
<file path=[Content_Types].xml><?xml version="1.0" encoding="utf-8"?>
<Types xmlns="http://schemas.openxmlformats.org/package/2006/content-types">
  <Default Extension="vml" ContentType="application/vnd.openxmlformats-officedocument.vmlDrawing"/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xl/externalLinks/externalLink2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1.xml" ContentType="application/vnd.openxmlformats-officedocument.spreadsheetml.worksheet+xml"/>
  <Override PartName="/xl/comments1.xml" ContentType="application/vnd.openxmlformats-officedocument.spreadsheetml.comments+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7.xml" ContentType="application/vnd.openxmlformats-officedocument.spreadsheetml.externalLink+xml"/>
  <Override PartName="/xl/comments2.xml" ContentType="application/vnd.openxmlformats-officedocument.spreadsheetml.comments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omments3.xml" ContentType="application/vnd.openxmlformats-officedocument.spreadsheetml.comments+xml"/>
  <Override PartName="/xl/worksheets/sheet8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8.xml" ContentType="application/vnd.openxmlformats-officedocument.spreadsheetml.externalLink+xml"/>
  <Override PartName="/xl/worksheets/sheet6.xml" ContentType="application/vnd.openxmlformats-officedocument.spreadsheetml.worksheet+xml"/>
  <Override PartName="/xl/externalLinks/externalLink9.xml" ContentType="application/vnd.openxmlformats-officedocument.spreadsheetml.externalLink+xml"/>
  <Override PartName="/xl/worksheets/sheet2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worksheets/sheet16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2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worksheets/sheet21.xml" ContentType="application/vnd.openxmlformats-officedocument.spreadsheetml.worksheet+xml"/>
  <Override PartName="/xl/worksheets/sheet24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docProps/core.xml" ContentType="application/vnd.openxmlformats-package.core-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sheet17.xml" ContentType="application/vnd.openxmlformats-officedocument.spreadsheetml.worksheet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hidePivotFieldList="0"/>
  <bookViews>
    <workbookView xWindow="360" yWindow="15" windowWidth="20955" windowHeight="9720" activeTab="25"/>
  </bookViews>
  <sheets>
    <sheet name="Приложение 1" sheetId="1" state="visible" r:id="rId12"/>
    <sheet name="Добыча 2021" sheetId="2" state="hidden" r:id="rId13"/>
    <sheet name="Благор. олень 2022 экспертиза+" sheetId="3" state="hidden" r:id="rId14"/>
    <sheet name="численность 2021" sheetId="4" state="hidden" r:id="rId15"/>
    <sheet name="лось 2022 Экспертиза+" sheetId="5" state="hidden" r:id="rId16"/>
    <sheet name="соболь 2022 Экспертиза+" sheetId="6" state="hidden" r:id="rId17"/>
    <sheet name="2022" sheetId="7" state="hidden" r:id="rId18"/>
    <sheet name="ДСО 2022  экспертиза+" sheetId="8" state="hidden" r:id="rId19"/>
    <sheet name=" кабарга 2022 экспертиза" sheetId="9" state="hidden" r:id="rId20"/>
    <sheet name="медвед 2022 экспертиза+" sheetId="10" state="hidden" r:id="rId21"/>
    <sheet name="2021" sheetId="11" state="hidden" r:id="rId22"/>
    <sheet name="2020" sheetId="12" state="hidden" r:id="rId23"/>
    <sheet name="рысь 2022 Экспертиза+ " sheetId="13" state="hidden" r:id="rId24"/>
    <sheet name="барсук 2022 экспертиза+" sheetId="14" state="hidden" r:id="rId25"/>
    <sheet name="косуля 2022 Экспертиза+" sheetId="15" state="hidden" r:id="rId26"/>
    <sheet name="соболь 2022" sheetId="16" state="hidden" r:id="rId27"/>
    <sheet name="медвед 2022" sheetId="17" state="hidden" r:id="rId28"/>
    <sheet name=" кабарга 2022" sheetId="18" state="hidden" r:id="rId29"/>
    <sheet name="косуля 2022 " sheetId="19" state="hidden" r:id="rId30"/>
    <sheet name="лось 2022" sheetId="20" state="hidden" r:id="rId31"/>
    <sheet name=" изюбрь 2022" sheetId="21" state="hidden" r:id="rId32"/>
    <sheet name="ДСО 2022 " sheetId="22" state="hidden" r:id="rId33"/>
    <sheet name="рысь 2022" sheetId="23" state="hidden" r:id="rId34"/>
    <sheet name="барсук 2022" sheetId="24" state="hidden" r:id="rId35"/>
    <sheet name="численность 2019" sheetId="25" state="hidden" r:id="rId36"/>
    <sheet name="Приложение 2" sheetId="26" state="visible" r:id="rId37"/>
  </sheets>
  <externalReferences>
    <externalReference r:id="rId1"/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2_А1" localSheetId="0">#NAME?</definedName>
    <definedName name="Print_Titles" localSheetId="0" hidden="0">'Приложение 1'!$3:$7</definedName>
    <definedName name="_xlnm.Print_Area" localSheetId="0" hidden="0">'Приложение 1'!$B$4:$H$4</definedName>
    <definedName name="Print_Titles" localSheetId="1">'Добыча 2021'!$A$13:$XFD$13</definedName>
    <definedName name="_xlnm.Print_Area" localSheetId="1">'Добыча 2021'!$A$1:$U$230</definedName>
    <definedName name="Print_Titles" localSheetId="2">'Благор. олень 2022 экспертиза+'!$A$14:$XFD$14</definedName>
    <definedName name="_xlnm.Print_Area" localSheetId="2">'Благор. олень 2022 экспертиза+'!$A$1:$AE$269</definedName>
    <definedName name="Print_Titles" localSheetId="4">'лось 2022 Экспертиза+'!$A$11:$XFD$11</definedName>
    <definedName name="_xlnm.Print_Area" localSheetId="4">'лось 2022 Экспертиза+'!$A$1:$AE$266</definedName>
    <definedName name="Print_Titles" localSheetId="5">'соболь 2022 Экспертиза+'!$A$14:$XFD$14</definedName>
    <definedName name="_xlnm.Print_Area" localSheetId="5">'соболь 2022 Экспертиза+'!$A$1:$AE$268</definedName>
    <definedName name="Print_Titles" localSheetId="6">2022!$A:$A,2022!$A$1:$XFD$3</definedName>
    <definedName name="_xlnm.Print_Area" localSheetId="6">2022!$A$1:$DX$272</definedName>
    <definedName name="Print_Titles" localSheetId="7">'ДСО 2022  экспертиза+'!$A$14:$XFD$14</definedName>
    <definedName name="_xlnm.Print_Area" localSheetId="7">'ДСО 2022  экспертиза+'!$A$1:$AE$270</definedName>
    <definedName name="Print_Titles" localSheetId="8">' кабарга 2022 экспертиза'!$A$14:$XFD$14</definedName>
    <definedName name="_xlnm.Print_Area" localSheetId="8">' кабарга 2022 экспертиза'!$A$1:$AE$270</definedName>
    <definedName name="Print_Titles" localSheetId="9">'медвед 2022 экспертиза+'!$A$14:$XFD$14</definedName>
    <definedName name="Print_Titles" localSheetId="10">2021!$A:$A,2021!$A$1:$XFD$3</definedName>
    <definedName name="_xlnm.Print_Area" localSheetId="10">2021!$A$1:$DX$217</definedName>
    <definedName name="Print_Titles" localSheetId="11">2020!$A:$A,2020!$A$1:$XFD$3</definedName>
    <definedName name="_xlnm.Print_Area" localSheetId="11">2020!$A$1:$DR$210</definedName>
    <definedName name="Print_Titles" localSheetId="12">'рысь 2022 Экспертиза+ '!$A$14:$XFD$14</definedName>
    <definedName name="_xlnm.Print_Area" localSheetId="12">'рысь 2022 Экспертиза+ '!$A$1:$AE$270</definedName>
    <definedName name="Print_Titles" localSheetId="13">'барсук 2022 экспертиза+'!$A$14:$XFD$14</definedName>
    <definedName name="_xlnm.Print_Area" localSheetId="13">'барсук 2022 экспертиза+'!$A$1:$AE$271</definedName>
    <definedName name="Print_Titles" localSheetId="14">'косуля 2022 Экспертиза+'!$A$14:$XFD$14</definedName>
    <definedName name="_xlnm.Print_Area" localSheetId="14">'косуля 2022 Экспертиза+'!$A$1:$AE$272</definedName>
    <definedName name="Print_Titles" localSheetId="15">'соболь 2022'!$A$15:$XFD$15</definedName>
    <definedName name="_xlnm.Print_Area" localSheetId="15">'соболь 2022'!$A$1:$O$278</definedName>
    <definedName name="Print_Titles" localSheetId="16">'медвед 2022'!$A$15:$XFD$15</definedName>
    <definedName name="_xlnm.Print_Area" localSheetId="16">'медвед 2022'!$A$1:$O$281</definedName>
    <definedName name="Print_Titles" localSheetId="17">' кабарга 2022'!$A$15:$XFD$15</definedName>
    <definedName name="_xlnm.Print_Area" localSheetId="17">' кабарга 2022'!$A$1:$P$281</definedName>
    <definedName name="Print_Titles" localSheetId="18">'косуля 2022 '!$A$15:$XFD$15</definedName>
    <definedName name="_xlnm.Print_Area" localSheetId="18">'косуля 2022 '!$A$1:$O$282</definedName>
    <definedName name="Print_Titles" localSheetId="19">'лось 2022'!$A$15:$XFD$15</definedName>
    <definedName name="_xlnm.Print_Area" localSheetId="19">'лось 2022'!$A$1:$O$282</definedName>
    <definedName name="Print_Titles" localSheetId="20">' изюбрь 2022'!$A$15:$XFD$15</definedName>
    <definedName name="_xlnm.Print_Area" localSheetId="20">' изюбрь 2022'!$A$1:$O$282</definedName>
    <definedName name="Print_Titles" localSheetId="21">'ДСО 2022 '!$A$15:$XFD$15</definedName>
    <definedName name="_xlnm.Print_Area" localSheetId="21">'ДСО 2022 '!$A$1:$O$281</definedName>
    <definedName name="Print_Titles" localSheetId="22">'рысь 2022'!$A$15:$XFD$15</definedName>
    <definedName name="_xlnm.Print_Area" localSheetId="22">'рысь 2022'!$A$1:$O$280</definedName>
    <definedName name="Print_Titles" localSheetId="23">'барсук 2022'!$A$15:$XFD$15</definedName>
    <definedName name="_xlnm.Print_Area" localSheetId="23">'барсук 2022'!$A$1:$O$281</definedName>
    <definedName name="А1" localSheetId="25">#NAME?</definedName>
    <definedName name="Print_Titles" localSheetId="25" hidden="0">'Приложение 2'!$3:$7</definedName>
    <definedName name="_xlnm.Print_Area" localSheetId="25">'Приложение 2'!$A$1:$H$21</definedName>
    <definedName name="_xlfn.FLOOR.PRECISE" hidden="1">#NAME?</definedName>
    <definedName name="_3_А1">#NAME?</definedName>
  </definedNames>
  <calcPr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E63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13</t>
        </r>
      </text>
    </comment>
    <comment ref="AE64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31</t>
        </r>
      </text>
    </comment>
    <comment ref="AE65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80</t>
        </r>
      </text>
    </comment>
    <comment ref="AE83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12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E86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должно быть не менее 37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L86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65 &gt; 57
</t>
        </r>
      </text>
    </comment>
    <comment ref="AE86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должно быть не менее 65</t>
        </r>
      </text>
    </comment>
  </commentList>
</comments>
</file>

<file path=xl/sharedStrings.xml><?xml version="1.0" encoding="utf-8"?>
<sst xmlns="http://schemas.openxmlformats.org/spreadsheetml/2006/main" count="1100" uniqueCount="1100">
  <si>
    <t xml:space="preserve">УТВЕРЖДЕН                                                                                                                                                          указом Губернатора Иркутской  области                                                                                                                       от_______________________________</t>
  </si>
  <si>
    <t xml:space="preserve">ЛИМИТ ДОБЫЧИ ЛОСЯ,  БЛАГОРОДНОГО ОЛЕНЯ (ИЗЮБРЯ),  КОСУЛИ СИБИРСКОЙ, ДИКОГО СЕВЕРНОГО ОЛЕНЯ, КАБАРГИ, СОБОЛЯ И РЫСИ ПО ОБЩЕДОСТУПНЫМ И ЗАКРЕПЛЕННЫМ ОХОТНИЧЬИМ УГОДЬЯМ НА ТЕРРИТОРИИ ИРКУТСКОЙ ОБЛАСТИ, ЗА ИСКЛЮЧЕНИЕМ ОСОБО ОХРАНЯЕМЫХ ПРИРОДНЫХ ТЕРРИТОРИЙ ФЕДЕРАЛЬНОГО ЗНАЧЕНИЯ, НА ПЕРИОД  ДО 1 АВГУСТА 2024 ГОДА</t>
  </si>
  <si>
    <t xml:space="preserve">Общедоступные охотничьи угодья и охотничьи угодья, закрепленные за следующими юридическими лицами и индивидуальными предпринимателями</t>
  </si>
  <si>
    <t xml:space="preserve">Виды охотничьих ресурсов </t>
  </si>
  <si>
    <t>Лось</t>
  </si>
  <si>
    <t xml:space="preserve">Благородный олень (изюбрь)</t>
  </si>
  <si>
    <t xml:space="preserve">Косуля сибирская</t>
  </si>
  <si>
    <t xml:space="preserve">Дикий северный олень</t>
  </si>
  <si>
    <t>Кабарга</t>
  </si>
  <si>
    <t xml:space="preserve">Соболь (особей)</t>
  </si>
  <si>
    <t xml:space="preserve">Рысь (особей)</t>
  </si>
  <si>
    <t xml:space="preserve">Ср. плотность населения</t>
  </si>
  <si>
    <t xml:space="preserve">Предпромысловая численность</t>
  </si>
  <si>
    <t xml:space="preserve">Всего (особей)</t>
  </si>
  <si>
    <t xml:space="preserve">в том числе самцов на "стону" (особей)</t>
  </si>
  <si>
    <t xml:space="preserve"> в том числе в возрасте до одного года (особей)</t>
  </si>
  <si>
    <t xml:space="preserve">Всего  (особей)</t>
  </si>
  <si>
    <t xml:space="preserve">в том числе самцов "на реву" (особей)</t>
  </si>
  <si>
    <t xml:space="preserve">в том числе самцов с неокостеневшими рогами "пантами" (особей)</t>
  </si>
  <si>
    <t xml:space="preserve">в том числе самцов "на гону" (особей)</t>
  </si>
  <si>
    <t xml:space="preserve">в том числе самцов (особей)</t>
  </si>
  <si>
    <t xml:space="preserve">Аларский район</t>
  </si>
  <si>
    <t xml:space="preserve">Общедоступные охотничьи угодья Аларского района</t>
  </si>
  <si>
    <t xml:space="preserve">Ангарский район</t>
  </si>
  <si>
    <t xml:space="preserve">Ангарское городское отделение Иркутской областной общественной организации охотников и рыболовов</t>
  </si>
  <si>
    <t xml:space="preserve">Общедоступные охотничьи угодья Ангарского района</t>
  </si>
  <si>
    <t xml:space="preserve">Балаганский район</t>
  </si>
  <si>
    <t xml:space="preserve">Балаганское районное отделение Иркутской областной общественной организации охотников и рыболовов  </t>
  </si>
  <si>
    <t xml:space="preserve">Общедоступные охотничьи угодья Балаганского района</t>
  </si>
  <si>
    <t xml:space="preserve">Баяндаевский район</t>
  </si>
  <si>
    <t xml:space="preserve">Общество с ограниченной ответственностью "Компания "Востсибуголь"</t>
  </si>
  <si>
    <t xml:space="preserve">Общество с ограниченной отвественностью "Юнекс-Байкал"</t>
  </si>
  <si>
    <t xml:space="preserve">Общество с ограниченной ответственностью "Сельскохозяйственная фирма Даниловка" участок Булгинский</t>
  </si>
  <si>
    <t xml:space="preserve">Общество с ограниченной ответственностью "Сельскохозяйственная фирма Даниловка" участок Даниловский</t>
  </si>
  <si>
    <t xml:space="preserve">Общедоступные охотничьи угодья Баяндаевского района</t>
  </si>
  <si>
    <t xml:space="preserve">Бодайбинский район</t>
  </si>
  <si>
    <t xml:space="preserve">Акционерное общество "Бодайбинский зверопромхоз" Центросоюза РФ</t>
  </si>
  <si>
    <t xml:space="preserve">Боханский район</t>
  </si>
  <si>
    <t xml:space="preserve">Индивидуальный предприниматель Артемцев Артем Анатольевич</t>
  </si>
  <si>
    <t xml:space="preserve">Общество с ограниченной ответсвенностью "Вершина" участок № 1</t>
  </si>
  <si>
    <t xml:space="preserve">Общество с ограниченной ответсвенностью "Вершина" участок № 2</t>
  </si>
  <si>
    <t xml:space="preserve">Общество с ограниченной ответсвенностью "Вершина" участок № 3</t>
  </si>
  <si>
    <t xml:space="preserve">Общество с ограниченной ответственностью "Базой" </t>
  </si>
  <si>
    <t xml:space="preserve">Общедоступные охотничьи угодья Боханского района</t>
  </si>
  <si>
    <t xml:space="preserve">Сельскохозяйственный кооператив "Нива"</t>
  </si>
  <si>
    <t xml:space="preserve">Сельскохозяйственый производственный кооператив "Таежник"</t>
  </si>
  <si>
    <t xml:space="preserve">Братский район</t>
  </si>
  <si>
    <t xml:space="preserve">Общество с ограниченной ответственностью "Ангарский соболь -2" участок "Вихоревский"</t>
  </si>
  <si>
    <t xml:space="preserve">Общество с ограниченной ответственностью "Ангарский Соболь"</t>
  </si>
  <si>
    <t xml:space="preserve">Общество с ограниченной ответственностью "Ангарский Соболь" участок "Полуостров"</t>
  </si>
  <si>
    <t xml:space="preserve">Общество с ограниченной ответственностью "Кидем"</t>
  </si>
  <si>
    <t xml:space="preserve">Общество с ограниченной ответственностью "Охотничье хозяйство Тэмское"</t>
  </si>
  <si>
    <t xml:space="preserve">Общество с ограниченной ответственностью "Сибирский ресурс"</t>
  </si>
  <si>
    <t xml:space="preserve">Общество с ограниченной ответственностью "Соболь" участок "Калтукский"</t>
  </si>
  <si>
    <t xml:space="preserve">Общество с ограниченной ответственностью "Спортивно охотничьий клуб" участок "Турминский"</t>
  </si>
  <si>
    <t xml:space="preserve">Общество с ограниченной ответственностью "Спортивный охотничий клуб" участок "Дубынинский"</t>
  </si>
  <si>
    <t xml:space="preserve">Общедоступные охотничьи угодья Братского района участок "Центральный"</t>
  </si>
  <si>
    <t xml:space="preserve">Общедоступные охотничьи угодья Братского района участок "Северный"</t>
  </si>
  <si>
    <t xml:space="preserve">Жигаловский район</t>
  </si>
  <si>
    <t xml:space="preserve">Иркутская областная общественная организация охотников и рыболовов (участок "Жигаловский")</t>
  </si>
  <si>
    <t xml:space="preserve">Открытое акционерное общество "Жигаловский зверопромхоз"</t>
  </si>
  <si>
    <t xml:space="preserve">Общество с ограниченной ответственностью "Ленатур"</t>
  </si>
  <si>
    <t xml:space="preserve">Общедоступные охотничьи угодья Жигаловского района</t>
  </si>
  <si>
    <t xml:space="preserve">Заларинский район</t>
  </si>
  <si>
    <t xml:space="preserve">Заларинское районное отделение Иркутской областной общественной организации охотников и рыболовов</t>
  </si>
  <si>
    <t xml:space="preserve">Общество с ограниченной ответственностью "Таежное"</t>
  </si>
  <si>
    <t xml:space="preserve">Общество с ограниченной ответственностью "Тайга"</t>
  </si>
  <si>
    <t xml:space="preserve">Зиминский район</t>
  </si>
  <si>
    <t xml:space="preserve">Зиминское районное отделение Иркутской областной общественной организации охотников и рыболовов</t>
  </si>
  <si>
    <t xml:space="preserve">Общество с ограниченной ответственностью "Ока-Промохота"</t>
  </si>
  <si>
    <t xml:space="preserve">Иркутский район</t>
  </si>
  <si>
    <t xml:space="preserve">Иркутское региональное отделение Общественно-государственного объединения «Всероссийское физкультурно-спортивное общество «Динамо» (хозяйство "Ушаковское")</t>
  </si>
  <si>
    <t xml:space="preserve">Иркутская областная общественная организация охотников и рыболовов (хозяйство "Иркутское Море")</t>
  </si>
  <si>
    <t xml:space="preserve">Иркутское районное отделение Иркутской областной общественной организации охотников и рыболовов</t>
  </si>
  <si>
    <t xml:space="preserve">Некомерческое партнерство Охотников и Рыболовов "Горностай"</t>
  </si>
  <si>
    <t xml:space="preserve">Общество с ограниченной ответственностью "Зеленый дом"</t>
  </si>
  <si>
    <t xml:space="preserve">Общество с ограниченной ответственностью "Статус"</t>
  </si>
  <si>
    <t xml:space="preserve">Общество с ограниченной ответственностью "Терминал Иркутск"</t>
  </si>
  <si>
    <t xml:space="preserve">Общедоступные охотничьи угодья Иркутского района участок "Зоги"</t>
  </si>
  <si>
    <t xml:space="preserve">Общедоступные охотничьи угодья Иркутского района участок "Урунтин"</t>
  </si>
  <si>
    <t xml:space="preserve">Общедоступные охотничьи угодья Иркутского района участок "Ширяево"</t>
  </si>
  <si>
    <t xml:space="preserve">Федеральное государственное бюджетное образовательное учреждение  высшего образования "Иркутский государственный аграрный университет имени А.А. Ежевского" охотхозяйство "Голоустное" </t>
  </si>
  <si>
    <t xml:space="preserve">Фонд охраны дикой природы оз. "Байкал"</t>
  </si>
  <si>
    <t xml:space="preserve">Казачинско-Ленский район</t>
  </si>
  <si>
    <t xml:space="preserve">Казачинско-Ленское районное отделение Иркутской областной общественной организации охотников и рыболовов</t>
  </si>
  <si>
    <t xml:space="preserve">Некоммерческая организация "Хандинская соседско-территориальная эвенкийская община"</t>
  </si>
  <si>
    <t xml:space="preserve">Общество с ограниченной ответственностью "Байкалтур"</t>
  </si>
  <si>
    <t xml:space="preserve">Общедоступные охотничьи угодья Казачинско-Ленского района</t>
  </si>
  <si>
    <t xml:space="preserve">Катангский район</t>
  </si>
  <si>
    <t xml:space="preserve">Автономная некоммерческая организация "Родовая община народов крайнего Севера "Авлакан"</t>
  </si>
  <si>
    <t xml:space="preserve">Автономная некоммерческая организация "Община коренных малочисленных народов Катангского района "Новая жизнь"</t>
  </si>
  <si>
    <t xml:space="preserve">Община коренных малочисленных народов Севера "ИЛЭЛ" № 1 участок "Хой"    </t>
  </si>
  <si>
    <t xml:space="preserve">Община коренных малочисленных народов Севера "ИЛЭЛ" № 2 участок "Инаригда"  </t>
  </si>
  <si>
    <t xml:space="preserve">Община коренных малочисленных народов Севера "ИЛЭЛ" Катангского района  № 3 участок "Хикили"    </t>
  </si>
  <si>
    <t xml:space="preserve">Община коренных малочисленных народов Севера "ИЛЭЛ"№ 4 участок "Макеты"   </t>
  </si>
  <si>
    <t xml:space="preserve">Община коренных малочисленных народов Севера "ИЛЭЛ" № 5 участок "Кочема"    </t>
  </si>
  <si>
    <t xml:space="preserve">Община коренных малочисленных народов Севера "ИЛЭЛ" № 6 участок "Дуихта"    </t>
  </si>
  <si>
    <t xml:space="preserve">Община коренных малочисленных народов Севера "ИЛЭЛ" № 7 участок "Хой и Нижняя Кочема"   </t>
  </si>
  <si>
    <t xml:space="preserve">Община коренных малочисленных народов Севера "ИЛЭЛ" № 8 участок "Девдевдяк"    </t>
  </si>
  <si>
    <t xml:space="preserve">Община коренных малочисленных народов Севера "ИЛЭЛ" № 9 участок "Большой Дагалдын"   </t>
  </si>
  <si>
    <t xml:space="preserve">Община коренных малочисленных народов Севера "ИЛЭЛ" № 10 участок "Бугоркан и Верхняя Кочема"    </t>
  </si>
  <si>
    <t xml:space="preserve">Община коренных малочисленных народов Севера "ИЛЭЛ" № 11 участок "Нижние Сикили и Верхние Сикили"   </t>
  </si>
  <si>
    <t xml:space="preserve">Община коренных малочисленных народов Севера "ИЛЭЛ" № 12 участок "Дикосма"    </t>
  </si>
  <si>
    <t xml:space="preserve">Община коренных малочисленных народов Севера "ИЛЭЛ" № 13 участок "Лоринче"    </t>
  </si>
  <si>
    <t xml:space="preserve">Община коренных малочисленных народов Севера "ИЛЭЛ" № 14 участок "Тетея и Гирендал"                                        </t>
  </si>
  <si>
    <t xml:space="preserve">Общедоступные охотничьи угодья Катангского района участок №1</t>
  </si>
  <si>
    <t xml:space="preserve">Общедоступные охотничьи угодья Катангского района участок №2</t>
  </si>
  <si>
    <t xml:space="preserve">Общедоступные охотничьи угодья Катангского района участок №3</t>
  </si>
  <si>
    <t xml:space="preserve">Качугский район</t>
  </si>
  <si>
    <t xml:space="preserve">Качугское районное отделение Иркутской областной общественной организации охотников и рыболовов</t>
  </si>
  <si>
    <t xml:space="preserve">Некоммерческое партнерство по охране животного мира "Иней"</t>
  </si>
  <si>
    <t xml:space="preserve">Общество с ограниченной ответсвенностью "Качугское промыслово-охотничье хозяйство" </t>
  </si>
  <si>
    <t xml:space="preserve">Общество с ограниченной ответсвенностью "Качугское промыслово-охотничье хозяйство" №2</t>
  </si>
  <si>
    <t xml:space="preserve">Общество с ограниченной ответсвенностью "Качугское промыслово-охотничье хозяйство" №4</t>
  </si>
  <si>
    <t xml:space="preserve">Общество с ограниченной ответственностью "Лавр"</t>
  </si>
  <si>
    <t xml:space="preserve">Общество с ограниченной ответственностью "СибРесурс"</t>
  </si>
  <si>
    <t xml:space="preserve">Общество с ограниченной ответственностью "Фирма "Импульс"</t>
  </si>
  <si>
    <t xml:space="preserve">Общество с ограниченной ответственностью "Эвенкийское промыслово-охотничье хозяйство "Монастырев"</t>
  </si>
  <si>
    <t xml:space="preserve">Общедоступные охотничьи угодья Качугского района</t>
  </si>
  <si>
    <t xml:space="preserve">Киренский район</t>
  </si>
  <si>
    <t xml:space="preserve">Общедоступные охотничьи угодья Киренского района участок №1</t>
  </si>
  <si>
    <t xml:space="preserve">Общедоступные охотничьи угодья Киренского района участок №2</t>
  </si>
  <si>
    <t xml:space="preserve">Общедоступные охотничьи угодья Киренского района участок №3</t>
  </si>
  <si>
    <t xml:space="preserve">Общедоступные охотничьи угодья Киренского района участок №4</t>
  </si>
  <si>
    <t xml:space="preserve">Общедоступные охотничьи угодья Киренского района участок №5</t>
  </si>
  <si>
    <t xml:space="preserve">Общедоступные охотничьи угодья Киренского района участок №6</t>
  </si>
  <si>
    <t xml:space="preserve">Потребительское общество «Киренский коопзверопромхоз»</t>
  </si>
  <si>
    <t xml:space="preserve">Куйтунский район</t>
  </si>
  <si>
    <t xml:space="preserve">Куйтунское  районное отделение Иркутской областной общественной организации охотников и рыболовов</t>
  </si>
  <si>
    <t xml:space="preserve">Общедоступные охотничьи угодья Куйтунского района</t>
  </si>
  <si>
    <t xml:space="preserve">Мамско-Чуйский район</t>
  </si>
  <si>
    <t xml:space="preserve">Мамско-Чуйское районное отделение Иркутской областной общественной организации охотников и рыболовов участок "Камнижское хозяйство"</t>
  </si>
  <si>
    <t xml:space="preserve">Мамско-Чуйское районное отделение Иркутской областной общественной организации охотников и рыболовов участок "Северное хозяйство"</t>
  </si>
  <si>
    <t xml:space="preserve">Мамско-Чуйское районное отделение Иркутской областной общественной организации охотников и рыболовов участок "Мамское хозяйство"</t>
  </si>
  <si>
    <t xml:space="preserve">Общество с ограниченной ответственностью "Мамский коопзверпромхоз"</t>
  </si>
  <si>
    <t xml:space="preserve">Общедоступные охотничьи угодья Мамско-Чуйского района участок №1</t>
  </si>
  <si>
    <t xml:space="preserve">Общедоступные охотничьи угодья Мамско-Чуйского района участок №2</t>
  </si>
  <si>
    <t xml:space="preserve">Нижнеилимский район</t>
  </si>
  <si>
    <t xml:space="preserve">Нижнеилимское районное отделение Иркутской областной общественной организации охотников и рыболовов  </t>
  </si>
  <si>
    <t xml:space="preserve">Общедоступные охотничьи угодья Нижнеилимского района участок "Дальний"</t>
  </si>
  <si>
    <t xml:space="preserve">Общедоступные охотничьи угодья Нижнеилимского района участок "Купа"</t>
  </si>
  <si>
    <t xml:space="preserve">Нижнеудинский район</t>
  </si>
  <si>
    <t xml:space="preserve">Нижнеудинское районное отделение Иркутской областной общественной организации охотников и рыболовов</t>
  </si>
  <si>
    <t xml:space="preserve">Общество с ограниченной ответственностью "Большой луг"</t>
  </si>
  <si>
    <t xml:space="preserve">Общество с ограниченной ответственностью "Ерма"</t>
  </si>
  <si>
    <t xml:space="preserve">Общество с ограниченной ответственностью "Иона-Плюс"</t>
  </si>
  <si>
    <t xml:space="preserve">Общедоступные охотничьи угодья Нижнеудинского района участок "Каткадуй"</t>
  </si>
  <si>
    <t xml:space="preserve">Общедоступные охотничьи угодья Нижнеудинского района участок "Айса"</t>
  </si>
  <si>
    <t xml:space="preserve">Общедоступные охотничьи угодья Нижнеудинского района участок "Каменский луг"</t>
  </si>
  <si>
    <t xml:space="preserve">Общедоступные охотничьи угодья Нижнеудинского района участок "Нерой"</t>
  </si>
  <si>
    <t xml:space="preserve">Общедоступные охотничьи угодья Нижнеудинского района участок "Тофаларский"</t>
  </si>
  <si>
    <t xml:space="preserve">Нукутский район</t>
  </si>
  <si>
    <t xml:space="preserve">Общедоступные охотничьи угодья Нукутского района</t>
  </si>
  <si>
    <t xml:space="preserve">Ольхонский район</t>
  </si>
  <si>
    <t xml:space="preserve">Ассоциация охотников "Иркутский лесной промысел"</t>
  </si>
  <si>
    <t xml:space="preserve">Ассоциация охотников "Сарминское"</t>
  </si>
  <si>
    <t xml:space="preserve">Иркутское региональное отделение Общественно-государственного объединения «Всероссийское физкультурно-спортивное общество «Динамо» (хозяйство "Алагуевское")</t>
  </si>
  <si>
    <t xml:space="preserve">Иркутская областная общественная организация охотников и рыболовов (участок "Ангинский")</t>
  </si>
  <si>
    <t xml:space="preserve">Некоммерческое партнерство "Экологическое содружество"</t>
  </si>
  <si>
    <t xml:space="preserve">Открытое акционерное общество «Российские железные дороги»</t>
  </si>
  <si>
    <t xml:space="preserve">Общество с ограниченной ответственностью "Охотничье хозяйство"Ангады"</t>
  </si>
  <si>
    <t xml:space="preserve">Общество с ограниченной ответственностью «Байкал»</t>
  </si>
  <si>
    <t xml:space="preserve">Общество с ограниченной ответственностью «Охотресурс»</t>
  </si>
  <si>
    <t xml:space="preserve">Общество с ограниченной ответственностью "Сибсервис-Авто Унгура"</t>
  </si>
  <si>
    <t xml:space="preserve">Общедоступные охотничьи угодья Ольхонского района участок "Белета"</t>
  </si>
  <si>
    <t xml:space="preserve">Общедоступные охотничьи угодья Ольхонского района участок "Куретский"</t>
  </si>
  <si>
    <t xml:space="preserve">Общедоступные охотничьи угодья Ольхонского района участок "Зама-Онгурен"</t>
  </si>
  <si>
    <t xml:space="preserve">Публичное акционерное общество "Иркутскэнерго"</t>
  </si>
  <si>
    <t xml:space="preserve">Публичное акционерное общество "Научно-производственная корпорация "Иркут" участок "Адинский"</t>
  </si>
  <si>
    <t xml:space="preserve">Публичное акционерное общество "Научно-производственная корпорация "Иркут" участок "Ченкира"</t>
  </si>
  <si>
    <t xml:space="preserve">Осинский район</t>
  </si>
  <si>
    <t xml:space="preserve">Общество с ограниченной ответственностью "Строитель"</t>
  </si>
  <si>
    <t xml:space="preserve">Общедоступные охотничьи угодья Осинского района</t>
  </si>
  <si>
    <t xml:space="preserve">Слюдянский район</t>
  </si>
  <si>
    <t xml:space="preserve">Индивидуальный предпрениматель Баннова Неля Ефимовна</t>
  </si>
  <si>
    <t xml:space="preserve">Иркутское региональное отделение организации Забайкальского военного округа военного общества охотников общероссийской спортивной общественной организации участок "Дада-Гол"</t>
  </si>
  <si>
    <t xml:space="preserve">Общество с ограниченной ответственностью "Компания Альтера"</t>
  </si>
  <si>
    <t xml:space="preserve">Общество с ограниченной ответственностью "Лесная ферма"</t>
  </si>
  <si>
    <t xml:space="preserve">Общедоступные охотничьи угодья Слюдянского района</t>
  </si>
  <si>
    <t xml:space="preserve">Региональная общественная организация «Иркутское общество охотников и рыболовов "Медвежьи углы» участок "Гольцовый"</t>
  </si>
  <si>
    <t xml:space="preserve">Тайшетский район</t>
  </si>
  <si>
    <t xml:space="preserve">Общество с ограниченной ответственностью "Заготовительное"</t>
  </si>
  <si>
    <t xml:space="preserve">Общество с ограниченной ответственностью  "Кедр"</t>
  </si>
  <si>
    <t xml:space="preserve">Общество с ограниченной ответственностью "Тагул"</t>
  </si>
  <si>
    <t xml:space="preserve">Общество с ограниченной ответственностью "Усть-Яга" </t>
  </si>
  <si>
    <t xml:space="preserve">Общедоступные охотничьи угодья Тайшетского района</t>
  </si>
  <si>
    <t xml:space="preserve">Тайшетское районное отделение Иркутской областной общественной организации охотников и рыболовов </t>
  </si>
  <si>
    <t xml:space="preserve">Тулунский район</t>
  </si>
  <si>
    <t xml:space="preserve">Акционерное общество "Иркутскзверопром" участок "Тулунский"</t>
  </si>
  <si>
    <t xml:space="preserve">Тулунское  районное отделение Иркутской областной общественной организации охотников и рыболовов "Охотничье хозяйство Ангуйское"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</si>
  <si>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Бадарское"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</si>
  <si>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Боробинское"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</si>
  <si>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Гадалейское"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</si>
  <si>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Евдокимовское"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</si>
  <si>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Икейское"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</si>
  <si>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Ишидейское"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</si>
  <si>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Каржелгайское"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</si>
  <si>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Кирейское"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</si>
  <si>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Котикское"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</si>
  <si>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Мугунское"</t>
  </si>
  <si>
    <t xml:space="preserve">Тулунское  районное отделение Иркутской областной общественной организации охотников и рыболовов "Охотничье хозяйство Шерагульское"</t>
  </si>
  <si>
    <t xml:space="preserve">Усольский район</t>
  </si>
  <si>
    <t xml:space="preserve">Усольское  районное отделение Иркутской областной общественной организации охотников и рыболовов</t>
  </si>
  <si>
    <t xml:space="preserve">Усть-Илимский район</t>
  </si>
  <si>
    <t xml:space="preserve">Закрытое акционерное общество «Усть-Илимский зверопромхоз» участок №1  </t>
  </si>
  <si>
    <t xml:space="preserve">Закрытое акционерное общество «Усть-Илимский зверопромхоз» участок № 2 </t>
  </si>
  <si>
    <t xml:space="preserve">Закрытое акционерное общество «Усть-Илимский зверопромхоз» участок № 3 </t>
  </si>
  <si>
    <t xml:space="preserve">Иркутская областная общественная организация охотников и рыболовов участок "Кедровый"</t>
  </si>
  <si>
    <t xml:space="preserve">Иркутская региональная общественная организация охотников и рыболовов "Соболь"</t>
  </si>
  <si>
    <t xml:space="preserve">Общественная организация охотников и рыболовов Усть-Илимского района (хозяйство "Кеуль")</t>
  </si>
  <si>
    <t xml:space="preserve">Общество с ограниченной отвественностью "Остров"</t>
  </si>
  <si>
    <t xml:space="preserve">Общество с ограниченной отвественностью "Остров" участок "Подъеланский"</t>
  </si>
  <si>
    <t xml:space="preserve">Общедоступные охотничьи угодья Усть-Илимского района участок "Ката"</t>
  </si>
  <si>
    <t xml:space="preserve">Общедоступные охотничьи угодья Усть-Илимского района участок "Кашима"</t>
  </si>
  <si>
    <t xml:space="preserve">Общедоступные охотничьи угодья Усть-Илимского района участок "Фитили"</t>
  </si>
  <si>
    <t xml:space="preserve">Общедоступные охотничьи угодья Усть-Илимского района участок "Хребтовый"</t>
  </si>
  <si>
    <t xml:space="preserve">Общедоступные охотничьи угодья Усть-Илимского района участок "Юхтала"</t>
  </si>
  <si>
    <t xml:space="preserve">Потребительский кооператив охотников "Соболь" участок "Зелинда"</t>
  </si>
  <si>
    <t xml:space="preserve">Потребительский кооператив охотников "Соболь" участок "Верея"</t>
  </si>
  <si>
    <t xml:space="preserve">Потребительский кооператив охотников "Соболь" участок "Каменный"</t>
  </si>
  <si>
    <t xml:space="preserve">Потребительский кооператив охотников "Соболь" участок  "Комлевой"</t>
  </si>
  <si>
    <t xml:space="preserve">Потребительский кооператив охотников "Соболь" участок "Магдон"</t>
  </si>
  <si>
    <t xml:space="preserve">Потребительский кооператив охотников "Соболь" участок "Секихта"</t>
  </si>
  <si>
    <t xml:space="preserve">Усть-Кутский район</t>
  </si>
  <si>
    <t xml:space="preserve">Усть-Кутское городское отделение Иркутской областной общественной организации охотников и рыболовов</t>
  </si>
  <si>
    <t xml:space="preserve">Усть-Удинский район</t>
  </si>
  <si>
    <t xml:space="preserve">Общество с ограниченной ответственностью «Усть-Уда Промохота» участок "Илим"</t>
  </si>
  <si>
    <t xml:space="preserve">Общество с ограниченной ответственностью «Усть-Уда Промохота» участок "Коченга"</t>
  </si>
  <si>
    <t xml:space="preserve">Усть-Удинское районное отделение Иркутской областной общественной организации охотников и рыболовов</t>
  </si>
  <si>
    <t xml:space="preserve">Черемховский район</t>
  </si>
  <si>
    <t xml:space="preserve">Акционерное общество "Иркутскзверопром" участок "Черемховский"</t>
  </si>
  <si>
    <t xml:space="preserve">Общество с ограниченной ответственностью "Больше-Бельское"</t>
  </si>
  <si>
    <t xml:space="preserve">Общество с ограниченной ответственностью "Диана"  </t>
  </si>
  <si>
    <t xml:space="preserve">Общество с ограниченной ответственностью "Промстройавтотранскомплект"  </t>
  </si>
  <si>
    <t xml:space="preserve">Общество с ограниченной ответственностью "Угорье"</t>
  </si>
  <si>
    <t xml:space="preserve">Общедоступные охотничьи угодья Черемховского района участок № 1</t>
  </si>
  <si>
    <t xml:space="preserve">Общедоступные охотничьи угодья Черемховского района участок № 4</t>
  </si>
  <si>
    <t xml:space="preserve">Черемховское районное отделение Иркутской областной общественной организации охотников и рыболовов участок "Голуметский"</t>
  </si>
  <si>
    <t xml:space="preserve">Черемховское районное отделение Иркутской областной общественной организации охотников и рыболовов участок "Онотский"</t>
  </si>
  <si>
    <t xml:space="preserve">Чунский район</t>
  </si>
  <si>
    <t xml:space="preserve">Общество с ограниченной ответственностью «Охотничье хозяйство «Сосновское»</t>
  </si>
  <si>
    <t xml:space="preserve">Общество с ограниченной ответственостью "Чунапромхоз"</t>
  </si>
  <si>
    <t xml:space="preserve">Общедоступные охотничьи угодья Чунского района участок №1 "Военные леса"</t>
  </si>
  <si>
    <t xml:space="preserve">Общедоступные охотничьи угодья Чунского района участок №2 "Катарминский хребет"</t>
  </si>
  <si>
    <t xml:space="preserve">Общедоступные охотничьи угодья Чунского района участок №3 "Верховья Бунбуйки"</t>
  </si>
  <si>
    <t xml:space="preserve">Чунское районное отделение Иркутской областной общественной организации охотников и рыболовов  </t>
  </si>
  <si>
    <t xml:space="preserve">Общество с ограниченной ответственностью "Охотничье хозяйство Джиживское"</t>
  </si>
  <si>
    <t xml:space="preserve">Общество с ограниченной ответственностью "Авис"</t>
  </si>
  <si>
    <t xml:space="preserve">Общество с ограниченной ответственностью "Охотничье хозяйство Выдринское"</t>
  </si>
  <si>
    <t xml:space="preserve">Общество с ограниченной ответственностью "Охотничье хозяйство Парендинское"</t>
  </si>
  <si>
    <t xml:space="preserve">Общество с ограниченной ответственностью "Охотничье хозяйство Червянское"</t>
  </si>
  <si>
    <t xml:space="preserve">Шелеховский район</t>
  </si>
  <si>
    <t xml:space="preserve">Региональная общественная организация «Иркутское общество охотников и рыболовов "Медвежьи углы» участок "Бурлик"</t>
  </si>
  <si>
    <t xml:space="preserve">Шелеховское отделение Иркутской областной общественной организации охотников и рыболовов     </t>
  </si>
  <si>
    <t xml:space="preserve">Эхирит-Булагатский район</t>
  </si>
  <si>
    <t xml:space="preserve">Глава крестьянского (фермерского) хозяйства Индивидуальный предприниматель Шинкаренко Андрей Васильевич</t>
  </si>
  <si>
    <t xml:space="preserve">Индивидуальный предприниматель Сундурева Екатерина Александровна участок "Гужир"</t>
  </si>
  <si>
    <t xml:space="preserve">Индивидуальный предприниматель Сундурева Екатерина Александровна участок "Большой Кот"</t>
  </si>
  <si>
    <t xml:space="preserve">Индивидуальный предприниматель Багдуева Елена Константиновна</t>
  </si>
  <si>
    <t xml:space="preserve">Индивидуальный предприниматель Кантакова Раиса Георгиевна</t>
  </si>
  <si>
    <t xml:space="preserve">Глава крестьянского (фермерского) хозяйства Индивидуальный предприниматель Ушаков Александр Анатольевич</t>
  </si>
  <si>
    <t xml:space="preserve">Некоммерческое партнерство членов первичной организации охотников и рыболовов Думы Усть-Ордынского Бурятского автономного округа «Нива» УОООР</t>
  </si>
  <si>
    <t xml:space="preserve">Общество с ограниченной ответственостью "Бизнес-Альянс"</t>
  </si>
  <si>
    <t xml:space="preserve">Общество с ограниченной ответственностью "Велес"</t>
  </si>
  <si>
    <t xml:space="preserve">Общество с ограниченной ответственностью «Западное»</t>
  </si>
  <si>
    <t xml:space="preserve">Общество с ограниченной ответсвенностью "Русфинстройхолдинг"</t>
  </si>
  <si>
    <t xml:space="preserve">Общество с ограниченной ответственностью "Сельскохозяйственная фирма Даниловка" участок "Шертойский", участок "Куяда", участок "Харатский"</t>
  </si>
  <si>
    <t xml:space="preserve">Общедоступные охотничьи угодья Эхирит-Булагатского района</t>
  </si>
  <si>
    <t xml:space="preserve">Усть-Ордынское районное отделение Иркутской областной общественной организации охотников и рыболовов</t>
  </si>
  <si>
    <t xml:space="preserve">Местная общественная организация охотников и рыболовов "Аэлита" участок "Захальский"</t>
  </si>
  <si>
    <t xml:space="preserve">Общий лимит по Иркутской области</t>
  </si>
  <si>
    <t xml:space="preserve">№ п/п </t>
  </si>
  <si>
    <t xml:space="preserve">Наименование муниципальных образований (районы, округа), охотничьих угодий, иных территорий
</t>
  </si>
  <si>
    <t xml:space="preserve">в том числе</t>
  </si>
  <si>
    <t>Косуля</t>
  </si>
  <si>
    <t xml:space="preserve">Благородный олень</t>
  </si>
  <si>
    <t xml:space="preserve">Бурый медведь</t>
  </si>
  <si>
    <t>Соболь</t>
  </si>
  <si>
    <t>Рысь</t>
  </si>
  <si>
    <t>Барсук</t>
  </si>
  <si>
    <t>Всего</t>
  </si>
  <si>
    <t xml:space="preserve">до года</t>
  </si>
  <si>
    <t>взрослых</t>
  </si>
  <si>
    <t xml:space="preserve">самцы кабарги</t>
  </si>
  <si>
    <t xml:space="preserve">самки кабарги</t>
  </si>
  <si>
    <t xml:space="preserve">Балаганское районное отделение Иркутской областной общественной организации охотников и рыболовов                                                                      </t>
  </si>
  <si>
    <t xml:space="preserve">Общество с ограниченной ответственностью "Спортивный охотничий клуб" Дубынинский</t>
  </si>
  <si>
    <t xml:space="preserve">Общество с ограниченной ответственностью "Ангарский соболь -2" уч.Вихоревский</t>
  </si>
  <si>
    <t xml:space="preserve">Общество с ограниченной ответственностью "Сибирский ресурс" уч. Омский</t>
  </si>
  <si>
    <t xml:space="preserve">Общество с ограниченной ответственностью "Соболь" уч. Калтукский</t>
  </si>
  <si>
    <t xml:space="preserve">Общество с ограниченной ответственностью "Спортивно охотничьий клуб" уч. Турминский</t>
  </si>
  <si>
    <t xml:space="preserve">Общество с ограниченной ответственностью "Вилис" </t>
  </si>
  <si>
    <t xml:space="preserve">Общедоступные охотничьи угодья Братского района</t>
  </si>
  <si>
    <t xml:space="preserve">Для удовлетворения нужд коренных малочисленных народов севера</t>
  </si>
  <si>
    <t xml:space="preserve">Общество с ограниченной ответственностью "Ленатур"                                                                                                          </t>
  </si>
  <si>
    <t xml:space="preserve">Общество с ограниченной ответственностью "Таежное"                                                                                                                                                         </t>
  </si>
  <si>
    <t xml:space="preserve">Заларинское районное отделение Иркутской областной общественной организации охотников и рыболовов                                                                             </t>
  </si>
  <si>
    <t xml:space="preserve">Зиминское районное отделение Иркутской областной общественной организации охотников и рыболовов                                                                                                                        </t>
  </si>
  <si>
    <t xml:space="preserve">Общество с ограниченной ответственностью "Ока-Промохота"                                                                                                                                                         </t>
  </si>
  <si>
    <t xml:space="preserve">Общедоступные охотничьи угодья Иркутского района участок </t>
  </si>
  <si>
    <t xml:space="preserve">Фонд охраны дикой природы озера Байкал</t>
  </si>
  <si>
    <t xml:space="preserve">Федеральное государственное бюджетное образовательное учреждение  высшего образования "Иркутский государственный аграрный университет имени А.А. Ежевского" охотхозяйство "Голоустное"       </t>
  </si>
  <si>
    <t xml:space="preserve">Иркутское районное отделение Иркутской областной общественной организации охотников и рыболовов                                                                          </t>
  </si>
  <si>
    <t xml:space="preserve">Некоммерческая организация "Хандинская соседско-территориальная эвенкийская община" </t>
  </si>
  <si>
    <t xml:space="preserve">Казачинско-Ленское районное отделение Иркутской областной общественной организации охотников и рыболовов                                                                                          </t>
  </si>
  <si>
    <t xml:space="preserve">Общество с ограниченной ответственностью  "Байкалтур" уч. Киренга</t>
  </si>
  <si>
    <t xml:space="preserve">Общедоступные охотничьи угодья Катангского района</t>
  </si>
  <si>
    <t xml:space="preserve">Община коренных малочисленных народов Севера "ИЛЭЛ" Катангского района                                         </t>
  </si>
  <si>
    <t xml:space="preserve">Качугское районное отделение Иркутской областной общественной организации охотников и рыболовов                                                                                           </t>
  </si>
  <si>
    <t xml:space="preserve">Общество с ограниченной ответсвенностью "Качугское промыслово-охотничье хозяйство" 2</t>
  </si>
  <si>
    <t xml:space="preserve">Общество с ограниченной ответсвенностью "Качугское промыслово-охотничье хозяйство" 4</t>
  </si>
  <si>
    <t xml:space="preserve">Общедоступные охотничьи Киренского района</t>
  </si>
  <si>
    <t xml:space="preserve">Мамско-Чуйское районное отделение Иркутской областной общественной организации охотников и рыболовов</t>
  </si>
  <si>
    <t xml:space="preserve">Общедоступные охотничьи угодья Мамско-Чуйского района </t>
  </si>
  <si>
    <t xml:space="preserve">Общедоступные охотничьи угодья Нижнеилимского района </t>
  </si>
  <si>
    <t xml:space="preserve">Нижнеилимское районное отделение Иркутской областной общественной организации охотников и рыболовов                                                                                                                                                </t>
  </si>
  <si>
    <t xml:space="preserve">Общество с ограниченной ответственностью "Ерма"                                                                                                                                                                </t>
  </si>
  <si>
    <t xml:space="preserve">Общество с ограниченной ответственностью "Большой луг"                                                                                                                                                                </t>
  </si>
  <si>
    <t xml:space="preserve">Общедоступные охотничьи угодья Нижнеудинского района уч.Айса</t>
  </si>
  <si>
    <t xml:space="preserve">Общедоступные охотничьи угодья Нижнеудинского района уч.Каменский луг</t>
  </si>
  <si>
    <t xml:space="preserve">Общедоступные охотничьи угодья Нижнеудинского района уч. Нерой</t>
  </si>
  <si>
    <t xml:space="preserve">Общедоступные охотничьи угодья Нижнеудинского района уч.Тофаларский</t>
  </si>
  <si>
    <t xml:space="preserve">Общедоступные охотничьи угодья Нижнеудинского района уч. Каткадуй</t>
  </si>
  <si>
    <t xml:space="preserve">Публичное акционерное общество "Научно-производственная корпорация "Иркут" (участок "Ченкира")</t>
  </si>
  <si>
    <t xml:space="preserve">Открытое акционерное общество энергетики и электрификации (ОАО "Иркутскэнерго")</t>
  </si>
  <si>
    <t xml:space="preserve">Общество с ограниченной ответственностью "Охотничье хозяйство"Ангады"                                                                                                                                                        </t>
  </si>
  <si>
    <t xml:space="preserve">Открытое акционерное общество «Российские железные дороги»
</t>
  </si>
  <si>
    <t xml:space="preserve">Ощедоступные охотничьи угодья Ольхонского района участок "Белекта"</t>
  </si>
  <si>
    <t xml:space="preserve">Иркутское региональное отделение организации Забайкальского военного округа военного общества охотников общероссийской спортивной общественной организации (участок "Дада-Гол")</t>
  </si>
  <si>
    <t xml:space="preserve">Региональная общественная организация «Иркутское общество охотников и рыболовов "Медвежьи углы» (участок "Гольцовый")</t>
  </si>
  <si>
    <t xml:space="preserve">Общество с ограниченной ответственностью "Компания Альтера" (участок "Шара-Жалга")</t>
  </si>
  <si>
    <t xml:space="preserve">Общество с ограниченной ответственностью "Тагул"    </t>
  </si>
  <si>
    <t xml:space="preserve">Тайшетское районное отделение Иркутской областной общественной организации охотников и рыболовов                                                                                  </t>
  </si>
  <si>
    <t xml:space="preserve">Общество с ограниченной ответственностью "Заготовительное" уч. Шиткинский</t>
  </si>
  <si>
    <t xml:space="preserve">Общество с ограниченной ответственностью "Тайга" уч.Кондратьевский</t>
  </si>
  <si>
    <t xml:space="preserve">Общество с ограниченной ответственностью "Усть-Яга"    </t>
  </si>
  <si>
    <t xml:space="preserve">Тулунское  районное отделение Иркутской областной общественной организации охотников и рыболовов</t>
  </si>
  <si>
    <t xml:space="preserve">Акционерное общество "Иркутскзверопром"</t>
  </si>
  <si>
    <t xml:space="preserve">Общество с ограниченной отвественностью "Остров" участок Подъеланский</t>
  </si>
  <si>
    <t xml:space="preserve">Иркутская областная общественная организация охотников и рыболовов (участок "Кедровый")</t>
  </si>
  <si>
    <t xml:space="preserve">Общедоступные охотничьи угодья  Усть-Илимского района</t>
  </si>
  <si>
    <t xml:space="preserve">Усть-Удинское районное отделение Иркутской областной общественной организации охотников и рыболовов                                                                                      </t>
  </si>
  <si>
    <t xml:space="preserve">Общество с ограниченной ответственностью «Усть-Уда Промохота» уч. Илим</t>
  </si>
  <si>
    <t xml:space="preserve">Общество с ограниченной ответственностью «Усть-Уда Промохота» уч. Коченга</t>
  </si>
  <si>
    <t xml:space="preserve">Общество с ограниченной ответственностью "Диана"                                                                                                                                                              </t>
  </si>
  <si>
    <t xml:space="preserve">Черемховское районное отделение Иркутской областной общественной организации охотников и рыболовов</t>
  </si>
  <si>
    <t xml:space="preserve">Общедоступные охотничьи угодья Черемховского района </t>
  </si>
  <si>
    <t xml:space="preserve">Общество с ограниченной ответственностью "Промстройавтотранскомплект"                                                                                                                                                          </t>
  </si>
  <si>
    <t xml:space="preserve">Общество с ограниченной ответственостью "Чунапромхоз"  </t>
  </si>
  <si>
    <t xml:space="preserve">Общедоступные охотничьи угодья Чунского района </t>
  </si>
  <si>
    <t xml:space="preserve">ООО "Охотничье хозяйство "Джиживское"</t>
  </si>
  <si>
    <t xml:space="preserve">ООО "Авис" уч. Тазейский</t>
  </si>
  <si>
    <t xml:space="preserve">ООО "Охотничье хозяйство "Выдринское"</t>
  </si>
  <si>
    <t xml:space="preserve">ООО "Охотничье хозяйство "Парендинское"</t>
  </si>
  <si>
    <t xml:space="preserve">ООО "Охотничье хозяйство "Червянское"</t>
  </si>
  <si>
    <t xml:space="preserve">Чунское районное отделение Иркутской областной общественной организации охотников и рыболовов                                                                           </t>
  </si>
  <si>
    <t xml:space="preserve">Шелеховское отделение Иркутской областной общественной организации охотников и рыболовов                                                                    </t>
  </si>
  <si>
    <t xml:space="preserve">Региональная общественная организация «Иркутское общество охотников и рыболовов "Медвежьи углы» (участок "Бурлик")</t>
  </si>
  <si>
    <t xml:space="preserve">Общество с ограниченной ответственностью "Сельскохозяйственная фирма Даниловка" уч. Булгинский</t>
  </si>
  <si>
    <t xml:space="preserve">Общество с ограниченной ответственностью "Сельскохозяйственная фирма Даниловка" уч. Даниловский</t>
  </si>
  <si>
    <t xml:space="preserve">Общество с ограниченной ответственностью "Базой"</t>
  </si>
  <si>
    <t xml:space="preserve">Общество с ограниченной ответсвенностью "Вершина"</t>
  </si>
  <si>
    <t xml:space="preserve">Открытое акционерное общество "Вершина"</t>
  </si>
  <si>
    <t xml:space="preserve">Общество с ограниченной ответственностью "Сельскохозяйственная фирма Даниловка"</t>
  </si>
  <si>
    <t xml:space="preserve">Индивидуальный предприниматель Сундурева Екатерина Александровна уч. Гужир</t>
  </si>
  <si>
    <t xml:space="preserve">Индивидуальный предприниматель Сундурева Екатерина Александровна уч. Большой Кот</t>
  </si>
  <si>
    <t xml:space="preserve">Местная общественная организация охотников и рыболовов "Аэлита"  охот участок Захальский</t>
  </si>
  <si>
    <t xml:space="preserve">Общество с ограниченной ответсвенностью Русфинстройхолдинг участок "Вершина Мольки"</t>
  </si>
  <si>
    <t xml:space="preserve">Усть-Ордынское районное отделение Иркутской областной общественной организации охотников и рыболовов    </t>
  </si>
  <si>
    <t>ИТОГО</t>
  </si>
  <si>
    <t xml:space="preserve">Общий лимит </t>
  </si>
  <si>
    <t xml:space="preserve">Резерв </t>
  </si>
  <si>
    <t xml:space="preserve">Временно замещающий должность заместителя министра лесного комплекса Иркутской области</t>
  </si>
  <si>
    <t xml:space="preserve">Проект квот добычи охотничьих ресурсов</t>
  </si>
  <si>
    <t xml:space="preserve">на период с 1 августа 2022 года по 1 августа 2023 года</t>
  </si>
  <si>
    <r>
      <t xml:space="preserve">Субъект Российской Федерации __</t>
    </r>
    <r>
      <rPr>
        <u val="single"/>
        <sz val="12"/>
        <rFont val="Times New Roman"/>
      </rPr>
      <t xml:space="preserve">Иркутская область___</t>
    </r>
  </si>
  <si>
    <r>
      <t xml:space="preserve">Вид охотничьих ресурсов ____</t>
    </r>
    <r>
      <rPr>
        <u val="single"/>
        <sz val="12"/>
        <rFont val="Times New Roman"/>
      </rPr>
      <t xml:space="preserve">Благородный олень____</t>
    </r>
  </si>
  <si>
    <t xml:space="preserve">Площадь категорий среды обитания охотничьих ресурсов охотничьего угодья, иной территории на которую определялась численность вида охотничьих ресурсов, тыс. га</t>
  </si>
  <si>
    <t xml:space="preserve">Численность охотничьих ресурсов, от которой устанавливалась квота (объем) добычи, особей</t>
  </si>
  <si>
    <t xml:space="preserve">Плотность населения охотничьих ресурсов, рассчитанная для установления квоты добычи на период с 1 августа текущего года до 1 августа следующего года (особей на 1000 га площади категории среды обитания, на которую определялась численность данного вида охотничьих ресурсов)</t>
  </si>
  <si>
    <t xml:space="preserve">2021 год</t>
  </si>
  <si>
    <t xml:space="preserve">Утвержденная квота добычи, особей</t>
  </si>
  <si>
    <t xml:space="preserve">Фактическая добыча, особей</t>
  </si>
  <si>
    <t xml:space="preserve">Максимально возможная квота (объем) добычи, особей</t>
  </si>
  <si>
    <t xml:space="preserve">Устанавливаемая квота добычи, особей</t>
  </si>
  <si>
    <t xml:space="preserve">в % от численности</t>
  </si>
  <si>
    <t xml:space="preserve">объем добычи для КМНС</t>
  </si>
  <si>
    <t xml:space="preserve">освоение квоты, %</t>
  </si>
  <si>
    <t xml:space="preserve">в том числе для КМНС, особей</t>
  </si>
  <si>
    <t>2021-2022</t>
  </si>
  <si>
    <t>2022-2023</t>
  </si>
  <si>
    <t xml:space="preserve">взрослые животные
(старше 1 года)
</t>
  </si>
  <si>
    <t xml:space="preserve">до 1 года</t>
  </si>
  <si>
    <t xml:space="preserve">самцы во время гона</t>
  </si>
  <si>
    <t xml:space="preserve">самцы с неокостеневшими рогами (пантами)</t>
  </si>
  <si>
    <t xml:space="preserve">без разделения по половому признаку</t>
  </si>
  <si>
    <t xml:space="preserve">Проверка на площадь и плотность</t>
  </si>
  <si>
    <t xml:space="preserve">Проверка на численность</t>
  </si>
  <si>
    <t xml:space="preserve">Плотность на тыс. Га</t>
  </si>
  <si>
    <t xml:space="preserve">Макс. Квота в особях</t>
  </si>
  <si>
    <t xml:space="preserve">Норматив, % по пр. 965</t>
  </si>
  <si>
    <t xml:space="preserve">Оценка  по пр. 965</t>
  </si>
  <si>
    <t xml:space="preserve">Мин. Квота по сеголеткам</t>
  </si>
  <si>
    <t xml:space="preserve">Макс. квота по сеголеткам</t>
  </si>
  <si>
    <t xml:space="preserve">Вне норматива</t>
  </si>
  <si>
    <t xml:space="preserve">Сумма не совпадает</t>
  </si>
  <si>
    <t xml:space="preserve">Норматив изъятия взрослых самцов не более 15%</t>
  </si>
  <si>
    <t xml:space="preserve">Общество с ограниченной ответственностью "Спортивно охотничьий клуб" уч. Турманский</t>
  </si>
  <si>
    <t xml:space="preserve">Общедоступные охотничьи угодья Братского района Участок "Центральный"</t>
  </si>
  <si>
    <t xml:space="preserve">Общедоступные охотничьи угодья Братского района Участок "Северный"</t>
  </si>
  <si>
    <t xml:space="preserve">Общедоступные охотничьи угодья Иркутского района участок Зоги</t>
  </si>
  <si>
    <t xml:space="preserve">Общедоступные охотничьи угодья Иркутского района участок Урунтин</t>
  </si>
  <si>
    <t xml:space="preserve">Общедоступные охотничьи угодья Иркутского района участок Ширяево</t>
  </si>
  <si>
    <t xml:space="preserve">Общедоступные охотничьи угодья Катангского района №1</t>
  </si>
  <si>
    <t xml:space="preserve">Общедоступные охотничьи угодья Катангского района №2</t>
  </si>
  <si>
    <t xml:space="preserve">Общедоступные охотничьи угодья Катангского района №3</t>
  </si>
  <si>
    <t xml:space="preserve">Община коренных малочисленных народов Севера "ИЛЭЛ" Катангского района № 1 уч. Хой    </t>
  </si>
  <si>
    <t xml:space="preserve">Община коренных малочисленных народов Севера "ИЛЭЛ" Катангского района № 2 уч. Инаригда  </t>
  </si>
  <si>
    <t xml:space="preserve">Община коренных малочисленных народов Севера "ИЛЭЛ" Катангского района  № 3 уч. Хикили    </t>
  </si>
  <si>
    <t xml:space="preserve">Община коренных малочисленных народов Севера "ИЛЭЛ" Катангского района  № 4 уч. Макеты   </t>
  </si>
  <si>
    <t xml:space="preserve">Община коренных малочисленных народов Севера "ИЛЭЛ" Катангского района № 5 уч. Кочема    </t>
  </si>
  <si>
    <t xml:space="preserve">Община коренных малочисленных народов Севера "ИЛЭЛ" Катангского района № 6 уч. Дуихта    </t>
  </si>
  <si>
    <t xml:space="preserve">Община коренных малочисленных народов Севера "ИЛЭЛ" Катангского района  № 7 уч. Хой и Нижняя Кочема   </t>
  </si>
  <si>
    <t xml:space="preserve">Община коренных малочисленных народов Севера "ИЛЭЛ" Катангского района № 8 уч. Девдевдяк    </t>
  </si>
  <si>
    <t xml:space="preserve">Община коренных малочисленных народов Севера "ИЛЭЛ" Катангского района   № 9 уч. Большой Дагалдын   </t>
  </si>
  <si>
    <t xml:space="preserve">Община коренных малочисленных народов Севера "ИЛЭЛ" Катангского района  № 10 уч. Бугоркан и Верхняя Кочема    </t>
  </si>
  <si>
    <t xml:space="preserve">Община коренных малочисленных народов Севера "ИЛЭЛ" Катангского района   № 11 уч. Нижние Сикили и Верхние Сикили   </t>
  </si>
  <si>
    <t xml:space="preserve">Община коренных малочисленных народов Севера "ИЛЭЛ" Катангского района № 12 уч. Дикосма    </t>
  </si>
  <si>
    <t xml:space="preserve">Община коренных малочисленных народов Севера "ИЛЭЛ" Катангского района № 13 уч. Лоринче    </t>
  </si>
  <si>
    <t xml:space="preserve">Община коренных малочисленных народов Севера "ИЛЭЛ" Катангского района ОКМНС "Илэл" № 14 уч. Тетея и Гирендал                                        </t>
  </si>
  <si>
    <t xml:space="preserve">Общедоступные охотничьи Киренского района №1</t>
  </si>
  <si>
    <t xml:space="preserve">Общедоступные охотничьи Киренского района №2</t>
  </si>
  <si>
    <t xml:space="preserve">Общедоступные охотничьи Киренского района №3</t>
  </si>
  <si>
    <t xml:space="preserve">Общедоступные охотничьи Киренского района №4</t>
  </si>
  <si>
    <t xml:space="preserve">Общедоступные охотничьи Киренского района №5</t>
  </si>
  <si>
    <t xml:space="preserve">Общедоступные охотничьи Киренского района №6</t>
  </si>
  <si>
    <t xml:space="preserve">Мамско-Чуйское районное отделение Иркутской областной общественной организации охотников и рыболовов уч. "Камжиское хозяйство"</t>
  </si>
  <si>
    <t xml:space="preserve">Мамско-Чуйское районное отделение Иркутской областной общественной организации охотников и рыболовов уч. "Северное хозяйство"</t>
  </si>
  <si>
    <t xml:space="preserve">Мамско-Чуйское районное отделение Иркутской областной общественной организации охотников и рыболовов уч "Мамское хозяйство"</t>
  </si>
  <si>
    <t xml:space="preserve">Общедоступные охотничьи угодья Мамско-Чуйского района №1</t>
  </si>
  <si>
    <t xml:space="preserve">Общедоступные охотничьи угодья Мамско-Чуйского района №2</t>
  </si>
  <si>
    <t xml:space="preserve">Общедоступные охотничьи угодья Нижнеилимского района Участок "Купа"</t>
  </si>
  <si>
    <t xml:space="preserve">Общедоступные охотничьи угодья Нижнеилимского района Участок "Дальний"</t>
  </si>
  <si>
    <t xml:space="preserve">Общедоступные охотничьи угодья Ольхонского района участок "Белекта"</t>
  </si>
  <si>
    <t xml:space="preserve">Общедоступные охотничьи угодья  Усть-Илимского района уч. "Ката"</t>
  </si>
  <si>
    <t xml:space="preserve">Общедоступные охотничьи угодья  Усть-Илимского района  уч. "Кашима"</t>
  </si>
  <si>
    <t xml:space="preserve">Общедоступные охотничьи угодья  Усть-Илимского района уч. "Фитили"</t>
  </si>
  <si>
    <t xml:space="preserve">Общедоступные охотничьи угодья  Усть-Илимского района уч. "Хребтовый"</t>
  </si>
  <si>
    <t xml:space="preserve">Общедоступные охотничьи угодья  Усть-Илимского района уч. "Юхтала"</t>
  </si>
  <si>
    <t xml:space="preserve">Черемховское районное отделение Иркутской областной общественной организации охотников и рыболовов уч. Голуметский</t>
  </si>
  <si>
    <t xml:space="preserve">Черемховское районное отделение Иркутской областной общественной организации охотников и рыболовов уч. Онотский</t>
  </si>
  <si>
    <t xml:space="preserve">Общедоступные охотничьи угодья Чунского района №1 Уч. "Военные леса"</t>
  </si>
  <si>
    <t xml:space="preserve">Общедоступные охотничьи угодья Чунского района №2 Уч. "Катарминский хребет"</t>
  </si>
  <si>
    <t xml:space="preserve">Общедоступные охотничьи угодья Чунского района №3 Уч."Верховья Бунбуйки"</t>
  </si>
  <si>
    <t xml:space="preserve">Общество с ограниченной ответственностью «Охотничье хозяйство Джиживское"</t>
  </si>
  <si>
    <t xml:space="preserve">Общество с ограниченной ответственностью «Охотничье хозяйство Выдринское"</t>
  </si>
  <si>
    <t xml:space="preserve">Общество с ограниченной ответственностью «Охотничье хозяйство Парендинское"</t>
  </si>
  <si>
    <t xml:space="preserve">Общество с ограниченной ответственностью «Охотничье хозяйство Червянское"</t>
  </si>
  <si>
    <t xml:space="preserve">Общество с ограниченной ответственностью  "Авис" уч. Тазейский</t>
  </si>
  <si>
    <t xml:space="preserve">Общедоступные охотничьи угодья Боханского района №1</t>
  </si>
  <si>
    <t xml:space="preserve">Общедоступные охотничьи угодья Боханского района №2</t>
  </si>
  <si>
    <t xml:space="preserve">Временно замещающий должность руководителя службы по охране и использованию объектов животного мира Иркутской области - главный государственный охотничьий инспектор Иркутской области</t>
  </si>
  <si>
    <t xml:space="preserve">С.В. Пересыпкин</t>
  </si>
  <si>
    <t xml:space="preserve">«_______» ___________________ 20_____г</t>
  </si>
  <si>
    <t>подпись</t>
  </si>
  <si>
    <t>Численность</t>
  </si>
  <si>
    <t>Заявки</t>
  </si>
  <si>
    <t>№№</t>
  </si>
  <si>
    <t xml:space="preserve">Наименование муниципальных образований (районов), исследуемой территории</t>
  </si>
  <si>
    <t>Площадь</t>
  </si>
  <si>
    <t>Изюбрь</t>
  </si>
  <si>
    <t>численность</t>
  </si>
  <si>
    <t>заявка</t>
  </si>
  <si>
    <t>Аларский</t>
  </si>
  <si>
    <t>1.1</t>
  </si>
  <si>
    <t xml:space="preserve">ООУ Аларского района</t>
  </si>
  <si>
    <t>2</t>
  </si>
  <si>
    <t>Ангарский</t>
  </si>
  <si>
    <t>2.1</t>
  </si>
  <si>
    <t xml:space="preserve">Ангарское ГОИООООиР</t>
  </si>
  <si>
    <t>2.2</t>
  </si>
  <si>
    <t xml:space="preserve">ООУ Ангарского района</t>
  </si>
  <si>
    <t>3</t>
  </si>
  <si>
    <t>Балаганский</t>
  </si>
  <si>
    <t>3.1</t>
  </si>
  <si>
    <t xml:space="preserve">Балаганское РОИООООиР</t>
  </si>
  <si>
    <t>3.2</t>
  </si>
  <si>
    <t xml:space="preserve">ООУ Балаганского района</t>
  </si>
  <si>
    <t>4</t>
  </si>
  <si>
    <t>Баяндаевский</t>
  </si>
  <si>
    <t>4.1</t>
  </si>
  <si>
    <t xml:space="preserve">ООО "Компания Востсибуголь"</t>
  </si>
  <si>
    <t>4.2</t>
  </si>
  <si>
    <t xml:space="preserve">ООО "Юнекс-Байкал"</t>
  </si>
  <si>
    <t>4.3</t>
  </si>
  <si>
    <t xml:space="preserve">ООО СФ "Даниловка" уч. Булгинский</t>
  </si>
  <si>
    <t>4.4</t>
  </si>
  <si>
    <t xml:space="preserve">ООО СФ "Даниловка" уч. Даниловский</t>
  </si>
  <si>
    <t>4.5</t>
  </si>
  <si>
    <t xml:space="preserve">ООУ Баяндаевского района</t>
  </si>
  <si>
    <t>5</t>
  </si>
  <si>
    <t>Бодайбинский</t>
  </si>
  <si>
    <t>5.1</t>
  </si>
  <si>
    <t xml:space="preserve">ЗАО "Бодайбинский ЗПХ"</t>
  </si>
  <si>
    <t>6</t>
  </si>
  <si>
    <t>Боханский</t>
  </si>
  <si>
    <t>6.1</t>
  </si>
  <si>
    <t xml:space="preserve">ИП "Артемцев"</t>
  </si>
  <si>
    <t>6.2</t>
  </si>
  <si>
    <t xml:space="preserve">ОАО "Вершина"</t>
  </si>
  <si>
    <t>6.3</t>
  </si>
  <si>
    <t xml:space="preserve">ООО "Базой"</t>
  </si>
  <si>
    <t>6.4</t>
  </si>
  <si>
    <t xml:space="preserve">ООО "Вершина"</t>
  </si>
  <si>
    <t>6.5</t>
  </si>
  <si>
    <t xml:space="preserve">ООУ Боханского района №1</t>
  </si>
  <si>
    <t>6.6</t>
  </si>
  <si>
    <t xml:space="preserve">ООУ Боханского района №2</t>
  </si>
  <si>
    <t>6.7</t>
  </si>
  <si>
    <t xml:space="preserve">СХК "Нива"</t>
  </si>
  <si>
    <t>6.8</t>
  </si>
  <si>
    <t xml:space="preserve">СХК "Таежник"</t>
  </si>
  <si>
    <t>7</t>
  </si>
  <si>
    <t>Братский</t>
  </si>
  <si>
    <t>7.2</t>
  </si>
  <si>
    <t xml:space="preserve">ООО "Ангарский соболь - 2"</t>
  </si>
  <si>
    <t>7.3</t>
  </si>
  <si>
    <t xml:space="preserve">ООО "Ангарский соболь"</t>
  </si>
  <si>
    <t>7.4</t>
  </si>
  <si>
    <t xml:space="preserve">ООО "Вилис" уч. Полуостров</t>
  </si>
  <si>
    <t>7.5</t>
  </si>
  <si>
    <t xml:space="preserve">ООО "Кидем"</t>
  </si>
  <si>
    <t>7.6</t>
  </si>
  <si>
    <t xml:space="preserve">ООО "Охотничье хозяйство Тэмское"</t>
  </si>
  <si>
    <t>7.7</t>
  </si>
  <si>
    <t xml:space="preserve">ООО "Сибирский ресурс" уч. Омский</t>
  </si>
  <si>
    <t>7.8</t>
  </si>
  <si>
    <t xml:space="preserve">ООО "Соболь" уч. Калтукский</t>
  </si>
  <si>
    <t>7.9</t>
  </si>
  <si>
    <t xml:space="preserve">ООО "Спортивно охотничьий клуб" уч. Турминский</t>
  </si>
  <si>
    <t>7.10</t>
  </si>
  <si>
    <t xml:space="preserve">ООО "Спортивный охотничьий клуб" уч. Дубынинский</t>
  </si>
  <si>
    <t>7.11</t>
  </si>
  <si>
    <t xml:space="preserve">ООУ Братского района Участок "Центральный"</t>
  </si>
  <si>
    <t>7.12</t>
  </si>
  <si>
    <t xml:space="preserve">ООУ Братского района Участок "Северный"</t>
  </si>
  <si>
    <t>8</t>
  </si>
  <si>
    <t>Жигаловский</t>
  </si>
  <si>
    <t>8.1</t>
  </si>
  <si>
    <t xml:space="preserve">Иркутская ООООиР уч. Жигаловский</t>
  </si>
  <si>
    <t>8.2</t>
  </si>
  <si>
    <t xml:space="preserve">ОАО "Жигаловский ЗПХ"</t>
  </si>
  <si>
    <t>8.3</t>
  </si>
  <si>
    <t xml:space="preserve">ООО "Ленатур"</t>
  </si>
  <si>
    <t>8.4</t>
  </si>
  <si>
    <t xml:space="preserve">ООУ Жигаловского района</t>
  </si>
  <si>
    <t>9</t>
  </si>
  <si>
    <t>Заларинский</t>
  </si>
  <si>
    <t>9.1</t>
  </si>
  <si>
    <t xml:space="preserve">Заларинское РОИООООиР</t>
  </si>
  <si>
    <t>9.2</t>
  </si>
  <si>
    <t xml:space="preserve">ООО "Таежное"</t>
  </si>
  <si>
    <t>9.3</t>
  </si>
  <si>
    <t xml:space="preserve">ООО "Тайга"</t>
  </si>
  <si>
    <t>10</t>
  </si>
  <si>
    <t>Зиминский</t>
  </si>
  <si>
    <t>10.2</t>
  </si>
  <si>
    <t xml:space="preserve">Зиминское РОИООООиР</t>
  </si>
  <si>
    <t>10.3</t>
  </si>
  <si>
    <t xml:space="preserve">ООО "Ока-Промохота"</t>
  </si>
  <si>
    <t>11</t>
  </si>
  <si>
    <t>Иркутский</t>
  </si>
  <si>
    <t>11.1</t>
  </si>
  <si>
    <t xml:space="preserve">ВФСО Динамо ох. Ушаковское"</t>
  </si>
  <si>
    <t>11.2</t>
  </si>
  <si>
    <t xml:space="preserve">Иркутская ООООиР уч. Иркутское-Море</t>
  </si>
  <si>
    <t>11.3</t>
  </si>
  <si>
    <t xml:space="preserve">Иркутское РОИОООиР</t>
  </si>
  <si>
    <t>11.4</t>
  </si>
  <si>
    <t xml:space="preserve">НП охотников и рыболовов "Горностай"</t>
  </si>
  <si>
    <t>11.5</t>
  </si>
  <si>
    <t xml:space="preserve">ООО "Зелёный дом"</t>
  </si>
  <si>
    <t>11.6</t>
  </si>
  <si>
    <t xml:space="preserve">ООО "Статус"</t>
  </si>
  <si>
    <t>11.7</t>
  </si>
  <si>
    <t xml:space="preserve">ООО "Терминал Иркутск"</t>
  </si>
  <si>
    <t>11.8</t>
  </si>
  <si>
    <t xml:space="preserve">ООУ Иркутского района уч Зоги</t>
  </si>
  <si>
    <t>11.9</t>
  </si>
  <si>
    <t xml:space="preserve">ООУ Иркутского района уч Урунтин</t>
  </si>
  <si>
    <t>11.10</t>
  </si>
  <si>
    <t xml:space="preserve">ООУ Иркутского района уч Ширяево</t>
  </si>
  <si>
    <t>11.11</t>
  </si>
  <si>
    <t xml:space="preserve">ФГБОУ ВО Иркутский ГАУ им. А.А. Ежевского ох. Голоустное</t>
  </si>
  <si>
    <t>11.12</t>
  </si>
  <si>
    <t>12</t>
  </si>
  <si>
    <t>Казачинско-Ленский</t>
  </si>
  <si>
    <t>12.3</t>
  </si>
  <si>
    <t xml:space="preserve">Казачинско-Ленское РОИООООиР</t>
  </si>
  <si>
    <t>12.4</t>
  </si>
  <si>
    <t xml:space="preserve">НО "Хандинская соседско-территориальная обшина"</t>
  </si>
  <si>
    <t>12.5</t>
  </si>
  <si>
    <t xml:space="preserve">ООО "Байкалтур" уч. Киренга</t>
  </si>
  <si>
    <t>12.6</t>
  </si>
  <si>
    <t xml:space="preserve">ООУ Казачинско-Ленского района</t>
  </si>
  <si>
    <t>13</t>
  </si>
  <si>
    <t>Катангский</t>
  </si>
  <si>
    <t>13.1</t>
  </si>
  <si>
    <t xml:space="preserve">АНО ОКМН "Авлакан"</t>
  </si>
  <si>
    <t>13.2</t>
  </si>
  <si>
    <t xml:space="preserve">АНО ОКМНС "Новая жизнь"</t>
  </si>
  <si>
    <t>13.3</t>
  </si>
  <si>
    <t xml:space="preserve">ОКМНС "Илэл" № 1 уч. Хой</t>
  </si>
  <si>
    <t>13.4</t>
  </si>
  <si>
    <t xml:space="preserve">ОКМНС "Илэл" № 2 уч. Инаригда </t>
  </si>
  <si>
    <t>13.5</t>
  </si>
  <si>
    <t xml:space="preserve">ОКМНС "Илэл" № 3 уч. Хикили</t>
  </si>
  <si>
    <t>13.6</t>
  </si>
  <si>
    <t xml:space="preserve">ОКМНС "Илэл" № 4 уч. Макеты</t>
  </si>
  <si>
    <t>13.7</t>
  </si>
  <si>
    <t xml:space="preserve">ОКМНС "Илэл" № 5 уч. Кочема</t>
  </si>
  <si>
    <t>13.8</t>
  </si>
  <si>
    <t xml:space="preserve">ОКМНС "Илэл" № 6 уч. Дуихта</t>
  </si>
  <si>
    <t>13.9</t>
  </si>
  <si>
    <t xml:space="preserve">ОКМНС "Илэл" № 7 уч. Хой и Нижняя Кочема</t>
  </si>
  <si>
    <t>13.10</t>
  </si>
  <si>
    <t xml:space="preserve">ОКМНС "Илэл" № 8 уч. Девдевдяк</t>
  </si>
  <si>
    <t>13.11</t>
  </si>
  <si>
    <t xml:space="preserve">ОКМНС "Илэл" № 9 уч. Большой Дагалдын</t>
  </si>
  <si>
    <t>13.12</t>
  </si>
  <si>
    <t xml:space="preserve">ОКМНС "Илэл" № 10 уч. Бугоркан и Верхняя Кочема</t>
  </si>
  <si>
    <t>13.13</t>
  </si>
  <si>
    <t xml:space="preserve">ОКМНС "Илэл" № 11 уч. Нижние Сикили и Верхние Сикили</t>
  </si>
  <si>
    <t>13.14</t>
  </si>
  <si>
    <t xml:space="preserve">ОКМНС "Илэл" № 12 уч. Дикосма</t>
  </si>
  <si>
    <t>13.15</t>
  </si>
  <si>
    <t xml:space="preserve">ОКМНС "Илэл" № 13 уч. Лоринче</t>
  </si>
  <si>
    <t>13.16</t>
  </si>
  <si>
    <t xml:space="preserve">ОКМНС "Илэл" № 14 уч. Тетея и Гирендал</t>
  </si>
  <si>
    <t>13.17</t>
  </si>
  <si>
    <t xml:space="preserve">ООУ Катангского района Участок-1</t>
  </si>
  <si>
    <t>13.18</t>
  </si>
  <si>
    <t xml:space="preserve">ООУ Катангского района Участок-2</t>
  </si>
  <si>
    <t>13.19</t>
  </si>
  <si>
    <t xml:space="preserve">ООУ Катангского района Участок-3</t>
  </si>
  <si>
    <t>14</t>
  </si>
  <si>
    <t>Качугский</t>
  </si>
  <si>
    <t>14.2</t>
  </si>
  <si>
    <t xml:space="preserve">Качугское РОИООООиР</t>
  </si>
  <si>
    <t>14.3</t>
  </si>
  <si>
    <t xml:space="preserve">НП "Иней"</t>
  </si>
  <si>
    <t>14.4</t>
  </si>
  <si>
    <t xml:space="preserve">ООО "Качугское ПОХ" 1</t>
  </si>
  <si>
    <t>14.5</t>
  </si>
  <si>
    <t xml:space="preserve">ООО "Качугское ПОХ" 2</t>
  </si>
  <si>
    <t>14.6</t>
  </si>
  <si>
    <t xml:space="preserve">ООО "Качугское ПОХ" 4</t>
  </si>
  <si>
    <t>14.7</t>
  </si>
  <si>
    <t xml:space="preserve">ООО "Лавр"</t>
  </si>
  <si>
    <t>14.8</t>
  </si>
  <si>
    <t xml:space="preserve">ООО "Сибресурс"</t>
  </si>
  <si>
    <t>14.9</t>
  </si>
  <si>
    <t xml:space="preserve">ООО "Фирма "Импульс"</t>
  </si>
  <si>
    <t>14.10</t>
  </si>
  <si>
    <t xml:space="preserve">ООО "ЭПОХ Монастырев"</t>
  </si>
  <si>
    <t>14.11</t>
  </si>
  <si>
    <t xml:space="preserve">ООУ Качугского района</t>
  </si>
  <si>
    <t>15</t>
  </si>
  <si>
    <t>Киренский</t>
  </si>
  <si>
    <t>15.2</t>
  </si>
  <si>
    <t xml:space="preserve">ООУ Киренского района Участок-1</t>
  </si>
  <si>
    <t>15.3</t>
  </si>
  <si>
    <t xml:space="preserve">ООУ Киренского района Участок-2</t>
  </si>
  <si>
    <t>15.4</t>
  </si>
  <si>
    <t xml:space="preserve">ООУ Киренского района Участок-3</t>
  </si>
  <si>
    <t>15.5</t>
  </si>
  <si>
    <t xml:space="preserve">ООУ Киренского района Участок-4</t>
  </si>
  <si>
    <t>15.6</t>
  </si>
  <si>
    <t xml:space="preserve">ООУ Киренского района Участок-5</t>
  </si>
  <si>
    <t>15.7</t>
  </si>
  <si>
    <t xml:space="preserve">ООУ Киренского района Участок-6</t>
  </si>
  <si>
    <t>15.8</t>
  </si>
  <si>
    <t xml:space="preserve">ПО "Киренский КЗПХ"</t>
  </si>
  <si>
    <t>16</t>
  </si>
  <si>
    <t>Куйтунский</t>
  </si>
  <si>
    <t>16.2</t>
  </si>
  <si>
    <t xml:space="preserve">Куйтунское РОИООООиР</t>
  </si>
  <si>
    <t>16.3</t>
  </si>
  <si>
    <t xml:space="preserve">ООУ Куйтунского района</t>
  </si>
  <si>
    <t>17</t>
  </si>
  <si>
    <t>Мамско-Чуйский</t>
  </si>
  <si>
    <t>17.1</t>
  </si>
  <si>
    <t xml:space="preserve">Мамско-Чуйское РОИООООиР уч. "Камжиское хозяйство"</t>
  </si>
  <si>
    <t>17.2</t>
  </si>
  <si>
    <t xml:space="preserve">Мамско-Чуйское РОИООООиР уч. "Северное хозяйство"</t>
  </si>
  <si>
    <t>17.3</t>
  </si>
  <si>
    <t xml:space="preserve">Мамско-Чуйское РОИООООиР уч "Мамское хозяйство"</t>
  </si>
  <si>
    <t>17.4</t>
  </si>
  <si>
    <t xml:space="preserve">ООО "Мамский КЗПХ"</t>
  </si>
  <si>
    <t>17.5</t>
  </si>
  <si>
    <t xml:space="preserve">ООУ Мамско-Чуйского района Участок-1</t>
  </si>
  <si>
    <t>17.6</t>
  </si>
  <si>
    <t xml:space="preserve">ООУ Мамско-Чуйского района Участок-2</t>
  </si>
  <si>
    <t>18</t>
  </si>
  <si>
    <t>Нижнеилимский</t>
  </si>
  <si>
    <t>18.2</t>
  </si>
  <si>
    <t xml:space="preserve">Нижнелимское РОИООООиР</t>
  </si>
  <si>
    <t>18.3</t>
  </si>
  <si>
    <t xml:space="preserve">ООУ Нижнеилимского района Участок "Купа"</t>
  </si>
  <si>
    <t>18.4</t>
  </si>
  <si>
    <t xml:space="preserve">ООУ Нижнеилимского района Участок "Дальний"</t>
  </si>
  <si>
    <t>19</t>
  </si>
  <si>
    <t>Нижнеудинский</t>
  </si>
  <si>
    <t>19.1</t>
  </si>
  <si>
    <t xml:space="preserve">Нижнеудинское РОИООООиР</t>
  </si>
  <si>
    <t>19.2</t>
  </si>
  <si>
    <t xml:space="preserve">ООО "Большой Луг"</t>
  </si>
  <si>
    <t>19.3</t>
  </si>
  <si>
    <t xml:space="preserve">ООО "Ерма"</t>
  </si>
  <si>
    <t>19.4</t>
  </si>
  <si>
    <t xml:space="preserve">ООО "Иона-плюс"</t>
  </si>
  <si>
    <t>19.5</t>
  </si>
  <si>
    <t xml:space="preserve">ООУ Нижнеудинского района уч. Каткадуй</t>
  </si>
  <si>
    <t>19.6</t>
  </si>
  <si>
    <t xml:space="preserve">ООУ Нижнеудинского района уч.Айса</t>
  </si>
  <si>
    <t>19.7</t>
  </si>
  <si>
    <t xml:space="preserve">ООУ Нижнеудинского района уч.Каменский луг</t>
  </si>
  <si>
    <t>19.8</t>
  </si>
  <si>
    <t xml:space="preserve">ООУ Нижнеудинского района уч.Нерой</t>
  </si>
  <si>
    <t>19.9</t>
  </si>
  <si>
    <t xml:space="preserve">ООУ Нижнеудинского района уч.Тофаларский</t>
  </si>
  <si>
    <t>20</t>
  </si>
  <si>
    <t>Нукутский</t>
  </si>
  <si>
    <t>20.1</t>
  </si>
  <si>
    <t xml:space="preserve">ООУ Нукутского района</t>
  </si>
  <si>
    <t>21</t>
  </si>
  <si>
    <t>Ольхонский</t>
  </si>
  <si>
    <t>21.1</t>
  </si>
  <si>
    <t xml:space="preserve">Асоциация охотников "Иркутсклеспром"</t>
  </si>
  <si>
    <t>21.2</t>
  </si>
  <si>
    <t xml:space="preserve">Асоциация охотников "Сарминское"</t>
  </si>
  <si>
    <t>21.3</t>
  </si>
  <si>
    <t xml:space="preserve">ВФСО Динамо ох. Алагуевское</t>
  </si>
  <si>
    <t>21.4</t>
  </si>
  <si>
    <t xml:space="preserve">Иркутская ООООиР уч. Ангинский</t>
  </si>
  <si>
    <t>21.5</t>
  </si>
  <si>
    <t xml:space="preserve">НП "Экос"</t>
  </si>
  <si>
    <t>21.6</t>
  </si>
  <si>
    <t xml:space="preserve">ОАО РЖД ох. Маломорское</t>
  </si>
  <si>
    <t>21.7</t>
  </si>
  <si>
    <t xml:space="preserve">ООО "Ангады"</t>
  </si>
  <si>
    <t>21.8</t>
  </si>
  <si>
    <t xml:space="preserve">ООО "Байкал" уч.Заворотная</t>
  </si>
  <si>
    <t>21.9</t>
  </si>
  <si>
    <t xml:space="preserve">ООО "ОхотРесурс"</t>
  </si>
  <si>
    <t>21.10</t>
  </si>
  <si>
    <t xml:space="preserve">ООО "СибСервис Авто Унгура"</t>
  </si>
  <si>
    <t>21.11</t>
  </si>
  <si>
    <t xml:space="preserve">ООУ Ольхонского района Участок "Белета"</t>
  </si>
  <si>
    <t>21.12</t>
  </si>
  <si>
    <t xml:space="preserve">ООУ Ольхонского района Участок "Куретский"</t>
  </si>
  <si>
    <t>21.13</t>
  </si>
  <si>
    <t xml:space="preserve">ПАО "Иркутскэнерго"  ох. Таловское</t>
  </si>
  <si>
    <t>21.14</t>
  </si>
  <si>
    <t xml:space="preserve">ПАО "НПК Иркут" уч. Адинский</t>
  </si>
  <si>
    <t>21.15</t>
  </si>
  <si>
    <t xml:space="preserve">ПАО "НПК Иркут" уч. Ченкира</t>
  </si>
  <si>
    <t>22</t>
  </si>
  <si>
    <t>Осинский</t>
  </si>
  <si>
    <t>22.1</t>
  </si>
  <si>
    <t xml:space="preserve">ООО "Строитель"</t>
  </si>
  <si>
    <t>22.2</t>
  </si>
  <si>
    <t xml:space="preserve">ООУ Осинского района</t>
  </si>
  <si>
    <t>23</t>
  </si>
  <si>
    <t>Слюдянский</t>
  </si>
  <si>
    <t>23.2</t>
  </si>
  <si>
    <t xml:space="preserve">ИП "Баннова Н.Е."</t>
  </si>
  <si>
    <t>23.3</t>
  </si>
  <si>
    <t xml:space="preserve">ИрИРО ЗабВО ВОО ОСОО</t>
  </si>
  <si>
    <t>23.4</t>
  </si>
  <si>
    <t xml:space="preserve">ООО " Компания "Альтера" ох. Шара-Жалга</t>
  </si>
  <si>
    <t>23.5</t>
  </si>
  <si>
    <t xml:space="preserve">ООО "Лесная ферма"</t>
  </si>
  <si>
    <t>23.6</t>
  </si>
  <si>
    <t xml:space="preserve">ООУ Слюдянского района</t>
  </si>
  <si>
    <t>23.7</t>
  </si>
  <si>
    <t xml:space="preserve">РООИООиР "Медвежьи углы"  уч.Гольцовый</t>
  </si>
  <si>
    <t>24</t>
  </si>
  <si>
    <t>Тайшетский</t>
  </si>
  <si>
    <t>24.1</t>
  </si>
  <si>
    <t xml:space="preserve">ООО "Заготовительное" уч. Шиткинский</t>
  </si>
  <si>
    <t>24.2</t>
  </si>
  <si>
    <t xml:space="preserve">ООО "Кедр"</t>
  </si>
  <si>
    <t>24.3</t>
  </si>
  <si>
    <t xml:space="preserve">ООО "Тагул"</t>
  </si>
  <si>
    <t>24.4</t>
  </si>
  <si>
    <t xml:space="preserve">ООО "Тайга" уч.Кондратьевский</t>
  </si>
  <si>
    <t>24.5</t>
  </si>
  <si>
    <t xml:space="preserve">ООО "Усть-Яга"</t>
  </si>
  <si>
    <t>24.6</t>
  </si>
  <si>
    <t xml:space="preserve">ООУ Тайшетского района</t>
  </si>
  <si>
    <t>24.7</t>
  </si>
  <si>
    <t xml:space="preserve">Тайшетское РОИООООиР</t>
  </si>
  <si>
    <t>25</t>
  </si>
  <si>
    <t>Тулунский</t>
  </si>
  <si>
    <t>25.1</t>
  </si>
  <si>
    <t xml:space="preserve">АО "Иркутскзверопром" уч. Тулунский</t>
  </si>
  <si>
    <t>25.2</t>
  </si>
  <si>
    <t xml:space="preserve">Тулунское РОИООООиР Участок "Ангуйское"</t>
  </si>
  <si>
    <t>25.3</t>
  </si>
  <si>
    <t xml:space="preserve">Тулунское РОИООООиР Участок "Бадарское"</t>
  </si>
  <si>
    <t>25.4</t>
  </si>
  <si>
    <t xml:space="preserve">Тулунское РОИООООиР Участок "Боробинское"</t>
  </si>
  <si>
    <t>25.5</t>
  </si>
  <si>
    <t xml:space="preserve">Тулунское РОИООООиР Участок "Гадалейское"</t>
  </si>
  <si>
    <t>25.6</t>
  </si>
  <si>
    <t xml:space="preserve">Тулунское РОИООООиР Участок "Евдокимовское"</t>
  </si>
  <si>
    <t>25.7</t>
  </si>
  <si>
    <t xml:space="preserve">Тулунское РОИООООиР Участок "Икейское"</t>
  </si>
  <si>
    <t>25.8</t>
  </si>
  <si>
    <t xml:space="preserve">Тулунское РОИООООиР Участок "Ишидейское" </t>
  </si>
  <si>
    <t>25.9</t>
  </si>
  <si>
    <t xml:space="preserve">Тулунское РОИООООиР Участок "Каржелгайское"</t>
  </si>
  <si>
    <t>25.10</t>
  </si>
  <si>
    <t xml:space="preserve">Тулунское РОИООООиР Участок "Кирейское"</t>
  </si>
  <si>
    <t>25.11</t>
  </si>
  <si>
    <t xml:space="preserve">Тулунское РОИООООиР Участок "Котикское" </t>
  </si>
  <si>
    <t>25.12</t>
  </si>
  <si>
    <t xml:space="preserve">Тулунское РОИООООиР Участок "Мугунское"</t>
  </si>
  <si>
    <t>25.13</t>
  </si>
  <si>
    <t xml:space="preserve">Тулунское РОИООООиР Участок "Шерагульское" </t>
  </si>
  <si>
    <t>26</t>
  </si>
  <si>
    <t>Усольский</t>
  </si>
  <si>
    <t>26.1</t>
  </si>
  <si>
    <t xml:space="preserve">Усольское РОИООООиР</t>
  </si>
  <si>
    <t>27</t>
  </si>
  <si>
    <t>Усть-Илимский</t>
  </si>
  <si>
    <t>27.2</t>
  </si>
  <si>
    <t xml:space="preserve">ЗАО "Усть-Илимский ЗПХ уч.1</t>
  </si>
  <si>
    <t>27.3</t>
  </si>
  <si>
    <t xml:space="preserve">ЗАО "Усть-Илимский ЗПХ уч.2</t>
  </si>
  <si>
    <t>27.4</t>
  </si>
  <si>
    <t xml:space="preserve">ЗАО "Усть-Илимский ЗПХ уч.3</t>
  </si>
  <si>
    <t>27.5</t>
  </si>
  <si>
    <t xml:space="preserve">ИООООиР уч.Кедровое</t>
  </si>
  <si>
    <t>27.6</t>
  </si>
  <si>
    <t xml:space="preserve">ИрРОООиР "Соболь"</t>
  </si>
  <si>
    <t>27.7</t>
  </si>
  <si>
    <t xml:space="preserve">Общественная ООиРУИР ох. Кеуль</t>
  </si>
  <si>
    <t>27.8</t>
  </si>
  <si>
    <t xml:space="preserve">ООО "Остров"</t>
  </si>
  <si>
    <t>27.9</t>
  </si>
  <si>
    <t xml:space="preserve">ООО "Остров" подъеланский</t>
  </si>
  <si>
    <t>27.10</t>
  </si>
  <si>
    <t xml:space="preserve">ООУ Усть-Илимского района уч. "Ката"</t>
  </si>
  <si>
    <t>27.11</t>
  </si>
  <si>
    <t xml:space="preserve">ООУ Усть-Илимского района уч. "Кашима"</t>
  </si>
  <si>
    <t>27.12</t>
  </si>
  <si>
    <t xml:space="preserve">ООУ Усть-Илимского района уч. "Фитили"</t>
  </si>
  <si>
    <t>27.13</t>
  </si>
  <si>
    <t xml:space="preserve">ООУ Усть-Илимского района уч. "Хребтовый"</t>
  </si>
  <si>
    <t>27.14</t>
  </si>
  <si>
    <t xml:space="preserve">ООУ Усть-Илимского района уч. "Юхтала"</t>
  </si>
  <si>
    <t>27.15</t>
  </si>
  <si>
    <t xml:space="preserve">ПКО "Соболь" уч. "Зелинда"</t>
  </si>
  <si>
    <t>27.16</t>
  </si>
  <si>
    <t xml:space="preserve">ПКО "Соболь" уч. Верея</t>
  </si>
  <si>
    <t>27.17</t>
  </si>
  <si>
    <t xml:space="preserve">ПКО "Соболь" уч. Каменный</t>
  </si>
  <si>
    <t>27.18</t>
  </si>
  <si>
    <t xml:space="preserve">ПКО "Соболь" уч. Комлевой</t>
  </si>
  <si>
    <t>27.19</t>
  </si>
  <si>
    <t xml:space="preserve">ПКО "Соболь" уч. Магдон</t>
  </si>
  <si>
    <t>27.20</t>
  </si>
  <si>
    <t xml:space="preserve">ПКО "Соболь" уч. Секихта</t>
  </si>
  <si>
    <t>28</t>
  </si>
  <si>
    <t>Усть-Кутский</t>
  </si>
  <si>
    <t>28.2</t>
  </si>
  <si>
    <t xml:space="preserve">Усть-Кутское ГОИООООиР</t>
  </si>
  <si>
    <t>29</t>
  </si>
  <si>
    <t>Усть-Удинский</t>
  </si>
  <si>
    <t>29.1</t>
  </si>
  <si>
    <t xml:space="preserve">ООО "Усть-Уда Промохота" уч. Илим</t>
  </si>
  <si>
    <t>29.2</t>
  </si>
  <si>
    <t xml:space="preserve">ООО "Усть-Уда Промохота" уч. Коченга</t>
  </si>
  <si>
    <t>29.3</t>
  </si>
  <si>
    <t xml:space="preserve">Усть-Удинское РОИООООиР</t>
  </si>
  <si>
    <t>30</t>
  </si>
  <si>
    <t>Черемховский</t>
  </si>
  <si>
    <t>30.1</t>
  </si>
  <si>
    <t xml:space="preserve">ЗАО "Иркутскзверпром" уч. Черемховский</t>
  </si>
  <si>
    <t>30.2</t>
  </si>
  <si>
    <t xml:space="preserve">ООО "Большебельское"</t>
  </si>
  <si>
    <t>30.3</t>
  </si>
  <si>
    <t xml:space="preserve">ООО "Диана"</t>
  </si>
  <si>
    <t>30.4</t>
  </si>
  <si>
    <t xml:space="preserve">ООО "ПСАТК"</t>
  </si>
  <si>
    <t>30.5</t>
  </si>
  <si>
    <t xml:space="preserve">ООО "Угорье"</t>
  </si>
  <si>
    <t>30.6</t>
  </si>
  <si>
    <t xml:space="preserve">ООУ Черемховского района (Без Анота)</t>
  </si>
  <si>
    <t>30.7</t>
  </si>
  <si>
    <t xml:space="preserve">Черемховское РОИООООиР уч. Голуметский</t>
  </si>
  <si>
    <t>30.8</t>
  </si>
  <si>
    <t xml:space="preserve">Черемховское РОИООООиР уч. Онотский</t>
  </si>
  <si>
    <t>31</t>
  </si>
  <si>
    <t>Чунский</t>
  </si>
  <si>
    <t>31.1</t>
  </si>
  <si>
    <t xml:space="preserve">ООО "Охотничье хозяйство "Сосновское"</t>
  </si>
  <si>
    <t>31.2</t>
  </si>
  <si>
    <t xml:space="preserve">ООО "Чунапромхоз"</t>
  </si>
  <si>
    <t>31.3</t>
  </si>
  <si>
    <t xml:space="preserve">ООУ Чунского района уч 1 "военные леса"</t>
  </si>
  <si>
    <t>31.4</t>
  </si>
  <si>
    <t xml:space="preserve">ООУ Чунского района уч 2 "Катарминский хребет"</t>
  </si>
  <si>
    <t>31.5</t>
  </si>
  <si>
    <t xml:space="preserve">ООУ Чунского района уч 3 "Верховья Бунбуйки"</t>
  </si>
  <si>
    <t>31.6</t>
  </si>
  <si>
    <t xml:space="preserve">Чунское РОИООООиР</t>
  </si>
  <si>
    <t>31.7</t>
  </si>
  <si>
    <t>31.8</t>
  </si>
  <si>
    <t>31.9</t>
  </si>
  <si>
    <t>31.10</t>
  </si>
  <si>
    <t>31.11</t>
  </si>
  <si>
    <t>32</t>
  </si>
  <si>
    <t>Шелеховский</t>
  </si>
  <si>
    <t>32.1</t>
  </si>
  <si>
    <t xml:space="preserve">РООИООиР "Медвежьи углы"  уч. Бурлик</t>
  </si>
  <si>
    <t>32.2</t>
  </si>
  <si>
    <t xml:space="preserve">Шелеховское ОИООООиР</t>
  </si>
  <si>
    <t>33</t>
  </si>
  <si>
    <t>Эхирит-Булагатский</t>
  </si>
  <si>
    <t>33.1</t>
  </si>
  <si>
    <t xml:space="preserve">И.П. КФХ "Шинкаренко А.В."</t>
  </si>
  <si>
    <t>33.2</t>
  </si>
  <si>
    <t xml:space="preserve">И.П. Сундарева Е.А. уч. Гужир</t>
  </si>
  <si>
    <t>33.3</t>
  </si>
  <si>
    <t xml:space="preserve">И.П. Сундарева уч. Большой-Кот</t>
  </si>
  <si>
    <t>33.4</t>
  </si>
  <si>
    <t xml:space="preserve">ИП "Багдуева Е.К."</t>
  </si>
  <si>
    <t>33.5</t>
  </si>
  <si>
    <t xml:space="preserve">ИП "Кантакова Р.Г.</t>
  </si>
  <si>
    <t>33.6</t>
  </si>
  <si>
    <t xml:space="preserve">ИП "Ушаков"</t>
  </si>
  <si>
    <t>33.7</t>
  </si>
  <si>
    <t xml:space="preserve">НП "Нива" УОООР</t>
  </si>
  <si>
    <t>33.8</t>
  </si>
  <si>
    <t xml:space="preserve">ООО "Бизнес-Альянс"</t>
  </si>
  <si>
    <t>33.9</t>
  </si>
  <si>
    <t xml:space="preserve">ООО "Велес"</t>
  </si>
  <si>
    <t>33.10</t>
  </si>
  <si>
    <t xml:space="preserve">ООО "Западное"</t>
  </si>
  <si>
    <t>33.11</t>
  </si>
  <si>
    <t xml:space="preserve">ООО "РусФинСтрой Холдинг" уч. "Верщина Мольки"</t>
  </si>
  <si>
    <t>33.12</t>
  </si>
  <si>
    <t xml:space="preserve">ООО СФ "Даниловка" уч. Шертойский</t>
  </si>
  <si>
    <t>33.14</t>
  </si>
  <si>
    <t xml:space="preserve">ООУ Эхирит-Булагатского района</t>
  </si>
  <si>
    <t>33.15</t>
  </si>
  <si>
    <t xml:space="preserve">Усть-Ордынское РОИООООиР</t>
  </si>
  <si>
    <t>33.16</t>
  </si>
  <si>
    <t xml:space="preserve">Итого по Субъекту РФ</t>
  </si>
  <si>
    <t xml:space="preserve">Среднее по Субъекту РФ</t>
  </si>
  <si>
    <r>
      <t xml:space="preserve">Вид охотничьих ресурсов ____</t>
    </r>
    <r>
      <rPr>
        <u val="single"/>
        <sz val="12"/>
        <rFont val="Times New Roman"/>
      </rPr>
      <t>Лось</t>
    </r>
    <r>
      <rPr>
        <sz val="12"/>
        <rFont val="Times New Roman"/>
      </rPr>
      <t>____</t>
    </r>
  </si>
  <si>
    <t xml:space="preserve">2022 год</t>
  </si>
  <si>
    <t xml:space="preserve">Общедоступные охотничьи угодья Братского районаУчасток "Северный"</t>
  </si>
  <si>
    <r>
      <t xml:space="preserve">Вид охотничьих ресурсов ____</t>
    </r>
    <r>
      <rPr>
        <u val="single"/>
        <sz val="12"/>
        <rFont val="Times New Roman"/>
      </rPr>
      <t>Соболь</t>
    </r>
    <r>
      <rPr>
        <sz val="12"/>
        <rFont val="Times New Roman"/>
      </rPr>
      <t>____</t>
    </r>
  </si>
  <si>
    <t>Кабан</t>
  </si>
  <si>
    <t xml:space="preserve">Послепромысловая численность</t>
  </si>
  <si>
    <t>Заявка</t>
  </si>
  <si>
    <t xml:space="preserve">Допустимое изъятие</t>
  </si>
  <si>
    <t xml:space="preserve">Допустимая квота</t>
  </si>
  <si>
    <t>Квота</t>
  </si>
  <si>
    <t xml:space="preserve">Заявка весна</t>
  </si>
  <si>
    <t xml:space="preserve">Квота весна</t>
  </si>
  <si>
    <t>Ошибка</t>
  </si>
  <si>
    <t xml:space="preserve">Допустимая квота самцов</t>
  </si>
  <si>
    <t xml:space="preserve">В том числе самцов Квота</t>
  </si>
  <si>
    <t xml:space="preserve">Заявка на гону</t>
  </si>
  <si>
    <t xml:space="preserve">Допустимое изъятие на гону</t>
  </si>
  <si>
    <t xml:space="preserve">Допустимая квота на гону</t>
  </si>
  <si>
    <t xml:space="preserve">Квота на гону</t>
  </si>
  <si>
    <t xml:space="preserve">Допустимое изъятие до года</t>
  </si>
  <si>
    <t xml:space="preserve">Квота до года </t>
  </si>
  <si>
    <t xml:space="preserve">Заявка на стону</t>
  </si>
  <si>
    <t xml:space="preserve">Допустимое изъятие на стону</t>
  </si>
  <si>
    <t xml:space="preserve">Допустимая квота на стону</t>
  </si>
  <si>
    <t xml:space="preserve">Квота на стону</t>
  </si>
  <si>
    <t xml:space="preserve">Заявка на панты</t>
  </si>
  <si>
    <t xml:space="preserve">Заявка на рев</t>
  </si>
  <si>
    <t xml:space="preserve">Допустимое изъятие на реву</t>
  </si>
  <si>
    <t xml:space="preserve">Допустимая квота на реву</t>
  </si>
  <si>
    <t xml:space="preserve">Квота на панты</t>
  </si>
  <si>
    <t xml:space="preserve">Допустимое изъятие на панты</t>
  </si>
  <si>
    <t xml:space="preserve">Допустимая квота на панты</t>
  </si>
  <si>
    <t xml:space="preserve">Квота на реву</t>
  </si>
  <si>
    <t xml:space="preserve">Тулунское  районное отделение Иркутской областной общественной организации охотников и рыболовов Участок "Ангуйское"</t>
  </si>
  <si>
    <t xml:space="preserve">Тулунское  районное отделение Иркутской областной общественной организации охотников и рыболовов Участок "Бадарское"</t>
  </si>
  <si>
    <t xml:space="preserve">Тулунское  районное отделение Иркутской областной общественной организации охотников и рыболовов Участок "Боробинское"</t>
  </si>
  <si>
    <t xml:space="preserve">Тулунское  районное отделение Иркутской областной общественной организации охотников и рыболовов Участок "Гадалейское"</t>
  </si>
  <si>
    <t xml:space="preserve">Тулунское  районное отделение Иркутской областной общественной организации охотников и рыболовов Участок "Евдокимовское" </t>
  </si>
  <si>
    <t xml:space="preserve">Тулунское  районное отделение Иркутской областной общественной организации охотников и рыболовов Участок "Икейское"</t>
  </si>
  <si>
    <t xml:space="preserve">Тулунское  районное отделение Иркутской областной общественной организации охотников и рыболовов Участок "Ишидейское" </t>
  </si>
  <si>
    <t xml:space="preserve">Тулунское  районное отделение Иркутской областной общественной организации охотников и рыболовов Участок "Каржелгайское" </t>
  </si>
  <si>
    <t xml:space="preserve">Тулунское  районное отделение Иркутской областной общественной организации охотников и рыболовов Участок "Кирейское"</t>
  </si>
  <si>
    <t xml:space="preserve">Тулунское  районное отделение Иркутской областной общественной организации охотников и рыболовов Участок "Котикское" </t>
  </si>
  <si>
    <t xml:space="preserve">Тулунское  районное отделение Иркутской областной общественной организации охотников и рыболовов Участок "Мугунское"</t>
  </si>
  <si>
    <t xml:space="preserve">Тулунское  районное отделение Иркутской областной общественной организации охотников и рыболовов Участок "Шерагульское"</t>
  </si>
  <si>
    <t xml:space="preserve">Распределенный лимит по области</t>
  </si>
  <si>
    <t xml:space="preserve">Общий лимит по области</t>
  </si>
  <si>
    <t xml:space="preserve">Резерв по области</t>
  </si>
  <si>
    <t xml:space="preserve">Выделенный лимит для Научных целей</t>
  </si>
  <si>
    <r>
      <t xml:space="preserve">Вид охотничьих ресурсов ____</t>
    </r>
    <r>
      <rPr>
        <u val="single"/>
        <sz val="12"/>
        <rFont val="Times New Roman"/>
      </rPr>
      <t xml:space="preserve">Дикий северный олень_</t>
    </r>
    <r>
      <rPr>
        <sz val="12"/>
        <rFont val="Times New Roman"/>
      </rPr>
      <t>___</t>
    </r>
  </si>
  <si>
    <t xml:space="preserve">Норматив изъятия самцов с неокостеневшими рогами не более 15%</t>
  </si>
  <si>
    <r>
      <t xml:space="preserve">Вид охотничьих ресурсов ____</t>
    </r>
    <r>
      <rPr>
        <u val="single"/>
        <sz val="12"/>
        <rFont val="Times New Roman"/>
      </rPr>
      <t>Кабарга</t>
    </r>
    <r>
      <rPr>
        <sz val="12"/>
        <rFont val="Times New Roman"/>
      </rPr>
      <t>____</t>
    </r>
  </si>
  <si>
    <t xml:space="preserve">Норматив допустимого изъятия самцов кабарги</t>
  </si>
  <si>
    <r>
      <t xml:space="preserve">Вид охотничьих ресурсов ____</t>
    </r>
    <r>
      <rPr>
        <u val="single"/>
        <sz val="12"/>
        <rFont val="Times New Roman"/>
      </rPr>
      <t>Медведь</t>
    </r>
    <r>
      <rPr>
        <sz val="12"/>
        <rFont val="Times New Roman"/>
      </rPr>
      <t>____</t>
    </r>
  </si>
  <si>
    <t xml:space="preserve">Организация научного обслуживания опытно-производственное хозяйство «Элита» государственного научного учреждения Иркутского научно-исследовательского института сельского хозяйства Сибирского отделения Российской академии сельскохозяйственных наук </t>
  </si>
  <si>
    <t xml:space="preserve"> Некомерческая организация "Территориально-соседская эвенкийская община коренных малочисленных народов Севера "Ика"</t>
  </si>
  <si>
    <t xml:space="preserve">Территориально-соседская эвенкийская община коренных малочисленных народов Севера "Токма"</t>
  </si>
  <si>
    <t xml:space="preserve">Общедоступные охотничьи угодья Нижнеилимского района (участок "Корт")</t>
  </si>
  <si>
    <t xml:space="preserve">Общедоступные охотничьи угодья Нижнеудинского района уч.Тепса</t>
  </si>
  <si>
    <t xml:space="preserve">Закрытое акционерное общество «Усть-Илимский зверопромхоз»  </t>
  </si>
  <si>
    <t xml:space="preserve">Общедоступные охотничьи угодья Черемховского района участок "Абакан"</t>
  </si>
  <si>
    <r>
      <t xml:space="preserve">Вид охотничьих ресурсов ____</t>
    </r>
    <r>
      <rPr>
        <u val="single"/>
        <sz val="12"/>
        <rFont val="Times New Roman"/>
      </rPr>
      <t>Рысь</t>
    </r>
    <r>
      <rPr>
        <sz val="12"/>
        <rFont val="Times New Roman"/>
      </rPr>
      <t>____</t>
    </r>
  </si>
  <si>
    <t xml:space="preserve">Норматив не установлен</t>
  </si>
  <si>
    <t xml:space="preserve">Оценки  по пр. 965 нет</t>
  </si>
  <si>
    <t xml:space="preserve">Простановка без разделения</t>
  </si>
  <si>
    <r>
      <t xml:space="preserve">Вид охотничьих ресурсов ____</t>
    </r>
    <r>
      <rPr>
        <u val="single"/>
        <sz val="12"/>
        <rFont val="Times New Roman"/>
      </rPr>
      <t>Барсук</t>
    </r>
    <r>
      <rPr>
        <sz val="12"/>
        <rFont val="Times New Roman"/>
      </rPr>
      <t>____</t>
    </r>
  </si>
  <si>
    <r>
      <t xml:space="preserve">Вид охотничьих ресурсов ____</t>
    </r>
    <r>
      <rPr>
        <u val="single"/>
        <sz val="12"/>
        <rFont val="Times New Roman"/>
      </rPr>
      <t xml:space="preserve">Косуля сибирская</t>
    </r>
    <r>
      <rPr>
        <sz val="12"/>
        <rFont val="Times New Roman"/>
      </rPr>
      <t>____</t>
    </r>
  </si>
  <si>
    <t xml:space="preserve">                                            Соболь                                                  </t>
  </si>
  <si>
    <t xml:space="preserve">(вид охотничьих ресурсов)</t>
  </si>
  <si>
    <r>
      <t xml:space="preserve">                                                         в </t>
    </r>
    <r>
      <rPr>
        <u val="single"/>
        <sz val="14"/>
        <rFont val="Times New Roman"/>
      </rPr>
      <t xml:space="preserve">                                         Иркутской области                              </t>
    </r>
  </si>
  <si>
    <t xml:space="preserve">(субъект Российской Федерации)</t>
  </si>
  <si>
    <t xml:space="preserve">Наименование закрепленного охотничьего угодья, общедоступных охотничьих угодий муниципальных районов и иной территории, являющейся средой обитания охотничьих ресурсов</t>
  </si>
  <si>
    <t xml:space="preserve">Площадь, сойственная для обитания вида охотничьих ресурсов, тыс. га</t>
  </si>
  <si>
    <t xml:space="preserve">Численность вида охотничьих ресурсов, особей</t>
  </si>
  <si>
    <t xml:space="preserve">Показатель численности, особей на 1000 га</t>
  </si>
  <si>
    <t xml:space="preserve">Квоты добычи</t>
  </si>
  <si>
    <t xml:space="preserve">% от численности</t>
  </si>
  <si>
    <t>особей</t>
  </si>
  <si>
    <t xml:space="preserve">старше 1 года, особей</t>
  </si>
  <si>
    <t xml:space="preserve">до 1 года, особей</t>
  </si>
  <si>
    <t xml:space="preserve">самцы во время гона </t>
  </si>
  <si>
    <t xml:space="preserve">без подразделения по половому признаку</t>
  </si>
  <si>
    <t xml:space="preserve">                                            Бурый медведь                                                  </t>
  </si>
  <si>
    <t xml:space="preserve">                                            Кабарга                                                  </t>
  </si>
  <si>
    <t xml:space="preserve">в том числе самцов</t>
  </si>
  <si>
    <t xml:space="preserve">                                            Косуля сибирская                                                 </t>
  </si>
  <si>
    <t xml:space="preserve">                                            Лось                                                  </t>
  </si>
  <si>
    <t xml:space="preserve">                                            Благородный олень (изюбрь)                                                  </t>
  </si>
  <si>
    <t xml:space="preserve">                                            Дикий северный олень                                           </t>
  </si>
  <si>
    <t xml:space="preserve">                                            Рысь                                                  </t>
  </si>
  <si>
    <t xml:space="preserve">на период с 1 августа 2022года по 1 августа 2023 года</t>
  </si>
  <si>
    <t xml:space="preserve">                                            Барсук                                                  </t>
  </si>
  <si>
    <t xml:space="preserve">на период с 1 августа 2021 года по 1 августа 2022 года</t>
  </si>
  <si>
    <t>АларскаяРОООиР</t>
  </si>
  <si>
    <t>1.2</t>
  </si>
  <si>
    <t xml:space="preserve">ООО СФ "Даниловка" уч. Булгинский-Даниловский</t>
  </si>
  <si>
    <t xml:space="preserve">ООУ Боханского района</t>
  </si>
  <si>
    <t xml:space="preserve">ООУ Братского района</t>
  </si>
  <si>
    <t xml:space="preserve">ООУ Иркутского района</t>
  </si>
  <si>
    <t xml:space="preserve">АНО РОКМН "Стойбище"</t>
  </si>
  <si>
    <t xml:space="preserve">ОКМНС "Ика"</t>
  </si>
  <si>
    <t xml:space="preserve">ОКМНС "Илэл"</t>
  </si>
  <si>
    <t xml:space="preserve">ОКМНС "Токма"</t>
  </si>
  <si>
    <t xml:space="preserve">ООУ Катангского района</t>
  </si>
  <si>
    <t xml:space="preserve">ООУ Киренского района</t>
  </si>
  <si>
    <t xml:space="preserve">Мамско-Чуйское РОИООООиР</t>
  </si>
  <si>
    <t xml:space="preserve">ООУ Мамско-Чуйского района</t>
  </si>
  <si>
    <t xml:space="preserve">ООУ Нижнеилимского района</t>
  </si>
  <si>
    <t xml:space="preserve">ООУ Нижнеудинского района уч.Тепса</t>
  </si>
  <si>
    <t xml:space="preserve">Иркутское АОЭиЭ ох. Таловское</t>
  </si>
  <si>
    <t xml:space="preserve">НП "Охотхозяйство Иркутсклеспром"</t>
  </si>
  <si>
    <t xml:space="preserve">НП "Охотхозяйство Сарминское"</t>
  </si>
  <si>
    <t xml:space="preserve">ООУ Ольхонского района</t>
  </si>
  <si>
    <t xml:space="preserve">ЗАО "Иркутскзверопром" уч. Тулунский</t>
  </si>
  <si>
    <t xml:space="preserve">Тулунское РОИООООиР</t>
  </si>
  <si>
    <t xml:space="preserve">ЗАО "Усть-Илимский ЗПХ</t>
  </si>
  <si>
    <t xml:space="preserve">ООУ Усть-Илимского района</t>
  </si>
  <si>
    <t xml:space="preserve">ООО "Усть-Уда Промохота"</t>
  </si>
  <si>
    <t xml:space="preserve">ООУ Черемховского района</t>
  </si>
  <si>
    <t xml:space="preserve">Черемховское РОИООООиР</t>
  </si>
  <si>
    <t xml:space="preserve">ООУ Чунского района</t>
  </si>
  <si>
    <t xml:space="preserve">И.П. "Шинкаренко"</t>
  </si>
  <si>
    <t xml:space="preserve">ИП "Багдуева"</t>
  </si>
  <si>
    <t xml:space="preserve">ОНО ОПХ "Элита" ГНУ ИНИИСХ СО Россельхозакадемии</t>
  </si>
  <si>
    <t xml:space="preserve">ООО СФ "Даниловка" уч. Харатский, уч. Шертойский, уч. Куяда</t>
  </si>
  <si>
    <t>33.13</t>
  </si>
  <si>
    <t xml:space="preserve">                                              </t>
  </si>
  <si>
    <t xml:space="preserve">ЛИМИТ ДОБЫЧИ ЛОСЯ,  БЛАГОРОДНОГО ОЛЕНЯ (ИЗЮБРЯ), КОСУЛИ СИБИРСКОЙ, ДИКОГО СЕВЕРНОГО ОЛЕНЯ, СОБОЛЯ, РЫСИ И КАБАРГИ ПО ОХОТНИЧЬИМ УГОДЬЯМ НА ТЕРРИТОРИИ ИРКУТСКОЙ ОБЛАСТИ ДЛЯ УДОВЛЕТВОРЕНИЯ ЛИЧНЫХ НУЖД ПРЕДСТАВИТЕЛЯМИ КОРЕННЫХ МАЛОЧИСЛЕННЫХ НАРОДОВ СЕВЕРА, СИБИРИ И ДАЛЬНЕГО ВОСТОКА РОССИЙСКОЙ ФЕДЕРАЦИИ И ЛИЦАМИ, НЕ ОТНОСЯЩИМИСЯ К КОРЕННЫМ МАЛОЧИСЛЕННЫМ НАРОДАМ, НО ПОСТОЯННО ПРОЖИВАЮЩИМИ В МЕСТАХ ИХ ТРАДИЦИОННОГО ПРОЖИВАНИЯ И ТРАДИЦИОННОЙ ХОЗЯЙСТВЕННОЙ ДЕЯТЕЛЬНОСТИ, ДЛЯ КОТОРЫХ ОХОТА ЯВЛЯЕТСЯ ОСНОВОЙ СУЩЕСТВОВАНИЯ, ЗА ИСКЛЮЧЕНИЕМ ОСОБО ОХРАНЯЕМЫХ ПРИРОДНЫХ ТЕРРИТОРИЙ ФЕДЕРАЛЬНОГО ЗНАЧЕНИЯ, НА ПЕРИОД ДО 1 АВГУСТА 2024 ГОДА</t>
  </si>
  <si>
    <t xml:space="preserve">Охотничьи угодья </t>
  </si>
  <si>
    <t xml:space="preserve">Лось (особей)</t>
  </si>
  <si>
    <t xml:space="preserve">Благородный олень (изюбрь) (особей)</t>
  </si>
  <si>
    <t xml:space="preserve">Косуля сибирская (особей)</t>
  </si>
  <si>
    <t xml:space="preserve">Дикий северный олень (особей)</t>
  </si>
  <si>
    <t xml:space="preserve">Кабарга (особей)</t>
  </si>
  <si>
    <t xml:space="preserve">Катангский район №1</t>
  </si>
  <si>
    <t xml:space="preserve">Катангский район №2</t>
  </si>
  <si>
    <t xml:space="preserve">Катангский район №3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</si>
</sst>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0" formatCode="_(&quot;$&quot;* #,##0.00_);_(&quot;$&quot;* \(#,##0.00\);_(&quot;$&quot;* &quot;-&quot;??_);_(@_)"/>
    <numFmt numFmtId="161" formatCode="_(&quot;$&quot;* #,##0_);_(&quot;$&quot;* \(#,##0\);_(&quot;$&quot;* &quot;-&quot;_);_(@_)"/>
    <numFmt numFmtId="162" formatCode="_(* #,##0.00_);_(* \(#,##0.00\);_(* &quot;-&quot;??_);_(@_)"/>
    <numFmt numFmtId="163" formatCode="_(* #,##0_);_(* \(#,##0\);_(* &quot;-&quot;_);_(@_)"/>
    <numFmt numFmtId="164" formatCode="0.0"/>
    <numFmt numFmtId="165" formatCode="0.0000"/>
    <numFmt numFmtId="166" formatCode="#,##0.0"/>
  </numFmts>
  <fonts count="54">
    <font>
      <name val="Arial"/>
      <color theme="1"/>
      <sz val="10.000000"/>
    </font>
    <font>
      <name val="Calibri"/>
      <color theme="1" tint="0"/>
      <sz val="11.000000"/>
      <scheme val="minor"/>
    </font>
    <font>
      <name val="Calibri"/>
      <color theme="0" tint="0"/>
      <sz val="11.000000"/>
      <scheme val="minor"/>
    </font>
    <font>
      <name val="Calibri"/>
      <color rgb="FF3F3F76"/>
      <sz val="11.000000"/>
      <scheme val="minor"/>
    </font>
    <font>
      <name val="Calibri"/>
      <b/>
      <color rgb="FF3F3F3F"/>
      <sz val="11.000000"/>
      <scheme val="minor"/>
    </font>
    <font>
      <name val="Calibri"/>
      <b/>
      <color rgb="FFFA7D00"/>
      <sz val="11.000000"/>
      <scheme val="minor"/>
    </font>
    <font>
      <name val="Arial"/>
      <color theme="10" tint="0"/>
      <sz val="10.000000"/>
      <u/>
    </font>
    <font>
      <name val="Calibri"/>
      <b/>
      <color theme="3" tint="0"/>
      <sz val="15.000000"/>
      <scheme val="minor"/>
    </font>
    <font>
      <name val="Calibri"/>
      <b/>
      <color theme="3" tint="0"/>
      <sz val="13.000000"/>
      <scheme val="minor"/>
    </font>
    <font>
      <name val="Calibri"/>
      <b/>
      <color theme="3" tint="0"/>
      <sz val="11.000000"/>
      <scheme val="minor"/>
    </font>
    <font>
      <name val="Calibri"/>
      <b/>
      <color theme="1" tint="0"/>
      <sz val="11.000000"/>
      <scheme val="minor"/>
    </font>
    <font>
      <name val="Calibri"/>
      <b/>
      <color theme="0" tint="0"/>
      <sz val="11.000000"/>
      <scheme val="minor"/>
    </font>
    <font>
      <name val="Cambria"/>
      <b/>
      <color theme="3" tint="0"/>
      <sz val="18.000000"/>
    </font>
    <font>
      <name val="Calibri"/>
      <color rgb="FF9C6500"/>
      <sz val="11.000000"/>
      <scheme val="minor"/>
    </font>
    <font>
      <name val="Times New Roman Cyr"/>
      <sz val="10.000000"/>
    </font>
    <font>
      <name val="Arial"/>
      <sz val="10.000000"/>
    </font>
    <font>
      <name val="Arial Cyr"/>
      <sz val="10.000000"/>
    </font>
    <font>
      <name val="Arial"/>
      <color theme="11" tint="0"/>
      <sz val="10.000000"/>
      <u/>
    </font>
    <font>
      <name val="Calibri"/>
      <color rgb="FF9C0006"/>
      <sz val="11.000000"/>
      <scheme val="minor"/>
    </font>
    <font>
      <name val="Calibri"/>
      <i/>
      <color rgb="FF7F7F7F"/>
      <sz val="11.000000"/>
      <scheme val="minor"/>
    </font>
    <font>
      <name val="Calibri"/>
      <color rgb="FFFA7D00"/>
      <sz val="11.000000"/>
      <scheme val="minor"/>
    </font>
    <font>
      <name val="Calibri"/>
      <color indexed="2"/>
      <sz val="11.000000"/>
      <scheme val="minor"/>
    </font>
    <font>
      <name val="Calibri"/>
      <color rgb="FF006100"/>
      <sz val="11.000000"/>
      <scheme val="minor"/>
    </font>
    <font>
      <name val="Arial"/>
      <color theme="1"/>
      <sz val="12.000000"/>
    </font>
    <font>
      <name val="Arial"/>
      <sz val="12.000000"/>
    </font>
    <font>
      <name val="Times New Roman"/>
      <sz val="12.000000"/>
    </font>
    <font>
      <name val="Times New Roman"/>
      <b/>
      <sz val="12.000000"/>
    </font>
    <font>
      <name val="Times New Roman"/>
      <color theme="1" tint="0"/>
      <sz val="12.000000"/>
    </font>
    <font>
      <name val="Times New Roman Cyr"/>
      <b/>
      <sz val="12.000000"/>
    </font>
    <font>
      <name val="Times New Roman"/>
      <sz val="12.000000"/>
      <u/>
    </font>
    <font>
      <name val="Times New Roman"/>
      <sz val="11.000000"/>
    </font>
    <font>
      <name val="Times New Roman"/>
      <sz val="14.000000"/>
    </font>
    <font>
      <name val="Arial"/>
      <sz val="14.000000"/>
    </font>
    <font>
      <name val="Times New Roman Cyr"/>
      <sz val="12.000000"/>
    </font>
    <font>
      <name val="Times New Roman Cyr"/>
      <color indexed="2"/>
      <sz val="12.000000"/>
    </font>
    <font>
      <name val="Times New Roman"/>
      <sz val="16.000000"/>
    </font>
    <font>
      <name val="Times New Roman"/>
      <b/>
      <sz val="9.000000"/>
    </font>
    <font>
      <name val="Arial"/>
      <sz val="9.000000"/>
    </font>
    <font>
      <name val="Times New Roman Cyr"/>
      <b/>
      <sz val="10.000000"/>
    </font>
    <font>
      <name val="Times New Roman Cyr"/>
      <sz val="11.000000"/>
    </font>
    <font>
      <name val="Arial"/>
      <color theme="1" tint="0"/>
      <sz val="10.000000"/>
    </font>
    <font>
      <name val="Times New Roman Cyr"/>
      <color theme="1" tint="0"/>
      <sz val="12.000000"/>
    </font>
    <font>
      <name val="Arial"/>
      <color indexed="2"/>
      <sz val="10.000000"/>
    </font>
    <font>
      <name val="Arial"/>
      <b/>
      <sz val="10.000000"/>
    </font>
    <font>
      <name val="Arial"/>
      <color rgb="FF00B050"/>
      <sz val="10.000000"/>
    </font>
    <font>
      <name val="Times New Roman Cyr"/>
      <color rgb="FF00B050"/>
      <sz val="12.000000"/>
    </font>
    <font>
      <name val="Times New Roman"/>
      <sz val="10.000000"/>
    </font>
    <font>
      <name val="Times New Roman"/>
      <sz val="14.000000"/>
      <u/>
    </font>
    <font>
      <name val="Times New Roman"/>
      <sz val="9.000000"/>
    </font>
    <font>
      <name val="Times New Roman"/>
      <b/>
      <sz val="10.000000"/>
    </font>
    <font>
      <name val="Times New Roman"/>
      <color indexed="2"/>
      <sz val="10.000000"/>
    </font>
    <font>
      <name val="Times New Roman"/>
      <color indexed="2"/>
      <sz val="12.000000"/>
    </font>
    <font>
      <name val="Times New Roman"/>
      <b/>
      <sz val="14.000000"/>
    </font>
    <font>
      <name val="Times New Roman Cyr"/>
      <sz val="14.000000"/>
    </font>
  </fonts>
  <fills count="38">
    <fill>
      <patternFill patternType="none"/>
    </fill>
    <fill>
      <patternFill patternType="gray125"/>
    </fill>
    <fill>
      <patternFill patternType="solid">
        <fgColor theme="4" tint="0.79998199999999997"/>
        <bgColor indexed="65"/>
      </patternFill>
    </fill>
    <fill>
      <patternFill patternType="solid">
        <fgColor theme="5" tint="0.79998199999999997"/>
        <bgColor indexed="65"/>
      </patternFill>
    </fill>
    <fill>
      <patternFill patternType="solid">
        <fgColor theme="6" tint="0.79998199999999997"/>
        <bgColor indexed="65"/>
      </patternFill>
    </fill>
    <fill>
      <patternFill patternType="solid">
        <fgColor theme="7" tint="0.79998199999999997"/>
        <bgColor indexed="65"/>
      </patternFill>
    </fill>
    <fill>
      <patternFill patternType="solid">
        <fgColor theme="8" tint="0.79998199999999997"/>
        <bgColor indexed="65"/>
      </patternFill>
    </fill>
    <fill>
      <patternFill patternType="solid">
        <fgColor theme="9" tint="0.79998199999999997"/>
        <bgColor indexed="65"/>
      </patternFill>
    </fill>
    <fill>
      <patternFill patternType="solid">
        <fgColor theme="4" tint="0.59999400000000003"/>
        <bgColor indexed="65"/>
      </patternFill>
    </fill>
    <fill>
      <patternFill patternType="solid">
        <fgColor theme="5" tint="0.59999400000000003"/>
        <bgColor indexed="65"/>
      </patternFill>
    </fill>
    <fill>
      <patternFill patternType="solid">
        <fgColor theme="6" tint="0.59999400000000003"/>
        <bgColor indexed="65"/>
      </patternFill>
    </fill>
    <fill>
      <patternFill patternType="solid">
        <fgColor theme="9" tint="0.59999400000000003"/>
        <bgColor indexed="65"/>
      </patternFill>
    </fill>
    <fill>
      <patternFill patternType="solid">
        <fgColor theme="4" tint="0.399976"/>
        <bgColor indexed="65"/>
      </patternFill>
    </fill>
    <fill>
      <patternFill patternType="solid">
        <fgColor theme="7" tint="0.399976"/>
        <bgColor indexed="65"/>
      </patternFill>
    </fill>
    <fill>
      <patternFill patternType="solid">
        <fgColor theme="8" tint="0.399976"/>
        <bgColor indexed="65"/>
      </patternFill>
    </fill>
    <fill>
      <patternFill patternType="solid">
        <fgColor theme="9" tint="0.399976"/>
        <bgColor indexed="65"/>
      </patternFill>
    </fill>
    <fill>
      <patternFill patternType="solid">
        <fgColor theme="4" tint="0"/>
        <bgColor indexed="65"/>
      </patternFill>
    </fill>
    <fill>
      <patternFill patternType="solid">
        <fgColor theme="5" tint="0"/>
        <bgColor indexed="65"/>
      </patternFill>
    </fill>
    <fill>
      <patternFill patternType="solid">
        <fgColor theme="6" tint="0"/>
        <bgColor indexed="65"/>
      </patternFill>
    </fill>
    <fill>
      <patternFill patternType="solid">
        <fgColor theme="9" tint="0"/>
        <bgColor indexed="65"/>
      </patternFill>
    </fill>
    <fill>
      <patternFill patternType="solid">
        <fgColor rgb="FFF2F2F2"/>
        <bgColor indexed="65"/>
      </patternFill>
    </fill>
    <fill>
      <patternFill patternType="solid">
        <fgColor rgb="FFA5A5A5"/>
        <bgColor indexed="65"/>
      </patternFill>
    </fill>
    <fill>
      <patternFill patternType="solid">
        <fgColor rgb="FFFFEB9C"/>
        <bgColor indexed="65"/>
      </patternFill>
    </fill>
    <fill>
      <patternFill patternType="solid">
        <fgColor indexed="26"/>
        <bgColor indexed="65"/>
      </patternFill>
    </fill>
    <fill>
      <patternFill patternType="solid">
        <fgColor theme="0" tint="0"/>
        <bgColor theme="0" tint="0"/>
      </patternFill>
    </fill>
    <fill>
      <patternFill patternType="solid">
        <fgColor indexed="5"/>
        <bgColor indexed="5"/>
      </patternFill>
    </fill>
    <fill>
      <patternFill patternType="solid">
        <fgColor indexed="65"/>
        <bgColor indexed="64"/>
      </patternFill>
    </fill>
    <fill>
      <patternFill patternType="solid">
        <fgColor indexed="5"/>
        <bgColor indexed="64"/>
      </patternFill>
    </fill>
    <fill>
      <patternFill patternType="solid">
        <fgColor indexed="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6300000000002"/>
        <bgColor indexed="64"/>
      </patternFill>
    </fill>
  </fills>
  <borders count="4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5" tint="0"/>
      </bottom>
      <diagonal/>
    </border>
    <border>
      <left/>
      <right/>
      <top/>
      <bottom style="thick">
        <color theme="5" tint="0.49998500000000001"/>
      </bottom>
      <diagonal/>
    </border>
    <border>
      <left/>
      <right/>
      <top/>
      <bottom style="medium">
        <color theme="5" tint="0.399976"/>
      </bottom>
      <diagonal/>
    </border>
    <border>
      <left/>
      <right/>
      <top style="thin">
        <color theme="5" tint="0"/>
      </top>
      <bottom style="double">
        <color theme="5" tint="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6">
    <xf fontId="0" fillId="0" borderId="0" numFmtId="0" applyNumberFormat="1" applyFont="1" applyFill="1" applyBorder="1"/>
    <xf fontId="1" fillId="2" borderId="0" numFmtId="0" applyNumberFormat="1" applyFont="1" applyFill="1" applyBorder="1"/>
    <xf fontId="1" fillId="3" borderId="0" numFmtId="0" applyNumberFormat="1" applyFont="1" applyFill="1" applyBorder="1"/>
    <xf fontId="1" fillId="4" borderId="0" numFmtId="0" applyNumberFormat="1" applyFont="1" applyFill="1" applyBorder="1"/>
    <xf fontId="1" fillId="5" borderId="0" numFmtId="0" applyNumberFormat="1" applyFont="1" applyFill="1" applyBorder="1"/>
    <xf fontId="1" fillId="6" borderId="0" numFmtId="0" applyNumberFormat="1" applyFont="1" applyFill="1" applyBorder="1"/>
    <xf fontId="1" fillId="7" borderId="0" numFmtId="0" applyNumberFormat="1" applyFont="1" applyFill="1" applyBorder="1"/>
    <xf fontId="1" fillId="8" borderId="0" numFmtId="0" applyNumberFormat="1" applyFont="1" applyFill="1" applyBorder="1"/>
    <xf fontId="1" fillId="9" borderId="0" numFmtId="0" applyNumberFormat="1" applyFont="1" applyFill="1" applyBorder="1"/>
    <xf fontId="1" fillId="10" borderId="0" numFmtId="0" applyNumberFormat="1" applyFont="1" applyFill="1" applyBorder="1"/>
    <xf fontId="1" fillId="5" borderId="0" numFmtId="0" applyNumberFormat="1" applyFont="1" applyFill="1" applyBorder="1"/>
    <xf fontId="1" fillId="8" borderId="0" numFmtId="0" applyNumberFormat="1" applyFont="1" applyFill="1" applyBorder="1"/>
    <xf fontId="1" fillId="11" borderId="0" numFmtId="0" applyNumberFormat="1" applyFont="1" applyFill="1" applyBorder="1"/>
    <xf fontId="2" fillId="12" borderId="0" numFmtId="0" applyNumberFormat="1" applyFont="1" applyFill="1" applyBorder="1"/>
    <xf fontId="2" fillId="9" borderId="0" numFmtId="0" applyNumberFormat="1" applyFont="1" applyFill="1" applyBorder="1"/>
    <xf fontId="2" fillId="10" borderId="0" numFmtId="0" applyNumberFormat="1" applyFont="1" applyFill="1" applyBorder="1"/>
    <xf fontId="2" fillId="13" borderId="0" numFmtId="0" applyNumberFormat="1" applyFont="1" applyFill="1" applyBorder="1"/>
    <xf fontId="2" fillId="14" borderId="0" numFmtId="0" applyNumberFormat="1" applyFont="1" applyFill="1" applyBorder="1"/>
    <xf fontId="2" fillId="15" borderId="0" numFmtId="0" applyNumberFormat="1" applyFont="1" applyFill="1" applyBorder="1"/>
    <xf fontId="2" fillId="16" borderId="0" numFmtId="0" applyNumberFormat="1" applyFont="1" applyFill="1" applyBorder="1"/>
    <xf fontId="2" fillId="17" borderId="0" numFmtId="0" applyNumberFormat="1" applyFont="1" applyFill="1" applyBorder="1"/>
    <xf fontId="2" fillId="18" borderId="0" numFmtId="0" applyNumberFormat="1" applyFont="1" applyFill="1" applyBorder="1"/>
    <xf fontId="2" fillId="13" borderId="0" numFmtId="0" applyNumberFormat="1" applyFont="1" applyFill="1" applyBorder="1"/>
    <xf fontId="2" fillId="14" borderId="0" numFmtId="0" applyNumberFormat="1" applyFont="1" applyFill="1" applyBorder="1"/>
    <xf fontId="2" fillId="19" borderId="0" numFmtId="0" applyNumberFormat="1" applyFont="1" applyFill="1" applyBorder="1"/>
    <xf fontId="3" fillId="7" borderId="1" numFmtId="0" applyNumberFormat="1" applyFont="1" applyFill="1" applyBorder="1"/>
    <xf fontId="4" fillId="20" borderId="2" numFmtId="0" applyNumberFormat="1" applyFont="1" applyFill="1" applyBorder="1"/>
    <xf fontId="5" fillId="20" borderId="1" numFmtId="0" applyNumberFormat="1" applyFont="1" applyFill="1" applyBorder="1"/>
    <xf fontId="6" fillId="0" borderId="0" numFmtId="0" applyNumberFormat="1" applyFont="1" applyFill="1" applyBorder="1">
      <alignment vertical="top"/>
    </xf>
    <xf fontId="0" fillId="0" borderId="0" numFmtId="160" applyNumberFormat="1" applyFont="1" applyFill="1" applyBorder="1"/>
    <xf fontId="0" fillId="0" borderId="0" numFmtId="161" applyNumberFormat="1" applyFont="1" applyFill="1" applyBorder="1"/>
    <xf fontId="7" fillId="0" borderId="3" numFmtId="0" applyNumberFormat="1" applyFont="1" applyFill="1" applyBorder="1"/>
    <xf fontId="8" fillId="0" borderId="4" numFmtId="0" applyNumberFormat="1" applyFont="1" applyFill="1" applyBorder="1"/>
    <xf fontId="9" fillId="0" borderId="5" numFmtId="0" applyNumberFormat="1" applyFont="1" applyFill="1" applyBorder="1"/>
    <xf fontId="9" fillId="0" borderId="0" numFmtId="0" applyNumberFormat="1" applyFont="1" applyFill="1" applyBorder="1"/>
    <xf fontId="10" fillId="0" borderId="6" numFmtId="0" applyNumberFormat="1" applyFont="1" applyFill="1" applyBorder="1"/>
    <xf fontId="11" fillId="21" borderId="7" numFmtId="0" applyNumberFormat="1" applyFont="1" applyFill="1" applyBorder="1"/>
    <xf fontId="12" fillId="0" borderId="0" numFmtId="0" applyNumberFormat="1" applyFont="1" applyFill="1" applyBorder="1"/>
    <xf fontId="13" fillId="22" borderId="0" numFmtId="0" applyNumberFormat="1" applyFont="1" applyFill="1" applyBorder="1"/>
    <xf fontId="14" fillId="0" borderId="0" numFmtId="0" applyNumberFormat="1" applyFont="1" applyFill="1" applyBorder="1"/>
    <xf fontId="14" fillId="0" borderId="0" numFmtId="0" applyNumberFormat="1" applyFont="1" applyFill="1" applyBorder="1"/>
    <xf fontId="15" fillId="0" borderId="0" numFmtId="0" applyNumberFormat="1" applyFont="1" applyFill="1" applyBorder="1"/>
    <xf fontId="15" fillId="0" borderId="0" numFmtId="0" applyNumberFormat="1" applyFont="1" applyFill="1" applyBorder="1"/>
    <xf fontId="1" fillId="0" borderId="0" numFmtId="0" applyNumberFormat="1" applyFont="1" applyFill="1" applyBorder="1"/>
    <xf fontId="15" fillId="0" borderId="0" numFmtId="0" applyNumberFormat="1" applyFont="1" applyFill="1" applyBorder="1"/>
    <xf fontId="16" fillId="0" borderId="0" numFmtId="0" applyNumberFormat="1" applyFont="1" applyFill="1" applyBorder="1"/>
    <xf fontId="17" fillId="0" borderId="0" numFmtId="0" applyNumberFormat="1" applyFont="1" applyFill="1" applyBorder="1">
      <alignment vertical="top"/>
    </xf>
    <xf fontId="18" fillId="3" borderId="0" numFmtId="0" applyNumberFormat="1" applyFont="1" applyFill="1" applyBorder="1"/>
    <xf fontId="19" fillId="0" borderId="0" numFmtId="0" applyNumberFormat="1" applyFont="1" applyFill="1" applyBorder="1"/>
    <xf fontId="15" fillId="23" borderId="8" numFmtId="0" applyNumberFormat="1" applyFont="1" applyFill="1" applyBorder="1"/>
    <xf fontId="0" fillId="0" borderId="0" numFmtId="9" applyNumberFormat="1" applyFont="1" applyFill="1" applyBorder="1"/>
    <xf fontId="20" fillId="0" borderId="9" numFmtId="0" applyNumberFormat="1" applyFont="1" applyFill="1" applyBorder="1"/>
    <xf fontId="21" fillId="0" borderId="0" numFmtId="0" applyNumberFormat="1" applyFont="1" applyFill="1" applyBorder="1"/>
    <xf fontId="0" fillId="0" borderId="0" numFmtId="162" applyNumberFormat="1" applyFont="1" applyFill="1" applyBorder="1"/>
    <xf fontId="0" fillId="0" borderId="0" numFmtId="163" applyNumberFormat="1" applyFont="1" applyFill="1" applyBorder="1"/>
    <xf fontId="22" fillId="4" borderId="0" numFmtId="0" applyNumberFormat="1" applyFont="1" applyFill="1" applyBorder="1"/>
  </cellStyleXfs>
  <cellXfs count="683">
    <xf fontId="0" fillId="0" borderId="0" numFmtId="0" xfId="0"/>
    <xf fontId="23" fillId="24" borderId="0" numFmtId="0" xfId="0" applyFont="1" applyFill="1"/>
    <xf fontId="24" fillId="24" borderId="0" numFmtId="0" xfId="42" applyFont="1" applyFill="1" applyAlignment="1">
      <alignment horizontal="left"/>
    </xf>
    <xf fontId="24" fillId="24" borderId="0" numFmtId="2" xfId="42" applyNumberFormat="1" applyFont="1" applyFill="1" applyAlignment="1">
      <alignment horizontal="left"/>
    </xf>
    <xf fontId="24" fillId="24" borderId="0" numFmtId="0" xfId="42" applyFont="1" applyFill="1"/>
    <xf fontId="24" fillId="24" borderId="0" numFmtId="2" xfId="42" applyNumberFormat="1" applyFont="1" applyFill="1"/>
    <xf fontId="25" fillId="24" borderId="0" numFmtId="0" xfId="42" applyFont="1" applyFill="1" applyAlignment="1">
      <alignment horizontal="left" wrapText="1"/>
    </xf>
    <xf fontId="25" fillId="24" borderId="0" numFmtId="2" xfId="42" applyNumberFormat="1" applyFont="1" applyFill="1" applyAlignment="1">
      <alignment horizontal="left" wrapText="1"/>
    </xf>
    <xf fontId="25" fillId="24" borderId="0" numFmtId="0" xfId="42" applyFont="1" applyFill="1" applyAlignment="1">
      <alignment horizontal="right" wrapText="1"/>
    </xf>
    <xf fontId="25" fillId="24" borderId="0" numFmtId="2" xfId="42" applyNumberFormat="1" applyFont="1" applyFill="1" applyAlignment="1">
      <alignment horizontal="right" wrapText="1"/>
    </xf>
    <xf fontId="25" fillId="24" borderId="0" numFmtId="2" xfId="46" applyNumberFormat="1" applyFont="1" applyFill="1" applyAlignment="1">
      <alignment horizontal="right" vertical="top" wrapText="1"/>
    </xf>
    <xf fontId="26" fillId="24" borderId="10" numFmtId="0" xfId="42" applyFont="1" applyFill="1" applyBorder="1" applyAlignment="1">
      <alignment horizontal="center" vertical="top" wrapText="1"/>
    </xf>
    <xf fontId="25" fillId="24" borderId="11" numFmtId="0" xfId="42" applyFont="1" applyFill="1" applyBorder="1" applyAlignment="1">
      <alignment horizontal="center" vertical="center" wrapText="1"/>
    </xf>
    <xf fontId="25" fillId="24" borderId="12" numFmtId="0" xfId="42" applyFont="1" applyFill="1" applyBorder="1" applyAlignment="1">
      <alignment horizontal="center" vertical="center"/>
    </xf>
    <xf fontId="25" fillId="24" borderId="13" numFmtId="0" xfId="42" applyFont="1" applyFill="1" applyBorder="1" applyAlignment="1">
      <alignment horizontal="center" vertical="center" wrapText="1"/>
    </xf>
    <xf fontId="26" fillId="24" borderId="14" numFmtId="0" xfId="42" applyFont="1" applyFill="1" applyBorder="1" applyAlignment="1">
      <alignment horizontal="center" vertical="center" wrapText="1"/>
    </xf>
    <xf fontId="26" fillId="24" borderId="15" numFmtId="0" xfId="42" applyFont="1" applyFill="1" applyBorder="1" applyAlignment="1">
      <alignment horizontal="center" vertical="center" wrapText="1"/>
    </xf>
    <xf fontId="26" fillId="24" borderId="16" numFmtId="0" xfId="42" applyFont="1" applyFill="1" applyBorder="1" applyAlignment="1">
      <alignment horizontal="center" vertical="center" wrapText="1"/>
    </xf>
    <xf fontId="26" fillId="24" borderId="17" numFmtId="0" xfId="42" applyFont="1" applyFill="1" applyBorder="1" applyAlignment="1">
      <alignment horizontal="center" vertical="center" wrapText="1"/>
    </xf>
    <xf fontId="26" fillId="24" borderId="18" numFmtId="0" xfId="42" applyFont="1" applyFill="1" applyBorder="1" applyAlignment="1">
      <alignment horizontal="center" vertical="center" wrapText="1"/>
    </xf>
    <xf fontId="26" fillId="24" borderId="11" numFmtId="0" xfId="42" applyFont="1" applyFill="1" applyBorder="1" applyAlignment="1">
      <alignment horizontal="center" textRotation="90" vertical="center" wrapText="1"/>
    </xf>
    <xf fontId="26" fillId="24" borderId="12" numFmtId="0" xfId="42" applyFont="1" applyFill="1" applyBorder="1" applyAlignment="1">
      <alignment horizontal="center" textRotation="90" vertical="center" wrapText="1"/>
    </xf>
    <xf fontId="25" fillId="24" borderId="12" numFmtId="0" xfId="42" applyFont="1" applyFill="1" applyBorder="1" applyAlignment="1">
      <alignment horizontal="center" vertical="center" wrapText="1"/>
    </xf>
    <xf fontId="25" fillId="24" borderId="12" numFmtId="0" xfId="42" applyFont="1" applyFill="1" applyBorder="1" applyAlignment="1">
      <alignment horizontal="center" textRotation="90" vertical="center" wrapText="1"/>
    </xf>
    <xf fontId="25" fillId="24" borderId="12" numFmtId="2" xfId="42" applyNumberFormat="1" applyFont="1" applyFill="1" applyBorder="1" applyAlignment="1">
      <alignment horizontal="center" textRotation="90" vertical="center" wrapText="1"/>
    </xf>
    <xf fontId="25" fillId="24" borderId="13" numFmtId="0" xfId="42" applyFont="1" applyFill="1" applyBorder="1" applyAlignment="1">
      <alignment textRotation="90" vertical="center" wrapText="1"/>
    </xf>
    <xf fontId="26" fillId="24" borderId="13" numFmtId="0" xfId="42" applyFont="1" applyFill="1" applyBorder="1" applyAlignment="1">
      <alignment horizontal="center" textRotation="90" vertical="center" wrapText="1"/>
    </xf>
    <xf fontId="25" fillId="24" borderId="12" numFmtId="2" xfId="42" applyNumberFormat="1" applyFont="1" applyFill="1" applyBorder="1" applyAlignment="1">
      <alignment horizontal="center" vertical="center"/>
    </xf>
    <xf fontId="25" fillId="24" borderId="19" numFmtId="0" xfId="42" applyFont="1" applyFill="1" applyBorder="1" applyAlignment="1">
      <alignment horizontal="center" vertical="center" wrapText="1"/>
    </xf>
    <xf fontId="26" fillId="24" borderId="19" numFmtId="0" xfId="42" applyFont="1" applyFill="1" applyBorder="1" applyAlignment="1">
      <alignment horizontal="center" textRotation="90" vertical="center" wrapText="1"/>
    </xf>
    <xf fontId="25" fillId="24" borderId="19" numFmtId="0" xfId="42" applyFont="1" applyFill="1" applyBorder="1" applyAlignment="1">
      <alignment horizontal="center" textRotation="90" vertical="center" wrapText="1"/>
    </xf>
    <xf fontId="26" fillId="25" borderId="12" numFmtId="0" xfId="0" applyFont="1" applyFill="1" applyBorder="1" applyAlignment="1">
      <alignment horizontal="left" vertical="center" wrapText="1"/>
    </xf>
    <xf fontId="25" fillId="25" borderId="12" numFmtId="0" xfId="0" applyFont="1" applyFill="1" applyBorder="1" applyAlignment="1">
      <alignment horizontal="center" vertical="center"/>
    </xf>
    <xf fontId="25" fillId="25" borderId="19" numFmtId="0" xfId="42" applyFont="1" applyFill="1" applyBorder="1" applyAlignment="1">
      <alignment textRotation="90" vertical="center" wrapText="1"/>
    </xf>
    <xf fontId="25" fillId="25" borderId="12" numFmtId="0" xfId="42" applyFont="1" applyFill="1" applyBorder="1" applyAlignment="1">
      <alignment textRotation="90" vertical="center" wrapText="1"/>
    </xf>
    <xf fontId="25" fillId="24" borderId="12" numFmtId="0" xfId="0" applyFont="1" applyFill="1" applyBorder="1" applyAlignment="1">
      <alignment horizontal="left" vertical="center" wrapText="1"/>
    </xf>
    <xf fontId="25" fillId="24" borderId="12" numFmtId="1" xfId="42" applyNumberFormat="1" applyFont="1" applyFill="1" applyBorder="1" applyAlignment="1">
      <alignment horizontal="center" vertical="center"/>
    </xf>
    <xf fontId="27" fillId="24" borderId="11" numFmtId="0" xfId="0" applyFont="1" applyFill="1" applyBorder="1" applyAlignment="1">
      <alignment vertical="center" wrapText="1"/>
    </xf>
    <xf fontId="23" fillId="24" borderId="0" numFmtId="0" xfId="0" applyFont="1" applyFill="1" applyAlignment="1">
      <alignment horizontal="center"/>
    </xf>
    <xf fontId="28" fillId="25" borderId="12" numFmtId="0" xfId="41" applyFont="1" applyFill="1" applyBorder="1" applyAlignment="1">
      <alignment horizontal="left" vertical="top" wrapText="1"/>
    </xf>
    <xf fontId="26" fillId="25" borderId="12" numFmtId="0" xfId="46" applyFont="1" applyFill="1" applyBorder="1" applyAlignment="1">
      <alignment horizontal="center" vertical="center"/>
    </xf>
    <xf fontId="26" fillId="25" borderId="12" numFmtId="0" xfId="42" applyFont="1" applyFill="1" applyBorder="1" applyAlignment="1">
      <alignment horizontal="center" vertical="center"/>
    </xf>
    <xf fontId="25" fillId="0" borderId="0" numFmtId="0" xfId="0" applyFont="1" applyAlignment="1">
      <alignment horizontal="center" vertical="center"/>
    </xf>
    <xf fontId="25" fillId="0" borderId="0" numFmtId="0" xfId="0" applyFont="1" applyAlignment="1">
      <alignment horizontal="left"/>
    </xf>
    <xf fontId="25" fillId="0" borderId="0" numFmtId="0" xfId="0" applyFont="1"/>
    <xf fontId="29" fillId="0" borderId="0" numFmtId="0" xfId="0" applyFont="1" applyAlignment="1">
      <alignment horizontal="center"/>
    </xf>
    <xf fontId="25" fillId="0" borderId="12" numFmtId="0" xfId="0" applyFont="1" applyBorder="1" applyAlignment="1">
      <alignment horizontal="center" vertical="center" wrapText="1"/>
    </xf>
    <xf fontId="25" fillId="0" borderId="12" numFmtId="0" xfId="0" applyFont="1" applyBorder="1" applyAlignment="1">
      <alignment horizontal="center" vertical="top" wrapText="1"/>
    </xf>
    <xf fontId="25" fillId="26" borderId="12" numFmtId="0" xfId="0" applyFont="1" applyFill="1" applyBorder="1" applyAlignment="1">
      <alignment horizontal="center" vertical="top" wrapText="1"/>
    </xf>
    <xf fontId="26" fillId="0" borderId="11" numFmtId="0" xfId="0" applyFont="1" applyBorder="1" applyAlignment="1">
      <alignment wrapText="1"/>
    </xf>
    <xf fontId="26" fillId="0" borderId="11" numFmtId="0" xfId="0" applyFont="1" applyBorder="1" applyAlignment="1">
      <alignment horizontal="center" wrapText="1"/>
    </xf>
    <xf fontId="30" fillId="0" borderId="12" numFmtId="2" xfId="0" applyNumberFormat="1" applyFont="1" applyBorder="1" applyAlignment="1">
      <alignment horizontal="center" vertical="top" wrapText="1"/>
    </xf>
    <xf fontId="25" fillId="0" borderId="17" numFmtId="0" xfId="0" applyFont="1" applyBorder="1" applyAlignment="1">
      <alignment vertical="top" wrapText="1"/>
    </xf>
    <xf fontId="25" fillId="0" borderId="12" numFmtId="0" xfId="0" applyFont="1" applyBorder="1" applyAlignment="1">
      <alignment vertical="top" wrapText="1"/>
    </xf>
    <xf fontId="26" fillId="0" borderId="19" numFmtId="0" xfId="0" applyFont="1" applyBorder="1" applyAlignment="1">
      <alignment horizontal="center" wrapText="1"/>
    </xf>
    <xf fontId="25" fillId="0" borderId="19" numFmtId="0" xfId="0" applyFont="1" applyBorder="1" applyAlignment="1">
      <alignment horizontal="center" vertical="center" wrapText="1"/>
    </xf>
    <xf fontId="25" fillId="0" borderId="15" numFmtId="0" xfId="0" applyFont="1" applyBorder="1" applyAlignment="1">
      <alignment horizontal="center" vertical="center"/>
    </xf>
    <xf fontId="26" fillId="0" borderId="15" numFmtId="0" xfId="40" applyFont="1" applyBorder="1" applyAlignment="1">
      <alignment horizontal="center" vertical="center" wrapText="1"/>
    </xf>
    <xf fontId="25" fillId="26" borderId="14" numFmtId="0" xfId="41" applyFont="1" applyFill="1" applyBorder="1" applyAlignment="1">
      <alignment horizontal="left" vertical="top" wrapText="1"/>
    </xf>
    <xf fontId="25" fillId="26" borderId="12" numFmtId="1" xfId="0" applyNumberFormat="1" applyFont="1" applyFill="1" applyBorder="1" applyAlignment="1">
      <alignment horizontal="center" vertical="center"/>
    </xf>
    <xf fontId="25" fillId="26" borderId="0" numFmtId="0" xfId="41" applyFont="1" applyFill="1" applyAlignment="1">
      <alignment horizontal="left" vertical="top" wrapText="1"/>
    </xf>
    <xf fontId="26" fillId="26" borderId="15" numFmtId="0" xfId="40" applyFont="1" applyFill="1" applyBorder="1" applyAlignment="1">
      <alignment horizontal="center" vertical="center"/>
    </xf>
    <xf fontId="26" fillId="26" borderId="15" numFmtId="1" xfId="0" applyNumberFormat="1" applyFont="1" applyFill="1" applyBorder="1" applyAlignment="1">
      <alignment vertical="center" wrapText="1"/>
    </xf>
    <xf fontId="25" fillId="26" borderId="15" numFmtId="0" xfId="41" applyFont="1" applyFill="1" applyBorder="1" applyAlignment="1">
      <alignment horizontal="left" vertical="top" wrapText="1"/>
    </xf>
    <xf fontId="25" fillId="26" borderId="12" numFmtId="0" xfId="0" applyFont="1" applyFill="1" applyBorder="1" applyAlignment="1">
      <alignment horizontal="left" vertical="center" wrapText="1"/>
    </xf>
    <xf fontId="25" fillId="26" borderId="14" numFmtId="0" xfId="0" applyFont="1" applyFill="1" applyBorder="1" applyAlignment="1">
      <alignment horizontal="left" vertical="center" wrapText="1"/>
    </xf>
    <xf fontId="25" fillId="27" borderId="0" numFmtId="0" xfId="0" applyFont="1" applyFill="1"/>
    <xf fontId="25" fillId="27" borderId="12" numFmtId="0" xfId="0" applyFont="1" applyFill="1" applyBorder="1" applyAlignment="1">
      <alignment horizontal="center" vertical="center" wrapText="1"/>
    </xf>
    <xf fontId="25" fillId="27" borderId="14" numFmtId="0" xfId="0" applyFont="1" applyFill="1" applyBorder="1" applyAlignment="1">
      <alignment horizontal="left" vertical="center" wrapText="1"/>
    </xf>
    <xf fontId="25" fillId="27" borderId="12" numFmtId="1" xfId="0" applyNumberFormat="1" applyFont="1" applyFill="1" applyBorder="1" applyAlignment="1">
      <alignment horizontal="center" vertical="center"/>
    </xf>
    <xf fontId="25" fillId="27" borderId="15" numFmtId="0" xfId="41" applyFont="1" applyFill="1" applyBorder="1" applyAlignment="1">
      <alignment horizontal="left" vertical="top" wrapText="1"/>
    </xf>
    <xf fontId="25" fillId="26" borderId="15" numFmtId="1" xfId="0" applyNumberFormat="1" applyFont="1" applyFill="1" applyBorder="1" applyAlignment="1">
      <alignment horizontal="center" vertical="center"/>
    </xf>
    <xf fontId="25" fillId="26" borderId="12" numFmtId="0" xfId="41" applyFont="1" applyFill="1" applyBorder="1" applyAlignment="1">
      <alignment horizontal="left" vertical="top" wrapText="1"/>
    </xf>
    <xf fontId="25" fillId="26" borderId="12" numFmtId="0" xfId="41" applyFont="1" applyFill="1" applyBorder="1" applyAlignment="1">
      <alignment horizontal="left" vertical="center" wrapText="1"/>
    </xf>
    <xf fontId="25" fillId="27" borderId="12" numFmtId="0" xfId="41" applyFont="1" applyFill="1" applyBorder="1" applyAlignment="1">
      <alignment horizontal="left" vertical="top" wrapText="1"/>
    </xf>
    <xf fontId="25" fillId="26" borderId="0" numFmtId="0" xfId="0" applyFont="1" applyFill="1"/>
    <xf fontId="25" fillId="26" borderId="12" numFmtId="0" xfId="0" applyFont="1" applyFill="1" applyBorder="1" applyAlignment="1">
      <alignment horizontal="center" vertical="center" wrapText="1"/>
    </xf>
    <xf fontId="25" fillId="26" borderId="15" numFmtId="0" xfId="0" applyFont="1" applyFill="1" applyBorder="1" applyAlignment="1">
      <alignment horizontal="center" vertical="center"/>
    </xf>
    <xf fontId="25" fillId="27" borderId="12" numFmtId="0" xfId="0" applyFont="1" applyFill="1" applyBorder="1" applyAlignment="1">
      <alignment horizontal="center" vertical="center"/>
    </xf>
    <xf fontId="25" fillId="26" borderId="11" numFmtId="0" xfId="41" applyFont="1" applyFill="1" applyBorder="1" applyAlignment="1">
      <alignment horizontal="left" vertical="top" wrapText="1"/>
    </xf>
    <xf fontId="25" fillId="26" borderId="11" numFmtId="1" xfId="0" applyNumberFormat="1" applyFont="1" applyFill="1" applyBorder="1" applyAlignment="1">
      <alignment horizontal="center" vertical="center"/>
    </xf>
    <xf fontId="25" fillId="26" borderId="19" numFmtId="0" xfId="41" applyFont="1" applyFill="1" applyBorder="1" applyAlignment="1">
      <alignment horizontal="left" vertical="top" wrapText="1"/>
    </xf>
    <xf fontId="25" fillId="26" borderId="19" numFmtId="1" xfId="0" applyNumberFormat="1" applyFont="1" applyFill="1" applyBorder="1" applyAlignment="1">
      <alignment horizontal="center" vertical="center"/>
    </xf>
    <xf fontId="25" fillId="28" borderId="0" numFmtId="0" xfId="0" applyFont="1" applyFill="1"/>
    <xf fontId="25" fillId="28" borderId="12" numFmtId="0" xfId="0" applyFont="1" applyFill="1" applyBorder="1" applyAlignment="1">
      <alignment horizontal="center" vertical="center" wrapText="1"/>
    </xf>
    <xf fontId="25" fillId="28" borderId="12" numFmtId="0" xfId="41" applyFont="1" applyFill="1" applyBorder="1" applyAlignment="1">
      <alignment horizontal="left" vertical="top" wrapText="1"/>
    </xf>
    <xf fontId="25" fillId="28" borderId="12" numFmtId="1" xfId="0" applyNumberFormat="1" applyFont="1" applyFill="1" applyBorder="1" applyAlignment="1">
      <alignment horizontal="center" vertical="center"/>
    </xf>
    <xf fontId="25" fillId="0" borderId="12" numFmtId="0" xfId="0" applyFont="1" applyBorder="1" applyAlignment="1">
      <alignment horizontal="center" vertical="center"/>
    </xf>
    <xf fontId="25" fillId="27" borderId="15" numFmtId="0" xfId="0" applyFont="1" applyFill="1" applyBorder="1" applyAlignment="1">
      <alignment horizontal="center" vertical="center"/>
    </xf>
    <xf fontId="25" fillId="27" borderId="15" numFmtId="0" xfId="41" applyFont="1" applyFill="1" applyBorder="1" applyAlignment="1">
      <alignment horizontal="left" vertical="center" wrapText="1"/>
    </xf>
    <xf fontId="25" fillId="26" borderId="12" numFmtId="0" xfId="0" applyFont="1" applyFill="1" applyBorder="1" applyAlignment="1">
      <alignment horizontal="center" vertical="center"/>
    </xf>
    <xf fontId="25" fillId="27" borderId="12" numFmtId="0" xfId="0" applyFont="1" applyFill="1" applyBorder="1" applyAlignment="1">
      <alignment horizontal="left" vertical="center" wrapText="1"/>
    </xf>
    <xf fontId="25" fillId="0" borderId="14" numFmtId="0" xfId="41" applyFont="1" applyBorder="1" applyAlignment="1">
      <alignment horizontal="center" vertical="top" wrapText="1"/>
    </xf>
    <xf fontId="25" fillId="0" borderId="16" numFmtId="0" xfId="41" applyFont="1" applyBorder="1" applyAlignment="1">
      <alignment horizontal="center" vertical="top" wrapText="1"/>
    </xf>
    <xf fontId="25" fillId="0" borderId="0" numFmtId="0" xfId="0" applyFont="1" applyAlignment="1">
      <alignment horizontal="center" vertical="center" wrapText="1"/>
    </xf>
    <xf fontId="25" fillId="0" borderId="0" numFmtId="0" xfId="0" applyFont="1" applyAlignment="1">
      <alignment wrapText="1"/>
    </xf>
    <xf fontId="25" fillId="0" borderId="0" numFmtId="0" xfId="0" applyFont="1" applyAlignment="1">
      <alignment horizontal="left" wrapText="1"/>
    </xf>
    <xf fontId="25" fillId="26" borderId="0" numFmtId="0" xfId="0" applyFont="1" applyFill="1" applyAlignment="1">
      <alignment horizontal="left"/>
    </xf>
    <xf fontId="25" fillId="0" borderId="0" numFmtId="0" xfId="0" applyFont="1" applyAlignment="1">
      <alignment horizontal="center"/>
    </xf>
    <xf fontId="25" fillId="0" borderId="11" numFmtId="0" xfId="0" applyFont="1" applyBorder="1" applyAlignment="1">
      <alignment horizontal="center" textRotation="90" vertical="center" wrapText="1"/>
    </xf>
    <xf fontId="25" fillId="0" borderId="17" numFmtId="0" xfId="0" applyFont="1" applyBorder="1" applyAlignment="1">
      <alignment horizontal="center" vertical="top" wrapText="1"/>
    </xf>
    <xf fontId="25" fillId="0" borderId="18" numFmtId="0" xfId="0" applyFont="1" applyBorder="1" applyAlignment="1">
      <alignment horizontal="center" vertical="top" wrapText="1"/>
    </xf>
    <xf fontId="25" fillId="0" borderId="13" numFmtId="0" xfId="0" applyFont="1" applyBorder="1" applyAlignment="1">
      <alignment horizontal="center" textRotation="90" vertical="center" wrapText="1"/>
    </xf>
    <xf fontId="25" fillId="0" borderId="20" numFmtId="0" xfId="0" applyFont="1" applyBorder="1" applyAlignment="1">
      <alignment horizontal="center" vertical="top" wrapText="1"/>
    </xf>
    <xf fontId="25" fillId="0" borderId="21" numFmtId="0" xfId="0" applyFont="1" applyBorder="1" applyAlignment="1">
      <alignment horizontal="center" vertical="top" wrapText="1"/>
    </xf>
    <xf fontId="25" fillId="0" borderId="22" numFmtId="0" xfId="0" applyFont="1" applyBorder="1" applyAlignment="1">
      <alignment horizontal="center" vertical="top" wrapText="1"/>
    </xf>
    <xf fontId="25" fillId="0" borderId="23" numFmtId="0" xfId="0" applyFont="1" applyBorder="1" applyAlignment="1">
      <alignment horizontal="center" vertical="top" wrapText="1"/>
    </xf>
    <xf fontId="25" fillId="0" borderId="11" numFmtId="0" xfId="0" applyFont="1" applyBorder="1" applyAlignment="1">
      <alignment horizontal="center" vertical="top" wrapText="1"/>
    </xf>
    <xf fontId="25" fillId="0" borderId="13" numFmtId="0" xfId="0" applyFont="1" applyBorder="1" applyAlignment="1">
      <alignment horizontal="center" vertical="top" wrapText="1"/>
    </xf>
    <xf fontId="25" fillId="0" borderId="14" numFmtId="0" xfId="0" applyFont="1" applyBorder="1" applyAlignment="1">
      <alignment horizontal="center" vertical="top" wrapText="1"/>
    </xf>
    <xf fontId="25" fillId="0" borderId="15" numFmtId="0" xfId="0" applyFont="1" applyBorder="1" applyAlignment="1">
      <alignment horizontal="center" vertical="top" wrapText="1"/>
    </xf>
    <xf fontId="25" fillId="0" borderId="16" numFmtId="0" xfId="0" applyFont="1" applyBorder="1" applyAlignment="1">
      <alignment horizontal="center" vertical="top" wrapText="1"/>
    </xf>
    <xf fontId="25" fillId="0" borderId="19" numFmtId="0" xfId="0" applyFont="1" applyBorder="1" applyAlignment="1">
      <alignment horizontal="center" textRotation="90" vertical="center" wrapText="1"/>
    </xf>
    <xf fontId="25" fillId="0" borderId="19" numFmtId="0" xfId="0" applyFont="1" applyBorder="1" applyAlignment="1">
      <alignment horizontal="center" vertical="top" wrapText="1"/>
    </xf>
    <xf fontId="25" fillId="0" borderId="14" numFmtId="0" xfId="0" applyFont="1" applyBorder="1" applyAlignment="1">
      <alignment horizontal="center" vertical="center" wrapText="1"/>
    </xf>
    <xf fontId="31" fillId="26" borderId="12" numFmtId="0" xfId="45" applyFont="1" applyFill="1" applyBorder="1" applyAlignment="1">
      <alignment horizontal="center" vertical="center"/>
    </xf>
    <xf fontId="31" fillId="26" borderId="12" numFmtId="2" xfId="45" applyNumberFormat="1" applyFont="1" applyFill="1" applyBorder="1" applyAlignment="1">
      <alignment horizontal="center" vertical="center"/>
    </xf>
    <xf fontId="31" fillId="0" borderId="12" numFmtId="0" xfId="45" applyFont="1" applyBorder="1" applyAlignment="1">
      <alignment horizontal="center" vertical="center"/>
    </xf>
    <xf fontId="32" fillId="26" borderId="12" numFmtId="0" xfId="45" applyFont="1" applyFill="1" applyBorder="1" applyAlignment="1">
      <alignment horizontal="center" vertical="center"/>
    </xf>
    <xf fontId="32" fillId="26" borderId="12" numFmtId="0" xfId="45" applyFont="1" applyFill="1" applyBorder="1" applyAlignment="1">
      <alignment horizontal="center" vertical="center" wrapText="1"/>
    </xf>
    <xf fontId="25" fillId="0" borderId="15" numFmtId="0" xfId="0" applyFont="1" applyBorder="1"/>
    <xf fontId="26" fillId="26" borderId="15" numFmtId="0" xfId="40" applyFont="1" applyFill="1" applyBorder="1" applyAlignment="1">
      <alignment horizontal="center" vertical="center" wrapText="1"/>
    </xf>
    <xf fontId="26" fillId="0" borderId="15" numFmtId="0" xfId="40" applyFont="1" applyBorder="1" applyAlignment="1">
      <alignment horizontal="center" vertical="center"/>
    </xf>
    <xf fontId="26" fillId="0" borderId="15" numFmtId="1" xfId="0" applyNumberFormat="1" applyFont="1" applyBorder="1" applyAlignment="1">
      <alignment vertical="center" wrapText="1"/>
    </xf>
    <xf fontId="0" fillId="0" borderId="12" numFmtId="0" xfId="0" applyBorder="1" applyAlignment="1">
      <alignment horizontal="center" vertical="center"/>
    </xf>
    <xf fontId="25" fillId="0" borderId="12" numFmtId="2" xfId="0" applyNumberFormat="1" applyFont="1" applyBorder="1" applyAlignment="1">
      <alignment horizontal="center" vertical="center"/>
    </xf>
    <xf fontId="25" fillId="0" borderId="12" numFmtId="1" xfId="0" applyNumberFormat="1" applyFont="1" applyBorder="1" applyAlignment="1">
      <alignment horizontal="center" vertical="center"/>
    </xf>
    <xf fontId="25" fillId="26" borderId="12" numFmtId="2" xfId="0" applyNumberFormat="1" applyFont="1" applyFill="1" applyBorder="1" applyAlignment="1">
      <alignment horizontal="center" vertical="center"/>
    </xf>
    <xf fontId="25" fillId="26" borderId="14" numFmtId="1" xfId="0" applyNumberFormat="1" applyFont="1" applyFill="1" applyBorder="1" applyAlignment="1">
      <alignment horizontal="center" vertical="center"/>
    </xf>
    <xf fontId="26" fillId="0" borderId="15" numFmtId="2" xfId="40" applyNumberFormat="1" applyFont="1" applyBorder="1" applyAlignment="1">
      <alignment horizontal="center" vertical="center"/>
    </xf>
    <xf fontId="25" fillId="0" borderId="15" numFmtId="1" xfId="0" applyNumberFormat="1" applyFont="1" applyBorder="1" applyAlignment="1">
      <alignment horizontal="center" vertical="center"/>
    </xf>
    <xf fontId="25" fillId="0" borderId="15" numFmtId="2" xfId="0" applyNumberFormat="1" applyFont="1" applyBorder="1" applyAlignment="1">
      <alignment horizontal="center" vertical="center"/>
    </xf>
    <xf fontId="26" fillId="26" borderId="16" numFmtId="1" xfId="0" applyNumberFormat="1" applyFont="1" applyFill="1" applyBorder="1" applyAlignment="1">
      <alignment vertical="center" wrapText="1"/>
    </xf>
    <xf fontId="26" fillId="26" borderId="15" numFmtId="2" xfId="0" applyNumberFormat="1" applyFont="1" applyFill="1" applyBorder="1" applyAlignment="1">
      <alignment vertical="center" wrapText="1"/>
    </xf>
    <xf fontId="25" fillId="0" borderId="16" numFmtId="2" xfId="0" applyNumberFormat="1" applyFont="1" applyBorder="1" applyAlignment="1">
      <alignment horizontal="center" vertical="center"/>
    </xf>
    <xf fontId="25" fillId="26" borderId="16" numFmtId="0" xfId="0" applyFont="1" applyFill="1" applyBorder="1" applyAlignment="1">
      <alignment horizontal="left" vertical="center" wrapText="1"/>
    </xf>
    <xf fontId="25" fillId="26" borderId="15" numFmtId="0" xfId="0" applyFont="1" applyFill="1" applyBorder="1" applyAlignment="1">
      <alignment horizontal="left" vertical="center" wrapText="1"/>
    </xf>
    <xf fontId="25" fillId="0" borderId="14" numFmtId="0" xfId="0" applyFont="1" applyBorder="1" applyAlignment="1">
      <alignment horizontal="left" vertical="center" wrapText="1"/>
    </xf>
    <xf fontId="25" fillId="0" borderId="11" numFmtId="1" xfId="0" applyNumberFormat="1" applyFont="1" applyBorder="1" applyAlignment="1">
      <alignment horizontal="center" vertical="center"/>
    </xf>
    <xf fontId="25" fillId="26" borderId="11" numFmtId="2" xfId="0" applyNumberFormat="1" applyFont="1" applyFill="1" applyBorder="1" applyAlignment="1">
      <alignment horizontal="center" vertical="center"/>
    </xf>
    <xf fontId="25" fillId="26" borderId="16" numFmtId="1" xfId="0" applyNumberFormat="1" applyFont="1" applyFill="1" applyBorder="1" applyAlignment="1">
      <alignment horizontal="center" vertical="center"/>
    </xf>
    <xf fontId="33" fillId="0" borderId="14" numFmtId="0" xfId="41" applyFont="1" applyBorder="1" applyAlignment="1">
      <alignment horizontal="left" vertical="top" wrapText="1"/>
    </xf>
    <xf fontId="25" fillId="0" borderId="19" numFmtId="1" xfId="0" applyNumberFormat="1" applyFont="1" applyBorder="1" applyAlignment="1">
      <alignment horizontal="center" vertical="center"/>
    </xf>
    <xf fontId="25" fillId="26" borderId="19" numFmtId="2" xfId="0" applyNumberFormat="1" applyFont="1" applyFill="1" applyBorder="1" applyAlignment="1">
      <alignment horizontal="center" vertical="center"/>
    </xf>
    <xf fontId="25" fillId="26" borderId="15" numFmtId="2" xfId="0" applyNumberFormat="1" applyFont="1" applyFill="1" applyBorder="1" applyAlignment="1">
      <alignment horizontal="center" vertical="center"/>
    </xf>
    <xf fontId="25" fillId="26" borderId="16" numFmtId="0" xfId="41" applyFont="1" applyFill="1" applyBorder="1" applyAlignment="1">
      <alignment horizontal="left" vertical="top" wrapText="1"/>
    </xf>
    <xf fontId="25" fillId="26" borderId="16" numFmtId="0" xfId="41" applyFont="1" applyFill="1" applyBorder="1" applyAlignment="1">
      <alignment horizontal="left" vertical="center" wrapText="1"/>
    </xf>
    <xf fontId="25" fillId="0" borderId="12" numFmtId="0" xfId="0" applyFont="1" applyBorder="1" applyAlignment="1">
      <alignment horizontal="left" vertical="center" wrapText="1"/>
    </xf>
    <xf fontId="25" fillId="28" borderId="14" numFmtId="1" xfId="0" applyNumberFormat="1" applyFont="1" applyFill="1" applyBorder="1" applyAlignment="1">
      <alignment horizontal="center" vertical="center"/>
    </xf>
    <xf fontId="25" fillId="0" borderId="13" numFmtId="1" xfId="0" applyNumberFormat="1" applyFont="1" applyBorder="1" applyAlignment="1">
      <alignment horizontal="center" vertical="center"/>
    </xf>
    <xf fontId="25" fillId="26" borderId="13" numFmtId="1" xfId="0" applyNumberFormat="1" applyFont="1" applyFill="1" applyBorder="1" applyAlignment="1">
      <alignment horizontal="center" vertical="center"/>
    </xf>
    <xf fontId="25" fillId="26" borderId="13" numFmtId="2" xfId="0" applyNumberFormat="1" applyFont="1" applyFill="1" applyBorder="1" applyAlignment="1">
      <alignment horizontal="center" vertical="center"/>
    </xf>
    <xf fontId="33" fillId="0" borderId="12" numFmtId="0" xfId="41" applyFont="1" applyBorder="1" applyAlignment="1">
      <alignment horizontal="left" vertical="top" wrapText="1"/>
    </xf>
    <xf fontId="33" fillId="0" borderId="12" numFmtId="0" xfId="40" applyFont="1" applyBorder="1" applyAlignment="1">
      <alignment horizontal="left" vertical="top" wrapText="1"/>
    </xf>
    <xf fontId="34" fillId="0" borderId="12" numFmtId="0" xfId="41" applyFont="1" applyBorder="1" applyAlignment="1">
      <alignment horizontal="left" vertical="top" wrapText="1"/>
    </xf>
    <xf fontId="33" fillId="0" borderId="15" numFmtId="0" xfId="41" applyFont="1" applyBorder="1" applyAlignment="1">
      <alignment horizontal="left" vertical="top" wrapText="1"/>
    </xf>
    <xf fontId="25" fillId="26" borderId="18" numFmtId="0" xfId="41" applyFont="1" applyFill="1" applyBorder="1" applyAlignment="1">
      <alignment horizontal="left" vertical="top" wrapText="1"/>
    </xf>
    <xf fontId="25" fillId="0" borderId="11" numFmtId="2" xfId="0" applyNumberFormat="1" applyFont="1" applyBorder="1" applyAlignment="1">
      <alignment horizontal="center" vertical="center"/>
    </xf>
    <xf fontId="25" fillId="26" borderId="17" numFmtId="1" xfId="0" applyNumberFormat="1" applyFont="1" applyFill="1" applyBorder="1" applyAlignment="1">
      <alignment horizontal="center" vertical="center"/>
    </xf>
    <xf fontId="25" fillId="26" borderId="23" numFmtId="0" xfId="41" applyFont="1" applyFill="1" applyBorder="1" applyAlignment="1">
      <alignment horizontal="left" vertical="top" wrapText="1"/>
    </xf>
    <xf fontId="25" fillId="0" borderId="19" numFmtId="2" xfId="0" applyNumberFormat="1" applyFont="1" applyBorder="1" applyAlignment="1">
      <alignment horizontal="center" vertical="center"/>
    </xf>
    <xf fontId="25" fillId="26" borderId="22" numFmtId="1" xfId="0" applyNumberFormat="1" applyFont="1" applyFill="1" applyBorder="1" applyAlignment="1">
      <alignment horizontal="center" vertical="center"/>
    </xf>
    <xf fontId="33" fillId="0" borderId="15" numFmtId="0" xfId="40" applyFont="1" applyBorder="1" applyAlignment="1">
      <alignment horizontal="left" vertical="center" wrapText="1"/>
    </xf>
    <xf fontId="26" fillId="26" borderId="12" numFmtId="1" xfId="0" applyNumberFormat="1" applyFont="1" applyFill="1" applyBorder="1" applyAlignment="1">
      <alignment vertical="center" wrapText="1"/>
    </xf>
    <xf fontId="34" fillId="0" borderId="15" numFmtId="0" xfId="41" applyFont="1" applyBorder="1" applyAlignment="1">
      <alignment horizontal="left" vertical="top" wrapText="1"/>
    </xf>
    <xf fontId="33" fillId="0" borderId="15" numFmtId="0" xfId="41" applyFont="1" applyBorder="1" applyAlignment="1">
      <alignment horizontal="left" vertical="center" wrapText="1"/>
    </xf>
    <xf fontId="25" fillId="26" borderId="15" numFmtId="0" xfId="41" applyFont="1" applyFill="1" applyBorder="1" applyAlignment="1">
      <alignment horizontal="left" vertical="center" wrapText="1"/>
    </xf>
    <xf fontId="25" fillId="26" borderId="12" numFmtId="1" xfId="0" applyNumberFormat="1" applyFont="1" applyFill="1" applyBorder="1" applyAlignment="1">
      <alignment horizontal="left"/>
    </xf>
    <xf fontId="25" fillId="0" borderId="12" numFmtId="0" xfId="0" applyFont="1" applyBorder="1" applyAlignment="1">
      <alignment horizontal="left"/>
    </xf>
    <xf fontId="25" fillId="26" borderId="24" numFmtId="1" xfId="0" applyNumberFormat="1" applyFont="1" applyFill="1" applyBorder="1" applyAlignment="1">
      <alignment horizontal="center" vertical="center"/>
    </xf>
    <xf fontId="35" fillId="0" borderId="0" numFmtId="0" xfId="0" applyFont="1" applyAlignment="1">
      <alignment horizontal="left" wrapText="1"/>
    </xf>
    <xf fontId="35" fillId="0" borderId="0" numFmtId="0" xfId="0" applyFont="1" applyAlignment="1">
      <alignment wrapText="1"/>
    </xf>
    <xf fontId="35" fillId="0" borderId="10" numFmtId="0" xfId="0" applyFont="1" applyBorder="1" applyAlignment="1">
      <alignment horizontal="center" wrapText="1"/>
    </xf>
    <xf fontId="35" fillId="26" borderId="10" numFmtId="1" xfId="0" applyNumberFormat="1" applyFont="1" applyFill="1" applyBorder="1"/>
    <xf fontId="35" fillId="26" borderId="0" numFmtId="1" xfId="0" applyNumberFormat="1" applyFont="1" applyFill="1" applyAlignment="1">
      <alignment horizontal="center" vertical="center"/>
    </xf>
    <xf fontId="35" fillId="0" borderId="0" numFmtId="0" xfId="0" applyFont="1"/>
    <xf fontId="35" fillId="0" borderId="0" numFmtId="0" xfId="0" applyFont="1" applyAlignment="1">
      <alignment horizontal="center" vertical="center" wrapText="1"/>
    </xf>
    <xf fontId="35" fillId="0" borderId="0" numFmtId="0" xfId="0" applyFont="1" applyAlignment="1">
      <alignment horizontal="left" vertical="top"/>
    </xf>
    <xf fontId="25" fillId="26" borderId="0" numFmtId="1" xfId="0" applyNumberFormat="1" applyFont="1" applyFill="1" applyAlignment="1">
      <alignment horizontal="center" vertical="center"/>
    </xf>
    <xf fontId="25" fillId="0" borderId="0" numFmtId="1" xfId="0" applyNumberFormat="1" applyFont="1" applyAlignment="1">
      <alignment horizontal="center" vertical="center"/>
    </xf>
    <xf fontId="0" fillId="0" borderId="0" numFmtId="1" xfId="0" applyNumberFormat="1"/>
    <xf fontId="0" fillId="0" borderId="10" numFmtId="1" xfId="0" applyNumberFormat="1" applyBorder="1"/>
    <xf fontId="15" fillId="0" borderId="10" numFmtId="1" xfId="0" applyNumberFormat="1" applyFont="1" applyBorder="1" applyAlignment="1">
      <alignment horizontal="center"/>
    </xf>
    <xf fontId="0" fillId="0" borderId="10" numFmtId="1" xfId="0" applyNumberFormat="1" applyBorder="1" applyAlignment="1">
      <alignment horizontal="center"/>
    </xf>
    <xf fontId="36" fillId="0" borderId="11" numFmtId="1" xfId="0" applyNumberFormat="1" applyFont="1" applyBorder="1" applyAlignment="1">
      <alignment vertical="center"/>
    </xf>
    <xf fontId="36" fillId="0" borderId="11" numFmtId="1" xfId="0" applyNumberFormat="1" applyFont="1" applyBorder="1" applyAlignment="1">
      <alignment vertical="center" wrapText="1"/>
    </xf>
    <xf fontId="36" fillId="0" borderId="11" numFmtId="1" xfId="0" applyNumberFormat="1" applyFont="1" applyBorder="1" applyAlignment="1">
      <alignment horizontal="center" vertical="center" wrapText="1"/>
    </xf>
    <xf fontId="36" fillId="0" borderId="12" numFmtId="1" xfId="0" applyNumberFormat="1" applyFont="1" applyBorder="1" applyAlignment="1">
      <alignment horizontal="center" vertical="center" wrapText="1"/>
    </xf>
    <xf fontId="36" fillId="0" borderId="14" numFmtId="1" xfId="0" applyNumberFormat="1" applyFont="1" applyBorder="1" applyAlignment="1">
      <alignment horizontal="center" vertical="center"/>
    </xf>
    <xf fontId="36" fillId="0" borderId="15" numFmtId="1" xfId="0" applyNumberFormat="1" applyFont="1" applyBorder="1" applyAlignment="1">
      <alignment horizontal="center" vertical="center"/>
    </xf>
    <xf fontId="36" fillId="0" borderId="16" numFmtId="1" xfId="0" applyNumberFormat="1" applyFont="1" applyBorder="1" applyAlignment="1">
      <alignment horizontal="center" vertical="center"/>
    </xf>
    <xf fontId="25" fillId="0" borderId="12" numFmtId="1" xfId="0" applyNumberFormat="1" applyFont="1" applyBorder="1" applyAlignment="1">
      <alignment horizontal="center" vertical="center" wrapText="1"/>
    </xf>
    <xf fontId="26" fillId="0" borderId="12" numFmtId="1" xfId="0" applyNumberFormat="1" applyFont="1" applyBorder="1" applyAlignment="1">
      <alignment horizontal="center" vertical="center"/>
    </xf>
    <xf fontId="26" fillId="0" borderId="12" numFmtId="1" xfId="0" applyNumberFormat="1" applyFont="1" applyBorder="1" applyAlignment="1">
      <alignment horizontal="left" vertical="center" wrapText="1"/>
    </xf>
    <xf fontId="25" fillId="0" borderId="12" numFmtId="1" xfId="0" applyNumberFormat="1" applyFont="1" applyBorder="1" applyAlignment="1">
      <alignment horizontal="left" vertical="center" wrapText="1"/>
    </xf>
    <xf fontId="26" fillId="0" borderId="12" numFmtId="1" xfId="0" applyNumberFormat="1" applyFont="1" applyBorder="1" applyAlignment="1">
      <alignment horizontal="center" vertical="center" wrapText="1"/>
    </xf>
    <xf fontId="0" fillId="0" borderId="12" numFmtId="1" xfId="0" applyNumberFormat="1" applyBorder="1"/>
    <xf fontId="26" fillId="0" borderId="12" numFmtId="1" xfId="0" applyNumberFormat="1" applyFont="1" applyBorder="1" applyAlignment="1">
      <alignment horizontal="center"/>
    </xf>
    <xf fontId="31" fillId="26" borderId="12" numFmtId="0" xfId="45" applyFont="1" applyFill="1" applyBorder="1" applyAlignment="1">
      <alignment horizontal="justify" vertical="center"/>
    </xf>
    <xf fontId="31" fillId="26" borderId="12" numFmtId="2" xfId="45" applyNumberFormat="1" applyFont="1" applyFill="1" applyBorder="1" applyAlignment="1">
      <alignment horizontal="justify" vertical="center"/>
    </xf>
    <xf fontId="31" fillId="0" borderId="12" numFmtId="0" xfId="45" applyFont="1" applyBorder="1" applyAlignment="1">
      <alignment horizontal="justify" vertical="center"/>
    </xf>
    <xf fontId="32" fillId="26" borderId="12" numFmtId="0" xfId="45" applyFont="1" applyFill="1" applyBorder="1" applyAlignment="1">
      <alignment horizontal="justify"/>
    </xf>
    <xf fontId="32" fillId="26" borderId="12" numFmtId="0" xfId="45" applyFont="1" applyFill="1" applyBorder="1" applyAlignment="1">
      <alignment horizontal="center" wrapText="1"/>
    </xf>
    <xf fontId="0" fillId="0" borderId="12" numFmtId="0" xfId="0" applyBorder="1"/>
    <xf fontId="25" fillId="0" borderId="12" numFmtId="2" xfId="0" applyNumberFormat="1" applyFont="1" applyBorder="1"/>
    <xf fontId="25" fillId="0" borderId="12" numFmtId="0" xfId="0" applyFont="1" applyBorder="1"/>
    <xf fontId="25" fillId="0" borderId="12" numFmtId="0" xfId="0" applyFont="1" applyBorder="1" applyAlignment="1">
      <alignment horizontal="center" wrapText="1"/>
    </xf>
    <xf fontId="26" fillId="26" borderId="15" numFmtId="1" xfId="0" applyNumberFormat="1" applyFont="1" applyFill="1" applyBorder="1" applyAlignment="1">
      <alignment horizontal="center" vertical="center" wrapText="1"/>
    </xf>
    <xf fontId="25" fillId="28" borderId="15" numFmtId="1" xfId="0" applyNumberFormat="1" applyFont="1" applyFill="1" applyBorder="1" applyAlignment="1">
      <alignment horizontal="center" vertical="center"/>
    </xf>
    <xf fontId="33" fillId="0" borderId="12" numFmtId="0" xfId="40" applyFont="1" applyBorder="1" applyAlignment="1">
      <alignment horizontal="left" vertical="center" wrapText="1"/>
    </xf>
    <xf fontId="25" fillId="26" borderId="15" numFmtId="1" xfId="0" applyNumberFormat="1" applyFont="1" applyFill="1" applyBorder="1" applyAlignment="1">
      <alignment horizontal="center" vertical="center" wrapText="1"/>
    </xf>
    <xf fontId="25" fillId="26" borderId="0" numFmtId="0" xfId="0" applyFont="1" applyFill="1" applyAlignment="1">
      <alignment wrapText="1"/>
    </xf>
    <xf fontId="35" fillId="0" borderId="10" numFmtId="0" xfId="0" applyFont="1" applyBorder="1" applyAlignment="1">
      <alignment wrapText="1"/>
    </xf>
    <xf fontId="25" fillId="26" borderId="15" numFmtId="1" xfId="0" applyNumberFormat="1" applyFont="1" applyFill="1" applyBorder="1" applyAlignment="1">
      <alignment vertical="center" wrapText="1"/>
    </xf>
    <xf fontId="33" fillId="0" borderId="15" numFmtId="0" xfId="40" applyFont="1" applyBorder="1" applyAlignment="1">
      <alignment horizontal="left" vertical="top" wrapText="1"/>
    </xf>
    <xf fontId="0" fillId="0" borderId="0" numFmtId="0" xfId="0" applyAlignment="1">
      <alignment horizontal="left"/>
    </xf>
    <xf fontId="0" fillId="0" borderId="0" numFmtId="1" xfId="0" applyNumberFormat="1" applyAlignment="1">
      <alignment horizontal="left"/>
    </xf>
    <xf fontId="15" fillId="26" borderId="0" numFmtId="0" xfId="0" applyFont="1" applyFill="1" applyAlignment="1">
      <alignment horizontal="left"/>
    </xf>
    <xf fontId="0" fillId="0" borderId="0" numFmtId="2" xfId="0" applyNumberFormat="1" applyAlignment="1">
      <alignment horizontal="left"/>
    </xf>
    <xf fontId="0" fillId="29" borderId="0" numFmtId="0" xfId="0" applyFill="1" applyAlignment="1">
      <alignment horizontal="left"/>
    </xf>
    <xf fontId="0" fillId="28" borderId="0" numFmtId="0" xfId="0" applyFill="1" applyAlignment="1">
      <alignment horizontal="left"/>
    </xf>
    <xf fontId="0" fillId="30" borderId="0" numFmtId="0" xfId="0" applyFill="1" applyAlignment="1">
      <alignment horizontal="left"/>
    </xf>
    <xf fontId="0" fillId="27" borderId="0" numFmtId="0" xfId="0" applyFill="1"/>
    <xf fontId="0" fillId="31" borderId="0" numFmtId="0" xfId="0" applyFill="1"/>
    <xf fontId="0" fillId="0" borderId="0" numFmtId="2" xfId="0" applyNumberFormat="1"/>
    <xf fontId="0" fillId="28" borderId="0" numFmtId="0" xfId="0" applyFill="1"/>
    <xf fontId="0" fillId="29" borderId="0" numFmtId="2" xfId="0" applyNumberFormat="1" applyFill="1"/>
    <xf fontId="0" fillId="29" borderId="0" numFmtId="0" xfId="0" applyFill="1"/>
    <xf fontId="0" fillId="32" borderId="0" numFmtId="0" xfId="0" applyFill="1"/>
    <xf fontId="0" fillId="28" borderId="0" numFmtId="2" xfId="0" applyNumberFormat="1" applyFill="1"/>
    <xf fontId="15" fillId="27" borderId="0" numFmtId="0" xfId="0" applyFont="1" applyFill="1"/>
    <xf fontId="15" fillId="31" borderId="0" numFmtId="0" xfId="0" applyFont="1" applyFill="1"/>
    <xf fontId="0" fillId="28" borderId="0" numFmtId="1" xfId="0" applyNumberFormat="1" applyFill="1"/>
    <xf fontId="37" fillId="0" borderId="25" numFmtId="0" xfId="0" applyFont="1" applyBorder="1" applyAlignment="1">
      <alignment horizontal="center" vertical="center"/>
    </xf>
    <xf fontId="37" fillId="0" borderId="21" numFmtId="0" xfId="0" applyFont="1" applyBorder="1" applyAlignment="1">
      <alignment horizontal="center" vertical="center"/>
    </xf>
    <xf fontId="37" fillId="0" borderId="14" numFmtId="0" xfId="0" applyFont="1" applyBorder="1" applyAlignment="1">
      <alignment horizontal="center" vertical="center" wrapText="1"/>
    </xf>
    <xf fontId="37" fillId="0" borderId="15" numFmtId="0" xfId="0" applyFont="1" applyBorder="1" applyAlignment="1">
      <alignment horizontal="center" vertical="center" wrapText="1"/>
    </xf>
    <xf fontId="37" fillId="0" borderId="16" numFmtId="0" xfId="0" applyFont="1" applyBorder="1" applyAlignment="1">
      <alignment horizontal="center" vertical="center" wrapText="1"/>
    </xf>
    <xf fontId="37" fillId="0" borderId="20" numFmtId="0" xfId="0" applyFont="1" applyBorder="1" applyAlignment="1">
      <alignment horizontal="center" vertical="center" wrapText="1"/>
    </xf>
    <xf fontId="37" fillId="0" borderId="0" numFmtId="0" xfId="0" applyFont="1" applyAlignment="1">
      <alignment horizontal="center" vertical="center" wrapText="1"/>
    </xf>
    <xf fontId="37" fillId="0" borderId="26" numFmtId="0" xfId="0" applyFont="1" applyBorder="1" applyAlignment="1">
      <alignment horizontal="center" vertical="center" wrapText="1"/>
    </xf>
    <xf fontId="37" fillId="0" borderId="27" numFmtId="0" xfId="0" applyFont="1" applyBorder="1" applyAlignment="1">
      <alignment horizontal="center" vertical="center"/>
    </xf>
    <xf fontId="37" fillId="0" borderId="10" numFmtId="0" xfId="0" applyFont="1" applyBorder="1" applyAlignment="1">
      <alignment horizontal="center" vertical="center"/>
    </xf>
    <xf fontId="37" fillId="0" borderId="28" numFmtId="0" xfId="0" applyFont="1" applyBorder="1" applyAlignment="1">
      <alignment horizontal="center" vertical="center"/>
    </xf>
    <xf fontId="37" fillId="0" borderId="29" numFmtId="0" xfId="0" applyFont="1" applyBorder="1" applyAlignment="1">
      <alignment horizontal="center" vertical="center" wrapText="1"/>
    </xf>
    <xf fontId="37" fillId="0" borderId="30" numFmtId="0" xfId="0" applyFont="1" applyBorder="1" applyAlignment="1">
      <alignment horizontal="center" vertical="center" wrapText="1"/>
    </xf>
    <xf fontId="37" fillId="0" borderId="31" numFmtId="0" xfId="0" applyFont="1" applyBorder="1" applyAlignment="1">
      <alignment horizontal="center" vertical="center"/>
    </xf>
    <xf fontId="37" fillId="0" borderId="12" numFmtId="0" xfId="0" applyFont="1" applyBorder="1" applyAlignment="1">
      <alignment horizontal="center" vertical="center" wrapText="1"/>
    </xf>
    <xf fontId="37" fillId="29" borderId="11" numFmtId="0" xfId="0" applyFont="1" applyFill="1" applyBorder="1" applyAlignment="1">
      <alignment horizontal="center" textRotation="90" vertical="center" wrapText="1"/>
    </xf>
    <xf fontId="37" fillId="28" borderId="12" numFmtId="0" xfId="0" applyFont="1" applyFill="1" applyBorder="1" applyAlignment="1">
      <alignment horizontal="center" textRotation="90" vertical="center" wrapText="1"/>
    </xf>
    <xf fontId="37" fillId="30" borderId="11" numFmtId="0" xfId="0" applyFont="1" applyFill="1" applyBorder="1" applyAlignment="1">
      <alignment horizontal="center" textRotation="90" vertical="center" wrapText="1"/>
    </xf>
    <xf fontId="37" fillId="27" borderId="12" numFmtId="0" xfId="0" applyFont="1" applyFill="1" applyBorder="1" applyAlignment="1">
      <alignment horizontal="center" textRotation="90" vertical="center"/>
    </xf>
    <xf fontId="37" fillId="29" borderId="12" numFmtId="0" xfId="0" applyFont="1" applyFill="1" applyBorder="1" applyAlignment="1">
      <alignment horizontal="center" textRotation="90" vertical="center" wrapText="1"/>
    </xf>
    <xf fontId="37" fillId="28" borderId="32" numFmtId="0" xfId="0" applyFont="1" applyFill="1" applyBorder="1" applyAlignment="1">
      <alignment horizontal="center" textRotation="90" vertical="center" wrapText="1"/>
    </xf>
    <xf fontId="37" fillId="32" borderId="11" numFmtId="0" xfId="0" applyFont="1" applyFill="1" applyBorder="1" applyAlignment="1">
      <alignment horizontal="center" textRotation="90" vertical="center" wrapText="1"/>
    </xf>
    <xf fontId="37" fillId="28" borderId="11" numFmtId="0" xfId="0" applyFont="1" applyFill="1" applyBorder="1" applyAlignment="1">
      <alignment horizontal="center" textRotation="90" vertical="center" wrapText="1"/>
    </xf>
    <xf fontId="37" fillId="33" borderId="11" numFmtId="0" xfId="0" applyFont="1" applyFill="1" applyBorder="1" applyAlignment="1">
      <alignment horizontal="center" textRotation="90" vertical="center"/>
    </xf>
    <xf fontId="37" fillId="27" borderId="11" numFmtId="0" xfId="0" applyFont="1" applyFill="1" applyBorder="1" applyAlignment="1">
      <alignment horizontal="center" textRotation="90" vertical="center"/>
    </xf>
    <xf fontId="37" fillId="0" borderId="23" numFmtId="0" xfId="0" applyFont="1" applyBorder="1" applyAlignment="1">
      <alignment horizontal="center" vertical="center"/>
    </xf>
    <xf fontId="37" fillId="0" borderId="12" numFmtId="0" xfId="0" applyFont="1" applyBorder="1" applyAlignment="1">
      <alignment horizontal="center" vertical="center"/>
    </xf>
    <xf fontId="37" fillId="0" borderId="12" numFmtId="1" xfId="0" applyNumberFormat="1" applyFont="1" applyBorder="1" applyAlignment="1">
      <alignment horizontal="center" vertical="center"/>
    </xf>
    <xf fontId="37" fillId="29" borderId="19" numFmtId="0" xfId="0" applyFont="1" applyFill="1" applyBorder="1" applyAlignment="1">
      <alignment horizontal="center" textRotation="90" vertical="center" wrapText="1"/>
    </xf>
    <xf fontId="37" fillId="30" borderId="19" numFmtId="0" xfId="0" applyFont="1" applyFill="1" applyBorder="1" applyAlignment="1">
      <alignment horizontal="center" textRotation="90" vertical="center" wrapText="1"/>
    </xf>
    <xf fontId="37" fillId="28" borderId="33" numFmtId="0" xfId="0" applyFont="1" applyFill="1" applyBorder="1" applyAlignment="1">
      <alignment horizontal="center" textRotation="90" vertical="center" wrapText="1"/>
    </xf>
    <xf fontId="37" fillId="32" borderId="19" numFmtId="0" xfId="0" applyFont="1" applyFill="1" applyBorder="1" applyAlignment="1">
      <alignment horizontal="center" textRotation="90" vertical="center" wrapText="1"/>
    </xf>
    <xf fontId="37" fillId="28" borderId="19" numFmtId="0" xfId="0" applyFont="1" applyFill="1" applyBorder="1" applyAlignment="1">
      <alignment horizontal="center" textRotation="90" vertical="center" wrapText="1"/>
    </xf>
    <xf fontId="37" fillId="33" borderId="19" numFmtId="0" xfId="0" applyFont="1" applyFill="1" applyBorder="1" applyAlignment="1">
      <alignment horizontal="center" textRotation="90" vertical="center"/>
    </xf>
    <xf fontId="37" fillId="27" borderId="19" numFmtId="0" xfId="0" applyFont="1" applyFill="1" applyBorder="1" applyAlignment="1">
      <alignment horizontal="center" textRotation="90" vertical="center"/>
    </xf>
    <xf fontId="28" fillId="0" borderId="15" numFmtId="0" xfId="40" applyFont="1" applyBorder="1" applyAlignment="1">
      <alignment horizontal="center" vertical="center"/>
    </xf>
    <xf fontId="28" fillId="0" borderId="12" numFmtId="0" xfId="40" applyFont="1" applyBorder="1" applyAlignment="1">
      <alignment horizontal="center" vertical="center"/>
    </xf>
    <xf fontId="38" fillId="0" borderId="12" numFmtId="1" xfId="0" applyNumberFormat="1" applyFont="1" applyBorder="1" applyAlignment="1">
      <alignment vertical="center" wrapText="1"/>
    </xf>
    <xf fontId="38" fillId="29" borderId="12" numFmtId="1" xfId="0" applyNumberFormat="1" applyFont="1" applyFill="1" applyBorder="1" applyAlignment="1">
      <alignment vertical="center" wrapText="1"/>
    </xf>
    <xf fontId="38" fillId="28" borderId="12" numFmtId="1" xfId="0" applyNumberFormat="1" applyFont="1" applyFill="1" applyBorder="1" applyAlignment="1">
      <alignment vertical="center" wrapText="1"/>
    </xf>
    <xf fontId="38" fillId="30" borderId="12" numFmtId="1" xfId="0" applyNumberFormat="1" applyFont="1" applyFill="1" applyBorder="1" applyAlignment="1">
      <alignment vertical="center" wrapText="1"/>
    </xf>
    <xf fontId="38" fillId="27" borderId="12" numFmtId="1" xfId="0" applyNumberFormat="1" applyFont="1" applyFill="1" applyBorder="1" applyAlignment="1">
      <alignment vertical="center" wrapText="1"/>
    </xf>
    <xf fontId="38" fillId="28" borderId="34" numFmtId="1" xfId="0" applyNumberFormat="1" applyFont="1" applyFill="1" applyBorder="1" applyAlignment="1">
      <alignment vertical="center" wrapText="1"/>
    </xf>
    <xf fontId="28" fillId="0" borderId="12" numFmtId="1" xfId="40" applyNumberFormat="1" applyFont="1" applyBorder="1" applyAlignment="1">
      <alignment horizontal="center" vertical="center"/>
    </xf>
    <xf fontId="37" fillId="28" borderId="11" numFmtId="0" xfId="0" applyFont="1" applyFill="1" applyBorder="1" applyAlignment="1">
      <alignment textRotation="90" vertical="center" wrapText="1"/>
    </xf>
    <xf fontId="37" fillId="30" borderId="11" numFmtId="0" xfId="0" applyFont="1" applyFill="1" applyBorder="1" applyAlignment="1">
      <alignment textRotation="90" vertical="center" wrapText="1"/>
    </xf>
    <xf fontId="38" fillId="32" borderId="12" numFmtId="1" xfId="0" applyNumberFormat="1" applyFont="1" applyFill="1" applyBorder="1" applyAlignment="1">
      <alignment vertical="center" wrapText="1"/>
    </xf>
    <xf fontId="33" fillId="0" borderId="12" numFmtId="1" xfId="40" applyNumberFormat="1" applyFont="1" applyBorder="1" applyAlignment="1">
      <alignment horizontal="center" vertical="center" wrapText="1"/>
    </xf>
    <xf fontId="38" fillId="33" borderId="12" numFmtId="1" xfId="0" applyNumberFormat="1" applyFont="1" applyFill="1" applyBorder="1" applyAlignment="1">
      <alignment vertical="center" wrapText="1"/>
    </xf>
    <xf fontId="0" fillId="0" borderId="12" numFmtId="2" xfId="0" applyNumberFormat="1" applyBorder="1" applyAlignment="1">
      <alignment horizontal="center" vertical="center"/>
    </xf>
    <xf fontId="0" fillId="0" borderId="12" numFmtId="1" xfId="0" applyNumberFormat="1" applyBorder="1" applyAlignment="1">
      <alignment horizontal="center" vertical="center"/>
    </xf>
    <xf fontId="0" fillId="29" borderId="12" numFmtId="1" xfId="0" applyNumberFormat="1" applyFill="1" applyBorder="1" applyAlignment="1">
      <alignment horizontal="center" vertical="center"/>
    </xf>
    <xf fontId="0" fillId="28" borderId="12" numFmtId="2" xfId="0" applyNumberFormat="1" applyFill="1" applyBorder="1" applyAlignment="1">
      <alignment horizontal="center" vertical="center"/>
    </xf>
    <xf fontId="0" fillId="30" borderId="12" numFmtId="2" xfId="0" applyNumberFormat="1" applyFill="1" applyBorder="1" applyAlignment="1">
      <alignment horizontal="center" vertical="center"/>
    </xf>
    <xf fontId="15" fillId="27" borderId="12" numFmtId="1" xfId="0" applyNumberFormat="1" applyFont="1" applyFill="1" applyBorder="1" applyAlignment="1">
      <alignment horizontal="center" vertical="center"/>
    </xf>
    <xf fontId="0" fillId="28" borderId="35" numFmtId="1" xfId="0" applyNumberFormat="1" applyFill="1" applyBorder="1" applyAlignment="1">
      <alignment horizontal="center" vertical="center"/>
    </xf>
    <xf fontId="15" fillId="32" borderId="12" numFmtId="2" xfId="0" applyNumberFormat="1" applyFont="1" applyFill="1" applyBorder="1" applyAlignment="1">
      <alignment horizontal="center" vertical="center"/>
    </xf>
    <xf fontId="0" fillId="32" borderId="12" numFmtId="2" xfId="0" applyNumberFormat="1" applyFill="1" applyBorder="1" applyAlignment="1">
      <alignment horizontal="center" vertical="center"/>
    </xf>
    <xf fontId="0" fillId="33" borderId="12" numFmtId="1" xfId="0" applyNumberFormat="1" applyFill="1" applyBorder="1" applyAlignment="1">
      <alignment horizontal="center" vertical="center"/>
    </xf>
    <xf fontId="0" fillId="27" borderId="12" numFmtId="1" xfId="0" applyNumberFormat="1" applyFill="1" applyBorder="1" applyAlignment="1">
      <alignment horizontal="center" vertical="center"/>
    </xf>
    <xf fontId="0" fillId="26" borderId="12" numFmtId="1" xfId="0" applyNumberFormat="1" applyFill="1" applyBorder="1" applyAlignment="1">
      <alignment horizontal="center" vertical="center"/>
    </xf>
    <xf fontId="33" fillId="0" borderId="0" numFmtId="0" xfId="41" applyFont="1" applyAlignment="1">
      <alignment horizontal="left" vertical="top" wrapText="1"/>
    </xf>
    <xf fontId="39" fillId="29" borderId="12" numFmtId="1" xfId="46" applyNumberFormat="1" applyFont="1" applyFill="1" applyBorder="1" applyAlignment="1">
      <alignment horizontal="center" vertical="center"/>
    </xf>
    <xf fontId="39" fillId="26" borderId="12" numFmtId="1" xfId="46" applyNumberFormat="1" applyFont="1" applyFill="1" applyBorder="1" applyAlignment="1">
      <alignment horizontal="center" vertical="center"/>
    </xf>
    <xf fontId="15" fillId="0" borderId="0" numFmtId="0" xfId="0" applyFont="1"/>
    <xf fontId="15" fillId="0" borderId="12" numFmtId="2" xfId="0" applyNumberFormat="1" applyFont="1" applyBorder="1" applyAlignment="1">
      <alignment horizontal="center" vertical="center"/>
    </xf>
    <xf fontId="15" fillId="0" borderId="12" numFmtId="1" xfId="0" applyNumberFormat="1" applyFont="1" applyBorder="1" applyAlignment="1">
      <alignment horizontal="center" vertical="center"/>
    </xf>
    <xf fontId="15" fillId="29" borderId="12" numFmtId="1" xfId="0" applyNumberFormat="1" applyFont="1" applyFill="1" applyBorder="1" applyAlignment="1">
      <alignment horizontal="center" vertical="center"/>
    </xf>
    <xf fontId="15" fillId="30" borderId="12" numFmtId="2" xfId="0" applyNumberFormat="1" applyFont="1" applyFill="1" applyBorder="1" applyAlignment="1">
      <alignment horizontal="center" vertical="center"/>
    </xf>
    <xf fontId="15" fillId="28" borderId="35" numFmtId="1" xfId="0" applyNumberFormat="1" applyFont="1" applyFill="1" applyBorder="1" applyAlignment="1">
      <alignment horizontal="center" vertical="center"/>
    </xf>
    <xf fontId="15" fillId="28" borderId="12" numFmtId="2" xfId="0" applyNumberFormat="1" applyFont="1" applyFill="1" applyBorder="1" applyAlignment="1">
      <alignment horizontal="center" vertical="center"/>
    </xf>
    <xf fontId="15" fillId="33" borderId="12" numFmtId="1" xfId="0" applyNumberFormat="1" applyFont="1" applyFill="1" applyBorder="1" applyAlignment="1">
      <alignment horizontal="center" vertical="center"/>
    </xf>
    <xf fontId="15" fillId="0" borderId="0" numFmtId="2" xfId="0" applyNumberFormat="1" applyFont="1" applyAlignment="1">
      <alignment horizontal="center" vertical="center"/>
    </xf>
    <xf fontId="15" fillId="26" borderId="12" numFmtId="1" xfId="0" applyNumberFormat="1" applyFont="1" applyFill="1" applyBorder="1" applyAlignment="1">
      <alignment horizontal="center" vertical="center"/>
    </xf>
    <xf fontId="33" fillId="28" borderId="15" numFmtId="0" xfId="41" applyFont="1" applyFill="1" applyBorder="1" applyAlignment="1">
      <alignment horizontal="left" vertical="top" wrapText="1"/>
    </xf>
    <xf fontId="33" fillId="0" borderId="12" numFmtId="0" xfId="41" applyFont="1" applyBorder="1" applyAlignment="1">
      <alignment horizontal="left" vertical="center" wrapText="1"/>
    </xf>
    <xf fontId="33" fillId="26" borderId="12" numFmtId="0" xfId="41" applyFont="1" applyFill="1" applyBorder="1" applyAlignment="1">
      <alignment horizontal="left" vertical="top" wrapText="1"/>
    </xf>
    <xf fontId="40" fillId="0" borderId="0" numFmtId="0" xfId="0" applyFont="1"/>
    <xf fontId="41" fillId="0" borderId="12" numFmtId="0" xfId="41" applyFont="1" applyBorder="1" applyAlignment="1">
      <alignment horizontal="left" vertical="top" wrapText="1"/>
    </xf>
    <xf fontId="40" fillId="0" borderId="12" numFmtId="2" xfId="0" applyNumberFormat="1" applyFont="1" applyBorder="1" applyAlignment="1">
      <alignment horizontal="center" vertical="center"/>
    </xf>
    <xf fontId="40" fillId="0" borderId="12" numFmtId="1" xfId="0" applyNumberFormat="1" applyFont="1" applyBorder="1" applyAlignment="1">
      <alignment horizontal="center" vertical="center"/>
    </xf>
    <xf fontId="40" fillId="29" borderId="12" numFmtId="1" xfId="0" applyNumberFormat="1" applyFont="1" applyFill="1" applyBorder="1" applyAlignment="1">
      <alignment horizontal="center" vertical="center"/>
    </xf>
    <xf fontId="40" fillId="28" borderId="12" numFmtId="2" xfId="0" applyNumberFormat="1" applyFont="1" applyFill="1" applyBorder="1" applyAlignment="1">
      <alignment horizontal="center" vertical="center"/>
    </xf>
    <xf fontId="40" fillId="30" borderId="12" numFmtId="2" xfId="0" applyNumberFormat="1" applyFont="1" applyFill="1" applyBorder="1" applyAlignment="1">
      <alignment horizontal="center" vertical="center"/>
    </xf>
    <xf fontId="40" fillId="27" borderId="12" numFmtId="1" xfId="0" applyNumberFormat="1" applyFont="1" applyFill="1" applyBorder="1" applyAlignment="1">
      <alignment horizontal="center" vertical="center"/>
    </xf>
    <xf fontId="40" fillId="28" borderId="35" numFmtId="1" xfId="0" applyNumberFormat="1" applyFont="1" applyFill="1" applyBorder="1" applyAlignment="1">
      <alignment horizontal="center" vertical="center"/>
    </xf>
    <xf fontId="40" fillId="32" borderId="12" numFmtId="2" xfId="0" applyNumberFormat="1" applyFont="1" applyFill="1" applyBorder="1" applyAlignment="1">
      <alignment horizontal="center" vertical="center"/>
    </xf>
    <xf fontId="40" fillId="33" borderId="12" numFmtId="1" xfId="0" applyNumberFormat="1" applyFont="1" applyFill="1" applyBorder="1" applyAlignment="1">
      <alignment horizontal="center" vertical="center"/>
    </xf>
    <xf fontId="40" fillId="26" borderId="12" numFmtId="1" xfId="0" applyNumberFormat="1" applyFont="1" applyFill="1" applyBorder="1" applyAlignment="1">
      <alignment horizontal="center" vertical="center"/>
    </xf>
    <xf fontId="34" fillId="29" borderId="15" numFmtId="0" xfId="41" applyFont="1" applyFill="1" applyBorder="1" applyAlignment="1">
      <alignment horizontal="left" vertical="top" wrapText="1"/>
    </xf>
    <xf fontId="42" fillId="0" borderId="0" numFmtId="0" xfId="0" applyFont="1"/>
    <xf fontId="42" fillId="0" borderId="12" numFmtId="2" xfId="0" applyNumberFormat="1" applyFont="1" applyBorder="1" applyAlignment="1">
      <alignment horizontal="center" vertical="center"/>
    </xf>
    <xf fontId="42" fillId="0" borderId="12" numFmtId="1" xfId="0" applyNumberFormat="1" applyFont="1" applyBorder="1" applyAlignment="1">
      <alignment horizontal="center" vertical="center"/>
    </xf>
    <xf fontId="42" fillId="29" borderId="12" numFmtId="1" xfId="0" applyNumberFormat="1" applyFont="1" applyFill="1" applyBorder="1" applyAlignment="1">
      <alignment horizontal="center" vertical="center"/>
    </xf>
    <xf fontId="42" fillId="30" borderId="12" numFmtId="2" xfId="0" applyNumberFormat="1" applyFont="1" applyFill="1" applyBorder="1" applyAlignment="1">
      <alignment horizontal="center" vertical="center"/>
    </xf>
    <xf fontId="42" fillId="27" borderId="12" numFmtId="1" xfId="0" applyNumberFormat="1" applyFont="1" applyFill="1" applyBorder="1" applyAlignment="1">
      <alignment horizontal="center" vertical="center"/>
    </xf>
    <xf fontId="42" fillId="28" borderId="35" numFmtId="1" xfId="0" applyNumberFormat="1" applyFont="1" applyFill="1" applyBorder="1" applyAlignment="1">
      <alignment horizontal="center" vertical="center"/>
    </xf>
    <xf fontId="42" fillId="32" borderId="12" numFmtId="2" xfId="0" applyNumberFormat="1" applyFont="1" applyFill="1" applyBorder="1" applyAlignment="1">
      <alignment horizontal="center" vertical="center"/>
    </xf>
    <xf fontId="42" fillId="28" borderId="12" numFmtId="2" xfId="0" applyNumberFormat="1" applyFont="1" applyFill="1" applyBorder="1" applyAlignment="1">
      <alignment horizontal="center" vertical="center"/>
    </xf>
    <xf fontId="42" fillId="33" borderId="12" numFmtId="1" xfId="0" applyNumberFormat="1" applyFont="1" applyFill="1" applyBorder="1" applyAlignment="1">
      <alignment horizontal="center" vertical="center"/>
    </xf>
    <xf fontId="42" fillId="26" borderId="12" numFmtId="1" xfId="0" applyNumberFormat="1" applyFont="1" applyFill="1" applyBorder="1" applyAlignment="1">
      <alignment horizontal="center" vertical="center"/>
    </xf>
    <xf fontId="0" fillId="0" borderId="12" numFmtId="164" xfId="0" applyNumberFormat="1" applyBorder="1" applyAlignment="1">
      <alignment horizontal="center" vertical="center"/>
    </xf>
    <xf fontId="33" fillId="29" borderId="15" numFmtId="0" xfId="41" applyFont="1" applyFill="1" applyBorder="1" applyAlignment="1">
      <alignment horizontal="left" vertical="top" wrapText="1"/>
    </xf>
    <xf fontId="41" fillId="0" borderId="15" numFmtId="0" xfId="41" applyFont="1" applyBorder="1" applyAlignment="1">
      <alignment horizontal="left" vertical="top" wrapText="1"/>
    </xf>
    <xf fontId="43" fillId="27" borderId="12" numFmtId="1" xfId="0" applyNumberFormat="1" applyFont="1" applyFill="1" applyBorder="1" applyAlignment="1">
      <alignment horizontal="center" vertical="center"/>
    </xf>
    <xf fontId="14" fillId="0" borderId="36" numFmtId="0" xfId="46" applyFont="1" applyBorder="1" applyAlignment="1">
      <alignment horizontal="left" indent="1" vertical="center"/>
    </xf>
    <xf fontId="14" fillId="0" borderId="12" numFmtId="0" xfId="46" applyFont="1" applyBorder="1" applyAlignment="1">
      <alignment horizontal="left" indent="1" vertical="center"/>
    </xf>
    <xf fontId="14" fillId="0" borderId="12" numFmtId="1" xfId="46" applyNumberFormat="1" applyFont="1" applyBorder="1" applyAlignment="1">
      <alignment horizontal="left" indent="1" vertical="center"/>
    </xf>
    <xf fontId="0" fillId="28" borderId="12" numFmtId="1" xfId="0" applyNumberFormat="1" applyFill="1" applyBorder="1" applyAlignment="1">
      <alignment horizontal="center" vertical="center"/>
    </xf>
    <xf fontId="0" fillId="30" borderId="12" numFmtId="1" xfId="0" applyNumberFormat="1" applyFill="1" applyBorder="1" applyAlignment="1">
      <alignment horizontal="center" vertical="center"/>
    </xf>
    <xf fontId="0" fillId="32" borderId="12" numFmtId="1" xfId="0" applyNumberFormat="1" applyFill="1" applyBorder="1" applyAlignment="1">
      <alignment horizontal="center" vertical="center"/>
    </xf>
    <xf fontId="14" fillId="0" borderId="25" numFmtId="0" xfId="0" applyFont="1" applyBorder="1" applyAlignment="1">
      <alignment horizontal="left" indent="1" vertical="center"/>
    </xf>
    <xf fontId="14" fillId="0" borderId="12" numFmtId="0" xfId="0" applyFont="1" applyBorder="1" applyAlignment="1">
      <alignment horizontal="left" indent="1" vertical="center"/>
    </xf>
    <xf fontId="0" fillId="27" borderId="12" numFmtId="1" xfId="0" applyNumberFormat="1" applyFill="1" applyBorder="1" applyAlignment="1">
      <alignment horizontal="left"/>
    </xf>
    <xf fontId="0" fillId="29" borderId="12" numFmtId="1" xfId="0" applyNumberFormat="1" applyFill="1" applyBorder="1" applyAlignment="1">
      <alignment horizontal="left"/>
    </xf>
    <xf fontId="0" fillId="27" borderId="0" numFmtId="1" xfId="0" applyNumberFormat="1" applyFill="1" applyAlignment="1">
      <alignment horizontal="left"/>
    </xf>
    <xf fontId="15" fillId="26" borderId="12" numFmtId="1" xfId="0" applyNumberFormat="1" applyFont="1" applyFill="1" applyBorder="1" applyAlignment="1">
      <alignment horizontal="left"/>
    </xf>
    <xf fontId="0" fillId="32" borderId="12" numFmtId="1" xfId="0" applyNumberFormat="1" applyFill="1" applyBorder="1" applyAlignment="1">
      <alignment horizontal="left"/>
    </xf>
    <xf fontId="14" fillId="0" borderId="12" numFmtId="1" xfId="0" applyNumberFormat="1" applyFont="1" applyBorder="1" applyAlignment="1">
      <alignment horizontal="left" indent="1" vertical="center"/>
    </xf>
    <xf fontId="0" fillId="27" borderId="35" numFmtId="1" xfId="0" applyNumberFormat="1" applyFill="1" applyBorder="1" applyAlignment="1">
      <alignment horizontal="center" vertical="center"/>
    </xf>
    <xf fontId="0" fillId="27" borderId="10" numFmtId="1" xfId="0" applyNumberFormat="1" applyFill="1" applyBorder="1" applyAlignment="1">
      <alignment horizontal="center" vertical="center"/>
    </xf>
    <xf fontId="0" fillId="29" borderId="35" numFmtId="1" xfId="0" applyNumberFormat="1" applyFill="1" applyBorder="1" applyAlignment="1">
      <alignment horizontal="center" vertical="center"/>
    </xf>
    <xf fontId="14" fillId="0" borderId="36" numFmtId="0" xfId="0" applyFont="1" applyBorder="1" applyAlignment="1">
      <alignment horizontal="left" indent="1" vertical="center"/>
    </xf>
    <xf fontId="15" fillId="0" borderId="0" numFmtId="0" xfId="0" applyFont="1" applyAlignment="1">
      <alignment horizontal="left"/>
    </xf>
    <xf fontId="15" fillId="0" borderId="12" numFmtId="0" xfId="0" applyFont="1" applyBorder="1" applyAlignment="1">
      <alignment horizontal="left"/>
    </xf>
    <xf fontId="15" fillId="0" borderId="12" numFmtId="1" xfId="0" applyNumberFormat="1" applyFont="1" applyBorder="1" applyAlignment="1">
      <alignment horizontal="left"/>
    </xf>
    <xf fontId="0" fillId="31" borderId="35" numFmtId="1" xfId="0" applyNumberFormat="1" applyFill="1" applyBorder="1" applyAlignment="1">
      <alignment horizontal="center" vertical="center"/>
    </xf>
    <xf fontId="0" fillId="0" borderId="35" numFmtId="1" xfId="0" applyNumberFormat="1" applyBorder="1" applyAlignment="1">
      <alignment horizontal="center" vertical="center"/>
    </xf>
    <xf fontId="0" fillId="32" borderId="35" numFmtId="1" xfId="0" applyNumberFormat="1" applyFill="1" applyBorder="1" applyAlignment="1">
      <alignment horizontal="center" vertical="center"/>
    </xf>
    <xf fontId="15" fillId="29" borderId="35" numFmtId="1" xfId="0" applyNumberFormat="1" applyFont="1" applyFill="1" applyBorder="1" applyAlignment="1">
      <alignment horizontal="center" vertical="center"/>
    </xf>
    <xf fontId="15" fillId="27" borderId="35" numFmtId="1" xfId="0" applyNumberFormat="1" applyFont="1" applyFill="1" applyBorder="1" applyAlignment="1">
      <alignment horizontal="center" vertical="center"/>
    </xf>
    <xf fontId="15" fillId="31" borderId="35" numFmtId="1" xfId="0" applyNumberFormat="1" applyFont="1" applyFill="1" applyBorder="1" applyAlignment="1">
      <alignment horizontal="center" vertical="center"/>
    </xf>
    <xf fontId="15" fillId="26" borderId="37" numFmtId="1" xfId="0" applyNumberFormat="1" applyFont="1" applyFill="1" applyBorder="1" applyAlignment="1">
      <alignment horizontal="center" vertical="center"/>
    </xf>
    <xf fontId="0" fillId="27" borderId="37" numFmtId="1" xfId="0" applyNumberFormat="1" applyFill="1" applyBorder="1" applyAlignment="1">
      <alignment horizontal="center" vertical="center"/>
    </xf>
    <xf fontId="0" fillId="29" borderId="37" numFmtId="1" xfId="0" applyNumberFormat="1" applyFill="1" applyBorder="1" applyAlignment="1">
      <alignment horizontal="center" vertical="center"/>
    </xf>
    <xf fontId="0" fillId="28" borderId="37" numFmtId="1" xfId="0" applyNumberFormat="1" applyFill="1" applyBorder="1" applyAlignment="1">
      <alignment horizontal="center" vertical="center"/>
    </xf>
    <xf fontId="0" fillId="30" borderId="37" numFmtId="1" xfId="0" applyNumberFormat="1" applyFill="1" applyBorder="1" applyAlignment="1">
      <alignment horizontal="center" vertical="center"/>
    </xf>
    <xf fontId="15" fillId="26" borderId="35" numFmtId="1" xfId="0" applyNumberFormat="1" applyFont="1" applyFill="1" applyBorder="1" applyAlignment="1">
      <alignment horizontal="center" vertical="center"/>
    </xf>
    <xf fontId="0" fillId="30" borderId="35" numFmtId="1" xfId="0" applyNumberFormat="1" applyFill="1" applyBorder="1" applyAlignment="1">
      <alignment horizontal="center" vertical="center"/>
    </xf>
    <xf fontId="15" fillId="28" borderId="0" numFmtId="0" xfId="0" applyFont="1" applyFill="1" applyAlignment="1">
      <alignment horizontal="left"/>
    </xf>
    <xf fontId="0" fillId="27" borderId="0" numFmtId="0" xfId="0" applyFill="1" applyAlignment="1">
      <alignment horizontal="left"/>
    </xf>
    <xf fontId="0" fillId="34" borderId="0" numFmtId="0" xfId="0" applyFill="1" applyAlignment="1">
      <alignment horizontal="left"/>
    </xf>
    <xf fontId="0" fillId="0" borderId="35" numFmtId="2" xfId="0" applyNumberFormat="1" applyBorder="1" applyAlignment="1">
      <alignment horizontal="center" vertical="center"/>
    </xf>
    <xf fontId="0" fillId="29" borderId="35" numFmtId="2" xfId="0" applyNumberFormat="1" applyFill="1" applyBorder="1" applyAlignment="1">
      <alignment horizontal="center" vertical="center"/>
    </xf>
    <xf fontId="0" fillId="28" borderId="35" numFmtId="2" xfId="0" applyNumberFormat="1" applyFill="1" applyBorder="1" applyAlignment="1">
      <alignment horizontal="center" vertical="center"/>
    </xf>
    <xf fontId="43" fillId="0" borderId="0" numFmtId="0" xfId="0" applyFont="1"/>
    <xf fontId="43" fillId="0" borderId="12" numFmtId="2" xfId="0" applyNumberFormat="1" applyFont="1" applyBorder="1" applyAlignment="1">
      <alignment horizontal="center" vertical="center"/>
    </xf>
    <xf fontId="43" fillId="0" borderId="12" numFmtId="1" xfId="0" applyNumberFormat="1" applyFont="1" applyBorder="1" applyAlignment="1">
      <alignment horizontal="center" vertical="center"/>
    </xf>
    <xf fontId="43" fillId="29" borderId="12" numFmtId="1" xfId="0" applyNumberFormat="1" applyFont="1" applyFill="1" applyBorder="1" applyAlignment="1">
      <alignment horizontal="center" vertical="center"/>
    </xf>
    <xf fontId="43" fillId="26" borderId="12" numFmtId="1" xfId="0" applyNumberFormat="1" applyFont="1" applyFill="1" applyBorder="1" applyAlignment="1">
      <alignment horizontal="center" vertical="center"/>
    </xf>
    <xf fontId="15" fillId="0" borderId="0" numFmtId="0" xfId="45" applyFont="1" applyAlignment="1">
      <alignment horizontal="left"/>
    </xf>
    <xf fontId="15" fillId="0" borderId="0" numFmtId="1" xfId="45" applyNumberFormat="1" applyFont="1" applyAlignment="1">
      <alignment horizontal="left"/>
    </xf>
    <xf fontId="15" fillId="26" borderId="0" numFmtId="0" xfId="45" applyFont="1" applyFill="1" applyAlignment="1">
      <alignment horizontal="left"/>
    </xf>
    <xf fontId="15" fillId="0" borderId="0" numFmtId="2" xfId="45" applyNumberFormat="1" applyFont="1" applyAlignment="1">
      <alignment horizontal="left"/>
    </xf>
    <xf fontId="15" fillId="29" borderId="0" numFmtId="0" xfId="45" applyFont="1" applyFill="1" applyAlignment="1">
      <alignment horizontal="left"/>
    </xf>
    <xf fontId="15" fillId="28" borderId="0" numFmtId="0" xfId="45" applyFont="1" applyFill="1" applyAlignment="1">
      <alignment horizontal="left"/>
    </xf>
    <xf fontId="15" fillId="30" borderId="0" numFmtId="0" xfId="45" applyFont="1" applyFill="1" applyAlignment="1">
      <alignment horizontal="left"/>
    </xf>
    <xf fontId="15" fillId="27" borderId="0" numFmtId="0" xfId="45" applyFont="1" applyFill="1"/>
    <xf fontId="15" fillId="31" borderId="0" numFmtId="0" xfId="45" applyFont="1" applyFill="1"/>
    <xf fontId="15" fillId="0" borderId="0" numFmtId="0" xfId="45" applyFont="1"/>
    <xf fontId="15" fillId="0" borderId="0" numFmtId="2" xfId="45" applyNumberFormat="1" applyFont="1"/>
    <xf fontId="15" fillId="28" borderId="0" numFmtId="0" xfId="45" applyFont="1" applyFill="1"/>
    <xf fontId="15" fillId="0" borderId="0" numFmtId="1" xfId="45" applyNumberFormat="1" applyFont="1"/>
    <xf fontId="15" fillId="32" borderId="0" numFmtId="0" xfId="45" applyFont="1" applyFill="1"/>
    <xf fontId="15" fillId="28" borderId="0" numFmtId="2" xfId="45" applyNumberFormat="1" applyFont="1" applyFill="1"/>
    <xf fontId="15" fillId="35" borderId="0" numFmtId="0" xfId="45" applyFont="1" applyFill="1"/>
    <xf fontId="15" fillId="28" borderId="0" numFmtId="1" xfId="45" applyNumberFormat="1" applyFont="1" applyFill="1"/>
    <xf fontId="37" fillId="0" borderId="36" numFmtId="0" xfId="45" applyFont="1" applyBorder="1" applyAlignment="1">
      <alignment horizontal="center" vertical="center"/>
    </xf>
    <xf fontId="37" fillId="0" borderId="21" numFmtId="0" xfId="45" applyFont="1" applyBorder="1" applyAlignment="1">
      <alignment horizontal="center" vertical="center"/>
    </xf>
    <xf fontId="37" fillId="0" borderId="14" numFmtId="0" xfId="45" applyFont="1" applyBorder="1" applyAlignment="1">
      <alignment horizontal="center" vertical="center" wrapText="1"/>
    </xf>
    <xf fontId="37" fillId="0" borderId="15" numFmtId="0" xfId="45" applyFont="1" applyBorder="1" applyAlignment="1">
      <alignment horizontal="center" vertical="center" wrapText="1"/>
    </xf>
    <xf fontId="37" fillId="0" borderId="16" numFmtId="0" xfId="45" applyFont="1" applyBorder="1" applyAlignment="1">
      <alignment horizontal="center" vertical="center" wrapText="1"/>
    </xf>
    <xf fontId="37" fillId="0" borderId="20" numFmtId="0" xfId="45" applyFont="1" applyBorder="1" applyAlignment="1">
      <alignment horizontal="center" vertical="center" wrapText="1"/>
    </xf>
    <xf fontId="37" fillId="0" borderId="0" numFmtId="0" xfId="45" applyFont="1" applyAlignment="1">
      <alignment horizontal="center" vertical="center" wrapText="1"/>
    </xf>
    <xf fontId="37" fillId="0" borderId="26" numFmtId="0" xfId="45" applyFont="1" applyBorder="1" applyAlignment="1">
      <alignment horizontal="center" vertical="center" wrapText="1"/>
    </xf>
    <xf fontId="37" fillId="0" borderId="27" numFmtId="0" xfId="45" applyFont="1" applyBorder="1" applyAlignment="1">
      <alignment horizontal="center" vertical="center"/>
    </xf>
    <xf fontId="37" fillId="0" borderId="10" numFmtId="0" xfId="45" applyFont="1" applyBorder="1" applyAlignment="1">
      <alignment horizontal="center" vertical="center"/>
    </xf>
    <xf fontId="37" fillId="0" borderId="28" numFmtId="0" xfId="45" applyFont="1" applyBorder="1" applyAlignment="1">
      <alignment horizontal="center" vertical="center"/>
    </xf>
    <xf fontId="37" fillId="0" borderId="29" numFmtId="0" xfId="45" applyFont="1" applyBorder="1" applyAlignment="1">
      <alignment horizontal="center" vertical="center" wrapText="1"/>
    </xf>
    <xf fontId="37" fillId="0" borderId="30" numFmtId="0" xfId="45" applyFont="1" applyBorder="1" applyAlignment="1">
      <alignment horizontal="center" vertical="center" wrapText="1"/>
    </xf>
    <xf fontId="37" fillId="0" borderId="12" numFmtId="0" xfId="45" applyFont="1" applyBorder="1" applyAlignment="1">
      <alignment horizontal="center" vertical="center" wrapText="1"/>
    </xf>
    <xf fontId="37" fillId="29" borderId="12" numFmtId="0" xfId="45" applyFont="1" applyFill="1" applyBorder="1" applyAlignment="1">
      <alignment horizontal="center" textRotation="90" vertical="center" wrapText="1"/>
    </xf>
    <xf fontId="37" fillId="28" borderId="12" numFmtId="0" xfId="45" applyFont="1" applyFill="1" applyBorder="1" applyAlignment="1">
      <alignment horizontal="center" textRotation="90" vertical="center" wrapText="1"/>
    </xf>
    <xf fontId="37" fillId="30" borderId="11" numFmtId="0" xfId="45" applyFont="1" applyFill="1" applyBorder="1" applyAlignment="1">
      <alignment horizontal="center" textRotation="90" vertical="center" wrapText="1"/>
    </xf>
    <xf fontId="37" fillId="27" borderId="12" numFmtId="0" xfId="45" applyFont="1" applyFill="1" applyBorder="1" applyAlignment="1">
      <alignment horizontal="center" textRotation="90" vertical="center"/>
    </xf>
    <xf fontId="37" fillId="29" borderId="11" numFmtId="0" xfId="45" applyFont="1" applyFill="1" applyBorder="1" applyAlignment="1">
      <alignment horizontal="center" textRotation="90" vertical="center" wrapText="1"/>
    </xf>
    <xf fontId="37" fillId="28" borderId="32" numFmtId="0" xfId="45" applyFont="1" applyFill="1" applyBorder="1" applyAlignment="1">
      <alignment horizontal="center" textRotation="90" vertical="center" wrapText="1"/>
    </xf>
    <xf fontId="37" fillId="32" borderId="11" numFmtId="0" xfId="45" applyFont="1" applyFill="1" applyBorder="1" applyAlignment="1">
      <alignment horizontal="center" textRotation="90" vertical="center" wrapText="1"/>
    </xf>
    <xf fontId="37" fillId="33" borderId="11" numFmtId="0" xfId="45" applyFont="1" applyFill="1" applyBorder="1" applyAlignment="1">
      <alignment horizontal="center" textRotation="90" vertical="center"/>
    </xf>
    <xf fontId="37" fillId="27" borderId="11" numFmtId="0" xfId="45" applyFont="1" applyFill="1" applyBorder="1" applyAlignment="1">
      <alignment horizontal="center" textRotation="90" vertical="center"/>
    </xf>
    <xf fontId="37" fillId="0" borderId="25" numFmtId="0" xfId="45" applyFont="1" applyBorder="1" applyAlignment="1">
      <alignment horizontal="center" vertical="center"/>
    </xf>
    <xf fontId="37" fillId="0" borderId="23" numFmtId="0" xfId="45" applyFont="1" applyBorder="1" applyAlignment="1">
      <alignment horizontal="center" vertical="center"/>
    </xf>
    <xf fontId="37" fillId="0" borderId="12" numFmtId="0" xfId="45" applyFont="1" applyBorder="1" applyAlignment="1">
      <alignment horizontal="center" vertical="center"/>
    </xf>
    <xf fontId="37" fillId="0" borderId="12" numFmtId="1" xfId="45" applyNumberFormat="1" applyFont="1" applyBorder="1" applyAlignment="1">
      <alignment horizontal="center" vertical="center"/>
    </xf>
    <xf fontId="37" fillId="30" borderId="19" numFmtId="0" xfId="45" applyFont="1" applyFill="1" applyBorder="1" applyAlignment="1">
      <alignment horizontal="center" textRotation="90" vertical="center" wrapText="1"/>
    </xf>
    <xf fontId="37" fillId="29" borderId="19" numFmtId="0" xfId="45" applyFont="1" applyFill="1" applyBorder="1" applyAlignment="1">
      <alignment horizontal="center" textRotation="90" vertical="center" wrapText="1"/>
    </xf>
    <xf fontId="37" fillId="28" borderId="33" numFmtId="0" xfId="45" applyFont="1" applyFill="1" applyBorder="1" applyAlignment="1">
      <alignment horizontal="center" textRotation="90" vertical="center" wrapText="1"/>
    </xf>
    <xf fontId="37" fillId="32" borderId="19" numFmtId="0" xfId="45" applyFont="1" applyFill="1" applyBorder="1" applyAlignment="1">
      <alignment horizontal="center" textRotation="90" vertical="center" wrapText="1"/>
    </xf>
    <xf fontId="37" fillId="33" borderId="19" numFmtId="0" xfId="45" applyFont="1" applyFill="1" applyBorder="1" applyAlignment="1">
      <alignment horizontal="center" textRotation="90" vertical="center"/>
    </xf>
    <xf fontId="37" fillId="27" borderId="19" numFmtId="0" xfId="45" applyFont="1" applyFill="1" applyBorder="1" applyAlignment="1">
      <alignment horizontal="center" textRotation="90" vertical="center"/>
    </xf>
    <xf fontId="38" fillId="0" borderId="12" numFmtId="1" xfId="45" applyNumberFormat="1" applyFont="1" applyBorder="1" applyAlignment="1">
      <alignment vertical="center" wrapText="1"/>
    </xf>
    <xf fontId="38" fillId="29" borderId="12" numFmtId="1" xfId="45" applyNumberFormat="1" applyFont="1" applyFill="1" applyBorder="1" applyAlignment="1">
      <alignment vertical="center" wrapText="1"/>
    </xf>
    <xf fontId="38" fillId="28" borderId="12" numFmtId="1" xfId="45" applyNumberFormat="1" applyFont="1" applyFill="1" applyBorder="1" applyAlignment="1">
      <alignment vertical="center" wrapText="1"/>
    </xf>
    <xf fontId="38" fillId="30" borderId="12" numFmtId="1" xfId="45" applyNumberFormat="1" applyFont="1" applyFill="1" applyBorder="1" applyAlignment="1">
      <alignment vertical="center" wrapText="1"/>
    </xf>
    <xf fontId="38" fillId="27" borderId="12" numFmtId="1" xfId="45" applyNumberFormat="1" applyFont="1" applyFill="1" applyBorder="1" applyAlignment="1">
      <alignment vertical="center" wrapText="1"/>
    </xf>
    <xf fontId="38" fillId="28" borderId="34" numFmtId="1" xfId="45" applyNumberFormat="1" applyFont="1" applyFill="1" applyBorder="1" applyAlignment="1">
      <alignment vertical="center" wrapText="1"/>
    </xf>
    <xf fontId="38" fillId="32" borderId="12" numFmtId="1" xfId="45" applyNumberFormat="1" applyFont="1" applyFill="1" applyBorder="1" applyAlignment="1">
      <alignment vertical="center" wrapText="1"/>
    </xf>
    <xf fontId="38" fillId="33" borderId="12" numFmtId="1" xfId="45" applyNumberFormat="1" applyFont="1" applyFill="1" applyBorder="1" applyAlignment="1">
      <alignment vertical="center" wrapText="1"/>
    </xf>
    <xf fontId="15" fillId="0" borderId="12" numFmtId="2" xfId="45" applyNumberFormat="1" applyFont="1" applyBorder="1" applyAlignment="1">
      <alignment horizontal="center" vertical="center"/>
    </xf>
    <xf fontId="15" fillId="0" borderId="12" numFmtId="1" xfId="45" applyNumberFormat="1" applyFont="1" applyBorder="1" applyAlignment="1">
      <alignment horizontal="center" vertical="center"/>
    </xf>
    <xf fontId="15" fillId="29" borderId="12" numFmtId="1" xfId="45" applyNumberFormat="1" applyFont="1" applyFill="1" applyBorder="1" applyAlignment="1">
      <alignment horizontal="center" vertical="center"/>
    </xf>
    <xf fontId="15" fillId="28" borderId="12" numFmtId="2" xfId="45" applyNumberFormat="1" applyFont="1" applyFill="1" applyBorder="1" applyAlignment="1">
      <alignment horizontal="center" vertical="center"/>
    </xf>
    <xf fontId="15" fillId="30" borderId="12" numFmtId="2" xfId="45" applyNumberFormat="1" applyFont="1" applyFill="1" applyBorder="1" applyAlignment="1">
      <alignment horizontal="center" vertical="center"/>
    </xf>
    <xf fontId="15" fillId="27" borderId="12" numFmtId="1" xfId="45" applyNumberFormat="1" applyFont="1" applyFill="1" applyBorder="1" applyAlignment="1">
      <alignment horizontal="center" vertical="center"/>
    </xf>
    <xf fontId="15" fillId="26" borderId="12" numFmtId="1" xfId="45" applyNumberFormat="1" applyFont="1" applyFill="1" applyBorder="1" applyAlignment="1">
      <alignment horizontal="center" vertical="center"/>
    </xf>
    <xf fontId="15" fillId="28" borderId="35" numFmtId="1" xfId="45" applyNumberFormat="1" applyFont="1" applyFill="1" applyBorder="1" applyAlignment="1">
      <alignment horizontal="center" vertical="center"/>
    </xf>
    <xf fontId="15" fillId="32" borderId="12" numFmtId="2" xfId="45" applyNumberFormat="1" applyFont="1" applyFill="1" applyBorder="1" applyAlignment="1">
      <alignment horizontal="center" vertical="center"/>
    </xf>
    <xf fontId="15" fillId="33" borderId="12" numFmtId="1" xfId="45" applyNumberFormat="1" applyFont="1" applyFill="1" applyBorder="1" applyAlignment="1">
      <alignment horizontal="center" vertical="center"/>
    </xf>
    <xf fontId="15" fillId="0" borderId="0" numFmtId="2" xfId="45" applyNumberFormat="1" applyFont="1" applyAlignment="1">
      <alignment horizontal="center" vertical="center"/>
    </xf>
    <xf fontId="25" fillId="0" borderId="12" numFmtId="0" xfId="45" applyFont="1" applyBorder="1" applyAlignment="1">
      <alignment horizontal="left" vertical="center" wrapText="1"/>
    </xf>
    <xf fontId="25" fillId="0" borderId="14" numFmtId="0" xfId="45" applyFont="1" applyBorder="1" applyAlignment="1">
      <alignment horizontal="left" vertical="center" wrapText="1"/>
    </xf>
    <xf fontId="42" fillId="0" borderId="0" numFmtId="0" xfId="45" applyFont="1"/>
    <xf fontId="42" fillId="0" borderId="12" numFmtId="2" xfId="45" applyNumberFormat="1" applyFont="1" applyBorder="1" applyAlignment="1">
      <alignment horizontal="center" vertical="center"/>
    </xf>
    <xf fontId="42" fillId="0" borderId="12" numFmtId="1" xfId="45" applyNumberFormat="1" applyFont="1" applyBorder="1" applyAlignment="1">
      <alignment horizontal="center" vertical="center"/>
    </xf>
    <xf fontId="42" fillId="29" borderId="12" numFmtId="1" xfId="45" applyNumberFormat="1" applyFont="1" applyFill="1" applyBorder="1" applyAlignment="1">
      <alignment horizontal="center" vertical="center"/>
    </xf>
    <xf fontId="42" fillId="30" borderId="12" numFmtId="2" xfId="45" applyNumberFormat="1" applyFont="1" applyFill="1" applyBorder="1" applyAlignment="1">
      <alignment horizontal="center" vertical="center"/>
    </xf>
    <xf fontId="42" fillId="27" borderId="12" numFmtId="1" xfId="45" applyNumberFormat="1" applyFont="1" applyFill="1" applyBorder="1" applyAlignment="1">
      <alignment horizontal="center" vertical="center"/>
    </xf>
    <xf fontId="42" fillId="26" borderId="12" numFmtId="1" xfId="45" applyNumberFormat="1" applyFont="1" applyFill="1" applyBorder="1" applyAlignment="1">
      <alignment horizontal="center" vertical="center"/>
    </xf>
    <xf fontId="42" fillId="28" borderId="35" numFmtId="1" xfId="45" applyNumberFormat="1" applyFont="1" applyFill="1" applyBorder="1" applyAlignment="1">
      <alignment horizontal="center" vertical="center"/>
    </xf>
    <xf fontId="42" fillId="28" borderId="12" numFmtId="2" xfId="45" applyNumberFormat="1" applyFont="1" applyFill="1" applyBorder="1" applyAlignment="1">
      <alignment horizontal="center" vertical="center"/>
    </xf>
    <xf fontId="42" fillId="32" borderId="12" numFmtId="2" xfId="45" applyNumberFormat="1" applyFont="1" applyFill="1" applyBorder="1" applyAlignment="1">
      <alignment horizontal="center" vertical="center"/>
    </xf>
    <xf fontId="42" fillId="33" borderId="12" numFmtId="1" xfId="45" applyNumberFormat="1" applyFont="1" applyFill="1" applyBorder="1" applyAlignment="1">
      <alignment horizontal="center" vertical="center"/>
    </xf>
    <xf fontId="44" fillId="0" borderId="0" numFmtId="0" xfId="45" applyFont="1"/>
    <xf fontId="45" fillId="0" borderId="12" numFmtId="0" xfId="41" applyFont="1" applyBorder="1" applyAlignment="1">
      <alignment horizontal="left" vertical="top" wrapText="1"/>
    </xf>
    <xf fontId="44" fillId="0" borderId="12" numFmtId="2" xfId="45" applyNumberFormat="1" applyFont="1" applyBorder="1" applyAlignment="1">
      <alignment horizontal="center" vertical="center"/>
    </xf>
    <xf fontId="44" fillId="0" borderId="12" numFmtId="1" xfId="45" applyNumberFormat="1" applyFont="1" applyBorder="1" applyAlignment="1">
      <alignment horizontal="center" vertical="center"/>
    </xf>
    <xf fontId="44" fillId="29" borderId="12" numFmtId="1" xfId="45" applyNumberFormat="1" applyFont="1" applyFill="1" applyBorder="1" applyAlignment="1">
      <alignment horizontal="center" vertical="center"/>
    </xf>
    <xf fontId="44" fillId="28" borderId="12" numFmtId="2" xfId="45" applyNumberFormat="1" applyFont="1" applyFill="1" applyBorder="1" applyAlignment="1">
      <alignment horizontal="center" vertical="center"/>
    </xf>
    <xf fontId="44" fillId="30" borderId="12" numFmtId="2" xfId="45" applyNumberFormat="1" applyFont="1" applyFill="1" applyBorder="1" applyAlignment="1">
      <alignment horizontal="center" vertical="center"/>
    </xf>
    <xf fontId="44" fillId="27" borderId="12" numFmtId="1" xfId="45" applyNumberFormat="1" applyFont="1" applyFill="1" applyBorder="1" applyAlignment="1">
      <alignment horizontal="center" vertical="center"/>
    </xf>
    <xf fontId="44" fillId="26" borderId="12" numFmtId="1" xfId="45" applyNumberFormat="1" applyFont="1" applyFill="1" applyBorder="1" applyAlignment="1">
      <alignment horizontal="center" vertical="center"/>
    </xf>
    <xf fontId="44" fillId="28" borderId="35" numFmtId="1" xfId="45" applyNumberFormat="1" applyFont="1" applyFill="1" applyBorder="1" applyAlignment="1">
      <alignment horizontal="center" vertical="center"/>
    </xf>
    <xf fontId="44" fillId="32" borderId="12" numFmtId="2" xfId="45" applyNumberFormat="1" applyFont="1" applyFill="1" applyBorder="1" applyAlignment="1">
      <alignment horizontal="center" vertical="center"/>
    </xf>
    <xf fontId="44" fillId="33" borderId="12" numFmtId="1" xfId="45" applyNumberFormat="1" applyFont="1" applyFill="1" applyBorder="1" applyAlignment="1">
      <alignment horizontal="center" vertical="center"/>
    </xf>
    <xf fontId="43" fillId="0" borderId="0" numFmtId="0" xfId="45" applyFont="1"/>
    <xf fontId="43" fillId="0" borderId="12" numFmtId="2" xfId="45" applyNumberFormat="1" applyFont="1" applyBorder="1" applyAlignment="1">
      <alignment horizontal="center" vertical="center"/>
    </xf>
    <xf fontId="43" fillId="0" borderId="12" numFmtId="1" xfId="45" applyNumberFormat="1" applyFont="1" applyBorder="1" applyAlignment="1">
      <alignment horizontal="center" vertical="center"/>
    </xf>
    <xf fontId="43" fillId="29" borderId="12" numFmtId="1" xfId="45" applyNumberFormat="1" applyFont="1" applyFill="1" applyBorder="1" applyAlignment="1">
      <alignment horizontal="center" vertical="center"/>
    </xf>
    <xf fontId="43" fillId="27" borderId="12" numFmtId="1" xfId="45" applyNumberFormat="1" applyFont="1" applyFill="1" applyBorder="1" applyAlignment="1">
      <alignment horizontal="center" vertical="center"/>
    </xf>
    <xf fontId="43" fillId="26" borderId="12" numFmtId="1" xfId="45" applyNumberFormat="1" applyFont="1" applyFill="1" applyBorder="1" applyAlignment="1">
      <alignment horizontal="center" vertical="center"/>
    </xf>
    <xf fontId="15" fillId="28" borderId="12" numFmtId="1" xfId="45" applyNumberFormat="1" applyFont="1" applyFill="1" applyBorder="1" applyAlignment="1">
      <alignment horizontal="center" vertical="center"/>
    </xf>
    <xf fontId="15" fillId="30" borderId="12" numFmtId="1" xfId="45" applyNumberFormat="1" applyFont="1" applyFill="1" applyBorder="1" applyAlignment="1">
      <alignment horizontal="center" vertical="center"/>
    </xf>
    <xf fontId="15" fillId="32" borderId="12" numFmtId="1" xfId="45" applyNumberFormat="1" applyFont="1" applyFill="1" applyBorder="1" applyAlignment="1">
      <alignment horizontal="center" vertical="center"/>
    </xf>
    <xf fontId="14" fillId="0" borderId="25" numFmtId="0" xfId="45" applyFont="1" applyBorder="1" applyAlignment="1">
      <alignment horizontal="left" indent="1" vertical="center"/>
    </xf>
    <xf fontId="14" fillId="0" borderId="12" numFmtId="0" xfId="45" applyFont="1" applyBorder="1" applyAlignment="1">
      <alignment horizontal="left" indent="1" vertical="center"/>
    </xf>
    <xf fontId="15" fillId="27" borderId="12" numFmtId="1" xfId="45" applyNumberFormat="1" applyFont="1" applyFill="1" applyBorder="1" applyAlignment="1">
      <alignment horizontal="left"/>
    </xf>
    <xf fontId="15" fillId="27" borderId="0" numFmtId="1" xfId="45" applyNumberFormat="1" applyFont="1" applyFill="1" applyAlignment="1">
      <alignment horizontal="left"/>
    </xf>
    <xf fontId="15" fillId="26" borderId="12" numFmtId="1" xfId="45" applyNumberFormat="1" applyFont="1" applyFill="1" applyBorder="1" applyAlignment="1">
      <alignment horizontal="left"/>
    </xf>
    <xf fontId="15" fillId="32" borderId="12" numFmtId="1" xfId="45" applyNumberFormat="1" applyFont="1" applyFill="1" applyBorder="1" applyAlignment="1">
      <alignment horizontal="left"/>
    </xf>
    <xf fontId="14" fillId="0" borderId="12" numFmtId="1" xfId="45" applyNumberFormat="1" applyFont="1" applyBorder="1" applyAlignment="1">
      <alignment horizontal="left" indent="1" vertical="center"/>
    </xf>
    <xf fontId="15" fillId="27" borderId="35" numFmtId="1" xfId="45" applyNumberFormat="1" applyFont="1" applyFill="1" applyBorder="1" applyAlignment="1">
      <alignment horizontal="center" vertical="center"/>
    </xf>
    <xf fontId="15" fillId="27" borderId="10" numFmtId="1" xfId="45" applyNumberFormat="1" applyFont="1" applyFill="1" applyBorder="1" applyAlignment="1">
      <alignment horizontal="center" vertical="center"/>
    </xf>
    <xf fontId="15" fillId="35" borderId="35" numFmtId="1" xfId="45" applyNumberFormat="1" applyFont="1" applyFill="1" applyBorder="1" applyAlignment="1">
      <alignment horizontal="center" vertical="center"/>
    </xf>
    <xf fontId="14" fillId="0" borderId="36" numFmtId="0" xfId="45" applyFont="1" applyBorder="1" applyAlignment="1">
      <alignment horizontal="left" indent="1" vertical="center"/>
    </xf>
    <xf fontId="15" fillId="0" borderId="12" numFmtId="0" xfId="45" applyFont="1" applyBorder="1" applyAlignment="1">
      <alignment horizontal="left"/>
    </xf>
    <xf fontId="15" fillId="0" borderId="12" numFmtId="1" xfId="45" applyNumberFormat="1" applyFont="1" applyBorder="1" applyAlignment="1">
      <alignment horizontal="left"/>
    </xf>
    <xf fontId="15" fillId="31" borderId="35" numFmtId="1" xfId="45" applyNumberFormat="1" applyFont="1" applyFill="1" applyBorder="1" applyAlignment="1">
      <alignment horizontal="center" vertical="center"/>
    </xf>
    <xf fontId="15" fillId="0" borderId="35" numFmtId="1" xfId="45" applyNumberFormat="1" applyFont="1" applyBorder="1" applyAlignment="1">
      <alignment horizontal="center" vertical="center"/>
    </xf>
    <xf fontId="15" fillId="32" borderId="35" numFmtId="1" xfId="45" applyNumberFormat="1" applyFont="1" applyFill="1" applyBorder="1" applyAlignment="1">
      <alignment horizontal="center" vertical="center"/>
    </xf>
    <xf fontId="15" fillId="26" borderId="37" numFmtId="1" xfId="45" applyNumberFormat="1" applyFont="1" applyFill="1" applyBorder="1" applyAlignment="1">
      <alignment horizontal="center" vertical="center"/>
    </xf>
    <xf fontId="15" fillId="27" borderId="37" numFmtId="1" xfId="45" applyNumberFormat="1" applyFont="1" applyFill="1" applyBorder="1" applyAlignment="1">
      <alignment horizontal="center" vertical="center"/>
    </xf>
    <xf fontId="15" fillId="28" borderId="37" numFmtId="1" xfId="45" applyNumberFormat="1" applyFont="1" applyFill="1" applyBorder="1" applyAlignment="1">
      <alignment horizontal="center" vertical="center"/>
    </xf>
    <xf fontId="15" fillId="30" borderId="37" numFmtId="1" xfId="45" applyNumberFormat="1" applyFont="1" applyFill="1" applyBorder="1" applyAlignment="1">
      <alignment horizontal="center" vertical="center"/>
    </xf>
    <xf fontId="15" fillId="26" borderId="35" numFmtId="1" xfId="45" applyNumberFormat="1" applyFont="1" applyFill="1" applyBorder="1" applyAlignment="1">
      <alignment horizontal="center" vertical="center"/>
    </xf>
    <xf fontId="15" fillId="30" borderId="35" numFmtId="1" xfId="45" applyNumberFormat="1" applyFont="1" applyFill="1" applyBorder="1" applyAlignment="1">
      <alignment horizontal="center" vertical="center"/>
    </xf>
    <xf fontId="15" fillId="27" borderId="0" numFmtId="0" xfId="45" applyFont="1" applyFill="1" applyAlignment="1">
      <alignment horizontal="left"/>
    </xf>
    <xf fontId="15" fillId="34" borderId="0" numFmtId="0" xfId="45" applyFont="1" applyFill="1" applyAlignment="1">
      <alignment horizontal="left"/>
    </xf>
    <xf fontId="15" fillId="0" borderId="35" numFmtId="2" xfId="45" applyNumberFormat="1" applyFont="1" applyBorder="1" applyAlignment="1">
      <alignment horizontal="center" vertical="center"/>
    </xf>
    <xf fontId="15" fillId="29" borderId="35" numFmtId="1" xfId="45" applyNumberFormat="1" applyFont="1" applyFill="1" applyBorder="1" applyAlignment="1">
      <alignment horizontal="center" vertical="center"/>
    </xf>
    <xf fontId="15" fillId="28" borderId="35" numFmtId="2" xfId="45" applyNumberFormat="1" applyFont="1" applyFill="1" applyBorder="1" applyAlignment="1">
      <alignment horizontal="center" vertical="center"/>
    </xf>
    <xf fontId="25" fillId="36" borderId="0" numFmtId="0" xfId="0" applyFont="1" applyFill="1"/>
    <xf fontId="25" fillId="36" borderId="11" numFmtId="0" xfId="0" applyFont="1" applyFill="1" applyBorder="1" applyAlignment="1">
      <alignment horizontal="center" vertical="top" wrapText="1"/>
    </xf>
    <xf fontId="25" fillId="36" borderId="13" numFmtId="0" xfId="0" applyFont="1" applyFill="1" applyBorder="1" applyAlignment="1">
      <alignment horizontal="center" vertical="top" wrapText="1"/>
    </xf>
    <xf fontId="25" fillId="36" borderId="19" numFmtId="0" xfId="0" applyFont="1" applyFill="1" applyBorder="1" applyAlignment="1">
      <alignment horizontal="center" vertical="top" wrapText="1"/>
    </xf>
    <xf fontId="25" fillId="36" borderId="12" numFmtId="0" xfId="0" applyFont="1" applyFill="1" applyBorder="1" applyAlignment="1">
      <alignment horizontal="center" vertical="center" wrapText="1"/>
    </xf>
    <xf fontId="15" fillId="0" borderId="12" numFmtId="0" xfId="0" applyFont="1" applyBorder="1"/>
    <xf fontId="25" fillId="36" borderId="12" numFmtId="1" xfId="0" applyNumberFormat="1" applyFont="1" applyFill="1" applyBorder="1" applyAlignment="1">
      <alignment horizontal="center" vertical="center"/>
    </xf>
    <xf fontId="26" fillId="36" borderId="15" numFmtId="1" xfId="0" applyNumberFormat="1" applyFont="1" applyFill="1" applyBorder="1" applyAlignment="1">
      <alignment vertical="center" wrapText="1"/>
    </xf>
    <xf fontId="25" fillId="36" borderId="15" numFmtId="1" xfId="0" applyNumberFormat="1" applyFont="1" applyFill="1" applyBorder="1" applyAlignment="1">
      <alignment horizontal="center" vertical="center"/>
    </xf>
    <xf fontId="25" fillId="36" borderId="11" numFmtId="1" xfId="0" applyNumberFormat="1" applyFont="1" applyFill="1" applyBorder="1" applyAlignment="1">
      <alignment horizontal="center" vertical="center"/>
    </xf>
    <xf fontId="25" fillId="36" borderId="19" numFmtId="1" xfId="0" applyNumberFormat="1" applyFont="1" applyFill="1" applyBorder="1" applyAlignment="1">
      <alignment horizontal="center" vertical="center"/>
    </xf>
    <xf fontId="25" fillId="36" borderId="12" numFmtId="1" xfId="0" applyNumberFormat="1" applyFont="1" applyFill="1" applyBorder="1" applyAlignment="1">
      <alignment horizontal="left"/>
    </xf>
    <xf fontId="26" fillId="26" borderId="15" numFmtId="0" xfId="0" applyFont="1" applyFill="1" applyBorder="1" applyAlignment="1">
      <alignment vertical="center" wrapText="1"/>
    </xf>
    <xf fontId="25" fillId="26" borderId="12" numFmtId="1" xfId="0" applyNumberFormat="1" applyFont="1" applyFill="1" applyBorder="1" applyAlignment="1">
      <alignment horizontal="center"/>
    </xf>
    <xf fontId="25" fillId="0" borderId="0" numFmtId="1" xfId="0" applyNumberFormat="1" applyFont="1"/>
    <xf fontId="25" fillId="0" borderId="12" numFmtId="165" xfId="0" applyNumberFormat="1" applyFont="1" applyBorder="1" applyAlignment="1">
      <alignment horizontal="center" vertical="center"/>
    </xf>
    <xf fontId="25" fillId="28" borderId="12" numFmtId="0" xfId="0" applyFont="1" applyFill="1" applyBorder="1"/>
    <xf fontId="25" fillId="37" borderId="12" numFmtId="0" xfId="0" applyFont="1" applyFill="1" applyBorder="1"/>
    <xf fontId="46" fillId="26" borderId="12" numFmtId="2" xfId="0" applyNumberFormat="1" applyFont="1" applyFill="1" applyBorder="1" applyAlignment="1">
      <alignment horizontal="center" vertical="center"/>
    </xf>
    <xf fontId="46" fillId="0" borderId="0" numFmtId="0" xfId="0" applyFont="1"/>
    <xf fontId="46" fillId="0" borderId="0" numFmtId="0" xfId="0" applyFont="1" applyAlignment="1">
      <alignment horizontal="left"/>
    </xf>
    <xf fontId="46" fillId="26" borderId="0" numFmtId="0" xfId="0" applyFont="1" applyFill="1" applyAlignment="1">
      <alignment horizontal="left"/>
    </xf>
    <xf fontId="46" fillId="0" borderId="0" numFmtId="2" xfId="0" applyNumberFormat="1" applyFont="1" applyAlignment="1">
      <alignment horizontal="left"/>
    </xf>
    <xf fontId="46" fillId="26" borderId="0" numFmtId="0" xfId="0" applyFont="1" applyFill="1"/>
    <xf fontId="31" fillId="0" borderId="0" numFmtId="0" xfId="0" applyFont="1" applyAlignment="1">
      <alignment horizontal="center"/>
    </xf>
    <xf fontId="47" fillId="0" borderId="0" numFmtId="0" xfId="0" applyFont="1" applyAlignment="1">
      <alignment horizontal="center"/>
    </xf>
    <xf fontId="46" fillId="0" borderId="0" numFmtId="0" xfId="0" applyFont="1" applyAlignment="1">
      <alignment horizontal="center"/>
    </xf>
    <xf fontId="31" fillId="0" borderId="0" numFmtId="0" xfId="0" applyFont="1" applyAlignment="1">
      <alignment horizontal="left"/>
    </xf>
    <xf fontId="46" fillId="0" borderId="12" numFmtId="0" xfId="0" applyFont="1" applyBorder="1" applyAlignment="1">
      <alignment horizontal="center" vertical="center" wrapText="1"/>
    </xf>
    <xf fontId="46" fillId="0" borderId="17" numFmtId="0" xfId="0" applyFont="1" applyBorder="1" applyAlignment="1">
      <alignment horizontal="center" vertical="center" wrapText="1"/>
    </xf>
    <xf fontId="46" fillId="0" borderId="24" numFmtId="0" xfId="0" applyFont="1" applyBorder="1" applyAlignment="1">
      <alignment horizontal="center" vertical="center" wrapText="1"/>
    </xf>
    <xf fontId="46" fillId="0" borderId="18" numFmtId="0" xfId="0" applyFont="1" applyBorder="1" applyAlignment="1">
      <alignment horizontal="center" vertical="center" wrapText="1"/>
    </xf>
    <xf fontId="46" fillId="26" borderId="14" numFmtId="0" xfId="0" applyFont="1" applyFill="1" applyBorder="1" applyAlignment="1">
      <alignment horizontal="center" vertical="center" wrapText="1"/>
    </xf>
    <xf fontId="46" fillId="26" borderId="15" numFmtId="0" xfId="0" applyFont="1" applyFill="1" applyBorder="1" applyAlignment="1">
      <alignment horizontal="center" vertical="center" wrapText="1"/>
    </xf>
    <xf fontId="46" fillId="26" borderId="16" numFmtId="0" xfId="0" applyFont="1" applyFill="1" applyBorder="1" applyAlignment="1">
      <alignment horizontal="center" vertical="center" wrapText="1"/>
    </xf>
    <xf fontId="46" fillId="0" borderId="22" numFmtId="0" xfId="0" applyFont="1" applyBorder="1" applyAlignment="1">
      <alignment horizontal="center" vertical="center" wrapText="1"/>
    </xf>
    <xf fontId="46" fillId="0" borderId="10" numFmtId="0" xfId="0" applyFont="1" applyBorder="1" applyAlignment="1">
      <alignment horizontal="center" vertical="center" wrapText="1"/>
    </xf>
    <xf fontId="46" fillId="0" borderId="23" numFmtId="0" xfId="0" applyFont="1" applyBorder="1" applyAlignment="1">
      <alignment horizontal="center" vertical="center" wrapText="1"/>
    </xf>
    <xf fontId="46" fillId="0" borderId="11" numFmtId="0" xfId="0" applyFont="1" applyBorder="1" applyAlignment="1">
      <alignment horizontal="center" vertical="center" wrapText="1"/>
    </xf>
    <xf fontId="46" fillId="0" borderId="14" numFmtId="0" xfId="0" applyFont="1" applyBorder="1" applyAlignment="1">
      <alignment horizontal="center" vertical="center" wrapText="1"/>
    </xf>
    <xf fontId="46" fillId="0" borderId="15" numFmtId="0" xfId="0" applyFont="1" applyBorder="1" applyAlignment="1">
      <alignment horizontal="center" vertical="center" wrapText="1"/>
    </xf>
    <xf fontId="46" fillId="0" borderId="16" numFmtId="0" xfId="0" applyFont="1" applyBorder="1" applyAlignment="1">
      <alignment horizontal="center" vertical="center" wrapText="1"/>
    </xf>
    <xf fontId="46" fillId="0" borderId="11" numFmtId="0" xfId="0" applyFont="1" applyBorder="1" applyAlignment="1">
      <alignment horizontal="center" vertical="center"/>
    </xf>
    <xf fontId="46" fillId="0" borderId="13" numFmtId="0" xfId="0" applyFont="1" applyBorder="1" applyAlignment="1">
      <alignment horizontal="center" vertical="center" wrapText="1"/>
    </xf>
    <xf fontId="46" fillId="26" borderId="12" numFmtId="0" xfId="0" applyFont="1" applyFill="1" applyBorder="1" applyAlignment="1">
      <alignment horizontal="center" vertical="center" wrapText="1"/>
    </xf>
    <xf fontId="46" fillId="0" borderId="19" numFmtId="0" xfId="0" applyFont="1" applyBorder="1" applyAlignment="1">
      <alignment horizontal="center" vertical="center"/>
    </xf>
    <xf fontId="46" fillId="0" borderId="19" numFmtId="0" xfId="0" applyFont="1" applyBorder="1" applyAlignment="1">
      <alignment horizontal="center" vertical="center" wrapText="1"/>
    </xf>
    <xf fontId="46" fillId="26" borderId="12" numFmtId="0" xfId="0" applyFont="1" applyFill="1" applyBorder="1" applyAlignment="1">
      <alignment horizontal="center" vertical="center"/>
    </xf>
    <xf fontId="48" fillId="0" borderId="12" numFmtId="0" xfId="0" applyFont="1" applyBorder="1" applyAlignment="1">
      <alignment horizontal="center" vertical="center" wrapText="1"/>
    </xf>
    <xf fontId="46" fillId="0" borderId="15" numFmtId="0" xfId="0" applyFont="1" applyBorder="1"/>
    <xf fontId="49" fillId="26" borderId="15" numFmtId="1" xfId="0" applyNumberFormat="1" applyFont="1" applyFill="1" applyBorder="1" applyAlignment="1">
      <alignment vertical="center" wrapText="1"/>
    </xf>
    <xf fontId="49" fillId="0" borderId="15" numFmtId="1" xfId="0" applyNumberFormat="1" applyFont="1" applyBorder="1" applyAlignment="1">
      <alignment vertical="center" wrapText="1"/>
    </xf>
    <xf fontId="25" fillId="0" borderId="14" numFmtId="0" xfId="41" applyFont="1" applyBorder="1" applyAlignment="1">
      <alignment horizontal="left" vertical="top" wrapText="1"/>
    </xf>
    <xf fontId="46" fillId="0" borderId="12" numFmtId="2" xfId="0" applyNumberFormat="1" applyFont="1" applyBorder="1" applyAlignment="1">
      <alignment horizontal="center" vertical="center"/>
    </xf>
    <xf fontId="46" fillId="0" borderId="12" numFmtId="1" xfId="0" applyNumberFormat="1" applyFont="1" applyBorder="1" applyAlignment="1">
      <alignment horizontal="center" vertical="center"/>
    </xf>
    <xf fontId="46" fillId="26" borderId="12" numFmtId="1" xfId="0" applyNumberFormat="1" applyFont="1" applyFill="1" applyBorder="1" applyAlignment="1">
      <alignment horizontal="center" vertical="center"/>
    </xf>
    <xf fontId="25" fillId="0" borderId="0" numFmtId="0" xfId="41" applyFont="1" applyAlignment="1">
      <alignment horizontal="left" vertical="top" wrapText="1"/>
    </xf>
    <xf fontId="46" fillId="0" borderId="15" numFmtId="1" xfId="0" applyNumberFormat="1" applyFont="1" applyBorder="1" applyAlignment="1">
      <alignment horizontal="center" vertical="center"/>
    </xf>
    <xf fontId="46" fillId="0" borderId="15" numFmtId="2" xfId="0" applyNumberFormat="1" applyFont="1" applyBorder="1" applyAlignment="1">
      <alignment horizontal="center" vertical="center"/>
    </xf>
    <xf fontId="25" fillId="0" borderId="15" numFmtId="0" xfId="41" applyFont="1" applyBorder="1" applyAlignment="1">
      <alignment horizontal="left" vertical="top" wrapText="1"/>
    </xf>
    <xf fontId="46" fillId="0" borderId="16" numFmtId="2" xfId="0" applyNumberFormat="1" applyFont="1" applyBorder="1" applyAlignment="1">
      <alignment horizontal="center" vertical="center"/>
    </xf>
    <xf fontId="48" fillId="0" borderId="15" numFmtId="0" xfId="0" applyFont="1" applyBorder="1" applyAlignment="1">
      <alignment horizontal="center" vertical="center" wrapText="1"/>
    </xf>
    <xf fontId="46" fillId="0" borderId="11" numFmtId="1" xfId="0" applyNumberFormat="1" applyFont="1" applyBorder="1" applyAlignment="1">
      <alignment horizontal="center" vertical="center"/>
    </xf>
    <xf fontId="46" fillId="0" borderId="11" numFmtId="2" xfId="0" applyNumberFormat="1" applyFont="1" applyBorder="1" applyAlignment="1">
      <alignment horizontal="center" vertical="center"/>
    </xf>
    <xf fontId="46" fillId="0" borderId="19" numFmtId="1" xfId="0" applyNumberFormat="1" applyFont="1" applyBorder="1" applyAlignment="1">
      <alignment horizontal="center" vertical="center"/>
    </xf>
    <xf fontId="46" fillId="0" borderId="19" numFmtId="2" xfId="0" applyNumberFormat="1" applyFont="1" applyBorder="1" applyAlignment="1">
      <alignment horizontal="center" vertical="center"/>
    </xf>
    <xf fontId="49" fillId="26" borderId="12" numFmtId="1" xfId="0" applyNumberFormat="1" applyFont="1" applyFill="1" applyBorder="1" applyAlignment="1">
      <alignment vertical="center" wrapText="1"/>
    </xf>
    <xf fontId="25" fillId="28" borderId="15" numFmtId="0" xfId="41" applyFont="1" applyFill="1" applyBorder="1" applyAlignment="1">
      <alignment horizontal="left" vertical="top" wrapText="1"/>
    </xf>
    <xf fontId="46" fillId="26" borderId="15" numFmtId="1" xfId="0" applyNumberFormat="1" applyFont="1" applyFill="1" applyBorder="1" applyAlignment="1">
      <alignment horizontal="center" vertical="center"/>
    </xf>
    <xf fontId="25" fillId="0" borderId="12" numFmtId="0" xfId="41" applyFont="1" applyBorder="1" applyAlignment="1">
      <alignment horizontal="left" vertical="top" wrapText="1"/>
    </xf>
    <xf fontId="25" fillId="0" borderId="12" numFmtId="0" xfId="41" applyFont="1" applyBorder="1" applyAlignment="1">
      <alignment horizontal="left" vertical="center" wrapText="1"/>
    </xf>
    <xf fontId="46" fillId="26" borderId="15" numFmtId="2" xfId="0" applyNumberFormat="1" applyFont="1" applyFill="1" applyBorder="1" applyAlignment="1">
      <alignment horizontal="center" vertical="center"/>
    </xf>
    <xf fontId="46" fillId="0" borderId="13" numFmtId="1" xfId="0" applyNumberFormat="1" applyFont="1" applyBorder="1" applyAlignment="1">
      <alignment horizontal="center" vertical="center"/>
    </xf>
    <xf fontId="46" fillId="0" borderId="13" numFmtId="2" xfId="0" applyNumberFormat="1" applyFont="1" applyBorder="1" applyAlignment="1">
      <alignment horizontal="center" vertical="center"/>
    </xf>
    <xf fontId="50" fillId="0" borderId="12" numFmtId="2" xfId="0" applyNumberFormat="1" applyFont="1" applyBorder="1" applyAlignment="1">
      <alignment horizontal="center" vertical="center"/>
    </xf>
    <xf fontId="25" fillId="29" borderId="15" numFmtId="0" xfId="41" applyFont="1" applyFill="1" applyBorder="1" applyAlignment="1">
      <alignment horizontal="left" vertical="top" wrapText="1"/>
    </xf>
    <xf fontId="49" fillId="26" borderId="16" numFmtId="1" xfId="0" applyNumberFormat="1" applyFont="1" applyFill="1" applyBorder="1" applyAlignment="1">
      <alignment vertical="center" wrapText="1"/>
    </xf>
    <xf fontId="48" fillId="0" borderId="11" numFmtId="0" xfId="0" applyFont="1" applyBorder="1" applyAlignment="1">
      <alignment horizontal="center" vertical="center" wrapText="1"/>
    </xf>
    <xf fontId="25" fillId="0" borderId="11" numFmtId="0" xfId="41" applyFont="1" applyBorder="1" applyAlignment="1">
      <alignment horizontal="left" vertical="top" wrapText="1"/>
    </xf>
    <xf fontId="46" fillId="26" borderId="11" numFmtId="2" xfId="0" applyNumberFormat="1" applyFont="1" applyFill="1" applyBorder="1" applyAlignment="1">
      <alignment horizontal="center" vertical="center"/>
    </xf>
    <xf fontId="46" fillId="26" borderId="11" numFmtId="1" xfId="0" applyNumberFormat="1" applyFont="1" applyFill="1" applyBorder="1" applyAlignment="1">
      <alignment horizontal="center" vertical="center"/>
    </xf>
    <xf fontId="48" fillId="0" borderId="19" numFmtId="0" xfId="0" applyFont="1" applyBorder="1" applyAlignment="1">
      <alignment horizontal="center" vertical="center" wrapText="1"/>
    </xf>
    <xf fontId="25" fillId="0" borderId="19" numFmtId="0" xfId="41" applyFont="1" applyBorder="1" applyAlignment="1">
      <alignment horizontal="left" vertical="top" wrapText="1"/>
    </xf>
    <xf fontId="46" fillId="26" borderId="19" numFmtId="2" xfId="0" applyNumberFormat="1" applyFont="1" applyFill="1" applyBorder="1" applyAlignment="1">
      <alignment horizontal="center" vertical="center"/>
    </xf>
    <xf fontId="46" fillId="26" borderId="19" numFmtId="1" xfId="0" applyNumberFormat="1" applyFont="1" applyFill="1" applyBorder="1" applyAlignment="1">
      <alignment horizontal="center" vertical="center"/>
    </xf>
    <xf fontId="46" fillId="0" borderId="12" numFmtId="0" xfId="0" applyFont="1" applyBorder="1"/>
    <xf fontId="25" fillId="0" borderId="15" numFmtId="0" xfId="41" applyFont="1" applyBorder="1" applyAlignment="1">
      <alignment horizontal="left" vertical="center" wrapText="1"/>
    </xf>
    <xf fontId="48" fillId="0" borderId="14" numFmtId="0" xfId="0" applyFont="1" applyBorder="1" applyAlignment="1">
      <alignment horizontal="center" vertical="center" wrapText="1"/>
    </xf>
    <xf fontId="46" fillId="26" borderId="12" numFmtId="1" xfId="0" applyNumberFormat="1" applyFont="1" applyFill="1" applyBorder="1" applyAlignment="1">
      <alignment horizontal="left"/>
    </xf>
    <xf fontId="46" fillId="26" borderId="24" numFmtId="1" xfId="0" applyNumberFormat="1" applyFont="1" applyFill="1" applyBorder="1" applyAlignment="1">
      <alignment horizontal="center" vertical="center"/>
    </xf>
    <xf fontId="31" fillId="0" borderId="0" numFmtId="0" xfId="0" applyFont="1" applyAlignment="1">
      <alignment wrapText="1"/>
    </xf>
    <xf fontId="46" fillId="26" borderId="0" numFmtId="1" xfId="0" applyNumberFormat="1" applyFont="1" applyFill="1" applyAlignment="1">
      <alignment horizontal="center" vertical="center"/>
    </xf>
    <xf fontId="31" fillId="0" borderId="0" numFmtId="0" xfId="0" applyFont="1" applyAlignment="1">
      <alignment horizontal="left" wrapText="1"/>
    </xf>
    <xf fontId="31" fillId="26" borderId="0" numFmtId="1" xfId="0" applyNumberFormat="1" applyFont="1" applyFill="1" applyAlignment="1">
      <alignment horizontal="right"/>
    </xf>
    <xf fontId="31" fillId="0" borderId="0" numFmtId="0" xfId="0" applyFont="1"/>
    <xf fontId="46" fillId="0" borderId="0" numFmtId="2" xfId="0" applyNumberFormat="1" applyFont="1" applyAlignment="1">
      <alignment horizontal="center" vertical="center"/>
    </xf>
    <xf fontId="46" fillId="0" borderId="0" numFmtId="1" xfId="0" applyNumberFormat="1" applyFont="1" applyAlignment="1">
      <alignment horizontal="center" vertical="center"/>
    </xf>
    <xf fontId="46" fillId="26" borderId="16" numFmtId="1" xfId="0" applyNumberFormat="1" applyFont="1" applyFill="1" applyBorder="1" applyAlignment="1">
      <alignment horizontal="center" vertical="center"/>
    </xf>
    <xf fontId="46" fillId="0" borderId="15" numFmtId="0" xfId="0" applyFont="1" applyBorder="1" applyAlignment="1">
      <alignment horizontal="center" vertical="center"/>
    </xf>
    <xf fontId="46" fillId="0" borderId="12" numFmtId="0" xfId="0" applyFont="1" applyBorder="1" applyAlignment="1">
      <alignment horizontal="center" vertical="center"/>
    </xf>
    <xf fontId="46" fillId="0" borderId="12" numFmtId="0" xfId="0" applyFont="1" applyBorder="1" applyAlignment="1">
      <alignment horizontal="left"/>
    </xf>
    <xf fontId="49" fillId="26" borderId="15" numFmtId="2" xfId="0" applyNumberFormat="1" applyFont="1" applyFill="1" applyBorder="1" applyAlignment="1">
      <alignment vertical="center" wrapText="1"/>
    </xf>
    <xf fontId="46" fillId="26" borderId="14" numFmtId="1" xfId="0" applyNumberFormat="1" applyFont="1" applyFill="1" applyBorder="1" applyAlignment="1">
      <alignment horizontal="center" vertical="center"/>
    </xf>
    <xf fontId="46" fillId="0" borderId="13" numFmtId="0" xfId="0" applyFont="1" applyBorder="1"/>
    <xf fontId="49" fillId="26" borderId="13" numFmtId="1" xfId="0" applyNumberFormat="1" applyFont="1" applyFill="1" applyBorder="1" applyAlignment="1">
      <alignment vertical="center" wrapText="1"/>
    </xf>
    <xf fontId="26" fillId="0" borderId="24" numFmtId="0" xfId="40" applyFont="1" applyBorder="1" applyAlignment="1">
      <alignment horizontal="center" vertical="center"/>
    </xf>
    <xf fontId="46" fillId="0" borderId="24" numFmtId="2" xfId="0" applyNumberFormat="1" applyFont="1" applyBorder="1" applyAlignment="1">
      <alignment horizontal="center" vertical="center"/>
    </xf>
    <xf fontId="46" fillId="0" borderId="24" numFmtId="1" xfId="0" applyNumberFormat="1" applyFont="1" applyBorder="1" applyAlignment="1">
      <alignment horizontal="center" vertical="center"/>
    </xf>
    <xf fontId="46" fillId="26" borderId="18" numFmtId="1" xfId="0" applyNumberFormat="1" applyFont="1" applyFill="1" applyBorder="1" applyAlignment="1">
      <alignment horizontal="center" vertical="center"/>
    </xf>
    <xf fontId="34" fillId="0" borderId="19" numFmtId="0" xfId="41" applyFont="1" applyBorder="1" applyAlignment="1">
      <alignment horizontal="left" vertical="top" wrapText="1"/>
    </xf>
    <xf fontId="50" fillId="0" borderId="19" numFmtId="2" xfId="0" applyNumberFormat="1" applyFont="1" applyBorder="1" applyAlignment="1">
      <alignment horizontal="center" vertical="center"/>
    </xf>
    <xf fontId="46" fillId="26" borderId="22" numFmtId="1" xfId="0" applyNumberFormat="1" applyFont="1" applyFill="1" applyBorder="1" applyAlignment="1">
      <alignment horizontal="center" vertical="center"/>
    </xf>
    <xf fontId="46" fillId="26" borderId="23" numFmtId="1" xfId="0" applyNumberFormat="1" applyFont="1" applyFill="1" applyBorder="1" applyAlignment="1">
      <alignment horizontal="center" vertical="center"/>
    </xf>
    <xf fontId="46" fillId="26" borderId="17" numFmtId="1" xfId="0" applyNumberFormat="1" applyFont="1" applyFill="1" applyBorder="1" applyAlignment="1">
      <alignment horizontal="center" vertical="center"/>
    </xf>
    <xf fontId="49" fillId="26" borderId="24" numFmtId="2" xfId="0" applyNumberFormat="1" applyFont="1" applyFill="1" applyBorder="1" applyAlignment="1">
      <alignment vertical="center" wrapText="1"/>
    </xf>
    <xf fontId="49" fillId="26" borderId="24" numFmtId="1" xfId="0" applyNumberFormat="1" applyFont="1" applyFill="1" applyBorder="1" applyAlignment="1">
      <alignment vertical="center" wrapText="1"/>
    </xf>
    <xf fontId="46" fillId="26" borderId="12" numFmtId="2" xfId="0" applyNumberFormat="1" applyFont="1" applyFill="1" applyBorder="1" applyAlignment="1">
      <alignment horizontal="center" vertical="center" wrapText="1"/>
    </xf>
    <xf fontId="46" fillId="26" borderId="15" numFmtId="2" xfId="0" applyNumberFormat="1" applyFont="1" applyFill="1" applyBorder="1" applyAlignment="1">
      <alignment horizontal="center" vertical="center" wrapText="1"/>
    </xf>
    <xf fontId="46" fillId="26" borderId="12" numFmtId="1" xfId="0" applyNumberFormat="1" applyFont="1" applyFill="1" applyBorder="1" applyAlignment="1">
      <alignment horizontal="center"/>
    </xf>
    <xf fontId="36" fillId="0" borderId="12" numFmtId="0" xfId="0" applyFont="1" applyBorder="1" applyAlignment="1">
      <alignment horizontal="center" vertical="center"/>
    </xf>
    <xf fontId="36" fillId="0" borderId="12" numFmtId="0" xfId="0" applyFont="1" applyBorder="1" applyAlignment="1">
      <alignment horizontal="center" vertical="center" wrapText="1"/>
    </xf>
    <xf fontId="36" fillId="0" borderId="11" numFmtId="0" xfId="0" applyFont="1" applyBorder="1" applyAlignment="1">
      <alignment horizontal="center" vertical="center" wrapText="1"/>
    </xf>
    <xf fontId="26" fillId="0" borderId="12" numFmtId="0" xfId="0" applyFont="1" applyBorder="1" applyAlignment="1">
      <alignment horizontal="center" vertical="center"/>
    </xf>
    <xf fontId="26" fillId="0" borderId="12" numFmtId="0" xfId="0" applyFont="1" applyBorder="1" applyAlignment="1">
      <alignment horizontal="left" vertical="center" wrapText="1"/>
    </xf>
    <xf fontId="26" fillId="0" borderId="12" numFmtId="166" xfId="0" applyNumberFormat="1" applyFont="1" applyBorder="1" applyAlignment="1">
      <alignment horizontal="center" vertical="center"/>
    </xf>
    <xf fontId="26" fillId="0" borderId="12" numFmtId="3" xfId="0" applyNumberFormat="1" applyFont="1" applyBorder="1" applyAlignment="1">
      <alignment horizontal="center" vertical="center"/>
    </xf>
    <xf fontId="25" fillId="0" borderId="12" numFmtId="49" xfId="0" applyNumberFormat="1" applyFont="1" applyBorder="1" applyAlignment="1">
      <alignment horizontal="center" vertical="center"/>
    </xf>
    <xf fontId="51" fillId="0" borderId="12" numFmtId="0" xfId="0" applyFont="1" applyBorder="1" applyAlignment="1">
      <alignment horizontal="left" vertical="center" wrapText="1"/>
    </xf>
    <xf fontId="25" fillId="0" borderId="12" numFmtId="166" xfId="0" applyNumberFormat="1" applyFont="1" applyBorder="1" applyAlignment="1">
      <alignment horizontal="center" vertical="center"/>
    </xf>
    <xf fontId="26" fillId="0" borderId="12" numFmtId="49" xfId="0" applyNumberFormat="1" applyFont="1" applyBorder="1" applyAlignment="1">
      <alignment horizontal="center" vertical="center"/>
    </xf>
    <xf fontId="26" fillId="0" borderId="12" numFmtId="166" xfId="0" applyNumberFormat="1" applyFont="1" applyBorder="1" applyAlignment="1">
      <alignment horizontal="center"/>
    </xf>
    <xf fontId="26" fillId="0" borderId="12" numFmtId="3" xfId="0" applyNumberFormat="1" applyFont="1" applyBorder="1" applyAlignment="1">
      <alignment horizontal="center"/>
    </xf>
    <xf fontId="26" fillId="0" borderId="15" numFmtId="0" xfId="0" applyFont="1" applyBorder="1" applyAlignment="1">
      <alignment horizontal="center" vertical="center" wrapText="1"/>
    </xf>
    <xf fontId="26" fillId="0" borderId="16" numFmtId="0" xfId="0" applyFont="1" applyBorder="1" applyAlignment="1">
      <alignment horizontal="center" vertical="center" wrapText="1"/>
    </xf>
    <xf fontId="15" fillId="0" borderId="0" numFmtId="0" xfId="42" applyFont="1" applyAlignment="1">
      <alignment horizontal="left"/>
    </xf>
    <xf fontId="15" fillId="0" borderId="0" numFmtId="0" xfId="42" applyFont="1"/>
    <xf fontId="25" fillId="0" borderId="0" numFmtId="0" xfId="42" applyFont="1" applyAlignment="1">
      <alignment horizontal="left" wrapText="1"/>
    </xf>
    <xf fontId="31" fillId="0" borderId="0" numFmtId="2" xfId="46" applyNumberFormat="1" applyFont="1" applyAlignment="1">
      <alignment vertical="top" wrapText="1"/>
    </xf>
    <xf fontId="31" fillId="0" borderId="0" numFmtId="2" xfId="46" applyNumberFormat="1" applyFont="1" applyAlignment="1">
      <alignment horizontal="left" vertical="top" wrapText="1"/>
    </xf>
    <xf fontId="52" fillId="0" borderId="0" numFmtId="0" xfId="42" applyFont="1" applyAlignment="1">
      <alignment horizontal="center" vertical="top" wrapText="1"/>
    </xf>
    <xf fontId="25" fillId="0" borderId="0" numFmtId="0" xfId="42" applyFont="1" applyAlignment="1">
      <alignment horizontal="center" vertical="center"/>
    </xf>
    <xf fontId="25" fillId="0" borderId="11" numFmtId="0" xfId="42" applyFont="1" applyBorder="1" applyAlignment="1">
      <alignment horizontal="center" vertical="center" wrapText="1"/>
    </xf>
    <xf fontId="25" fillId="0" borderId="12" numFmtId="0" xfId="42" applyFont="1" applyBorder="1" applyAlignment="1">
      <alignment horizontal="center" vertical="center"/>
    </xf>
    <xf fontId="25" fillId="0" borderId="13" numFmtId="0" xfId="42" applyFont="1" applyBorder="1" applyAlignment="1">
      <alignment horizontal="center" vertical="center" wrapText="1"/>
    </xf>
    <xf fontId="37" fillId="0" borderId="0" numFmtId="0" xfId="42" applyFont="1" applyAlignment="1">
      <alignment vertical="center"/>
    </xf>
    <xf fontId="37" fillId="0" borderId="0" numFmtId="0" xfId="42" applyFont="1" applyAlignment="1">
      <alignment horizontal="center" vertical="center" wrapText="1"/>
    </xf>
    <xf fontId="37" fillId="0" borderId="0" numFmtId="0" xfId="42" applyFont="1" applyAlignment="1">
      <alignment horizontal="center" vertical="center"/>
    </xf>
    <xf fontId="37" fillId="0" borderId="38" numFmtId="0" xfId="42" applyFont="1" applyBorder="1" applyAlignment="1">
      <alignment horizontal="center" vertical="center"/>
    </xf>
    <xf fontId="37" fillId="0" borderId="39" numFmtId="0" xfId="42" applyFont="1" applyBorder="1" applyAlignment="1">
      <alignment horizontal="center" vertical="center"/>
    </xf>
    <xf fontId="37" fillId="0" borderId="39" numFmtId="0" xfId="42" applyFont="1" applyBorder="1" applyAlignment="1">
      <alignment horizontal="center" vertical="center" wrapText="1"/>
    </xf>
    <xf fontId="37" fillId="0" borderId="40" numFmtId="0" xfId="42" applyFont="1" applyBorder="1" applyAlignment="1">
      <alignment horizontal="center" vertical="center"/>
    </xf>
    <xf fontId="37" fillId="0" borderId="41" numFmtId="0" xfId="42" applyFont="1" applyBorder="1" applyAlignment="1">
      <alignment horizontal="center" vertical="center"/>
    </xf>
    <xf fontId="37" fillId="0" borderId="41" numFmtId="0" xfId="42" applyFont="1" applyBorder="1" applyAlignment="1">
      <alignment horizontal="center" vertical="center" wrapText="1"/>
    </xf>
    <xf fontId="37" fillId="0" borderId="0" numFmtId="0" xfId="42" applyFont="1" applyAlignment="1">
      <alignment textRotation="90" vertical="center" wrapText="1"/>
    </xf>
    <xf fontId="37" fillId="0" borderId="0" numFmtId="2" xfId="42" applyNumberFormat="1" applyFont="1" applyAlignment="1">
      <alignment textRotation="90" vertical="center" wrapText="1"/>
    </xf>
    <xf fontId="15" fillId="0" borderId="0" numFmtId="0" xfId="42" applyFont="1" applyAlignment="1">
      <alignment vertical="center"/>
    </xf>
    <xf fontId="37" fillId="0" borderId="0" numFmtId="0" xfId="42" applyFont="1" applyAlignment="1">
      <alignment horizontal="center" textRotation="90" vertical="center" wrapText="1"/>
    </xf>
    <xf fontId="37" fillId="0" borderId="0" numFmtId="2" xfId="42" applyNumberFormat="1" applyFont="1" applyAlignment="1">
      <alignment horizontal="center" textRotation="90" vertical="center" wrapText="1"/>
    </xf>
    <xf fontId="37" fillId="0" borderId="0" numFmtId="0" xfId="42" applyFont="1" applyAlignment="1">
      <alignment horizontal="center" textRotation="90" vertical="center"/>
    </xf>
    <xf fontId="15" fillId="0" borderId="0" numFmtId="0" xfId="42" applyFont="1" applyAlignment="1">
      <alignment horizontal="center" vertical="center"/>
    </xf>
    <xf fontId="25" fillId="0" borderId="19" numFmtId="0" xfId="42" applyFont="1" applyBorder="1" applyAlignment="1">
      <alignment horizontal="center" vertical="center" wrapText="1"/>
    </xf>
    <xf fontId="33" fillId="0" borderId="12" numFmtId="0" xfId="41" applyFont="1" applyBorder="1" applyAlignment="1">
      <alignment horizontal="center" vertical="center"/>
    </xf>
    <xf fontId="25" fillId="24" borderId="19" numFmtId="1" xfId="42" applyNumberFormat="1" applyFont="1" applyFill="1" applyBorder="1" applyAlignment="1">
      <alignment horizontal="center" vertical="center" wrapText="1"/>
    </xf>
    <xf fontId="25" fillId="0" borderId="12" numFmtId="1" xfId="42" applyNumberFormat="1" applyFont="1" applyBorder="1" applyAlignment="1">
      <alignment horizontal="center" vertical="center"/>
    </xf>
    <xf fontId="14" fillId="0" borderId="0" numFmtId="0" xfId="46" applyFont="1" applyAlignment="1">
      <alignment vertical="center"/>
    </xf>
    <xf fontId="14" fillId="0" borderId="0" numFmtId="2" xfId="46" applyNumberFormat="1" applyFont="1" applyAlignment="1">
      <alignment horizontal="center" vertical="center"/>
    </xf>
    <xf fontId="14" fillId="0" borderId="0" numFmtId="0" xfId="46" applyFont="1"/>
    <xf fontId="15" fillId="0" borderId="0" numFmtId="1" xfId="42" applyNumberFormat="1" applyFont="1" applyAlignment="1">
      <alignment horizontal="center" vertical="center"/>
    </xf>
    <xf fontId="53" fillId="0" borderId="0" numFmtId="0" xfId="46" applyFont="1" applyAlignment="1">
      <alignment horizontal="left" wrapText="1"/>
    </xf>
    <xf fontId="31" fillId="0" borderId="0" numFmtId="0" xfId="42" applyFont="1" applyAlignment="1">
      <alignment horizontal="right"/>
    </xf>
  </cellXfs>
  <cellStyles count="56">
    <cellStyle name="20% — акцент1" xfId="1" builtinId="30"/>
    <cellStyle name="20% — акцент2" xfId="2" builtinId="34"/>
    <cellStyle name="20% — акцент3" xfId="3" builtinId="38"/>
    <cellStyle name="20% — акцент4" xfId="4" builtinId="42"/>
    <cellStyle name="20% — акцент5" xfId="5" builtinId="46"/>
    <cellStyle name="20% — акцент6" xfId="6" builtinId="50"/>
    <cellStyle name="40% — акцент1" xfId="7" builtinId="31"/>
    <cellStyle name="40% — акцент2" xfId="8" builtinId="35"/>
    <cellStyle name="40% — акцент3" xfId="9" builtinId="39"/>
    <cellStyle name="40% — акцент4" xfId="10" builtinId="43"/>
    <cellStyle name="40% — акцент5" xfId="11" builtinId="47"/>
    <cellStyle name="40% — акцент6" xfId="12" builtinId="51"/>
    <cellStyle name="60% — акцент1" xfId="13" builtinId="32"/>
    <cellStyle name="60% — акцент2" xfId="14" builtinId="36"/>
    <cellStyle name="60% — акцент3" xfId="15" builtinId="40"/>
    <cellStyle name="60% — акцент4" xfId="16" builtinId="44"/>
    <cellStyle name="60% — акцент5" xfId="17" builtinId="48"/>
    <cellStyle name="60% — акцент6" xfId="18" builtinId="52"/>
    <cellStyle name="Акцент1" xfId="19" builtinId="29"/>
    <cellStyle name="Акцент2" xfId="20" builtinId="33"/>
    <cellStyle name="Акцент3" xfId="21" builtinId="37"/>
    <cellStyle name="Акцент4" xfId="22" builtinId="41"/>
    <cellStyle name="Акцент5" xfId="23" builtinId="45"/>
    <cellStyle name="Акцент6" xfId="24" builtinId="49"/>
    <cellStyle name="Ввод " xfId="25" builtinId="20"/>
    <cellStyle name="Вывод" xfId="26" builtinId="21"/>
    <cellStyle name="Вычисление" xfId="27" builtinId="22"/>
    <cellStyle name="Гиперссылка" xfId="28" builtinId="8"/>
    <cellStyle name="Денежный" xfId="29" builtinId="4"/>
    <cellStyle name="Денежный [0]" xfId="30" builtinId="7"/>
    <cellStyle name="Заголовок 1" xfId="31" builtinId="16"/>
    <cellStyle name="Заголовок 2" xfId="32" builtinId="17"/>
    <cellStyle name="Заголовок 3" xfId="33" builtinId="18"/>
    <cellStyle name="Заголовок 4" xfId="34" builtinId="19"/>
    <cellStyle name="Итог" xfId="35" builtinId="25"/>
    <cellStyle name="Контрольная ячейка" xfId="36" builtinId="23"/>
    <cellStyle name="Название" xfId="37" builtinId="15"/>
    <cellStyle name="Нейтральный" xfId="38" builtinId="28"/>
    <cellStyle name="Обычный" xfId="0" builtinId="0"/>
    <cellStyle name="Обычный 2" xfId="39"/>
    <cellStyle name="Обычный 2 2" xfId="40"/>
    <cellStyle name="Обычный 2 3" xfId="41"/>
    <cellStyle name="Обычный 2 3 2" xfId="42"/>
    <cellStyle name="Обычный 3" xfId="43"/>
    <cellStyle name="Обычный 4" xfId="44"/>
    <cellStyle name="Обычный_Свод. вед. лимита 2005-2006" xfId="45"/>
    <cellStyle name="Открывавшаяся гиперссылка" xfId="46" builtinId="9"/>
    <cellStyle name="Плохой" xfId="47" builtinId="27"/>
    <cellStyle name="Пояснение" xfId="48" builtinId="53"/>
    <cellStyle name="Примечание" xfId="49" builtinId="10"/>
    <cellStyle name="Процентный" xfId="50" builtinId="5"/>
    <cellStyle name="Связанная ячейка" xfId="51" builtinId="24"/>
    <cellStyle name="Текст предупреждения" xfId="52" builtinId="11"/>
    <cellStyle name="Финансовый" xfId="53" builtinId="3"/>
    <cellStyle name="Финансовый [0]" xfId="54" builtinId="6"/>
    <cellStyle name="Хороший" xfId="55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40" Type="http://schemas.openxmlformats.org/officeDocument/2006/relationships/styles" Target="styles.xml"/><Relationship  Id="rId39" Type="http://schemas.openxmlformats.org/officeDocument/2006/relationships/sharedStrings" Target="sharedStrings.xml"/><Relationship  Id="rId38" Type="http://schemas.openxmlformats.org/officeDocument/2006/relationships/theme" Target="theme/theme1.xml"/><Relationship  Id="rId36" Type="http://schemas.openxmlformats.org/officeDocument/2006/relationships/worksheet" Target="worksheets/sheet25.xml"/><Relationship  Id="rId35" Type="http://schemas.openxmlformats.org/officeDocument/2006/relationships/worksheet" Target="worksheets/sheet24.xml"/><Relationship  Id="rId34" Type="http://schemas.openxmlformats.org/officeDocument/2006/relationships/worksheet" Target="worksheets/sheet23.xml"/><Relationship  Id="rId33" Type="http://schemas.openxmlformats.org/officeDocument/2006/relationships/worksheet" Target="worksheets/sheet22.xml"/><Relationship  Id="rId29" Type="http://schemas.openxmlformats.org/officeDocument/2006/relationships/worksheet" Target="worksheets/sheet18.xml"/><Relationship  Id="rId28" Type="http://schemas.openxmlformats.org/officeDocument/2006/relationships/worksheet" Target="worksheets/sheet17.xml"/><Relationship  Id="rId27" Type="http://schemas.openxmlformats.org/officeDocument/2006/relationships/worksheet" Target="worksheets/sheet16.xml"/><Relationship  Id="rId23" Type="http://schemas.openxmlformats.org/officeDocument/2006/relationships/worksheet" Target="worksheets/sheet12.xml"/><Relationship  Id="rId22" Type="http://schemas.openxmlformats.org/officeDocument/2006/relationships/worksheet" Target="worksheets/sheet11.xml"/><Relationship  Id="rId21" Type="http://schemas.openxmlformats.org/officeDocument/2006/relationships/worksheet" Target="worksheets/sheet10.xml"/><Relationship  Id="rId25" Type="http://schemas.openxmlformats.org/officeDocument/2006/relationships/worksheet" Target="worksheets/sheet14.xml"/><Relationship  Id="rId13" Type="http://schemas.openxmlformats.org/officeDocument/2006/relationships/worksheet" Target="worksheets/sheet2.xml"/><Relationship  Id="rId11" Type="http://schemas.openxmlformats.org/officeDocument/2006/relationships/externalLink" Target="externalLinks/externalLink11.xml"/><Relationship  Id="rId24" Type="http://schemas.openxmlformats.org/officeDocument/2006/relationships/worksheet" Target="worksheets/sheet13.xml"/><Relationship  Id="rId10" Type="http://schemas.openxmlformats.org/officeDocument/2006/relationships/externalLink" Target="externalLinks/externalLink10.xml"/><Relationship  Id="rId17" Type="http://schemas.openxmlformats.org/officeDocument/2006/relationships/worksheet" Target="worksheets/sheet6.xml"/><Relationship  Id="rId18" Type="http://schemas.openxmlformats.org/officeDocument/2006/relationships/worksheet" Target="worksheets/sheet7.xml"/><Relationship  Id="rId26" Type="http://schemas.openxmlformats.org/officeDocument/2006/relationships/worksheet" Target="worksheets/sheet15.xml"/><Relationship  Id="rId15" Type="http://schemas.openxmlformats.org/officeDocument/2006/relationships/worksheet" Target="worksheets/sheet4.xml"/><Relationship  Id="rId9" Type="http://schemas.openxmlformats.org/officeDocument/2006/relationships/externalLink" Target="externalLinks/externalLink9.xml"/><Relationship  Id="rId8" Type="http://schemas.openxmlformats.org/officeDocument/2006/relationships/externalLink" Target="externalLinks/externalLink8.xml"/><Relationship  Id="rId20" Type="http://schemas.openxmlformats.org/officeDocument/2006/relationships/worksheet" Target="worksheets/sheet9.xml"/><Relationship  Id="rId31" Type="http://schemas.openxmlformats.org/officeDocument/2006/relationships/worksheet" Target="worksheets/sheet20.xml"/><Relationship  Id="rId37" Type="http://schemas.openxmlformats.org/officeDocument/2006/relationships/worksheet" Target="worksheets/sheet26.xml"/><Relationship  Id="rId19" Type="http://schemas.openxmlformats.org/officeDocument/2006/relationships/worksheet" Target="worksheets/sheet8.xml"/><Relationship  Id="rId7" Type="http://schemas.openxmlformats.org/officeDocument/2006/relationships/externalLink" Target="externalLinks/externalLink7.xml"/><Relationship  Id="rId14" Type="http://schemas.openxmlformats.org/officeDocument/2006/relationships/worksheet" Target="worksheets/sheet3.xml"/><Relationship  Id="rId6" Type="http://schemas.openxmlformats.org/officeDocument/2006/relationships/externalLink" Target="externalLinks/externalLink6.xml"/><Relationship  Id="rId5" Type="http://schemas.openxmlformats.org/officeDocument/2006/relationships/externalLink" Target="externalLinks/externalLink5.xml"/><Relationship  Id="rId16" Type="http://schemas.openxmlformats.org/officeDocument/2006/relationships/worksheet" Target="worksheets/sheet5.xml"/><Relationship  Id="rId4" Type="http://schemas.openxmlformats.org/officeDocument/2006/relationships/externalLink" Target="externalLinks/externalLink4.xml"/><Relationship  Id="rId12" Type="http://schemas.openxmlformats.org/officeDocument/2006/relationships/worksheet" Target="worksheets/sheet1.xml"/><Relationship  Id="rId32" Type="http://schemas.openxmlformats.org/officeDocument/2006/relationships/worksheet" Target="worksheets/sheet21.xml"/><Relationship  Id="rId3" Type="http://schemas.openxmlformats.org/officeDocument/2006/relationships/externalLink" Target="externalLinks/externalLink3.xml"/><Relationship  Id="rId30" Type="http://schemas.openxmlformats.org/officeDocument/2006/relationships/worksheet" Target="worksheets/sheet19.xml"/><Relationship  Id="rId2" Type="http://schemas.openxmlformats.org/officeDocument/2006/relationships/externalLink" Target="externalLinks/externalLink2.xml"/><Relationship  Id="rId1" Type="http://schemas.openxmlformats.org/officeDocument/2006/relationships/externalLink" Target="externalLinks/externalLink1.xml"/></Relationships>
</file>

<file path=xl/externalLinks/_rels/externalLink1.xml.rels><?xml version="1.0" encoding="UTF-8" standalone="yes"?><Relationships xmlns="http://schemas.openxmlformats.org/package/2006/relationships"><Relationship  Id="rId1" Type="http://schemas.openxmlformats.org/officeDocument/2006/relationships/externalLinkPath" Target="&#1057;&#1074;&#1086;&#1076;. &#1074;&#1077;&#1076;. &#1083;&#1080;&#1084;&#1080;&#1090;&#1072; 2008-2009.xls" TargetMode="External"/></Relationships>
</file>

<file path=xl/externalLinks/_rels/externalLink10.xml.rels><?xml version="1.0" encoding="UTF-8" standalone="yes"?><Relationships xmlns="http://schemas.openxmlformats.org/package/2006/relationships"><Relationship  Id="rId1" Type="http://schemas.openxmlformats.org/officeDocument/2006/relationships/externalLinkPath" Target="&#1055;&#1088;&#1086;&#1077;&#1082;&#1090; &#1051;&#1080;&#1084;&#1080;&#1090; 2022-2023 (1).xls" TargetMode="External"/></Relationships>
</file>

<file path=xl/externalLinks/_rels/externalLink11.xml.rels><?xml version="1.0" encoding="UTF-8" standalone="yes"?><Relationships xmlns="http://schemas.openxmlformats.org/package/2006/relationships"><Relationship  Id="rId1" Type="http://schemas.openxmlformats.org/officeDocument/2006/relationships/externalLinkPath" Target="&#1055;&#1088;&#1086;&#1077;&#1082;&#1090; &#1083;&#1080;&#1084;&#1080;&#1090;&#1072; 2022-2023 &#1086;&#1090;&#1088;&#1077;&#1076;&#1072;&#1082;&#1090;&#1080;&#1088; (1) &#1089; &#1091;&#1082;&#1072;&#1079;&#1072;&#1085;&#1085;&#1099;&#1084;&#1080; &#1086;&#1096;&#1080;&#1073;&#1082;&#1072;&#1084;&#1080;.xls" TargetMode="External"/></Relationships>
</file>

<file path=xl/externalLinks/_rels/externalLink2.xml.rels><?xml version="1.0" encoding="UTF-8" standalone="yes"?><Relationships xmlns="http://schemas.openxmlformats.org/package/2006/relationships"><Relationship  Id="rId1" Type="http://schemas.openxmlformats.org/officeDocument/2006/relationships/externalLinkPath" Target="&#1055;&#1086;&#1089;&#1083;&#1077;&#1087;&#1088;&#1086;&#1084;&#1099;&#1089;&#1083;&#1086;&#1074;&#1099;&#1081; &#1091;&#1095;&#1077;&#1090; 1997.xls" TargetMode="External"/></Relationships>
</file>

<file path=xl/externalLinks/_rels/externalLink3.xml.rels><?xml version="1.0" encoding="UTF-8" standalone="yes"?><Relationships xmlns="http://schemas.openxmlformats.org/package/2006/relationships"><Relationship  Id="rId1" Type="http://schemas.openxmlformats.org/officeDocument/2006/relationships/externalLinkPath" Target="&#1057;&#1086;&#1089;&#1090;&#1086;&#1103;&#1085;&#1080;&#1077; &#1080; &#1080;&#1089;&#1087;&#1086;&#1083;&#1100;&#1079;&#1086;&#1074;&#1072;&#1085;&#1080;&#1077; &#1088;&#1077;&#1089;&#1091;&#1088;&#1089;&#1086;&#1074; 2007.xls" TargetMode="External"/></Relationships>
</file>

<file path=xl/externalLinks/_rels/externalLink4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&#1099; &#1054;&#1093;&#1086;&#1090; &#1088;&#1077;&#1089;&#1091;&#1088;&#1089;&#1086;&#1074; 2011-2012 &#1044;&#1083;&#1103; &#1075;&#1091;&#1073;&#1077;&#1088;&#1085;&#1072;&#1090;&#1086;&#1088;&#1072;.xls" TargetMode="External"/></Relationships>
</file>

<file path=xl/externalLinks/_rels/externalLink5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 2018-2019.xls" TargetMode="External"/></Relationships>
</file>

<file path=xl/externalLinks/_rels/externalLink6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 2018-2019.xls" TargetMode="External"/></Relationships>
</file>

<file path=xl/externalLinks/_rels/externalLink7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 2020-2021 &#1048;&#1088;&#1082;&#1091;&#1090;&#1089;&#1082;&#1072;&#1103; &#1086;&#1073;&#1083;&#1072;&#1089;&#1090;&#1100;.xls" TargetMode="External"/></Relationships>
</file>

<file path=xl/externalLinks/_rels/externalLink8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 2018-2019.xls" TargetMode="External"/></Relationships>
</file>

<file path=xl/externalLinks/_rels/externalLink9.xml.rels><?xml version="1.0" encoding="UTF-8" standalone="yes"?><Relationships xmlns="http://schemas.openxmlformats.org/package/2006/relationships"><Relationship  Id="rId1" Type="http://schemas.openxmlformats.org/officeDocument/2006/relationships/externalLinkPath" Target="&#1083;&#1080;&#1084;&#1080;&#1090; 2022-2023 &#1054;&#1054;&#1059; &#1054;&#1073;&#1083;&#1072;&#1089;&#1090;&#1080; &#1048;&#1088;&#1082;&#1091;&#1090;&#1089;&#1082;&#1086;&#1081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Таблица 6"/>
      <sheetName val="Таблица 7"/>
      <sheetName val="Таблица 8"/>
      <sheetName val="РАСЧЕТЫ"/>
      <sheetName val="Иванов"/>
      <sheetName val="Лимит Иванов"/>
      <sheetName val="КМНС"/>
      <sheetName val="Районникам"/>
      <sheetName val="Лимит"/>
      <sheetName val="АнгРО"/>
      <sheetName val="ИГСХА"/>
      <sheetName val="Пожары"/>
      <sheetName val="Пр2"/>
      <sheetName val="Пр3"/>
    </sheetNames>
    <sheetDataSet>
      <sheetData sheetId="0"/>
      <sheetData sheetId="3">
        <row r="39">
          <cell r="A39" t="str">
            <v xml:space="preserve">Балаганский район</v>
          </cell>
        </row>
      </sheetData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Добыча 2021"/>
      <sheetName val="Благор. олень 2021 экспертиза"/>
      <sheetName val="лось 2021 Экспертиза"/>
      <sheetName val="2021"/>
      <sheetName val="ДСО 2021  экспертиза"/>
      <sheetName val=" кабарга 2021 экспертиза"/>
      <sheetName val="косуля 2021 Экспертиза"/>
      <sheetName val="медвед 2021 экспертиза"/>
      <sheetName val="соболь 2021 Экспертиза"/>
      <sheetName val="рысь 2021 Экспертиза"/>
      <sheetName val="2020"/>
      <sheetName val="барсук 2021 экспертиза"/>
      <sheetName val="соболь 2021"/>
      <sheetName val="медвед 2021"/>
      <sheetName val=" кабарга 2021"/>
      <sheetName val="косуля 2021 "/>
      <sheetName val="лось 2021"/>
      <sheetName val=" изюбрь 2021"/>
      <sheetName val="ДСО 2021 "/>
      <sheetName val="рысь 2021"/>
      <sheetName val="барсук 2021"/>
      <sheetName val="численность 2019"/>
      <sheetName val="Приложение 2"/>
      <sheetName val="Приложение 1"/>
      <sheetName val="численность 2021"/>
    </sheetNames>
    <sheetDataSet>
      <sheetData sheetId="0"/>
      <sheetData sheetId="1"/>
      <sheetData sheetId="2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C5" t="n">
            <v>240</v>
          </cell>
          <cell r="D5" t="n">
            <v>0</v>
          </cell>
          <cell r="E5" t="n">
            <v>0</v>
          </cell>
          <cell r="F5" t="n">
            <v>549.8109130859375</v>
          </cell>
          <cell r="G5" t="n">
            <v>0</v>
          </cell>
          <cell r="H5" t="n">
            <v>0</v>
          </cell>
          <cell r="I5" t="n">
            <v>0</v>
          </cell>
          <cell r="J5" t="n">
            <v>0</v>
          </cell>
          <cell r="L5" t="n">
            <v>20</v>
          </cell>
        </row>
        <row r="7">
          <cell r="C7" t="n">
            <v>67.029998779296875</v>
          </cell>
          <cell r="D7" t="n">
            <v>28.739187240600586</v>
          </cell>
          <cell r="E7" t="n">
            <v>0</v>
          </cell>
          <cell r="F7" t="n">
            <v>1082.8515625</v>
          </cell>
          <cell r="G7" t="n">
            <v>6.9567079544067383</v>
          </cell>
          <cell r="H7" t="n">
            <v>12.174240112304688</v>
          </cell>
          <cell r="I7" t="n">
            <v>0</v>
          </cell>
          <cell r="J7" t="n">
            <v>0.57022196054458618</v>
          </cell>
          <cell r="L7" t="n">
            <v>100</v>
          </cell>
          <cell r="P7" t="n">
            <v>14</v>
          </cell>
          <cell r="Q7" t="n">
            <v>4</v>
          </cell>
          <cell r="T7" t="n">
            <v>21</v>
          </cell>
          <cell r="U7" t="n">
            <v>2</v>
          </cell>
        </row>
        <row r="8">
          <cell r="C8" t="n">
            <v>12.795000076293945</v>
          </cell>
          <cell r="D8" t="n">
            <v>10.186683654785156</v>
          </cell>
          <cell r="E8" t="n">
            <v>4.3456439971923828</v>
          </cell>
          <cell r="F8" t="n">
            <v>54.492805480957031</v>
          </cell>
          <cell r="G8" t="n">
            <v>5.8219795227050781</v>
          </cell>
          <cell r="H8" t="n">
            <v>7.4444003105163574</v>
          </cell>
          <cell r="I8" t="n">
            <v>0</v>
          </cell>
          <cell r="J8" t="n">
            <v>1.0106148719787598</v>
          </cell>
          <cell r="L8" t="n">
            <v>4</v>
          </cell>
          <cell r="P8" t="n">
            <v>5</v>
          </cell>
          <cell r="Q8" t="n">
            <v>1</v>
          </cell>
          <cell r="R8" t="n">
            <v>3</v>
          </cell>
          <cell r="T8" t="n">
            <v>21</v>
          </cell>
          <cell r="U8" t="n">
            <v>2</v>
          </cell>
        </row>
        <row r="10">
          <cell r="C10" t="n">
            <v>397.60000610351563</v>
          </cell>
          <cell r="D10" t="n">
            <v>237.55979919433594</v>
          </cell>
          <cell r="E10" t="n">
            <v>647.69476318359375</v>
          </cell>
          <cell r="F10" t="n">
            <v>575.7197265625</v>
          </cell>
          <cell r="G10" t="n">
            <v>426.5963134765625</v>
          </cell>
          <cell r="H10" t="n">
            <v>597.23480224609375</v>
          </cell>
          <cell r="I10" t="n">
            <v>0</v>
          </cell>
          <cell r="J10" t="n">
            <v>12.910858154296875</v>
          </cell>
          <cell r="K10" t="n">
            <v>21</v>
          </cell>
          <cell r="L10" t="n">
            <v>28</v>
          </cell>
          <cell r="M10" t="n">
            <v>29</v>
          </cell>
          <cell r="O10" t="n">
            <v>32</v>
          </cell>
          <cell r="P10" t="n">
            <v>121</v>
          </cell>
          <cell r="Q10" t="n">
            <v>24</v>
          </cell>
          <cell r="R10" t="n">
            <v>82</v>
          </cell>
          <cell r="S10" t="n">
            <v>1</v>
          </cell>
        </row>
        <row r="11">
          <cell r="C11" t="n">
            <v>236.39999389648438</v>
          </cell>
          <cell r="D11" t="n">
            <v>126.55329895019531</v>
          </cell>
          <cell r="E11" t="n">
            <v>187.30805969238281</v>
          </cell>
          <cell r="F11" t="n">
            <v>402.46597290039063</v>
          </cell>
          <cell r="G11" t="n">
            <v>181.80574035644531</v>
          </cell>
          <cell r="H11" t="n">
            <v>237.74595642089844</v>
          </cell>
          <cell r="I11" t="n">
            <v>0</v>
          </cell>
          <cell r="J11" t="n">
            <v>2.2926321029663086</v>
          </cell>
          <cell r="K11" t="n">
            <v>5</v>
          </cell>
          <cell r="L11" t="n">
            <v>20</v>
          </cell>
          <cell r="M11" t="n">
            <v>11</v>
          </cell>
          <cell r="O11" t="n">
            <v>9</v>
          </cell>
          <cell r="P11" t="n">
            <v>50</v>
          </cell>
          <cell r="Q11" t="n">
            <v>7</v>
          </cell>
          <cell r="R11" t="n">
            <v>44</v>
          </cell>
        </row>
        <row r="13">
          <cell r="C13" t="n">
            <v>34</v>
          </cell>
          <cell r="D13" t="n">
            <v>58.35443115234375</v>
          </cell>
          <cell r="E13" t="n">
            <v>91.091415405273438</v>
          </cell>
          <cell r="F13" t="n">
            <v>254.47917175292969</v>
          </cell>
          <cell r="G13" t="n">
            <v>75.160575866699219</v>
          </cell>
          <cell r="H13" t="n">
            <v>88.491203308105469</v>
          </cell>
          <cell r="I13" t="n">
            <v>0</v>
          </cell>
          <cell r="J13" t="n">
            <v>4.6819639205932617</v>
          </cell>
          <cell r="K13" t="n">
            <v>5</v>
          </cell>
          <cell r="L13" t="n">
            <v>25</v>
          </cell>
          <cell r="M13" t="n">
            <v>6</v>
          </cell>
          <cell r="O13" t="n">
            <v>4</v>
          </cell>
          <cell r="P13" t="n">
            <v>14</v>
          </cell>
          <cell r="Q13" t="n">
            <v>1</v>
          </cell>
          <cell r="R13" t="n">
            <v>20</v>
          </cell>
        </row>
        <row r="14">
          <cell r="C14" t="n">
            <v>21.35999870300293</v>
          </cell>
          <cell r="D14" t="n">
            <v>7.6385788917541504</v>
          </cell>
          <cell r="E14" t="n">
            <v>0</v>
          </cell>
          <cell r="F14" t="n">
            <v>329.09542846679688</v>
          </cell>
          <cell r="G14" t="n">
            <v>40.123756408691406</v>
          </cell>
          <cell r="H14" t="n">
            <v>204.8253173828125</v>
          </cell>
          <cell r="I14" t="n">
            <v>0</v>
          </cell>
          <cell r="J14" t="n">
            <v>0</v>
          </cell>
          <cell r="K14" t="n">
            <v>2</v>
          </cell>
          <cell r="L14" t="n">
            <v>59</v>
          </cell>
          <cell r="M14" t="n">
            <v>24</v>
          </cell>
          <cell r="P14" t="n">
            <v>14</v>
          </cell>
          <cell r="Q14" t="n">
            <v>2</v>
          </cell>
        </row>
        <row r="15">
          <cell r="C15" t="n">
            <v>64.900001525878906</v>
          </cell>
          <cell r="D15" t="n">
            <v>52.651329040527344</v>
          </cell>
          <cell r="E15" t="n">
            <v>168.95574951171875</v>
          </cell>
          <cell r="F15" t="n">
            <v>507.85858154296875</v>
          </cell>
          <cell r="G15" t="n">
            <v>116.12777709960938</v>
          </cell>
          <cell r="H15" t="n">
            <v>466.54266357421875</v>
          </cell>
          <cell r="I15" t="n">
            <v>0</v>
          </cell>
          <cell r="J15" t="n">
            <v>10.150443077087402</v>
          </cell>
          <cell r="K15" t="n">
            <v>5</v>
          </cell>
          <cell r="L15" t="n">
            <v>50</v>
          </cell>
          <cell r="M15" t="n">
            <v>46</v>
          </cell>
          <cell r="O15" t="n">
            <v>8</v>
          </cell>
          <cell r="P15" t="n">
            <v>20</v>
          </cell>
          <cell r="Q15" t="n">
            <v>6</v>
          </cell>
          <cell r="R15" t="n">
            <v>18</v>
          </cell>
          <cell r="S15" t="n">
            <v>1</v>
          </cell>
          <cell r="T15" t="n">
            <v>30</v>
          </cell>
          <cell r="U15" t="n">
            <v>3</v>
          </cell>
        </row>
        <row r="16">
          <cell r="C16" t="n">
            <v>256.42001342773438</v>
          </cell>
          <cell r="D16" t="n">
            <v>16.724967956542969</v>
          </cell>
          <cell r="E16" t="n">
            <v>0</v>
          </cell>
          <cell r="F16" t="n">
            <v>1900.28271484375</v>
          </cell>
          <cell r="G16" t="n">
            <v>23.911478042602539</v>
          </cell>
          <cell r="H16" t="n">
            <v>228.48747253417969</v>
          </cell>
          <cell r="I16" t="n">
            <v>0</v>
          </cell>
          <cell r="J16" t="n">
            <v>1.7421842813491821</v>
          </cell>
          <cell r="L16" t="n">
            <v>150</v>
          </cell>
          <cell r="M16" t="n">
            <v>3</v>
          </cell>
          <cell r="P16" t="n">
            <v>41</v>
          </cell>
          <cell r="Q16" t="n">
            <v>6</v>
          </cell>
          <cell r="T16" t="n">
            <v>80</v>
          </cell>
          <cell r="U16" t="n">
            <v>7</v>
          </cell>
        </row>
        <row r="18">
          <cell r="C18" t="n">
            <v>8592.01953125</v>
          </cell>
          <cell r="D18" t="n">
            <v>24699.169921875</v>
          </cell>
          <cell r="E18" t="n">
            <v>14165.25</v>
          </cell>
          <cell r="F18" t="n">
            <v>0</v>
          </cell>
          <cell r="G18" t="n">
            <v>4634.28662109375</v>
          </cell>
          <cell r="H18" t="n">
            <v>5724.70703125</v>
          </cell>
          <cell r="I18" t="n">
            <v>10077.4501953125</v>
          </cell>
          <cell r="J18" t="n">
            <v>153.22067260742188</v>
          </cell>
          <cell r="K18" t="n">
            <v>35</v>
          </cell>
          <cell r="M18" t="n">
            <v>40</v>
          </cell>
          <cell r="N18" t="n">
            <v>170</v>
          </cell>
          <cell r="O18" t="n">
            <v>708</v>
          </cell>
          <cell r="P18" t="n">
            <v>2749</v>
          </cell>
          <cell r="Q18" t="n">
            <v>45</v>
          </cell>
          <cell r="R18" t="n">
            <v>8644</v>
          </cell>
        </row>
        <row r="20">
          <cell r="C20" t="n">
            <v>5.1500000953674316</v>
          </cell>
          <cell r="D20" t="n">
            <v>10.132118225097656</v>
          </cell>
          <cell r="E20" t="n">
            <v>4.5648846626281738</v>
          </cell>
          <cell r="F20" t="n">
            <v>44.51318359375</v>
          </cell>
          <cell r="G20" t="n">
            <v>3.5390820503234863</v>
          </cell>
          <cell r="H20" t="n">
            <v>14.156328201293945</v>
          </cell>
          <cell r="I20" t="n">
            <v>0</v>
          </cell>
          <cell r="J20" t="n">
            <v>0.0740651935338974</v>
          </cell>
          <cell r="L20" t="n">
            <v>4</v>
          </cell>
          <cell r="R20" t="n">
            <v>3</v>
          </cell>
          <cell r="T20" t="n">
            <v>10</v>
          </cell>
          <cell r="U20" t="n">
            <v>1</v>
          </cell>
        </row>
        <row r="21">
          <cell r="C21" t="n">
            <v>6.7999300956726074</v>
          </cell>
          <cell r="D21" t="n">
            <v>15.344278335571289</v>
          </cell>
          <cell r="E21" t="n">
            <v>7.4526052474975586</v>
          </cell>
          <cell r="F21" t="n">
            <v>59.043128967285156</v>
          </cell>
          <cell r="G21" t="n">
            <v>5.051210880279541</v>
          </cell>
          <cell r="H21" t="n">
            <v>18.207851409912109</v>
          </cell>
          <cell r="I21" t="n">
            <v>0</v>
          </cell>
          <cell r="J21" t="n">
            <v>0.11554428189992905</v>
          </cell>
          <cell r="L21" t="n">
            <v>7</v>
          </cell>
          <cell r="P21" t="n">
            <v>8</v>
          </cell>
          <cell r="Q21" t="n">
            <v>2</v>
          </cell>
          <cell r="R21" t="n">
            <v>5</v>
          </cell>
          <cell r="T21" t="n">
            <v>12</v>
          </cell>
          <cell r="U21" t="n">
            <v>1</v>
          </cell>
        </row>
        <row r="22">
          <cell r="C22" t="n">
            <v>9.0289993286132813</v>
          </cell>
          <cell r="D22" t="n">
            <v>1.7226593494415283</v>
          </cell>
          <cell r="E22" t="n">
            <v>0</v>
          </cell>
          <cell r="F22" t="n">
            <v>71.867202758789063</v>
          </cell>
          <cell r="G22" t="n">
            <v>0</v>
          </cell>
          <cell r="H22" t="n">
            <v>0.82095491886138916</v>
          </cell>
          <cell r="I22" t="n">
            <v>0</v>
          </cell>
          <cell r="J22" t="n">
            <v>0</v>
          </cell>
          <cell r="L22" t="n">
            <v>7</v>
          </cell>
        </row>
        <row r="23">
          <cell r="C23" t="n">
            <v>19.600000381469727</v>
          </cell>
          <cell r="D23" t="n">
            <v>37.754226684570313</v>
          </cell>
          <cell r="E23" t="n">
            <v>41.626461029052734</v>
          </cell>
          <cell r="F23" t="n">
            <v>102.20449829101563</v>
          </cell>
          <cell r="G23" t="n">
            <v>15.61457633972168</v>
          </cell>
          <cell r="H23" t="n">
            <v>51.953952789306641</v>
          </cell>
          <cell r="I23" t="n">
            <v>0</v>
          </cell>
          <cell r="J23" t="n">
            <v>0.55849450826644897</v>
          </cell>
          <cell r="L23" t="n">
            <v>8</v>
          </cell>
          <cell r="M23" t="n">
            <v>3</v>
          </cell>
          <cell r="O23" t="n">
            <v>2</v>
          </cell>
          <cell r="P23" t="n">
            <v>8</v>
          </cell>
          <cell r="Q23" t="n">
            <v>2</v>
          </cell>
          <cell r="R23" t="n">
            <v>12</v>
          </cell>
          <cell r="T23" t="n">
            <v>20</v>
          </cell>
          <cell r="U23" t="n">
            <v>2</v>
          </cell>
        </row>
        <row r="24">
          <cell r="C24" t="n">
            <v>307.60000610351563</v>
          </cell>
          <cell r="D24" t="n">
            <v>69.522834777832031</v>
          </cell>
          <cell r="E24" t="n">
            <v>0</v>
          </cell>
          <cell r="F24" t="n">
            <v>799.31671142578125</v>
          </cell>
          <cell r="G24" t="n">
            <v>2.760998010635376</v>
          </cell>
          <cell r="H24" t="n">
            <v>46.936965942382813</v>
          </cell>
          <cell r="I24" t="n">
            <v>0</v>
          </cell>
          <cell r="J24" t="n">
            <v>22.32691764831543</v>
          </cell>
        </row>
        <row r="25">
          <cell r="C25" t="n">
            <v>10.100000381469727</v>
          </cell>
          <cell r="D25" t="n">
            <v>12.808636665344238</v>
          </cell>
          <cell r="E25" t="n">
            <v>0</v>
          </cell>
          <cell r="F25" t="n">
            <v>92.105125427246094</v>
          </cell>
          <cell r="G25" t="n">
            <v>9.6265630722045898</v>
          </cell>
          <cell r="H25" t="n">
            <v>29.929859161376953</v>
          </cell>
          <cell r="I25" t="n">
            <v>0</v>
          </cell>
          <cell r="J25" t="n">
            <v>0.4017045795917511</v>
          </cell>
          <cell r="L25" t="n">
            <v>11</v>
          </cell>
          <cell r="M25" t="n">
            <v>2</v>
          </cell>
        </row>
        <row r="26">
          <cell r="C26" t="n">
            <v>9.7980003356933594</v>
          </cell>
          <cell r="D26" t="n">
            <v>0</v>
          </cell>
          <cell r="E26" t="n">
            <v>14.436914443969727</v>
          </cell>
          <cell r="F26" t="n">
            <v>125.82338714599609</v>
          </cell>
          <cell r="G26" t="n">
            <v>12.028097152709961</v>
          </cell>
          <cell r="H26" t="n">
            <v>65.666908264160156</v>
          </cell>
          <cell r="I26" t="n">
            <v>0</v>
          </cell>
          <cell r="J26" t="n">
            <v>0</v>
          </cell>
          <cell r="L26" t="n">
            <v>9</v>
          </cell>
          <cell r="M26" t="n">
            <v>6</v>
          </cell>
        </row>
        <row r="28">
          <cell r="C28" t="n">
            <v>164.08599853515625</v>
          </cell>
          <cell r="D28" t="n">
            <v>363.6429443359375</v>
          </cell>
          <cell r="E28" t="n">
            <v>0</v>
          </cell>
          <cell r="F28" t="n">
            <v>283.76763916015625</v>
          </cell>
          <cell r="G28" t="n">
            <v>403.36166381835938</v>
          </cell>
          <cell r="H28" t="n">
            <v>283.15457153320313</v>
          </cell>
          <cell r="I28" t="n">
            <v>0</v>
          </cell>
          <cell r="J28" t="n">
            <v>9.6340866088867188</v>
          </cell>
          <cell r="K28" t="n">
            <v>28</v>
          </cell>
          <cell r="L28" t="n">
            <v>14</v>
          </cell>
          <cell r="M28" t="n">
            <v>14</v>
          </cell>
          <cell r="P28" t="n">
            <v>57</v>
          </cell>
          <cell r="Q28" t="n">
            <v>6</v>
          </cell>
          <cell r="R28" t="n">
            <v>110</v>
          </cell>
        </row>
        <row r="29">
          <cell r="C29" t="n">
            <v>358.70001220703125</v>
          </cell>
          <cell r="D29" t="n">
            <v>787.685546875</v>
          </cell>
          <cell r="E29" t="n">
            <v>83.015884399414063</v>
          </cell>
          <cell r="F29" t="n">
            <v>360.08612060546875</v>
          </cell>
          <cell r="G29" t="n">
            <v>641.82861328125</v>
          </cell>
          <cell r="H29" t="n">
            <v>541.72686767578125</v>
          </cell>
          <cell r="I29" t="n">
            <v>16.892766952514648</v>
          </cell>
          <cell r="J29" t="n">
            <v>32.820232391357422</v>
          </cell>
          <cell r="K29" t="n">
            <v>32</v>
          </cell>
          <cell r="L29" t="n">
            <v>18</v>
          </cell>
          <cell r="M29" t="n">
            <v>27</v>
          </cell>
          <cell r="O29" t="n">
            <v>4</v>
          </cell>
          <cell r="P29" t="n">
            <v>174</v>
          </cell>
          <cell r="Q29" t="n">
            <v>26</v>
          </cell>
          <cell r="R29" t="n">
            <v>275</v>
          </cell>
          <cell r="S29" t="n">
            <v>3</v>
          </cell>
          <cell r="T29" t="n">
            <v>15</v>
          </cell>
          <cell r="U29" t="n">
            <v>1</v>
          </cell>
        </row>
        <row r="30">
          <cell r="C30" t="n">
            <v>59.464000701904297</v>
          </cell>
          <cell r="D30" t="n">
            <v>24.443698883056641</v>
          </cell>
          <cell r="E30" t="n">
            <v>0</v>
          </cell>
          <cell r="F30" t="n">
            <v>11.75178050994873</v>
          </cell>
          <cell r="G30" t="n">
            <v>21.505756378173828</v>
          </cell>
          <cell r="H30" t="n">
            <v>31.063871383666992</v>
          </cell>
          <cell r="I30" t="n">
            <v>0</v>
          </cell>
          <cell r="J30" t="n">
            <v>0</v>
          </cell>
        </row>
        <row r="31">
          <cell r="C31" t="n">
            <v>57.621997833251953</v>
          </cell>
          <cell r="D31" t="n">
            <v>162.73725891113281</v>
          </cell>
          <cell r="E31" t="n">
            <v>0</v>
          </cell>
          <cell r="F31" t="n">
            <v>157.48768615722656</v>
          </cell>
          <cell r="G31" t="n">
            <v>174.40823364257813</v>
          </cell>
          <cell r="H31" t="n">
            <v>102.92945098876953</v>
          </cell>
          <cell r="I31" t="n">
            <v>0</v>
          </cell>
          <cell r="J31" t="n">
            <v>6.2495112419128418</v>
          </cell>
          <cell r="K31" t="n">
            <v>12</v>
          </cell>
          <cell r="L31" t="n">
            <v>10</v>
          </cell>
          <cell r="M31" t="n">
            <v>5</v>
          </cell>
          <cell r="P31" t="n">
            <v>18</v>
          </cell>
          <cell r="Q31" t="n">
            <v>3</v>
          </cell>
          <cell r="R31" t="n">
            <v>30</v>
          </cell>
        </row>
        <row r="32">
          <cell r="C32" t="n">
            <v>385.70999145507813</v>
          </cell>
          <cell r="D32" t="n">
            <v>1012.5899658203125</v>
          </cell>
          <cell r="E32" t="n">
            <v>0</v>
          </cell>
          <cell r="F32" t="n">
            <v>878.57080078125</v>
          </cell>
          <cell r="G32" t="n">
            <v>893.213623046875</v>
          </cell>
          <cell r="H32" t="n">
            <v>706.49664306640625</v>
          </cell>
          <cell r="I32" t="n">
            <v>0</v>
          </cell>
          <cell r="J32" t="n">
            <v>16.545589447021484</v>
          </cell>
          <cell r="K32" t="n">
            <v>62</v>
          </cell>
          <cell r="L32" t="n">
            <v>61</v>
          </cell>
          <cell r="M32" t="n">
            <v>35</v>
          </cell>
          <cell r="P32" t="n">
            <v>93</v>
          </cell>
          <cell r="Q32" t="n">
            <v>18</v>
          </cell>
          <cell r="R32" t="n">
            <v>303</v>
          </cell>
          <cell r="S32" t="n">
            <v>1</v>
          </cell>
        </row>
        <row r="33">
          <cell r="C33" t="n">
            <v>371.93002319335938</v>
          </cell>
          <cell r="D33" t="n">
            <v>628.15789794921875</v>
          </cell>
          <cell r="E33" t="n">
            <v>0</v>
          </cell>
          <cell r="F33" t="n">
            <v>381.27490234375</v>
          </cell>
          <cell r="G33" t="n">
            <v>484.88360595703125</v>
          </cell>
          <cell r="H33" t="n">
            <v>437.57791137695313</v>
          </cell>
          <cell r="I33" t="n">
            <v>0</v>
          </cell>
          <cell r="J33" t="n">
            <v>42.652694702148438</v>
          </cell>
          <cell r="K33" t="n">
            <v>24</v>
          </cell>
          <cell r="L33" t="n">
            <v>19</v>
          </cell>
          <cell r="M33" t="n">
            <v>21</v>
          </cell>
          <cell r="P33" t="n">
            <v>100</v>
          </cell>
          <cell r="Q33" t="n">
            <v>30</v>
          </cell>
          <cell r="R33" t="n">
            <v>219</v>
          </cell>
          <cell r="S33" t="n">
            <v>4</v>
          </cell>
        </row>
        <row r="34">
          <cell r="C34" t="n">
            <v>291.02899169921875</v>
          </cell>
          <cell r="D34" t="n">
            <v>390.0452880859375</v>
          </cell>
          <cell r="E34" t="n">
            <v>0</v>
          </cell>
          <cell r="F34" t="n">
            <v>699.52984619140625</v>
          </cell>
          <cell r="G34" t="n">
            <v>334.920654296875</v>
          </cell>
          <cell r="H34" t="n">
            <v>384.57785034179688</v>
          </cell>
          <cell r="I34" t="n">
            <v>0</v>
          </cell>
          <cell r="J34" t="n">
            <v>32.210948944091797</v>
          </cell>
          <cell r="K34" t="n">
            <v>16</v>
          </cell>
          <cell r="L34" t="n">
            <v>48</v>
          </cell>
          <cell r="M34" t="n">
            <v>19</v>
          </cell>
          <cell r="P34" t="n">
            <v>78</v>
          </cell>
          <cell r="Q34" t="n">
            <v>23</v>
          </cell>
          <cell r="R34" t="n">
            <v>136</v>
          </cell>
          <cell r="S34" t="n">
            <v>3</v>
          </cell>
          <cell r="T34" t="n">
            <v>56</v>
          </cell>
          <cell r="U34" t="n">
            <v>5</v>
          </cell>
        </row>
        <row r="35">
          <cell r="C35" t="n">
            <v>170.64399719238281</v>
          </cell>
          <cell r="D35" t="n">
            <v>328.46258544921875</v>
          </cell>
          <cell r="E35" t="n">
            <v>0</v>
          </cell>
          <cell r="F35" t="n">
            <v>133.54029846191406</v>
          </cell>
          <cell r="G35" t="n">
            <v>285.90493774414063</v>
          </cell>
          <cell r="H35" t="n">
            <v>263.03256225585938</v>
          </cell>
          <cell r="I35" t="n">
            <v>0</v>
          </cell>
          <cell r="J35" t="n">
            <v>20.622652053833008</v>
          </cell>
          <cell r="K35" t="n">
            <v>14</v>
          </cell>
          <cell r="L35" t="n">
            <v>3</v>
          </cell>
          <cell r="M35" t="n">
            <v>13</v>
          </cell>
          <cell r="P35" t="n">
            <v>121</v>
          </cell>
          <cell r="Q35" t="n">
            <v>24</v>
          </cell>
          <cell r="R35" t="n">
            <v>114</v>
          </cell>
          <cell r="S35" t="n">
            <v>2</v>
          </cell>
        </row>
        <row r="36">
          <cell r="C36" t="n">
            <v>225.39999389648438</v>
          </cell>
          <cell r="D36" t="n">
            <v>439.15966796875</v>
          </cell>
          <cell r="E36" t="n">
            <v>43.113849639892578</v>
          </cell>
          <cell r="F36" t="n">
            <v>138.73422241210938</v>
          </cell>
          <cell r="G36" t="n">
            <v>401.37237548828125</v>
          </cell>
          <cell r="H36" t="n">
            <v>340.21090698242188</v>
          </cell>
          <cell r="I36" t="n">
            <v>6.5798749923706055</v>
          </cell>
          <cell r="J36" t="n">
            <v>32.586048126220703</v>
          </cell>
          <cell r="K36" t="n">
            <v>20</v>
          </cell>
          <cell r="L36" t="n">
            <v>4</v>
          </cell>
          <cell r="M36" t="n">
            <v>17</v>
          </cell>
          <cell r="O36" t="n">
            <v>2</v>
          </cell>
          <cell r="P36" t="n">
            <v>132</v>
          </cell>
          <cell r="Q36" t="n">
            <v>28</v>
          </cell>
          <cell r="R36" t="n">
            <v>153</v>
          </cell>
          <cell r="S36" t="n">
            <v>3</v>
          </cell>
          <cell r="T36" t="n">
            <v>15</v>
          </cell>
          <cell r="U36" t="n">
            <v>1</v>
          </cell>
        </row>
        <row r="37">
          <cell r="C37" t="n">
            <v>434.35501098632813</v>
          </cell>
          <cell r="D37" t="n">
            <v>764.51788330078125</v>
          </cell>
          <cell r="E37" t="n">
            <v>0</v>
          </cell>
          <cell r="F37" t="n">
            <v>723.37200927734375</v>
          </cell>
          <cell r="G37" t="n">
            <v>796.151611328125</v>
          </cell>
          <cell r="H37" t="n">
            <v>708.44000244140625</v>
          </cell>
          <cell r="I37" t="n">
            <v>0</v>
          </cell>
          <cell r="J37" t="n">
            <v>26.545761108398438</v>
          </cell>
          <cell r="K37" t="n">
            <v>30</v>
          </cell>
          <cell r="L37" t="n">
            <v>18</v>
          </cell>
          <cell r="M37" t="n">
            <v>22</v>
          </cell>
          <cell r="P37" t="n">
            <v>93</v>
          </cell>
          <cell r="Q37" t="n">
            <v>20</v>
          </cell>
          <cell r="R37" t="n">
            <v>220</v>
          </cell>
          <cell r="S37" t="n">
            <v>2</v>
          </cell>
        </row>
        <row r="39">
          <cell r="C39" t="n">
            <v>116.81000518798828</v>
          </cell>
          <cell r="D39" t="n">
            <v>282.65496826171875</v>
          </cell>
          <cell r="E39" t="n">
            <v>486.83807373046875</v>
          </cell>
          <cell r="F39" t="n">
            <v>625.467041015625</v>
          </cell>
          <cell r="G39" t="n">
            <v>73.429130554199219</v>
          </cell>
          <cell r="H39" t="n">
            <v>272.08560180664063</v>
          </cell>
          <cell r="I39" t="n">
            <v>0</v>
          </cell>
          <cell r="J39" t="n">
            <v>4.554753303527832</v>
          </cell>
          <cell r="K39" t="n">
            <v>2</v>
          </cell>
          <cell r="L39" t="n">
            <v>50</v>
          </cell>
          <cell r="M39" t="n">
            <v>18</v>
          </cell>
          <cell r="O39" t="n">
            <v>24</v>
          </cell>
          <cell r="P39" t="n">
            <v>52</v>
          </cell>
          <cell r="Q39" t="n">
            <v>8</v>
          </cell>
          <cell r="R39" t="n">
            <v>98</v>
          </cell>
        </row>
        <row r="40">
          <cell r="C40" t="n">
            <v>1576.0830078125</v>
          </cell>
          <cell r="D40" t="n">
            <v>5364.7255859375</v>
          </cell>
          <cell r="E40" t="n">
            <v>5336.7841796875</v>
          </cell>
          <cell r="F40" t="n">
            <v>1949.3916015625</v>
          </cell>
          <cell r="G40" t="n">
            <v>1704.41796875</v>
          </cell>
          <cell r="H40" t="n">
            <v>1843.1495361328125</v>
          </cell>
          <cell r="I40" t="n">
            <v>466.22946166992188</v>
          </cell>
          <cell r="J40" t="n">
            <v>116.96348571777344</v>
          </cell>
          <cell r="K40" t="n">
            <v>83</v>
          </cell>
          <cell r="L40" t="n">
            <v>97</v>
          </cell>
          <cell r="M40" t="n">
            <v>90</v>
          </cell>
          <cell r="N40" t="n">
            <v>23</v>
          </cell>
          <cell r="O40" t="n">
            <v>266</v>
          </cell>
          <cell r="P40" t="n">
            <v>583</v>
          </cell>
          <cell r="Q40" t="n">
            <v>40</v>
          </cell>
          <cell r="R40" t="n">
            <v>1555</v>
          </cell>
          <cell r="S40" t="n">
            <v>11</v>
          </cell>
        </row>
        <row r="41">
          <cell r="C41" t="n">
            <v>109.70999908447266</v>
          </cell>
          <cell r="D41" t="n">
            <v>192.26580810546875</v>
          </cell>
          <cell r="E41" t="n">
            <v>645.2864990234375</v>
          </cell>
          <cell r="F41" t="n">
            <v>350.34353637695313</v>
          </cell>
          <cell r="G41" t="n">
            <v>154.86196899414063</v>
          </cell>
          <cell r="H41" t="n">
            <v>375.110107421875</v>
          </cell>
          <cell r="I41" t="n">
            <v>24.682008743286133</v>
          </cell>
          <cell r="J41" t="n">
            <v>22.002248764038086</v>
          </cell>
          <cell r="K41" t="n">
            <v>7</v>
          </cell>
          <cell r="L41" t="n">
            <v>24</v>
          </cell>
          <cell r="M41" t="n">
            <v>26</v>
          </cell>
          <cell r="O41" t="n">
            <v>32</v>
          </cell>
          <cell r="P41" t="n">
            <v>55</v>
          </cell>
          <cell r="Q41" t="n">
            <v>16</v>
          </cell>
          <cell r="R41" t="n">
            <v>67</v>
          </cell>
          <cell r="S41" t="n">
            <v>2</v>
          </cell>
        </row>
        <row r="42">
          <cell r="C42" t="n">
            <v>446.9169921875</v>
          </cell>
          <cell r="D42" t="n">
            <v>799.83966064453125</v>
          </cell>
          <cell r="E42" t="n">
            <v>2178.519775390625</v>
          </cell>
          <cell r="F42" t="n">
            <v>419.10794067382813</v>
          </cell>
          <cell r="G42" t="n">
            <v>390.15753173828125</v>
          </cell>
          <cell r="H42" t="n">
            <v>528.76611328125</v>
          </cell>
          <cell r="I42" t="n">
            <v>126.65811157226563</v>
          </cell>
          <cell r="J42" t="n">
            <v>58.910755157470703</v>
          </cell>
          <cell r="K42" t="n">
            <v>11</v>
          </cell>
          <cell r="L42" t="n">
            <v>12</v>
          </cell>
          <cell r="M42" t="n">
            <v>26</v>
          </cell>
          <cell r="N42" t="n">
            <v>18</v>
          </cell>
          <cell r="O42" t="n">
            <v>108</v>
          </cell>
          <cell r="P42" t="n">
            <v>99</v>
          </cell>
          <cell r="Q42" t="n">
            <v>29</v>
          </cell>
          <cell r="R42" t="n">
            <v>279</v>
          </cell>
          <cell r="S42" t="n">
            <v>5</v>
          </cell>
        </row>
        <row r="44">
          <cell r="C44" t="n">
            <v>242.89999389648438</v>
          </cell>
          <cell r="D44" t="n">
            <v>120.01071166992188</v>
          </cell>
          <cell r="E44" t="n">
            <v>337.88726806640625</v>
          </cell>
          <cell r="F44" t="n">
            <v>3610.345947265625</v>
          </cell>
          <cell r="G44" t="n">
            <v>99.054397583007813</v>
          </cell>
          <cell r="H44" t="n">
            <v>62.639514923095703</v>
          </cell>
          <cell r="I44" t="n">
            <v>0</v>
          </cell>
          <cell r="J44" t="n">
            <v>2.6788103580474854</v>
          </cell>
          <cell r="K44" t="n">
            <v>2</v>
          </cell>
          <cell r="L44" t="n">
            <v>540</v>
          </cell>
          <cell r="M44" t="n">
            <v>1</v>
          </cell>
          <cell r="O44" t="n">
            <v>16</v>
          </cell>
          <cell r="P44" t="n">
            <v>50</v>
          </cell>
          <cell r="Q44" t="n">
            <v>5</v>
          </cell>
          <cell r="R44" t="n">
            <v>40</v>
          </cell>
          <cell r="T44" t="n">
            <v>500</v>
          </cell>
          <cell r="U44" t="n">
            <v>30</v>
          </cell>
        </row>
        <row r="45">
          <cell r="C45" t="n">
            <v>372.7080078125</v>
          </cell>
          <cell r="D45" t="n">
            <v>1424.660888671875</v>
          </cell>
          <cell r="E45" t="n">
            <v>3504.64697265625</v>
          </cell>
          <cell r="F45" t="n">
            <v>1470.7349853515625</v>
          </cell>
          <cell r="G45" t="n">
            <v>871.40673828125</v>
          </cell>
          <cell r="H45" t="n">
            <v>1758.250244140625</v>
          </cell>
          <cell r="I45" t="n">
            <v>5.4963765144348145</v>
          </cell>
          <cell r="J45" t="n">
            <v>20.415115356445313</v>
          </cell>
          <cell r="K45" t="n">
            <v>60</v>
          </cell>
          <cell r="L45" t="n">
            <v>102</v>
          </cell>
          <cell r="M45" t="n">
            <v>140</v>
          </cell>
          <cell r="O45" t="n">
            <v>175</v>
          </cell>
          <cell r="P45" t="n">
            <v>416</v>
          </cell>
          <cell r="Q45" t="n">
            <v>82</v>
          </cell>
          <cell r="R45" t="n">
            <v>498</v>
          </cell>
          <cell r="S45" t="n">
            <v>2</v>
          </cell>
        </row>
        <row r="46">
          <cell r="C46" t="n">
            <v>47.194999694824219</v>
          </cell>
          <cell r="D46" t="n">
            <v>117.00857543945313</v>
          </cell>
          <cell r="E46" t="n">
            <v>282.44964599609375</v>
          </cell>
          <cell r="F46" t="n">
            <v>367.21743774414063</v>
          </cell>
          <cell r="G46" t="n">
            <v>113.36305236816406</v>
          </cell>
          <cell r="H46" t="n">
            <v>234.17774963378906</v>
          </cell>
          <cell r="I46" t="n">
            <v>0</v>
          </cell>
          <cell r="J46" t="n">
            <v>1.751625657081604</v>
          </cell>
          <cell r="K46" t="n">
            <v>7</v>
          </cell>
          <cell r="L46" t="n">
            <v>36</v>
          </cell>
          <cell r="M46" t="n">
            <v>18</v>
          </cell>
          <cell r="O46" t="n">
            <v>14</v>
          </cell>
          <cell r="P46" t="n">
            <v>46</v>
          </cell>
          <cell r="Q46" t="n">
            <v>11</v>
          </cell>
          <cell r="R46" t="n">
            <v>40</v>
          </cell>
        </row>
        <row r="48">
          <cell r="C48" t="n">
            <v>399.58001708984375</v>
          </cell>
          <cell r="D48" t="n">
            <v>203.114013671875</v>
          </cell>
          <cell r="E48" t="n">
            <v>0</v>
          </cell>
          <cell r="F48" t="n">
            <v>1844.336669921875</v>
          </cell>
          <cell r="G48" t="n">
            <v>199.22151184082031</v>
          </cell>
          <cell r="H48" t="n">
            <v>154.87445068359375</v>
          </cell>
          <cell r="I48" t="n">
            <v>0</v>
          </cell>
          <cell r="J48" t="n">
            <v>35.968109130859375</v>
          </cell>
          <cell r="K48" t="n">
            <v>5</v>
          </cell>
          <cell r="L48" t="n">
            <v>147</v>
          </cell>
          <cell r="M48" t="n">
            <v>4</v>
          </cell>
          <cell r="P48" t="n">
            <v>27</v>
          </cell>
          <cell r="Q48" t="n">
            <v>5</v>
          </cell>
          <cell r="R48" t="n">
            <v>20</v>
          </cell>
          <cell r="S48" t="n">
            <v>2</v>
          </cell>
          <cell r="T48" t="n">
            <v>167</v>
          </cell>
          <cell r="U48" t="n">
            <v>10</v>
          </cell>
        </row>
        <row r="49">
          <cell r="C49" t="n">
            <v>162.82099914550781</v>
          </cell>
          <cell r="D49" t="n">
            <v>372.25003051757813</v>
          </cell>
          <cell r="E49" t="n">
            <v>617.92340087890625</v>
          </cell>
          <cell r="F49" t="n">
            <v>617.0882568359375</v>
          </cell>
          <cell r="G49" t="n">
            <v>232.32830810546875</v>
          </cell>
          <cell r="H49" t="n">
            <v>384.98837280273438</v>
          </cell>
          <cell r="I49" t="n">
            <v>0</v>
          </cell>
          <cell r="J49" t="n">
            <v>20.39030647277832</v>
          </cell>
          <cell r="K49" t="n">
            <v>8</v>
          </cell>
          <cell r="L49" t="n">
            <v>26</v>
          </cell>
          <cell r="M49" t="n">
            <v>16</v>
          </cell>
          <cell r="O49" t="n">
            <v>30</v>
          </cell>
          <cell r="P49" t="n">
            <v>65</v>
          </cell>
          <cell r="Q49" t="n">
            <v>5</v>
          </cell>
          <cell r="R49" t="n">
            <v>130</v>
          </cell>
          <cell r="S49" t="n">
            <v>1</v>
          </cell>
        </row>
        <row r="51">
          <cell r="C51" t="n">
            <v>54.5</v>
          </cell>
          <cell r="D51" t="n">
            <v>41.969974517822266</v>
          </cell>
          <cell r="E51" t="n">
            <v>0</v>
          </cell>
          <cell r="F51" t="n">
            <v>418.4708251953125</v>
          </cell>
          <cell r="G51" t="n">
            <v>145.14094543457031</v>
          </cell>
          <cell r="H51" t="n">
            <v>133.96455383300781</v>
          </cell>
          <cell r="I51" t="n">
            <v>0</v>
          </cell>
          <cell r="J51" t="n">
            <v>19.160953521728516</v>
          </cell>
          <cell r="K51" t="n">
            <v>10</v>
          </cell>
          <cell r="L51" t="n">
            <v>41</v>
          </cell>
          <cell r="M51" t="n">
            <v>9</v>
          </cell>
          <cell r="P51" t="n">
            <v>41</v>
          </cell>
          <cell r="Q51" t="n">
            <v>8</v>
          </cell>
          <cell r="R51" t="n">
            <v>14</v>
          </cell>
          <cell r="S51" t="n">
            <v>1</v>
          </cell>
        </row>
        <row r="52">
          <cell r="C52" t="n">
            <v>120.51499938964844</v>
          </cell>
          <cell r="D52" t="n">
            <v>184.91880798339844</v>
          </cell>
          <cell r="E52" t="n">
            <v>75.873176574707031</v>
          </cell>
          <cell r="F52" t="n">
            <v>555.815185546875</v>
          </cell>
          <cell r="G52" t="n">
            <v>143.51205444335938</v>
          </cell>
          <cell r="H52" t="n">
            <v>188.35955810546875</v>
          </cell>
          <cell r="I52" t="n">
            <v>0</v>
          </cell>
          <cell r="J52" t="n">
            <v>0</v>
          </cell>
          <cell r="K52" t="n">
            <v>7</v>
          </cell>
          <cell r="L52" t="n">
            <v>44</v>
          </cell>
          <cell r="M52" t="n">
            <v>9</v>
          </cell>
          <cell r="O52" t="n">
            <v>3</v>
          </cell>
          <cell r="P52" t="n">
            <v>50</v>
          </cell>
          <cell r="Q52" t="n">
            <v>15</v>
          </cell>
          <cell r="R52" t="n">
            <v>55</v>
          </cell>
        </row>
        <row r="53">
          <cell r="C53" t="n">
            <v>210.5</v>
          </cell>
          <cell r="D53" t="n">
            <v>165.92434692382813</v>
          </cell>
          <cell r="E53" t="n">
            <v>19.93901252746582</v>
          </cell>
          <cell r="F53" t="n">
            <v>3209.874755859375</v>
          </cell>
          <cell r="G53" t="n">
            <v>159.94815063476563</v>
          </cell>
          <cell r="H53" t="n">
            <v>327.97711181640625</v>
          </cell>
          <cell r="I53" t="n">
            <v>0</v>
          </cell>
          <cell r="J53" t="n">
            <v>11.128750801086426</v>
          </cell>
          <cell r="K53" t="n">
            <v>3</v>
          </cell>
          <cell r="L53" t="n">
            <v>180</v>
          </cell>
          <cell r="M53" t="n">
            <v>14</v>
          </cell>
          <cell r="P53" t="n">
            <v>11</v>
          </cell>
          <cell r="Q53" t="n">
            <v>2</v>
          </cell>
          <cell r="R53" t="n">
            <v>3</v>
          </cell>
          <cell r="S53" t="n">
            <v>1</v>
          </cell>
          <cell r="T53" t="n">
            <v>150</v>
          </cell>
          <cell r="U53" t="n">
            <v>8</v>
          </cell>
        </row>
        <row r="54">
          <cell r="C54" t="n">
            <v>9.9799995422363281</v>
          </cell>
          <cell r="D54" t="n">
            <v>8.341832160949707</v>
          </cell>
          <cell r="E54" t="n">
            <v>2.4501283168792725</v>
          </cell>
          <cell r="F54" t="n">
            <v>45.640766143798828</v>
          </cell>
          <cell r="G54" t="n">
            <v>42.404315948486328</v>
          </cell>
          <cell r="H54" t="n">
            <v>72.991035461425781</v>
          </cell>
          <cell r="I54" t="n">
            <v>0</v>
          </cell>
          <cell r="J54" t="n">
            <v>0.45583784580230713</v>
          </cell>
          <cell r="K54" t="n">
            <v>3</v>
          </cell>
          <cell r="L54" t="n">
            <v>3</v>
          </cell>
          <cell r="M54" t="n">
            <v>7</v>
          </cell>
          <cell r="P54" t="n">
            <v>12</v>
          </cell>
          <cell r="Q54" t="n">
            <v>3</v>
          </cell>
          <cell r="R54" t="n">
            <v>2</v>
          </cell>
        </row>
        <row r="55">
          <cell r="C55" t="n">
            <v>16.030000686645508</v>
          </cell>
          <cell r="D55" t="n">
            <v>49.668251037597656</v>
          </cell>
          <cell r="E55" t="n">
            <v>70.449592590332031</v>
          </cell>
          <cell r="F55" t="n">
            <v>127.49553680419922</v>
          </cell>
          <cell r="G55" t="n">
            <v>69.958084106445313</v>
          </cell>
          <cell r="H55" t="n">
            <v>109.85063171386719</v>
          </cell>
          <cell r="I55" t="n">
            <v>0</v>
          </cell>
          <cell r="J55" t="n">
            <v>0</v>
          </cell>
          <cell r="K55" t="n">
            <v>5</v>
          </cell>
          <cell r="L55" t="n">
            <v>12</v>
          </cell>
          <cell r="M55" t="n">
            <v>10</v>
          </cell>
          <cell r="O55" t="n">
            <v>3</v>
          </cell>
          <cell r="P55" t="n">
            <v>16</v>
          </cell>
          <cell r="Q55" t="n">
            <v>2</v>
          </cell>
          <cell r="R55" t="n">
            <v>17</v>
          </cell>
        </row>
        <row r="56">
          <cell r="C56" t="n">
            <v>11.595999717712402</v>
          </cell>
          <cell r="D56" t="n">
            <v>9.8287200927734375</v>
          </cell>
          <cell r="E56" t="n">
            <v>0</v>
          </cell>
          <cell r="F56" t="n">
            <v>95.452003479003906</v>
          </cell>
          <cell r="G56" t="n">
            <v>49.001838684082031</v>
          </cell>
          <cell r="H56" t="n">
            <v>84.360038757324219</v>
          </cell>
          <cell r="I56" t="n">
            <v>0</v>
          </cell>
          <cell r="J56" t="n">
            <v>0.63004618883132935</v>
          </cell>
          <cell r="K56" t="n">
            <v>3</v>
          </cell>
          <cell r="L56" t="n">
            <v>11</v>
          </cell>
          <cell r="M56" t="n">
            <v>8</v>
          </cell>
          <cell r="P56" t="n">
            <v>17</v>
          </cell>
          <cell r="Q56" t="n">
            <v>4</v>
          </cell>
        </row>
        <row r="57">
          <cell r="C57" t="n">
            <v>7.1820001602172852</v>
          </cell>
          <cell r="D57" t="n">
            <v>6.7316436767578125</v>
          </cell>
          <cell r="E57" t="n">
            <v>9.1730499267578125</v>
          </cell>
          <cell r="F57" t="n">
            <v>54.990894317626953</v>
          </cell>
          <cell r="G57" t="n">
            <v>5.4220547676086426</v>
          </cell>
          <cell r="H57" t="n">
            <v>47.834568023681641</v>
          </cell>
          <cell r="I57" t="n">
            <v>0</v>
          </cell>
          <cell r="J57" t="n">
            <v>0.43455448746681213</v>
          </cell>
          <cell r="L57" t="n">
            <v>5</v>
          </cell>
          <cell r="M57" t="n">
            <v>4</v>
          </cell>
          <cell r="P57" t="n">
            <v>11</v>
          </cell>
          <cell r="Q57" t="n">
            <v>3</v>
          </cell>
        </row>
        <row r="58">
          <cell r="C58" t="n">
            <v>76.400001525878906</v>
          </cell>
          <cell r="D58" t="n">
            <v>67.923713684082031</v>
          </cell>
          <cell r="E58" t="n">
            <v>0</v>
          </cell>
          <cell r="F58" t="n">
            <v>572.32354736328125</v>
          </cell>
          <cell r="G58" t="n">
            <v>155.77236938476563</v>
          </cell>
          <cell r="H58" t="n">
            <v>245.06866455078125</v>
          </cell>
          <cell r="I58" t="n">
            <v>0</v>
          </cell>
          <cell r="J58" t="n">
            <v>3.5783567428588867</v>
          </cell>
          <cell r="P58" t="n">
            <v>15</v>
          </cell>
        </row>
        <row r="59">
          <cell r="C59" t="n">
            <v>120</v>
          </cell>
          <cell r="D59" t="n">
            <v>160.58827209472656</v>
          </cell>
          <cell r="E59" t="n">
            <v>509.82080078125</v>
          </cell>
          <cell r="F59" t="n">
            <v>681.44366455078125</v>
          </cell>
          <cell r="G59" t="n">
            <v>275.68826293945313</v>
          </cell>
          <cell r="H59" t="n">
            <v>499.46124267578125</v>
          </cell>
          <cell r="I59" t="n">
            <v>0</v>
          </cell>
          <cell r="J59" t="n">
            <v>29.347270965576172</v>
          </cell>
          <cell r="K59" t="n">
            <v>19</v>
          </cell>
          <cell r="L59" t="n">
            <v>54</v>
          </cell>
          <cell r="M59" t="n">
            <v>39</v>
          </cell>
          <cell r="O59" t="n">
            <v>25</v>
          </cell>
          <cell r="P59" t="n">
            <v>98</v>
          </cell>
          <cell r="Q59" t="n">
            <v>14</v>
          </cell>
          <cell r="R59" t="n">
            <v>56</v>
          </cell>
          <cell r="S59" t="n">
            <v>2</v>
          </cell>
          <cell r="T59" t="n">
            <v>25</v>
          </cell>
          <cell r="U59" t="n">
            <v>2</v>
          </cell>
        </row>
        <row r="60">
          <cell r="C60" t="n">
            <v>10.984999656677246</v>
          </cell>
          <cell r="D60" t="n">
            <v>13.081361770629883</v>
          </cell>
          <cell r="E60" t="n">
            <v>18.694149017333984</v>
          </cell>
          <cell r="F60" t="n">
            <v>53.337696075439453</v>
          </cell>
          <cell r="G60" t="n">
            <v>28.102869033813477</v>
          </cell>
          <cell r="H60" t="n">
            <v>44.727092742919922</v>
          </cell>
          <cell r="I60" t="n">
            <v>0</v>
          </cell>
          <cell r="J60" t="n">
            <v>0.51910167932510376</v>
          </cell>
          <cell r="K60" t="n">
            <v>1</v>
          </cell>
          <cell r="L60" t="n">
            <v>2</v>
          </cell>
          <cell r="M60" t="n">
            <v>3</v>
          </cell>
          <cell r="P60" t="n">
            <v>8</v>
          </cell>
          <cell r="Q60" t="n">
            <v>2</v>
          </cell>
          <cell r="R60" t="n">
            <v>2</v>
          </cell>
        </row>
        <row r="62">
          <cell r="C62" t="n">
            <v>588.53997802734375</v>
          </cell>
          <cell r="D62" t="n">
            <v>2299.578857421875</v>
          </cell>
          <cell r="E62" t="n">
            <v>2319.92138671875</v>
          </cell>
          <cell r="F62" t="n">
            <v>557.2056884765625</v>
          </cell>
          <cell r="G62" t="n">
            <v>683.38763427734375</v>
          </cell>
          <cell r="H62" t="n">
            <v>962.137939453125</v>
          </cell>
          <cell r="I62" t="n">
            <v>82.548980712890625</v>
          </cell>
          <cell r="J62" t="n">
            <v>35.378139495849609</v>
          </cell>
          <cell r="K62" t="n">
            <v>34</v>
          </cell>
          <cell r="L62" t="n">
            <v>16</v>
          </cell>
          <cell r="M62" t="n">
            <v>48</v>
          </cell>
          <cell r="N62" t="n">
            <v>12</v>
          </cell>
          <cell r="O62" t="n">
            <v>114</v>
          </cell>
          <cell r="P62" t="n">
            <v>223</v>
          </cell>
          <cell r="Q62" t="n">
            <v>66</v>
          </cell>
          <cell r="R62" t="n">
            <v>804</v>
          </cell>
          <cell r="S62" t="n">
            <v>3</v>
          </cell>
        </row>
        <row r="63">
          <cell r="C63" t="n">
            <v>299.06698608398438</v>
          </cell>
          <cell r="D63" t="n">
            <v>740.40655517578125</v>
          </cell>
          <cell r="E63" t="n">
            <v>637.2698974609375</v>
          </cell>
          <cell r="F63" t="n">
            <v>140.64096069335938</v>
          </cell>
          <cell r="G63" t="n">
            <v>166.04707336425781</v>
          </cell>
          <cell r="H63" t="n">
            <v>212.1712646484375</v>
          </cell>
          <cell r="I63" t="n">
            <v>222.312744140625</v>
          </cell>
          <cell r="J63" t="n">
            <v>22.684024810791016</v>
          </cell>
          <cell r="K63" t="n">
            <v>4</v>
          </cell>
          <cell r="L63" t="n">
            <v>4</v>
          </cell>
          <cell r="M63" t="n">
            <v>6</v>
          </cell>
          <cell r="N63" t="n">
            <v>33</v>
          </cell>
          <cell r="O63" t="n">
            <v>31</v>
          </cell>
          <cell r="P63" t="n">
            <v>164</v>
          </cell>
          <cell r="Q63" t="n">
            <v>9</v>
          </cell>
          <cell r="R63" t="n">
            <v>259</v>
          </cell>
          <cell r="S63" t="n">
            <v>2</v>
          </cell>
        </row>
        <row r="64">
          <cell r="C64" t="n">
            <v>398.97000122070313</v>
          </cell>
          <cell r="D64" t="n">
            <v>1197.87890625</v>
          </cell>
          <cell r="E64" t="n">
            <v>1322.3360595703125</v>
          </cell>
          <cell r="F64" t="n">
            <v>227.01739501953125</v>
          </cell>
          <cell r="G64" t="n">
            <v>324.10354614257813</v>
          </cell>
          <cell r="H64" t="n">
            <v>279.90762329101563</v>
          </cell>
          <cell r="I64" t="n">
            <v>222.58973693847656</v>
          </cell>
          <cell r="J64" t="n">
            <v>19.320627212524414</v>
          </cell>
          <cell r="K64" t="n">
            <v>9</v>
          </cell>
          <cell r="L64" t="n">
            <v>6</v>
          </cell>
          <cell r="M64" t="n">
            <v>8</v>
          </cell>
          <cell r="N64" t="n">
            <v>33</v>
          </cell>
          <cell r="O64" t="n">
            <v>66</v>
          </cell>
          <cell r="P64" t="n">
            <v>243</v>
          </cell>
          <cell r="Q64" t="n">
            <v>10</v>
          </cell>
          <cell r="R64" t="n">
            <v>418</v>
          </cell>
        </row>
        <row r="65">
          <cell r="C65" t="n">
            <v>1576.969970703125</v>
          </cell>
          <cell r="D65" t="n">
            <v>5107.3583984375</v>
          </cell>
          <cell r="E65" t="n">
            <v>5077.29248046875</v>
          </cell>
          <cell r="F65" t="n">
            <v>342.25091552734375</v>
          </cell>
          <cell r="G65" t="n">
            <v>853.10919189453125</v>
          </cell>
          <cell r="H65" t="n">
            <v>974.27435302734375</v>
          </cell>
          <cell r="I65" t="n">
            <v>199.6463623046875</v>
          </cell>
          <cell r="J65" t="n">
            <v>5.7041821479797363</v>
          </cell>
          <cell r="K65" t="n">
            <v>25</v>
          </cell>
          <cell r="L65" t="n">
            <v>10</v>
          </cell>
          <cell r="M65" t="n">
            <v>29</v>
          </cell>
          <cell r="N65" t="n">
            <v>20</v>
          </cell>
          <cell r="O65" t="n">
            <v>253</v>
          </cell>
          <cell r="P65" t="n">
            <v>215</v>
          </cell>
          <cell r="Q65" t="n">
            <v>64</v>
          </cell>
          <cell r="R65" t="n">
            <v>1787</v>
          </cell>
        </row>
        <row r="67">
          <cell r="C67" t="n">
            <v>644</v>
          </cell>
          <cell r="D67" t="n">
            <v>3464</v>
          </cell>
          <cell r="E67" t="n">
            <v>0</v>
          </cell>
          <cell r="F67" t="n">
            <v>0</v>
          </cell>
          <cell r="G67" t="n">
            <v>528.66668701171875</v>
          </cell>
          <cell r="H67" t="n">
            <v>0</v>
          </cell>
          <cell r="I67" t="n">
            <v>530.8333740234375</v>
          </cell>
          <cell r="J67" t="n">
            <v>0</v>
          </cell>
          <cell r="K67" t="n">
            <v>11</v>
          </cell>
          <cell r="N67" t="n">
            <v>27</v>
          </cell>
          <cell r="R67" t="n">
            <v>1100</v>
          </cell>
        </row>
        <row r="68">
          <cell r="C68" t="n">
            <v>1406</v>
          </cell>
          <cell r="D68" t="n">
            <v>3678.387939453125</v>
          </cell>
          <cell r="E68" t="n">
            <v>0</v>
          </cell>
          <cell r="F68" t="n">
            <v>0</v>
          </cell>
          <cell r="G68" t="n">
            <v>378.02694702148438</v>
          </cell>
          <cell r="H68" t="n">
            <v>0</v>
          </cell>
          <cell r="I68" t="n">
            <v>201.63995361328125</v>
          </cell>
          <cell r="J68" t="n">
            <v>0</v>
          </cell>
          <cell r="K68" t="n">
            <v>11</v>
          </cell>
          <cell r="N68" t="n">
            <v>20</v>
          </cell>
          <cell r="R68" t="n">
            <v>1287</v>
          </cell>
        </row>
        <row r="69">
          <cell r="C69" t="n">
            <v>1480.4000244140625</v>
          </cell>
          <cell r="D69" t="n">
            <v>7011.38037109375</v>
          </cell>
          <cell r="E69" t="n">
            <v>0</v>
          </cell>
          <cell r="F69" t="n">
            <v>0</v>
          </cell>
          <cell r="G69" t="n">
            <v>1995.0096435546875</v>
          </cell>
          <cell r="H69" t="n">
            <v>0</v>
          </cell>
          <cell r="I69" t="n">
            <v>765.261962890625</v>
          </cell>
          <cell r="J69" t="n">
            <v>0</v>
          </cell>
          <cell r="K69" t="n">
            <v>50</v>
          </cell>
          <cell r="N69" t="n">
            <v>50</v>
          </cell>
          <cell r="R69" t="n">
            <v>2400</v>
          </cell>
        </row>
        <row r="70">
          <cell r="C70" t="n">
            <v>8086.900390625</v>
          </cell>
          <cell r="D70" t="n">
            <v>43648.2578125</v>
          </cell>
          <cell r="E70" t="n">
            <v>0</v>
          </cell>
          <cell r="F70" t="n">
            <v>0</v>
          </cell>
          <cell r="G70" t="n">
            <v>9613.638671875</v>
          </cell>
          <cell r="H70" t="n">
            <v>76.388877868652344</v>
          </cell>
          <cell r="I70" t="n">
            <v>6683.130859375</v>
          </cell>
          <cell r="J70" t="n">
            <v>0</v>
          </cell>
          <cell r="K70" t="n">
            <v>170</v>
          </cell>
          <cell r="N70" t="n">
            <v>250</v>
          </cell>
          <cell r="P70" t="n">
            <v>870</v>
          </cell>
          <cell r="Q70" t="n">
            <v>150</v>
          </cell>
          <cell r="R70" t="n">
            <v>12000</v>
          </cell>
        </row>
        <row r="72">
          <cell r="C72" t="n">
            <v>559.5</v>
          </cell>
          <cell r="D72" t="n">
            <v>420.2633056640625</v>
          </cell>
          <cell r="E72" t="n">
            <v>531.785400390625</v>
          </cell>
          <cell r="F72" t="n">
            <v>8701.3359375</v>
          </cell>
          <cell r="G72" t="n">
            <v>362.3052978515625</v>
          </cell>
          <cell r="H72" t="n">
            <v>691.527099609375</v>
          </cell>
          <cell r="I72" t="n">
            <v>0</v>
          </cell>
          <cell r="J72" t="n">
            <v>41.223674774169922</v>
          </cell>
          <cell r="K72" t="n">
            <v>10</v>
          </cell>
          <cell r="L72" t="n">
            <v>650</v>
          </cell>
          <cell r="M72" t="n">
            <v>34</v>
          </cell>
          <cell r="O72" t="n">
            <v>26</v>
          </cell>
          <cell r="P72" t="n">
            <v>200</v>
          </cell>
          <cell r="Q72" t="n">
            <v>35</v>
          </cell>
          <cell r="R72" t="n">
            <v>100</v>
          </cell>
          <cell r="S72" t="n">
            <v>4</v>
          </cell>
          <cell r="T72" t="n">
            <v>65</v>
          </cell>
          <cell r="U72" t="n">
            <v>6</v>
          </cell>
        </row>
        <row r="73">
          <cell r="C73" t="n">
            <v>83.980003356933594</v>
          </cell>
          <cell r="D73" t="n">
            <v>78.915908813476563</v>
          </cell>
          <cell r="E73" t="n">
            <v>98.141998291015625</v>
          </cell>
          <cell r="F73" t="n">
            <v>590.7088623046875</v>
          </cell>
          <cell r="G73" t="n">
            <v>168.72146606445313</v>
          </cell>
          <cell r="H73" t="n">
            <v>228.89482116699219</v>
          </cell>
          <cell r="I73" t="n">
            <v>0</v>
          </cell>
          <cell r="J73" t="n">
            <v>5.8026409149169922</v>
          </cell>
          <cell r="K73" t="n">
            <v>8</v>
          </cell>
          <cell r="L73" t="n">
            <v>59</v>
          </cell>
          <cell r="M73" t="n">
            <v>15</v>
          </cell>
          <cell r="O73" t="n">
            <v>3</v>
          </cell>
          <cell r="P73" t="n">
            <v>26</v>
          </cell>
          <cell r="Q73" t="n">
            <v>6</v>
          </cell>
          <cell r="R73" t="n">
            <v>23</v>
          </cell>
        </row>
        <row r="74">
          <cell r="C74" t="n">
            <v>118.67499542236328</v>
          </cell>
          <cell r="D74" t="n">
            <v>239.68695068359375</v>
          </cell>
          <cell r="E74" t="n">
            <v>560.70257568359375</v>
          </cell>
          <cell r="F74" t="n">
            <v>650.233642578125</v>
          </cell>
          <cell r="G74" t="n">
            <v>236.32302856445313</v>
          </cell>
          <cell r="H74" t="n">
            <v>502.16558837890625</v>
          </cell>
          <cell r="I74" t="n">
            <v>38.424991607666016</v>
          </cell>
          <cell r="J74" t="n">
            <v>14.874191284179688</v>
          </cell>
          <cell r="K74" t="n">
            <v>11</v>
          </cell>
          <cell r="L74" t="n">
            <v>52</v>
          </cell>
          <cell r="M74" t="n">
            <v>40</v>
          </cell>
          <cell r="O74" t="n">
            <v>28</v>
          </cell>
          <cell r="P74" t="n">
            <v>80</v>
          </cell>
          <cell r="Q74" t="n">
            <v>16</v>
          </cell>
          <cell r="R74" t="n">
            <v>83</v>
          </cell>
          <cell r="S74" t="n">
            <v>1</v>
          </cell>
        </row>
        <row r="75">
          <cell r="C75" t="n">
            <v>84.19000244140625</v>
          </cell>
          <cell r="D75" t="n">
            <v>167.43836975097656</v>
          </cell>
          <cell r="E75" t="n">
            <v>348.21810913085938</v>
          </cell>
          <cell r="F75" t="n">
            <v>334.15960693359375</v>
          </cell>
          <cell r="G75" t="n">
            <v>150.78762817382813</v>
          </cell>
          <cell r="H75" t="n">
            <v>343.89523315429688</v>
          </cell>
          <cell r="I75" t="n">
            <v>8.8940095901489258</v>
          </cell>
          <cell r="J75" t="n">
            <v>11.550662040710449</v>
          </cell>
          <cell r="K75" t="n">
            <v>7</v>
          </cell>
          <cell r="L75" t="n">
            <v>23</v>
          </cell>
          <cell r="M75" t="n">
            <v>27</v>
          </cell>
          <cell r="O75" t="n">
            <v>17</v>
          </cell>
          <cell r="P75" t="n">
            <v>55</v>
          </cell>
          <cell r="Q75" t="n">
            <v>16</v>
          </cell>
          <cell r="R75" t="n">
            <v>58</v>
          </cell>
          <cell r="S75" t="n">
            <v>1</v>
          </cell>
        </row>
        <row r="76">
          <cell r="C76" t="n">
            <v>184.92999267578125</v>
          </cell>
          <cell r="D76" t="n">
            <v>403.72665405273438</v>
          </cell>
          <cell r="E76" t="n">
            <v>725.04791259765625</v>
          </cell>
          <cell r="F76" t="n">
            <v>696.408203125</v>
          </cell>
          <cell r="G76" t="n">
            <v>534.4014892578125</v>
          </cell>
          <cell r="H76" t="n">
            <v>708.51519775390625</v>
          </cell>
          <cell r="I76" t="n">
            <v>440.0579833984375</v>
          </cell>
          <cell r="J76" t="n">
            <v>19.493154525756836</v>
          </cell>
          <cell r="K76" t="n">
            <v>37</v>
          </cell>
          <cell r="L76" t="n">
            <v>48</v>
          </cell>
          <cell r="M76" t="n">
            <v>49</v>
          </cell>
          <cell r="N76" t="n">
            <v>66</v>
          </cell>
          <cell r="O76" t="n">
            <v>36</v>
          </cell>
          <cell r="P76" t="n">
            <v>100</v>
          </cell>
          <cell r="Q76" t="n">
            <v>20</v>
          </cell>
          <cell r="R76" t="n">
            <v>141</v>
          </cell>
          <cell r="S76" t="n">
            <v>1</v>
          </cell>
        </row>
        <row r="77">
          <cell r="C77" t="n">
            <v>37.736000061035156</v>
          </cell>
          <cell r="D77" t="n">
            <v>44.753227233886719</v>
          </cell>
          <cell r="E77" t="n">
            <v>67.522415161132813</v>
          </cell>
          <cell r="F77" t="n">
            <v>158.01029968261719</v>
          </cell>
          <cell r="G77" t="n">
            <v>27.439159393310547</v>
          </cell>
          <cell r="H77" t="n">
            <v>67.849563598632813</v>
          </cell>
          <cell r="I77" t="n">
            <v>0</v>
          </cell>
          <cell r="J77" t="n">
            <v>1.6357173919677734</v>
          </cell>
          <cell r="L77" t="n">
            <v>12</v>
          </cell>
          <cell r="M77" t="n">
            <v>3</v>
          </cell>
          <cell r="O77" t="n">
            <v>3</v>
          </cell>
          <cell r="P77" t="n">
            <v>15</v>
          </cell>
          <cell r="Q77" t="n">
            <v>4</v>
          </cell>
          <cell r="R77" t="n">
            <v>15</v>
          </cell>
        </row>
        <row r="78">
          <cell r="C78" t="n">
            <v>40.046001434326172</v>
          </cell>
          <cell r="D78" t="n">
            <v>28.819526672363281</v>
          </cell>
          <cell r="E78" t="n">
            <v>120.80638122558594</v>
          </cell>
          <cell r="F78" t="n">
            <v>226.342041015625</v>
          </cell>
          <cell r="G78" t="n">
            <v>49.754467010498047</v>
          </cell>
          <cell r="H78" t="n">
            <v>116.09375762939453</v>
          </cell>
          <cell r="I78" t="n">
            <v>0</v>
          </cell>
          <cell r="J78" t="n">
            <v>0</v>
          </cell>
          <cell r="K78" t="n">
            <v>2</v>
          </cell>
          <cell r="L78" t="n">
            <v>21</v>
          </cell>
          <cell r="M78" t="n">
            <v>8</v>
          </cell>
        </row>
        <row r="79">
          <cell r="C79" t="n">
            <v>41.890598297119141</v>
          </cell>
          <cell r="D79" t="n">
            <v>36.910083770751953</v>
          </cell>
          <cell r="E79" t="n">
            <v>145.09243774414063</v>
          </cell>
          <cell r="F79" t="n">
            <v>179.73007202148438</v>
          </cell>
          <cell r="G79" t="n">
            <v>96.613525390625</v>
          </cell>
          <cell r="H79" t="n">
            <v>140.71969604492188</v>
          </cell>
          <cell r="I79" t="n">
            <v>0</v>
          </cell>
          <cell r="J79" t="n">
            <v>3.9021856784820557</v>
          </cell>
          <cell r="K79" t="n">
            <v>6</v>
          </cell>
          <cell r="L79" t="n">
            <v>14</v>
          </cell>
          <cell r="M79" t="n">
            <v>9</v>
          </cell>
          <cell r="O79" t="n">
            <v>7</v>
          </cell>
          <cell r="P79" t="n">
            <v>25</v>
          </cell>
          <cell r="Q79" t="n">
            <v>7</v>
          </cell>
          <cell r="R79" t="n">
            <v>12</v>
          </cell>
        </row>
        <row r="80">
          <cell r="C80" t="n">
            <v>26.700000762939453</v>
          </cell>
          <cell r="D80" t="n">
            <v>153.82015991210938</v>
          </cell>
          <cell r="E80" t="n">
            <v>187.30332946777344</v>
          </cell>
          <cell r="F80" t="n">
            <v>0</v>
          </cell>
          <cell r="G80" t="n">
            <v>36.680419921875</v>
          </cell>
          <cell r="H80" t="n">
            <v>47.863475799560547</v>
          </cell>
          <cell r="I80" t="n">
            <v>48.252132415771484</v>
          </cell>
          <cell r="J80" t="n">
            <v>0</v>
          </cell>
          <cell r="K80" t="n">
            <v>1</v>
          </cell>
          <cell r="M80" t="n">
            <v>2</v>
          </cell>
          <cell r="N80" t="n">
            <v>7</v>
          </cell>
          <cell r="O80" t="n">
            <v>9</v>
          </cell>
          <cell r="P80" t="n">
            <v>25</v>
          </cell>
          <cell r="Q80" t="n">
            <v>2</v>
          </cell>
          <cell r="R80" t="n">
            <v>53</v>
          </cell>
        </row>
        <row r="81">
          <cell r="C81" t="n">
            <v>1075.9940185546875</v>
          </cell>
          <cell r="D81" t="n">
            <v>2152.562744140625</v>
          </cell>
          <cell r="E81" t="n">
            <v>4493.86474609375</v>
          </cell>
          <cell r="F81" t="n">
            <v>4387.0166015625</v>
          </cell>
          <cell r="G81" t="n">
            <v>1367.7742919921875</v>
          </cell>
          <cell r="H81" t="n">
            <v>2664.1865234375</v>
          </cell>
          <cell r="I81" t="n">
            <v>1242.0130615234375</v>
          </cell>
          <cell r="J81" t="n">
            <v>226.17509460449219</v>
          </cell>
          <cell r="P81" t="n">
            <v>300</v>
          </cell>
        </row>
        <row r="83">
          <cell r="C83" t="n">
            <v>2775.7138671875</v>
          </cell>
          <cell r="D83" t="n">
            <v>6967.015625</v>
          </cell>
          <cell r="E83" t="n">
            <v>335.35263061523438</v>
          </cell>
          <cell r="F83" t="n">
            <v>0</v>
          </cell>
          <cell r="G83" t="n">
            <v>2352.234375</v>
          </cell>
          <cell r="H83" t="n">
            <v>1770.783447265625</v>
          </cell>
          <cell r="I83" t="n">
            <v>1031.1876220703125</v>
          </cell>
          <cell r="J83" t="n">
            <v>0</v>
          </cell>
          <cell r="K83" t="n">
            <v>70</v>
          </cell>
          <cell r="M83" t="n">
            <v>53</v>
          </cell>
          <cell r="N83" t="n">
            <v>154</v>
          </cell>
          <cell r="P83" t="n">
            <v>469</v>
          </cell>
          <cell r="Q83" t="n">
            <v>65</v>
          </cell>
          <cell r="R83" t="n">
            <v>2229</v>
          </cell>
        </row>
        <row r="84">
          <cell r="C84" t="n">
            <v>1493.5980224609375</v>
          </cell>
          <cell r="D84" t="n">
            <v>9552.39453125</v>
          </cell>
          <cell r="E84" t="n">
            <v>850.1173095703125</v>
          </cell>
          <cell r="F84" t="n">
            <v>69.777076721191406</v>
          </cell>
          <cell r="G84" t="n">
            <v>1728.3817138671875</v>
          </cell>
          <cell r="H84" t="n">
            <v>567.52020263671875</v>
          </cell>
          <cell r="I84" t="n">
            <v>871.90423583984375</v>
          </cell>
          <cell r="J84" t="n">
            <v>0</v>
          </cell>
          <cell r="K84" t="n">
            <v>40</v>
          </cell>
          <cell r="M84" t="n">
            <v>10</v>
          </cell>
          <cell r="N84" t="n">
            <v>100</v>
          </cell>
          <cell r="O84" t="n">
            <v>23</v>
          </cell>
          <cell r="P84" t="n">
            <v>285</v>
          </cell>
          <cell r="Q84" t="n">
            <v>65</v>
          </cell>
          <cell r="R84" t="n">
            <v>3250</v>
          </cell>
        </row>
        <row r="86">
          <cell r="C86" t="n">
            <v>398.9000244140625</v>
          </cell>
          <cell r="D86" t="n">
            <v>209.22412109375</v>
          </cell>
          <cell r="E86" t="n">
            <v>164.00120544433594</v>
          </cell>
          <cell r="F86" t="n">
            <v>1242.2681884765625</v>
          </cell>
          <cell r="G86" t="n">
            <v>559.4747314453125</v>
          </cell>
          <cell r="H86" t="n">
            <v>404.372802734375</v>
          </cell>
          <cell r="I86" t="n">
            <v>0</v>
          </cell>
          <cell r="J86" t="n">
            <v>38.139816284179688</v>
          </cell>
          <cell r="K86" t="n">
            <v>27</v>
          </cell>
          <cell r="L86" t="n">
            <v>86</v>
          </cell>
          <cell r="M86" t="n">
            <v>20</v>
          </cell>
          <cell r="O86" t="n">
            <v>8</v>
          </cell>
          <cell r="P86" t="n">
            <v>55</v>
          </cell>
          <cell r="Q86" t="n">
            <v>16</v>
          </cell>
          <cell r="R86" t="n">
            <v>41</v>
          </cell>
          <cell r="S86" t="n">
            <v>3</v>
          </cell>
          <cell r="T86" t="n">
            <v>453</v>
          </cell>
          <cell r="U86" t="n">
            <v>22</v>
          </cell>
        </row>
        <row r="87">
          <cell r="C87" t="n">
            <v>384.76998901367188</v>
          </cell>
          <cell r="D87" t="n">
            <v>29.122804641723633</v>
          </cell>
          <cell r="E87" t="n">
            <v>0.47630769014358521</v>
          </cell>
          <cell r="F87" t="n">
            <v>1120.3914794921875</v>
          </cell>
          <cell r="G87" t="n">
            <v>128.8348388671875</v>
          </cell>
          <cell r="H87" t="n">
            <v>222.0614013671875</v>
          </cell>
          <cell r="I87" t="n">
            <v>0</v>
          </cell>
          <cell r="J87" t="n">
            <v>24.269004821777344</v>
          </cell>
          <cell r="K87" t="n">
            <v>4</v>
          </cell>
          <cell r="L87" t="n">
            <v>78</v>
          </cell>
          <cell r="M87" t="n">
            <v>7</v>
          </cell>
          <cell r="P87" t="n">
            <v>115</v>
          </cell>
          <cell r="Q87" t="n">
            <v>25</v>
          </cell>
          <cell r="R87" t="n">
            <v>6</v>
          </cell>
          <cell r="S87" t="n">
            <v>2</v>
          </cell>
          <cell r="T87" t="n">
            <v>610</v>
          </cell>
          <cell r="U87" t="n">
            <v>61</v>
          </cell>
        </row>
        <row r="89">
          <cell r="C89" t="n">
            <v>402</v>
          </cell>
          <cell r="D89" t="n">
            <v>766.7178955078125</v>
          </cell>
          <cell r="E89" t="n">
            <v>0</v>
          </cell>
          <cell r="F89" t="n">
            <v>0</v>
          </cell>
          <cell r="G89" t="n">
            <v>61.281177520751953</v>
          </cell>
          <cell r="H89" t="n">
            <v>0</v>
          </cell>
          <cell r="I89" t="n">
            <v>214.48410034179688</v>
          </cell>
          <cell r="J89" t="n">
            <v>0</v>
          </cell>
          <cell r="K89" t="n">
            <v>1</v>
          </cell>
          <cell r="N89" t="n">
            <v>32</v>
          </cell>
          <cell r="P89" t="n">
            <v>75</v>
          </cell>
          <cell r="Q89" t="n">
            <v>22</v>
          </cell>
          <cell r="R89" t="n">
            <v>230</v>
          </cell>
        </row>
        <row r="90">
          <cell r="C90" t="n">
            <v>600.6669921875</v>
          </cell>
          <cell r="D90" t="n">
            <v>3632.420654296875</v>
          </cell>
          <cell r="E90" t="n">
            <v>1055.365478515625</v>
          </cell>
          <cell r="F90" t="n">
            <v>0</v>
          </cell>
          <cell r="G90" t="n">
            <v>249.52438354492188</v>
          </cell>
          <cell r="H90" t="n">
            <v>413.6851806640625</v>
          </cell>
          <cell r="I90" t="n">
            <v>233.59272766113281</v>
          </cell>
          <cell r="J90" t="n">
            <v>0</v>
          </cell>
          <cell r="K90" t="n">
            <v>6</v>
          </cell>
          <cell r="M90" t="n">
            <v>12</v>
          </cell>
          <cell r="N90" t="n">
            <v>34</v>
          </cell>
          <cell r="O90" t="n">
            <v>49</v>
          </cell>
          <cell r="P90" t="n">
            <v>180</v>
          </cell>
          <cell r="Q90" t="n">
            <v>27</v>
          </cell>
          <cell r="R90" t="n">
            <v>1268</v>
          </cell>
        </row>
        <row r="91">
          <cell r="C91" t="n">
            <v>3442.460205078125</v>
          </cell>
          <cell r="D91" t="n">
            <v>12128.013671875</v>
          </cell>
          <cell r="E91" t="n">
            <v>3964.478515625</v>
          </cell>
          <cell r="F91" t="n">
            <v>0</v>
          </cell>
          <cell r="G91" t="n">
            <v>1192.436279296875</v>
          </cell>
          <cell r="H91" t="n">
            <v>2295.884765625</v>
          </cell>
          <cell r="I91" t="n">
            <v>1633.8739013671875</v>
          </cell>
          <cell r="J91" t="n">
            <v>0</v>
          </cell>
          <cell r="K91" t="n">
            <v>35</v>
          </cell>
          <cell r="M91" t="n">
            <v>68</v>
          </cell>
          <cell r="N91" t="n">
            <v>65</v>
          </cell>
          <cell r="O91" t="n">
            <v>198</v>
          </cell>
          <cell r="P91" t="n">
            <v>1239</v>
          </cell>
          <cell r="Q91" t="n">
            <v>86</v>
          </cell>
          <cell r="R91" t="n">
            <v>4244</v>
          </cell>
        </row>
        <row r="93">
          <cell r="C93" t="n">
            <v>1572.824951171875</v>
          </cell>
          <cell r="D93" t="n">
            <v>2985.94287109375</v>
          </cell>
          <cell r="E93" t="n">
            <v>746.48577880859375</v>
          </cell>
          <cell r="F93" t="n">
            <v>694.40533447265625</v>
          </cell>
          <cell r="G93" t="n">
            <v>1429.60693359375</v>
          </cell>
          <cell r="H93" t="n">
            <v>1676.699462890625</v>
          </cell>
          <cell r="I93" t="n">
            <v>465.8302001953125</v>
          </cell>
          <cell r="J93" t="n">
            <v>0</v>
          </cell>
          <cell r="K93" t="n">
            <v>42</v>
          </cell>
          <cell r="M93" t="n">
            <v>83</v>
          </cell>
          <cell r="N93" t="n">
            <v>20</v>
          </cell>
          <cell r="O93" t="n">
            <v>37</v>
          </cell>
          <cell r="P93" t="n">
            <v>420</v>
          </cell>
          <cell r="Q93" t="n">
            <v>35</v>
          </cell>
          <cell r="R93" t="n">
            <v>1044</v>
          </cell>
        </row>
        <row r="94">
          <cell r="C94" t="n">
            <v>173.55500793457031</v>
          </cell>
          <cell r="D94" t="n">
            <v>263.7955322265625</v>
          </cell>
          <cell r="E94" t="n">
            <v>40.053707122802734</v>
          </cell>
          <cell r="F94" t="n">
            <v>13.972223281860352</v>
          </cell>
          <cell r="G94" t="n">
            <v>161.93804931640625</v>
          </cell>
          <cell r="H94" t="n">
            <v>210.23539733886719</v>
          </cell>
          <cell r="I94" t="n">
            <v>24.451387405395508</v>
          </cell>
          <cell r="J94" t="n">
            <v>0.93148148059844971</v>
          </cell>
          <cell r="K94" t="n">
            <v>4</v>
          </cell>
          <cell r="M94" t="n">
            <v>10</v>
          </cell>
          <cell r="N94" t="n">
            <v>3</v>
          </cell>
          <cell r="O94" t="n">
            <v>2</v>
          </cell>
          <cell r="P94" t="n">
            <v>30</v>
          </cell>
          <cell r="Q94" t="n">
            <v>9</v>
          </cell>
          <cell r="R94" t="n">
            <v>92</v>
          </cell>
        </row>
        <row r="96">
          <cell r="C96" t="n">
            <v>1015</v>
          </cell>
          <cell r="D96" t="n">
            <v>1317.20556640625</v>
          </cell>
          <cell r="E96" t="n">
            <v>3064.926513671875</v>
          </cell>
          <cell r="F96" t="n">
            <v>1967.2552490234375</v>
          </cell>
          <cell r="G96" t="n">
            <v>989.151611328125</v>
          </cell>
          <cell r="H96" t="n">
            <v>1304.375732421875</v>
          </cell>
          <cell r="I96" t="n">
            <v>0</v>
          </cell>
          <cell r="J96" t="n">
            <v>128.29924011230469</v>
          </cell>
          <cell r="K96" t="n">
            <v>29</v>
          </cell>
          <cell r="L96" t="n">
            <v>79</v>
          </cell>
          <cell r="M96" t="n">
            <v>39</v>
          </cell>
          <cell r="O96" t="n">
            <v>123</v>
          </cell>
          <cell r="P96" t="n">
            <v>154</v>
          </cell>
          <cell r="Q96" t="n">
            <v>30</v>
          </cell>
          <cell r="R96" t="n">
            <v>395</v>
          </cell>
          <cell r="S96" t="n">
            <v>12</v>
          </cell>
        </row>
        <row r="97">
          <cell r="C97" t="n">
            <v>163.21099853515625</v>
          </cell>
          <cell r="D97" t="n">
            <v>1047.8193359375</v>
          </cell>
          <cell r="E97" t="n">
            <v>2921.963623046875</v>
          </cell>
          <cell r="F97" t="n">
            <v>676.932861328125</v>
          </cell>
          <cell r="G97" t="n">
            <v>303.23651123046875</v>
          </cell>
          <cell r="H97" t="n">
            <v>319.05755615234375</v>
          </cell>
          <cell r="I97" t="n">
            <v>0</v>
          </cell>
          <cell r="J97" t="n">
            <v>11.238987922668457</v>
          </cell>
          <cell r="K97" t="n">
            <v>15</v>
          </cell>
          <cell r="L97" t="n">
            <v>34</v>
          </cell>
          <cell r="M97" t="n">
            <v>15</v>
          </cell>
          <cell r="O97" t="n">
            <v>117</v>
          </cell>
          <cell r="P97" t="n">
            <v>86</v>
          </cell>
          <cell r="Q97" t="n">
            <v>12</v>
          </cell>
          <cell r="R97" t="n">
            <v>314</v>
          </cell>
        </row>
        <row r="98">
          <cell r="C98" t="n">
            <v>385.19601440429688</v>
          </cell>
          <cell r="D98" t="n">
            <v>1707.5565185546875</v>
          </cell>
          <cell r="E98" t="n">
            <v>1538.044921875</v>
          </cell>
          <cell r="F98" t="n">
            <v>239.10456848144531</v>
          </cell>
          <cell r="G98" t="n">
            <v>415.03106689453125</v>
          </cell>
          <cell r="H98" t="n">
            <v>598.83056640625</v>
          </cell>
          <cell r="I98" t="n">
            <v>200.71174621582031</v>
          </cell>
          <cell r="J98" t="n">
            <v>9.7196979522705078</v>
          </cell>
          <cell r="K98" t="n">
            <v>12</v>
          </cell>
          <cell r="L98" t="n">
            <v>3</v>
          </cell>
          <cell r="M98" t="n">
            <v>29</v>
          </cell>
          <cell r="O98" t="n">
            <v>76</v>
          </cell>
          <cell r="P98" t="n">
            <v>120</v>
          </cell>
          <cell r="Q98" t="n">
            <v>36</v>
          </cell>
          <cell r="R98" t="n">
            <v>597</v>
          </cell>
        </row>
        <row r="99">
          <cell r="C99" t="n">
            <v>42.955001831054688</v>
          </cell>
          <cell r="D99" t="n">
            <v>168.91641235351563</v>
          </cell>
          <cell r="E99" t="n">
            <v>425.2203369140625</v>
          </cell>
          <cell r="F99" t="n">
            <v>93.77691650390625</v>
          </cell>
          <cell r="G99" t="n">
            <v>103.13494873046875</v>
          </cell>
          <cell r="H99" t="n">
            <v>154.10279846191406</v>
          </cell>
          <cell r="I99" t="n">
            <v>0</v>
          </cell>
          <cell r="J99" t="n">
            <v>1.7693759202957153</v>
          </cell>
          <cell r="K99" t="n">
            <v>7</v>
          </cell>
          <cell r="L99" t="n">
            <v>4</v>
          </cell>
          <cell r="M99" t="n">
            <v>7</v>
          </cell>
          <cell r="O99" t="n">
            <v>21</v>
          </cell>
          <cell r="P99" t="n">
            <v>30</v>
          </cell>
          <cell r="Q99" t="n">
            <v>3</v>
          </cell>
          <cell r="R99" t="n">
            <v>58</v>
          </cell>
        </row>
        <row r="100">
          <cell r="C100" t="n">
            <v>31.655000686645508</v>
          </cell>
          <cell r="D100" t="n">
            <v>92.01123046875</v>
          </cell>
          <cell r="E100" t="n">
            <v>144.6214599609375</v>
          </cell>
          <cell r="F100" t="n">
            <v>32.935840606689453</v>
          </cell>
          <cell r="G100" t="n">
            <v>13.287607192993164</v>
          </cell>
          <cell r="H100" t="n">
            <v>10.630085945129395</v>
          </cell>
          <cell r="I100" t="n">
            <v>0</v>
          </cell>
          <cell r="J100" t="n">
            <v>0</v>
          </cell>
          <cell r="L100" t="n">
            <v>2</v>
          </cell>
          <cell r="O100" t="n">
            <v>7</v>
          </cell>
          <cell r="R100" t="n">
            <v>20</v>
          </cell>
        </row>
        <row r="101">
          <cell r="C101" t="n">
            <v>49.080001831054688</v>
          </cell>
          <cell r="D101" t="n">
            <v>253.57310485839844</v>
          </cell>
          <cell r="E101" t="n">
            <v>302.08612060546875</v>
          </cell>
          <cell r="F101" t="n">
            <v>77.996963500976563</v>
          </cell>
          <cell r="G101" t="n">
            <v>21.933189392089844</v>
          </cell>
          <cell r="H101" t="n">
            <v>43.022789001464844</v>
          </cell>
          <cell r="I101" t="n">
            <v>0</v>
          </cell>
          <cell r="J101" t="n">
            <v>0.55316990613937378</v>
          </cell>
          <cell r="L101" t="n">
            <v>5</v>
          </cell>
          <cell r="M101" t="n">
            <v>2</v>
          </cell>
          <cell r="O101" t="n">
            <v>15</v>
          </cell>
          <cell r="P101" t="n">
            <v>11</v>
          </cell>
          <cell r="Q101" t="n">
            <v>1</v>
          </cell>
          <cell r="R101" t="n">
            <v>50</v>
          </cell>
        </row>
        <row r="102">
          <cell r="C102" t="n">
            <v>151.08000183105469</v>
          </cell>
          <cell r="D102" t="n">
            <v>512.64581298828125</v>
          </cell>
          <cell r="E102" t="n">
            <v>1075.3856201171875</v>
          </cell>
          <cell r="F102" t="n">
            <v>330.66571044921875</v>
          </cell>
          <cell r="G102" t="n">
            <v>69.553810119628906</v>
          </cell>
          <cell r="H102" t="n">
            <v>113.60456848144531</v>
          </cell>
          <cell r="I102" t="n">
            <v>0</v>
          </cell>
          <cell r="J102" t="n">
            <v>6.0812082290649414</v>
          </cell>
          <cell r="K102" t="n">
            <v>2</v>
          </cell>
          <cell r="L102" t="n">
            <v>15</v>
          </cell>
          <cell r="M102" t="n">
            <v>5</v>
          </cell>
          <cell r="O102" t="n">
            <v>50</v>
          </cell>
          <cell r="P102" t="n">
            <v>33</v>
          </cell>
          <cell r="Q102" t="n">
            <v>2</v>
          </cell>
          <cell r="R102" t="n">
            <v>150</v>
          </cell>
        </row>
        <row r="103">
          <cell r="C103" t="n">
            <v>46.479999542236328</v>
          </cell>
          <cell r="D103" t="n">
            <v>158.44345092773438</v>
          </cell>
          <cell r="E103" t="n">
            <v>282.87826538085938</v>
          </cell>
          <cell r="F103" t="n">
            <v>0</v>
          </cell>
          <cell r="G103" t="n">
            <v>14.179945945739746</v>
          </cell>
          <cell r="H103" t="n">
            <v>22.687911987304688</v>
          </cell>
          <cell r="I103" t="n">
            <v>0</v>
          </cell>
          <cell r="J103" t="n">
            <v>0.92983239889144897</v>
          </cell>
          <cell r="O103" t="n">
            <v>12</v>
          </cell>
          <cell r="P103" t="n">
            <v>13</v>
          </cell>
          <cell r="Q103" t="n">
            <v>1</v>
          </cell>
          <cell r="R103" t="n">
            <v>50</v>
          </cell>
        </row>
        <row r="104">
          <cell r="C104" t="n">
            <v>2090</v>
          </cell>
          <cell r="D104" t="n">
            <v>10989.3447265625</v>
          </cell>
          <cell r="E104" t="n">
            <v>17094.759765625</v>
          </cell>
          <cell r="F104" t="n">
            <v>0</v>
          </cell>
          <cell r="G104" t="n">
            <v>736.10906982421875</v>
          </cell>
          <cell r="H104" t="n">
            <v>3189.805908203125</v>
          </cell>
          <cell r="I104" t="n">
            <v>0</v>
          </cell>
          <cell r="J104" t="n">
            <v>127.37771606445313</v>
          </cell>
          <cell r="K104" t="n">
            <v>20</v>
          </cell>
          <cell r="M104" t="n">
            <v>85</v>
          </cell>
          <cell r="O104" t="n">
            <v>720</v>
          </cell>
          <cell r="P104" t="n">
            <v>460</v>
          </cell>
          <cell r="Q104" t="n">
            <v>40</v>
          </cell>
          <cell r="R104" t="n">
            <v>2500</v>
          </cell>
          <cell r="S104" t="n">
            <v>6</v>
          </cell>
        </row>
        <row r="106">
          <cell r="C106" t="n">
            <v>211.22000122070313</v>
          </cell>
          <cell r="D106" t="n">
            <v>0</v>
          </cell>
          <cell r="E106" t="n">
            <v>0</v>
          </cell>
          <cell r="F106" t="n">
            <v>418.54144287109375</v>
          </cell>
          <cell r="G106" t="n">
            <v>13.678528785705566</v>
          </cell>
          <cell r="H106" t="n">
            <v>0</v>
          </cell>
          <cell r="I106" t="n">
            <v>0</v>
          </cell>
          <cell r="J106" t="n">
            <v>0</v>
          </cell>
          <cell r="L106" t="n">
            <v>35</v>
          </cell>
          <cell r="T106" t="n">
            <v>28</v>
          </cell>
          <cell r="U106" t="n">
            <v>2</v>
          </cell>
        </row>
        <row r="108">
          <cell r="C108" t="n">
            <v>8.3999996185302734</v>
          </cell>
          <cell r="D108" t="n">
            <v>49.507953643798828</v>
          </cell>
          <cell r="E108" t="n">
            <v>105.93763732910156</v>
          </cell>
          <cell r="F108" t="n">
            <v>84.175262451171875</v>
          </cell>
          <cell r="G108" t="n">
            <v>9.5418176651000977</v>
          </cell>
          <cell r="H108" t="n">
            <v>80.061820983886719</v>
          </cell>
          <cell r="I108" t="n">
            <v>0</v>
          </cell>
          <cell r="J108" t="n">
            <v>6.8435173034667969</v>
          </cell>
          <cell r="L108" t="n">
            <v>10</v>
          </cell>
          <cell r="M108" t="n">
            <v>9</v>
          </cell>
          <cell r="O108" t="n">
            <v>5</v>
          </cell>
          <cell r="P108" t="n">
            <v>29</v>
          </cell>
          <cell r="Q108" t="n">
            <v>8</v>
          </cell>
          <cell r="R108" t="n">
            <v>17</v>
          </cell>
        </row>
        <row r="109">
          <cell r="C109" t="n">
            <v>62.600002288818359</v>
          </cell>
          <cell r="D109" t="n">
            <v>120.41134643554688</v>
          </cell>
          <cell r="E109" t="n">
            <v>1108.604736328125</v>
          </cell>
          <cell r="F109" t="n">
            <v>350.46734619140625</v>
          </cell>
          <cell r="G109" t="n">
            <v>37.976451873779297</v>
          </cell>
          <cell r="H109" t="n">
            <v>468.00390625</v>
          </cell>
          <cell r="I109" t="n">
            <v>0</v>
          </cell>
          <cell r="J109" t="n">
            <v>38.818744659423828</v>
          </cell>
          <cell r="K109" t="n">
            <v>1</v>
          </cell>
          <cell r="L109" t="n">
            <v>28</v>
          </cell>
          <cell r="M109" t="n">
            <v>46</v>
          </cell>
          <cell r="O109" t="n">
            <v>55</v>
          </cell>
          <cell r="P109" t="n">
            <v>141</v>
          </cell>
          <cell r="Q109" t="n">
            <v>42</v>
          </cell>
          <cell r="R109" t="n">
            <v>42</v>
          </cell>
          <cell r="S109" t="n">
            <v>3</v>
          </cell>
        </row>
        <row r="110">
          <cell r="C110" t="n">
            <v>38.099998474121094</v>
          </cell>
          <cell r="D110" t="n">
            <v>39.987125396728516</v>
          </cell>
          <cell r="E110" t="n">
            <v>100.30104827880859</v>
          </cell>
          <cell r="F110" t="n">
            <v>365.28799438476563</v>
          </cell>
          <cell r="G110" t="n">
            <v>50.1817626953125</v>
          </cell>
          <cell r="H110" t="n">
            <v>197.55099487304688</v>
          </cell>
          <cell r="I110" t="n">
            <v>0</v>
          </cell>
          <cell r="J110" t="n">
            <v>8.5389184951782227</v>
          </cell>
          <cell r="K110" t="n">
            <v>2</v>
          </cell>
          <cell r="L110" t="n">
            <v>43</v>
          </cell>
          <cell r="M110" t="n">
            <v>15</v>
          </cell>
          <cell r="O110" t="n">
            <v>5</v>
          </cell>
          <cell r="P110" t="n">
            <v>42</v>
          </cell>
          <cell r="Q110" t="n">
            <v>8</v>
          </cell>
          <cell r="R110" t="n">
            <v>13</v>
          </cell>
        </row>
        <row r="111">
          <cell r="C111" t="n">
            <v>34.689998626708984</v>
          </cell>
          <cell r="D111" t="n">
            <v>21.863445281982422</v>
          </cell>
          <cell r="E111" t="n">
            <v>119.8663330078125</v>
          </cell>
          <cell r="F111" t="n">
            <v>333.964111328125</v>
          </cell>
          <cell r="G111" t="n">
            <v>55.569591522216797</v>
          </cell>
          <cell r="H111" t="n">
            <v>88.911338806152344</v>
          </cell>
          <cell r="I111" t="n">
            <v>0</v>
          </cell>
          <cell r="J111" t="n">
            <v>2.1863446235656738</v>
          </cell>
          <cell r="K111" t="n">
            <v>2</v>
          </cell>
          <cell r="L111" t="n">
            <v>39</v>
          </cell>
          <cell r="M111" t="n">
            <v>6</v>
          </cell>
          <cell r="O111" t="n">
            <v>5</v>
          </cell>
          <cell r="P111" t="n">
            <v>23</v>
          </cell>
          <cell r="Q111" t="n">
            <v>6</v>
          </cell>
          <cell r="R111" t="n">
            <v>7</v>
          </cell>
        </row>
        <row r="112">
          <cell r="C112" t="n">
            <v>49.129997253417969</v>
          </cell>
          <cell r="D112" t="n">
            <v>23.527248382568359</v>
          </cell>
          <cell r="E112" t="n">
            <v>118.69393157958984</v>
          </cell>
          <cell r="F112" t="n">
            <v>280.16000366210938</v>
          </cell>
          <cell r="G112" t="n">
            <v>99.926322937011719</v>
          </cell>
          <cell r="H112" t="n">
            <v>348.56185913085938</v>
          </cell>
          <cell r="I112" t="n">
            <v>0</v>
          </cell>
          <cell r="J112" t="n">
            <v>0</v>
          </cell>
          <cell r="K112" t="n">
            <v>5</v>
          </cell>
          <cell r="L112" t="n">
            <v>22</v>
          </cell>
          <cell r="M112" t="n">
            <v>34</v>
          </cell>
          <cell r="O112" t="n">
            <v>5</v>
          </cell>
          <cell r="P112" t="n">
            <v>18</v>
          </cell>
          <cell r="Q112" t="n">
            <v>1</v>
          </cell>
        </row>
        <row r="113">
          <cell r="C113" t="n">
            <v>16.61400032043457</v>
          </cell>
          <cell r="D113" t="n">
            <v>39.907611846923828</v>
          </cell>
          <cell r="E113" t="n">
            <v>32.094261169433594</v>
          </cell>
          <cell r="F113" t="n">
            <v>86.164161682128906</v>
          </cell>
          <cell r="G113" t="n">
            <v>0</v>
          </cell>
          <cell r="H113" t="n">
            <v>113.24636077880859</v>
          </cell>
          <cell r="I113" t="n">
            <v>0</v>
          </cell>
          <cell r="J113" t="n">
            <v>1.700608491897583</v>
          </cell>
          <cell r="L113" t="n">
            <v>6</v>
          </cell>
          <cell r="M113" t="n">
            <v>11</v>
          </cell>
          <cell r="P113" t="n">
            <v>13</v>
          </cell>
          <cell r="Q113" t="n">
            <v>1</v>
          </cell>
          <cell r="R113" t="n">
            <v>7</v>
          </cell>
        </row>
        <row r="114">
          <cell r="C114" t="n">
            <v>25.611000061035156</v>
          </cell>
          <cell r="D114" t="n">
            <v>39.057285308837891</v>
          </cell>
          <cell r="E114" t="n">
            <v>99.718132019042969</v>
          </cell>
          <cell r="F114" t="n">
            <v>171.68931579589844</v>
          </cell>
          <cell r="G114" t="n">
            <v>47.153533935546875</v>
          </cell>
          <cell r="H114" t="n">
            <v>191.92317199707031</v>
          </cell>
          <cell r="I114" t="n">
            <v>0</v>
          </cell>
          <cell r="J114" t="n">
            <v>1.8986179828643799</v>
          </cell>
          <cell r="K114" t="n">
            <v>2</v>
          </cell>
          <cell r="L114" t="n">
            <v>15</v>
          </cell>
          <cell r="M114" t="n">
            <v>17</v>
          </cell>
          <cell r="O114" t="n">
            <v>4</v>
          </cell>
          <cell r="P114" t="n">
            <v>14</v>
          </cell>
          <cell r="Q114" t="n">
            <v>2</v>
          </cell>
          <cell r="R114" t="n">
            <v>8</v>
          </cell>
        </row>
        <row r="115">
          <cell r="C115" t="n">
            <v>9.4641590118408203</v>
          </cell>
          <cell r="D115" t="n">
            <v>47.144577026367188</v>
          </cell>
          <cell r="E115" t="n">
            <v>15.94168758392334</v>
          </cell>
          <cell r="F115" t="n">
            <v>7.3602190017700195</v>
          </cell>
          <cell r="G115" t="n">
            <v>0</v>
          </cell>
          <cell r="H115" t="n">
            <v>12.219357490539551</v>
          </cell>
          <cell r="I115" t="n">
            <v>0</v>
          </cell>
          <cell r="J115" t="n">
            <v>0</v>
          </cell>
          <cell r="P115" t="n">
            <v>26</v>
          </cell>
          <cell r="Q115" t="n">
            <v>3</v>
          </cell>
          <cell r="R115" t="n">
            <v>15</v>
          </cell>
        </row>
        <row r="116">
          <cell r="C116" t="n">
            <v>76.146003723144531</v>
          </cell>
          <cell r="D116" t="n">
            <v>69.254959106445313</v>
          </cell>
          <cell r="E116" t="n">
            <v>105.5621337890625</v>
          </cell>
          <cell r="F116" t="n">
            <v>338.52239990234375</v>
          </cell>
          <cell r="G116" t="n">
            <v>132.674072265625</v>
          </cell>
          <cell r="H116" t="n">
            <v>320.51956176757813</v>
          </cell>
          <cell r="I116" t="n">
            <v>0</v>
          </cell>
          <cell r="J116" t="n">
            <v>3.0148305892944336</v>
          </cell>
          <cell r="K116" t="n">
            <v>6</v>
          </cell>
          <cell r="L116" t="n">
            <v>27</v>
          </cell>
          <cell r="M116" t="n">
            <v>25</v>
          </cell>
          <cell r="O116" t="n">
            <v>5</v>
          </cell>
          <cell r="P116" t="n">
            <v>57</v>
          </cell>
          <cell r="Q116" t="n">
            <v>17</v>
          </cell>
          <cell r="R116" t="n">
            <v>24</v>
          </cell>
          <cell r="T116" t="n">
            <v>22</v>
          </cell>
          <cell r="U116" t="n">
            <v>2</v>
          </cell>
        </row>
        <row r="117">
          <cell r="C117" t="n">
            <v>40.438003540039063</v>
          </cell>
          <cell r="D117" t="n">
            <v>36.684371948242188</v>
          </cell>
          <cell r="E117" t="n">
            <v>51.641986846923828</v>
          </cell>
          <cell r="F117" t="n">
            <v>322.62594604492188</v>
          </cell>
          <cell r="G117" t="n">
            <v>123.20927429199219</v>
          </cell>
          <cell r="H117" t="n">
            <v>232.54362487792969</v>
          </cell>
          <cell r="I117" t="n">
            <v>0</v>
          </cell>
          <cell r="J117" t="n">
            <v>10.190104484558105</v>
          </cell>
          <cell r="K117" t="n">
            <v>7</v>
          </cell>
          <cell r="L117" t="n">
            <v>20</v>
          </cell>
          <cell r="M117" t="n">
            <v>14</v>
          </cell>
          <cell r="O117" t="n">
            <v>2</v>
          </cell>
          <cell r="P117" t="n">
            <v>29</v>
          </cell>
          <cell r="Q117" t="n">
            <v>4</v>
          </cell>
          <cell r="R117" t="n">
            <v>12</v>
          </cell>
          <cell r="S117" t="n">
            <v>1</v>
          </cell>
        </row>
        <row r="118">
          <cell r="C118" t="n">
            <v>39.340000152587891</v>
          </cell>
          <cell r="D118" t="n">
            <v>49.706695556640625</v>
          </cell>
          <cell r="E118" t="n">
            <v>135.98077392578125</v>
          </cell>
          <cell r="F118" t="n">
            <v>481.0325927734375</v>
          </cell>
          <cell r="G118" t="n">
            <v>24.452487945556641</v>
          </cell>
          <cell r="H118" t="n">
            <v>151.46958923339844</v>
          </cell>
          <cell r="I118" t="n">
            <v>0</v>
          </cell>
          <cell r="J118" t="n">
            <v>0</v>
          </cell>
          <cell r="L118" t="n">
            <v>40</v>
          </cell>
          <cell r="M118" t="n">
            <v>10</v>
          </cell>
          <cell r="O118" t="n">
            <v>6</v>
          </cell>
          <cell r="P118" t="n">
            <v>21</v>
          </cell>
          <cell r="Q118" t="n">
            <v>6</v>
          </cell>
          <cell r="R118" t="n">
            <v>14</v>
          </cell>
        </row>
        <row r="119">
          <cell r="C119" t="n">
            <v>24.744998931884766</v>
          </cell>
          <cell r="D119" t="n">
            <v>25.639749526977539</v>
          </cell>
          <cell r="E119" t="n">
            <v>82.795028686523438</v>
          </cell>
          <cell r="F119" t="n">
            <v>172.91925048828125</v>
          </cell>
          <cell r="G119" t="n">
            <v>14.397516250610352</v>
          </cell>
          <cell r="H119" t="n">
            <v>56.453414916992188</v>
          </cell>
          <cell r="I119" t="n">
            <v>0</v>
          </cell>
          <cell r="J119" t="n">
            <v>4.3478260040283203</v>
          </cell>
          <cell r="L119" t="n">
            <v>17</v>
          </cell>
          <cell r="M119" t="n">
            <v>3</v>
          </cell>
          <cell r="O119" t="n">
            <v>4</v>
          </cell>
          <cell r="P119" t="n">
            <v>21</v>
          </cell>
          <cell r="Q119" t="n">
            <v>6</v>
          </cell>
          <cell r="R119" t="n">
            <v>8</v>
          </cell>
        </row>
        <row r="120">
          <cell r="C120" t="n">
            <v>34.730998992919922</v>
          </cell>
          <cell r="D120" t="n">
            <v>55.854873657226563</v>
          </cell>
          <cell r="E120" t="n">
            <v>101.68741607666016</v>
          </cell>
          <cell r="F120" t="n">
            <v>166.66375732421875</v>
          </cell>
          <cell r="G120" t="n">
            <v>74.4168701171875</v>
          </cell>
          <cell r="H120" t="n">
            <v>86.438056945800781</v>
          </cell>
          <cell r="I120" t="n">
            <v>0</v>
          </cell>
          <cell r="J120" t="n">
            <v>4.1290569305419922</v>
          </cell>
          <cell r="K120" t="n">
            <v>3</v>
          </cell>
          <cell r="L120" t="n">
            <v>13</v>
          </cell>
          <cell r="M120" t="n">
            <v>5</v>
          </cell>
          <cell r="O120" t="n">
            <v>4</v>
          </cell>
          <cell r="P120" t="n">
            <v>8</v>
          </cell>
          <cell r="Q120" t="n">
            <v>1</v>
          </cell>
          <cell r="R120" t="n">
            <v>19</v>
          </cell>
        </row>
        <row r="121">
          <cell r="C121" t="n">
            <v>11.363999366760254</v>
          </cell>
          <cell r="D121" t="n">
            <v>8.7652997970581055</v>
          </cell>
          <cell r="E121" t="n">
            <v>25.650676727294922</v>
          </cell>
          <cell r="F121" t="n">
            <v>81.316291809082031</v>
          </cell>
          <cell r="G121" t="n">
            <v>7.983119010925293</v>
          </cell>
          <cell r="H121" t="n">
            <v>23.763702392578125</v>
          </cell>
          <cell r="I121" t="n">
            <v>0</v>
          </cell>
          <cell r="J121" t="n">
            <v>1.2782729864120483</v>
          </cell>
          <cell r="L121" t="n">
            <v>8</v>
          </cell>
          <cell r="M121" t="n">
            <v>1</v>
          </cell>
        </row>
        <row r="123">
          <cell r="C123" t="n">
            <v>92.819999694824219</v>
          </cell>
          <cell r="D123" t="n">
            <v>173.69232177734375</v>
          </cell>
          <cell r="E123" t="n">
            <v>701.72271728515625</v>
          </cell>
          <cell r="F123" t="n">
            <v>639.99383544921875</v>
          </cell>
          <cell r="G123" t="n">
            <v>64.921768188476563</v>
          </cell>
          <cell r="H123" t="n">
            <v>183.22364807128906</v>
          </cell>
          <cell r="I123" t="n">
            <v>12.416730880737305</v>
          </cell>
          <cell r="J123" t="n">
            <v>23.177900314331055</v>
          </cell>
          <cell r="K123" t="n">
            <v>1</v>
          </cell>
          <cell r="L123" t="n">
            <v>63</v>
          </cell>
          <cell r="M123" t="n">
            <v>9</v>
          </cell>
          <cell r="O123" t="n">
            <v>35</v>
          </cell>
          <cell r="P123" t="n">
            <v>50</v>
          </cell>
          <cell r="Q123" t="n">
            <v>2</v>
          </cell>
          <cell r="R123" t="n">
            <v>60</v>
          </cell>
          <cell r="S123" t="n">
            <v>2</v>
          </cell>
        </row>
        <row r="124">
          <cell r="C124" t="n">
            <v>347.20001220703125</v>
          </cell>
          <cell r="D124" t="n">
            <v>423.24539184570313</v>
          </cell>
          <cell r="E124" t="n">
            <v>562.104736328125</v>
          </cell>
          <cell r="F124" t="n">
            <v>3386.468994140625</v>
          </cell>
          <cell r="G124" t="n">
            <v>353.02389526367188</v>
          </cell>
          <cell r="H124" t="n">
            <v>438.17922973632813</v>
          </cell>
          <cell r="I124" t="n">
            <v>0</v>
          </cell>
          <cell r="J124" t="n">
            <v>9.707463264465332</v>
          </cell>
          <cell r="P124" t="n">
            <v>50</v>
          </cell>
        </row>
        <row r="126">
          <cell r="C126" t="n">
            <v>10.689999580383301</v>
          </cell>
          <cell r="D126" t="n">
            <v>42.932418823242188</v>
          </cell>
          <cell r="E126" t="n">
            <v>63.250961303710938</v>
          </cell>
          <cell r="F126" t="n">
            <v>42.997077941894531</v>
          </cell>
          <cell r="G126" t="n">
            <v>2.3007206916809082</v>
          </cell>
          <cell r="H126" t="n">
            <v>27.937324523925781</v>
          </cell>
          <cell r="I126" t="n">
            <v>0</v>
          </cell>
          <cell r="J126" t="n">
            <v>1.5625503063201904</v>
          </cell>
          <cell r="L126" t="n">
            <v>2</v>
          </cell>
          <cell r="M126" t="n">
            <v>1</v>
          </cell>
          <cell r="O126" t="n">
            <v>3</v>
          </cell>
          <cell r="P126" t="n">
            <v>12</v>
          </cell>
          <cell r="Q126" t="n">
            <v>2</v>
          </cell>
          <cell r="R126" t="n">
            <v>14</v>
          </cell>
        </row>
        <row r="127">
          <cell r="C127" t="n">
            <v>22.069999694824219</v>
          </cell>
          <cell r="D127" t="n">
            <v>119.20040893554688</v>
          </cell>
          <cell r="E127" t="n">
            <v>343.0994873046875</v>
          </cell>
          <cell r="F127" t="n">
            <v>187.09086608886719</v>
          </cell>
          <cell r="G127" t="n">
            <v>7.2135167121887207</v>
          </cell>
          <cell r="H127" t="n">
            <v>220.96141052246094</v>
          </cell>
          <cell r="I127" t="n">
            <v>0</v>
          </cell>
          <cell r="J127" t="n">
            <v>2.1161308288574219</v>
          </cell>
          <cell r="L127" t="n">
            <v>22</v>
          </cell>
          <cell r="M127" t="n">
            <v>26</v>
          </cell>
          <cell r="O127" t="n">
            <v>17</v>
          </cell>
          <cell r="P127" t="n">
            <v>83</v>
          </cell>
          <cell r="Q127" t="n">
            <v>15</v>
          </cell>
          <cell r="R127" t="n">
            <v>20</v>
          </cell>
        </row>
        <row r="128">
          <cell r="C128" t="n">
            <v>19.554000854492188</v>
          </cell>
          <cell r="D128" t="n">
            <v>82.68548583984375</v>
          </cell>
          <cell r="E128" t="n">
            <v>180.1761474609375</v>
          </cell>
          <cell r="F128" t="n">
            <v>56.489337921142578</v>
          </cell>
          <cell r="G128" t="n">
            <v>21.457672119140625</v>
          </cell>
          <cell r="H128" t="n">
            <v>170.71469116210938</v>
          </cell>
          <cell r="I128" t="n">
            <v>0</v>
          </cell>
          <cell r="J128" t="n">
            <v>1.2415239810943604</v>
          </cell>
          <cell r="L128" t="n">
            <v>3</v>
          </cell>
          <cell r="M128" t="n">
            <v>5</v>
          </cell>
          <cell r="O128" t="n">
            <v>6</v>
          </cell>
          <cell r="P128" t="n">
            <v>33</v>
          </cell>
          <cell r="Q128" t="n">
            <v>2</v>
          </cell>
          <cell r="R128" t="n">
            <v>20</v>
          </cell>
        </row>
        <row r="129">
          <cell r="C129" t="n">
            <v>116.47999572753906</v>
          </cell>
          <cell r="D129" t="n">
            <v>318.342529296875</v>
          </cell>
          <cell r="E129" t="n">
            <v>242.98446655273438</v>
          </cell>
          <cell r="F129" t="n">
            <v>125.21663665771484</v>
          </cell>
          <cell r="G129" t="n">
            <v>56.796981811523438</v>
          </cell>
          <cell r="H129" t="n">
            <v>219.35386657714844</v>
          </cell>
          <cell r="I129" t="n">
            <v>0</v>
          </cell>
          <cell r="J129" t="n">
            <v>11.55845832824707</v>
          </cell>
          <cell r="K129" t="n">
            <v>1</v>
          </cell>
          <cell r="L129" t="n">
            <v>6</v>
          </cell>
          <cell r="M129" t="n">
            <v>10</v>
          </cell>
          <cell r="O129" t="n">
            <v>12</v>
          </cell>
          <cell r="P129" t="n">
            <v>103</v>
          </cell>
          <cell r="Q129" t="n">
            <v>15</v>
          </cell>
          <cell r="R129" t="n">
            <v>100</v>
          </cell>
        </row>
        <row r="130">
          <cell r="C130" t="n">
            <v>127.13700103759766</v>
          </cell>
          <cell r="D130" t="n">
            <v>176.46002197265625</v>
          </cell>
          <cell r="E130" t="n">
            <v>520.73016357421875</v>
          </cell>
          <cell r="F130" t="n">
            <v>633.6126708984375</v>
          </cell>
          <cell r="G130" t="n">
            <v>41.772300720214844</v>
          </cell>
          <cell r="H130" t="n">
            <v>252.83233642578125</v>
          </cell>
          <cell r="I130" t="n">
            <v>0</v>
          </cell>
          <cell r="J130" t="n">
            <v>16.579170227050781</v>
          </cell>
          <cell r="K130" t="n">
            <v>1</v>
          </cell>
          <cell r="L130" t="n">
            <v>50</v>
          </cell>
          <cell r="M130" t="n">
            <v>12</v>
          </cell>
          <cell r="O130" t="n">
            <v>26</v>
          </cell>
          <cell r="P130" t="n">
            <v>148</v>
          </cell>
          <cell r="Q130" t="n">
            <v>44</v>
          </cell>
          <cell r="R130" t="n">
            <v>61</v>
          </cell>
          <cell r="S130" t="n">
            <v>1</v>
          </cell>
        </row>
        <row r="131">
          <cell r="C131" t="n">
            <v>51.963001251220703</v>
          </cell>
          <cell r="D131" t="n">
            <v>87.742668151855469</v>
          </cell>
          <cell r="E131" t="n">
            <v>182.56137084960938</v>
          </cell>
          <cell r="F131" t="n">
            <v>72.883026123046875</v>
          </cell>
          <cell r="G131" t="n">
            <v>68.342575073242188</v>
          </cell>
          <cell r="H131" t="n">
            <v>266.895751953125</v>
          </cell>
          <cell r="I131" t="n">
            <v>0</v>
          </cell>
          <cell r="J131" t="n">
            <v>0</v>
          </cell>
          <cell r="K131" t="n">
            <v>3</v>
          </cell>
          <cell r="L131" t="n">
            <v>3</v>
          </cell>
          <cell r="M131" t="n">
            <v>21</v>
          </cell>
          <cell r="O131" t="n">
            <v>9</v>
          </cell>
          <cell r="P131" t="n">
            <v>88</v>
          </cell>
          <cell r="Q131" t="n">
            <v>26</v>
          </cell>
          <cell r="R131" t="n">
            <v>30</v>
          </cell>
        </row>
        <row r="133">
          <cell r="C133" t="n">
            <v>394.3179931640625</v>
          </cell>
          <cell r="D133" t="n">
            <v>684.1070556640625</v>
          </cell>
          <cell r="E133" t="n">
            <v>1359.2607421875</v>
          </cell>
          <cell r="F133" t="n">
            <v>372.75067138671875</v>
          </cell>
          <cell r="G133" t="n">
            <v>618.60162353515625</v>
          </cell>
          <cell r="H133" t="n">
            <v>718.9154052734375</v>
          </cell>
          <cell r="I133" t="n">
            <v>0</v>
          </cell>
          <cell r="J133" t="n">
            <v>21.926509857177734</v>
          </cell>
          <cell r="K133" t="n">
            <v>30</v>
          </cell>
          <cell r="L133" t="n">
            <v>18</v>
          </cell>
          <cell r="M133" t="n">
            <v>50</v>
          </cell>
          <cell r="O133" t="n">
            <v>67</v>
          </cell>
          <cell r="P133" t="n">
            <v>236</v>
          </cell>
          <cell r="Q133" t="n">
            <v>35</v>
          </cell>
          <cell r="R133" t="n">
            <v>226</v>
          </cell>
          <cell r="S133" t="n">
            <v>2</v>
          </cell>
          <cell r="T133" t="n">
            <v>98</v>
          </cell>
          <cell r="U133" t="n">
            <v>9</v>
          </cell>
        </row>
        <row r="134">
          <cell r="C134" t="n">
            <v>193.92599487304688</v>
          </cell>
          <cell r="D134" t="n">
            <v>332.831787109375</v>
          </cell>
          <cell r="E134" t="n">
            <v>2080.5068359375</v>
          </cell>
          <cell r="F134" t="n">
            <v>218.80607604980469</v>
          </cell>
          <cell r="G134" t="n">
            <v>297.64816284179688</v>
          </cell>
          <cell r="H134" t="n">
            <v>413.57427978515625</v>
          </cell>
          <cell r="I134" t="n">
            <v>53.931072235107422</v>
          </cell>
          <cell r="J134" t="n">
            <v>7.1908097267150879</v>
          </cell>
          <cell r="K134" t="n">
            <v>14</v>
          </cell>
          <cell r="L134" t="n">
            <v>10</v>
          </cell>
          <cell r="M134" t="n">
            <v>28</v>
          </cell>
          <cell r="O134" t="n">
            <v>104</v>
          </cell>
          <cell r="P134" t="n">
            <v>80</v>
          </cell>
          <cell r="Q134" t="n">
            <v>16</v>
          </cell>
          <cell r="R134" t="n">
            <v>116</v>
          </cell>
        </row>
        <row r="135">
          <cell r="C135" t="n">
            <v>187.15299987792969</v>
          </cell>
          <cell r="D135" t="n">
            <v>673.6658935546875</v>
          </cell>
          <cell r="E135" t="n">
            <v>2021.1451416015625</v>
          </cell>
          <cell r="F135" t="n">
            <v>0</v>
          </cell>
          <cell r="G135" t="n">
            <v>271.89022827148438</v>
          </cell>
          <cell r="H135" t="n">
            <v>456.14642333984375</v>
          </cell>
          <cell r="I135" t="n">
            <v>0</v>
          </cell>
          <cell r="J135" t="n">
            <v>8.8407602310180664</v>
          </cell>
          <cell r="K135" t="n">
            <v>13</v>
          </cell>
          <cell r="M135" t="n">
            <v>31</v>
          </cell>
          <cell r="O135" t="n">
            <v>101</v>
          </cell>
          <cell r="P135" t="n">
            <v>47</v>
          </cell>
          <cell r="Q135" t="n">
            <v>7</v>
          </cell>
          <cell r="R135" t="n">
            <v>235</v>
          </cell>
        </row>
        <row r="136">
          <cell r="C136" t="n">
            <v>264.69598388671875</v>
          </cell>
          <cell r="D136" t="n">
            <v>427.83200073242188</v>
          </cell>
          <cell r="E136" t="n">
            <v>1711.0980224609375</v>
          </cell>
          <cell r="F136" t="n">
            <v>531.33978271484375</v>
          </cell>
          <cell r="G136" t="n">
            <v>441.97805786132813</v>
          </cell>
          <cell r="H136" t="n">
            <v>399.88491821289063</v>
          </cell>
          <cell r="I136" t="n">
            <v>68.43011474609375</v>
          </cell>
          <cell r="J136" t="n">
            <v>11.500860214233398</v>
          </cell>
          <cell r="K136" t="n">
            <v>22</v>
          </cell>
          <cell r="L136" t="n">
            <v>26</v>
          </cell>
          <cell r="M136" t="n">
            <v>19</v>
          </cell>
          <cell r="O136" t="n">
            <v>85</v>
          </cell>
          <cell r="P136" t="n">
            <v>79</v>
          </cell>
          <cell r="Q136" t="n">
            <v>15</v>
          </cell>
          <cell r="R136" t="n">
            <v>149</v>
          </cell>
        </row>
        <row r="137">
          <cell r="C137" t="n">
            <v>93.550003051757813</v>
          </cell>
          <cell r="D137" t="n">
            <v>782.29815673828125</v>
          </cell>
          <cell r="E137" t="n">
            <v>1588.2037353515625</v>
          </cell>
          <cell r="F137" t="n">
            <v>0</v>
          </cell>
          <cell r="G137" t="n">
            <v>195.367919921875</v>
          </cell>
          <cell r="H137" t="n">
            <v>286.74969482421875</v>
          </cell>
          <cell r="I137" t="n">
            <v>0</v>
          </cell>
          <cell r="J137" t="n">
            <v>0</v>
          </cell>
          <cell r="K137" t="n">
            <v>13</v>
          </cell>
          <cell r="M137" t="n">
            <v>20</v>
          </cell>
          <cell r="O137" t="n">
            <v>75</v>
          </cell>
          <cell r="P137" t="n">
            <v>62</v>
          </cell>
          <cell r="Q137" t="n">
            <v>10</v>
          </cell>
          <cell r="R137" t="n">
            <v>273</v>
          </cell>
        </row>
        <row r="138">
          <cell r="C138" t="n">
            <v>1372.2900390625</v>
          </cell>
          <cell r="D138" t="n">
            <v>2887.62451171875</v>
          </cell>
          <cell r="E138" t="n">
            <v>6122.16552734375</v>
          </cell>
          <cell r="F138" t="n">
            <v>2145.66552734375</v>
          </cell>
          <cell r="G138" t="n">
            <v>3037.6875</v>
          </cell>
          <cell r="H138" t="n">
            <v>2915.364501953125</v>
          </cell>
          <cell r="I138" t="n">
            <v>152.06817626953125</v>
          </cell>
          <cell r="J138" t="n">
            <v>80.211784362792969</v>
          </cell>
          <cell r="K138" t="n">
            <v>60</v>
          </cell>
          <cell r="L138" t="n">
            <v>30</v>
          </cell>
          <cell r="M138" t="n">
            <v>50</v>
          </cell>
          <cell r="O138" t="n">
            <v>180</v>
          </cell>
          <cell r="P138" t="n">
            <v>140</v>
          </cell>
          <cell r="Q138" t="n">
            <v>25</v>
          </cell>
          <cell r="R138" t="n">
            <v>400</v>
          </cell>
        </row>
        <row r="139">
          <cell r="C139" t="n">
            <v>363.30499267578125</v>
          </cell>
          <cell r="D139" t="n">
            <v>1893.264404296875</v>
          </cell>
          <cell r="E139" t="n">
            <v>1799.88916015625</v>
          </cell>
          <cell r="F139" t="n">
            <v>3423.760498046875</v>
          </cell>
          <cell r="G139" t="n">
            <v>643.78863525390625</v>
          </cell>
          <cell r="H139" t="n">
            <v>1112.990478515625</v>
          </cell>
          <cell r="I139" t="n">
            <v>0</v>
          </cell>
          <cell r="J139" t="n">
            <v>8.9439935684204102</v>
          </cell>
          <cell r="K139" t="n">
            <v>20</v>
          </cell>
          <cell r="L139" t="n">
            <v>88</v>
          </cell>
          <cell r="M139" t="n">
            <v>28</v>
          </cell>
          <cell r="O139" t="n">
            <v>89</v>
          </cell>
          <cell r="P139" t="n">
            <v>908</v>
          </cell>
          <cell r="Q139" t="n">
            <v>45</v>
          </cell>
          <cell r="R139" t="n">
            <v>473</v>
          </cell>
          <cell r="T139" t="n">
            <v>610</v>
          </cell>
          <cell r="U139" t="n">
            <v>6</v>
          </cell>
        </row>
        <row r="141">
          <cell r="C141" t="n">
            <v>1020.3369750976563</v>
          </cell>
          <cell r="D141" t="n">
            <v>3156.6435546875</v>
          </cell>
          <cell r="E141" t="n">
            <v>6794.20068359375</v>
          </cell>
          <cell r="F141" t="n">
            <v>1949.132080078125</v>
          </cell>
          <cell r="G141" t="n">
            <v>975.9658203125</v>
          </cell>
          <cell r="H141" t="n">
            <v>1631.8271484375</v>
          </cell>
          <cell r="I141" t="n">
            <v>0</v>
          </cell>
          <cell r="J141" t="n">
            <v>156.27375793457031</v>
          </cell>
          <cell r="K141" t="n">
            <v>29</v>
          </cell>
          <cell r="L141" t="n">
            <v>97</v>
          </cell>
          <cell r="M141" t="n">
            <v>81</v>
          </cell>
          <cell r="O141" t="n">
            <v>339</v>
          </cell>
          <cell r="P141" t="n">
            <v>946</v>
          </cell>
          <cell r="Q141" t="n">
            <v>120</v>
          </cell>
          <cell r="R141" t="n">
            <v>1104</v>
          </cell>
          <cell r="S141" t="n">
            <v>15</v>
          </cell>
          <cell r="T141" t="n">
            <v>500</v>
          </cell>
          <cell r="U141" t="n">
            <v>5</v>
          </cell>
        </row>
        <row r="142">
          <cell r="C142" t="n">
            <v>290.82000732421875</v>
          </cell>
          <cell r="D142" t="n">
            <v>322.94985961914063</v>
          </cell>
          <cell r="E142" t="n">
            <v>206.17439270019531</v>
          </cell>
          <cell r="F142" t="n">
            <v>1187.38232421875</v>
          </cell>
          <cell r="G142" t="n">
            <v>384.74343872070313</v>
          </cell>
          <cell r="H142" t="n">
            <v>396.26318359375</v>
          </cell>
          <cell r="I142" t="n">
            <v>0</v>
          </cell>
          <cell r="J142" t="n">
            <v>40.214061737060547</v>
          </cell>
          <cell r="K142" t="n">
            <v>19</v>
          </cell>
          <cell r="L142" t="n">
            <v>60</v>
          </cell>
          <cell r="M142" t="n">
            <v>19</v>
          </cell>
          <cell r="O142" t="n">
            <v>6</v>
          </cell>
          <cell r="P142" t="n">
            <v>110</v>
          </cell>
          <cell r="Q142" t="n">
            <v>20</v>
          </cell>
          <cell r="R142" t="n">
            <v>25</v>
          </cell>
          <cell r="S142" t="n">
            <v>2</v>
          </cell>
        </row>
        <row r="144">
          <cell r="C144" t="n">
            <v>538.20001220703125</v>
          </cell>
          <cell r="D144" t="n">
            <v>820.96343994140625</v>
          </cell>
          <cell r="E144" t="n">
            <v>1671.4715576171875</v>
          </cell>
          <cell r="F144" t="n">
            <v>7724.5888671875</v>
          </cell>
          <cell r="G144" t="n">
            <v>1021.416748046875</v>
          </cell>
          <cell r="H144" t="n">
            <v>1485.9169921875</v>
          </cell>
          <cell r="I144" t="n">
            <v>0</v>
          </cell>
          <cell r="J144" t="n">
            <v>31.894508361816406</v>
          </cell>
          <cell r="K144" t="n">
            <v>46</v>
          </cell>
          <cell r="L144" t="n">
            <v>650</v>
          </cell>
          <cell r="M144" t="n">
            <v>103</v>
          </cell>
          <cell r="O144" t="n">
            <v>83</v>
          </cell>
          <cell r="P144" t="n">
            <v>267</v>
          </cell>
          <cell r="Q144" t="n">
            <v>57</v>
          </cell>
          <cell r="R144" t="n">
            <v>130</v>
          </cell>
          <cell r="S144" t="n">
            <v>2</v>
          </cell>
          <cell r="T144" t="n">
            <v>2217</v>
          </cell>
          <cell r="U144" t="n">
            <v>20</v>
          </cell>
        </row>
        <row r="146">
          <cell r="C146" t="n">
            <v>133.66262817382813</v>
          </cell>
          <cell r="D146" t="n">
            <v>485.64627075195313</v>
          </cell>
          <cell r="E146" t="n">
            <v>411.42877197265625</v>
          </cell>
          <cell r="F146" t="n">
            <v>0</v>
          </cell>
          <cell r="G146" t="n">
            <v>155.77272033691406</v>
          </cell>
          <cell r="H146" t="n">
            <v>175.49078369140625</v>
          </cell>
          <cell r="I146" t="n">
            <v>4.5254578590393066</v>
          </cell>
          <cell r="J146" t="n">
            <v>1.9394819736480713</v>
          </cell>
          <cell r="K146" t="n">
            <v>7</v>
          </cell>
          <cell r="M146" t="n">
            <v>8</v>
          </cell>
          <cell r="O146" t="n">
            <v>20</v>
          </cell>
          <cell r="P146" t="n">
            <v>45</v>
          </cell>
          <cell r="Q146" t="n">
            <v>9</v>
          </cell>
          <cell r="R146" t="n">
            <v>169</v>
          </cell>
        </row>
        <row r="147">
          <cell r="C147" t="n">
            <v>868.12701416015625</v>
          </cell>
          <cell r="D147" t="n">
            <v>3308.548828125</v>
          </cell>
          <cell r="E147" t="n">
            <v>631.36505126953125</v>
          </cell>
          <cell r="F147" t="n">
            <v>159.06484985351563</v>
          </cell>
          <cell r="G147" t="n">
            <v>1642.0386962890625</v>
          </cell>
          <cell r="H147" t="n">
            <v>957.85595703125</v>
          </cell>
          <cell r="I147" t="n">
            <v>35.687625885009766</v>
          </cell>
          <cell r="J147" t="n">
            <v>73.414543151855469</v>
          </cell>
          <cell r="K147" t="n">
            <v>82</v>
          </cell>
          <cell r="L147" t="n">
            <v>4</v>
          </cell>
          <cell r="M147" t="n">
            <v>47</v>
          </cell>
          <cell r="O147" t="n">
            <v>31</v>
          </cell>
          <cell r="P147" t="n">
            <v>295</v>
          </cell>
          <cell r="Q147" t="n">
            <v>59</v>
          </cell>
          <cell r="R147" t="n">
            <v>1157</v>
          </cell>
          <cell r="S147" t="n">
            <v>7</v>
          </cell>
          <cell r="T147" t="n">
            <v>54</v>
          </cell>
          <cell r="U147" t="n">
            <v>5</v>
          </cell>
        </row>
        <row r="148">
          <cell r="C148" t="n">
            <v>1249.87939453125</v>
          </cell>
          <cell r="D148" t="n">
            <v>4348.34716796875</v>
          </cell>
          <cell r="E148" t="n">
            <v>930.24346923828125</v>
          </cell>
          <cell r="F148" t="n">
            <v>0</v>
          </cell>
          <cell r="G148" t="n">
            <v>1253.6654052734375</v>
          </cell>
          <cell r="H148" t="n">
            <v>923.75335693359375</v>
          </cell>
          <cell r="I148" t="n">
            <v>283.94058227539063</v>
          </cell>
          <cell r="J148" t="n">
            <v>43.267135620117188</v>
          </cell>
          <cell r="K148" t="n">
            <v>37</v>
          </cell>
          <cell r="M148" t="n">
            <v>27</v>
          </cell>
          <cell r="O148" t="n">
            <v>46</v>
          </cell>
          <cell r="P148" t="n">
            <v>425</v>
          </cell>
          <cell r="Q148" t="n">
            <v>29</v>
          </cell>
          <cell r="R148" t="n">
            <v>1521</v>
          </cell>
          <cell r="S148" t="n">
            <v>4</v>
          </cell>
          <cell r="T148" t="n">
            <v>78</v>
          </cell>
          <cell r="U148" t="n">
            <v>7</v>
          </cell>
        </row>
        <row r="149">
          <cell r="C149" t="n">
            <v>394.54498291015625</v>
          </cell>
          <cell r="D149" t="n">
            <v>1524.082275390625</v>
          </cell>
          <cell r="E149" t="n">
            <v>255.06047058105469</v>
          </cell>
          <cell r="F149" t="n">
            <v>52.337993621826172</v>
          </cell>
          <cell r="G149" t="n">
            <v>925.85906982421875</v>
          </cell>
          <cell r="H149" t="n">
            <v>830.08056640625</v>
          </cell>
          <cell r="I149" t="n">
            <v>119.06893157958984</v>
          </cell>
          <cell r="J149" t="n">
            <v>5.2337989807128906</v>
          </cell>
          <cell r="K149" t="n">
            <v>37</v>
          </cell>
          <cell r="M149" t="n">
            <v>24</v>
          </cell>
          <cell r="O149" t="n">
            <v>12</v>
          </cell>
          <cell r="P149" t="n">
            <v>140</v>
          </cell>
          <cell r="Q149" t="n">
            <v>30</v>
          </cell>
          <cell r="R149" t="n">
            <v>370</v>
          </cell>
        </row>
        <row r="150">
          <cell r="C150" t="n">
            <v>85.331001281738281</v>
          </cell>
          <cell r="D150" t="n">
            <v>174.70869445800781</v>
          </cell>
          <cell r="E150" t="n">
            <v>39.838874816894531</v>
          </cell>
          <cell r="F150" t="n">
            <v>60.883331298828125</v>
          </cell>
          <cell r="G150" t="n">
            <v>187.03976440429688</v>
          </cell>
          <cell r="H150" t="n">
            <v>122.45050048828125</v>
          </cell>
          <cell r="I150" t="n">
            <v>4.6324272155761719</v>
          </cell>
          <cell r="J150" t="n">
            <v>11.911955833435059</v>
          </cell>
          <cell r="K150" t="n">
            <v>13</v>
          </cell>
          <cell r="L150" t="n">
            <v>1</v>
          </cell>
          <cell r="M150" t="n">
            <v>6</v>
          </cell>
          <cell r="O150" t="n">
            <v>1</v>
          </cell>
          <cell r="P150" t="n">
            <v>51</v>
          </cell>
          <cell r="Q150" t="n">
            <v>15</v>
          </cell>
          <cell r="R150" t="n">
            <v>60</v>
          </cell>
          <cell r="S150" t="n">
            <v>1</v>
          </cell>
          <cell r="T150" t="n">
            <v>10</v>
          </cell>
          <cell r="U150" t="n">
            <v>1</v>
          </cell>
        </row>
        <row r="151">
          <cell r="C151" t="n">
            <v>387.85098266601563</v>
          </cell>
          <cell r="D151" t="n">
            <v>1311.959228515625</v>
          </cell>
          <cell r="E151" t="n">
            <v>58.555713653564453</v>
          </cell>
          <cell r="F151" t="n">
            <v>0</v>
          </cell>
          <cell r="G151" t="n">
            <v>700.1396484375</v>
          </cell>
          <cell r="H151" t="n">
            <v>498.40447998046875</v>
          </cell>
          <cell r="I151" t="n">
            <v>10.21320629119873</v>
          </cell>
          <cell r="J151" t="n">
            <v>35.016708374023438</v>
          </cell>
          <cell r="K151" t="n">
            <v>35</v>
          </cell>
          <cell r="M151" t="n">
            <v>24</v>
          </cell>
          <cell r="O151" t="n">
            <v>2</v>
          </cell>
          <cell r="P151" t="n">
            <v>244</v>
          </cell>
          <cell r="Q151" t="n">
            <v>25</v>
          </cell>
          <cell r="R151" t="n">
            <v>400</v>
          </cell>
          <cell r="S151" t="n">
            <v>3</v>
          </cell>
        </row>
        <row r="152">
          <cell r="C152" t="n">
            <v>1.9340000152587891</v>
          </cell>
          <cell r="D152" t="n">
            <v>0.68693333864212036</v>
          </cell>
          <cell r="E152" t="n">
            <v>0</v>
          </cell>
          <cell r="F152" t="n">
            <v>40.000633239746094</v>
          </cell>
          <cell r="G152" t="n">
            <v>0</v>
          </cell>
          <cell r="H152" t="n">
            <v>0</v>
          </cell>
          <cell r="I152" t="n">
            <v>0</v>
          </cell>
          <cell r="J152" t="n">
            <v>0</v>
          </cell>
        </row>
        <row r="153">
          <cell r="D153" t="n">
            <v>198</v>
          </cell>
          <cell r="G153" t="n">
            <v>153</v>
          </cell>
          <cell r="H153" t="n">
            <v>96</v>
          </cell>
          <cell r="K153" t="n">
            <v>10</v>
          </cell>
          <cell r="M153" t="n">
            <v>4</v>
          </cell>
          <cell r="P153" t="n">
            <v>13</v>
          </cell>
          <cell r="Q153" t="n">
            <v>3</v>
          </cell>
          <cell r="R153" t="n">
            <v>69</v>
          </cell>
        </row>
        <row r="154">
          <cell r="C154" t="n">
            <v>159</v>
          </cell>
          <cell r="D154" t="n">
            <v>449</v>
          </cell>
          <cell r="E154" t="n">
            <v>0</v>
          </cell>
          <cell r="F154" t="n">
            <v>0</v>
          </cell>
          <cell r="G154" t="n">
            <v>344</v>
          </cell>
          <cell r="H154" t="n">
            <v>219</v>
          </cell>
          <cell r="I154" t="n">
            <v>15.819664001464844</v>
          </cell>
          <cell r="J154" t="n">
            <v>0</v>
          </cell>
          <cell r="K154" t="n">
            <v>34</v>
          </cell>
          <cell r="M154" t="n">
            <v>15</v>
          </cell>
          <cell r="P154" t="n">
            <v>51</v>
          </cell>
          <cell r="Q154" t="n">
            <v>10</v>
          </cell>
          <cell r="R154" t="n">
            <v>226</v>
          </cell>
        </row>
        <row r="155">
          <cell r="C155" t="n">
            <v>51.978000640869141</v>
          </cell>
          <cell r="D155" t="n">
            <v>108.79115295410156</v>
          </cell>
          <cell r="E155" t="n">
            <v>0</v>
          </cell>
          <cell r="F155" t="n">
            <v>0</v>
          </cell>
          <cell r="G155" t="n">
            <v>110.60435485839844</v>
          </cell>
          <cell r="H155" t="n">
            <v>21.979070663452148</v>
          </cell>
          <cell r="I155" t="n">
            <v>0.81360918283462524</v>
          </cell>
          <cell r="J155" t="n">
            <v>0.69737929105758667</v>
          </cell>
          <cell r="K155" t="n">
            <v>7</v>
          </cell>
          <cell r="P155" t="n">
            <v>52</v>
          </cell>
          <cell r="Q155" t="n">
            <v>8</v>
          </cell>
          <cell r="R155" t="n">
            <v>37</v>
          </cell>
        </row>
        <row r="156">
          <cell r="C156" t="n">
            <v>18.420000076293945</v>
          </cell>
          <cell r="D156" t="n">
            <v>57.924263000488281</v>
          </cell>
          <cell r="E156" t="n">
            <v>0</v>
          </cell>
          <cell r="F156" t="n">
            <v>0</v>
          </cell>
          <cell r="G156" t="n">
            <v>48.118728637695313</v>
          </cell>
          <cell r="H156" t="n">
            <v>1.2746680974960327</v>
          </cell>
          <cell r="I156" t="n">
            <v>0.91420871019363403</v>
          </cell>
          <cell r="J156" t="n">
            <v>2.9254679679870605</v>
          </cell>
          <cell r="K156" t="n">
            <v>3</v>
          </cell>
          <cell r="P156" t="n">
            <v>18</v>
          </cell>
          <cell r="Q156" t="n">
            <v>3</v>
          </cell>
          <cell r="R156" t="n">
            <v>19</v>
          </cell>
        </row>
        <row r="157">
          <cell r="C157" t="n">
            <v>45.650001525878906</v>
          </cell>
          <cell r="D157" t="n">
            <v>109.43563842773438</v>
          </cell>
          <cell r="E157" t="n">
            <v>0</v>
          </cell>
          <cell r="F157" t="n">
            <v>0</v>
          </cell>
          <cell r="G157" t="n">
            <v>90.082328796386719</v>
          </cell>
          <cell r="H157" t="n">
            <v>11.852938652038574</v>
          </cell>
          <cell r="I157" t="n">
            <v>0</v>
          </cell>
          <cell r="J157" t="n">
            <v>1.295403003692627</v>
          </cell>
          <cell r="K157" t="n">
            <v>4</v>
          </cell>
          <cell r="P157" t="n">
            <v>21</v>
          </cell>
          <cell r="Q157" t="n">
            <v>6</v>
          </cell>
          <cell r="R157" t="n">
            <v>38</v>
          </cell>
        </row>
        <row r="158">
          <cell r="C158" t="n">
            <v>48.486000061035156</v>
          </cell>
          <cell r="D158" t="n">
            <v>114.25654602050781</v>
          </cell>
          <cell r="E158" t="n">
            <v>0</v>
          </cell>
          <cell r="F158" t="n">
            <v>3.2459249496459961</v>
          </cell>
          <cell r="G158" t="n">
            <v>154.27609252929688</v>
          </cell>
          <cell r="H158" t="n">
            <v>42.900302886962891</v>
          </cell>
          <cell r="I158" t="n">
            <v>5.2070045471191406</v>
          </cell>
          <cell r="J158" t="n">
            <v>2.434443473815918</v>
          </cell>
          <cell r="K158" t="n">
            <v>10</v>
          </cell>
          <cell r="M158" t="n">
            <v>1</v>
          </cell>
          <cell r="P158" t="n">
            <v>27</v>
          </cell>
          <cell r="Q158" t="n">
            <v>4</v>
          </cell>
          <cell r="R158" t="n">
            <v>39</v>
          </cell>
        </row>
        <row r="159">
          <cell r="C159" t="n">
            <v>34.08599853515625</v>
          </cell>
          <cell r="D159" t="n">
            <v>118.13198089599609</v>
          </cell>
          <cell r="E159" t="n">
            <v>0</v>
          </cell>
          <cell r="F159" t="n">
            <v>0</v>
          </cell>
          <cell r="G159" t="n">
            <v>100.27951049804688</v>
          </cell>
          <cell r="H159" t="n">
            <v>24.04362678527832</v>
          </cell>
          <cell r="I159" t="n">
            <v>0</v>
          </cell>
          <cell r="J159" t="n">
            <v>1.3459047079086304</v>
          </cell>
          <cell r="K159" t="n">
            <v>7</v>
          </cell>
          <cell r="P159" t="n">
            <v>22</v>
          </cell>
          <cell r="Q159" t="n">
            <v>6</v>
          </cell>
          <cell r="R159" t="n">
            <v>41</v>
          </cell>
        </row>
        <row r="160">
          <cell r="C160" t="n">
            <v>52.708000183105469</v>
          </cell>
          <cell r="D160" t="n">
            <v>127.03446960449219</v>
          </cell>
          <cell r="E160" t="n">
            <v>0</v>
          </cell>
          <cell r="F160" t="n">
            <v>0</v>
          </cell>
          <cell r="G160" t="n">
            <v>123.34712982177734</v>
          </cell>
          <cell r="H160" t="n">
            <v>49.883033752441406</v>
          </cell>
          <cell r="I160" t="n">
            <v>0</v>
          </cell>
          <cell r="J160" t="n">
            <v>0.59473061561584473</v>
          </cell>
          <cell r="K160" t="n">
            <v>8</v>
          </cell>
          <cell r="M160" t="n">
            <v>1</v>
          </cell>
          <cell r="P160" t="n">
            <v>32</v>
          </cell>
          <cell r="Q160" t="n">
            <v>4</v>
          </cell>
          <cell r="R160" t="n">
            <v>44</v>
          </cell>
        </row>
        <row r="162">
          <cell r="C162" t="n">
            <v>3189.10009765625</v>
          </cell>
          <cell r="D162" t="n">
            <v>12754.712890625</v>
          </cell>
          <cell r="E162" t="n">
            <v>4106.55078125</v>
          </cell>
          <cell r="F162" t="n">
            <v>0</v>
          </cell>
          <cell r="G162" t="n">
            <v>3128.548095703125</v>
          </cell>
          <cell r="H162" t="n">
            <v>3209.458740234375</v>
          </cell>
          <cell r="I162" t="n">
            <v>1655.7958984375</v>
          </cell>
          <cell r="J162" t="n">
            <v>0</v>
          </cell>
          <cell r="K162" t="n">
            <v>93</v>
          </cell>
          <cell r="M162" t="n">
            <v>96</v>
          </cell>
          <cell r="N162" t="n">
            <v>115</v>
          </cell>
          <cell r="O162" t="n">
            <v>205</v>
          </cell>
          <cell r="P162" t="n">
            <v>1400</v>
          </cell>
          <cell r="Q162" t="n">
            <v>70</v>
          </cell>
          <cell r="R162" t="n">
            <v>4463</v>
          </cell>
        </row>
        <row r="164">
          <cell r="C164" t="n">
            <v>986.86199951171875</v>
          </cell>
          <cell r="D164" t="n">
            <v>4065.635009765625</v>
          </cell>
          <cell r="E164" t="n">
            <v>4931.46435546875</v>
          </cell>
          <cell r="F164" t="n">
            <v>892.968994140625</v>
          </cell>
          <cell r="G164" t="n">
            <v>1468.5836181640625</v>
          </cell>
          <cell r="H164" t="n">
            <v>3150.779541015625</v>
          </cell>
          <cell r="I164" t="n">
            <v>436.63552856445313</v>
          </cell>
          <cell r="J164" t="n">
            <v>161.96005249023438</v>
          </cell>
          <cell r="K164" t="n">
            <v>73</v>
          </cell>
          <cell r="L164" t="n">
            <v>26</v>
          </cell>
          <cell r="M164" t="n">
            <v>220</v>
          </cell>
          <cell r="N164" t="n">
            <v>65</v>
          </cell>
          <cell r="O164" t="n">
            <v>246</v>
          </cell>
          <cell r="P164" t="n">
            <v>710</v>
          </cell>
          <cell r="Q164" t="n">
            <v>71</v>
          </cell>
          <cell r="R164" t="n">
            <v>1422</v>
          </cell>
          <cell r="S164" t="n">
            <v>16</v>
          </cell>
        </row>
        <row r="165">
          <cell r="C165" t="n">
            <v>600.155029296875</v>
          </cell>
          <cell r="D165" t="n">
            <v>1463.690673828125</v>
          </cell>
          <cell r="E165" t="n">
            <v>1658.3114013671875</v>
          </cell>
          <cell r="F165" t="n">
            <v>0</v>
          </cell>
          <cell r="G165" t="n">
            <v>528.85394287109375</v>
          </cell>
          <cell r="H165" t="n">
            <v>1194.48046875</v>
          </cell>
          <cell r="I165" t="n">
            <v>219.73298645019531</v>
          </cell>
          <cell r="J165" t="n">
            <v>83.707794189453125</v>
          </cell>
          <cell r="K165" t="n">
            <v>15</v>
          </cell>
          <cell r="M165" t="n">
            <v>59</v>
          </cell>
          <cell r="N165" t="n">
            <v>32</v>
          </cell>
          <cell r="O165" t="n">
            <v>82</v>
          </cell>
          <cell r="P165" t="n">
            <v>317</v>
          </cell>
          <cell r="Q165" t="n">
            <v>32</v>
          </cell>
          <cell r="R165" t="n">
            <v>512</v>
          </cell>
          <cell r="S165" t="n">
            <v>8</v>
          </cell>
        </row>
        <row r="166">
          <cell r="C166" t="n">
            <v>316.95303344726563</v>
          </cell>
          <cell r="D166" t="n">
            <v>310.97994995117188</v>
          </cell>
          <cell r="E166" t="n">
            <v>820.6998291015625</v>
          </cell>
          <cell r="F166" t="n">
            <v>2910.183837890625</v>
          </cell>
          <cell r="G166" t="n">
            <v>117.49298095703125</v>
          </cell>
          <cell r="H166" t="n">
            <v>427.2471923828125</v>
          </cell>
          <cell r="I166" t="n">
            <v>0</v>
          </cell>
          <cell r="J166" t="n">
            <v>12.257092475891113</v>
          </cell>
          <cell r="K166" t="n">
            <v>2</v>
          </cell>
          <cell r="L166" t="n">
            <v>200</v>
          </cell>
          <cell r="M166" t="n">
            <v>14</v>
          </cell>
          <cell r="O166" t="n">
            <v>30</v>
          </cell>
          <cell r="P166" t="n">
            <v>28</v>
          </cell>
          <cell r="Q166" t="n">
            <v>4</v>
          </cell>
          <cell r="R166" t="n">
            <v>100</v>
          </cell>
        </row>
        <row r="168">
          <cell r="C168" t="n">
            <v>182.58999633789063</v>
          </cell>
          <cell r="D168" t="n">
            <v>1109.7197265625</v>
          </cell>
          <cell r="E168" t="n">
            <v>3304.90966796875</v>
          </cell>
          <cell r="F168" t="n">
            <v>718.23529052734375</v>
          </cell>
          <cell r="G168" t="n">
            <v>526.5003662109375</v>
          </cell>
          <cell r="H168" t="n">
            <v>1347.5902099609375</v>
          </cell>
          <cell r="I168" t="n">
            <v>0</v>
          </cell>
          <cell r="J168" t="n">
            <v>28.770509719848633</v>
          </cell>
          <cell r="K168" t="n">
            <v>10</v>
          </cell>
          <cell r="L168" t="n">
            <v>25</v>
          </cell>
          <cell r="M168" t="n">
            <v>94</v>
          </cell>
          <cell r="O168" t="n">
            <v>165</v>
          </cell>
          <cell r="P168" t="n">
            <v>280</v>
          </cell>
          <cell r="Q168" t="n">
            <v>20</v>
          </cell>
          <cell r="R168" t="n">
            <v>388</v>
          </cell>
        </row>
        <row r="169">
          <cell r="C169" t="n">
            <v>89.5</v>
          </cell>
          <cell r="D169" t="n">
            <v>690.03106689453125</v>
          </cell>
          <cell r="E169" t="n">
            <v>1435.7098388671875</v>
          </cell>
          <cell r="F169" t="n">
            <v>175.29017639160156</v>
          </cell>
          <cell r="G169" t="n">
            <v>26.873188018798828</v>
          </cell>
          <cell r="H169" t="n">
            <v>132.95155334472656</v>
          </cell>
          <cell r="I169" t="n">
            <v>0</v>
          </cell>
          <cell r="J169" t="n">
            <v>3.2461140155792236</v>
          </cell>
          <cell r="L169" t="n">
            <v>8</v>
          </cell>
          <cell r="M169" t="n">
            <v>6</v>
          </cell>
          <cell r="O169" t="n">
            <v>71</v>
          </cell>
          <cell r="P169" t="n">
            <v>27</v>
          </cell>
          <cell r="Q169" t="n">
            <v>4</v>
          </cell>
          <cell r="R169" t="n">
            <v>241</v>
          </cell>
        </row>
        <row r="170">
          <cell r="C170" t="n">
            <v>74.5</v>
          </cell>
          <cell r="D170" t="n">
            <v>397.58758544921875</v>
          </cell>
          <cell r="E170" t="n">
            <v>1076.2037353515625</v>
          </cell>
          <cell r="F170" t="n">
            <v>306.29501342773438</v>
          </cell>
          <cell r="G170" t="n">
            <v>104.203857421875</v>
          </cell>
          <cell r="H170" t="n">
            <v>489.51583862304688</v>
          </cell>
          <cell r="I170" t="n">
            <v>0</v>
          </cell>
          <cell r="J170" t="n">
            <v>2.7808883190155029</v>
          </cell>
          <cell r="K170" t="n">
            <v>2</v>
          </cell>
          <cell r="L170" t="n">
            <v>24</v>
          </cell>
          <cell r="M170" t="n">
            <v>48</v>
          </cell>
          <cell r="O170" t="n">
            <v>53</v>
          </cell>
          <cell r="P170" t="n">
            <v>48</v>
          </cell>
          <cell r="Q170" t="n">
            <v>14</v>
          </cell>
          <cell r="R170" t="n">
            <v>138</v>
          </cell>
        </row>
        <row r="171">
          <cell r="C171" t="n">
            <v>125.85200500488281</v>
          </cell>
          <cell r="D171" t="n">
            <v>590.46588134765625</v>
          </cell>
          <cell r="E171" t="n">
            <v>1190.35205078125</v>
          </cell>
          <cell r="F171" t="n">
            <v>799.28546142578125</v>
          </cell>
          <cell r="G171" t="n">
            <v>186.65847778320313</v>
          </cell>
          <cell r="H171" t="n">
            <v>509.16653442382813</v>
          </cell>
          <cell r="I171" t="n">
            <v>0</v>
          </cell>
          <cell r="J171" t="n">
            <v>6.4253630638122559</v>
          </cell>
          <cell r="K171" t="n">
            <v>9</v>
          </cell>
          <cell r="L171" t="n">
            <v>70</v>
          </cell>
          <cell r="M171" t="n">
            <v>40</v>
          </cell>
          <cell r="O171" t="n">
            <v>59</v>
          </cell>
          <cell r="P171" t="n">
            <v>41</v>
          </cell>
          <cell r="Q171" t="n">
            <v>8</v>
          </cell>
          <cell r="R171" t="n">
            <v>200</v>
          </cell>
        </row>
        <row r="172">
          <cell r="C172" t="n">
            <v>23.579999923706055</v>
          </cell>
          <cell r="D172" t="n">
            <v>107.58699035644531</v>
          </cell>
          <cell r="E172" t="n">
            <v>303.06781005859375</v>
          </cell>
          <cell r="F172" t="n">
            <v>82.78912353515625</v>
          </cell>
          <cell r="G172" t="n">
            <v>26.870838165283203</v>
          </cell>
          <cell r="H172" t="n">
            <v>71.523841857910156</v>
          </cell>
          <cell r="I172" t="n">
            <v>0</v>
          </cell>
          <cell r="J172" t="n">
            <v>1.813846230506897</v>
          </cell>
          <cell r="K172" t="n">
            <v>1</v>
          </cell>
          <cell r="L172" t="n">
            <v>5</v>
          </cell>
          <cell r="M172" t="n">
            <v>3</v>
          </cell>
          <cell r="O172" t="n">
            <v>15</v>
          </cell>
          <cell r="P172" t="n">
            <v>21</v>
          </cell>
          <cell r="Q172" t="n">
            <v>4</v>
          </cell>
          <cell r="R172" t="n">
            <v>37</v>
          </cell>
        </row>
        <row r="173">
          <cell r="C173" t="n">
            <v>147.260009765625</v>
          </cell>
          <cell r="D173" t="n">
            <v>0</v>
          </cell>
          <cell r="E173" t="n">
            <v>78.983238220214844</v>
          </cell>
          <cell r="F173" t="n">
            <v>837.58966064453125</v>
          </cell>
          <cell r="G173" t="n">
            <v>0</v>
          </cell>
          <cell r="H173" t="n">
            <v>0</v>
          </cell>
          <cell r="I173" t="n">
            <v>0</v>
          </cell>
          <cell r="J173" t="n">
            <v>0</v>
          </cell>
        </row>
        <row r="174">
          <cell r="C174" t="n">
            <v>222.20001220703125</v>
          </cell>
          <cell r="D174" t="n">
            <v>869.8076171875</v>
          </cell>
          <cell r="E174" t="n">
            <v>550.4371337890625</v>
          </cell>
          <cell r="F174" t="n">
            <v>3641.478515625</v>
          </cell>
          <cell r="G174" t="n">
            <v>658.952392578125</v>
          </cell>
          <cell r="H174" t="n">
            <v>600.59320068359375</v>
          </cell>
          <cell r="I174" t="n">
            <v>0</v>
          </cell>
          <cell r="J174" t="n">
            <v>6.713282585144043</v>
          </cell>
          <cell r="K174" t="n">
            <v>37</v>
          </cell>
          <cell r="L174" t="n">
            <v>650</v>
          </cell>
          <cell r="M174" t="n">
            <v>42</v>
          </cell>
          <cell r="O174" t="n">
            <v>17</v>
          </cell>
          <cell r="P174" t="n">
            <v>118</v>
          </cell>
          <cell r="Q174" t="n">
            <v>12</v>
          </cell>
          <cell r="R174" t="n">
            <v>152</v>
          </cell>
          <cell r="T174" t="n">
            <v>270</v>
          </cell>
          <cell r="U174" t="n">
            <v>10</v>
          </cell>
        </row>
        <row r="176">
          <cell r="C176" t="n">
            <v>89.931671142578125</v>
          </cell>
          <cell r="D176" t="n">
            <v>259.82992553710938</v>
          </cell>
          <cell r="E176" t="n">
            <v>90.989692687988281</v>
          </cell>
          <cell r="F176" t="n">
            <v>107.77037811279297</v>
          </cell>
          <cell r="G176" t="n">
            <v>133.58113098144531</v>
          </cell>
          <cell r="H176" t="n">
            <v>102.06199645996094</v>
          </cell>
          <cell r="I176" t="n">
            <v>0</v>
          </cell>
          <cell r="J176" t="n">
            <v>5.4131240844726563</v>
          </cell>
          <cell r="K176" t="n">
            <v>6</v>
          </cell>
          <cell r="L176" t="n">
            <v>5</v>
          </cell>
          <cell r="M176" t="n">
            <v>5</v>
          </cell>
          <cell r="O176" t="n">
            <v>4</v>
          </cell>
          <cell r="P176" t="n">
            <v>51</v>
          </cell>
          <cell r="Q176" t="n">
            <v>4</v>
          </cell>
          <cell r="R176" t="n">
            <v>90</v>
          </cell>
        </row>
        <row r="177">
          <cell r="C177" t="n">
            <v>396.99996948242188</v>
          </cell>
          <cell r="D177" t="n">
            <v>1707.33642578125</v>
          </cell>
          <cell r="E177" t="n">
            <v>611.79559326171875</v>
          </cell>
          <cell r="F177" t="n">
            <v>326.40261840820313</v>
          </cell>
          <cell r="G177" t="n">
            <v>376.51376342773438</v>
          </cell>
          <cell r="H177" t="n">
            <v>299.93466186523438</v>
          </cell>
          <cell r="I177" t="n">
            <v>65.908210754394531</v>
          </cell>
          <cell r="J177" t="n">
            <v>20.923240661621094</v>
          </cell>
          <cell r="K177" t="n">
            <v>11</v>
          </cell>
          <cell r="L177" t="n">
            <v>9</v>
          </cell>
          <cell r="M177" t="n">
            <v>8</v>
          </cell>
          <cell r="N177" t="n">
            <v>9</v>
          </cell>
          <cell r="O177" t="n">
            <v>30</v>
          </cell>
          <cell r="P177" t="n">
            <v>205</v>
          </cell>
          <cell r="Q177" t="n">
            <v>30</v>
          </cell>
          <cell r="R177" t="n">
            <v>597</v>
          </cell>
          <cell r="T177" t="n">
            <v>75</v>
          </cell>
          <cell r="U177" t="n">
            <v>5</v>
          </cell>
        </row>
        <row r="178">
          <cell r="C178" t="n">
            <v>1710.1783447265625</v>
          </cell>
          <cell r="D178" t="n">
            <v>7186.72900390625</v>
          </cell>
          <cell r="E178" t="n">
            <v>2547.2529296875</v>
          </cell>
          <cell r="F178" t="n">
            <v>1210.807861328125</v>
          </cell>
          <cell r="G178" t="n">
            <v>1389.824951171875</v>
          </cell>
          <cell r="H178" t="n">
            <v>1092.00537109375</v>
          </cell>
          <cell r="I178" t="n">
            <v>307.584228515625</v>
          </cell>
          <cell r="J178" t="n">
            <v>97.645790100097656</v>
          </cell>
          <cell r="K178" t="n">
            <v>41</v>
          </cell>
          <cell r="L178" t="n">
            <v>36</v>
          </cell>
          <cell r="M178" t="n">
            <v>32</v>
          </cell>
          <cell r="N178" t="n">
            <v>18</v>
          </cell>
          <cell r="O178" t="n">
            <v>127</v>
          </cell>
          <cell r="P178" t="n">
            <v>975</v>
          </cell>
          <cell r="Q178" t="n">
            <v>49</v>
          </cell>
          <cell r="R178" t="n">
            <v>2515</v>
          </cell>
          <cell r="T178" t="n">
            <v>376</v>
          </cell>
          <cell r="U178" t="n">
            <v>10</v>
          </cell>
        </row>
        <row r="179">
          <cell r="C179" t="n">
            <v>350</v>
          </cell>
          <cell r="D179" t="n">
            <v>1043.3243408203125</v>
          </cell>
          <cell r="E179" t="n">
            <v>688.3043212890625</v>
          </cell>
          <cell r="F179" t="n">
            <v>879.54681396484375</v>
          </cell>
          <cell r="G179" t="n">
            <v>596.13726806640625</v>
          </cell>
          <cell r="H179" t="n">
            <v>323.76419067382813</v>
          </cell>
          <cell r="I179" t="n">
            <v>47.178756713867188</v>
          </cell>
          <cell r="J179" t="n">
            <v>20.219467163085938</v>
          </cell>
          <cell r="K179" t="n">
            <v>19</v>
          </cell>
          <cell r="L179" t="n">
            <v>10</v>
          </cell>
          <cell r="M179" t="n">
            <v>7</v>
          </cell>
          <cell r="N179" t="n">
            <v>3</v>
          </cell>
          <cell r="O179" t="n">
            <v>34</v>
          </cell>
          <cell r="P179" t="n">
            <v>105</v>
          </cell>
          <cell r="Q179" t="n">
            <v>15</v>
          </cell>
          <cell r="R179" t="n">
            <v>365</v>
          </cell>
        </row>
        <row r="181">
          <cell r="C181" t="n">
            <v>18</v>
          </cell>
          <cell r="D181" t="n">
            <v>48.616222381591797</v>
          </cell>
          <cell r="E181" t="n">
            <v>83.721389770507813</v>
          </cell>
          <cell r="F181" t="n">
            <v>51.330242156982422</v>
          </cell>
          <cell r="G181" t="n">
            <v>47.387054443359375</v>
          </cell>
          <cell r="H181" t="n">
            <v>177.55148315429688</v>
          </cell>
          <cell r="I181" t="n">
            <v>0</v>
          </cell>
          <cell r="J181" t="n">
            <v>0</v>
          </cell>
          <cell r="K181" t="n">
            <v>3</v>
          </cell>
          <cell r="L181" t="n">
            <v>3</v>
          </cell>
          <cell r="M181" t="n">
            <v>21</v>
          </cell>
          <cell r="O181" t="n">
            <v>4</v>
          </cell>
          <cell r="P181" t="n">
            <v>29</v>
          </cell>
          <cell r="Q181" t="n">
            <v>8</v>
          </cell>
          <cell r="R181" t="n">
            <v>16</v>
          </cell>
        </row>
        <row r="182">
          <cell r="C182" t="n">
            <v>144.40000915527344</v>
          </cell>
          <cell r="D182" t="n">
            <v>736.202880859375</v>
          </cell>
          <cell r="E182" t="n">
            <v>573.97064208984375</v>
          </cell>
          <cell r="F182" t="n">
            <v>2624.928466796875</v>
          </cell>
          <cell r="G182" t="n">
            <v>107.06282043457031</v>
          </cell>
          <cell r="H182" t="n">
            <v>307.82217407226563</v>
          </cell>
          <cell r="I182" t="n">
            <v>0</v>
          </cell>
          <cell r="J182" t="n">
            <v>4.3304433822631836</v>
          </cell>
          <cell r="K182" t="n">
            <v>3</v>
          </cell>
          <cell r="L182" t="n">
            <v>262</v>
          </cell>
          <cell r="M182" t="n">
            <v>21</v>
          </cell>
          <cell r="O182" t="n">
            <v>28</v>
          </cell>
          <cell r="P182" t="n">
            <v>409</v>
          </cell>
          <cell r="Q182" t="n">
            <v>81</v>
          </cell>
          <cell r="R182" t="n">
            <v>110</v>
          </cell>
          <cell r="T182" t="n">
            <v>95</v>
          </cell>
          <cell r="U182" t="n">
            <v>4</v>
          </cell>
        </row>
        <row r="184">
          <cell r="C184" t="n">
            <v>29.600000381469727</v>
          </cell>
          <cell r="D184" t="n">
            <v>8.2499380111694336</v>
          </cell>
          <cell r="E184" t="n">
            <v>4.4986076354980469</v>
          </cell>
          <cell r="F184" t="n">
            <v>369.90213012695313</v>
          </cell>
          <cell r="G184" t="n">
            <v>5.9259066581726074</v>
          </cell>
          <cell r="H184" t="n">
            <v>129.91410827636719</v>
          </cell>
          <cell r="I184" t="n">
            <v>0</v>
          </cell>
          <cell r="J184" t="n">
            <v>0</v>
          </cell>
          <cell r="L184" t="n">
            <v>29</v>
          </cell>
          <cell r="M184" t="n">
            <v>2</v>
          </cell>
          <cell r="P184" t="n">
            <v>15</v>
          </cell>
          <cell r="Q184" t="n">
            <v>2</v>
          </cell>
        </row>
        <row r="185">
          <cell r="C185" t="n">
            <v>5.3000001907348633</v>
          </cell>
          <cell r="D185" t="n">
            <v>6.9902915954589844</v>
          </cell>
          <cell r="E185" t="n">
            <v>1.5506242513656616</v>
          </cell>
          <cell r="F185" t="n">
            <v>20.721221923828125</v>
          </cell>
          <cell r="G185" t="n">
            <v>2.9611649513244629</v>
          </cell>
          <cell r="H185" t="n">
            <v>48.140087127685547</v>
          </cell>
          <cell r="I185" t="n">
            <v>0</v>
          </cell>
          <cell r="J185" t="n">
            <v>0.13869625329971313</v>
          </cell>
          <cell r="M185" t="n">
            <v>5</v>
          </cell>
          <cell r="P185" t="n">
            <v>25</v>
          </cell>
          <cell r="Q185" t="n">
            <v>3</v>
          </cell>
        </row>
        <row r="186">
          <cell r="C186" t="n">
            <v>3.2000000476837158</v>
          </cell>
          <cell r="D186" t="n">
            <v>3.4711863994598389</v>
          </cell>
          <cell r="E186" t="n">
            <v>0</v>
          </cell>
          <cell r="F186" t="n">
            <v>24.949153900146484</v>
          </cell>
          <cell r="G186" t="n">
            <v>13.233899116516113</v>
          </cell>
          <cell r="H186" t="n">
            <v>35.290397644042969</v>
          </cell>
          <cell r="I186" t="n">
            <v>0</v>
          </cell>
          <cell r="J186" t="n">
            <v>0</v>
          </cell>
        </row>
        <row r="187">
          <cell r="C187" t="n">
            <v>4</v>
          </cell>
          <cell r="D187" t="n">
            <v>12.839897155761719</v>
          </cell>
          <cell r="E187" t="n">
            <v>3.509209156036377</v>
          </cell>
          <cell r="F187" t="n">
            <v>22.918674468994141</v>
          </cell>
          <cell r="G187" t="n">
            <v>35.400398254394531</v>
          </cell>
          <cell r="H187" t="n">
            <v>35.676963806152344</v>
          </cell>
          <cell r="I187" t="n">
            <v>0</v>
          </cell>
          <cell r="J187" t="n">
            <v>0</v>
          </cell>
          <cell r="K187" t="n">
            <v>2</v>
          </cell>
          <cell r="M187" t="n">
            <v>2</v>
          </cell>
          <cell r="P187" t="n">
            <v>8</v>
          </cell>
          <cell r="Q187" t="n">
            <v>1</v>
          </cell>
        </row>
        <row r="188">
          <cell r="C188" t="n">
            <v>9.3999996185302734</v>
          </cell>
          <cell r="D188" t="n">
            <v>0.12585772573947906</v>
          </cell>
          <cell r="E188" t="n">
            <v>4.5099024772644043</v>
          </cell>
          <cell r="F188" t="n">
            <v>79.919662475585938</v>
          </cell>
          <cell r="G188" t="n">
            <v>3.6787166595458984</v>
          </cell>
          <cell r="H188" t="n">
            <v>47.503429412841797</v>
          </cell>
          <cell r="I188" t="n">
            <v>0</v>
          </cell>
          <cell r="J188" t="n">
            <v>0</v>
          </cell>
          <cell r="L188" t="n">
            <v>7</v>
          </cell>
          <cell r="M188" t="n">
            <v>3</v>
          </cell>
          <cell r="P188" t="n">
            <v>9</v>
          </cell>
          <cell r="Q188" t="n">
            <v>1</v>
          </cell>
        </row>
        <row r="189">
          <cell r="C189" t="n">
            <v>11.399999618530273</v>
          </cell>
          <cell r="D189" t="n">
            <v>9.2208528518676758</v>
          </cell>
          <cell r="E189" t="n">
            <v>0</v>
          </cell>
          <cell r="F189" t="n">
            <v>80.862564086914063</v>
          </cell>
          <cell r="G189" t="n">
            <v>0</v>
          </cell>
          <cell r="H189" t="n">
            <v>6.4083724021911621</v>
          </cell>
          <cell r="I189" t="n">
            <v>0</v>
          </cell>
          <cell r="J189" t="n">
            <v>0.060031596571207047</v>
          </cell>
          <cell r="L189" t="n">
            <v>8</v>
          </cell>
        </row>
        <row r="190">
          <cell r="C190" t="n">
            <v>7.1999998092651367</v>
          </cell>
          <cell r="D190" t="n">
            <v>7.3804092407226563</v>
          </cell>
          <cell r="E190" t="n">
            <v>0.17630979418754578</v>
          </cell>
          <cell r="F190" t="n">
            <v>61.749431610107422</v>
          </cell>
          <cell r="G190" t="n">
            <v>7.6284732818603516</v>
          </cell>
          <cell r="H190" t="n">
            <v>79.911392211914063</v>
          </cell>
          <cell r="I190" t="n">
            <v>0</v>
          </cell>
          <cell r="J190" t="n">
            <v>0.20501138269901276</v>
          </cell>
          <cell r="L190" t="n">
            <v>7</v>
          </cell>
          <cell r="M190" t="n">
            <v>8</v>
          </cell>
          <cell r="P190" t="n">
            <v>12</v>
          </cell>
          <cell r="Q190" t="n">
            <v>1</v>
          </cell>
        </row>
        <row r="191">
          <cell r="C191" t="n">
            <v>3.5199999809265137</v>
          </cell>
          <cell r="D191" t="n">
            <v>3.680316686630249</v>
          </cell>
          <cell r="E191" t="n">
            <v>0</v>
          </cell>
          <cell r="F191" t="n">
            <v>26.407468795776367</v>
          </cell>
          <cell r="G191" t="n">
            <v>7.6533865928649902</v>
          </cell>
          <cell r="H191" t="n">
            <v>6.8030099868774414</v>
          </cell>
          <cell r="I191" t="n">
            <v>0</v>
          </cell>
          <cell r="J191" t="n">
            <v>0</v>
          </cell>
        </row>
        <row r="192">
          <cell r="C192" t="n">
            <v>23.19999885559082</v>
          </cell>
          <cell r="D192" t="n">
            <v>59.589347839355469</v>
          </cell>
          <cell r="E192" t="n">
            <v>77.10931396484375</v>
          </cell>
          <cell r="F192" t="n">
            <v>338.98565673828125</v>
          </cell>
          <cell r="G192" t="n">
            <v>47.497257232666016</v>
          </cell>
          <cell r="H192" t="n">
            <v>112.03952026367188</v>
          </cell>
          <cell r="I192" t="n">
            <v>0</v>
          </cell>
          <cell r="J192" t="n">
            <v>0.94381034374237061</v>
          </cell>
          <cell r="K192" t="n">
            <v>2</v>
          </cell>
          <cell r="L192" t="n">
            <v>54</v>
          </cell>
          <cell r="M192" t="n">
            <v>8</v>
          </cell>
          <cell r="O192" t="n">
            <v>3</v>
          </cell>
          <cell r="P192" t="n">
            <v>15</v>
          </cell>
          <cell r="Q192" t="n">
            <v>2</v>
          </cell>
          <cell r="R192" t="n">
            <v>10</v>
          </cell>
          <cell r="T192" t="n">
            <v>29</v>
          </cell>
          <cell r="U192" t="n">
            <v>2</v>
          </cell>
        </row>
        <row r="193">
          <cell r="C193" t="n">
            <v>35.938365936279297</v>
          </cell>
          <cell r="D193" t="n">
            <v>20.749544143676758</v>
          </cell>
          <cell r="E193" t="n">
            <v>9.2940664291381836</v>
          </cell>
          <cell r="F193" t="n">
            <v>301.81155395507813</v>
          </cell>
          <cell r="G193" t="n">
            <v>41.951019287109375</v>
          </cell>
          <cell r="H193" t="n">
            <v>100.08314514160156</v>
          </cell>
          <cell r="I193" t="n">
            <v>0</v>
          </cell>
          <cell r="J193" t="n">
            <v>0</v>
          </cell>
          <cell r="K193" t="n">
            <v>2</v>
          </cell>
          <cell r="L193" t="n">
            <v>36</v>
          </cell>
          <cell r="M193" t="n">
            <v>7</v>
          </cell>
          <cell r="P193" t="n">
            <v>9</v>
          </cell>
          <cell r="Q193" t="n">
            <v>2</v>
          </cell>
          <cell r="T193" t="n">
            <v>35</v>
          </cell>
          <cell r="U193" t="n">
            <v>2</v>
          </cell>
        </row>
        <row r="194">
          <cell r="C194" t="n">
            <v>12.765999794006348</v>
          </cell>
          <cell r="D194" t="n">
            <v>4.3613381385803223</v>
          </cell>
          <cell r="E194" t="n">
            <v>10.046653747558594</v>
          </cell>
          <cell r="F194" t="n">
            <v>75.155204772949219</v>
          </cell>
          <cell r="G194" t="n">
            <v>7.3240628242492676</v>
          </cell>
          <cell r="H194" t="n">
            <v>51.268436431884766</v>
          </cell>
          <cell r="I194" t="n">
            <v>0</v>
          </cell>
          <cell r="J194" t="n">
            <v>0.19470258057117462</v>
          </cell>
          <cell r="L194" t="n">
            <v>6</v>
          </cell>
          <cell r="M194" t="n">
            <v>3</v>
          </cell>
          <cell r="P194" t="n">
            <v>15</v>
          </cell>
          <cell r="Q194" t="n">
            <v>2</v>
          </cell>
        </row>
        <row r="195">
          <cell r="C195" t="n">
            <v>27.899999618530273</v>
          </cell>
          <cell r="D195" t="n">
            <v>25.510343551635742</v>
          </cell>
          <cell r="E195" t="n">
            <v>55.862930297851563</v>
          </cell>
          <cell r="F195" t="n">
            <v>143.59483337402344</v>
          </cell>
          <cell r="G195" t="n">
            <v>39.623706817626953</v>
          </cell>
          <cell r="H195" t="n">
            <v>72.043106079101563</v>
          </cell>
          <cell r="I195" t="n">
            <v>0</v>
          </cell>
          <cell r="J195" t="n">
            <v>0</v>
          </cell>
        </row>
        <row r="196">
          <cell r="C196" t="n">
            <v>179.86199951171875</v>
          </cell>
          <cell r="D196" t="n">
            <v>45.88970947265625</v>
          </cell>
          <cell r="E196" t="n">
            <v>28.597936630249023</v>
          </cell>
          <cell r="F196" t="n">
            <v>1283.8662109375</v>
          </cell>
          <cell r="G196" t="n">
            <v>12.677864074707031</v>
          </cell>
          <cell r="H196" t="n">
            <v>83.673896789550781</v>
          </cell>
          <cell r="I196" t="n">
            <v>0</v>
          </cell>
          <cell r="J196" t="n">
            <v>1.6626707315444946</v>
          </cell>
          <cell r="L196" t="n">
            <v>102</v>
          </cell>
          <cell r="M196" t="n">
            <v>2</v>
          </cell>
          <cell r="P196" t="n">
            <v>40</v>
          </cell>
          <cell r="Q196" t="n">
            <v>6</v>
          </cell>
          <cell r="R196" t="n">
            <v>6</v>
          </cell>
        </row>
        <row r="197">
          <cell r="C197" t="n">
            <v>46.729999542236328</v>
          </cell>
          <cell r="D197" t="n">
            <v>61.507946014404297</v>
          </cell>
          <cell r="E197" t="n">
            <v>208.15882873535156</v>
          </cell>
          <cell r="F197" t="n">
            <v>567.7254638671875</v>
          </cell>
          <cell r="G197" t="n">
            <v>37.222072601318359</v>
          </cell>
          <cell r="H197" t="n">
            <v>106.70326995849609</v>
          </cell>
          <cell r="I197" t="n">
            <v>0</v>
          </cell>
          <cell r="J197" t="n">
            <v>5.6951804161071777</v>
          </cell>
          <cell r="K197" t="n">
            <v>1</v>
          </cell>
          <cell r="L197" t="n">
            <v>102</v>
          </cell>
          <cell r="M197" t="n">
            <v>7</v>
          </cell>
          <cell r="O197" t="n">
            <v>10</v>
          </cell>
          <cell r="P197" t="n">
            <v>23</v>
          </cell>
          <cell r="Q197" t="n">
            <v>3</v>
          </cell>
          <cell r="R197" t="n">
            <v>10</v>
          </cell>
        </row>
        <row r="198">
          <cell r="C198" t="n">
            <v>23.919998168945313</v>
          </cell>
          <cell r="D198" t="n">
            <v>32.779422760009766</v>
          </cell>
          <cell r="E198" t="n">
            <v>3.174583911895752</v>
          </cell>
          <cell r="F198" t="n">
            <v>221.99835205078125</v>
          </cell>
          <cell r="G198" t="n">
            <v>9.0069589614868164</v>
          </cell>
          <cell r="H198" t="n">
            <v>45.034793853759766</v>
          </cell>
          <cell r="I198" t="n">
            <v>0</v>
          </cell>
          <cell r="J198" t="n">
            <v>0.092284418642520905</v>
          </cell>
          <cell r="L198" t="n">
            <v>22</v>
          </cell>
          <cell r="M198" t="n">
            <v>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Добыча 2021"/>
      <sheetName val="Благор. олень 2022 экспертиза+"/>
      <sheetName val="численность 2021"/>
      <sheetName val="лось 2022 Экспертиза+"/>
      <sheetName val="соболь 2022 Экспертиза+"/>
      <sheetName val="2022"/>
      <sheetName val="ДСО 2022  экспертиза+"/>
      <sheetName val=" кабарга 2022 экспертиза"/>
      <sheetName val="медвед 2022 экспертиза+"/>
      <sheetName val="рысь 2022 Экспертиза+"/>
      <sheetName val="2021"/>
      <sheetName val="2020"/>
      <sheetName val="барсук 2022 экспертиза+"/>
      <sheetName val="косуля 2022 Экспертиза+"/>
      <sheetName val="соболь 2022"/>
      <sheetName val="медвед 2022"/>
      <sheetName val=" кабарга 2022"/>
      <sheetName val="косуля 2022 "/>
      <sheetName val="лось 2022"/>
      <sheetName val=" изюбрь 2022"/>
      <sheetName val="ДСО 2022 "/>
      <sheetName val="рысь 2022"/>
      <sheetName val="барсук 2022"/>
      <sheetName val="численность 2019"/>
      <sheetName val="Приложение 2"/>
      <sheetName val="Приложение 1"/>
    </sheetNames>
    <sheetDataSet>
      <sheetData sheetId="0">
        <row r="30">
          <cell r="T30" t="n">
            <v>1</v>
          </cell>
        </row>
        <row r="35">
          <cell r="T35" t="n">
            <v>2</v>
          </cell>
        </row>
        <row r="37">
          <cell r="T37" t="n">
            <v>1</v>
          </cell>
        </row>
        <row r="38">
          <cell r="T38" t="n">
            <v>4</v>
          </cell>
        </row>
        <row r="40">
          <cell r="T40" t="n">
            <v>2</v>
          </cell>
        </row>
        <row r="44">
          <cell r="T44" t="n">
            <v>2</v>
          </cell>
        </row>
        <row r="45">
          <cell r="T45" t="n">
            <v>1</v>
          </cell>
        </row>
        <row r="54">
          <cell r="T54" t="n">
            <v>2</v>
          </cell>
        </row>
        <row r="60">
          <cell r="T60" t="n">
            <v>3</v>
          </cell>
        </row>
        <row r="70">
          <cell r="T70" t="n">
            <v>1</v>
          </cell>
        </row>
        <row r="71">
          <cell r="T71" t="n">
            <v>3</v>
          </cell>
        </row>
        <row r="96">
          <cell r="T96" t="n">
            <v>8</v>
          </cell>
        </row>
        <row r="138">
          <cell r="T138" t="n">
            <v>10</v>
          </cell>
        </row>
        <row r="140">
          <cell r="T140" t="n">
            <v>2</v>
          </cell>
        </row>
        <row r="143">
          <cell r="T143" t="n">
            <v>4</v>
          </cell>
        </row>
        <row r="144">
          <cell r="T144" t="n">
            <v>4</v>
          </cell>
        </row>
        <row r="145">
          <cell r="T145" t="n">
            <v>1</v>
          </cell>
        </row>
        <row r="198">
          <cell r="T198" t="n">
            <v>1</v>
          </cell>
        </row>
      </sheetData>
      <sheetData sheetId="5">
        <row r="5">
          <cell r="B5" t="n">
            <v>67.034000000000006</v>
          </cell>
          <cell r="DP5" t="n">
            <v>0</v>
          </cell>
          <cell r="DQ5" t="n">
            <v>0</v>
          </cell>
          <cell r="DT5" t="n">
            <v>0</v>
          </cell>
          <cell r="DV5" t="n">
            <v>0</v>
          </cell>
        </row>
        <row r="6">
          <cell r="B6" t="n">
            <v>10.308</v>
          </cell>
          <cell r="DP6" t="n">
            <v>1</v>
          </cell>
          <cell r="DQ6" t="n">
            <v>1</v>
          </cell>
          <cell r="DT6" t="n">
            <v>0.097012029491656965</v>
          </cell>
          <cell r="DV6" t="n">
            <v>0.10000000000000001</v>
          </cell>
        </row>
        <row r="8">
          <cell r="B8" t="n">
            <v>397.60000000000002</v>
          </cell>
          <cell r="DP8" t="n">
            <v>12</v>
          </cell>
          <cell r="DQ8" t="n">
            <v>11</v>
          </cell>
          <cell r="DT8" t="n">
            <v>0.027665995975855128</v>
          </cell>
          <cell r="DV8" t="n">
            <v>1.1000000000000001</v>
          </cell>
          <cell r="DX8" t="n">
            <v>1</v>
          </cell>
        </row>
        <row r="9">
          <cell r="B9" t="n">
            <v>236.40000000000001</v>
          </cell>
          <cell r="DP9" t="n">
            <v>2</v>
          </cell>
          <cell r="DQ9" t="n">
            <v>1</v>
          </cell>
          <cell r="DT9" t="n">
            <v>0.0042301184433164128</v>
          </cell>
          <cell r="DV9" t="n">
            <v>0.10000000000000001</v>
          </cell>
        </row>
        <row r="11">
          <cell r="B11" t="n">
            <v>225.40000000000001</v>
          </cell>
          <cell r="DP11" t="n">
            <v>32</v>
          </cell>
          <cell r="DQ11" t="n">
            <v>25</v>
          </cell>
          <cell r="DT11" t="n">
            <v>0.11091393078970718</v>
          </cell>
          <cell r="DV11" t="n">
            <v>2.5</v>
          </cell>
          <cell r="DX11" t="n">
            <v>2</v>
          </cell>
        </row>
        <row r="12">
          <cell r="B12" t="n">
            <v>358.69999999999999</v>
          </cell>
          <cell r="DP12" t="n">
            <v>32</v>
          </cell>
          <cell r="DQ12" t="n">
            <v>24</v>
          </cell>
          <cell r="DT12" t="n">
            <v>0.066908279899637588</v>
          </cell>
          <cell r="DV12" t="n">
            <v>2.4000000000000004</v>
          </cell>
          <cell r="DX12" t="n">
            <v>2</v>
          </cell>
        </row>
        <row r="13">
          <cell r="B13" t="n">
            <v>57.560000000000002</v>
          </cell>
          <cell r="DP13" t="n">
            <v>6</v>
          </cell>
          <cell r="DQ13" t="n">
            <v>5</v>
          </cell>
          <cell r="DT13" t="n">
            <v>0.086865879082696315</v>
          </cell>
          <cell r="DV13" t="n">
            <v>0.5</v>
          </cell>
        </row>
        <row r="14">
          <cell r="B14" t="n">
            <v>335.70999999999998</v>
          </cell>
          <cell r="DP14" t="n">
            <v>16</v>
          </cell>
          <cell r="DQ14" t="n">
            <v>19</v>
          </cell>
          <cell r="DT14" t="n">
            <v>0.056596467188942838</v>
          </cell>
          <cell r="DV14" t="n">
            <v>1.9000000000000001</v>
          </cell>
          <cell r="DX14" t="n">
            <v>1</v>
          </cell>
        </row>
        <row r="15">
          <cell r="B15" t="n">
            <v>164.08600000000001</v>
          </cell>
          <cell r="DP15" t="n">
            <v>9</v>
          </cell>
          <cell r="DQ15" t="n">
            <v>10</v>
          </cell>
          <cell r="DT15" t="n">
            <v>0.060943651499823261</v>
          </cell>
          <cell r="DV15" t="n">
            <v>1</v>
          </cell>
          <cell r="DX15" t="n">
            <v>1</v>
          </cell>
        </row>
        <row r="16">
          <cell r="B16" t="n">
            <v>371.93000000000001</v>
          </cell>
          <cell r="DP16" t="n">
            <v>42</v>
          </cell>
          <cell r="DQ16" t="n">
            <v>39</v>
          </cell>
          <cell r="DT16" t="n">
            <v>0.10485844110450891</v>
          </cell>
          <cell r="DV16" t="n">
            <v>3.9000000000000004</v>
          </cell>
          <cell r="DX16" t="n">
            <v>3</v>
          </cell>
        </row>
        <row r="17">
          <cell r="B17" t="n">
            <v>291.029</v>
          </cell>
          <cell r="DP17" t="n">
            <v>32</v>
          </cell>
          <cell r="DQ17" t="n">
            <v>31</v>
          </cell>
          <cell r="DT17" t="n">
            <v>0.10651859436688441</v>
          </cell>
          <cell r="DV17" t="n">
            <v>3.1000000000000001</v>
          </cell>
          <cell r="DX17" t="n">
            <v>3</v>
          </cell>
        </row>
        <row r="18">
          <cell r="B18" t="n">
            <v>170.64400000000001</v>
          </cell>
          <cell r="DP18" t="n">
            <v>20</v>
          </cell>
          <cell r="DQ18" t="n">
            <v>17</v>
          </cell>
          <cell r="DT18" t="n">
            <v>0.099622606127376293</v>
          </cell>
          <cell r="DV18" t="n">
            <v>1.7000000000000002</v>
          </cell>
          <cell r="DX18" t="n">
            <v>1</v>
          </cell>
        </row>
        <row r="19">
          <cell r="B19" t="n">
            <v>50</v>
          </cell>
          <cell r="DQ19" t="n">
            <v>0</v>
          </cell>
          <cell r="DT19" t="n">
            <v>0</v>
          </cell>
          <cell r="DV19" t="n">
            <v>0</v>
          </cell>
        </row>
        <row r="20">
          <cell r="B20" t="n">
            <v>434.36000000000001</v>
          </cell>
          <cell r="DP20" t="n">
            <v>26</v>
          </cell>
          <cell r="DQ20" t="n">
            <v>26</v>
          </cell>
          <cell r="DT20" t="n">
            <v>0.059858182153052768</v>
          </cell>
          <cell r="DV20" t="n">
            <v>2.6000000000000001</v>
          </cell>
          <cell r="DX20" t="n">
            <v>2</v>
          </cell>
        </row>
        <row r="21">
          <cell r="B21" t="n">
            <v>182.90000000000001</v>
          </cell>
          <cell r="DQ21" t="n">
            <v>0</v>
          </cell>
          <cell r="DT21" t="n">
            <v>0</v>
          </cell>
          <cell r="DV21" t="n">
            <v>0</v>
          </cell>
        </row>
        <row r="23">
          <cell r="B23" t="n">
            <v>8592.01953125</v>
          </cell>
          <cell r="DP23" t="n">
            <v>153</v>
          </cell>
          <cell r="DQ23" t="n">
            <v>223</v>
          </cell>
          <cell r="DT23" t="n">
            <v>0.025954317164774542</v>
          </cell>
          <cell r="DV23" t="n">
            <v>22.300000000000001</v>
          </cell>
        </row>
        <row r="26">
          <cell r="B26" t="n">
            <v>1576.173</v>
          </cell>
          <cell r="DP26" t="n">
            <v>116</v>
          </cell>
          <cell r="DQ26" t="n">
            <v>110</v>
          </cell>
          <cell r="DT26" t="n">
            <v>0.069789293434159835</v>
          </cell>
          <cell r="DV26" t="n">
            <v>11</v>
          </cell>
          <cell r="DX26" t="n">
            <v>11</v>
          </cell>
        </row>
        <row r="27">
          <cell r="B27" t="n">
            <v>116.81</v>
          </cell>
          <cell r="DP27" t="n">
            <v>4</v>
          </cell>
          <cell r="DQ27" t="n">
            <v>5</v>
          </cell>
          <cell r="DT27" t="n">
            <v>0.042804554404588649</v>
          </cell>
          <cell r="DV27" t="n">
            <v>0.5</v>
          </cell>
        </row>
        <row r="28">
          <cell r="B28" t="n">
            <v>109.2</v>
          </cell>
          <cell r="DP28" t="n">
            <v>22</v>
          </cell>
          <cell r="DQ28" t="n">
            <v>25</v>
          </cell>
          <cell r="DT28" t="n">
            <v>0.22893772893772893</v>
          </cell>
          <cell r="DV28" t="n">
            <v>2.5</v>
          </cell>
          <cell r="DX28" t="n">
            <v>2</v>
          </cell>
        </row>
        <row r="29">
          <cell r="B29" t="n">
            <v>395.19999999999999</v>
          </cell>
          <cell r="DP29" t="n">
            <v>58</v>
          </cell>
          <cell r="DQ29" t="n">
            <v>51</v>
          </cell>
          <cell r="DT29" t="n">
            <v>0.12904858299595143</v>
          </cell>
          <cell r="DV29" t="n">
            <v>5.1000000000000005</v>
          </cell>
          <cell r="DX29" t="n">
            <v>5</v>
          </cell>
        </row>
        <row r="31">
          <cell r="B31" t="n">
            <v>375.81700000000001</v>
          </cell>
          <cell r="DP31" t="n">
            <v>20</v>
          </cell>
          <cell r="DQ31" t="n">
            <v>21</v>
          </cell>
          <cell r="DT31" t="n">
            <v>0.055878259897769393</v>
          </cell>
          <cell r="DV31" t="n">
            <v>2.1000000000000001</v>
          </cell>
          <cell r="DX31" t="n">
            <v>2</v>
          </cell>
        </row>
        <row r="32">
          <cell r="B32" t="n">
            <v>242.90000000000001</v>
          </cell>
          <cell r="DP32" t="n">
            <v>2</v>
          </cell>
          <cell r="DQ32" t="n">
            <v>3</v>
          </cell>
          <cell r="DT32" t="n">
            <v>0.012350761630300536</v>
          </cell>
          <cell r="DV32" t="n">
            <v>0.30000000000000004</v>
          </cell>
        </row>
        <row r="33">
          <cell r="B33" t="n">
            <v>46.606000000000002</v>
          </cell>
          <cell r="DP33" t="n">
            <v>1</v>
          </cell>
          <cell r="DQ33" t="n">
            <v>2</v>
          </cell>
          <cell r="DT33" t="n">
            <v>0.042912929665708276</v>
          </cell>
          <cell r="DV33" t="n">
            <v>0.20000000000000001</v>
          </cell>
        </row>
        <row r="35">
          <cell r="B35" t="n">
            <v>399.13200000000001</v>
          </cell>
          <cell r="DP35" t="n">
            <v>35</v>
          </cell>
          <cell r="DQ35" t="n">
            <v>20</v>
          </cell>
          <cell r="DT35" t="n">
            <v>0.050108735957026744</v>
          </cell>
          <cell r="DV35" t="n">
            <v>2</v>
          </cell>
          <cell r="DX35" t="n">
            <v>1</v>
          </cell>
        </row>
        <row r="36">
          <cell r="B36" t="n">
            <v>162.821</v>
          </cell>
          <cell r="DP36" t="n">
            <v>20</v>
          </cell>
          <cell r="DQ36" t="n">
            <v>24</v>
          </cell>
          <cell r="DT36" t="n">
            <v>0.14740113376038719</v>
          </cell>
          <cell r="DV36" t="n">
            <v>2.4000000000000004</v>
          </cell>
          <cell r="DX36" t="n">
            <v>1</v>
          </cell>
        </row>
        <row r="38">
          <cell r="B38" t="n">
            <v>7.1820000000000004</v>
          </cell>
          <cell r="DP38" t="n">
            <v>0</v>
          </cell>
          <cell r="DQ38" t="n">
            <v>1</v>
          </cell>
          <cell r="DT38" t="n">
            <v>0.13923698134224449</v>
          </cell>
          <cell r="DV38" t="n">
            <v>0.10000000000000001</v>
          </cell>
        </row>
        <row r="39">
          <cell r="B39" t="n">
            <v>11.596</v>
          </cell>
          <cell r="DP39" t="n">
            <v>0</v>
          </cell>
          <cell r="DQ39" t="n">
            <v>1</v>
          </cell>
          <cell r="DT39" t="n">
            <v>0.086236633321835121</v>
          </cell>
          <cell r="DV39" t="n">
            <v>0.10000000000000001</v>
          </cell>
        </row>
        <row r="40">
          <cell r="B40" t="n">
            <v>16.030000000000001</v>
          </cell>
          <cell r="DP40" t="n">
            <v>0</v>
          </cell>
          <cell r="DQ40" t="n">
            <v>0</v>
          </cell>
          <cell r="DT40" t="n">
            <v>0</v>
          </cell>
          <cell r="DV40" t="n">
            <v>0</v>
          </cell>
        </row>
        <row r="41">
          <cell r="B41" t="n">
            <v>7.9729999999999999</v>
          </cell>
          <cell r="DP41" t="n">
            <v>3</v>
          </cell>
          <cell r="DQ41" t="n">
            <v>0</v>
          </cell>
          <cell r="DT41" t="n">
            <v>0</v>
          </cell>
          <cell r="DV41" t="n">
            <v>0</v>
          </cell>
        </row>
        <row r="42">
          <cell r="B42" t="n">
            <v>28.376999999999999</v>
          </cell>
          <cell r="DQ42" t="n">
            <v>0</v>
          </cell>
          <cell r="DT42" t="n">
            <v>0</v>
          </cell>
          <cell r="DV42" t="n">
            <v>0</v>
          </cell>
        </row>
        <row r="43">
          <cell r="B43" t="n">
            <v>36.741999999999997</v>
          </cell>
          <cell r="DQ43" t="n">
            <v>0</v>
          </cell>
          <cell r="DT43" t="n">
            <v>0</v>
          </cell>
          <cell r="DV43" t="n">
            <v>0</v>
          </cell>
        </row>
        <row r="44">
          <cell r="B44" t="n">
            <v>9.9800000000000004</v>
          </cell>
          <cell r="DP44" t="n">
            <v>0</v>
          </cell>
          <cell r="DQ44" t="n">
            <v>0</v>
          </cell>
          <cell r="DT44" t="n">
            <v>0</v>
          </cell>
          <cell r="DV44" t="n">
            <v>0</v>
          </cell>
        </row>
        <row r="45">
          <cell r="B45" t="n">
            <v>9.4399999999999995</v>
          </cell>
          <cell r="DP45" t="n">
            <v>0</v>
          </cell>
          <cell r="DQ45" t="n">
            <v>0</v>
          </cell>
          <cell r="DT45" t="n">
            <v>0</v>
          </cell>
          <cell r="DV45" t="n">
            <v>0</v>
          </cell>
        </row>
        <row r="46">
          <cell r="B46" t="n">
            <v>51.079999999999998</v>
          </cell>
          <cell r="DP46" t="n">
            <v>19</v>
          </cell>
          <cell r="DQ46" t="n">
            <v>24</v>
          </cell>
          <cell r="DT46" t="n">
            <v>0.46985121378230227</v>
          </cell>
          <cell r="DV46" t="n">
            <v>2.4000000000000004</v>
          </cell>
          <cell r="DX46" t="n">
            <v>2</v>
          </cell>
        </row>
        <row r="47">
          <cell r="B47" t="n">
            <v>115.09999999999999</v>
          </cell>
          <cell r="DP47" t="n">
            <v>29</v>
          </cell>
          <cell r="DQ47" t="n">
            <v>26</v>
          </cell>
          <cell r="DT47" t="n">
            <v>0.22589052997393572</v>
          </cell>
          <cell r="DV47" t="n">
            <v>2.6000000000000001</v>
          </cell>
          <cell r="DX47" t="n">
            <v>2</v>
          </cell>
        </row>
        <row r="48">
          <cell r="B48" t="n">
            <v>120.515</v>
          </cell>
          <cell r="DP48" t="n">
            <v>0</v>
          </cell>
          <cell r="DQ48" t="n">
            <v>5</v>
          </cell>
          <cell r="DT48" t="n">
            <v>0.041488611376177237</v>
          </cell>
          <cell r="DV48" t="n">
            <v>0.5</v>
          </cell>
        </row>
        <row r="49">
          <cell r="B49" t="n">
            <v>214.80000000000001</v>
          </cell>
          <cell r="DP49" t="n">
            <v>11</v>
          </cell>
          <cell r="DQ49" t="n">
            <v>18</v>
          </cell>
          <cell r="DT49" t="n">
            <v>0.083798882681564241</v>
          </cell>
          <cell r="DV49" t="n">
            <v>1.8</v>
          </cell>
          <cell r="DX49" t="n">
            <v>1</v>
          </cell>
        </row>
        <row r="51">
          <cell r="B51" t="n">
            <v>299.10000000000002</v>
          </cell>
          <cell r="DP51" t="n">
            <v>22</v>
          </cell>
          <cell r="DQ51" t="n">
            <v>25</v>
          </cell>
          <cell r="DT51" t="n">
            <v>0.083584085590103635</v>
          </cell>
          <cell r="DV51" t="n">
            <v>2.5</v>
          </cell>
          <cell r="DX51" t="n">
            <v>2</v>
          </cell>
        </row>
        <row r="52">
          <cell r="B52" t="n">
            <v>1577</v>
          </cell>
          <cell r="DP52" t="n">
            <v>5</v>
          </cell>
          <cell r="DQ52" t="n">
            <v>8</v>
          </cell>
          <cell r="DT52" t="n">
            <v>0.0050729232720355105</v>
          </cell>
          <cell r="DV52" t="n">
            <v>0.80000000000000004</v>
          </cell>
        </row>
        <row r="53">
          <cell r="B53" t="n">
            <v>585.35000000000002</v>
          </cell>
          <cell r="DP53" t="n">
            <v>35</v>
          </cell>
          <cell r="DQ53" t="n">
            <v>29</v>
          </cell>
          <cell r="DT53" t="n">
            <v>0.049543008456479028</v>
          </cell>
          <cell r="DV53" t="n">
            <v>2.9000000000000004</v>
          </cell>
          <cell r="DX53" t="n">
            <v>2</v>
          </cell>
        </row>
        <row r="54">
          <cell r="B54" t="n">
            <v>399</v>
          </cell>
          <cell r="DP54" t="n">
            <v>19</v>
          </cell>
          <cell r="DQ54" t="n">
            <v>15</v>
          </cell>
          <cell r="DT54" t="n">
            <v>0.037593984962406013</v>
          </cell>
          <cell r="DV54" t="n">
            <v>1.5</v>
          </cell>
          <cell r="DX54" t="n">
            <v>1</v>
          </cell>
        </row>
        <row r="57">
          <cell r="B57" t="n">
            <v>1064.22</v>
          </cell>
          <cell r="DQ57" t="n">
            <v>0</v>
          </cell>
          <cell r="DT57" t="n">
            <v>0</v>
          </cell>
          <cell r="DV57" t="n">
            <v>0</v>
          </cell>
        </row>
        <row r="58">
          <cell r="DV58" t="n">
            <v>0</v>
          </cell>
        </row>
        <row r="59">
          <cell r="B59" t="n">
            <v>6270.6800000000003</v>
          </cell>
          <cell r="DQ59" t="n">
            <v>77</v>
          </cell>
          <cell r="DT59" t="n">
            <v>0.012279370020476247</v>
          </cell>
          <cell r="DV59" t="n">
            <v>7.7000000000000002</v>
          </cell>
        </row>
        <row r="60">
          <cell r="B60" t="n">
            <v>644</v>
          </cell>
          <cell r="DP60" t="n">
            <v>0</v>
          </cell>
          <cell r="DQ60" t="n">
            <v>0</v>
          </cell>
          <cell r="DT60" t="n">
            <v>0</v>
          </cell>
          <cell r="DV60" t="n">
            <v>0</v>
          </cell>
        </row>
        <row r="61">
          <cell r="B61" t="n">
            <v>21.48</v>
          </cell>
          <cell r="DQ61" t="n">
            <v>0</v>
          </cell>
          <cell r="DT61" t="n">
            <v>0</v>
          </cell>
          <cell r="DV61" t="n">
            <v>0</v>
          </cell>
        </row>
        <row r="62">
          <cell r="B62" t="n">
            <v>75.909999999999997</v>
          </cell>
          <cell r="DQ62" t="n">
            <v>0</v>
          </cell>
          <cell r="DT62" t="n">
            <v>0</v>
          </cell>
          <cell r="DV62" t="n">
            <v>0</v>
          </cell>
        </row>
        <row r="63">
          <cell r="B63" t="n">
            <v>40.039999999999999</v>
          </cell>
          <cell r="DQ63" t="n">
            <v>0</v>
          </cell>
          <cell r="DT63" t="n">
            <v>0</v>
          </cell>
          <cell r="DV63" t="n">
            <v>0</v>
          </cell>
        </row>
        <row r="64">
          <cell r="B64" t="n">
            <v>15.119999999999999</v>
          </cell>
          <cell r="DQ64" t="n">
            <v>0</v>
          </cell>
          <cell r="DT64" t="n">
            <v>0</v>
          </cell>
          <cell r="DV64" t="n">
            <v>0</v>
          </cell>
        </row>
        <row r="65">
          <cell r="B65" t="n">
            <v>38.659999999999997</v>
          </cell>
          <cell r="DQ65" t="n">
            <v>0</v>
          </cell>
          <cell r="DT65" t="n">
            <v>0</v>
          </cell>
          <cell r="DV65" t="n">
            <v>0</v>
          </cell>
        </row>
        <row r="66">
          <cell r="B66" t="n">
            <v>19.219999999999999</v>
          </cell>
          <cell r="DQ66" t="n">
            <v>0</v>
          </cell>
          <cell r="DT66" t="n">
            <v>0</v>
          </cell>
          <cell r="DV66" t="n">
            <v>0</v>
          </cell>
        </row>
        <row r="67">
          <cell r="B67" t="n">
            <v>64.239999999999995</v>
          </cell>
          <cell r="DQ67" t="n">
            <v>0</v>
          </cell>
          <cell r="DT67" t="n">
            <v>0</v>
          </cell>
          <cell r="DV67" t="n">
            <v>0</v>
          </cell>
        </row>
        <row r="68">
          <cell r="B68" t="n">
            <v>100.11</v>
          </cell>
          <cell r="DQ68" t="n">
            <v>0</v>
          </cell>
          <cell r="DT68" t="n">
            <v>0</v>
          </cell>
          <cell r="DV68" t="n">
            <v>0</v>
          </cell>
        </row>
        <row r="69">
          <cell r="B69" t="n">
            <v>100.23</v>
          </cell>
          <cell r="DQ69" t="n">
            <v>0</v>
          </cell>
          <cell r="DT69" t="n">
            <v>0</v>
          </cell>
          <cell r="DV69" t="n">
            <v>0</v>
          </cell>
        </row>
        <row r="70">
          <cell r="B70" t="n">
            <v>285.87</v>
          </cell>
          <cell r="DQ70" t="n">
            <v>0</v>
          </cell>
          <cell r="DT70" t="n">
            <v>0</v>
          </cell>
          <cell r="DV70" t="n">
            <v>0</v>
          </cell>
        </row>
        <row r="71">
          <cell r="B71" t="n">
            <v>75.650000000000006</v>
          </cell>
          <cell r="DQ71" t="n">
            <v>0</v>
          </cell>
          <cell r="DT71" t="n">
            <v>0</v>
          </cell>
          <cell r="DV71" t="n">
            <v>0</v>
          </cell>
        </row>
        <row r="72">
          <cell r="B72" t="n">
            <v>35.140000000000001</v>
          </cell>
          <cell r="DQ72" t="n">
            <v>0</v>
          </cell>
          <cell r="DT72" t="n">
            <v>0</v>
          </cell>
          <cell r="DV72" t="n">
            <v>0</v>
          </cell>
        </row>
        <row r="73">
          <cell r="B73" t="n">
            <v>9.9299999999999997</v>
          </cell>
          <cell r="DQ73" t="n">
            <v>0</v>
          </cell>
          <cell r="DT73" t="n">
            <v>0</v>
          </cell>
          <cell r="DV73" t="n">
            <v>0</v>
          </cell>
        </row>
        <row r="74">
          <cell r="B74" t="n">
            <v>891.48000000000002</v>
          </cell>
          <cell r="DQ74" t="n">
            <v>0</v>
          </cell>
          <cell r="DT74" t="n">
            <v>0</v>
          </cell>
          <cell r="DV74" t="n">
            <v>0</v>
          </cell>
        </row>
        <row r="75">
          <cell r="B75" t="n">
            <v>1406</v>
          </cell>
          <cell r="DP75" t="n">
            <v>0</v>
          </cell>
          <cell r="DQ75" t="n">
            <v>0</v>
          </cell>
          <cell r="DT75" t="n">
            <v>0</v>
          </cell>
          <cell r="DV75" t="n">
            <v>0</v>
          </cell>
        </row>
        <row r="80">
          <cell r="B80" t="n">
            <v>1007.1</v>
          </cell>
          <cell r="DP80" t="n">
            <v>226</v>
          </cell>
          <cell r="DQ80" t="n">
            <v>161</v>
          </cell>
          <cell r="DT80" t="n">
            <v>0.15986495879257273</v>
          </cell>
          <cell r="DV80" t="n">
            <v>16.100000000000001</v>
          </cell>
        </row>
        <row r="81">
          <cell r="B81" t="n">
            <v>559.5</v>
          </cell>
          <cell r="DP81" t="n">
            <v>41</v>
          </cell>
          <cell r="DQ81" t="n">
            <v>35</v>
          </cell>
          <cell r="DT81" t="n">
            <v>0.062555853440571935</v>
          </cell>
          <cell r="DV81" t="n">
            <v>3.5</v>
          </cell>
          <cell r="DX81" t="n">
            <v>3</v>
          </cell>
        </row>
        <row r="82">
          <cell r="B82" t="n">
            <v>26.699999999999999</v>
          </cell>
          <cell r="DP82" t="n">
            <v>0</v>
          </cell>
          <cell r="DQ82" t="n">
            <v>0</v>
          </cell>
          <cell r="DT82" t="n">
            <v>0</v>
          </cell>
          <cell r="DV82" t="n">
            <v>0</v>
          </cell>
        </row>
        <row r="83">
          <cell r="B83" t="n">
            <v>41.696399999999997</v>
          </cell>
          <cell r="DP83" t="n">
            <v>3</v>
          </cell>
          <cell r="DQ83" t="n">
            <v>0</v>
          </cell>
          <cell r="DT83" t="n">
            <v>0</v>
          </cell>
          <cell r="DV83" t="n">
            <v>0</v>
          </cell>
        </row>
        <row r="84">
          <cell r="B84" t="n">
            <v>114.90000000000001</v>
          </cell>
          <cell r="DP84" t="n">
            <v>14</v>
          </cell>
          <cell r="DQ84" t="n">
            <v>17</v>
          </cell>
          <cell r="DT84" t="n">
            <v>0.14795474325500435</v>
          </cell>
          <cell r="DV84" t="n">
            <v>1.7000000000000002</v>
          </cell>
          <cell r="DX84" t="n">
            <v>1</v>
          </cell>
        </row>
        <row r="85">
          <cell r="B85" t="n">
            <v>78.599999999999994</v>
          </cell>
          <cell r="DP85" t="n">
            <v>11</v>
          </cell>
          <cell r="DQ85" t="n">
            <v>8</v>
          </cell>
          <cell r="DT85" t="n">
            <v>0.10178117048346057</v>
          </cell>
          <cell r="DV85" t="n">
            <v>0.80000000000000004</v>
          </cell>
        </row>
        <row r="86">
          <cell r="B86" t="n">
            <v>167.19999999999999</v>
          </cell>
          <cell r="DP86" t="n">
            <v>19</v>
          </cell>
          <cell r="DQ86" t="n">
            <v>13</v>
          </cell>
          <cell r="DT86" t="n">
            <v>0.077751196172248807</v>
          </cell>
          <cell r="DV86" t="n">
            <v>1.3</v>
          </cell>
          <cell r="DX86" t="n">
            <v>1</v>
          </cell>
        </row>
        <row r="87">
          <cell r="B87" t="n">
            <v>40.045999999999999</v>
          </cell>
          <cell r="DP87" t="n">
            <v>0</v>
          </cell>
          <cell r="DQ87" t="n">
            <v>0</v>
          </cell>
          <cell r="DT87" t="n">
            <v>0</v>
          </cell>
          <cell r="DV87" t="n">
            <v>0</v>
          </cell>
        </row>
        <row r="88">
          <cell r="B88" t="n">
            <v>83.5</v>
          </cell>
          <cell r="DP88" t="n">
            <v>5</v>
          </cell>
          <cell r="DQ88" t="n">
            <v>14</v>
          </cell>
          <cell r="DT88" t="n">
            <v>0.16766467065868262</v>
          </cell>
          <cell r="DV88" t="n">
            <v>1.4000000000000001</v>
          </cell>
          <cell r="DX88" t="n">
            <v>1</v>
          </cell>
        </row>
        <row r="89">
          <cell r="B89" t="n">
            <v>37.700000000000003</v>
          </cell>
          <cell r="DP89" t="n">
            <v>1</v>
          </cell>
          <cell r="DQ89" t="n">
            <v>4</v>
          </cell>
          <cell r="DT89" t="n">
            <v>0.10610079575596816</v>
          </cell>
          <cell r="DV89" t="n">
            <v>0.40000000000000002</v>
          </cell>
        </row>
        <row r="90">
          <cell r="DX90" t="n">
            <v>4</v>
          </cell>
        </row>
        <row r="92">
          <cell r="B92" t="n">
            <v>1493.5999999999999</v>
          </cell>
          <cell r="DP92" t="n">
            <v>0</v>
          </cell>
          <cell r="DQ92" t="n">
            <v>5</v>
          </cell>
          <cell r="DT92" t="n">
            <v>0.0033476164970540978</v>
          </cell>
          <cell r="DV92" t="n">
            <v>0.5</v>
          </cell>
        </row>
        <row r="93">
          <cell r="B93" t="n">
            <v>438.69999999999999</v>
          </cell>
          <cell r="DQ93" t="n">
            <v>0</v>
          </cell>
          <cell r="DT93" t="n">
            <v>0</v>
          </cell>
          <cell r="DV93" t="n">
            <v>0</v>
          </cell>
        </row>
        <row r="94">
          <cell r="B94" t="n">
            <v>537.20000000000005</v>
          </cell>
          <cell r="DQ94" t="n">
            <v>0</v>
          </cell>
          <cell r="DT94" t="n">
            <v>0</v>
          </cell>
          <cell r="DV94" t="n">
            <v>0</v>
          </cell>
        </row>
        <row r="95">
          <cell r="B95" t="n">
            <v>140</v>
          </cell>
          <cell r="DQ95" t="n">
            <v>0</v>
          </cell>
          <cell r="DT95" t="n">
            <v>0</v>
          </cell>
          <cell r="DV95" t="n">
            <v>0</v>
          </cell>
        </row>
        <row r="96">
          <cell r="B96" t="n">
            <v>1100</v>
          </cell>
          <cell r="DQ96" t="n">
            <v>0</v>
          </cell>
          <cell r="DT96" t="n">
            <v>0</v>
          </cell>
          <cell r="DV96" t="n">
            <v>0</v>
          </cell>
        </row>
        <row r="97">
          <cell r="B97" t="n">
            <v>310.89999999999998</v>
          </cell>
          <cell r="DQ97" t="n">
            <v>0</v>
          </cell>
          <cell r="DT97" t="n">
            <v>0</v>
          </cell>
          <cell r="DV97" t="n">
            <v>0</v>
          </cell>
        </row>
        <row r="98">
          <cell r="B98" t="n">
            <v>75.200000000000003</v>
          </cell>
          <cell r="DQ98" t="n">
            <v>0</v>
          </cell>
          <cell r="DT98" t="n">
            <v>0</v>
          </cell>
          <cell r="DV98" t="n">
            <v>0</v>
          </cell>
        </row>
        <row r="101">
          <cell r="B101" t="n">
            <v>384.80000000000001</v>
          </cell>
          <cell r="DP101" t="n">
            <v>24</v>
          </cell>
          <cell r="DQ101" t="n">
            <v>14</v>
          </cell>
          <cell r="DT101" t="n">
            <v>0.036382536382536385</v>
          </cell>
          <cell r="DV101" t="n">
            <v>1.4000000000000001</v>
          </cell>
          <cell r="DX101" t="n">
            <v>1</v>
          </cell>
        </row>
        <row r="102">
          <cell r="B102" t="n">
            <v>396.19999999999999</v>
          </cell>
          <cell r="DP102" t="n">
            <v>38</v>
          </cell>
          <cell r="DQ102" t="n">
            <v>47</v>
          </cell>
          <cell r="DT102" t="n">
            <v>0.11862695608278648</v>
          </cell>
          <cell r="DV102" t="n">
            <v>4.7000000000000002</v>
          </cell>
          <cell r="DX102" t="n">
            <v>4</v>
          </cell>
        </row>
        <row r="104">
          <cell r="B104" t="n">
            <v>597.84699999999998</v>
          </cell>
          <cell r="DP104" t="n">
            <v>0</v>
          </cell>
          <cell r="DQ104" t="n">
            <v>0</v>
          </cell>
          <cell r="DT104" t="n">
            <v>0</v>
          </cell>
          <cell r="DV104" t="n">
            <v>0</v>
          </cell>
        </row>
        <row r="105">
          <cell r="B105" t="n">
            <v>84.5</v>
          </cell>
          <cell r="DQ105" t="n">
            <v>0</v>
          </cell>
          <cell r="DT105" t="n">
            <v>0</v>
          </cell>
          <cell r="DV105" t="n">
            <v>0</v>
          </cell>
        </row>
        <row r="106">
          <cell r="B106" t="n">
            <v>70</v>
          </cell>
          <cell r="DQ106" t="n">
            <v>0</v>
          </cell>
          <cell r="DT106" t="n">
            <v>0</v>
          </cell>
          <cell r="DV106" t="n">
            <v>0</v>
          </cell>
        </row>
        <row r="107">
          <cell r="B107" t="n">
            <v>247.5</v>
          </cell>
          <cell r="DP107" t="n">
            <v>0</v>
          </cell>
          <cell r="DQ107" t="n">
            <v>0</v>
          </cell>
          <cell r="DT107" t="n">
            <v>0</v>
          </cell>
          <cell r="DV107" t="n">
            <v>0</v>
          </cell>
        </row>
        <row r="108">
          <cell r="B108" t="n">
            <v>564.60000000000002</v>
          </cell>
          <cell r="DQ108" t="n">
            <v>0</v>
          </cell>
          <cell r="DT108" t="n">
            <v>0</v>
          </cell>
          <cell r="DV108" t="n">
            <v>0</v>
          </cell>
        </row>
        <row r="109">
          <cell r="B109" t="n">
            <v>2437.1999999999998</v>
          </cell>
          <cell r="DQ109" t="n">
            <v>0</v>
          </cell>
          <cell r="DT109" t="n">
            <v>0</v>
          </cell>
          <cell r="DV109" t="n">
            <v>0</v>
          </cell>
        </row>
        <row r="111">
          <cell r="B111" t="n">
            <v>6.7999999999999998</v>
          </cell>
          <cell r="DQ111" t="n">
            <v>0</v>
          </cell>
          <cell r="DT111" t="n">
            <v>0</v>
          </cell>
          <cell r="DV111" t="n">
            <v>0</v>
          </cell>
        </row>
        <row r="112">
          <cell r="B112" t="n">
            <v>166.57499999999999</v>
          </cell>
          <cell r="DQ112" t="n">
            <v>3</v>
          </cell>
          <cell r="DT112" t="n">
            <v>0.0180099054479964</v>
          </cell>
          <cell r="DV112" t="n">
            <v>0.30000000000000004</v>
          </cell>
        </row>
        <row r="113">
          <cell r="B113" t="n">
            <v>1572.825</v>
          </cell>
          <cell r="DP113" t="n">
            <v>0</v>
          </cell>
          <cell r="DQ113" t="n">
            <v>32</v>
          </cell>
          <cell r="DT113" t="n">
            <v>0.020345556562236741</v>
          </cell>
          <cell r="DV113" t="n">
            <v>3.2000000000000002</v>
          </cell>
          <cell r="DX113" t="n">
            <v>3</v>
          </cell>
        </row>
        <row r="115">
          <cell r="B115" t="n">
            <v>867</v>
          </cell>
          <cell r="DP115" t="n">
            <v>128</v>
          </cell>
          <cell r="DQ115" t="n">
            <v>147</v>
          </cell>
          <cell r="DT115" t="n">
            <v>0.16955017301038061</v>
          </cell>
          <cell r="DV115" t="n">
            <v>14.700000000000001</v>
          </cell>
          <cell r="DX115" t="n">
            <v>14</v>
          </cell>
        </row>
        <row r="116">
          <cell r="B116" t="n">
            <v>385.19600000000003</v>
          </cell>
          <cell r="DP116" t="n">
            <v>9</v>
          </cell>
          <cell r="DQ116" t="n">
            <v>11</v>
          </cell>
          <cell r="DT116" t="n">
            <v>0.028556890518073915</v>
          </cell>
          <cell r="DV116" t="n">
            <v>1.1000000000000001</v>
          </cell>
          <cell r="DX116" t="n">
            <v>1</v>
          </cell>
        </row>
        <row r="117">
          <cell r="B117" t="n">
            <v>163.09700000000001</v>
          </cell>
          <cell r="DP117" t="n">
            <v>11</v>
          </cell>
          <cell r="DQ117" t="n">
            <v>21</v>
          </cell>
          <cell r="DT117" t="n">
            <v>0.12875773312813846</v>
          </cell>
          <cell r="DV117" t="n">
            <v>2.1000000000000001</v>
          </cell>
          <cell r="DX117" t="n">
            <v>2</v>
          </cell>
        </row>
        <row r="118">
          <cell r="B118" t="n">
            <v>49.079999999999998</v>
          </cell>
          <cell r="DP118" t="n">
            <v>0</v>
          </cell>
          <cell r="DQ118" t="n">
            <v>0</v>
          </cell>
          <cell r="DT118" t="n">
            <v>0</v>
          </cell>
          <cell r="DV118" t="n">
            <v>0</v>
          </cell>
        </row>
        <row r="119">
          <cell r="B119" t="n">
            <v>151.09999999999999</v>
          </cell>
          <cell r="DP119" t="n">
            <v>6</v>
          </cell>
          <cell r="DQ119" t="n">
            <v>3</v>
          </cell>
          <cell r="DT119" t="n">
            <v>0.019854401058901391</v>
          </cell>
          <cell r="DV119" t="n">
            <v>0.30000000000000004</v>
          </cell>
        </row>
        <row r="120">
          <cell r="B120" t="n">
            <v>46.079999999999998</v>
          </cell>
          <cell r="DP120" t="n">
            <v>0</v>
          </cell>
          <cell r="DQ120" t="n">
            <v>0</v>
          </cell>
          <cell r="DT120" t="n">
            <v>0</v>
          </cell>
          <cell r="DV120" t="n">
            <v>0</v>
          </cell>
        </row>
        <row r="121">
          <cell r="B121" t="n">
            <v>2622.0999999999999</v>
          </cell>
          <cell r="DP121" t="n">
            <v>127</v>
          </cell>
          <cell r="DQ121" t="n">
            <v>183</v>
          </cell>
          <cell r="DT121" t="n">
            <v>0.069791388581671179</v>
          </cell>
          <cell r="DV121" t="n">
            <v>18.300000000000001</v>
          </cell>
        </row>
        <row r="122">
          <cell r="B122" t="n">
            <v>31.664999999999999</v>
          </cell>
          <cell r="DP122" t="n">
            <v>0</v>
          </cell>
          <cell r="DQ122" t="n">
            <v>0</v>
          </cell>
          <cell r="DV122" t="n">
            <v>0</v>
          </cell>
        </row>
        <row r="123">
          <cell r="B123" t="n">
            <v>42</v>
          </cell>
          <cell r="DP123" t="n">
            <v>1</v>
          </cell>
          <cell r="DQ123" t="n">
            <v>2</v>
          </cell>
          <cell r="DT123" t="n">
            <v>0.047619047619047616</v>
          </cell>
          <cell r="DV123" t="n">
            <v>0.20000000000000001</v>
          </cell>
        </row>
        <row r="124">
          <cell r="DX124" t="n">
            <v>8</v>
          </cell>
        </row>
        <row r="126">
          <cell r="B126" t="n">
            <v>34.731000000000002</v>
          </cell>
          <cell r="DP126" t="n">
            <v>4</v>
          </cell>
          <cell r="DQ126" t="n">
            <v>4</v>
          </cell>
          <cell r="DT126" t="n">
            <v>0.11517088480032248</v>
          </cell>
          <cell r="DV126" t="n">
            <v>0.40000000000000002</v>
          </cell>
        </row>
        <row r="127">
          <cell r="B127" t="n">
            <v>46.969999999999999</v>
          </cell>
          <cell r="DP127" t="n">
            <v>8</v>
          </cell>
          <cell r="DQ127" t="n">
            <v>18</v>
          </cell>
          <cell r="DT127" t="n">
            <v>0.38322333404300618</v>
          </cell>
          <cell r="DV127" t="n">
            <v>1.8</v>
          </cell>
          <cell r="DX127" t="n">
            <v>1</v>
          </cell>
        </row>
        <row r="128">
          <cell r="B128" t="n">
            <v>9.1639999999999997</v>
          </cell>
          <cell r="DP128" t="n">
            <v>1</v>
          </cell>
          <cell r="DQ128" t="n">
            <v>2</v>
          </cell>
          <cell r="DT128" t="n">
            <v>0.21824530772588391</v>
          </cell>
          <cell r="DV128" t="n">
            <v>0.20000000000000001</v>
          </cell>
        </row>
        <row r="129">
          <cell r="B129" t="n">
            <v>22.285</v>
          </cell>
          <cell r="DP129" t="n">
            <v>4</v>
          </cell>
          <cell r="DQ129" t="n">
            <v>5</v>
          </cell>
          <cell r="DT129" t="n">
            <v>0.22436616558223019</v>
          </cell>
          <cell r="DV129" t="n">
            <v>0.5</v>
          </cell>
        </row>
        <row r="130">
          <cell r="B130" t="n">
            <v>62.600000000000001</v>
          </cell>
          <cell r="DP130" t="n">
            <v>38</v>
          </cell>
          <cell r="DQ130" t="n">
            <v>0</v>
          </cell>
          <cell r="DT130" t="n">
            <v>0</v>
          </cell>
          <cell r="DV130" t="n">
            <v>0</v>
          </cell>
        </row>
        <row r="131">
          <cell r="B131" t="n">
            <v>8.4000000000000004</v>
          </cell>
          <cell r="DP131" t="n">
            <v>6</v>
          </cell>
          <cell r="DQ131" t="n">
            <v>0</v>
          </cell>
          <cell r="DT131" t="n">
            <v>0</v>
          </cell>
          <cell r="DV131" t="n">
            <v>0</v>
          </cell>
        </row>
        <row r="132">
          <cell r="B132" t="n">
            <v>40.399999999999999</v>
          </cell>
          <cell r="DP132" t="n">
            <v>10</v>
          </cell>
          <cell r="DQ132" t="n">
            <v>12</v>
          </cell>
          <cell r="DT132" t="n">
            <v>0.29702970297029702</v>
          </cell>
          <cell r="DV132" t="n">
            <v>1.2000000000000002</v>
          </cell>
          <cell r="DX132" t="n">
            <v>1</v>
          </cell>
        </row>
        <row r="133">
          <cell r="B133" t="n">
            <v>25.609999999999999</v>
          </cell>
          <cell r="DP133" t="n">
            <v>1</v>
          </cell>
          <cell r="DQ133" t="n">
            <v>5</v>
          </cell>
          <cell r="DT133" t="n">
            <v>0.19523623584537292</v>
          </cell>
          <cell r="DV133" t="n">
            <v>0.5</v>
          </cell>
        </row>
        <row r="134">
          <cell r="B134" t="n">
            <v>16.600000000000001</v>
          </cell>
          <cell r="DP134" t="n">
            <v>1</v>
          </cell>
          <cell r="DQ134" t="n">
            <v>4</v>
          </cell>
          <cell r="DT134" t="n">
            <v>0.24096385542168672</v>
          </cell>
          <cell r="DV134" t="n">
            <v>0.40000000000000002</v>
          </cell>
        </row>
        <row r="135">
          <cell r="B135" t="n">
            <v>48.850000000000001</v>
          </cell>
          <cell r="DP135" t="n">
            <v>0</v>
          </cell>
          <cell r="DQ135" t="n">
            <v>0</v>
          </cell>
          <cell r="DT135" t="n">
            <v>0</v>
          </cell>
          <cell r="DV135" t="n">
            <v>0</v>
          </cell>
        </row>
        <row r="136">
          <cell r="B136" t="n">
            <v>34.689999999999998</v>
          </cell>
          <cell r="DP136" t="n">
            <v>2</v>
          </cell>
          <cell r="DQ136" t="n">
            <v>3</v>
          </cell>
          <cell r="DT136" t="n">
            <v>0.08648025367541079</v>
          </cell>
          <cell r="DV136" t="n">
            <v>0.30000000000000004</v>
          </cell>
        </row>
        <row r="137">
          <cell r="B137" t="n">
            <v>8.7080000000000002</v>
          </cell>
          <cell r="DP137" t="n">
            <v>0</v>
          </cell>
          <cell r="DQ137" t="n">
            <v>0</v>
          </cell>
          <cell r="DT137" t="n">
            <v>0</v>
          </cell>
          <cell r="DV137" t="n">
            <v>0</v>
          </cell>
        </row>
        <row r="138">
          <cell r="B138" t="n">
            <v>76.099999999999994</v>
          </cell>
          <cell r="DP138" t="n">
            <v>3</v>
          </cell>
          <cell r="DQ138" t="n">
            <v>8</v>
          </cell>
          <cell r="DT138" t="n">
            <v>0.10512483574244416</v>
          </cell>
          <cell r="DV138" t="n">
            <v>0.80000000000000004</v>
          </cell>
        </row>
        <row r="139">
          <cell r="B139" t="n">
            <v>3.52</v>
          </cell>
          <cell r="DQ139" t="n">
            <v>0</v>
          </cell>
          <cell r="DT139" t="n">
            <v>0</v>
          </cell>
          <cell r="DV139" t="n">
            <v>0</v>
          </cell>
        </row>
        <row r="140">
          <cell r="B140" t="n">
            <v>16.07</v>
          </cell>
          <cell r="DQ140" t="n">
            <v>0</v>
          </cell>
          <cell r="DT140" t="n">
            <v>0</v>
          </cell>
          <cell r="DV140" t="n">
            <v>0</v>
          </cell>
        </row>
        <row r="142">
          <cell r="B142" t="n">
            <v>22.076000000000001</v>
          </cell>
          <cell r="DP142" t="n">
            <v>2</v>
          </cell>
          <cell r="DQ142" t="n">
            <v>3</v>
          </cell>
          <cell r="DT142" t="n">
            <v>0.13589418372893639</v>
          </cell>
          <cell r="DV142" t="n">
            <v>0.30000000000000004</v>
          </cell>
        </row>
        <row r="143">
          <cell r="B143" t="n">
            <v>51.795000000000002</v>
          </cell>
          <cell r="DP143" t="n">
            <v>0</v>
          </cell>
          <cell r="DQ143" t="n">
            <v>4</v>
          </cell>
          <cell r="DT143" t="n">
            <v>0.077227531615020759</v>
          </cell>
          <cell r="DV143" t="n">
            <v>0.40000000000000002</v>
          </cell>
        </row>
        <row r="144">
          <cell r="B144" t="n">
            <v>10.686999999999999</v>
          </cell>
          <cell r="DP144" t="n">
            <v>1</v>
          </cell>
          <cell r="DQ144" t="n">
            <v>0</v>
          </cell>
          <cell r="DT144" t="n">
            <v>0</v>
          </cell>
          <cell r="DV144" t="n">
            <v>0</v>
          </cell>
        </row>
        <row r="145">
          <cell r="B145" t="n">
            <v>127.137</v>
          </cell>
          <cell r="DP145" t="n">
            <v>16</v>
          </cell>
          <cell r="DQ145" t="n">
            <v>18</v>
          </cell>
          <cell r="DT145" t="n">
            <v>0.14157955591212629</v>
          </cell>
          <cell r="DV145" t="n">
            <v>1.8</v>
          </cell>
          <cell r="DX145" t="n">
            <v>1</v>
          </cell>
        </row>
        <row r="146">
          <cell r="B146" t="n">
            <v>119.479</v>
          </cell>
          <cell r="DP146" t="n">
            <v>11</v>
          </cell>
          <cell r="DQ146" t="n">
            <v>20</v>
          </cell>
          <cell r="DT146" t="n">
            <v>0.1673934331556173</v>
          </cell>
          <cell r="DV146" t="n">
            <v>2</v>
          </cell>
          <cell r="DX146" t="n">
            <v>2</v>
          </cell>
        </row>
        <row r="147">
          <cell r="B147" t="n">
            <v>19.553999999999998</v>
          </cell>
          <cell r="DP147" t="n">
            <v>1</v>
          </cell>
          <cell r="DQ147" t="n">
            <v>4</v>
          </cell>
          <cell r="DT147" t="n">
            <v>0.20456172650097168</v>
          </cell>
          <cell r="DV147" t="n">
            <v>0.40000000000000002</v>
          </cell>
        </row>
        <row r="149">
          <cell r="B149" t="n">
            <v>1372</v>
          </cell>
          <cell r="DP149" t="n">
            <v>80</v>
          </cell>
          <cell r="DQ149" t="n">
            <v>82</v>
          </cell>
          <cell r="DT149" t="n">
            <v>0.059766763848396499</v>
          </cell>
          <cell r="DV149" t="n">
            <v>8.2000000000000011</v>
          </cell>
        </row>
        <row r="150">
          <cell r="B150" t="n">
            <v>187.15000000000001</v>
          </cell>
          <cell r="DP150" t="n">
            <v>8</v>
          </cell>
          <cell r="DQ150" t="n">
            <v>0</v>
          </cell>
          <cell r="DT150" t="n">
            <v>0</v>
          </cell>
          <cell r="DV150" t="n">
            <v>0</v>
          </cell>
        </row>
        <row r="151">
          <cell r="B151" t="n">
            <v>363.30000000000001</v>
          </cell>
          <cell r="DP151" t="n">
            <v>8</v>
          </cell>
          <cell r="DQ151" t="n">
            <v>14</v>
          </cell>
          <cell r="DT151" t="n">
            <v>0.038535645472061654</v>
          </cell>
          <cell r="DV151" t="n">
            <v>1.4000000000000001</v>
          </cell>
        </row>
        <row r="152">
          <cell r="B152" t="n">
            <v>394</v>
          </cell>
          <cell r="DP152" t="n">
            <v>21</v>
          </cell>
          <cell r="DQ152" t="n">
            <v>23</v>
          </cell>
          <cell r="DT152" t="n">
            <v>0.058375634517766499</v>
          </cell>
          <cell r="DV152" t="n">
            <v>2.3000000000000003</v>
          </cell>
          <cell r="DX152" t="n">
            <v>2</v>
          </cell>
        </row>
        <row r="153">
          <cell r="B153" t="n">
            <v>193</v>
          </cell>
          <cell r="DP153" t="n">
            <v>7</v>
          </cell>
          <cell r="DQ153" t="n">
            <v>10</v>
          </cell>
          <cell r="DT153" t="n">
            <v>0.05181347150259067</v>
          </cell>
          <cell r="DV153" t="n">
            <v>1</v>
          </cell>
        </row>
        <row r="154">
          <cell r="B154" t="n">
            <v>264.69999999999999</v>
          </cell>
          <cell r="DP154" t="n">
            <v>11</v>
          </cell>
          <cell r="DQ154" t="n">
            <v>1</v>
          </cell>
          <cell r="DT154" t="n">
            <v>0.0037778617302606727</v>
          </cell>
          <cell r="DV154" t="n">
            <v>0.10000000000000001</v>
          </cell>
        </row>
        <row r="155">
          <cell r="B155" t="n">
            <v>93.555000000000007</v>
          </cell>
          <cell r="DP155" t="n">
            <v>0</v>
          </cell>
          <cell r="DQ155" t="n">
            <v>1</v>
          </cell>
          <cell r="DT155" t="n">
            <v>0.010688899577788466</v>
          </cell>
          <cell r="DV155" t="n">
            <v>0.10000000000000001</v>
          </cell>
        </row>
        <row r="157">
          <cell r="B157" t="n">
            <v>58.799999999999997</v>
          </cell>
          <cell r="DP157" t="n">
            <v>40</v>
          </cell>
          <cell r="DQ157" t="n">
            <v>2</v>
          </cell>
          <cell r="DT157" t="n">
            <v>0.034013605442176874</v>
          </cell>
          <cell r="DV157" t="n">
            <v>0.20000000000000001</v>
          </cell>
        </row>
        <row r="158">
          <cell r="B158" t="n">
            <v>17.800000000000001</v>
          </cell>
          <cell r="DQ158" t="n">
            <v>1</v>
          </cell>
          <cell r="DT158" t="n">
            <v>0.056179775280898875</v>
          </cell>
          <cell r="DV158" t="n">
            <v>0.10000000000000001</v>
          </cell>
        </row>
        <row r="159">
          <cell r="B159" t="n">
            <v>30.800000000000001</v>
          </cell>
          <cell r="DQ159" t="n">
            <v>1</v>
          </cell>
          <cell r="DT159" t="n">
            <v>0.032467532467532464</v>
          </cell>
          <cell r="DV159" t="n">
            <v>0.10000000000000001</v>
          </cell>
        </row>
        <row r="160">
          <cell r="B160" t="n">
            <v>20.399999999999999</v>
          </cell>
          <cell r="DQ160" t="n">
            <v>0</v>
          </cell>
          <cell r="DT160" t="n">
            <v>0</v>
          </cell>
          <cell r="DV160" t="n">
            <v>0</v>
          </cell>
        </row>
        <row r="161">
          <cell r="B161" t="n">
            <v>20.800000000000001</v>
          </cell>
          <cell r="DQ161" t="n">
            <v>0</v>
          </cell>
          <cell r="DT161" t="n">
            <v>0</v>
          </cell>
          <cell r="DV161" t="n">
            <v>0</v>
          </cell>
        </row>
        <row r="162">
          <cell r="B162" t="n">
            <v>14.800000000000001</v>
          </cell>
          <cell r="DQ162" t="n">
            <v>0</v>
          </cell>
          <cell r="DT162" t="n">
            <v>0</v>
          </cell>
          <cell r="DV162" t="n">
            <v>0</v>
          </cell>
        </row>
        <row r="163">
          <cell r="B163" t="n">
            <v>8.5999999999999996</v>
          </cell>
          <cell r="DQ163" t="n">
            <v>0</v>
          </cell>
          <cell r="DT163" t="n">
            <v>0</v>
          </cell>
          <cell r="DV163" t="n">
            <v>0</v>
          </cell>
        </row>
        <row r="164">
          <cell r="B164" t="n">
            <v>8</v>
          </cell>
          <cell r="DQ164" t="n">
            <v>0</v>
          </cell>
          <cell r="DT164" t="n">
            <v>0</v>
          </cell>
          <cell r="DV164" t="n">
            <v>0</v>
          </cell>
        </row>
        <row r="165">
          <cell r="B165" t="n">
            <v>30.800000000000001</v>
          </cell>
          <cell r="DQ165" t="n">
            <v>0</v>
          </cell>
          <cell r="DT165" t="n">
            <v>0</v>
          </cell>
          <cell r="DV165" t="n">
            <v>0</v>
          </cell>
        </row>
        <row r="166">
          <cell r="B166" t="n">
            <v>37.25</v>
          </cell>
          <cell r="DQ166" t="n">
            <v>2</v>
          </cell>
          <cell r="DT166" t="n">
            <v>0.053691275167785234</v>
          </cell>
          <cell r="DV166" t="n">
            <v>0.20000000000000001</v>
          </cell>
        </row>
        <row r="167">
          <cell r="B167" t="n">
            <v>24.34</v>
          </cell>
          <cell r="DQ167" t="n">
            <v>1</v>
          </cell>
          <cell r="DT167" t="n">
            <v>0.041084634346754315</v>
          </cell>
          <cell r="DV167" t="n">
            <v>0.10000000000000001</v>
          </cell>
        </row>
        <row r="168">
          <cell r="B168" t="n">
            <v>30.800000000000001</v>
          </cell>
          <cell r="DQ168" t="n">
            <v>1</v>
          </cell>
          <cell r="DT168" t="n">
            <v>0.032467532467532464</v>
          </cell>
          <cell r="DV168" t="n">
            <v>0.10000000000000001</v>
          </cell>
        </row>
        <row r="169">
          <cell r="B169" t="n">
            <v>1020.3</v>
          </cell>
          <cell r="DP169" t="n">
            <v>156</v>
          </cell>
          <cell r="DQ169" t="n">
            <v>231</v>
          </cell>
          <cell r="DT169" t="n">
            <v>0.22640399882387535</v>
          </cell>
          <cell r="DV169" t="n">
            <v>23.100000000000001</v>
          </cell>
          <cell r="DX169" t="n">
            <v>23</v>
          </cell>
        </row>
        <row r="171">
          <cell r="B171" t="n">
            <v>538.20000000000005</v>
          </cell>
          <cell r="DP171" t="n">
            <v>31</v>
          </cell>
          <cell r="DQ171" t="n">
            <v>47</v>
          </cell>
          <cell r="DT171" t="n">
            <v>0.087328130806391666</v>
          </cell>
          <cell r="DV171" t="n">
            <v>4.7000000000000002</v>
          </cell>
          <cell r="DX171" t="n">
            <v>3</v>
          </cell>
        </row>
        <row r="173">
          <cell r="B173" t="n">
            <v>133.66200000000001</v>
          </cell>
          <cell r="DP173" t="n">
            <v>1</v>
          </cell>
          <cell r="DQ173" t="n">
            <v>10</v>
          </cell>
          <cell r="DT173" t="n">
            <v>0.074815579596295131</v>
          </cell>
          <cell r="DV173" t="n">
            <v>1</v>
          </cell>
          <cell r="DX173" t="n">
            <v>1</v>
          </cell>
        </row>
        <row r="174">
          <cell r="B174" t="n">
            <v>868.12699999999995</v>
          </cell>
          <cell r="DP174" t="n">
            <v>73</v>
          </cell>
          <cell r="DQ174" t="n">
            <v>36</v>
          </cell>
          <cell r="DT174" t="n">
            <v>0.041468586969418068</v>
          </cell>
          <cell r="DV174" t="n">
            <v>3.6000000000000001</v>
          </cell>
          <cell r="DX174" t="n">
            <v>3</v>
          </cell>
        </row>
        <row r="175">
          <cell r="B175" t="n">
            <v>1249.8789999999999</v>
          </cell>
          <cell r="DP175" t="n">
            <v>43</v>
          </cell>
          <cell r="DQ175" t="n">
            <v>42</v>
          </cell>
          <cell r="DT175" t="n">
            <v>0.033603252794870545</v>
          </cell>
          <cell r="DV175" t="n">
            <v>4.2000000000000002</v>
          </cell>
          <cell r="DX175" t="n">
            <v>4</v>
          </cell>
        </row>
        <row r="176">
          <cell r="B176" t="n">
            <v>387.89999999999998</v>
          </cell>
          <cell r="DP176" t="n">
            <v>35</v>
          </cell>
          <cell r="DQ176" t="n">
            <v>36</v>
          </cell>
          <cell r="DT176" t="n">
            <v>0.092807424593967527</v>
          </cell>
          <cell r="DV176" t="n">
            <v>3.6000000000000001</v>
          </cell>
          <cell r="DX176" t="n">
            <v>3</v>
          </cell>
        </row>
        <row r="177">
          <cell r="B177" t="n">
            <v>1.93400001525878</v>
          </cell>
          <cell r="DP177" t="n">
            <v>0</v>
          </cell>
          <cell r="DQ177" t="n">
            <v>0</v>
          </cell>
          <cell r="DT177" t="n">
            <v>0</v>
          </cell>
          <cell r="DV177" t="n">
            <v>0</v>
          </cell>
        </row>
        <row r="178">
          <cell r="B178" t="n">
            <v>103.86014</v>
          </cell>
          <cell r="DT178" t="n">
            <v>0</v>
          </cell>
          <cell r="DV178" t="n">
            <v>0</v>
          </cell>
        </row>
        <row r="179">
          <cell r="B179" t="n">
            <v>385.73099999999999</v>
          </cell>
          <cell r="DP179" t="n">
            <v>5</v>
          </cell>
          <cell r="DQ179" t="n">
            <v>5</v>
          </cell>
          <cell r="DT179" t="n">
            <v>0.01296240125890841</v>
          </cell>
          <cell r="DV179" t="n">
            <v>0.5</v>
          </cell>
        </row>
        <row r="180">
          <cell r="B180" t="n">
            <v>16.981999999999999</v>
          </cell>
          <cell r="DQ180" t="n">
            <v>0</v>
          </cell>
          <cell r="DT180" t="n">
            <v>0</v>
          </cell>
          <cell r="DV180" t="n">
            <v>0</v>
          </cell>
        </row>
        <row r="181">
          <cell r="B181" t="n">
            <v>114.56699999999999</v>
          </cell>
          <cell r="DQ181" t="n">
            <v>0</v>
          </cell>
          <cell r="DT181" t="n">
            <v>0</v>
          </cell>
          <cell r="DV181" t="n">
            <v>0</v>
          </cell>
        </row>
        <row r="182">
          <cell r="B182" t="n">
            <v>15.319000000000001</v>
          </cell>
          <cell r="DQ182" t="n">
            <v>0</v>
          </cell>
          <cell r="DT182" t="n">
            <v>0</v>
          </cell>
          <cell r="DV182" t="n">
            <v>0</v>
          </cell>
        </row>
        <row r="183">
          <cell r="B183" t="n">
            <v>8.5980000000000008</v>
          </cell>
          <cell r="DQ183" t="n">
            <v>0</v>
          </cell>
          <cell r="DT183" t="n">
            <v>0</v>
          </cell>
          <cell r="DV183" t="n">
            <v>0</v>
          </cell>
        </row>
        <row r="184">
          <cell r="B184" t="n">
            <v>13.641</v>
          </cell>
          <cell r="DQ184" t="n">
            <v>0</v>
          </cell>
          <cell r="DT184" t="n">
            <v>0</v>
          </cell>
          <cell r="DV184" t="n">
            <v>0</v>
          </cell>
        </row>
        <row r="185">
          <cell r="B185" t="n">
            <v>52</v>
          </cell>
          <cell r="DP185" t="n">
            <v>0</v>
          </cell>
          <cell r="DQ185" t="n">
            <v>0</v>
          </cell>
          <cell r="DT185" t="n">
            <v>0</v>
          </cell>
          <cell r="DV185" t="n">
            <v>0</v>
          </cell>
        </row>
        <row r="186">
          <cell r="B186" t="n">
            <v>52.700000000000003</v>
          </cell>
          <cell r="DP186" t="n">
            <v>0</v>
          </cell>
          <cell r="DQ186" t="n">
            <v>0</v>
          </cell>
          <cell r="DT186" t="n">
            <v>0</v>
          </cell>
          <cell r="DV186" t="n">
            <v>0</v>
          </cell>
        </row>
        <row r="187">
          <cell r="B187" t="n">
            <v>34.100000000000001</v>
          </cell>
          <cell r="DP187" t="n">
            <v>1</v>
          </cell>
          <cell r="DQ187" t="n">
            <v>0</v>
          </cell>
          <cell r="DT187" t="n">
            <v>0</v>
          </cell>
          <cell r="DV187" t="n">
            <v>0</v>
          </cell>
        </row>
        <row r="188">
          <cell r="B188" t="n">
            <v>18.399999999999999</v>
          </cell>
          <cell r="DP188" t="n">
            <v>2</v>
          </cell>
          <cell r="DQ188" t="n">
            <v>0</v>
          </cell>
          <cell r="DT188" t="n">
            <v>0</v>
          </cell>
          <cell r="DV188" t="n">
            <v>0</v>
          </cell>
        </row>
        <row r="189">
          <cell r="B189" t="n">
            <v>48.5</v>
          </cell>
          <cell r="DP189" t="n">
            <v>2</v>
          </cell>
          <cell r="DQ189" t="n">
            <v>0</v>
          </cell>
          <cell r="DT189" t="n">
            <v>0</v>
          </cell>
          <cell r="DV189" t="n">
            <v>0</v>
          </cell>
        </row>
        <row r="190">
          <cell r="B190" t="n">
            <v>45.700000000000003</v>
          </cell>
          <cell r="DP190" t="n">
            <v>1</v>
          </cell>
          <cell r="DQ190" t="n">
            <v>1</v>
          </cell>
          <cell r="DT190" t="n">
            <v>0.021881838074398249</v>
          </cell>
          <cell r="DV190" t="n">
            <v>0.10000000000000001</v>
          </cell>
        </row>
        <row r="191">
          <cell r="B191" t="n">
            <v>85.331000000000003</v>
          </cell>
          <cell r="DP191" t="n">
            <v>11</v>
          </cell>
          <cell r="DQ191" t="n">
            <v>11</v>
          </cell>
          <cell r="DT191" t="n">
            <v>0.12890977487665678</v>
          </cell>
          <cell r="DV191" t="n">
            <v>1.1000000000000001</v>
          </cell>
          <cell r="DX191" t="n">
            <v>1</v>
          </cell>
        </row>
        <row r="193">
          <cell r="B193" t="n">
            <v>3221.3000000000002</v>
          </cell>
          <cell r="DP193" t="n">
            <v>0</v>
          </cell>
          <cell r="DQ193" t="n">
            <v>0</v>
          </cell>
          <cell r="DT193" t="n">
            <v>0</v>
          </cell>
          <cell r="DV193" t="n">
            <v>0</v>
          </cell>
        </row>
        <row r="196">
          <cell r="B196" t="n">
            <v>307.60000000000002</v>
          </cell>
          <cell r="DP196" t="n">
            <v>12</v>
          </cell>
          <cell r="DQ196" t="n">
            <v>15</v>
          </cell>
          <cell r="DT196" t="n">
            <v>0.048764629388816642</v>
          </cell>
          <cell r="DV196" t="n">
            <v>1.5</v>
          </cell>
        </row>
        <row r="197">
          <cell r="B197" t="n">
            <v>986.79999999999995</v>
          </cell>
          <cell r="DP197" t="n">
            <v>161</v>
          </cell>
          <cell r="DQ197" t="n">
            <v>177</v>
          </cell>
          <cell r="DT197" t="n">
            <v>0.17936765301986218</v>
          </cell>
          <cell r="DV197" t="n">
            <v>17.699999999999999</v>
          </cell>
          <cell r="DX197" t="n">
            <v>17</v>
          </cell>
        </row>
        <row r="198">
          <cell r="B198" t="n">
            <v>600.10000000000002</v>
          </cell>
          <cell r="DP198" t="n">
            <v>83</v>
          </cell>
          <cell r="DQ198" t="n">
            <v>72</v>
          </cell>
          <cell r="DT198" t="n">
            <v>0.11998000333277786</v>
          </cell>
          <cell r="DV198" t="n">
            <v>7.2000000000000002</v>
          </cell>
          <cell r="DX198" t="n">
            <v>7</v>
          </cell>
        </row>
        <row r="200">
          <cell r="B200" t="n">
            <v>74.5</v>
          </cell>
          <cell r="DP200" t="n">
            <v>2</v>
          </cell>
          <cell r="DQ200" t="n">
            <v>5</v>
          </cell>
          <cell r="DT200" t="n">
            <v>0.067114093959731544</v>
          </cell>
          <cell r="DV200" t="n">
            <v>0.5</v>
          </cell>
        </row>
        <row r="201">
          <cell r="B201" t="n">
            <v>85.900000000000006</v>
          </cell>
          <cell r="DP201" t="n">
            <v>3</v>
          </cell>
          <cell r="DQ201" t="n">
            <v>3</v>
          </cell>
          <cell r="DT201" t="n">
            <v>0.034924330616996506</v>
          </cell>
          <cell r="DV201" t="n">
            <v>0.30000000000000004</v>
          </cell>
        </row>
        <row r="202">
          <cell r="B202" t="n">
            <v>145.69999999999999</v>
          </cell>
          <cell r="DP202" t="n">
            <v>6</v>
          </cell>
          <cell r="DQ202" t="n">
            <v>14</v>
          </cell>
          <cell r="DT202" t="n">
            <v>0.096087851750171593</v>
          </cell>
          <cell r="DV202" t="n">
            <v>1.4000000000000001</v>
          </cell>
        </row>
        <row r="203">
          <cell r="B203" t="n">
            <v>76.5</v>
          </cell>
          <cell r="DQ203" t="n">
            <v>6</v>
          </cell>
          <cell r="DT203" t="n">
            <v>0.078431372549019607</v>
          </cell>
          <cell r="DV203" t="n">
            <v>0.60000000000000009</v>
          </cell>
        </row>
        <row r="204">
          <cell r="B204" t="n">
            <v>161</v>
          </cell>
          <cell r="DP204" t="n">
            <v>0</v>
          </cell>
          <cell r="DQ204" t="n">
            <v>0</v>
          </cell>
          <cell r="DT204" t="n">
            <v>0</v>
          </cell>
          <cell r="DV204" t="n">
            <v>0</v>
          </cell>
        </row>
        <row r="205">
          <cell r="B205" t="n">
            <v>121.011</v>
          </cell>
          <cell r="DP205" t="n">
            <v>6</v>
          </cell>
          <cell r="DQ205" t="n">
            <v>21</v>
          </cell>
          <cell r="DT205" t="n">
            <v>0.17353794283164342</v>
          </cell>
          <cell r="DV205" t="n">
            <v>2.1000000000000001</v>
          </cell>
          <cell r="DX205" t="n">
            <v>2</v>
          </cell>
        </row>
        <row r="206">
          <cell r="B206" t="n">
            <v>23.507999999999999</v>
          </cell>
          <cell r="DP206" t="n">
            <v>1</v>
          </cell>
          <cell r="DQ206" t="n">
            <v>4</v>
          </cell>
          <cell r="DT206" t="n">
            <v>0.17015484090522376</v>
          </cell>
          <cell r="DV206" t="n">
            <v>0.40000000000000002</v>
          </cell>
        </row>
        <row r="207">
          <cell r="B207" t="n">
            <v>182.59999999999999</v>
          </cell>
          <cell r="DP207" t="n">
            <v>28</v>
          </cell>
          <cell r="DQ207" t="n">
            <v>28</v>
          </cell>
          <cell r="DT207" t="n">
            <v>0.15334063526834613</v>
          </cell>
          <cell r="DV207" t="n">
            <v>2.8000000000000003</v>
          </cell>
        </row>
        <row r="209">
          <cell r="B209" t="n">
            <v>397</v>
          </cell>
          <cell r="DP209" t="n">
            <v>20</v>
          </cell>
          <cell r="DQ209" t="n">
            <v>20</v>
          </cell>
          <cell r="DT209" t="n">
            <v>0.050377833753148617</v>
          </cell>
          <cell r="DV209" t="n">
            <v>2</v>
          </cell>
        </row>
        <row r="210">
          <cell r="B210" t="n">
            <v>283.50999999999999</v>
          </cell>
          <cell r="DP210" t="n">
            <v>97</v>
          </cell>
          <cell r="DQ210" t="n">
            <v>22</v>
          </cell>
          <cell r="DT210" t="n">
            <v>0.07759867376812106</v>
          </cell>
          <cell r="DV210" t="n">
            <v>2.2000000000000002</v>
          </cell>
        </row>
        <row r="211">
          <cell r="B211" t="n">
            <v>17.289999999999999</v>
          </cell>
          <cell r="DQ211" t="n">
            <v>1</v>
          </cell>
          <cell r="DT211" t="n">
            <v>0.057836899942163102</v>
          </cell>
          <cell r="DV211" t="n">
            <v>0.10000000000000001</v>
          </cell>
        </row>
        <row r="212">
          <cell r="B212" t="n">
            <v>21.34</v>
          </cell>
          <cell r="DQ212" t="n">
            <v>2</v>
          </cell>
          <cell r="DT212" t="n">
            <v>0.093720712277413312</v>
          </cell>
          <cell r="DV212" t="n">
            <v>0.20000000000000001</v>
          </cell>
        </row>
        <row r="213">
          <cell r="B213" t="n">
            <v>398.80799999999999</v>
          </cell>
          <cell r="DP213" t="n">
            <v>20</v>
          </cell>
          <cell r="DQ213" t="n">
            <v>25</v>
          </cell>
          <cell r="DT213" t="n">
            <v>0.062686806683918073</v>
          </cell>
          <cell r="DV213" t="n">
            <v>2.5</v>
          </cell>
        </row>
        <row r="214">
          <cell r="B214" t="n">
            <v>379.44299999999998</v>
          </cell>
          <cell r="DQ214" t="n">
            <v>15</v>
          </cell>
          <cell r="DT214" t="n">
            <v>0.039531629256568182</v>
          </cell>
          <cell r="DV214" t="n">
            <v>1.5</v>
          </cell>
        </row>
        <row r="215">
          <cell r="B215" t="n">
            <v>349.32100000000003</v>
          </cell>
          <cell r="DQ215" t="n">
            <v>17</v>
          </cell>
          <cell r="DT215" t="n">
            <v>0.048665840301613701</v>
          </cell>
          <cell r="DV215" t="n">
            <v>1.7000000000000002</v>
          </cell>
        </row>
        <row r="216">
          <cell r="B216" t="n">
            <v>144.42500000000001</v>
          </cell>
          <cell r="DQ216" t="n">
            <v>7</v>
          </cell>
          <cell r="DT216" t="n">
            <v>0.048468063008481908</v>
          </cell>
          <cell r="DV216" t="n">
            <v>0.70000000000000007</v>
          </cell>
        </row>
        <row r="217">
          <cell r="B217" t="n">
            <v>289.97000000000003</v>
          </cell>
          <cell r="DQ217" t="n">
            <v>14</v>
          </cell>
          <cell r="DT217" t="n">
            <v>0.048280856640342103</v>
          </cell>
          <cell r="DV217" t="n">
            <v>1.4000000000000001</v>
          </cell>
        </row>
        <row r="218">
          <cell r="B218" t="n">
            <v>246.11000000000001</v>
          </cell>
          <cell r="DQ218" t="n">
            <v>24</v>
          </cell>
          <cell r="DT218" t="n">
            <v>0.097517370281581403</v>
          </cell>
          <cell r="DV218" t="n">
            <v>2.4000000000000004</v>
          </cell>
          <cell r="DX218" t="n">
            <v>1</v>
          </cell>
        </row>
        <row r="219">
          <cell r="B219" t="n">
            <v>89.932000000000002</v>
          </cell>
          <cell r="DP219" t="n">
            <v>5</v>
          </cell>
          <cell r="DQ219" t="n">
            <v>7</v>
          </cell>
          <cell r="DT219" t="n">
            <v>0.077836587643997687</v>
          </cell>
        </row>
        <row r="221">
          <cell r="B221" t="n">
            <v>144.40000000000001</v>
          </cell>
          <cell r="DP221" t="n">
            <v>4</v>
          </cell>
          <cell r="DQ221" t="n">
            <v>8</v>
          </cell>
          <cell r="DT221" t="n">
            <v>0.055401662049861494</v>
          </cell>
          <cell r="DV221" t="n">
            <v>0.80000000000000004</v>
          </cell>
        </row>
        <row r="222">
          <cell r="B222" t="n">
            <v>18</v>
          </cell>
          <cell r="DP222" t="n">
            <v>0</v>
          </cell>
          <cell r="DQ222" t="n">
            <v>0</v>
          </cell>
          <cell r="DT222" t="n">
            <v>0</v>
          </cell>
          <cell r="DV222" t="n">
            <v>0</v>
          </cell>
        </row>
        <row r="224">
          <cell r="B224" t="n">
            <v>240</v>
          </cell>
          <cell r="DP224" t="n">
            <v>0</v>
          </cell>
          <cell r="DQ224" t="n">
            <v>0</v>
          </cell>
          <cell r="DT224" t="n">
            <v>0</v>
          </cell>
          <cell r="DV224" t="n">
            <v>0</v>
          </cell>
        </row>
        <row r="226">
          <cell r="B226" t="n">
            <v>33.299999999999997</v>
          </cell>
          <cell r="DP226" t="n">
            <v>10</v>
          </cell>
          <cell r="DQ226" t="n">
            <v>10</v>
          </cell>
          <cell r="DT226" t="n">
            <v>0.3003003003003003</v>
          </cell>
          <cell r="DV226" t="n">
            <v>1</v>
          </cell>
          <cell r="DX226" t="n">
            <v>1</v>
          </cell>
        </row>
        <row r="227">
          <cell r="B227" t="n">
            <v>31.300000000000001</v>
          </cell>
          <cell r="DQ227" t="n">
            <v>10</v>
          </cell>
          <cell r="DT227" t="n">
            <v>0.31948881789137379</v>
          </cell>
          <cell r="DV227" t="n">
            <v>1</v>
          </cell>
          <cell r="DX227" t="n">
            <v>1</v>
          </cell>
        </row>
        <row r="228">
          <cell r="B228" t="n">
            <v>34</v>
          </cell>
          <cell r="DP228" t="n">
            <v>4</v>
          </cell>
          <cell r="DQ228" t="n">
            <v>6</v>
          </cell>
          <cell r="DT228" t="n">
            <v>0.17647058823529413</v>
          </cell>
          <cell r="DV228" t="n">
            <v>0.60000000000000009</v>
          </cell>
        </row>
        <row r="229">
          <cell r="B229" t="n">
            <v>21.359999999999999</v>
          </cell>
          <cell r="DP229" t="n">
            <v>0</v>
          </cell>
          <cell r="DQ229" t="n">
            <v>0</v>
          </cell>
          <cell r="DT229" t="n">
            <v>0</v>
          </cell>
          <cell r="DV229" t="n">
            <v>0</v>
          </cell>
        </row>
        <row r="230">
          <cell r="B230" t="n">
            <v>254.53999999999999</v>
          </cell>
          <cell r="DP230" t="n">
            <v>1</v>
          </cell>
          <cell r="DQ230" t="n">
            <v>0</v>
          </cell>
          <cell r="DT230" t="n">
            <v>0</v>
          </cell>
          <cell r="DV230" t="n">
            <v>0</v>
          </cell>
        </row>
        <row r="232">
          <cell r="B232" t="n">
            <v>9.0289999999999999</v>
          </cell>
          <cell r="DP232" t="n">
            <v>0</v>
          </cell>
          <cell r="DQ232" t="n">
            <v>0</v>
          </cell>
          <cell r="DT232" t="n">
            <v>0</v>
          </cell>
          <cell r="DV232" t="n">
            <v>0</v>
          </cell>
        </row>
        <row r="233">
          <cell r="B233" t="n">
            <v>19.600000000000001</v>
          </cell>
          <cell r="DP233" t="n">
            <v>0</v>
          </cell>
          <cell r="DQ233" t="n">
            <v>1</v>
          </cell>
          <cell r="DT233" t="n">
            <v>0.0510204081632653</v>
          </cell>
          <cell r="DV233" t="n">
            <v>0.10000000000000001</v>
          </cell>
        </row>
        <row r="234">
          <cell r="B234" t="n">
            <v>10</v>
          </cell>
          <cell r="DP234" t="n">
            <v>0</v>
          </cell>
          <cell r="DQ234" t="n">
            <v>1</v>
          </cell>
          <cell r="DT234" t="n">
            <v>0.10000000000000001</v>
          </cell>
          <cell r="DV234" t="n">
            <v>0.10000000000000001</v>
          </cell>
        </row>
        <row r="235">
          <cell r="B235" t="n">
            <v>9.8000000000000007</v>
          </cell>
          <cell r="DP235" t="n">
            <v>0</v>
          </cell>
          <cell r="DQ235" t="n">
            <v>0</v>
          </cell>
          <cell r="DT235" t="n">
            <v>0</v>
          </cell>
          <cell r="DV235" t="n">
            <v>0</v>
          </cell>
        </row>
        <row r="236">
          <cell r="B236" t="n">
            <v>302.69999999999999</v>
          </cell>
          <cell r="DP236" t="n">
            <v>22</v>
          </cell>
          <cell r="DQ236" t="n">
            <v>12</v>
          </cell>
          <cell r="DT236" t="n">
            <v>0.039643211100099107</v>
          </cell>
          <cell r="DV236" t="n">
            <v>1.2000000000000002</v>
          </cell>
          <cell r="DX236" t="n">
            <v>1</v>
          </cell>
        </row>
        <row r="237">
          <cell r="B237" t="n">
            <v>4.7999999999999998</v>
          </cell>
          <cell r="DQ237" t="n">
            <v>1</v>
          </cell>
          <cell r="DT237" t="n">
            <v>0.20833333333333334</v>
          </cell>
          <cell r="DV237" t="n">
            <v>0.10000000000000001</v>
          </cell>
        </row>
        <row r="238">
          <cell r="B238" t="n">
            <v>5.1580000000000004</v>
          </cell>
          <cell r="DP238" t="n">
            <v>0</v>
          </cell>
          <cell r="DQ238" t="n">
            <v>1</v>
          </cell>
          <cell r="DT238" t="n">
            <v>0.19387359441644048</v>
          </cell>
          <cell r="DV238" t="n">
            <v>0.10000000000000001</v>
          </cell>
        </row>
        <row r="239">
          <cell r="B239" t="n">
            <v>6.7999999999999998</v>
          </cell>
          <cell r="DP239" t="n">
            <v>0</v>
          </cell>
          <cell r="DQ239" t="n">
            <v>1</v>
          </cell>
          <cell r="DT239" t="n">
            <v>0.14705882352941177</v>
          </cell>
          <cell r="DV239" t="n">
            <v>0.10000000000000001</v>
          </cell>
        </row>
        <row r="241">
          <cell r="B241" t="n">
            <v>91.599999999999994</v>
          </cell>
          <cell r="DP241" t="n">
            <v>23</v>
          </cell>
          <cell r="DQ241" t="n">
            <v>23</v>
          </cell>
          <cell r="DT241" t="n">
            <v>0.25109170305676859</v>
          </cell>
          <cell r="DV241" t="n">
            <v>2.3000000000000003</v>
          </cell>
          <cell r="DX241" t="n">
            <v>2</v>
          </cell>
        </row>
        <row r="242">
          <cell r="B242" t="n">
            <v>347.19999999999999</v>
          </cell>
          <cell r="DP242" t="n">
            <v>9</v>
          </cell>
          <cell r="DQ242" t="n">
            <v>10</v>
          </cell>
          <cell r="DT242" t="n">
            <v>0.02880184331797235</v>
          </cell>
          <cell r="DV242" t="n">
            <v>1</v>
          </cell>
          <cell r="DX242" t="n">
            <v>1</v>
          </cell>
        </row>
        <row r="244">
          <cell r="B244" t="n">
            <v>211.19999999999999</v>
          </cell>
          <cell r="DP244" t="n">
            <v>0</v>
          </cell>
          <cell r="DQ244" t="n">
            <v>0</v>
          </cell>
          <cell r="DT244" t="n">
            <v>0</v>
          </cell>
          <cell r="DV244" t="n">
            <v>0</v>
          </cell>
        </row>
        <row r="246">
          <cell r="B246" t="n">
            <v>15.6</v>
          </cell>
          <cell r="DP246" t="n">
            <v>0</v>
          </cell>
          <cell r="DQ246" t="n">
            <v>6</v>
          </cell>
          <cell r="DT246" t="n">
            <v>0.38461538461538464</v>
          </cell>
          <cell r="DV246" t="n">
            <v>0.60000000000000009</v>
          </cell>
        </row>
        <row r="247">
          <cell r="B247" t="n">
            <v>5.2999999999999998</v>
          </cell>
          <cell r="DP247" t="n">
            <v>0</v>
          </cell>
          <cell r="DQ247" t="n">
            <v>0</v>
          </cell>
          <cell r="DT247" t="n">
            <v>0</v>
          </cell>
          <cell r="DV247" t="n">
            <v>0</v>
          </cell>
        </row>
        <row r="248">
          <cell r="B248" t="n">
            <v>3.2000000000000002</v>
          </cell>
          <cell r="DP248" t="n">
            <v>0</v>
          </cell>
          <cell r="DQ248" t="n">
            <v>0</v>
          </cell>
        </row>
        <row r="249">
          <cell r="B249" t="n">
            <v>4</v>
          </cell>
          <cell r="DP249" t="n">
            <v>0</v>
          </cell>
          <cell r="DQ249" t="n">
            <v>0</v>
          </cell>
          <cell r="DT249" t="n">
            <v>0</v>
          </cell>
          <cell r="DV249" t="n">
            <v>0</v>
          </cell>
        </row>
        <row r="250">
          <cell r="B250" t="n">
            <v>3.52</v>
          </cell>
          <cell r="DP250" t="n">
            <v>0</v>
          </cell>
          <cell r="DQ250" t="n">
            <v>0</v>
          </cell>
          <cell r="DT250" t="n">
            <v>0</v>
          </cell>
          <cell r="DV250" t="n">
            <v>0</v>
          </cell>
        </row>
        <row r="251">
          <cell r="B251" t="n">
            <v>7.2000000000000002</v>
          </cell>
          <cell r="DP251" t="n">
            <v>0</v>
          </cell>
          <cell r="DQ251" t="n">
            <v>0</v>
          </cell>
          <cell r="DT251" t="n">
            <v>0</v>
          </cell>
          <cell r="DV251" t="n">
            <v>0</v>
          </cell>
        </row>
        <row r="252">
          <cell r="B252" t="n">
            <v>9.4000000000000004</v>
          </cell>
          <cell r="DP252" t="n">
            <v>0</v>
          </cell>
          <cell r="DQ252" t="n">
            <v>0</v>
          </cell>
          <cell r="DT252" t="n">
            <v>0</v>
          </cell>
          <cell r="DV252" t="n">
            <v>0</v>
          </cell>
        </row>
        <row r="253">
          <cell r="B253" t="n">
            <v>29.600000000000001</v>
          </cell>
          <cell r="DP253" t="n">
            <v>0</v>
          </cell>
          <cell r="DQ253" t="n">
            <v>0</v>
          </cell>
          <cell r="DT253" t="n">
            <v>0</v>
          </cell>
          <cell r="DV253" t="n">
            <v>0</v>
          </cell>
        </row>
        <row r="254">
          <cell r="B254" t="n">
            <v>23.164000000000001</v>
          </cell>
          <cell r="DP254" t="n">
            <v>0</v>
          </cell>
          <cell r="DQ254" t="n">
            <v>0</v>
          </cell>
          <cell r="DT254" t="n">
            <v>0</v>
          </cell>
          <cell r="DV254" t="n">
            <v>0</v>
          </cell>
        </row>
        <row r="255">
          <cell r="B255" t="n">
            <v>11.4</v>
          </cell>
          <cell r="DP255" t="n">
            <v>0</v>
          </cell>
          <cell r="DQ255" t="n">
            <v>0</v>
          </cell>
          <cell r="DT255" t="n">
            <v>0</v>
          </cell>
          <cell r="DV255" t="n">
            <v>0</v>
          </cell>
        </row>
        <row r="256">
          <cell r="B256" t="n">
            <v>23.773</v>
          </cell>
          <cell r="DP256" t="n">
            <v>0</v>
          </cell>
          <cell r="DQ256" t="n">
            <v>3</v>
          </cell>
          <cell r="DT256" t="n">
            <v>0.12619358095318217</v>
          </cell>
          <cell r="DV256" t="n">
            <v>0.30000000000000004</v>
          </cell>
        </row>
        <row r="257">
          <cell r="B257" t="n">
            <v>12.676</v>
          </cell>
          <cell r="DP257" t="n">
            <v>0</v>
          </cell>
          <cell r="DQ257" t="n">
            <v>2</v>
          </cell>
          <cell r="DT257" t="n">
            <v>0.1577784790154623</v>
          </cell>
          <cell r="DV257" t="n">
            <v>0.20000000000000001</v>
          </cell>
        </row>
        <row r="258">
          <cell r="B258" t="n">
            <v>40.100000000000001</v>
          </cell>
          <cell r="DP258" t="n">
            <v>5</v>
          </cell>
          <cell r="DQ258" t="n">
            <v>9</v>
          </cell>
          <cell r="DT258" t="n">
            <v>0.22443890274314213</v>
          </cell>
          <cell r="DV258" t="n">
            <v>0.90000000000000002</v>
          </cell>
        </row>
        <row r="259">
          <cell r="B259" t="n">
            <v>34.82</v>
          </cell>
          <cell r="DP259" t="n">
            <v>0</v>
          </cell>
          <cell r="DQ259" t="n">
            <v>2</v>
          </cell>
          <cell r="DT259" t="n">
            <v>0.057438253877082138</v>
          </cell>
        </row>
        <row r="260">
          <cell r="B260" t="n">
            <v>179.86000000000001</v>
          </cell>
          <cell r="DP260" t="n">
            <v>1</v>
          </cell>
          <cell r="DQ260" t="n">
            <v>2</v>
          </cell>
          <cell r="DT260" t="n">
            <v>0.011119759813188034</v>
          </cell>
          <cell r="DV260" t="n">
            <v>0.20000000000000001</v>
          </cell>
        </row>
      </sheetData>
      <sheetData sheetId="9"/>
      <sheetData sheetId="10">
        <row r="8">
          <cell r="DX8" t="n">
            <v>1</v>
          </cell>
        </row>
        <row r="11">
          <cell r="DX11" t="n">
            <v>3</v>
          </cell>
        </row>
        <row r="12">
          <cell r="DX12" t="n">
            <v>3</v>
          </cell>
        </row>
        <row r="14">
          <cell r="DX14" t="n">
            <v>1</v>
          </cell>
        </row>
        <row r="16">
          <cell r="DX16" t="n">
            <v>4</v>
          </cell>
        </row>
        <row r="17">
          <cell r="DX17" t="n">
            <v>3</v>
          </cell>
        </row>
        <row r="18">
          <cell r="DX18" t="n">
            <v>2</v>
          </cell>
        </row>
        <row r="20">
          <cell r="DX20" t="n">
            <v>2</v>
          </cell>
        </row>
        <row r="25">
          <cell r="DX25" t="n">
            <v>11</v>
          </cell>
        </row>
        <row r="27">
          <cell r="DX27" t="n">
            <v>2</v>
          </cell>
        </row>
        <row r="28">
          <cell r="DX28" t="n">
            <v>5</v>
          </cell>
        </row>
        <row r="30">
          <cell r="DX30" t="n">
            <v>2</v>
          </cell>
        </row>
        <row r="34">
          <cell r="DX34" t="n">
            <v>2</v>
          </cell>
        </row>
        <row r="35">
          <cell r="DX35" t="n">
            <v>1</v>
          </cell>
        </row>
        <row r="43">
          <cell r="DX43" t="n">
            <v>1</v>
          </cell>
        </row>
        <row r="44">
          <cell r="DX44" t="n">
            <v>2</v>
          </cell>
        </row>
        <row r="46">
          <cell r="DX46" t="n">
            <v>1</v>
          </cell>
        </row>
        <row r="48">
          <cell r="DX48" t="n">
            <v>2</v>
          </cell>
        </row>
        <row r="50">
          <cell r="DX50" t="n">
            <v>3</v>
          </cell>
        </row>
        <row r="60">
          <cell r="DX60" t="n">
            <v>15</v>
          </cell>
        </row>
        <row r="61">
          <cell r="DX61" t="n">
            <v>4</v>
          </cell>
        </row>
        <row r="66">
          <cell r="DX66" t="n">
            <v>1</v>
          </cell>
        </row>
        <row r="70">
          <cell r="DX70" t="n">
            <v>4</v>
          </cell>
        </row>
        <row r="76">
          <cell r="DX76" t="n">
            <v>2</v>
          </cell>
        </row>
        <row r="77">
          <cell r="DX77" t="n">
            <v>3</v>
          </cell>
        </row>
        <row r="86">
          <cell r="DX86" t="n">
            <v>12</v>
          </cell>
        </row>
        <row r="92">
          <cell r="DX92" t="n">
            <v>5</v>
          </cell>
        </row>
        <row r="95">
          <cell r="DX95" t="n">
            <v>7</v>
          </cell>
        </row>
        <row r="101">
          <cell r="DX101" t="n">
            <v>3</v>
          </cell>
        </row>
        <row r="103">
          <cell r="DX103" t="n">
            <v>1</v>
          </cell>
        </row>
        <row r="115">
          <cell r="DX115" t="n">
            <v>1</v>
          </cell>
        </row>
        <row r="119">
          <cell r="DX119" t="n">
            <v>5</v>
          </cell>
        </row>
        <row r="122">
          <cell r="DX122" t="n">
            <v>2</v>
          </cell>
        </row>
        <row r="127">
          <cell r="DX127" t="n">
            <v>2</v>
          </cell>
        </row>
        <row r="128">
          <cell r="DX128" t="n">
            <v>15</v>
          </cell>
        </row>
        <row r="130">
          <cell r="DX130" t="n">
            <v>2</v>
          </cell>
        </row>
        <row r="133">
          <cell r="DX133" t="n">
            <v>7</v>
          </cell>
        </row>
        <row r="134">
          <cell r="DX134" t="n">
            <v>4</v>
          </cell>
        </row>
        <row r="135">
          <cell r="DX135" t="n">
            <v>3</v>
          </cell>
        </row>
        <row r="146">
          <cell r="DX146" t="n">
            <v>1</v>
          </cell>
        </row>
        <row r="152">
          <cell r="DX152" t="n">
            <v>16</v>
          </cell>
        </row>
        <row r="153">
          <cell r="DX153" t="n">
            <v>8</v>
          </cell>
        </row>
        <row r="173">
          <cell r="DX173" t="n">
            <v>1</v>
          </cell>
        </row>
        <row r="182">
          <cell r="DX182" t="n">
            <v>2</v>
          </cell>
        </row>
        <row r="186">
          <cell r="DX186" t="n">
            <v>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ост.числ-ти по х-вам 1996"/>
      <sheetName val="ПУ"/>
      <sheetName val="К-1"/>
      <sheetName val="1-2"/>
      <sheetName val="ДХ"/>
      <sheetName val="ДР"/>
      <sheetName val="ДГр"/>
      <sheetName val="ЧХ"/>
      <sheetName val="ЧР"/>
      <sheetName val="ЧГр"/>
      <sheetName val="ДДР"/>
      <sheetName val="ДДГр"/>
      <sheetName val="ДЧГр"/>
      <sheetName val="Х-ва"/>
      <sheetName val="S"/>
      <sheetName val="Послепромысловый учет 1997"/>
      <sheetName val="#ССЫЛКА"/>
      <sheetName val="ДЧ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Общая  S"/>
      <sheetName val="Следы"/>
      <sheetName val="Пригодная S"/>
      <sheetName val="Не ЗМУ"/>
      <sheetName val="Карточки"/>
      <sheetName val="РО1"/>
      <sheetName val="РО"/>
      <sheetName val="Тропления"/>
      <sheetName val="Тропления (2)"/>
      <sheetName val="Не ЗМУ (2)"/>
      <sheetName val="Доп 2"/>
      <sheetName val="Общая  S (2)"/>
    </sheetNames>
    <sheetDataSet>
      <sheetData sheetId="0">
        <row r="641">
          <cell r="A641" t="str">
            <v xml:space="preserve">Слюдянский район</v>
          </cell>
        </row>
      </sheetData>
      <sheetData sheetId="1"/>
      <sheetData sheetId="2"/>
      <sheetData sheetId="3"/>
      <sheetData sheetId="4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Для печати Конечный Вариант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соболь 2018"/>
      <sheetName val="медвед 2018"/>
      <sheetName val=" кабарга 2018"/>
      <sheetName val="косуля 2018 "/>
      <sheetName val="лось 2018"/>
      <sheetName val=" изюбрь 2018"/>
      <sheetName val="ДСО 2018 "/>
      <sheetName val="рысь 2018"/>
      <sheetName val="барсук 2018"/>
      <sheetName val="2018"/>
      <sheetName val="численность 2018"/>
      <sheetName val="Приложение 2"/>
      <sheetName val="Приложение 1"/>
      <sheetName val="заявки 2018-2019"/>
      <sheetName val="отчет "/>
      <sheetName val="ЗМУ2017"/>
    </sheetNames>
    <sheetDataSet>
      <sheetData sheetId="13">
        <row r="192">
          <cell r="K192" t="n">
            <v>14</v>
          </cell>
        </row>
        <row r="201">
          <cell r="K201" t="n">
            <v>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заявки 2018-2019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соболь 2020"/>
      <sheetName val="медвед 2020"/>
      <sheetName val=" кабарга 2020"/>
      <sheetName val="косуля 2020 "/>
      <sheetName val="лось 2020"/>
      <sheetName val=" изюбрь 2020"/>
      <sheetName val="ДСО 2020 "/>
      <sheetName val="рысь 2020"/>
      <sheetName val="барсук 2020"/>
      <sheetName val="2020"/>
      <sheetName val="численность 2019"/>
      <sheetName val="Приложение 2"/>
      <sheetName val="Приложение 1"/>
      <sheetName val="заявки 2020-2021"/>
      <sheetName val="численность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1">
          <cell r="B11" t="n">
            <v>0</v>
          </cell>
          <cell r="C11" t="n">
            <v>0</v>
          </cell>
          <cell r="D11" t="n">
            <v>90</v>
          </cell>
          <cell r="E11" t="n">
            <v>1</v>
          </cell>
          <cell r="F11" t="n">
            <v>1</v>
          </cell>
          <cell r="G11" t="n">
            <v>0</v>
          </cell>
          <cell r="H11" t="n">
            <v>0</v>
          </cell>
          <cell r="I11" t="n">
            <v>0</v>
          </cell>
          <cell r="J11" t="n">
            <v>0</v>
          </cell>
          <cell r="K11" t="n">
            <v>14</v>
          </cell>
          <cell r="M11" t="n">
            <v>1</v>
          </cell>
          <cell r="N11" t="n">
            <v>1</v>
          </cell>
          <cell r="O11" t="n">
            <v>10</v>
          </cell>
          <cell r="P11" t="n">
            <v>0</v>
          </cell>
          <cell r="Q11" t="n">
            <v>21</v>
          </cell>
          <cell r="S11" t="n">
            <v>2</v>
          </cell>
        </row>
        <row r="12">
          <cell r="B12" t="n">
            <v>2</v>
          </cell>
          <cell r="C12" t="n">
            <v>0</v>
          </cell>
          <cell r="D12" t="n">
            <v>32</v>
          </cell>
          <cell r="E12" t="n">
            <v>2</v>
          </cell>
          <cell r="F12" t="n">
            <v>6</v>
          </cell>
          <cell r="G12" t="n">
            <v>1</v>
          </cell>
          <cell r="H12" t="n">
            <v>1</v>
          </cell>
          <cell r="I12" t="n">
            <v>0</v>
          </cell>
          <cell r="J12" t="n">
            <v>0</v>
          </cell>
          <cell r="K12" t="n">
            <v>10</v>
          </cell>
          <cell r="M12" t="n">
            <v>1</v>
          </cell>
          <cell r="N12" t="n">
            <v>1</v>
          </cell>
          <cell r="O12" t="n">
            <v>12</v>
          </cell>
          <cell r="P12" t="n">
            <v>0</v>
          </cell>
          <cell r="Q12" t="n">
            <v>25</v>
          </cell>
          <cell r="S12" t="n">
            <v>2</v>
          </cell>
        </row>
        <row r="14">
          <cell r="B14" t="n">
            <v>11</v>
          </cell>
          <cell r="C14" t="n">
            <v>2</v>
          </cell>
          <cell r="D14" t="n">
            <v>27</v>
          </cell>
          <cell r="E14" t="n">
            <v>2</v>
          </cell>
          <cell r="F14" t="n">
            <v>27</v>
          </cell>
          <cell r="G14" t="n">
            <v>5</v>
          </cell>
          <cell r="H14" t="n">
            <v>1</v>
          </cell>
          <cell r="I14" t="n">
            <v>0</v>
          </cell>
          <cell r="J14" t="n">
            <v>30</v>
          </cell>
          <cell r="K14" t="n">
            <v>107</v>
          </cell>
          <cell r="M14" t="n">
            <v>16</v>
          </cell>
          <cell r="N14" t="n">
            <v>11</v>
          </cell>
          <cell r="O14" t="n">
            <v>107</v>
          </cell>
          <cell r="P14" t="n">
            <v>0</v>
          </cell>
          <cell r="Q14" t="n">
            <v>0</v>
          </cell>
          <cell r="S14" t="n">
            <v>0</v>
          </cell>
        </row>
        <row r="15">
          <cell r="B15" t="n">
            <v>6</v>
          </cell>
          <cell r="C15" t="n">
            <v>1</v>
          </cell>
          <cell r="D15" t="n">
            <v>24</v>
          </cell>
          <cell r="E15" t="n">
            <v>5</v>
          </cell>
          <cell r="F15" t="n">
            <v>13</v>
          </cell>
          <cell r="G15" t="n">
            <v>2</v>
          </cell>
          <cell r="H15" t="n">
            <v>1</v>
          </cell>
          <cell r="I15" t="n">
            <v>0</v>
          </cell>
          <cell r="J15" t="n">
            <v>11</v>
          </cell>
          <cell r="K15" t="n">
            <v>40</v>
          </cell>
          <cell r="M15" t="n">
            <v>6</v>
          </cell>
          <cell r="N15" t="n">
            <v>3</v>
          </cell>
          <cell r="O15" t="n">
            <v>35</v>
          </cell>
          <cell r="P15" t="n">
            <v>0</v>
          </cell>
          <cell r="Q15" t="n">
            <v>0</v>
          </cell>
          <cell r="S15" t="n">
            <v>0</v>
          </cell>
        </row>
        <row r="17">
          <cell r="B17" t="n">
            <v>20</v>
          </cell>
          <cell r="C17" t="n">
            <v>5</v>
          </cell>
          <cell r="D17" t="n">
            <v>4</v>
          </cell>
          <cell r="E17" t="n">
            <v>1</v>
          </cell>
          <cell r="F17" t="n">
            <v>16</v>
          </cell>
          <cell r="G17" t="n">
            <v>4</v>
          </cell>
          <cell r="H17" t="n">
            <v>0</v>
          </cell>
          <cell r="I17" t="n">
            <v>0</v>
          </cell>
          <cell r="J17" t="n">
            <v>0</v>
          </cell>
          <cell r="K17" t="n">
            <v>128</v>
          </cell>
          <cell r="M17" t="n">
            <v>12</v>
          </cell>
          <cell r="N17" t="n">
            <v>6</v>
          </cell>
          <cell r="O17" t="n">
            <v>149</v>
          </cell>
          <cell r="P17" t="n">
            <v>3</v>
          </cell>
          <cell r="Q17" t="n">
            <v>0</v>
          </cell>
          <cell r="S17" t="n">
            <v>0</v>
          </cell>
        </row>
        <row r="18">
          <cell r="B18" t="n">
            <v>31</v>
          </cell>
          <cell r="C18" t="n">
            <v>5</v>
          </cell>
          <cell r="D18" t="n">
            <v>18</v>
          </cell>
          <cell r="E18" t="n">
            <v>0</v>
          </cell>
          <cell r="F18" t="n">
            <v>28</v>
          </cell>
          <cell r="G18" t="n">
            <v>5</v>
          </cell>
          <cell r="H18" t="n">
            <v>2</v>
          </cell>
          <cell r="I18" t="n">
            <v>0</v>
          </cell>
          <cell r="J18" t="n">
            <v>0</v>
          </cell>
          <cell r="K18" t="n">
            <v>167</v>
          </cell>
          <cell r="M18" t="n">
            <v>10</v>
          </cell>
          <cell r="N18" t="n">
            <v>4</v>
          </cell>
          <cell r="O18" t="n">
            <v>279</v>
          </cell>
          <cell r="P18" t="n">
            <v>4</v>
          </cell>
          <cell r="Q18" t="n">
            <v>0</v>
          </cell>
          <cell r="S18" t="n">
            <v>0</v>
          </cell>
        </row>
        <row r="19">
          <cell r="B19" t="n">
            <v>11</v>
          </cell>
          <cell r="C19" t="n">
            <v>1</v>
          </cell>
          <cell r="D19" t="n">
            <v>10</v>
          </cell>
          <cell r="E19" t="n">
            <v>2</v>
          </cell>
          <cell r="F19" t="n">
            <v>6</v>
          </cell>
          <cell r="G19" t="n">
            <v>0</v>
          </cell>
          <cell r="H19" t="n">
            <v>1</v>
          </cell>
          <cell r="I19" t="n">
            <v>0</v>
          </cell>
          <cell r="J19" t="n">
            <v>0</v>
          </cell>
          <cell r="K19" t="n">
            <v>15</v>
          </cell>
          <cell r="M19" t="n">
            <v>1</v>
          </cell>
          <cell r="N19" t="n">
            <v>0</v>
          </cell>
          <cell r="O19" t="n">
            <v>30</v>
          </cell>
          <cell r="P19" t="n">
            <v>0</v>
          </cell>
          <cell r="Q19" t="n">
            <v>0</v>
          </cell>
          <cell r="S19" t="n">
            <v>0</v>
          </cell>
        </row>
        <row r="20">
          <cell r="B20" t="n">
            <v>63</v>
          </cell>
          <cell r="C20" t="n">
            <v>15</v>
          </cell>
          <cell r="D20" t="n">
            <v>90</v>
          </cell>
          <cell r="E20" t="n">
            <v>2</v>
          </cell>
          <cell r="F20" t="n">
            <v>40</v>
          </cell>
          <cell r="G20" t="n">
            <v>5</v>
          </cell>
          <cell r="H20" t="n">
            <v>5</v>
          </cell>
          <cell r="I20" t="n">
            <v>0</v>
          </cell>
          <cell r="J20" t="n">
            <v>0</v>
          </cell>
          <cell r="K20" t="n">
            <v>80</v>
          </cell>
          <cell r="M20" t="n">
            <v>12</v>
          </cell>
          <cell r="N20" t="n">
            <v>5</v>
          </cell>
          <cell r="O20" t="n">
            <v>302</v>
          </cell>
          <cell r="P20" t="n">
            <v>1</v>
          </cell>
          <cell r="Q20" t="n">
            <v>0</v>
          </cell>
          <cell r="S20" t="n">
            <v>0</v>
          </cell>
        </row>
        <row r="21">
          <cell r="B21" t="n">
            <v>24</v>
          </cell>
          <cell r="C21" t="n">
            <v>6</v>
          </cell>
          <cell r="D21" t="n">
            <v>10</v>
          </cell>
          <cell r="E21" t="n">
            <v>2</v>
          </cell>
          <cell r="F21" t="n">
            <v>10</v>
          </cell>
          <cell r="G21" t="n">
            <v>1</v>
          </cell>
          <cell r="H21" t="n">
            <v>2</v>
          </cell>
          <cell r="I21" t="n">
            <v>0</v>
          </cell>
          <cell r="J21" t="n">
            <v>0</v>
          </cell>
          <cell r="K21" t="n">
            <v>40</v>
          </cell>
          <cell r="M21" t="n">
            <v>6</v>
          </cell>
          <cell r="N21" t="n">
            <v>3</v>
          </cell>
          <cell r="O21" t="n">
            <v>105</v>
          </cell>
          <cell r="P21" t="n">
            <v>0</v>
          </cell>
          <cell r="Q21" t="n">
            <v>0</v>
          </cell>
          <cell r="S21" t="n">
            <v>0</v>
          </cell>
        </row>
        <row r="22">
          <cell r="B22" t="n">
            <v>24</v>
          </cell>
          <cell r="C22" t="n">
            <v>6</v>
          </cell>
          <cell r="D22" t="n">
            <v>20</v>
          </cell>
          <cell r="E22" t="n">
            <v>5</v>
          </cell>
          <cell r="F22" t="n">
            <v>22</v>
          </cell>
          <cell r="G22" t="n">
            <v>5</v>
          </cell>
          <cell r="H22" t="n">
            <v>1</v>
          </cell>
          <cell r="I22" t="n">
            <v>0</v>
          </cell>
          <cell r="J22" t="n">
            <v>0</v>
          </cell>
          <cell r="K22" t="n">
            <v>99</v>
          </cell>
          <cell r="M22" t="n">
            <v>15</v>
          </cell>
          <cell r="N22" t="n">
            <v>3</v>
          </cell>
          <cell r="O22" t="n">
            <v>218</v>
          </cell>
          <cell r="P22" t="n">
            <v>4</v>
          </cell>
          <cell r="Q22" t="n">
            <v>0</v>
          </cell>
          <cell r="S22" t="n">
            <v>0</v>
          </cell>
        </row>
        <row r="23">
          <cell r="B23" t="n">
            <v>14</v>
          </cell>
          <cell r="C23" t="n">
            <v>4</v>
          </cell>
          <cell r="D23" t="n">
            <v>4</v>
          </cell>
          <cell r="E23" t="n">
            <v>0</v>
          </cell>
          <cell r="F23" t="n">
            <v>13</v>
          </cell>
          <cell r="G23" t="n">
            <v>3</v>
          </cell>
          <cell r="H23" t="n">
            <v>0</v>
          </cell>
          <cell r="I23" t="n">
            <v>0</v>
          </cell>
          <cell r="J23" t="n">
            <v>0</v>
          </cell>
          <cell r="K23" t="n">
            <v>114</v>
          </cell>
          <cell r="M23" t="n">
            <v>10</v>
          </cell>
          <cell r="N23" t="n">
            <v>4</v>
          </cell>
          <cell r="O23" t="n">
            <v>113</v>
          </cell>
          <cell r="P23" t="n">
            <v>2</v>
          </cell>
          <cell r="Q23" t="n">
            <v>0</v>
          </cell>
          <cell r="S23" t="n">
            <v>0</v>
          </cell>
        </row>
        <row r="25">
          <cell r="B25" t="n">
            <v>17</v>
          </cell>
          <cell r="C25" t="n">
            <v>2</v>
          </cell>
          <cell r="D25" t="n">
            <v>46</v>
          </cell>
          <cell r="E25" t="n">
            <v>6</v>
          </cell>
          <cell r="F25" t="n">
            <v>19</v>
          </cell>
          <cell r="G25" t="n">
            <v>3</v>
          </cell>
          <cell r="H25" t="n">
            <v>2</v>
          </cell>
          <cell r="I25" t="n">
            <v>0</v>
          </cell>
          <cell r="J25" t="n">
            <v>0</v>
          </cell>
          <cell r="K25" t="n">
            <v>68</v>
          </cell>
          <cell r="M25" t="n">
            <v>10</v>
          </cell>
          <cell r="N25" t="n">
            <v>3</v>
          </cell>
          <cell r="O25" t="n">
            <v>134</v>
          </cell>
          <cell r="P25" t="n">
            <v>4</v>
          </cell>
          <cell r="Q25" t="n">
            <v>0</v>
          </cell>
          <cell r="S25" t="n">
            <v>0</v>
          </cell>
        </row>
        <row r="26">
          <cell r="B26" t="n">
            <v>12</v>
          </cell>
          <cell r="C26" t="n">
            <v>3</v>
          </cell>
          <cell r="D26" t="n">
            <v>27</v>
          </cell>
          <cell r="E26" t="n">
            <v>3</v>
          </cell>
          <cell r="F26" t="n">
            <v>9</v>
          </cell>
          <cell r="G26" t="n">
            <v>2</v>
          </cell>
          <cell r="H26" t="n">
            <v>0</v>
          </cell>
          <cell r="I26" t="n">
            <v>0</v>
          </cell>
          <cell r="J26" t="n">
            <v>0</v>
          </cell>
          <cell r="K26" t="n">
            <v>205</v>
          </cell>
          <cell r="M26" t="n">
            <v>30</v>
          </cell>
          <cell r="N26" t="n">
            <v>15</v>
          </cell>
          <cell r="O26" t="n">
            <v>105</v>
          </cell>
          <cell r="P26" t="n">
            <v>0</v>
          </cell>
          <cell r="Q26" t="n">
            <v>0</v>
          </cell>
          <cell r="S26" t="n">
            <v>0</v>
          </cell>
        </row>
        <row r="28">
          <cell r="B28" t="n">
            <v>31</v>
          </cell>
          <cell r="C28" t="n">
            <v>2</v>
          </cell>
          <cell r="D28" t="n">
            <v>0</v>
          </cell>
          <cell r="E28" t="n">
            <v>0</v>
          </cell>
          <cell r="F28" t="n">
            <v>32</v>
          </cell>
          <cell r="G28" t="n">
            <v>8</v>
          </cell>
          <cell r="H28" t="n">
            <v>2</v>
          </cell>
          <cell r="I28" t="n">
            <v>160</v>
          </cell>
          <cell r="J28" t="n">
            <v>683</v>
          </cell>
          <cell r="K28" t="n">
            <v>2652</v>
          </cell>
          <cell r="M28" t="n">
            <v>40</v>
          </cell>
          <cell r="N28" t="n">
            <v>25</v>
          </cell>
          <cell r="O28" t="n">
            <v>9500</v>
          </cell>
          <cell r="P28" t="n">
            <v>0</v>
          </cell>
          <cell r="Q28" t="n">
            <v>0</v>
          </cell>
          <cell r="S28" t="n">
            <v>0</v>
          </cell>
        </row>
        <row r="30">
          <cell r="B30" t="n">
            <v>37</v>
          </cell>
          <cell r="C30" t="n">
            <v>9</v>
          </cell>
          <cell r="D30" t="n">
            <v>40</v>
          </cell>
          <cell r="E30" t="n">
            <v>10</v>
          </cell>
          <cell r="F30" t="n">
            <v>36</v>
          </cell>
          <cell r="G30" t="n">
            <v>4</v>
          </cell>
          <cell r="H30" t="n">
            <v>5</v>
          </cell>
          <cell r="I30" t="n">
            <v>18</v>
          </cell>
          <cell r="J30" t="n">
            <v>221</v>
          </cell>
          <cell r="K30" t="n">
            <v>551</v>
          </cell>
          <cell r="M30" t="n">
            <v>27</v>
          </cell>
          <cell r="N30" t="n">
            <v>17</v>
          </cell>
          <cell r="O30" t="n">
            <v>1495</v>
          </cell>
          <cell r="P30" t="n">
            <v>9</v>
          </cell>
          <cell r="Q30" t="n">
            <v>0</v>
          </cell>
          <cell r="S30" t="n">
            <v>0</v>
          </cell>
        </row>
        <row r="31">
          <cell r="B31" t="n">
            <v>2</v>
          </cell>
          <cell r="C31" t="n">
            <v>0</v>
          </cell>
          <cell r="D31" t="n">
            <v>48</v>
          </cell>
          <cell r="E31" t="n">
            <v>4</v>
          </cell>
          <cell r="F31" t="n">
            <v>15</v>
          </cell>
          <cell r="G31" t="n">
            <v>3</v>
          </cell>
          <cell r="H31" t="n">
            <v>0</v>
          </cell>
          <cell r="I31" t="n">
            <v>0</v>
          </cell>
          <cell r="J31" t="n">
            <v>24</v>
          </cell>
          <cell r="K31" t="n">
            <v>49</v>
          </cell>
          <cell r="M31" t="n">
            <v>5</v>
          </cell>
          <cell r="N31" t="n">
            <v>3</v>
          </cell>
          <cell r="O31" t="n">
            <v>93</v>
          </cell>
          <cell r="P31" t="n">
            <v>0</v>
          </cell>
          <cell r="Q31" t="n">
            <v>0</v>
          </cell>
          <cell r="S31" t="n">
            <v>0</v>
          </cell>
        </row>
        <row r="32">
          <cell r="B32" t="n">
            <v>5</v>
          </cell>
          <cell r="C32" t="n">
            <v>2</v>
          </cell>
          <cell r="D32" t="n">
            <v>16</v>
          </cell>
          <cell r="E32" t="n">
            <v>4</v>
          </cell>
          <cell r="F32" t="n">
            <v>26</v>
          </cell>
          <cell r="G32" t="n">
            <v>3</v>
          </cell>
          <cell r="H32" t="n">
            <v>4</v>
          </cell>
          <cell r="I32" t="n">
            <v>2</v>
          </cell>
          <cell r="J32" t="n">
            <v>33</v>
          </cell>
          <cell r="K32" t="n">
            <v>45</v>
          </cell>
          <cell r="M32" t="n">
            <v>7</v>
          </cell>
          <cell r="N32" t="n">
            <v>5</v>
          </cell>
          <cell r="O32" t="n">
            <v>61</v>
          </cell>
          <cell r="P32" t="n">
            <v>2</v>
          </cell>
          <cell r="Q32" t="n">
            <v>0</v>
          </cell>
          <cell r="S32" t="n">
            <v>0</v>
          </cell>
        </row>
        <row r="33">
          <cell r="B33" t="n">
            <v>11</v>
          </cell>
          <cell r="C33" t="n">
            <v>2</v>
          </cell>
          <cell r="D33" t="n">
            <v>34</v>
          </cell>
          <cell r="E33" t="n">
            <v>8</v>
          </cell>
          <cell r="F33" t="n">
            <v>29</v>
          </cell>
          <cell r="G33" t="n">
            <v>4</v>
          </cell>
          <cell r="H33" t="n">
            <v>3</v>
          </cell>
          <cell r="I33" t="n">
            <v>14</v>
          </cell>
          <cell r="J33" t="n">
            <v>102</v>
          </cell>
          <cell r="K33" t="n">
            <v>99</v>
          </cell>
          <cell r="M33" t="n">
            <v>14</v>
          </cell>
          <cell r="N33" t="n">
            <v>7</v>
          </cell>
          <cell r="O33" t="n">
            <v>275</v>
          </cell>
          <cell r="P33" t="n">
            <v>3</v>
          </cell>
          <cell r="Q33" t="n">
            <v>0</v>
          </cell>
          <cell r="S33" t="n">
            <v>0</v>
          </cell>
        </row>
        <row r="35">
          <cell r="B35" t="n">
            <v>67</v>
          </cell>
          <cell r="C35" t="n">
            <v>16</v>
          </cell>
          <cell r="D35" t="n">
            <v>124</v>
          </cell>
          <cell r="E35" t="n">
            <v>24</v>
          </cell>
          <cell r="F35" t="n">
            <v>146</v>
          </cell>
          <cell r="G35" t="n">
            <v>14</v>
          </cell>
          <cell r="H35" t="n">
            <v>22</v>
          </cell>
          <cell r="I35" t="n">
            <v>0</v>
          </cell>
          <cell r="J35" t="n">
            <v>182</v>
          </cell>
          <cell r="K35" t="n">
            <v>416</v>
          </cell>
          <cell r="M35" t="n">
            <v>62</v>
          </cell>
          <cell r="N35" t="n">
            <v>31</v>
          </cell>
          <cell r="O35" t="n">
            <v>540</v>
          </cell>
          <cell r="P35" t="n">
            <v>1</v>
          </cell>
          <cell r="Q35" t="n">
            <v>0</v>
          </cell>
          <cell r="S35" t="n">
            <v>0</v>
          </cell>
        </row>
        <row r="36">
          <cell r="B36" t="n">
            <v>5</v>
          </cell>
          <cell r="C36" t="n">
            <v>1</v>
          </cell>
          <cell r="D36" t="n">
            <v>240</v>
          </cell>
          <cell r="E36" t="n">
            <v>20</v>
          </cell>
          <cell r="F36" t="n">
            <v>3</v>
          </cell>
          <cell r="G36" t="n">
            <v>0</v>
          </cell>
          <cell r="H36" t="n">
            <v>0</v>
          </cell>
          <cell r="I36" t="n">
            <v>0</v>
          </cell>
          <cell r="J36" t="n">
            <v>15</v>
          </cell>
          <cell r="K36" t="n">
            <v>50</v>
          </cell>
          <cell r="M36" t="n">
            <v>5</v>
          </cell>
          <cell r="N36" t="n">
            <v>4</v>
          </cell>
          <cell r="O36" t="n">
            <v>31</v>
          </cell>
          <cell r="P36" t="n">
            <v>0</v>
          </cell>
          <cell r="Q36" t="n">
            <v>500</v>
          </cell>
          <cell r="S36" t="n">
            <v>20</v>
          </cell>
        </row>
        <row r="37">
          <cell r="B37" t="n">
            <v>7</v>
          </cell>
          <cell r="C37" t="n">
            <v>1</v>
          </cell>
          <cell r="D37" t="n">
            <v>36</v>
          </cell>
          <cell r="E37" t="n">
            <v>5</v>
          </cell>
          <cell r="F37" t="n">
            <v>18</v>
          </cell>
          <cell r="G37" t="n">
            <v>2</v>
          </cell>
          <cell r="H37" t="n">
            <v>2</v>
          </cell>
          <cell r="I37" t="n">
            <v>0</v>
          </cell>
          <cell r="J37" t="n">
            <v>13</v>
          </cell>
          <cell r="K37" t="n">
            <v>46</v>
          </cell>
          <cell r="M37" t="n">
            <v>6</v>
          </cell>
          <cell r="N37" t="n">
            <v>3</v>
          </cell>
          <cell r="O37" t="n">
            <v>38</v>
          </cell>
          <cell r="P37" t="n">
            <v>0</v>
          </cell>
          <cell r="Q37" t="n">
            <v>0</v>
          </cell>
          <cell r="S37" t="n">
            <v>0</v>
          </cell>
        </row>
        <row r="39">
          <cell r="B39" t="n">
            <v>4</v>
          </cell>
          <cell r="C39" t="n">
            <v>0</v>
          </cell>
          <cell r="D39" t="n">
            <v>122</v>
          </cell>
          <cell r="E39" t="n">
            <v>1</v>
          </cell>
          <cell r="F39" t="n">
            <v>3</v>
          </cell>
          <cell r="G39" t="n">
            <v>1</v>
          </cell>
          <cell r="H39" t="n">
            <v>0</v>
          </cell>
          <cell r="I39" t="n">
            <v>0</v>
          </cell>
          <cell r="J39" t="n">
            <v>0</v>
          </cell>
          <cell r="K39" t="n">
            <v>26</v>
          </cell>
          <cell r="M39" t="n">
            <v>4</v>
          </cell>
          <cell r="N39" t="n">
            <v>0</v>
          </cell>
          <cell r="O39" t="n">
            <v>20</v>
          </cell>
          <cell r="P39" t="n">
            <v>1</v>
          </cell>
          <cell r="Q39" t="n">
            <v>145</v>
          </cell>
          <cell r="S39" t="n">
            <v>7</v>
          </cell>
        </row>
        <row r="40">
          <cell r="B40" t="n">
            <v>8</v>
          </cell>
          <cell r="C40" t="n">
            <v>1</v>
          </cell>
          <cell r="D40" t="n">
            <v>26</v>
          </cell>
          <cell r="E40" t="n">
            <v>2</v>
          </cell>
          <cell r="F40" t="n">
            <v>16</v>
          </cell>
          <cell r="G40" t="n">
            <v>2</v>
          </cell>
          <cell r="H40" t="n">
            <v>2</v>
          </cell>
          <cell r="I40" t="n">
            <v>0</v>
          </cell>
          <cell r="J40" t="n">
            <v>24</v>
          </cell>
          <cell r="K40" t="n">
            <v>89</v>
          </cell>
          <cell r="M40" t="n">
            <v>5</v>
          </cell>
          <cell r="N40" t="n">
            <v>3</v>
          </cell>
          <cell r="O40" t="n">
            <v>142</v>
          </cell>
          <cell r="P40" t="n">
            <v>1</v>
          </cell>
          <cell r="Q40" t="n">
            <v>0</v>
          </cell>
          <cell r="S40" t="n">
            <v>0</v>
          </cell>
        </row>
        <row r="42">
          <cell r="B42" t="n">
            <v>8</v>
          </cell>
          <cell r="C42" t="n">
            <v>0</v>
          </cell>
          <cell r="D42" t="n">
            <v>39</v>
          </cell>
          <cell r="E42" t="n">
            <v>5</v>
          </cell>
          <cell r="F42" t="n">
            <v>11</v>
          </cell>
          <cell r="G42" t="n">
            <v>1</v>
          </cell>
          <cell r="H42" t="n">
            <v>1</v>
          </cell>
          <cell r="I42" t="n">
            <v>0</v>
          </cell>
          <cell r="J42" t="n">
            <v>0</v>
          </cell>
          <cell r="K42" t="n">
            <v>35</v>
          </cell>
          <cell r="M42" t="n">
            <v>5</v>
          </cell>
          <cell r="N42" t="n">
            <v>3</v>
          </cell>
          <cell r="O42" t="n">
            <v>25</v>
          </cell>
          <cell r="P42" t="n">
            <v>1</v>
          </cell>
          <cell r="Q42" t="n">
            <v>0</v>
          </cell>
          <cell r="S42" t="n">
            <v>0</v>
          </cell>
        </row>
        <row r="43">
          <cell r="B43" t="n">
            <v>14</v>
          </cell>
          <cell r="C43" t="n">
            <v>3</v>
          </cell>
          <cell r="D43" t="n">
            <v>50</v>
          </cell>
          <cell r="E43" t="n">
            <v>5</v>
          </cell>
          <cell r="F43" t="n">
            <v>30</v>
          </cell>
          <cell r="G43" t="n">
            <v>4</v>
          </cell>
          <cell r="H43" t="n">
            <v>3</v>
          </cell>
          <cell r="I43" t="n">
            <v>0</v>
          </cell>
          <cell r="J43" t="n">
            <v>22</v>
          </cell>
          <cell r="K43" t="n">
            <v>89</v>
          </cell>
          <cell r="M43" t="n">
            <v>13</v>
          </cell>
          <cell r="N43" t="n">
            <v>11</v>
          </cell>
          <cell r="O43" t="n">
            <v>85</v>
          </cell>
          <cell r="P43" t="n">
            <v>4</v>
          </cell>
          <cell r="Q43" t="n">
            <v>25</v>
          </cell>
          <cell r="S43" t="n">
            <v>2</v>
          </cell>
        </row>
        <row r="44">
          <cell r="B44" t="n">
            <v>6</v>
          </cell>
          <cell r="C44" t="n">
            <v>0</v>
          </cell>
          <cell r="D44" t="n">
            <v>44</v>
          </cell>
          <cell r="E44" t="n">
            <v>4</v>
          </cell>
          <cell r="F44" t="n">
            <v>9</v>
          </cell>
          <cell r="G44" t="n">
            <v>2</v>
          </cell>
          <cell r="H44" t="n">
            <v>0</v>
          </cell>
          <cell r="I44" t="n">
            <v>0</v>
          </cell>
          <cell r="J44" t="n">
            <v>3</v>
          </cell>
          <cell r="K44" t="n">
            <v>44</v>
          </cell>
          <cell r="M44" t="n">
            <v>6</v>
          </cell>
          <cell r="N44" t="n">
            <v>4</v>
          </cell>
          <cell r="O44" t="n">
            <v>54</v>
          </cell>
          <cell r="P44" t="n">
            <v>0</v>
          </cell>
          <cell r="Q44" t="n">
            <v>0</v>
          </cell>
          <cell r="S44" t="n">
            <v>0</v>
          </cell>
        </row>
        <row r="45">
          <cell r="B45" t="n">
            <v>4</v>
          </cell>
          <cell r="C45" t="n">
            <v>1</v>
          </cell>
          <cell r="D45" t="n">
            <v>170</v>
          </cell>
          <cell r="E45" t="n">
            <v>10</v>
          </cell>
          <cell r="F45" t="n">
            <v>4</v>
          </cell>
          <cell r="G45" t="n">
            <v>1</v>
          </cell>
          <cell r="H45" t="n">
            <v>0</v>
          </cell>
          <cell r="I45" t="n">
            <v>0</v>
          </cell>
          <cell r="J45" t="n">
            <v>0</v>
          </cell>
          <cell r="K45" t="n">
            <v>11</v>
          </cell>
          <cell r="M45" t="n">
            <v>1</v>
          </cell>
          <cell r="N45" t="n">
            <v>1</v>
          </cell>
          <cell r="O45" t="n">
            <v>3</v>
          </cell>
          <cell r="P45" t="n">
            <v>1</v>
          </cell>
          <cell r="Q45" t="n">
            <v>150</v>
          </cell>
          <cell r="S45" t="n">
            <v>8</v>
          </cell>
        </row>
        <row r="46">
          <cell r="B46" t="n">
            <v>3</v>
          </cell>
          <cell r="C46" t="n">
            <v>0</v>
          </cell>
          <cell r="D46" t="n">
            <v>3</v>
          </cell>
          <cell r="E46" t="n">
            <v>0</v>
          </cell>
          <cell r="F46" t="n">
            <v>6</v>
          </cell>
          <cell r="G46" t="n">
            <v>1</v>
          </cell>
          <cell r="H46" t="n">
            <v>0</v>
          </cell>
          <cell r="I46" t="n">
            <v>0</v>
          </cell>
          <cell r="J46" t="n">
            <v>0</v>
          </cell>
          <cell r="K46" t="n">
            <v>12</v>
          </cell>
          <cell r="M46" t="n">
            <v>1</v>
          </cell>
          <cell r="N46" t="n">
            <v>1</v>
          </cell>
          <cell r="O46" t="n">
            <v>7</v>
          </cell>
          <cell r="P46" t="n">
            <v>0</v>
          </cell>
          <cell r="Q46" t="n">
            <v>0</v>
          </cell>
          <cell r="S46" t="n">
            <v>0</v>
          </cell>
        </row>
        <row r="47">
          <cell r="B47" t="n">
            <v>2</v>
          </cell>
          <cell r="C47" t="n">
            <v>0</v>
          </cell>
          <cell r="D47" t="n">
            <v>3</v>
          </cell>
          <cell r="E47" t="n">
            <v>0</v>
          </cell>
          <cell r="F47" t="n">
            <v>2</v>
          </cell>
          <cell r="G47" t="n">
            <v>0</v>
          </cell>
          <cell r="H47" t="n">
            <v>0</v>
          </cell>
          <cell r="I47" t="n">
            <v>0</v>
          </cell>
          <cell r="J47" t="n">
            <v>1</v>
          </cell>
          <cell r="K47" t="n">
            <v>7</v>
          </cell>
          <cell r="M47" t="n">
            <v>1</v>
          </cell>
          <cell r="N47" t="n">
            <v>1</v>
          </cell>
          <cell r="O47" t="n">
            <v>2</v>
          </cell>
          <cell r="P47" t="n">
            <v>0</v>
          </cell>
          <cell r="Q47" t="n">
            <v>0</v>
          </cell>
          <cell r="S47" t="n">
            <v>0</v>
          </cell>
        </row>
        <row r="48">
          <cell r="B48" t="n">
            <v>0</v>
          </cell>
          <cell r="C48" t="n">
            <v>0</v>
          </cell>
          <cell r="D48" t="n">
            <v>3</v>
          </cell>
          <cell r="E48" t="n">
            <v>0</v>
          </cell>
          <cell r="F48" t="n">
            <v>2</v>
          </cell>
          <cell r="G48" t="n">
            <v>0</v>
          </cell>
          <cell r="H48" t="n">
            <v>0</v>
          </cell>
          <cell r="I48" t="n">
            <v>0</v>
          </cell>
          <cell r="J48" t="n">
            <v>0</v>
          </cell>
          <cell r="K48" t="n">
            <v>10</v>
          </cell>
          <cell r="M48" t="n">
            <v>1</v>
          </cell>
          <cell r="N48" t="n">
            <v>1</v>
          </cell>
          <cell r="O48" t="n">
            <v>0</v>
          </cell>
          <cell r="P48" t="n">
            <v>0</v>
          </cell>
          <cell r="Q48" t="n">
            <v>0</v>
          </cell>
          <cell r="S48" t="n">
            <v>0</v>
          </cell>
        </row>
        <row r="49">
          <cell r="B49" t="n">
            <v>4</v>
          </cell>
          <cell r="C49" t="n">
            <v>0</v>
          </cell>
          <cell r="D49" t="n">
            <v>16</v>
          </cell>
          <cell r="E49" t="n">
            <v>4</v>
          </cell>
          <cell r="F49" t="n">
            <v>12</v>
          </cell>
          <cell r="G49" t="n">
            <v>1</v>
          </cell>
          <cell r="H49" t="n">
            <v>2</v>
          </cell>
          <cell r="I49" t="n">
            <v>0</v>
          </cell>
          <cell r="J49" t="n">
            <v>0</v>
          </cell>
          <cell r="K49" t="n">
            <v>12</v>
          </cell>
          <cell r="M49" t="n">
            <v>1</v>
          </cell>
          <cell r="N49" t="n">
            <v>1</v>
          </cell>
          <cell r="O49" t="n">
            <v>12</v>
          </cell>
          <cell r="P49" t="n">
            <v>0</v>
          </cell>
          <cell r="Q49" t="n">
            <v>0</v>
          </cell>
          <cell r="S49" t="n">
            <v>0</v>
          </cell>
        </row>
        <row r="50">
          <cell r="B50" t="n">
            <v>5</v>
          </cell>
          <cell r="C50" t="n">
            <v>1</v>
          </cell>
          <cell r="D50" t="n">
            <v>17</v>
          </cell>
          <cell r="E50" t="n">
            <v>1</v>
          </cell>
          <cell r="F50" t="n">
            <v>11</v>
          </cell>
          <cell r="G50" t="n">
            <v>1</v>
          </cell>
          <cell r="H50" t="n">
            <v>1</v>
          </cell>
          <cell r="I50" t="n">
            <v>0</v>
          </cell>
          <cell r="J50" t="n">
            <v>3</v>
          </cell>
          <cell r="K50" t="n">
            <v>16</v>
          </cell>
          <cell r="M50" t="n">
            <v>2</v>
          </cell>
          <cell r="N50" t="n">
            <v>1</v>
          </cell>
          <cell r="O50" t="n">
            <v>17</v>
          </cell>
          <cell r="P50" t="n">
            <v>0</v>
          </cell>
          <cell r="Q50" t="n">
            <v>0</v>
          </cell>
          <cell r="S50" t="n">
            <v>0</v>
          </cell>
        </row>
        <row r="51">
          <cell r="B51" t="n">
            <v>3</v>
          </cell>
          <cell r="C51" t="n">
            <v>0</v>
          </cell>
          <cell r="D51" t="n">
            <v>7</v>
          </cell>
          <cell r="E51" t="n">
            <v>1</v>
          </cell>
          <cell r="F51" t="n">
            <v>7</v>
          </cell>
          <cell r="G51" t="n">
            <v>2</v>
          </cell>
          <cell r="H51" t="n">
            <v>0</v>
          </cell>
          <cell r="I51" t="n">
            <v>0</v>
          </cell>
          <cell r="J51" t="n">
            <v>0</v>
          </cell>
          <cell r="K51" t="n">
            <v>15</v>
          </cell>
          <cell r="M51" t="n">
            <v>2</v>
          </cell>
          <cell r="N51" t="n">
            <v>2</v>
          </cell>
          <cell r="O51" t="n">
            <v>0</v>
          </cell>
          <cell r="P51" t="n">
            <v>0</v>
          </cell>
          <cell r="Q51" t="n">
            <v>0</v>
          </cell>
          <cell r="S51" t="n">
            <v>0</v>
          </cell>
        </row>
        <row r="53">
          <cell r="B53" t="n">
            <v>4</v>
          </cell>
          <cell r="C53" t="n">
            <v>0</v>
          </cell>
          <cell r="D53" t="n">
            <v>3</v>
          </cell>
          <cell r="E53" t="n">
            <v>0</v>
          </cell>
          <cell r="F53" t="n">
            <v>5</v>
          </cell>
          <cell r="G53" t="n">
            <v>1</v>
          </cell>
          <cell r="H53" t="n">
            <v>0</v>
          </cell>
          <cell r="I53" t="n">
            <v>16</v>
          </cell>
          <cell r="J53" t="n">
            <v>23</v>
          </cell>
          <cell r="K53" t="n">
            <v>140</v>
          </cell>
          <cell r="M53" t="n">
            <v>10</v>
          </cell>
          <cell r="N53" t="n">
            <v>7</v>
          </cell>
          <cell r="O53" t="n">
            <v>181</v>
          </cell>
          <cell r="P53" t="n">
            <v>3</v>
          </cell>
          <cell r="Q53" t="n">
            <v>0</v>
          </cell>
          <cell r="S53" t="n">
            <v>0</v>
          </cell>
        </row>
        <row r="54">
          <cell r="B54" t="n">
            <v>8</v>
          </cell>
          <cell r="C54" t="n">
            <v>0</v>
          </cell>
          <cell r="D54" t="n">
            <v>4</v>
          </cell>
          <cell r="E54" t="n">
            <v>0</v>
          </cell>
          <cell r="F54" t="n">
            <v>7</v>
          </cell>
          <cell r="G54" t="n">
            <v>1</v>
          </cell>
          <cell r="H54" t="n">
            <v>1</v>
          </cell>
          <cell r="I54" t="n">
            <v>28</v>
          </cell>
          <cell r="J54" t="n">
            <v>47</v>
          </cell>
          <cell r="K54" t="n">
            <v>33</v>
          </cell>
          <cell r="M54" t="n">
            <v>5</v>
          </cell>
          <cell r="N54" t="n">
            <v>4</v>
          </cell>
          <cell r="O54" t="n">
            <v>428</v>
          </cell>
          <cell r="P54" t="n">
            <v>1</v>
          </cell>
          <cell r="Q54" t="n">
            <v>0</v>
          </cell>
          <cell r="S54" t="n">
            <v>0</v>
          </cell>
        </row>
        <row r="55">
          <cell r="B55" t="n">
            <v>25</v>
          </cell>
          <cell r="C55" t="n">
            <v>5</v>
          </cell>
          <cell r="D55" t="n">
            <v>9</v>
          </cell>
          <cell r="E55" t="n">
            <v>0</v>
          </cell>
          <cell r="F55" t="n">
            <v>26</v>
          </cell>
          <cell r="G55" t="n">
            <v>3</v>
          </cell>
          <cell r="H55" t="n">
            <v>3</v>
          </cell>
          <cell r="I55" t="n">
            <v>36</v>
          </cell>
          <cell r="J55" t="n">
            <v>250</v>
          </cell>
          <cell r="K55" t="n">
            <v>870</v>
          </cell>
          <cell r="M55" t="n">
            <v>40</v>
          </cell>
          <cell r="N55" t="n">
            <v>20</v>
          </cell>
          <cell r="O55" t="n">
            <v>1918</v>
          </cell>
          <cell r="P55" t="n">
            <v>0</v>
          </cell>
          <cell r="Q55" t="n">
            <v>0</v>
          </cell>
          <cell r="S55" t="n">
            <v>0</v>
          </cell>
        </row>
        <row r="56">
          <cell r="B56" t="n">
            <v>28</v>
          </cell>
          <cell r="C56" t="n">
            <v>3</v>
          </cell>
          <cell r="D56" t="n">
            <v>14</v>
          </cell>
          <cell r="E56" t="n">
            <v>0</v>
          </cell>
          <cell r="F56" t="n">
            <v>47</v>
          </cell>
          <cell r="G56" t="n">
            <v>7</v>
          </cell>
          <cell r="H56" t="n">
            <v>2</v>
          </cell>
          <cell r="I56" t="n">
            <v>8</v>
          </cell>
          <cell r="J56" t="n">
            <v>78</v>
          </cell>
          <cell r="K56" t="n">
            <v>215</v>
          </cell>
          <cell r="M56" t="n">
            <v>15</v>
          </cell>
          <cell r="N56" t="n">
            <v>13</v>
          </cell>
          <cell r="O56" t="n">
            <v>751</v>
          </cell>
          <cell r="P56" t="n">
            <v>4</v>
          </cell>
          <cell r="Q56" t="n">
            <v>0</v>
          </cell>
          <cell r="S56" t="n">
            <v>0</v>
          </cell>
        </row>
        <row r="58">
          <cell r="B58" t="n">
            <v>186</v>
          </cell>
          <cell r="C58" t="n">
            <v>10</v>
          </cell>
          <cell r="D58" t="n">
            <v>0</v>
          </cell>
          <cell r="E58" t="n">
            <v>0</v>
          </cell>
          <cell r="F58" t="n">
            <v>0</v>
          </cell>
          <cell r="G58" t="n">
            <v>0</v>
          </cell>
          <cell r="H58" t="n">
            <v>0</v>
          </cell>
          <cell r="I58" t="n">
            <v>643</v>
          </cell>
          <cell r="J58" t="n">
            <v>0</v>
          </cell>
          <cell r="K58" t="n">
            <v>450</v>
          </cell>
          <cell r="M58" t="n">
            <v>67</v>
          </cell>
          <cell r="N58" t="n">
            <v>35</v>
          </cell>
          <cell r="O58" t="n">
            <v>12198</v>
          </cell>
          <cell r="P58" t="n">
            <v>0</v>
          </cell>
          <cell r="Q58" t="n">
            <v>0</v>
          </cell>
          <cell r="S58" t="n">
            <v>0</v>
          </cell>
        </row>
        <row r="59">
          <cell r="B59" t="n">
            <v>10</v>
          </cell>
          <cell r="C59" t="n">
            <v>0</v>
          </cell>
          <cell r="D59" t="n">
            <v>0</v>
          </cell>
          <cell r="E59" t="n">
            <v>0</v>
          </cell>
          <cell r="F59" t="n">
            <v>0</v>
          </cell>
          <cell r="G59" t="n">
            <v>0</v>
          </cell>
          <cell r="H59" t="n">
            <v>0</v>
          </cell>
          <cell r="I59" t="n">
            <v>5</v>
          </cell>
          <cell r="J59" t="n">
            <v>0</v>
          </cell>
          <cell r="K59" t="n">
            <v>0</v>
          </cell>
          <cell r="M59" t="n">
            <v>0</v>
          </cell>
          <cell r="N59" t="n">
            <v>0</v>
          </cell>
          <cell r="O59" t="n">
            <v>1050</v>
          </cell>
          <cell r="P59" t="n">
            <v>0</v>
          </cell>
          <cell r="Q59" t="n">
            <v>0</v>
          </cell>
          <cell r="S59" t="n">
            <v>0</v>
          </cell>
        </row>
        <row r="60">
          <cell r="B60" t="n">
            <v>40</v>
          </cell>
          <cell r="C60" t="n">
            <v>5</v>
          </cell>
          <cell r="D60" t="n">
            <v>0</v>
          </cell>
          <cell r="E60" t="n">
            <v>0</v>
          </cell>
          <cell r="F60" t="n">
            <v>0</v>
          </cell>
          <cell r="G60" t="n">
            <v>0</v>
          </cell>
          <cell r="H60" t="n">
            <v>0</v>
          </cell>
          <cell r="I60" t="n">
            <v>40</v>
          </cell>
          <cell r="J60" t="n">
            <v>0</v>
          </cell>
          <cell r="K60" t="n">
            <v>0</v>
          </cell>
          <cell r="M60" t="n">
            <v>0</v>
          </cell>
          <cell r="N60" t="n">
            <v>0</v>
          </cell>
          <cell r="O60" t="n">
            <v>1700</v>
          </cell>
          <cell r="P60" t="n">
            <v>0</v>
          </cell>
          <cell r="Q60" t="n">
            <v>0</v>
          </cell>
          <cell r="S60" t="n">
            <v>0</v>
          </cell>
        </row>
        <row r="63">
          <cell r="B63" t="n">
            <v>35</v>
          </cell>
          <cell r="C63" t="n">
            <v>6</v>
          </cell>
          <cell r="D63" t="n">
            <v>0</v>
          </cell>
          <cell r="E63" t="n">
            <v>0</v>
          </cell>
          <cell r="F63" t="n">
            <v>0</v>
          </cell>
          <cell r="G63" t="n">
            <v>0</v>
          </cell>
          <cell r="H63" t="n">
            <v>0</v>
          </cell>
          <cell r="I63" t="n">
            <v>140</v>
          </cell>
          <cell r="J63" t="n">
            <v>0</v>
          </cell>
          <cell r="K63" t="n">
            <v>0</v>
          </cell>
          <cell r="M63" t="n">
            <v>0</v>
          </cell>
          <cell r="N63" t="n">
            <v>0</v>
          </cell>
          <cell r="O63" t="n">
            <v>1600</v>
          </cell>
          <cell r="P63" t="n">
            <v>0</v>
          </cell>
          <cell r="Q63" t="n">
            <v>0</v>
          </cell>
          <cell r="S63" t="n">
            <v>0</v>
          </cell>
        </row>
        <row r="64">
          <cell r="B64" t="n">
            <v>30</v>
          </cell>
          <cell r="C64" t="n">
            <v>0</v>
          </cell>
          <cell r="D64" t="n">
            <v>0</v>
          </cell>
          <cell r="E64" t="n">
            <v>0</v>
          </cell>
          <cell r="F64" t="n">
            <v>0</v>
          </cell>
          <cell r="G64" t="n">
            <v>0</v>
          </cell>
          <cell r="H64" t="n">
            <v>0</v>
          </cell>
          <cell r="I64" t="n">
            <v>19</v>
          </cell>
          <cell r="J64" t="n">
            <v>0</v>
          </cell>
          <cell r="K64" t="n">
            <v>0</v>
          </cell>
          <cell r="M64" t="n">
            <v>0</v>
          </cell>
          <cell r="N64" t="n">
            <v>0</v>
          </cell>
          <cell r="O64" t="n">
            <v>2321</v>
          </cell>
          <cell r="P64" t="n">
            <v>0</v>
          </cell>
          <cell r="Q64" t="n">
            <v>0</v>
          </cell>
          <cell r="S64" t="n">
            <v>0</v>
          </cell>
        </row>
        <row r="65">
          <cell r="B65" t="n">
            <v>263</v>
          </cell>
          <cell r="C65" t="n">
            <v>0</v>
          </cell>
          <cell r="D65" t="n">
            <v>0</v>
          </cell>
          <cell r="E65" t="n">
            <v>0</v>
          </cell>
          <cell r="F65" t="n">
            <v>0</v>
          </cell>
          <cell r="G65" t="n">
            <v>0</v>
          </cell>
          <cell r="H65" t="n">
            <v>0</v>
          </cell>
          <cell r="I65" t="n">
            <v>360</v>
          </cell>
          <cell r="J65" t="n">
            <v>0</v>
          </cell>
          <cell r="K65" t="n">
            <v>0</v>
          </cell>
          <cell r="M65" t="n">
            <v>0</v>
          </cell>
          <cell r="N65" t="n">
            <v>0</v>
          </cell>
          <cell r="O65" t="n">
            <v>1687</v>
          </cell>
          <cell r="P65" t="n">
            <v>0</v>
          </cell>
          <cell r="Q65" t="n">
            <v>0</v>
          </cell>
          <cell r="S65" t="n">
            <v>0</v>
          </cell>
        </row>
        <row r="68">
          <cell r="B68" t="n">
            <v>9</v>
          </cell>
          <cell r="C68" t="n">
            <v>2</v>
          </cell>
          <cell r="D68" t="n">
            <v>650</v>
          </cell>
          <cell r="E68" t="n">
            <v>60</v>
          </cell>
          <cell r="F68" t="n">
            <v>38</v>
          </cell>
          <cell r="G68" t="n">
            <v>4</v>
          </cell>
          <cell r="H68" t="n">
            <v>3</v>
          </cell>
          <cell r="I68" t="n">
            <v>0</v>
          </cell>
          <cell r="J68" t="n">
            <v>25</v>
          </cell>
          <cell r="K68" t="n">
            <v>206</v>
          </cell>
          <cell r="M68" t="n">
            <v>27</v>
          </cell>
          <cell r="N68" t="n">
            <v>23</v>
          </cell>
          <cell r="O68" t="n">
            <v>100</v>
          </cell>
          <cell r="P68" t="n">
            <v>1</v>
          </cell>
          <cell r="Q68" t="n">
            <v>60</v>
          </cell>
          <cell r="S68" t="n">
            <v>6</v>
          </cell>
        </row>
        <row r="69">
          <cell r="B69" t="n">
            <v>1</v>
          </cell>
          <cell r="C69" t="n">
            <v>0</v>
          </cell>
          <cell r="D69" t="n">
            <v>0</v>
          </cell>
          <cell r="E69" t="n">
            <v>0</v>
          </cell>
          <cell r="F69" t="n">
            <v>0</v>
          </cell>
          <cell r="G69" t="n">
            <v>0</v>
          </cell>
          <cell r="H69" t="n">
            <v>0</v>
          </cell>
          <cell r="I69" t="n">
            <v>5</v>
          </cell>
          <cell r="J69" t="n">
            <v>5</v>
          </cell>
          <cell r="K69" t="n">
            <v>25</v>
          </cell>
          <cell r="M69" t="n">
            <v>3</v>
          </cell>
          <cell r="N69" t="n">
            <v>2</v>
          </cell>
          <cell r="O69" t="n">
            <v>34</v>
          </cell>
          <cell r="P69" t="n">
            <v>0</v>
          </cell>
          <cell r="Q69" t="n">
            <v>0</v>
          </cell>
          <cell r="S69" t="n">
            <v>0</v>
          </cell>
        </row>
        <row r="70">
          <cell r="B70" t="n">
            <v>5</v>
          </cell>
          <cell r="C70" t="n">
            <v>1</v>
          </cell>
          <cell r="D70" t="n">
            <v>16</v>
          </cell>
          <cell r="E70" t="n">
            <v>1</v>
          </cell>
          <cell r="F70" t="n">
            <v>10</v>
          </cell>
          <cell r="G70" t="n">
            <v>1</v>
          </cell>
          <cell r="H70" t="n">
            <v>1</v>
          </cell>
          <cell r="I70" t="n">
            <v>0</v>
          </cell>
          <cell r="J70" t="n">
            <v>7</v>
          </cell>
          <cell r="K70" t="n">
            <v>34</v>
          </cell>
          <cell r="M70" t="n">
            <v>5</v>
          </cell>
          <cell r="N70" t="n">
            <v>3</v>
          </cell>
          <cell r="O70" t="n">
            <v>15</v>
          </cell>
          <cell r="P70" t="n">
            <v>0</v>
          </cell>
          <cell r="Q70" t="n">
            <v>0</v>
          </cell>
          <cell r="S70" t="n">
            <v>0</v>
          </cell>
        </row>
        <row r="71">
          <cell r="B71" t="n">
            <v>62</v>
          </cell>
          <cell r="C71" t="n">
            <v>15</v>
          </cell>
          <cell r="D71" t="n">
            <v>286</v>
          </cell>
          <cell r="E71" t="n">
            <v>71</v>
          </cell>
          <cell r="F71" t="n">
            <v>110</v>
          </cell>
          <cell r="G71" t="n">
            <v>17</v>
          </cell>
          <cell r="H71" t="n">
            <v>10</v>
          </cell>
          <cell r="I71" t="n">
            <v>160</v>
          </cell>
          <cell r="J71" t="n">
            <v>136</v>
          </cell>
          <cell r="K71" t="n">
            <v>300</v>
          </cell>
          <cell r="M71" t="n">
            <v>45</v>
          </cell>
          <cell r="N71" t="n">
            <v>30</v>
          </cell>
          <cell r="O71" t="n">
            <v>701</v>
          </cell>
          <cell r="P71" t="n">
            <v>10</v>
          </cell>
          <cell r="Q71" t="n">
            <v>0</v>
          </cell>
          <cell r="S71" t="n">
            <v>0</v>
          </cell>
        </row>
        <row r="72">
          <cell r="B72" t="n">
            <v>2</v>
          </cell>
          <cell r="C72" t="n">
            <v>0</v>
          </cell>
          <cell r="D72" t="n">
            <v>20</v>
          </cell>
          <cell r="E72" t="n">
            <v>5</v>
          </cell>
          <cell r="F72" t="n">
            <v>7</v>
          </cell>
          <cell r="G72" t="n">
            <v>1</v>
          </cell>
          <cell r="H72" t="n">
            <v>2</v>
          </cell>
          <cell r="I72" t="n">
            <v>0</v>
          </cell>
          <cell r="J72" t="n">
            <v>0</v>
          </cell>
          <cell r="K72" t="n">
            <v>0</v>
          </cell>
          <cell r="M72" t="n">
            <v>0</v>
          </cell>
          <cell r="N72" t="n">
            <v>0</v>
          </cell>
          <cell r="O72" t="n">
            <v>0</v>
          </cell>
          <cell r="P72" t="n">
            <v>0</v>
          </cell>
          <cell r="Q72" t="n">
            <v>0</v>
          </cell>
          <cell r="S72" t="n">
            <v>0</v>
          </cell>
        </row>
        <row r="73">
          <cell r="B73" t="n">
            <v>12</v>
          </cell>
          <cell r="C73" t="n">
            <v>2</v>
          </cell>
          <cell r="D73" t="n">
            <v>29</v>
          </cell>
          <cell r="E73" t="n">
            <v>7</v>
          </cell>
          <cell r="F73" t="n">
            <v>17</v>
          </cell>
          <cell r="G73" t="n">
            <v>1</v>
          </cell>
          <cell r="H73" t="n">
            <v>3</v>
          </cell>
          <cell r="I73" t="n">
            <v>0</v>
          </cell>
          <cell r="J73" t="n">
            <v>0</v>
          </cell>
          <cell r="K73" t="n">
            <v>25</v>
          </cell>
          <cell r="M73" t="n">
            <v>3</v>
          </cell>
          <cell r="N73" t="n">
            <v>2</v>
          </cell>
          <cell r="O73" t="n">
            <v>25</v>
          </cell>
          <cell r="P73" t="n">
            <v>0</v>
          </cell>
          <cell r="Q73" t="n">
            <v>0</v>
          </cell>
          <cell r="S73" t="n">
            <v>0</v>
          </cell>
        </row>
        <row r="74">
          <cell r="B74" t="n">
            <v>9</v>
          </cell>
          <cell r="C74" t="n">
            <v>2</v>
          </cell>
          <cell r="D74" t="n">
            <v>46</v>
          </cell>
          <cell r="E74" t="n">
            <v>11</v>
          </cell>
          <cell r="F74" t="n">
            <v>31</v>
          </cell>
          <cell r="G74" t="n">
            <v>4</v>
          </cell>
          <cell r="H74" t="n">
            <v>3</v>
          </cell>
          <cell r="I74" t="n">
            <v>0</v>
          </cell>
          <cell r="J74" t="n">
            <v>24</v>
          </cell>
          <cell r="K74" t="n">
            <v>68</v>
          </cell>
          <cell r="M74" t="n">
            <v>10</v>
          </cell>
          <cell r="N74" t="n">
            <v>5</v>
          </cell>
          <cell r="O74" t="n">
            <v>79</v>
          </cell>
          <cell r="P74" t="n">
            <v>1</v>
          </cell>
          <cell r="Q74" t="n">
            <v>0</v>
          </cell>
          <cell r="S74" t="n">
            <v>0</v>
          </cell>
        </row>
        <row r="75">
          <cell r="B75" t="n">
            <v>7</v>
          </cell>
          <cell r="C75" t="n">
            <v>1</v>
          </cell>
          <cell r="D75" t="n">
            <v>19</v>
          </cell>
          <cell r="E75" t="n">
            <v>4</v>
          </cell>
          <cell r="F75" t="n">
            <v>30</v>
          </cell>
          <cell r="G75" t="n">
            <v>4</v>
          </cell>
          <cell r="H75" t="n">
            <v>3</v>
          </cell>
          <cell r="I75" t="n">
            <v>0</v>
          </cell>
          <cell r="J75" t="n">
            <v>18</v>
          </cell>
          <cell r="K75" t="n">
            <v>47</v>
          </cell>
          <cell r="M75" t="n">
            <v>7</v>
          </cell>
          <cell r="N75" t="n">
            <v>3</v>
          </cell>
          <cell r="O75" t="n">
            <v>65</v>
          </cell>
          <cell r="P75" t="n">
            <v>0</v>
          </cell>
          <cell r="Q75" t="n">
            <v>0</v>
          </cell>
          <cell r="S75" t="n">
            <v>0</v>
          </cell>
        </row>
        <row r="76">
          <cell r="B76" t="n">
            <v>30</v>
          </cell>
          <cell r="C76" t="n">
            <v>7</v>
          </cell>
          <cell r="D76" t="n">
            <v>48</v>
          </cell>
          <cell r="E76" t="n">
            <v>12</v>
          </cell>
          <cell r="F76" t="n">
            <v>41</v>
          </cell>
          <cell r="G76" t="n">
            <v>5</v>
          </cell>
          <cell r="H76" t="n">
            <v>5</v>
          </cell>
          <cell r="I76" t="n">
            <v>72</v>
          </cell>
          <cell r="J76" t="n">
            <v>36</v>
          </cell>
          <cell r="K76" t="n">
            <v>100</v>
          </cell>
          <cell r="M76" t="n">
            <v>15</v>
          </cell>
          <cell r="N76" t="n">
            <v>7</v>
          </cell>
          <cell r="O76" t="n">
            <v>134</v>
          </cell>
          <cell r="P76" t="n">
            <v>2</v>
          </cell>
          <cell r="Q76" t="n">
            <v>0</v>
          </cell>
          <cell r="S76" t="n">
            <v>0</v>
          </cell>
        </row>
        <row r="78">
          <cell r="B78" t="n">
            <v>46</v>
          </cell>
          <cell r="C78" t="n">
            <v>6</v>
          </cell>
          <cell r="D78" t="n">
            <v>0</v>
          </cell>
          <cell r="E78" t="n">
            <v>0</v>
          </cell>
          <cell r="F78" t="n">
            <v>12</v>
          </cell>
          <cell r="G78" t="n">
            <v>1</v>
          </cell>
          <cell r="H78" t="n">
            <v>2</v>
          </cell>
          <cell r="I78" t="n">
            <v>110</v>
          </cell>
          <cell r="J78" t="n">
            <v>23</v>
          </cell>
          <cell r="K78" t="n">
            <v>278</v>
          </cell>
          <cell r="M78" t="n">
            <v>41</v>
          </cell>
          <cell r="N78" t="n">
            <v>40</v>
          </cell>
          <cell r="O78" t="n">
            <v>3500</v>
          </cell>
          <cell r="P78" t="n">
            <v>0</v>
          </cell>
          <cell r="Q78" t="n">
            <v>0</v>
          </cell>
          <cell r="S78" t="n">
            <v>0</v>
          </cell>
        </row>
        <row r="79">
          <cell r="B79" t="n">
            <v>65</v>
          </cell>
          <cell r="C79" t="n">
            <v>13</v>
          </cell>
          <cell r="D79" t="n">
            <v>0</v>
          </cell>
          <cell r="E79" t="n">
            <v>0</v>
          </cell>
          <cell r="F79" t="n">
            <v>49</v>
          </cell>
          <cell r="G79" t="n">
            <v>6</v>
          </cell>
          <cell r="H79" t="n">
            <v>5</v>
          </cell>
          <cell r="I79" t="n">
            <v>161</v>
          </cell>
          <cell r="J79" t="n">
            <v>0</v>
          </cell>
          <cell r="K79" t="n">
            <v>551</v>
          </cell>
          <cell r="M79" t="n">
            <v>55</v>
          </cell>
          <cell r="N79" t="n">
            <v>45</v>
          </cell>
          <cell r="O79" t="n">
            <v>2471</v>
          </cell>
          <cell r="P79" t="n">
            <v>0</v>
          </cell>
          <cell r="Q79" t="n">
            <v>0</v>
          </cell>
          <cell r="S79" t="n">
            <v>0</v>
          </cell>
        </row>
        <row r="81">
          <cell r="B81" t="n">
            <v>17</v>
          </cell>
          <cell r="D81" t="n">
            <v>75</v>
          </cell>
          <cell r="F81" t="n">
            <v>8</v>
          </cell>
          <cell r="G81" t="n">
            <v>2</v>
          </cell>
          <cell r="I81" t="n">
            <v>0</v>
          </cell>
          <cell r="J81" t="n">
            <v>2</v>
          </cell>
          <cell r="K81" t="n">
            <v>23</v>
          </cell>
          <cell r="M81" t="n">
            <v>3</v>
          </cell>
          <cell r="N81" t="n">
            <v>3</v>
          </cell>
          <cell r="O81" t="n">
            <v>58</v>
          </cell>
          <cell r="P81" t="n">
            <v>4</v>
          </cell>
          <cell r="Q81" t="n">
            <v>300</v>
          </cell>
          <cell r="S81" t="n">
            <v>15</v>
          </cell>
        </row>
        <row r="82">
          <cell r="B82" t="n">
            <v>17</v>
          </cell>
          <cell r="C82" t="n">
            <v>1</v>
          </cell>
          <cell r="D82" t="n">
            <v>51</v>
          </cell>
          <cell r="E82" t="n">
            <v>0</v>
          </cell>
          <cell r="F82" t="n">
            <v>7</v>
          </cell>
          <cell r="G82" t="n">
            <v>1</v>
          </cell>
          <cell r="I82" t="n">
            <v>0</v>
          </cell>
          <cell r="J82" t="n">
            <v>0</v>
          </cell>
          <cell r="K82" t="n">
            <v>97</v>
          </cell>
          <cell r="M82" t="n">
            <v>10</v>
          </cell>
          <cell r="N82" t="n">
            <v>7</v>
          </cell>
          <cell r="O82" t="n">
            <v>9</v>
          </cell>
          <cell r="P82" t="n">
            <v>2</v>
          </cell>
          <cell r="Q82" t="n">
            <v>550</v>
          </cell>
          <cell r="S82" t="n">
            <v>11</v>
          </cell>
        </row>
        <row r="84">
          <cell r="B84" t="n">
            <v>6</v>
          </cell>
          <cell r="C84" t="n">
            <v>0</v>
          </cell>
          <cell r="D84" t="n">
            <v>0</v>
          </cell>
          <cell r="E84" t="n">
            <v>0</v>
          </cell>
          <cell r="F84" t="n">
            <v>9</v>
          </cell>
          <cell r="G84" t="n">
            <v>0</v>
          </cell>
          <cell r="H84" t="n">
            <v>0</v>
          </cell>
          <cell r="I84" t="n">
            <v>60</v>
          </cell>
          <cell r="J84" t="n">
            <v>46</v>
          </cell>
          <cell r="K84" t="n">
            <v>30</v>
          </cell>
          <cell r="M84" t="n">
            <v>4</v>
          </cell>
          <cell r="N84" t="n">
            <v>2</v>
          </cell>
          <cell r="O84" t="n">
            <v>1709</v>
          </cell>
          <cell r="P84" t="n">
            <v>0</v>
          </cell>
          <cell r="Q84" t="n">
            <v>0</v>
          </cell>
          <cell r="S84" t="n">
            <v>0</v>
          </cell>
        </row>
        <row r="85">
          <cell r="B85" t="n">
            <v>4</v>
          </cell>
          <cell r="C85" t="n">
            <v>0</v>
          </cell>
          <cell r="D85" t="n">
            <v>0</v>
          </cell>
          <cell r="E85" t="n">
            <v>0</v>
          </cell>
          <cell r="F85" t="n">
            <v>0</v>
          </cell>
          <cell r="G85" t="n">
            <v>0</v>
          </cell>
          <cell r="H85" t="n">
            <v>0</v>
          </cell>
          <cell r="I85" t="n">
            <v>10</v>
          </cell>
          <cell r="J85" t="n">
            <v>0</v>
          </cell>
          <cell r="K85" t="n">
            <v>75</v>
          </cell>
          <cell r="M85" t="n">
            <v>7</v>
          </cell>
          <cell r="O85" t="n">
            <v>210</v>
          </cell>
          <cell r="P85" t="n">
            <v>0</v>
          </cell>
          <cell r="Q85" t="n">
            <v>0</v>
          </cell>
          <cell r="S85" t="n">
            <v>0</v>
          </cell>
        </row>
        <row r="86">
          <cell r="B86" t="n">
            <v>40</v>
          </cell>
          <cell r="C86" t="n">
            <v>8</v>
          </cell>
          <cell r="D86" t="n">
            <v>0</v>
          </cell>
          <cell r="E86" t="n">
            <v>0</v>
          </cell>
          <cell r="F86" t="n">
            <v>94</v>
          </cell>
          <cell r="G86" t="n">
            <v>15</v>
          </cell>
          <cell r="H86" t="n">
            <v>4</v>
          </cell>
          <cell r="I86" t="n">
            <v>72</v>
          </cell>
          <cell r="J86" t="n">
            <v>180</v>
          </cell>
          <cell r="K86" t="n">
            <v>1378</v>
          </cell>
          <cell r="M86" t="n">
            <v>96</v>
          </cell>
          <cell r="N86" t="n">
            <v>50</v>
          </cell>
          <cell r="O86" t="n">
            <v>6485</v>
          </cell>
          <cell r="P86" t="n">
            <v>0</v>
          </cell>
          <cell r="Q86" t="n">
            <v>0</v>
          </cell>
          <cell r="S86" t="n">
            <v>0</v>
          </cell>
        </row>
        <row r="89">
          <cell r="B89" t="n">
            <v>35</v>
          </cell>
          <cell r="C89" t="n">
            <v>0</v>
          </cell>
          <cell r="D89" t="n">
            <v>0</v>
          </cell>
          <cell r="E89" t="n">
            <v>0</v>
          </cell>
          <cell r="F89" t="n">
            <v>51</v>
          </cell>
          <cell r="G89" t="n">
            <v>3</v>
          </cell>
          <cell r="H89" t="n">
            <v>3</v>
          </cell>
          <cell r="I89" t="n">
            <v>13</v>
          </cell>
          <cell r="J89" t="n">
            <v>33</v>
          </cell>
          <cell r="K89" t="n">
            <v>417</v>
          </cell>
          <cell r="M89" t="n">
            <v>42</v>
          </cell>
          <cell r="N89" t="n">
            <v>11</v>
          </cell>
          <cell r="O89" t="n">
            <v>1082</v>
          </cell>
          <cell r="P89" t="n">
            <v>0</v>
          </cell>
          <cell r="Q89" t="n">
            <v>0</v>
          </cell>
          <cell r="S89" t="n">
            <v>0</v>
          </cell>
        </row>
        <row r="91">
          <cell r="B91" t="n">
            <v>30</v>
          </cell>
          <cell r="C91" t="n">
            <v>0</v>
          </cell>
          <cell r="D91" t="n">
            <v>70</v>
          </cell>
          <cell r="E91" t="n">
            <v>0</v>
          </cell>
          <cell r="F91" t="n">
            <v>30</v>
          </cell>
          <cell r="G91" t="n">
            <v>6</v>
          </cell>
          <cell r="H91" t="n">
            <v>0</v>
          </cell>
          <cell r="I91" t="n">
            <v>0</v>
          </cell>
          <cell r="J91" t="n">
            <v>26</v>
          </cell>
          <cell r="K91" t="n">
            <v>163</v>
          </cell>
          <cell r="M91" t="n">
            <v>20</v>
          </cell>
          <cell r="N91" t="n">
            <v>18</v>
          </cell>
          <cell r="O91" t="n">
            <v>340</v>
          </cell>
          <cell r="P91" t="n">
            <v>6</v>
          </cell>
          <cell r="Q91" t="n">
            <v>0</v>
          </cell>
          <cell r="S91" t="n">
            <v>0</v>
          </cell>
        </row>
        <row r="92">
          <cell r="B92" t="n">
            <v>5</v>
          </cell>
          <cell r="C92" t="n">
            <v>1</v>
          </cell>
          <cell r="D92" t="n">
            <v>0</v>
          </cell>
          <cell r="E92" t="n">
            <v>0</v>
          </cell>
          <cell r="F92" t="n">
            <v>24</v>
          </cell>
          <cell r="G92" t="n">
            <v>6</v>
          </cell>
          <cell r="H92" t="n">
            <v>3</v>
          </cell>
          <cell r="I92" t="n">
            <v>0</v>
          </cell>
          <cell r="J92" t="n">
            <v>69</v>
          </cell>
          <cell r="K92" t="n">
            <v>95</v>
          </cell>
          <cell r="M92" t="n">
            <v>9</v>
          </cell>
          <cell r="N92" t="n">
            <v>5</v>
          </cell>
          <cell r="O92" t="n">
            <v>470</v>
          </cell>
          <cell r="P92" t="n">
            <v>0</v>
          </cell>
          <cell r="Q92" t="n">
            <v>0</v>
          </cell>
          <cell r="S92" t="n">
            <v>0</v>
          </cell>
        </row>
        <row r="93">
          <cell r="B93" t="n">
            <v>2</v>
          </cell>
          <cell r="C93" t="n">
            <v>0</v>
          </cell>
          <cell r="D93" t="n">
            <v>16</v>
          </cell>
          <cell r="E93" t="n">
            <v>0</v>
          </cell>
          <cell r="F93" t="n">
            <v>5</v>
          </cell>
          <cell r="G93" t="n">
            <v>1</v>
          </cell>
          <cell r="H93" t="n">
            <v>0</v>
          </cell>
          <cell r="I93" t="n">
            <v>0</v>
          </cell>
          <cell r="J93" t="n">
            <v>48</v>
          </cell>
          <cell r="K93" t="n">
            <v>33</v>
          </cell>
          <cell r="M93" t="n">
            <v>2</v>
          </cell>
          <cell r="N93" t="n">
            <v>1</v>
          </cell>
          <cell r="O93" t="n">
            <v>150</v>
          </cell>
          <cell r="P93" t="n">
            <v>0</v>
          </cell>
          <cell r="Q93" t="n">
            <v>0</v>
          </cell>
          <cell r="S93" t="n">
            <v>0</v>
          </cell>
        </row>
        <row r="94">
          <cell r="B94" t="n">
            <v>0</v>
          </cell>
          <cell r="C94" t="n">
            <v>0</v>
          </cell>
          <cell r="D94" t="n">
            <v>3</v>
          </cell>
          <cell r="E94" t="n">
            <v>0</v>
          </cell>
          <cell r="F94" t="n">
            <v>2</v>
          </cell>
          <cell r="G94" t="n">
            <v>0</v>
          </cell>
          <cell r="H94" t="n">
            <v>0</v>
          </cell>
          <cell r="I94" t="n">
            <v>0</v>
          </cell>
          <cell r="J94" t="n">
            <v>13</v>
          </cell>
          <cell r="K94" t="n">
            <v>11</v>
          </cell>
          <cell r="M94" t="n">
            <v>1</v>
          </cell>
          <cell r="N94" t="n">
            <v>0</v>
          </cell>
          <cell r="O94" t="n">
            <v>82</v>
          </cell>
          <cell r="P94" t="n">
            <v>0</v>
          </cell>
          <cell r="Q94" t="n">
            <v>0</v>
          </cell>
          <cell r="S94" t="n">
            <v>0</v>
          </cell>
        </row>
        <row r="95">
          <cell r="B95" t="n">
            <v>1</v>
          </cell>
          <cell r="C95" t="n">
            <v>0</v>
          </cell>
          <cell r="D95" t="n">
            <v>0</v>
          </cell>
          <cell r="E95" t="n">
            <v>0</v>
          </cell>
          <cell r="F95" t="n">
            <v>1</v>
          </cell>
          <cell r="G95" t="n">
            <v>0</v>
          </cell>
          <cell r="H95" t="n">
            <v>0</v>
          </cell>
          <cell r="I95" t="n">
            <v>0</v>
          </cell>
          <cell r="J95" t="n">
            <v>11</v>
          </cell>
          <cell r="K95" t="n">
            <v>10</v>
          </cell>
          <cell r="M95" t="n">
            <v>1</v>
          </cell>
          <cell r="N95" t="n">
            <v>0</v>
          </cell>
          <cell r="O95" t="n">
            <v>23</v>
          </cell>
          <cell r="P95" t="n">
            <v>0</v>
          </cell>
          <cell r="Q95" t="n">
            <v>0</v>
          </cell>
          <cell r="S95" t="n">
            <v>0</v>
          </cell>
        </row>
        <row r="96">
          <cell r="B96" t="n">
            <v>18</v>
          </cell>
          <cell r="C96" t="n">
            <v>0</v>
          </cell>
          <cell r="D96" t="n">
            <v>0</v>
          </cell>
          <cell r="E96" t="n">
            <v>0</v>
          </cell>
          <cell r="F96" t="n">
            <v>80</v>
          </cell>
          <cell r="G96" t="n">
            <v>10</v>
          </cell>
          <cell r="H96" t="n">
            <v>10</v>
          </cell>
          <cell r="I96" t="n">
            <v>0</v>
          </cell>
          <cell r="J96" t="n">
            <v>660</v>
          </cell>
          <cell r="K96" t="n">
            <v>460</v>
          </cell>
          <cell r="M96" t="n">
            <v>40</v>
          </cell>
          <cell r="N96" t="n">
            <v>20</v>
          </cell>
          <cell r="O96" t="n">
            <v>2500</v>
          </cell>
          <cell r="P96" t="n">
            <v>10</v>
          </cell>
          <cell r="Q96" t="n">
            <v>0</v>
          </cell>
          <cell r="S96" t="n">
            <v>0</v>
          </cell>
        </row>
        <row r="97">
          <cell r="B97" t="n">
            <v>12</v>
          </cell>
          <cell r="C97" t="n">
            <v>0</v>
          </cell>
          <cell r="D97" t="n">
            <v>20</v>
          </cell>
          <cell r="E97" t="n">
            <v>0</v>
          </cell>
          <cell r="F97" t="n">
            <v>13</v>
          </cell>
          <cell r="G97" t="n">
            <v>3</v>
          </cell>
          <cell r="H97" t="n">
            <v>0</v>
          </cell>
          <cell r="I97" t="n">
            <v>0</v>
          </cell>
          <cell r="J97" t="n">
            <v>139</v>
          </cell>
          <cell r="K97" t="n">
            <v>86</v>
          </cell>
          <cell r="M97" t="n">
            <v>9</v>
          </cell>
          <cell r="N97" t="n">
            <v>4</v>
          </cell>
          <cell r="O97" t="n">
            <v>460</v>
          </cell>
          <cell r="P97" t="n">
            <v>0</v>
          </cell>
          <cell r="Q97" t="n">
            <v>0</v>
          </cell>
          <cell r="S97" t="n">
            <v>0</v>
          </cell>
        </row>
        <row r="98">
          <cell r="B98" t="n">
            <v>6</v>
          </cell>
          <cell r="C98" t="n">
            <v>1</v>
          </cell>
          <cell r="D98" t="n">
            <v>7</v>
          </cell>
          <cell r="E98" t="n">
            <v>1</v>
          </cell>
          <cell r="F98" t="n">
            <v>10</v>
          </cell>
          <cell r="G98" t="n">
            <v>1</v>
          </cell>
          <cell r="H98" t="n">
            <v>1</v>
          </cell>
          <cell r="I98" t="n">
            <v>0</v>
          </cell>
          <cell r="J98" t="n">
            <v>22</v>
          </cell>
          <cell r="K98" t="n">
            <v>31</v>
          </cell>
          <cell r="M98" t="n">
            <v>4</v>
          </cell>
          <cell r="N98" t="n">
            <v>2</v>
          </cell>
          <cell r="O98" t="n">
            <v>83</v>
          </cell>
          <cell r="P98" t="n">
            <v>0</v>
          </cell>
          <cell r="Q98" t="n">
            <v>0</v>
          </cell>
          <cell r="S98" t="n">
            <v>0</v>
          </cell>
        </row>
        <row r="100">
          <cell r="B100" t="n">
            <v>3</v>
          </cell>
          <cell r="C100" t="n">
            <v>0</v>
          </cell>
          <cell r="D100" t="n">
            <v>12</v>
          </cell>
          <cell r="E100" t="n">
            <v>1</v>
          </cell>
          <cell r="F100" t="n">
            <v>5</v>
          </cell>
          <cell r="G100" t="n">
            <v>0</v>
          </cell>
          <cell r="H100" t="n">
            <v>1</v>
          </cell>
          <cell r="I100" t="n">
            <v>0</v>
          </cell>
          <cell r="J100" t="n">
            <v>4</v>
          </cell>
          <cell r="K100" t="n">
            <v>10</v>
          </cell>
          <cell r="M100" t="n">
            <v>1</v>
          </cell>
          <cell r="N100" t="n">
            <v>0</v>
          </cell>
          <cell r="O100" t="n">
            <v>18</v>
          </cell>
          <cell r="P100" t="n">
            <v>0</v>
          </cell>
          <cell r="Q100" t="n">
            <v>0</v>
          </cell>
          <cell r="S100" t="n">
            <v>0</v>
          </cell>
        </row>
        <row r="101">
          <cell r="B101" t="n">
            <v>3</v>
          </cell>
          <cell r="C101" t="n">
            <v>0</v>
          </cell>
          <cell r="D101" t="n">
            <v>42</v>
          </cell>
          <cell r="E101" t="n">
            <v>5</v>
          </cell>
          <cell r="F101" t="n">
            <v>22</v>
          </cell>
          <cell r="G101" t="n">
            <v>2</v>
          </cell>
          <cell r="H101" t="n">
            <v>2</v>
          </cell>
          <cell r="I101" t="n">
            <v>0</v>
          </cell>
          <cell r="J101" t="n">
            <v>7</v>
          </cell>
          <cell r="K101" t="n">
            <v>43</v>
          </cell>
          <cell r="M101" t="n">
            <v>6</v>
          </cell>
          <cell r="N101" t="n">
            <v>3</v>
          </cell>
          <cell r="O101" t="n">
            <v>15</v>
          </cell>
          <cell r="P101" t="n">
            <v>1</v>
          </cell>
          <cell r="Q101" t="n">
            <v>0</v>
          </cell>
          <cell r="S101" t="n">
            <v>0</v>
          </cell>
        </row>
        <row r="102">
          <cell r="B102" t="n">
            <v>0</v>
          </cell>
          <cell r="C102" t="n">
            <v>0</v>
          </cell>
          <cell r="D102" t="n">
            <v>8</v>
          </cell>
          <cell r="E102" t="n">
            <v>0</v>
          </cell>
          <cell r="F102" t="n">
            <v>1</v>
          </cell>
          <cell r="G102" t="n">
            <v>0</v>
          </cell>
          <cell r="H102" t="n">
            <v>0</v>
          </cell>
          <cell r="I102" t="n">
            <v>0</v>
          </cell>
          <cell r="J102" t="n">
            <v>0</v>
          </cell>
          <cell r="K102" t="n">
            <v>0</v>
          </cell>
          <cell r="M102" t="n">
            <v>0</v>
          </cell>
          <cell r="N102" t="n">
            <v>0</v>
          </cell>
          <cell r="O102" t="n">
            <v>0</v>
          </cell>
          <cell r="P102" t="n">
            <v>0</v>
          </cell>
          <cell r="Q102" t="n">
            <v>0</v>
          </cell>
          <cell r="S102" t="n">
            <v>0</v>
          </cell>
        </row>
        <row r="103">
          <cell r="B103" t="n">
            <v>6</v>
          </cell>
          <cell r="C103" t="n">
            <v>1</v>
          </cell>
          <cell r="D103" t="n">
            <v>26</v>
          </cell>
          <cell r="E103" t="n">
            <v>6</v>
          </cell>
          <cell r="F103" t="n">
            <v>24</v>
          </cell>
          <cell r="G103" t="n">
            <v>2</v>
          </cell>
          <cell r="H103" t="n">
            <v>4</v>
          </cell>
          <cell r="I103" t="n">
            <v>0</v>
          </cell>
          <cell r="J103" t="n">
            <v>4</v>
          </cell>
          <cell r="K103" t="n">
            <v>57</v>
          </cell>
          <cell r="M103" t="n">
            <v>8</v>
          </cell>
          <cell r="N103" t="n">
            <v>4</v>
          </cell>
          <cell r="O103" t="n">
            <v>50</v>
          </cell>
          <cell r="P103" t="n">
            <v>1</v>
          </cell>
          <cell r="Q103" t="n">
            <v>22</v>
          </cell>
          <cell r="S103" t="n">
            <v>2</v>
          </cell>
        </row>
        <row r="104">
          <cell r="B104" t="n">
            <v>0</v>
          </cell>
          <cell r="C104" t="n">
            <v>0</v>
          </cell>
          <cell r="D104" t="n">
            <v>11</v>
          </cell>
          <cell r="E104" t="n">
            <v>2</v>
          </cell>
          <cell r="F104" t="n">
            <v>4</v>
          </cell>
          <cell r="G104" t="n">
            <v>1</v>
          </cell>
          <cell r="H104" t="n">
            <v>0</v>
          </cell>
          <cell r="I104" t="n">
            <v>0</v>
          </cell>
          <cell r="J104" t="n">
            <v>4</v>
          </cell>
          <cell r="K104" t="n">
            <v>21</v>
          </cell>
          <cell r="M104" t="n">
            <v>2</v>
          </cell>
          <cell r="N104" t="n">
            <v>1</v>
          </cell>
          <cell r="O104" t="n">
            <v>8</v>
          </cell>
          <cell r="P104" t="n">
            <v>0</v>
          </cell>
          <cell r="Q104" t="n">
            <v>0</v>
          </cell>
          <cell r="S104" t="n">
            <v>0</v>
          </cell>
        </row>
        <row r="105">
          <cell r="B105" t="n">
            <v>0</v>
          </cell>
          <cell r="C105" t="n">
            <v>0</v>
          </cell>
          <cell r="D105" t="n">
            <v>21</v>
          </cell>
          <cell r="E105" t="n">
            <v>1</v>
          </cell>
          <cell r="F105" t="n">
            <v>28</v>
          </cell>
          <cell r="G105" t="n">
            <v>3</v>
          </cell>
          <cell r="H105" t="n">
            <v>4</v>
          </cell>
          <cell r="I105" t="n">
            <v>0</v>
          </cell>
          <cell r="J105" t="n">
            <v>41</v>
          </cell>
          <cell r="K105" t="n">
            <v>120</v>
          </cell>
          <cell r="M105" t="n">
            <v>18</v>
          </cell>
          <cell r="N105" t="n">
            <v>9</v>
          </cell>
          <cell r="O105" t="n">
            <v>32</v>
          </cell>
          <cell r="P105" t="n">
            <v>2</v>
          </cell>
          <cell r="Q105" t="n">
            <v>0</v>
          </cell>
          <cell r="S105" t="n">
            <v>0</v>
          </cell>
        </row>
        <row r="106">
          <cell r="B106" t="n">
            <v>0</v>
          </cell>
          <cell r="C106" t="n">
            <v>0</v>
          </cell>
          <cell r="D106" t="n">
            <v>6</v>
          </cell>
          <cell r="E106" t="n">
            <v>0</v>
          </cell>
          <cell r="F106" t="n">
            <v>6</v>
          </cell>
          <cell r="G106" t="n">
            <v>1</v>
          </cell>
          <cell r="H106" t="n">
            <v>0</v>
          </cell>
          <cell r="I106" t="n">
            <v>0</v>
          </cell>
          <cell r="J106" t="n">
            <v>4</v>
          </cell>
          <cell r="K106" t="n">
            <v>30</v>
          </cell>
          <cell r="M106" t="n">
            <v>4</v>
          </cell>
          <cell r="N106" t="n">
            <v>3</v>
          </cell>
          <cell r="O106" t="n">
            <v>11</v>
          </cell>
          <cell r="P106" t="n">
            <v>0</v>
          </cell>
          <cell r="Q106" t="n">
            <v>0</v>
          </cell>
          <cell r="S106" t="n">
            <v>0</v>
          </cell>
        </row>
        <row r="107">
          <cell r="B107" t="n">
            <v>6</v>
          </cell>
          <cell r="C107" t="n">
            <v>1</v>
          </cell>
          <cell r="D107" t="n">
            <v>20</v>
          </cell>
          <cell r="E107" t="n">
            <v>2</v>
          </cell>
          <cell r="F107" t="n">
            <v>14</v>
          </cell>
          <cell r="G107" t="n">
            <v>2</v>
          </cell>
          <cell r="H107" t="n">
            <v>2</v>
          </cell>
          <cell r="I107" t="n">
            <v>0</v>
          </cell>
          <cell r="J107" t="n">
            <v>2</v>
          </cell>
          <cell r="K107" t="n">
            <v>30</v>
          </cell>
          <cell r="M107" t="n">
            <v>4</v>
          </cell>
          <cell r="N107" t="n">
            <v>2</v>
          </cell>
          <cell r="O107" t="n">
            <v>15</v>
          </cell>
          <cell r="P107" t="n">
            <v>1</v>
          </cell>
          <cell r="Q107" t="n">
            <v>0</v>
          </cell>
          <cell r="S107" t="n">
            <v>0</v>
          </cell>
        </row>
        <row r="108">
          <cell r="B108" t="n">
            <v>2</v>
          </cell>
          <cell r="C108" t="n">
            <v>0</v>
          </cell>
          <cell r="D108" t="n">
            <v>10</v>
          </cell>
          <cell r="E108" t="n">
            <v>2</v>
          </cell>
          <cell r="F108" t="n">
            <v>17</v>
          </cell>
          <cell r="G108" t="n">
            <v>2</v>
          </cell>
          <cell r="H108" t="n">
            <v>2</v>
          </cell>
          <cell r="I108" t="n">
            <v>0</v>
          </cell>
          <cell r="J108" t="n">
            <v>3</v>
          </cell>
          <cell r="K108" t="n">
            <v>16</v>
          </cell>
          <cell r="M108" t="n">
            <v>2</v>
          </cell>
          <cell r="N108" t="n">
            <v>1</v>
          </cell>
          <cell r="O108" t="n">
            <v>10</v>
          </cell>
          <cell r="P108" t="n">
            <v>0</v>
          </cell>
          <cell r="Q108" t="n">
            <v>0</v>
          </cell>
          <cell r="S108" t="n">
            <v>0</v>
          </cell>
        </row>
        <row r="109">
          <cell r="B109" t="n">
            <v>0</v>
          </cell>
          <cell r="C109" t="n">
            <v>0</v>
          </cell>
          <cell r="D109" t="n">
            <v>1</v>
          </cell>
          <cell r="E109" t="n">
            <v>0</v>
          </cell>
          <cell r="F109" t="n">
            <v>6</v>
          </cell>
          <cell r="G109" t="n">
            <v>1</v>
          </cell>
          <cell r="H109" t="n">
            <v>1</v>
          </cell>
          <cell r="I109" t="n">
            <v>0</v>
          </cell>
          <cell r="J109" t="n">
            <v>1</v>
          </cell>
          <cell r="K109" t="n">
            <v>13</v>
          </cell>
          <cell r="M109" t="n">
            <v>1</v>
          </cell>
          <cell r="N109" t="n">
            <v>0</v>
          </cell>
          <cell r="O109" t="n">
            <v>5</v>
          </cell>
          <cell r="P109" t="n">
            <v>0</v>
          </cell>
          <cell r="Q109" t="n">
            <v>0</v>
          </cell>
          <cell r="S109" t="n">
            <v>0</v>
          </cell>
        </row>
        <row r="110">
          <cell r="B110" t="n">
            <v>5</v>
          </cell>
          <cell r="C110" t="n">
            <v>1</v>
          </cell>
          <cell r="D110" t="n">
            <v>21</v>
          </cell>
          <cell r="E110" t="n">
            <v>5</v>
          </cell>
          <cell r="F110" t="n">
            <v>35</v>
          </cell>
          <cell r="G110" t="n">
            <v>5</v>
          </cell>
          <cell r="H110" t="n">
            <v>4</v>
          </cell>
          <cell r="I110" t="n">
            <v>0</v>
          </cell>
          <cell r="J110" t="n">
            <v>4</v>
          </cell>
          <cell r="K110" t="n">
            <v>18</v>
          </cell>
          <cell r="M110" t="n">
            <v>1</v>
          </cell>
          <cell r="N110" t="n">
            <v>1</v>
          </cell>
          <cell r="O110" t="n">
            <v>15</v>
          </cell>
          <cell r="P110" t="n">
            <v>0</v>
          </cell>
          <cell r="Q110" t="n">
            <v>0</v>
          </cell>
          <cell r="S110" t="n">
            <v>0</v>
          </cell>
        </row>
        <row r="111">
          <cell r="B111" t="n">
            <v>0</v>
          </cell>
          <cell r="C111" t="n">
            <v>0</v>
          </cell>
          <cell r="D111" t="n">
            <v>0</v>
          </cell>
          <cell r="E111" t="n">
            <v>0</v>
          </cell>
          <cell r="F111" t="n">
            <v>0</v>
          </cell>
          <cell r="G111" t="n">
            <v>0</v>
          </cell>
          <cell r="H111" t="n">
            <v>0</v>
          </cell>
          <cell r="I111" t="n">
            <v>0</v>
          </cell>
          <cell r="J111" t="n">
            <v>0</v>
          </cell>
          <cell r="K111" t="n">
            <v>26</v>
          </cell>
          <cell r="M111" t="n">
            <v>3</v>
          </cell>
          <cell r="N111" t="n">
            <v>1</v>
          </cell>
          <cell r="O111" t="n">
            <v>15</v>
          </cell>
          <cell r="P111" t="n">
            <v>0</v>
          </cell>
          <cell r="Q111" t="n">
            <v>0</v>
          </cell>
          <cell r="S111" t="n">
            <v>0</v>
          </cell>
        </row>
        <row r="112">
          <cell r="B112" t="n">
            <v>2</v>
          </cell>
          <cell r="C112" t="n">
            <v>0</v>
          </cell>
          <cell r="D112" t="n">
            <v>36</v>
          </cell>
          <cell r="E112" t="n">
            <v>4</v>
          </cell>
          <cell r="F112" t="n">
            <v>5</v>
          </cell>
          <cell r="G112" t="n">
            <v>1</v>
          </cell>
          <cell r="H112" t="n">
            <v>0</v>
          </cell>
          <cell r="I112" t="n">
            <v>0</v>
          </cell>
          <cell r="J112" t="n">
            <v>5</v>
          </cell>
          <cell r="K112" t="n">
            <v>16</v>
          </cell>
          <cell r="M112" t="n">
            <v>2</v>
          </cell>
          <cell r="N112" t="n">
            <v>1</v>
          </cell>
          <cell r="O112" t="n">
            <v>17</v>
          </cell>
          <cell r="P112" t="n">
            <v>0</v>
          </cell>
          <cell r="Q112" t="n">
            <v>0</v>
          </cell>
          <cell r="S112" t="n">
            <v>0</v>
          </cell>
        </row>
        <row r="113">
          <cell r="B113" t="n">
            <v>0</v>
          </cell>
          <cell r="C113" t="n">
            <v>0</v>
          </cell>
          <cell r="D113" t="n">
            <v>35</v>
          </cell>
          <cell r="E113" t="n">
            <v>0</v>
          </cell>
          <cell r="F113" t="n">
            <v>15</v>
          </cell>
          <cell r="G113" t="n">
            <v>0</v>
          </cell>
          <cell r="H113" t="n">
            <v>0</v>
          </cell>
          <cell r="I113" t="n">
            <v>0</v>
          </cell>
          <cell r="J113" t="n">
            <v>4</v>
          </cell>
          <cell r="K113" t="n">
            <v>25</v>
          </cell>
          <cell r="M113" t="n">
            <v>3</v>
          </cell>
          <cell r="N113" t="n">
            <v>3</v>
          </cell>
          <cell r="O113" t="n">
            <v>15</v>
          </cell>
          <cell r="P113" t="n">
            <v>0</v>
          </cell>
          <cell r="Q113" t="n">
            <v>0</v>
          </cell>
          <cell r="S113" t="n">
            <v>0</v>
          </cell>
        </row>
        <row r="115">
          <cell r="B115" t="n">
            <v>0</v>
          </cell>
          <cell r="C115" t="n">
            <v>0</v>
          </cell>
          <cell r="D115" t="n">
            <v>11</v>
          </cell>
          <cell r="E115" t="n">
            <v>0</v>
          </cell>
          <cell r="F115" t="n">
            <v>24</v>
          </cell>
          <cell r="G115" t="n">
            <v>3</v>
          </cell>
          <cell r="H115" t="n">
            <v>3</v>
          </cell>
          <cell r="I115" t="n">
            <v>0</v>
          </cell>
          <cell r="J115" t="n">
            <v>16</v>
          </cell>
          <cell r="K115" t="n">
            <v>86</v>
          </cell>
          <cell r="M115" t="n">
            <v>8</v>
          </cell>
          <cell r="N115" t="n">
            <v>5</v>
          </cell>
          <cell r="O115" t="n">
            <v>39</v>
          </cell>
          <cell r="P115" t="n">
            <v>0</v>
          </cell>
          <cell r="Q115" t="n">
            <v>0</v>
          </cell>
          <cell r="S115" t="n">
            <v>0</v>
          </cell>
        </row>
        <row r="116">
          <cell r="B116" t="n">
            <v>0</v>
          </cell>
          <cell r="C116" t="n">
            <v>0</v>
          </cell>
          <cell r="D116" t="n">
            <v>0</v>
          </cell>
          <cell r="E116" t="n">
            <v>0</v>
          </cell>
          <cell r="F116" t="n">
            <v>6</v>
          </cell>
          <cell r="G116" t="n">
            <v>1</v>
          </cell>
          <cell r="H116" t="n">
            <v>0</v>
          </cell>
          <cell r="I116" t="n">
            <v>0</v>
          </cell>
          <cell r="J116" t="n">
            <v>6</v>
          </cell>
          <cell r="K116" t="n">
            <v>88</v>
          </cell>
          <cell r="M116" t="n">
            <v>8</v>
          </cell>
          <cell r="N116" t="n">
            <v>4</v>
          </cell>
          <cell r="O116" t="n">
            <v>37</v>
          </cell>
          <cell r="P116" t="n">
            <v>0</v>
          </cell>
          <cell r="Q116" t="n">
            <v>0</v>
          </cell>
          <cell r="S116" t="n">
            <v>0</v>
          </cell>
        </row>
        <row r="117">
          <cell r="B117" t="n">
            <v>0</v>
          </cell>
          <cell r="C117" t="n">
            <v>0</v>
          </cell>
          <cell r="D117" t="n">
            <v>3</v>
          </cell>
          <cell r="E117" t="n">
            <v>0</v>
          </cell>
          <cell r="F117" t="n">
            <v>1</v>
          </cell>
          <cell r="G117" t="n">
            <v>0</v>
          </cell>
          <cell r="H117" t="n">
            <v>0</v>
          </cell>
          <cell r="I117" t="n">
            <v>0</v>
          </cell>
          <cell r="J117" t="n">
            <v>2</v>
          </cell>
          <cell r="K117" t="n">
            <v>11</v>
          </cell>
          <cell r="M117" t="n">
            <v>1</v>
          </cell>
          <cell r="N117" t="n">
            <v>1</v>
          </cell>
          <cell r="O117" t="n">
            <v>11</v>
          </cell>
          <cell r="P117" t="n">
            <v>0</v>
          </cell>
          <cell r="Q117" t="n">
            <v>0</v>
          </cell>
          <cell r="S117" t="n">
            <v>0</v>
          </cell>
        </row>
        <row r="118">
          <cell r="B118" t="n">
            <v>0</v>
          </cell>
          <cell r="C118" t="n">
            <v>0</v>
          </cell>
          <cell r="D118" t="n">
            <v>47</v>
          </cell>
          <cell r="E118" t="n">
            <v>5</v>
          </cell>
          <cell r="F118" t="n">
            <v>10</v>
          </cell>
          <cell r="G118" t="n">
            <v>1</v>
          </cell>
          <cell r="H118" t="n">
            <v>1</v>
          </cell>
          <cell r="I118" t="n">
            <v>0</v>
          </cell>
          <cell r="J118" t="n">
            <v>22</v>
          </cell>
          <cell r="K118" t="n">
            <v>148</v>
          </cell>
          <cell r="M118" t="n">
            <v>22</v>
          </cell>
          <cell r="N118" t="n">
            <v>11</v>
          </cell>
          <cell r="O118" t="n">
            <v>92</v>
          </cell>
          <cell r="P118" t="n">
            <v>0</v>
          </cell>
          <cell r="Q118" t="n">
            <v>0</v>
          </cell>
          <cell r="S118" t="n">
            <v>0</v>
          </cell>
        </row>
        <row r="119">
          <cell r="B119" t="n">
            <v>0</v>
          </cell>
          <cell r="C119" t="n">
            <v>0</v>
          </cell>
          <cell r="D119" t="n">
            <v>3</v>
          </cell>
          <cell r="E119" t="n">
            <v>1</v>
          </cell>
          <cell r="F119" t="n">
            <v>5</v>
          </cell>
          <cell r="G119" t="n">
            <v>1</v>
          </cell>
          <cell r="H119" t="n">
            <v>1</v>
          </cell>
          <cell r="I119" t="n">
            <v>0</v>
          </cell>
          <cell r="J119" t="n">
            <v>5</v>
          </cell>
          <cell r="K119" t="n">
            <v>29</v>
          </cell>
          <cell r="M119" t="n">
            <v>2</v>
          </cell>
          <cell r="N119" t="n">
            <v>1</v>
          </cell>
          <cell r="O119" t="n">
            <v>20</v>
          </cell>
          <cell r="P119" t="n">
            <v>0</v>
          </cell>
          <cell r="Q119" t="n">
            <v>0</v>
          </cell>
          <cell r="S119" t="n">
            <v>0</v>
          </cell>
        </row>
        <row r="120">
          <cell r="B120" t="n">
            <v>1</v>
          </cell>
          <cell r="C120" t="n">
            <v>0</v>
          </cell>
          <cell r="D120" t="n">
            <v>8</v>
          </cell>
          <cell r="E120" t="n">
            <v>2</v>
          </cell>
          <cell r="F120" t="n">
            <v>8</v>
          </cell>
          <cell r="G120" t="n">
            <v>0</v>
          </cell>
          <cell r="H120" t="n">
            <v>2</v>
          </cell>
          <cell r="I120" t="n">
            <v>0</v>
          </cell>
          <cell r="J120" t="n">
            <v>13</v>
          </cell>
          <cell r="K120" t="n">
            <v>103</v>
          </cell>
          <cell r="M120" t="n">
            <v>15</v>
          </cell>
          <cell r="N120" t="n">
            <v>6</v>
          </cell>
          <cell r="O120" t="n">
            <v>100</v>
          </cell>
          <cell r="P120" t="n">
            <v>0</v>
          </cell>
          <cell r="Q120" t="n">
            <v>0</v>
          </cell>
          <cell r="S120" t="n">
            <v>0</v>
          </cell>
        </row>
        <row r="122">
          <cell r="B122" t="n">
            <v>40</v>
          </cell>
          <cell r="C122" t="n">
            <v>5</v>
          </cell>
          <cell r="D122" t="n">
            <v>15</v>
          </cell>
          <cell r="E122" t="n">
            <v>0</v>
          </cell>
          <cell r="F122" t="n">
            <v>40</v>
          </cell>
          <cell r="G122" t="n">
            <v>6</v>
          </cell>
          <cell r="H122" t="n">
            <v>4</v>
          </cell>
          <cell r="I122" t="n">
            <v>10</v>
          </cell>
          <cell r="J122" t="n">
            <v>100</v>
          </cell>
          <cell r="K122" t="n">
            <v>189</v>
          </cell>
          <cell r="M122" t="n">
            <v>30</v>
          </cell>
          <cell r="N122" t="n">
            <v>25</v>
          </cell>
          <cell r="O122" t="n">
            <v>400</v>
          </cell>
          <cell r="P122" t="n">
            <v>3</v>
          </cell>
          <cell r="Q122" t="n">
            <v>0</v>
          </cell>
          <cell r="S122" t="n">
            <v>0</v>
          </cell>
        </row>
        <row r="123">
          <cell r="B123" t="n">
            <v>13</v>
          </cell>
          <cell r="C123" t="n">
            <v>3</v>
          </cell>
          <cell r="D123" t="n">
            <v>0</v>
          </cell>
          <cell r="E123" t="n">
            <v>0</v>
          </cell>
          <cell r="F123" t="n">
            <v>35</v>
          </cell>
          <cell r="G123" t="n">
            <v>5</v>
          </cell>
          <cell r="H123" t="n">
            <v>2</v>
          </cell>
          <cell r="I123" t="n">
            <v>0</v>
          </cell>
          <cell r="J123" t="n">
            <v>100</v>
          </cell>
          <cell r="K123" t="n">
            <v>65</v>
          </cell>
          <cell r="M123" t="n">
            <v>9</v>
          </cell>
          <cell r="N123" t="n">
            <v>5</v>
          </cell>
          <cell r="O123" t="n">
            <v>435</v>
          </cell>
          <cell r="P123" t="n">
            <v>1</v>
          </cell>
          <cell r="Q123" t="n">
            <v>0</v>
          </cell>
          <cell r="S123" t="n">
            <v>0</v>
          </cell>
        </row>
        <row r="124">
          <cell r="B124" t="n">
            <v>13</v>
          </cell>
          <cell r="C124" t="n">
            <v>2</v>
          </cell>
          <cell r="D124" t="n">
            <v>50</v>
          </cell>
          <cell r="E124" t="n">
            <v>0</v>
          </cell>
          <cell r="F124" t="n">
            <v>20</v>
          </cell>
          <cell r="G124" t="n">
            <v>2</v>
          </cell>
          <cell r="H124" t="n">
            <v>1</v>
          </cell>
          <cell r="I124" t="n">
            <v>0</v>
          </cell>
          <cell r="J124" t="n">
            <v>60</v>
          </cell>
          <cell r="K124" t="n">
            <v>750</v>
          </cell>
          <cell r="M124" t="n">
            <v>20</v>
          </cell>
          <cell r="N124" t="n">
            <v>17</v>
          </cell>
          <cell r="O124" t="n">
            <v>350</v>
          </cell>
          <cell r="P124" t="n">
            <v>0</v>
          </cell>
          <cell r="Q124" t="n">
            <v>620</v>
          </cell>
          <cell r="S124" t="n">
            <v>8</v>
          </cell>
        </row>
        <row r="125">
          <cell r="B125" t="n">
            <v>5</v>
          </cell>
          <cell r="C125" t="n">
            <v>1</v>
          </cell>
          <cell r="D125" t="n">
            <v>0</v>
          </cell>
          <cell r="E125" t="n">
            <v>0</v>
          </cell>
          <cell r="F125" t="n">
            <v>8</v>
          </cell>
          <cell r="G125" t="n">
            <v>1</v>
          </cell>
          <cell r="H125" t="n">
            <v>1</v>
          </cell>
          <cell r="I125" t="n">
            <v>0</v>
          </cell>
          <cell r="J125" t="n">
            <v>62</v>
          </cell>
          <cell r="K125" t="n">
            <v>62</v>
          </cell>
          <cell r="M125" t="n">
            <v>6</v>
          </cell>
          <cell r="N125" t="n">
            <v>4</v>
          </cell>
          <cell r="O125" t="n">
            <v>180</v>
          </cell>
          <cell r="P125" t="n">
            <v>0</v>
          </cell>
          <cell r="Q125" t="n">
            <v>0</v>
          </cell>
          <cell r="S125" t="n">
            <v>0</v>
          </cell>
        </row>
        <row r="126">
          <cell r="B126" t="n">
            <v>21</v>
          </cell>
          <cell r="C126" t="n">
            <v>4</v>
          </cell>
          <cell r="D126" t="n">
            <v>15</v>
          </cell>
          <cell r="E126" t="n">
            <v>0</v>
          </cell>
          <cell r="F126" t="n">
            <v>19</v>
          </cell>
          <cell r="G126" t="n">
            <v>2</v>
          </cell>
          <cell r="H126" t="n">
            <v>1</v>
          </cell>
          <cell r="I126" t="n">
            <v>0</v>
          </cell>
          <cell r="J126" t="n">
            <v>54</v>
          </cell>
          <cell r="K126" t="n">
            <v>79</v>
          </cell>
          <cell r="M126" t="n">
            <v>11</v>
          </cell>
          <cell r="N126" t="n">
            <v>11</v>
          </cell>
          <cell r="O126" t="n">
            <v>166</v>
          </cell>
          <cell r="P126" t="n">
            <v>0</v>
          </cell>
          <cell r="Q126" t="n">
            <v>0</v>
          </cell>
          <cell r="S126" t="n">
            <v>0</v>
          </cell>
        </row>
        <row r="127">
          <cell r="B127" t="n">
            <v>14</v>
          </cell>
          <cell r="C127" t="n">
            <v>3</v>
          </cell>
          <cell r="D127" t="n">
            <v>9</v>
          </cell>
          <cell r="E127" t="n">
            <v>0</v>
          </cell>
          <cell r="F127" t="n">
            <v>20</v>
          </cell>
          <cell r="G127" t="n">
            <v>3</v>
          </cell>
          <cell r="H127" t="n">
            <v>1</v>
          </cell>
          <cell r="I127" t="n">
            <v>0</v>
          </cell>
          <cell r="J127" t="n">
            <v>93</v>
          </cell>
          <cell r="K127" t="n">
            <v>80</v>
          </cell>
          <cell r="M127" t="n">
            <v>12</v>
          </cell>
          <cell r="N127" t="n">
            <v>10</v>
          </cell>
          <cell r="O127" t="n">
            <v>89</v>
          </cell>
          <cell r="P127" t="n">
            <v>0</v>
          </cell>
          <cell r="Q127" t="n">
            <v>0</v>
          </cell>
          <cell r="S127" t="n">
            <v>0</v>
          </cell>
        </row>
        <row r="128">
          <cell r="B128" t="n">
            <v>32</v>
          </cell>
          <cell r="C128" t="n">
            <v>8</v>
          </cell>
          <cell r="D128" t="n">
            <v>19</v>
          </cell>
          <cell r="E128" t="n">
            <v>4</v>
          </cell>
          <cell r="F128" t="n">
            <v>28</v>
          </cell>
          <cell r="G128" t="n">
            <v>6</v>
          </cell>
          <cell r="H128" t="n">
            <v>1</v>
          </cell>
          <cell r="I128" t="n">
            <v>0</v>
          </cell>
          <cell r="J128" t="n">
            <v>62</v>
          </cell>
          <cell r="K128" t="n">
            <v>203</v>
          </cell>
          <cell r="M128" t="n">
            <v>30</v>
          </cell>
          <cell r="N128" t="n">
            <v>25</v>
          </cell>
          <cell r="O128" t="n">
            <v>372</v>
          </cell>
          <cell r="P128" t="n">
            <v>1</v>
          </cell>
          <cell r="Q128" t="n">
            <v>152</v>
          </cell>
          <cell r="S128" t="n">
            <v>15</v>
          </cell>
        </row>
        <row r="130">
          <cell r="B130" t="n">
            <v>7</v>
          </cell>
          <cell r="C130" t="n">
            <v>0</v>
          </cell>
          <cell r="D130" t="n">
            <v>57</v>
          </cell>
          <cell r="E130" t="n">
            <v>5</v>
          </cell>
          <cell r="F130" t="n">
            <v>5</v>
          </cell>
          <cell r="G130" t="n">
            <v>1</v>
          </cell>
          <cell r="H130" t="n">
            <v>1</v>
          </cell>
          <cell r="I130" t="n">
            <v>0</v>
          </cell>
          <cell r="J130" t="n">
            <v>2</v>
          </cell>
          <cell r="K130" t="n">
            <v>113</v>
          </cell>
          <cell r="M130" t="n">
            <v>16</v>
          </cell>
          <cell r="N130" t="n">
            <v>16</v>
          </cell>
          <cell r="O130" t="n">
            <v>50</v>
          </cell>
          <cell r="P130" t="n">
            <v>3</v>
          </cell>
          <cell r="Q130" t="n">
            <v>0</v>
          </cell>
          <cell r="S130" t="n">
            <v>0</v>
          </cell>
        </row>
        <row r="131">
          <cell r="B131" t="n">
            <v>44</v>
          </cell>
          <cell r="C131" t="n">
            <v>11</v>
          </cell>
          <cell r="D131" t="n">
            <v>126</v>
          </cell>
          <cell r="E131" t="n">
            <v>5</v>
          </cell>
          <cell r="F131" t="n">
            <v>71</v>
          </cell>
          <cell r="G131" t="n">
            <v>9</v>
          </cell>
          <cell r="H131" t="n">
            <v>8</v>
          </cell>
          <cell r="I131" t="n">
            <v>0</v>
          </cell>
          <cell r="J131" t="n">
            <v>285</v>
          </cell>
          <cell r="K131" t="n">
            <v>858</v>
          </cell>
          <cell r="M131" t="n">
            <v>80</v>
          </cell>
          <cell r="N131" t="n">
            <v>70</v>
          </cell>
          <cell r="O131" t="n">
            <v>1054</v>
          </cell>
          <cell r="P131" t="n">
            <v>20</v>
          </cell>
          <cell r="Q131" t="n">
            <v>500</v>
          </cell>
          <cell r="S131" t="n">
            <v>10</v>
          </cell>
        </row>
        <row r="133">
          <cell r="B133" t="n">
            <v>39</v>
          </cell>
          <cell r="C133" t="n">
            <v>7</v>
          </cell>
          <cell r="D133" t="n">
            <v>460</v>
          </cell>
          <cell r="E133" t="n">
            <v>25</v>
          </cell>
          <cell r="F133" t="n">
            <v>132</v>
          </cell>
          <cell r="G133" t="n">
            <v>13</v>
          </cell>
          <cell r="H133" t="n">
            <v>13</v>
          </cell>
          <cell r="I133" t="n">
            <v>0</v>
          </cell>
          <cell r="J133" t="n">
            <v>92</v>
          </cell>
          <cell r="K133" t="n">
            <v>313</v>
          </cell>
          <cell r="M133" t="n">
            <v>47</v>
          </cell>
          <cell r="N133" t="n">
            <v>35</v>
          </cell>
          <cell r="O133" t="n">
            <v>200</v>
          </cell>
          <cell r="P133" t="n">
            <v>1</v>
          </cell>
          <cell r="Q133" t="n">
            <v>1910</v>
          </cell>
          <cell r="S133" t="n">
            <v>15</v>
          </cell>
        </row>
        <row r="135">
          <cell r="B135" t="n">
            <v>123</v>
          </cell>
          <cell r="C135" t="n">
            <v>30</v>
          </cell>
          <cell r="D135" t="n">
            <v>4</v>
          </cell>
          <cell r="E135" t="n">
            <v>1</v>
          </cell>
          <cell r="F135" t="n">
            <v>45</v>
          </cell>
          <cell r="G135" t="n">
            <v>10</v>
          </cell>
          <cell r="H135" t="n">
            <v>1</v>
          </cell>
          <cell r="I135" t="n">
            <v>4</v>
          </cell>
          <cell r="J135" t="n">
            <v>48</v>
          </cell>
          <cell r="K135" t="n">
            <v>967</v>
          </cell>
          <cell r="M135" t="n">
            <v>67</v>
          </cell>
          <cell r="N135" t="n">
            <v>40</v>
          </cell>
          <cell r="O135" t="n">
            <v>3000</v>
          </cell>
          <cell r="P135" t="n">
            <v>4</v>
          </cell>
          <cell r="Q135" t="n">
            <v>136</v>
          </cell>
          <cell r="S135" t="n">
            <v>4</v>
          </cell>
        </row>
        <row r="136">
          <cell r="B136" t="n">
            <v>12</v>
          </cell>
          <cell r="C136" t="n">
            <v>3</v>
          </cell>
          <cell r="D136" t="n">
            <v>2</v>
          </cell>
          <cell r="E136" t="n">
            <v>0</v>
          </cell>
          <cell r="F136" t="n">
            <v>7</v>
          </cell>
          <cell r="G136" t="n">
            <v>2</v>
          </cell>
          <cell r="H136" t="n">
            <v>0</v>
          </cell>
          <cell r="I136" t="n">
            <v>0</v>
          </cell>
          <cell r="J136" t="n">
            <v>0</v>
          </cell>
          <cell r="K136" t="n">
            <v>57</v>
          </cell>
          <cell r="M136" t="n">
            <v>9</v>
          </cell>
          <cell r="N136" t="n">
            <v>3</v>
          </cell>
          <cell r="O136" t="n">
            <v>58</v>
          </cell>
          <cell r="P136" t="n">
            <v>1</v>
          </cell>
          <cell r="Q136" t="n">
            <v>0</v>
          </cell>
          <cell r="S136" t="n">
            <v>0</v>
          </cell>
        </row>
        <row r="137">
          <cell r="B137" t="n">
            <v>38</v>
          </cell>
          <cell r="C137" t="n">
            <v>7</v>
          </cell>
          <cell r="D137" t="n">
            <v>0</v>
          </cell>
          <cell r="E137" t="n">
            <v>0</v>
          </cell>
          <cell r="F137" t="n">
            <v>20</v>
          </cell>
          <cell r="G137" t="n">
            <v>2</v>
          </cell>
          <cell r="H137" t="n">
            <v>2</v>
          </cell>
          <cell r="I137" t="n">
            <v>0</v>
          </cell>
          <cell r="J137" t="n">
            <v>0</v>
          </cell>
          <cell r="K137" t="n">
            <v>205</v>
          </cell>
          <cell r="M137" t="n">
            <v>20</v>
          </cell>
          <cell r="N137" t="n">
            <v>8</v>
          </cell>
          <cell r="O137" t="n">
            <v>400</v>
          </cell>
          <cell r="P137" t="n">
            <v>2</v>
          </cell>
          <cell r="Q137" t="n">
            <v>0</v>
          </cell>
          <cell r="S137" t="n">
            <v>0</v>
          </cell>
        </row>
        <row r="138">
          <cell r="B138" t="n">
            <v>38</v>
          </cell>
          <cell r="C138" t="n">
            <v>9</v>
          </cell>
          <cell r="D138" t="n">
            <v>0</v>
          </cell>
          <cell r="E138" t="n">
            <v>0</v>
          </cell>
          <cell r="F138" t="n">
            <v>11</v>
          </cell>
          <cell r="G138" t="n">
            <v>1</v>
          </cell>
          <cell r="H138" t="n">
            <v>1</v>
          </cell>
          <cell r="I138" t="n">
            <v>0</v>
          </cell>
          <cell r="J138" t="n">
            <v>11</v>
          </cell>
          <cell r="K138" t="n">
            <v>140</v>
          </cell>
          <cell r="M138" t="n">
            <v>21</v>
          </cell>
          <cell r="N138" t="n">
            <v>10</v>
          </cell>
          <cell r="O138" t="n">
            <v>370</v>
          </cell>
          <cell r="P138" t="n">
            <v>0</v>
          </cell>
          <cell r="Q138" t="n">
            <v>0</v>
          </cell>
          <cell r="S138" t="n">
            <v>0</v>
          </cell>
        </row>
        <row r="139">
          <cell r="B139" t="n">
            <v>21</v>
          </cell>
          <cell r="C139" t="n">
            <v>4</v>
          </cell>
          <cell r="D139" t="n">
            <v>0</v>
          </cell>
          <cell r="E139" t="n">
            <v>0</v>
          </cell>
          <cell r="F139" t="n">
            <v>12</v>
          </cell>
          <cell r="G139" t="n">
            <v>1</v>
          </cell>
          <cell r="H139" t="n">
            <v>2</v>
          </cell>
          <cell r="I139" t="n">
            <v>1</v>
          </cell>
          <cell r="J139" t="n">
            <v>0</v>
          </cell>
          <cell r="K139" t="n">
            <v>41</v>
          </cell>
          <cell r="M139" t="n">
            <v>6</v>
          </cell>
          <cell r="N139" t="n">
            <v>3</v>
          </cell>
          <cell r="O139" t="n">
            <v>183</v>
          </cell>
          <cell r="P139" t="n">
            <v>0</v>
          </cell>
          <cell r="Q139" t="n">
            <v>0</v>
          </cell>
          <cell r="S139" t="n">
            <v>0</v>
          </cell>
        </row>
        <row r="140">
          <cell r="B140" t="n">
            <v>5</v>
          </cell>
          <cell r="C140" t="n">
            <v>0</v>
          </cell>
          <cell r="D140" t="n">
            <v>0</v>
          </cell>
          <cell r="E140" t="n">
            <v>0</v>
          </cell>
          <cell r="F140" t="n">
            <v>0</v>
          </cell>
          <cell r="G140" t="n">
            <v>0</v>
          </cell>
          <cell r="H140" t="n">
            <v>0</v>
          </cell>
          <cell r="I140" t="n">
            <v>0</v>
          </cell>
          <cell r="J140" t="n">
            <v>0</v>
          </cell>
          <cell r="K140" t="n">
            <v>34</v>
          </cell>
          <cell r="M140" t="n">
            <v>5</v>
          </cell>
          <cell r="N140" t="n">
            <v>3</v>
          </cell>
          <cell r="O140" t="n">
            <v>36</v>
          </cell>
          <cell r="P140" t="n">
            <v>0</v>
          </cell>
          <cell r="Q140" t="n">
            <v>0</v>
          </cell>
          <cell r="S140" t="n">
            <v>0</v>
          </cell>
        </row>
        <row r="141">
          <cell r="B141" t="n">
            <v>5</v>
          </cell>
          <cell r="C141" t="n">
            <v>1</v>
          </cell>
          <cell r="D141" t="n">
            <v>0</v>
          </cell>
          <cell r="E141" t="n">
            <v>0</v>
          </cell>
          <cell r="F141" t="n">
            <v>0</v>
          </cell>
          <cell r="G141" t="n">
            <v>0</v>
          </cell>
          <cell r="H141" t="n">
            <v>0</v>
          </cell>
          <cell r="I141" t="n">
            <v>0</v>
          </cell>
          <cell r="J141" t="n">
            <v>0</v>
          </cell>
          <cell r="K141" t="n">
            <v>30</v>
          </cell>
          <cell r="M141" t="n">
            <v>4</v>
          </cell>
          <cell r="N141" t="n">
            <v>2</v>
          </cell>
          <cell r="O141" t="n">
            <v>43</v>
          </cell>
          <cell r="P141" t="n">
            <v>0</v>
          </cell>
          <cell r="Q141" t="n">
            <v>0</v>
          </cell>
          <cell r="S141" t="n">
            <v>0</v>
          </cell>
        </row>
        <row r="142">
          <cell r="B142" t="n">
            <v>7</v>
          </cell>
          <cell r="C142" t="n">
            <v>1</v>
          </cell>
          <cell r="D142" t="n">
            <v>0</v>
          </cell>
          <cell r="E142" t="n">
            <v>0</v>
          </cell>
          <cell r="F142" t="n">
            <v>0</v>
          </cell>
          <cell r="G142" t="n">
            <v>0</v>
          </cell>
          <cell r="H142" t="n">
            <v>0</v>
          </cell>
          <cell r="I142" t="n">
            <v>0</v>
          </cell>
          <cell r="J142" t="n">
            <v>0</v>
          </cell>
          <cell r="K142" t="n">
            <v>20</v>
          </cell>
          <cell r="M142" t="n">
            <v>3</v>
          </cell>
          <cell r="N142" t="n">
            <v>1</v>
          </cell>
          <cell r="O142" t="n">
            <v>42</v>
          </cell>
          <cell r="P142" t="n">
            <v>0</v>
          </cell>
          <cell r="Q142" t="n">
            <v>0</v>
          </cell>
          <cell r="S142" t="n">
            <v>0</v>
          </cell>
        </row>
        <row r="143">
          <cell r="B143" t="n">
            <v>2</v>
          </cell>
          <cell r="C143" t="n">
            <v>0</v>
          </cell>
          <cell r="D143" t="n">
            <v>0</v>
          </cell>
          <cell r="E143" t="n">
            <v>0</v>
          </cell>
          <cell r="F143" t="n">
            <v>0</v>
          </cell>
          <cell r="G143" t="n">
            <v>0</v>
          </cell>
          <cell r="H143" t="n">
            <v>0</v>
          </cell>
          <cell r="I143" t="n">
            <v>0</v>
          </cell>
          <cell r="J143" t="n">
            <v>0</v>
          </cell>
          <cell r="K143" t="n">
            <v>16</v>
          </cell>
          <cell r="M143" t="n">
            <v>2</v>
          </cell>
          <cell r="N143" t="n">
            <v>0</v>
          </cell>
          <cell r="O143" t="n">
            <v>19</v>
          </cell>
          <cell r="P143" t="n">
            <v>0</v>
          </cell>
          <cell r="Q143" t="n">
            <v>0</v>
          </cell>
          <cell r="S143" t="n">
            <v>0</v>
          </cell>
        </row>
        <row r="144">
          <cell r="B144" t="n">
            <v>8</v>
          </cell>
          <cell r="C144" t="n">
            <v>1</v>
          </cell>
          <cell r="D144" t="n">
            <v>0</v>
          </cell>
          <cell r="E144" t="n">
            <v>0</v>
          </cell>
          <cell r="F144" t="n">
            <v>0</v>
          </cell>
          <cell r="G144" t="n">
            <v>0</v>
          </cell>
          <cell r="H144" t="n">
            <v>0</v>
          </cell>
          <cell r="I144" t="n">
            <v>0</v>
          </cell>
          <cell r="J144" t="n">
            <v>0</v>
          </cell>
          <cell r="K144" t="n">
            <v>20</v>
          </cell>
          <cell r="M144" t="n">
            <v>3</v>
          </cell>
          <cell r="N144" t="n">
            <v>2</v>
          </cell>
          <cell r="O144" t="n">
            <v>39</v>
          </cell>
          <cell r="P144" t="n">
            <v>0</v>
          </cell>
          <cell r="Q144" t="n">
            <v>0</v>
          </cell>
          <cell r="S144" t="n">
            <v>0</v>
          </cell>
        </row>
        <row r="145">
          <cell r="B145" t="n">
            <v>6</v>
          </cell>
          <cell r="C145" t="n">
            <v>0</v>
          </cell>
          <cell r="D145" t="n">
            <v>0</v>
          </cell>
          <cell r="E145" t="n">
            <v>0</v>
          </cell>
          <cell r="F145" t="n">
            <v>0</v>
          </cell>
          <cell r="G145" t="n">
            <v>0</v>
          </cell>
          <cell r="H145" t="n">
            <v>0</v>
          </cell>
          <cell r="I145" t="n">
            <v>0</v>
          </cell>
          <cell r="J145" t="n">
            <v>0</v>
          </cell>
          <cell r="K145" t="n">
            <v>20</v>
          </cell>
          <cell r="M145" t="n">
            <v>3</v>
          </cell>
          <cell r="N145" t="n">
            <v>1</v>
          </cell>
          <cell r="O145" t="n">
            <v>34</v>
          </cell>
          <cell r="P145" t="n">
            <v>0</v>
          </cell>
          <cell r="Q145" t="n">
            <v>0</v>
          </cell>
          <cell r="S145" t="n">
            <v>0</v>
          </cell>
        </row>
        <row r="146">
          <cell r="D146" t="n">
            <v>6</v>
          </cell>
          <cell r="E146" t="n">
            <v>2</v>
          </cell>
        </row>
        <row r="148">
          <cell r="B148" t="n">
            <v>84</v>
          </cell>
          <cell r="C148" t="n">
            <v>21</v>
          </cell>
          <cell r="D148" t="n">
            <v>0</v>
          </cell>
          <cell r="E148" t="n">
            <v>0</v>
          </cell>
          <cell r="F148" t="n">
            <v>89</v>
          </cell>
          <cell r="G148" t="n">
            <v>22</v>
          </cell>
          <cell r="H148" t="n">
            <v>22</v>
          </cell>
          <cell r="I148" t="n">
            <v>237</v>
          </cell>
          <cell r="J148" t="n">
            <v>173</v>
          </cell>
          <cell r="K148" t="n">
            <v>1400</v>
          </cell>
          <cell r="M148" t="n">
            <v>140</v>
          </cell>
          <cell r="N148" t="n">
            <v>30</v>
          </cell>
          <cell r="O148" t="n">
            <v>4507</v>
          </cell>
          <cell r="P148" t="n">
            <v>0</v>
          </cell>
          <cell r="Q148" t="n">
            <v>0</v>
          </cell>
          <cell r="S148" t="n">
            <v>0</v>
          </cell>
        </row>
        <row r="150">
          <cell r="B150" t="n">
            <v>1</v>
          </cell>
          <cell r="C150" t="n">
            <v>0</v>
          </cell>
          <cell r="D150" t="n">
            <v>120</v>
          </cell>
          <cell r="E150" t="n">
            <v>10</v>
          </cell>
          <cell r="F150" t="n">
            <v>10</v>
          </cell>
          <cell r="G150" t="n">
            <v>1</v>
          </cell>
          <cell r="H150" t="n">
            <v>1</v>
          </cell>
          <cell r="I150" t="n">
            <v>0</v>
          </cell>
          <cell r="J150" t="n">
            <v>9</v>
          </cell>
          <cell r="K150" t="n">
            <v>20</v>
          </cell>
          <cell r="M150" t="n">
            <v>1</v>
          </cell>
          <cell r="N150" t="n">
            <v>1</v>
          </cell>
          <cell r="O150" t="n">
            <v>70</v>
          </cell>
          <cell r="P150" t="n">
            <v>0</v>
          </cell>
          <cell r="Q150" t="n">
            <v>0</v>
          </cell>
          <cell r="S150" t="n">
            <v>0</v>
          </cell>
        </row>
        <row r="151">
          <cell r="B151" t="n">
            <v>66</v>
          </cell>
          <cell r="C151" t="n">
            <v>15</v>
          </cell>
          <cell r="D151" t="n">
            <v>23</v>
          </cell>
          <cell r="E151" t="n">
            <v>5</v>
          </cell>
          <cell r="F151" t="n">
            <v>144</v>
          </cell>
          <cell r="G151" t="n">
            <v>26</v>
          </cell>
          <cell r="H151" t="n">
            <v>10</v>
          </cell>
          <cell r="I151" t="n">
            <v>24</v>
          </cell>
          <cell r="J151" t="n">
            <v>203</v>
          </cell>
          <cell r="K151" t="n">
            <v>602</v>
          </cell>
          <cell r="M151" t="n">
            <v>42</v>
          </cell>
          <cell r="N151" t="n">
            <v>20</v>
          </cell>
          <cell r="O151" t="n">
            <v>1475</v>
          </cell>
          <cell r="P151" t="n">
            <v>7</v>
          </cell>
          <cell r="Q151" t="n">
            <v>0</v>
          </cell>
          <cell r="S151" t="n">
            <v>0</v>
          </cell>
        </row>
        <row r="152">
          <cell r="B152" t="n">
            <v>12</v>
          </cell>
          <cell r="C152" t="n">
            <v>3</v>
          </cell>
          <cell r="D152" t="n">
            <v>8</v>
          </cell>
          <cell r="E152" t="n">
            <v>2</v>
          </cell>
          <cell r="F152" t="n">
            <v>51</v>
          </cell>
          <cell r="G152" t="n">
            <v>8</v>
          </cell>
          <cell r="H152" t="n">
            <v>4</v>
          </cell>
          <cell r="I152" t="n">
            <v>16</v>
          </cell>
          <cell r="J152" t="n">
            <v>59</v>
          </cell>
          <cell r="K152" t="n">
            <v>264</v>
          </cell>
          <cell r="M152" t="n">
            <v>18</v>
          </cell>
          <cell r="N152" t="n">
            <v>10</v>
          </cell>
          <cell r="O152" t="n">
            <v>493</v>
          </cell>
          <cell r="P152" t="n">
            <v>3</v>
          </cell>
          <cell r="Q152" t="n">
            <v>0</v>
          </cell>
          <cell r="S152" t="n">
            <v>0</v>
          </cell>
        </row>
        <row r="154">
          <cell r="B154" t="n">
            <v>1</v>
          </cell>
          <cell r="C154" t="n">
            <v>0</v>
          </cell>
          <cell r="D154" t="n">
            <v>20</v>
          </cell>
          <cell r="E154" t="n">
            <v>1</v>
          </cell>
          <cell r="F154" t="n">
            <v>20</v>
          </cell>
          <cell r="G154" t="n">
            <v>3</v>
          </cell>
          <cell r="H154" t="n">
            <v>2</v>
          </cell>
          <cell r="I154" t="n">
            <v>0</v>
          </cell>
          <cell r="J154" t="n">
            <v>41</v>
          </cell>
          <cell r="K154" t="n">
            <v>48</v>
          </cell>
          <cell r="M154" t="n">
            <v>4</v>
          </cell>
          <cell r="N154" t="n">
            <v>2</v>
          </cell>
          <cell r="O154" t="n">
            <v>73</v>
          </cell>
          <cell r="P154" t="n">
            <v>0</v>
          </cell>
          <cell r="Q154" t="n">
            <v>0</v>
          </cell>
          <cell r="S154" t="n">
            <v>0</v>
          </cell>
        </row>
        <row r="155">
          <cell r="B155" t="n">
            <v>0</v>
          </cell>
          <cell r="C155" t="n">
            <v>0</v>
          </cell>
          <cell r="D155" t="n">
            <v>6</v>
          </cell>
          <cell r="E155" t="n">
            <v>1</v>
          </cell>
          <cell r="F155" t="n">
            <v>5</v>
          </cell>
          <cell r="G155" t="n">
            <v>1</v>
          </cell>
          <cell r="H155" t="n">
            <v>0</v>
          </cell>
          <cell r="I155" t="n">
            <v>0</v>
          </cell>
          <cell r="J155" t="n">
            <v>61</v>
          </cell>
          <cell r="K155" t="n">
            <v>25</v>
          </cell>
          <cell r="M155" t="n">
            <v>3</v>
          </cell>
          <cell r="N155" t="n">
            <v>2</v>
          </cell>
          <cell r="O155" t="n">
            <v>207</v>
          </cell>
          <cell r="P155" t="n">
            <v>0</v>
          </cell>
          <cell r="Q155" t="n">
            <v>0</v>
          </cell>
          <cell r="S155" t="n">
            <v>0</v>
          </cell>
        </row>
        <row r="156">
          <cell r="B156" t="n">
            <v>22</v>
          </cell>
          <cell r="C156" t="n">
            <v>0</v>
          </cell>
          <cell r="D156" t="n">
            <v>603</v>
          </cell>
          <cell r="E156" t="n">
            <v>25</v>
          </cell>
          <cell r="F156" t="n">
            <v>24</v>
          </cell>
          <cell r="G156" t="n">
            <v>6</v>
          </cell>
          <cell r="H156" t="n">
            <v>6</v>
          </cell>
          <cell r="I156" t="n">
            <v>0</v>
          </cell>
          <cell r="J156" t="n">
            <v>16</v>
          </cell>
          <cell r="K156" t="n">
            <v>112</v>
          </cell>
          <cell r="M156" t="n">
            <v>11</v>
          </cell>
          <cell r="N156" t="n">
            <v>10</v>
          </cell>
          <cell r="O156" t="n">
            <v>102</v>
          </cell>
          <cell r="P156" t="n">
            <v>0</v>
          </cell>
          <cell r="Q156" t="n">
            <v>270</v>
          </cell>
          <cell r="S156" t="n">
            <v>27</v>
          </cell>
        </row>
        <row r="157">
          <cell r="B157" t="n">
            <v>9</v>
          </cell>
          <cell r="C157" t="n">
            <v>0</v>
          </cell>
          <cell r="D157" t="n">
            <v>63</v>
          </cell>
          <cell r="E157" t="n">
            <v>6</v>
          </cell>
          <cell r="F157" t="n">
            <v>33</v>
          </cell>
          <cell r="G157" t="n">
            <v>3</v>
          </cell>
          <cell r="H157" t="n">
            <v>5</v>
          </cell>
          <cell r="I157" t="n">
            <v>0</v>
          </cell>
          <cell r="J157" t="n">
            <v>62</v>
          </cell>
          <cell r="K157" t="n">
            <v>63</v>
          </cell>
          <cell r="M157" t="n">
            <v>4</v>
          </cell>
          <cell r="N157" t="n">
            <v>3</v>
          </cell>
          <cell r="O157" t="n">
            <v>200</v>
          </cell>
          <cell r="P157" t="n">
            <v>1</v>
          </cell>
          <cell r="Q157" t="n">
            <v>0</v>
          </cell>
          <cell r="S157" t="n">
            <v>0</v>
          </cell>
        </row>
        <row r="158">
          <cell r="B158" t="n">
            <v>4</v>
          </cell>
          <cell r="C158" t="n">
            <v>1</v>
          </cell>
          <cell r="D158" t="n">
            <v>20</v>
          </cell>
          <cell r="E158" t="n">
            <v>1</v>
          </cell>
          <cell r="F158" t="n">
            <v>60</v>
          </cell>
          <cell r="G158" t="n">
            <v>6</v>
          </cell>
          <cell r="H158" t="n">
            <v>6</v>
          </cell>
          <cell r="I158" t="n">
            <v>0</v>
          </cell>
          <cell r="J158" t="n">
            <v>138</v>
          </cell>
          <cell r="K158" t="n">
            <v>285</v>
          </cell>
          <cell r="M158" t="n">
            <v>20</v>
          </cell>
          <cell r="N158" t="n">
            <v>10</v>
          </cell>
          <cell r="O158" t="n">
            <v>530</v>
          </cell>
          <cell r="P158" t="n">
            <v>3</v>
          </cell>
          <cell r="Q158" t="n">
            <v>0</v>
          </cell>
          <cell r="S158" t="n">
            <v>0</v>
          </cell>
        </row>
        <row r="159">
          <cell r="B159" t="n">
            <v>1</v>
          </cell>
          <cell r="C159" t="n">
            <v>0</v>
          </cell>
          <cell r="D159" t="n">
            <v>5</v>
          </cell>
          <cell r="E159" t="n">
            <v>1</v>
          </cell>
          <cell r="F159" t="n">
            <v>5</v>
          </cell>
          <cell r="G159" t="n">
            <v>1</v>
          </cell>
          <cell r="H159" t="n">
            <v>0</v>
          </cell>
          <cell r="I159" t="n">
            <v>0</v>
          </cell>
          <cell r="J159" t="n">
            <v>15</v>
          </cell>
          <cell r="K159" t="n">
            <v>18</v>
          </cell>
          <cell r="M159" t="n">
            <v>2</v>
          </cell>
          <cell r="N159" t="n">
            <v>1</v>
          </cell>
          <cell r="O159" t="n">
            <v>37</v>
          </cell>
          <cell r="P159" t="n">
            <v>0</v>
          </cell>
          <cell r="Q159" t="n">
            <v>0</v>
          </cell>
          <cell r="S159" t="n">
            <v>0</v>
          </cell>
        </row>
        <row r="160">
          <cell r="B160" t="n">
            <v>1</v>
          </cell>
          <cell r="C160" t="n">
            <v>0</v>
          </cell>
          <cell r="D160" t="n">
            <v>2</v>
          </cell>
          <cell r="E160" t="n">
            <v>0</v>
          </cell>
          <cell r="F160" t="n">
            <v>4</v>
          </cell>
          <cell r="G160" t="n">
            <v>0</v>
          </cell>
          <cell r="H160" t="n">
            <v>0</v>
          </cell>
          <cell r="I160" t="n">
            <v>0</v>
          </cell>
          <cell r="J160" t="n">
            <v>29</v>
          </cell>
          <cell r="K160" t="n">
            <v>50</v>
          </cell>
          <cell r="M160" t="n">
            <v>7</v>
          </cell>
          <cell r="N160" t="n">
            <v>5</v>
          </cell>
          <cell r="O160" t="n">
            <v>60</v>
          </cell>
          <cell r="P160" t="n">
            <v>0</v>
          </cell>
          <cell r="Q160" t="n">
            <v>0</v>
          </cell>
          <cell r="S160" t="n">
            <v>0</v>
          </cell>
        </row>
        <row r="162">
          <cell r="B162" t="n">
            <v>10</v>
          </cell>
          <cell r="C162" t="n">
            <v>0</v>
          </cell>
          <cell r="D162" t="n">
            <v>8</v>
          </cell>
          <cell r="E162" t="n">
            <v>1</v>
          </cell>
          <cell r="F162" t="n">
            <v>8</v>
          </cell>
          <cell r="G162" t="n">
            <v>2</v>
          </cell>
          <cell r="H162" t="n">
            <v>2</v>
          </cell>
          <cell r="I162" t="n">
            <v>3</v>
          </cell>
          <cell r="J162" t="n">
            <v>29</v>
          </cell>
          <cell r="K162" t="n">
            <v>204</v>
          </cell>
          <cell r="M162" t="n">
            <v>30</v>
          </cell>
          <cell r="N162" t="n">
            <v>20</v>
          </cell>
          <cell r="O162" t="n">
            <v>577</v>
          </cell>
          <cell r="P162" t="n">
            <v>0</v>
          </cell>
          <cell r="Q162" t="n">
            <v>73</v>
          </cell>
          <cell r="S162" t="n">
            <v>5</v>
          </cell>
        </row>
        <row r="163">
          <cell r="B163" t="n">
            <v>15</v>
          </cell>
          <cell r="C163" t="n">
            <v>0</v>
          </cell>
          <cell r="D163" t="n">
            <v>4</v>
          </cell>
          <cell r="E163" t="n">
            <v>0</v>
          </cell>
          <cell r="F163" t="n">
            <v>10</v>
          </cell>
          <cell r="G163" t="n">
            <v>2</v>
          </cell>
          <cell r="H163" t="n">
            <v>2</v>
          </cell>
          <cell r="I163" t="n">
            <v>6</v>
          </cell>
          <cell r="J163" t="n">
            <v>33</v>
          </cell>
          <cell r="K163" t="n">
            <v>99</v>
          </cell>
          <cell r="M163" t="n">
            <v>15</v>
          </cell>
          <cell r="N163" t="n">
            <v>14</v>
          </cell>
          <cell r="O163" t="n">
            <v>290</v>
          </cell>
          <cell r="P163" t="n">
            <v>0</v>
          </cell>
          <cell r="Q163" t="n">
            <v>0</v>
          </cell>
          <cell r="S163" t="n">
            <v>0</v>
          </cell>
        </row>
        <row r="164">
          <cell r="B164" t="n">
            <v>43</v>
          </cell>
          <cell r="C164" t="n">
            <v>4</v>
          </cell>
          <cell r="D164" t="n">
            <v>29</v>
          </cell>
          <cell r="E164" t="n">
            <v>6</v>
          </cell>
          <cell r="F164" t="n">
            <v>32</v>
          </cell>
          <cell r="G164" t="n">
            <v>4</v>
          </cell>
          <cell r="H164" t="n">
            <v>4</v>
          </cell>
          <cell r="I164" t="n">
            <v>20</v>
          </cell>
          <cell r="J164" t="n">
            <v>112</v>
          </cell>
          <cell r="K164" t="n">
            <v>962</v>
          </cell>
          <cell r="M164" t="n">
            <v>50</v>
          </cell>
          <cell r="N164" t="n">
            <v>30</v>
          </cell>
          <cell r="O164" t="n">
            <v>2603</v>
          </cell>
          <cell r="P164" t="n">
            <v>0</v>
          </cell>
          <cell r="Q164" t="n">
            <v>367</v>
          </cell>
          <cell r="S164" t="n">
            <v>10</v>
          </cell>
        </row>
        <row r="166">
          <cell r="B166" t="n">
            <v>3</v>
          </cell>
          <cell r="C166" t="n">
            <v>0</v>
          </cell>
          <cell r="D166" t="n">
            <v>229</v>
          </cell>
          <cell r="E166" t="n">
            <v>14</v>
          </cell>
          <cell r="F166" t="n">
            <v>13</v>
          </cell>
          <cell r="G166" t="n">
            <v>1</v>
          </cell>
          <cell r="H166" t="n">
            <v>1</v>
          </cell>
          <cell r="I166" t="n">
            <v>0</v>
          </cell>
          <cell r="J166" t="n">
            <v>19</v>
          </cell>
          <cell r="K166" t="n">
            <v>354</v>
          </cell>
          <cell r="M166" t="n">
            <v>53</v>
          </cell>
          <cell r="N166" t="n">
            <v>23</v>
          </cell>
          <cell r="O166" t="n">
            <v>95</v>
          </cell>
          <cell r="P166" t="n">
            <v>0</v>
          </cell>
          <cell r="Q166" t="n">
            <v>110</v>
          </cell>
          <cell r="S166" t="n">
            <v>5</v>
          </cell>
        </row>
        <row r="167">
          <cell r="B167" t="n">
            <v>3</v>
          </cell>
          <cell r="C167" t="n">
            <v>0</v>
          </cell>
          <cell r="D167" t="n">
            <v>3</v>
          </cell>
          <cell r="E167" t="n">
            <v>0</v>
          </cell>
          <cell r="F167" t="n">
            <v>7</v>
          </cell>
          <cell r="G167" t="n">
            <v>1</v>
          </cell>
          <cell r="H167" t="n">
            <v>1</v>
          </cell>
          <cell r="I167" t="n">
            <v>0</v>
          </cell>
          <cell r="J167" t="n">
            <v>6</v>
          </cell>
          <cell r="K167" t="n">
            <v>28</v>
          </cell>
          <cell r="M167" t="n">
            <v>4</v>
          </cell>
          <cell r="N167" t="n">
            <v>2</v>
          </cell>
          <cell r="O167" t="n">
            <v>19</v>
          </cell>
          <cell r="P167" t="n">
            <v>0</v>
          </cell>
          <cell r="Q167" t="n">
            <v>0</v>
          </cell>
          <cell r="S167" t="n">
            <v>0</v>
          </cell>
        </row>
        <row r="170">
          <cell r="B170" t="n">
            <v>0</v>
          </cell>
          <cell r="C170" t="n">
            <v>0</v>
          </cell>
          <cell r="D170" t="n">
            <v>30</v>
          </cell>
          <cell r="E170" t="n">
            <v>0</v>
          </cell>
          <cell r="F170" t="n">
            <v>0</v>
          </cell>
          <cell r="G170" t="n">
            <v>0</v>
          </cell>
          <cell r="H170" t="n">
            <v>0</v>
          </cell>
          <cell r="I170" t="n">
            <v>0</v>
          </cell>
          <cell r="J170" t="n">
            <v>0</v>
          </cell>
          <cell r="K170" t="n">
            <v>0</v>
          </cell>
          <cell r="M170" t="n">
            <v>0</v>
          </cell>
          <cell r="N170" t="n">
            <v>0</v>
          </cell>
          <cell r="O170" t="n">
            <v>0</v>
          </cell>
          <cell r="P170" t="n">
            <v>0</v>
          </cell>
          <cell r="Q170" t="n">
            <v>0</v>
          </cell>
          <cell r="S170" t="n">
            <v>0</v>
          </cell>
        </row>
        <row r="172">
          <cell r="B172" t="n">
            <v>4</v>
          </cell>
          <cell r="C172" t="n">
            <v>1</v>
          </cell>
          <cell r="D172" t="n">
            <v>49</v>
          </cell>
          <cell r="E172" t="n">
            <v>10</v>
          </cell>
          <cell r="F172" t="n">
            <v>45</v>
          </cell>
          <cell r="G172" t="n">
            <v>5</v>
          </cell>
          <cell r="H172" t="n">
            <v>6</v>
          </cell>
          <cell r="I172" t="n">
            <v>0</v>
          </cell>
          <cell r="J172" t="n">
            <v>7</v>
          </cell>
          <cell r="K172" t="n">
            <v>20</v>
          </cell>
          <cell r="M172" t="n">
            <v>3</v>
          </cell>
          <cell r="N172" t="n">
            <v>2</v>
          </cell>
          <cell r="O172" t="n">
            <v>18</v>
          </cell>
          <cell r="P172" t="n">
            <v>2</v>
          </cell>
          <cell r="Q172" t="n">
            <v>30</v>
          </cell>
          <cell r="S172" t="n">
            <v>3</v>
          </cell>
        </row>
        <row r="173">
          <cell r="B173" t="n">
            <v>3</v>
          </cell>
          <cell r="C173" t="n">
            <v>0</v>
          </cell>
          <cell r="D173" t="n">
            <v>24</v>
          </cell>
          <cell r="E173" t="n">
            <v>4</v>
          </cell>
          <cell r="F173" t="n">
            <v>5</v>
          </cell>
          <cell r="G173" t="n">
            <v>0</v>
          </cell>
          <cell r="H173" t="n">
            <v>1</v>
          </cell>
          <cell r="I173" t="n">
            <v>0</v>
          </cell>
          <cell r="J173" t="n">
            <v>4</v>
          </cell>
          <cell r="K173" t="n">
            <v>10</v>
          </cell>
          <cell r="M173" t="n">
            <v>1</v>
          </cell>
          <cell r="N173" t="n">
            <v>1</v>
          </cell>
          <cell r="O173" t="n">
            <v>19</v>
          </cell>
          <cell r="P173" t="n">
            <v>0</v>
          </cell>
          <cell r="Q173" t="n">
            <v>0</v>
          </cell>
          <cell r="S173" t="n">
            <v>0</v>
          </cell>
        </row>
        <row r="174">
          <cell r="B174" t="n">
            <v>3</v>
          </cell>
          <cell r="C174" t="n">
            <v>0</v>
          </cell>
          <cell r="D174" t="n">
            <v>58</v>
          </cell>
          <cell r="E174" t="n">
            <v>15</v>
          </cell>
          <cell r="F174" t="n">
            <v>31</v>
          </cell>
          <cell r="G174" t="n">
            <v>2</v>
          </cell>
          <cell r="H174" t="n">
            <v>6</v>
          </cell>
          <cell r="I174" t="n">
            <v>0</v>
          </cell>
          <cell r="J174" t="n">
            <v>0</v>
          </cell>
          <cell r="K174" t="n">
            <v>12</v>
          </cell>
          <cell r="M174" t="n">
            <v>2</v>
          </cell>
          <cell r="N174" t="n">
            <v>2</v>
          </cell>
          <cell r="O174" t="n">
            <v>10</v>
          </cell>
          <cell r="P174" t="n">
            <v>0</v>
          </cell>
          <cell r="Q174" t="n">
            <v>0</v>
          </cell>
          <cell r="S174" t="n">
            <v>0</v>
          </cell>
        </row>
        <row r="175">
          <cell r="B175" t="n">
            <v>0</v>
          </cell>
          <cell r="C175" t="n">
            <v>0</v>
          </cell>
          <cell r="D175" t="n">
            <v>120</v>
          </cell>
          <cell r="E175" t="n">
            <v>20</v>
          </cell>
          <cell r="F175" t="n">
            <v>3</v>
          </cell>
          <cell r="G175" t="n">
            <v>0</v>
          </cell>
          <cell r="H175" t="n">
            <v>0</v>
          </cell>
          <cell r="I175" t="n">
            <v>0</v>
          </cell>
          <cell r="J175" t="n">
            <v>0</v>
          </cell>
          <cell r="K175" t="n">
            <v>35</v>
          </cell>
          <cell r="M175" t="n">
            <v>3</v>
          </cell>
          <cell r="N175" t="n">
            <v>2</v>
          </cell>
          <cell r="O175" t="n">
            <v>0</v>
          </cell>
          <cell r="P175" t="n">
            <v>0</v>
          </cell>
          <cell r="Q175" t="n">
            <v>100</v>
          </cell>
          <cell r="S175" t="n">
            <v>10</v>
          </cell>
        </row>
        <row r="177">
          <cell r="B177" t="n">
            <v>0</v>
          </cell>
          <cell r="C177" t="n">
            <v>0</v>
          </cell>
          <cell r="D177" t="n">
            <v>7</v>
          </cell>
          <cell r="E177" t="n">
            <v>1</v>
          </cell>
          <cell r="F177" t="n">
            <v>0</v>
          </cell>
          <cell r="G177" t="n">
            <v>0</v>
          </cell>
          <cell r="H177" t="n">
            <v>0</v>
          </cell>
          <cell r="I177" t="n">
            <v>0</v>
          </cell>
          <cell r="J177" t="n">
            <v>0</v>
          </cell>
          <cell r="K177" t="n">
            <v>0</v>
          </cell>
          <cell r="M177" t="n">
            <v>0</v>
          </cell>
          <cell r="N177" t="n">
            <v>0</v>
          </cell>
          <cell r="O177" t="n">
            <v>0</v>
          </cell>
          <cell r="P177" t="n">
            <v>0</v>
          </cell>
          <cell r="Q177" t="n">
            <v>0</v>
          </cell>
          <cell r="S177" t="n">
            <v>0</v>
          </cell>
        </row>
        <row r="178">
          <cell r="B178" t="n">
            <v>0</v>
          </cell>
          <cell r="C178" t="n">
            <v>0</v>
          </cell>
          <cell r="D178" t="n">
            <v>7</v>
          </cell>
          <cell r="E178" t="n">
            <v>1</v>
          </cell>
          <cell r="F178" t="n">
            <v>3</v>
          </cell>
          <cell r="G178" t="n">
            <v>0</v>
          </cell>
          <cell r="H178" t="n">
            <v>1</v>
          </cell>
          <cell r="I178" t="n">
            <v>0</v>
          </cell>
          <cell r="J178" t="n">
            <v>2</v>
          </cell>
          <cell r="K178" t="n">
            <v>8</v>
          </cell>
          <cell r="M178" t="n">
            <v>1</v>
          </cell>
          <cell r="N178" t="n">
            <v>1</v>
          </cell>
          <cell r="O178" t="n">
            <v>12</v>
          </cell>
          <cell r="P178" t="n">
            <v>0</v>
          </cell>
          <cell r="Q178" t="n">
            <v>20</v>
          </cell>
          <cell r="S178" t="n">
            <v>2</v>
          </cell>
        </row>
        <row r="179">
          <cell r="B179" t="n">
            <v>0</v>
          </cell>
          <cell r="C179" t="n">
            <v>0</v>
          </cell>
          <cell r="D179" t="n">
            <v>6</v>
          </cell>
          <cell r="E179" t="n">
            <v>1</v>
          </cell>
          <cell r="F179" t="n">
            <v>4</v>
          </cell>
          <cell r="G179" t="n">
            <v>1</v>
          </cell>
          <cell r="H179" t="n">
            <v>0</v>
          </cell>
          <cell r="I179" t="n">
            <v>0</v>
          </cell>
          <cell r="J179" t="n">
            <v>2</v>
          </cell>
          <cell r="K179" t="n">
            <v>0</v>
          </cell>
          <cell r="M179" t="n">
            <v>0</v>
          </cell>
          <cell r="N179" t="n">
            <v>0</v>
          </cell>
          <cell r="O179" t="n">
            <v>0</v>
          </cell>
          <cell r="P179" t="n">
            <v>0</v>
          </cell>
          <cell r="Q179" t="n">
            <v>0</v>
          </cell>
          <cell r="S179" t="n">
            <v>0</v>
          </cell>
        </row>
        <row r="180">
          <cell r="B180" t="n">
            <v>0</v>
          </cell>
          <cell r="C180" t="n">
            <v>0</v>
          </cell>
          <cell r="D180" t="n">
            <v>9</v>
          </cell>
          <cell r="E180" t="n">
            <v>1</v>
          </cell>
          <cell r="F180" t="n">
            <v>2</v>
          </cell>
          <cell r="G180" t="n">
            <v>0</v>
          </cell>
          <cell r="H180" t="n">
            <v>0</v>
          </cell>
          <cell r="I180" t="n">
            <v>0</v>
          </cell>
          <cell r="J180" t="n">
            <v>0</v>
          </cell>
          <cell r="K180" t="n">
            <v>0</v>
          </cell>
          <cell r="M180" t="n">
            <v>0</v>
          </cell>
          <cell r="N180" t="n">
            <v>0</v>
          </cell>
          <cell r="O180" t="n">
            <v>0</v>
          </cell>
          <cell r="P180" t="n">
            <v>0</v>
          </cell>
          <cell r="Q180" t="n">
            <v>0</v>
          </cell>
          <cell r="S180" t="n">
            <v>0</v>
          </cell>
        </row>
        <row r="181">
          <cell r="B181" t="n">
            <v>0</v>
          </cell>
          <cell r="C181" t="n">
            <v>0</v>
          </cell>
          <cell r="D181" t="n">
            <v>4</v>
          </cell>
          <cell r="E181" t="n">
            <v>1</v>
          </cell>
          <cell r="F181" t="n">
            <v>0</v>
          </cell>
          <cell r="G181" t="n">
            <v>0</v>
          </cell>
          <cell r="H181" t="n">
            <v>0</v>
          </cell>
          <cell r="I181" t="n">
            <v>0</v>
          </cell>
          <cell r="J181" t="n">
            <v>0</v>
          </cell>
          <cell r="K181" t="n">
            <v>0</v>
          </cell>
          <cell r="M181" t="n">
            <v>0</v>
          </cell>
          <cell r="N181" t="n">
            <v>0</v>
          </cell>
          <cell r="O181" t="n">
            <v>0</v>
          </cell>
          <cell r="P181" t="n">
            <v>0</v>
          </cell>
          <cell r="Q181" t="n">
            <v>11</v>
          </cell>
          <cell r="S181" t="n">
            <v>1</v>
          </cell>
        </row>
        <row r="182">
          <cell r="B182" t="n">
            <v>0</v>
          </cell>
          <cell r="C182" t="n">
            <v>0</v>
          </cell>
          <cell r="D182" t="n">
            <v>4</v>
          </cell>
          <cell r="E182" t="n">
            <v>0</v>
          </cell>
          <cell r="F182" t="n">
            <v>1</v>
          </cell>
          <cell r="G182" t="n">
            <v>0</v>
          </cell>
          <cell r="H182" t="n">
            <v>0</v>
          </cell>
          <cell r="I182" t="n">
            <v>0</v>
          </cell>
          <cell r="J182" t="n">
            <v>0</v>
          </cell>
          <cell r="K182" t="n">
            <v>7</v>
          </cell>
          <cell r="M182" t="n">
            <v>1</v>
          </cell>
          <cell r="N182" t="n">
            <v>0</v>
          </cell>
          <cell r="O182" t="n">
            <v>0</v>
          </cell>
          <cell r="P182" t="n">
            <v>0</v>
          </cell>
          <cell r="Q182" t="n">
            <v>12</v>
          </cell>
          <cell r="S182" t="n">
            <v>1</v>
          </cell>
        </row>
        <row r="183">
          <cell r="B183" t="n">
            <v>0</v>
          </cell>
          <cell r="C183" t="n">
            <v>0</v>
          </cell>
          <cell r="D183" t="n">
            <v>41</v>
          </cell>
          <cell r="E183" t="n">
            <v>3</v>
          </cell>
          <cell r="G183" t="n">
            <v>0</v>
          </cell>
          <cell r="H183" t="n">
            <v>0</v>
          </cell>
          <cell r="I183" t="n">
            <v>0</v>
          </cell>
          <cell r="J183" t="n">
            <v>0</v>
          </cell>
          <cell r="K183" t="n">
            <v>0</v>
          </cell>
          <cell r="M183" t="n">
            <v>0</v>
          </cell>
          <cell r="N183" t="n">
            <v>0</v>
          </cell>
          <cell r="O183" t="n">
            <v>13</v>
          </cell>
          <cell r="P183" t="n">
            <v>0</v>
          </cell>
          <cell r="Q183" t="n">
            <v>100</v>
          </cell>
          <cell r="S183" t="n">
            <v>10</v>
          </cell>
        </row>
        <row r="186">
          <cell r="B186" t="n">
            <v>2</v>
          </cell>
          <cell r="C186" t="n">
            <v>0</v>
          </cell>
          <cell r="D186" t="n">
            <v>52</v>
          </cell>
          <cell r="E186" t="n">
            <v>3</v>
          </cell>
          <cell r="F186" t="n">
            <v>9</v>
          </cell>
          <cell r="G186" t="n">
            <v>1</v>
          </cell>
          <cell r="H186" t="n">
            <v>1</v>
          </cell>
          <cell r="I186" t="n">
            <v>0</v>
          </cell>
          <cell r="J186" t="n">
            <v>31</v>
          </cell>
          <cell r="K186" t="n">
            <v>30</v>
          </cell>
          <cell r="M186" t="n">
            <v>5</v>
          </cell>
          <cell r="N186" t="n">
            <v>2</v>
          </cell>
          <cell r="O186" t="n">
            <v>59</v>
          </cell>
          <cell r="P186" t="n">
            <v>2</v>
          </cell>
          <cell r="Q186" t="n">
            <v>0</v>
          </cell>
          <cell r="S186" t="n">
            <v>0</v>
          </cell>
        </row>
        <row r="187">
          <cell r="B187" t="n">
            <v>19</v>
          </cell>
          <cell r="C187" t="n">
            <v>4</v>
          </cell>
          <cell r="D187" t="n">
            <v>200</v>
          </cell>
          <cell r="E187" t="n">
            <v>25</v>
          </cell>
          <cell r="F187" t="n">
            <v>25</v>
          </cell>
          <cell r="G187" t="n">
            <v>3</v>
          </cell>
          <cell r="H187" t="n">
            <v>3</v>
          </cell>
          <cell r="I187" t="n">
            <v>0</v>
          </cell>
          <cell r="J187" t="n">
            <v>30</v>
          </cell>
          <cell r="K187" t="n">
            <v>48</v>
          </cell>
          <cell r="M187" t="n">
            <v>7</v>
          </cell>
          <cell r="N187" t="n">
            <v>5</v>
          </cell>
          <cell r="O187" t="n">
            <v>127</v>
          </cell>
          <cell r="P187" t="n">
            <v>0</v>
          </cell>
          <cell r="Q187" t="n">
            <v>0</v>
          </cell>
          <cell r="S187" t="n">
            <v>0</v>
          </cell>
        </row>
        <row r="189">
          <cell r="B189" t="n">
            <v>0</v>
          </cell>
          <cell r="C189" t="n">
            <v>0</v>
          </cell>
          <cell r="D189" t="n">
            <v>25</v>
          </cell>
          <cell r="E189" t="n">
            <v>0</v>
          </cell>
          <cell r="F189" t="n">
            <v>0</v>
          </cell>
          <cell r="G189" t="n">
            <v>0</v>
          </cell>
          <cell r="H189" t="n">
            <v>0</v>
          </cell>
          <cell r="I189" t="n">
            <v>0</v>
          </cell>
          <cell r="J189" t="n">
            <v>0</v>
          </cell>
          <cell r="K189" t="n">
            <v>0</v>
          </cell>
          <cell r="M189" t="n">
            <v>0</v>
          </cell>
          <cell r="N189" t="n">
            <v>0</v>
          </cell>
          <cell r="O189" t="n">
            <v>0</v>
          </cell>
          <cell r="P189" t="n">
            <v>0</v>
          </cell>
          <cell r="Q189" t="n">
            <v>0</v>
          </cell>
          <cell r="S189" t="n">
            <v>0</v>
          </cell>
        </row>
        <row r="192">
          <cell r="B192" t="n">
            <v>0</v>
          </cell>
          <cell r="C192" t="n">
            <v>0</v>
          </cell>
          <cell r="D192" t="n">
            <v>1</v>
          </cell>
          <cell r="E192" t="n">
            <v>0</v>
          </cell>
          <cell r="F192" t="n">
            <v>4</v>
          </cell>
          <cell r="G192" t="n">
            <v>1</v>
          </cell>
          <cell r="H192" t="n">
            <v>0</v>
          </cell>
          <cell r="I192" t="n">
            <v>0</v>
          </cell>
          <cell r="J192" t="n">
            <v>0</v>
          </cell>
          <cell r="K192" t="n">
            <v>14</v>
          </cell>
          <cell r="M192" t="n">
            <v>2</v>
          </cell>
          <cell r="N192" t="n">
            <v>1</v>
          </cell>
          <cell r="O192" t="n">
            <v>3</v>
          </cell>
          <cell r="P192" t="n">
            <v>0</v>
          </cell>
          <cell r="Q192" t="n">
            <v>0</v>
          </cell>
          <cell r="S192" t="n">
            <v>0</v>
          </cell>
        </row>
        <row r="193">
          <cell r="B193" t="n">
            <v>0</v>
          </cell>
          <cell r="C193" t="n">
            <v>0</v>
          </cell>
          <cell r="D193" t="n">
            <v>78</v>
          </cell>
          <cell r="E193" t="n">
            <v>0</v>
          </cell>
          <cell r="F193" t="n">
            <v>3</v>
          </cell>
          <cell r="G193" t="n">
            <v>0</v>
          </cell>
          <cell r="H193" t="n">
            <v>0</v>
          </cell>
          <cell r="I193" t="n">
            <v>0</v>
          </cell>
          <cell r="J193" t="n">
            <v>7</v>
          </cell>
          <cell r="K193" t="n">
            <v>23</v>
          </cell>
          <cell r="M193" t="n">
            <v>3</v>
          </cell>
          <cell r="N193" t="n">
            <v>2</v>
          </cell>
          <cell r="O193" t="n">
            <v>10</v>
          </cell>
          <cell r="P193" t="n">
            <v>0</v>
          </cell>
          <cell r="Q193" t="n">
            <v>0</v>
          </cell>
          <cell r="S193" t="n">
            <v>0</v>
          </cell>
        </row>
        <row r="194">
          <cell r="B194" t="n">
            <v>0</v>
          </cell>
          <cell r="C194" t="n">
            <v>0</v>
          </cell>
          <cell r="D194" t="n">
            <v>3</v>
          </cell>
          <cell r="E194" t="n">
            <v>0</v>
          </cell>
          <cell r="F194" t="n">
            <v>2</v>
          </cell>
          <cell r="G194" t="n">
            <v>0</v>
          </cell>
          <cell r="H194" t="n">
            <v>0</v>
          </cell>
          <cell r="I194" t="n">
            <v>0</v>
          </cell>
          <cell r="J194" t="n">
            <v>0</v>
          </cell>
          <cell r="K194" t="n">
            <v>9</v>
          </cell>
          <cell r="M194" t="n">
            <v>1</v>
          </cell>
          <cell r="N194" t="n">
            <v>0</v>
          </cell>
          <cell r="O194" t="n">
            <v>0</v>
          </cell>
          <cell r="P194" t="n">
            <v>0</v>
          </cell>
          <cell r="Q194" t="n">
            <v>0</v>
          </cell>
          <cell r="S194" t="n">
            <v>0</v>
          </cell>
        </row>
        <row r="195">
          <cell r="B195" t="n">
            <v>1</v>
          </cell>
          <cell r="C195" t="n">
            <v>0</v>
          </cell>
          <cell r="D195" t="n">
            <v>2</v>
          </cell>
          <cell r="E195" t="n">
            <v>0</v>
          </cell>
          <cell r="F195" t="n">
            <v>1</v>
          </cell>
          <cell r="G195" t="n">
            <v>0</v>
          </cell>
          <cell r="H195" t="n">
            <v>0</v>
          </cell>
          <cell r="I195" t="n">
            <v>0</v>
          </cell>
          <cell r="J195" t="n">
            <v>0</v>
          </cell>
          <cell r="K195" t="n">
            <v>8</v>
          </cell>
          <cell r="M195" t="n">
            <v>1</v>
          </cell>
          <cell r="N195" t="n">
            <v>0</v>
          </cell>
        </row>
        <row r="196">
          <cell r="B196" t="n">
            <v>2</v>
          </cell>
          <cell r="C196" t="n">
            <v>0</v>
          </cell>
          <cell r="D196" t="n">
            <v>44</v>
          </cell>
          <cell r="E196" t="n">
            <v>4</v>
          </cell>
          <cell r="F196" t="n">
            <v>8</v>
          </cell>
          <cell r="G196" t="n">
            <v>1</v>
          </cell>
          <cell r="H196" t="n">
            <v>1</v>
          </cell>
          <cell r="I196" t="n">
            <v>0</v>
          </cell>
          <cell r="J196" t="n">
            <v>0</v>
          </cell>
          <cell r="K196" t="n">
            <v>14</v>
          </cell>
          <cell r="M196" t="n">
            <v>2</v>
          </cell>
          <cell r="N196" t="n">
            <v>1</v>
          </cell>
          <cell r="O196" t="n">
            <v>10</v>
          </cell>
          <cell r="P196" t="n">
            <v>0</v>
          </cell>
          <cell r="Q196" t="n">
            <v>32</v>
          </cell>
          <cell r="S196" t="n">
            <v>2</v>
          </cell>
        </row>
        <row r="197">
          <cell r="B197" t="n">
            <v>0</v>
          </cell>
          <cell r="C197" t="n">
            <v>0</v>
          </cell>
          <cell r="D197" t="n">
            <v>0</v>
          </cell>
          <cell r="E197" t="n">
            <v>0</v>
          </cell>
          <cell r="F197" t="n">
            <v>0</v>
          </cell>
          <cell r="G197" t="n">
            <v>0</v>
          </cell>
          <cell r="H197" t="n">
            <v>0</v>
          </cell>
          <cell r="I197" t="n">
            <v>0</v>
          </cell>
          <cell r="J197" t="n">
            <v>0</v>
          </cell>
          <cell r="K197" t="n">
            <v>0</v>
          </cell>
          <cell r="M197" t="n">
            <v>0</v>
          </cell>
          <cell r="N197" t="n">
            <v>0</v>
          </cell>
          <cell r="O197" t="n">
            <v>0</v>
          </cell>
          <cell r="P197" t="n">
            <v>0</v>
          </cell>
          <cell r="Q197" t="n">
            <v>0</v>
          </cell>
          <cell r="S197" t="n">
            <v>0</v>
          </cell>
        </row>
        <row r="198">
          <cell r="B198" t="n">
            <v>0</v>
          </cell>
          <cell r="C198" t="n">
            <v>0</v>
          </cell>
          <cell r="D198" t="n">
            <v>6</v>
          </cell>
          <cell r="E198" t="n">
            <v>0</v>
          </cell>
          <cell r="F198" t="n">
            <v>0</v>
          </cell>
          <cell r="G198" t="n">
            <v>0</v>
          </cell>
          <cell r="H198" t="n">
            <v>0</v>
          </cell>
          <cell r="I198" t="n">
            <v>0</v>
          </cell>
          <cell r="J198" t="n">
            <v>0</v>
          </cell>
          <cell r="K198" t="n">
            <v>0</v>
          </cell>
          <cell r="M198" t="n">
            <v>0</v>
          </cell>
          <cell r="N198" t="n">
            <v>0</v>
          </cell>
          <cell r="O198" t="n">
            <v>0</v>
          </cell>
          <cell r="P198" t="n">
            <v>0</v>
          </cell>
          <cell r="Q198" t="n">
            <v>0</v>
          </cell>
          <cell r="S198" t="n">
            <v>0</v>
          </cell>
        </row>
        <row r="199">
          <cell r="B199" t="n">
            <v>0</v>
          </cell>
          <cell r="C199" t="n">
            <v>0</v>
          </cell>
          <cell r="D199" t="n">
            <v>4</v>
          </cell>
          <cell r="E199" t="n">
            <v>0</v>
          </cell>
          <cell r="F199" t="n">
            <v>0</v>
          </cell>
          <cell r="G199" t="n">
            <v>0</v>
          </cell>
          <cell r="H199" t="n">
            <v>0</v>
          </cell>
          <cell r="I199" t="n">
            <v>0</v>
          </cell>
          <cell r="J199" t="n">
            <v>0</v>
          </cell>
          <cell r="K199" t="n">
            <v>0</v>
          </cell>
          <cell r="M199" t="n">
            <v>0</v>
          </cell>
          <cell r="N199" t="n">
            <v>0</v>
          </cell>
          <cell r="O199" t="n">
            <v>0</v>
          </cell>
          <cell r="P199" t="n">
            <v>0</v>
          </cell>
          <cell r="Q199" t="n">
            <v>0</v>
          </cell>
          <cell r="S199" t="n">
            <v>0</v>
          </cell>
        </row>
        <row r="200">
          <cell r="B200" t="n">
            <v>0</v>
          </cell>
          <cell r="C200" t="n">
            <v>0</v>
          </cell>
          <cell r="D200" t="n">
            <v>6</v>
          </cell>
          <cell r="E200" t="n">
            <v>0</v>
          </cell>
          <cell r="F200" t="n">
            <v>8</v>
          </cell>
          <cell r="G200" t="n">
            <v>1</v>
          </cell>
          <cell r="H200" t="n">
            <v>1</v>
          </cell>
          <cell r="I200" t="n">
            <v>0</v>
          </cell>
          <cell r="J200" t="n">
            <v>0</v>
          </cell>
          <cell r="K200" t="n">
            <v>0</v>
          </cell>
          <cell r="M200" t="n">
            <v>0</v>
          </cell>
          <cell r="N200" t="n">
            <v>0</v>
          </cell>
          <cell r="O200" t="n">
            <v>1</v>
          </cell>
          <cell r="P200" t="n">
            <v>0</v>
          </cell>
          <cell r="Q200" t="n">
            <v>0</v>
          </cell>
          <cell r="S200" t="n">
            <v>0</v>
          </cell>
        </row>
        <row r="201">
          <cell r="B201" t="n">
            <v>0</v>
          </cell>
          <cell r="C201" t="n">
            <v>0</v>
          </cell>
          <cell r="D201" t="n">
            <v>23</v>
          </cell>
          <cell r="E201" t="n">
            <v>2</v>
          </cell>
          <cell r="F201" t="n">
            <v>4</v>
          </cell>
          <cell r="G201" t="n">
            <v>1</v>
          </cell>
          <cell r="H201" t="n">
            <v>0</v>
          </cell>
          <cell r="I201" t="n">
            <v>0</v>
          </cell>
          <cell r="J201" t="n">
            <v>0</v>
          </cell>
          <cell r="K201" t="n">
            <v>0</v>
          </cell>
          <cell r="M201" t="n">
            <v>0</v>
          </cell>
          <cell r="N201" t="n">
            <v>0</v>
          </cell>
          <cell r="O201" t="n">
            <v>0</v>
          </cell>
          <cell r="P201" t="n">
            <v>0</v>
          </cell>
          <cell r="Q201" t="n">
            <v>0</v>
          </cell>
          <cell r="S201" t="n">
            <v>0</v>
          </cell>
        </row>
        <row r="202">
          <cell r="B202" t="n">
            <v>0</v>
          </cell>
          <cell r="C202" t="n">
            <v>0</v>
          </cell>
          <cell r="D202" t="n">
            <v>125</v>
          </cell>
          <cell r="E202" t="n">
            <v>4</v>
          </cell>
          <cell r="F202" t="n">
            <v>14</v>
          </cell>
          <cell r="G202" t="n">
            <v>2</v>
          </cell>
          <cell r="H202" t="n">
            <v>1</v>
          </cell>
          <cell r="I202" t="n">
            <v>0</v>
          </cell>
          <cell r="J202" t="n">
            <v>0</v>
          </cell>
          <cell r="K202" t="n">
            <v>50</v>
          </cell>
          <cell r="M202" t="n">
            <v>7</v>
          </cell>
          <cell r="N202" t="n">
            <v>3</v>
          </cell>
          <cell r="O202" t="n">
            <v>30</v>
          </cell>
          <cell r="P202" t="n">
            <v>0</v>
          </cell>
          <cell r="Q202" t="n">
            <v>150</v>
          </cell>
          <cell r="S202" t="n">
            <v>3</v>
          </cell>
        </row>
        <row r="203">
          <cell r="B203" t="n">
            <v>0</v>
          </cell>
          <cell r="C203" t="n">
            <v>0</v>
          </cell>
          <cell r="D203" t="n">
            <v>45</v>
          </cell>
          <cell r="E203" t="n">
            <v>5</v>
          </cell>
          <cell r="F203" t="n">
            <v>8</v>
          </cell>
          <cell r="G203" t="n">
            <v>1</v>
          </cell>
          <cell r="H203" t="n">
            <v>1</v>
          </cell>
          <cell r="I203" t="n">
            <v>0</v>
          </cell>
          <cell r="J203" t="n">
            <v>0</v>
          </cell>
          <cell r="K203" t="n">
            <v>15</v>
          </cell>
          <cell r="M203" t="n">
            <v>2</v>
          </cell>
          <cell r="N203" t="n">
            <v>1</v>
          </cell>
          <cell r="O203" t="n">
            <v>0</v>
          </cell>
          <cell r="P203" t="n">
            <v>0</v>
          </cell>
          <cell r="Q203" t="n">
            <v>0</v>
          </cell>
          <cell r="S203" t="n">
            <v>0</v>
          </cell>
        </row>
        <row r="204">
          <cell r="B204" t="n">
            <v>0</v>
          </cell>
          <cell r="C204" t="n">
            <v>0</v>
          </cell>
          <cell r="D204" t="n">
            <v>4</v>
          </cell>
          <cell r="E204" t="n">
            <v>0</v>
          </cell>
          <cell r="F204" t="n">
            <v>4</v>
          </cell>
          <cell r="G204" t="n">
            <v>1</v>
          </cell>
          <cell r="H204" t="n">
            <v>0</v>
          </cell>
          <cell r="I204" t="n">
            <v>0</v>
          </cell>
          <cell r="J204" t="n">
            <v>0</v>
          </cell>
          <cell r="K204" t="n">
            <v>13</v>
          </cell>
          <cell r="M204" t="n">
            <v>2</v>
          </cell>
          <cell r="N204" t="n">
            <v>1</v>
          </cell>
          <cell r="O204" t="n">
            <v>0</v>
          </cell>
          <cell r="P204" t="n">
            <v>0</v>
          </cell>
          <cell r="Q204" t="n">
            <v>0</v>
          </cell>
          <cell r="S204" t="n">
            <v>0</v>
          </cell>
        </row>
      </sheetData>
      <sheetData sheetId="14">
        <row r="3">
          <cell r="C3" t="n">
            <v>240</v>
          </cell>
          <cell r="D3" t="n">
            <v>0</v>
          </cell>
          <cell r="E3" t="n">
            <v>0</v>
          </cell>
          <cell r="F3" t="n">
            <v>251.44821166992188</v>
          </cell>
          <cell r="G3" t="n">
            <v>0</v>
          </cell>
          <cell r="H3" t="n">
            <v>0</v>
          </cell>
          <cell r="I3" t="n">
            <v>0</v>
          </cell>
          <cell r="J3" t="n">
            <v>0</v>
          </cell>
        </row>
        <row r="5">
          <cell r="C5" t="n">
            <v>67.029998779296875</v>
          </cell>
          <cell r="D5" t="n">
            <v>33.584346771240234</v>
          </cell>
          <cell r="E5" t="n">
            <v>0</v>
          </cell>
          <cell r="F5" t="n">
            <v>881.589111328125</v>
          </cell>
          <cell r="G5" t="n">
            <v>0.88916885852813721</v>
          </cell>
          <cell r="H5" t="n">
            <v>40.901771545410156</v>
          </cell>
          <cell r="I5" t="n">
            <v>0</v>
          </cell>
          <cell r="J5" t="n">
            <v>0</v>
          </cell>
        </row>
        <row r="6">
          <cell r="C6" t="n">
            <v>12.795000076293945</v>
          </cell>
          <cell r="D6" t="n">
            <v>36.139179229736328</v>
          </cell>
          <cell r="E6" t="n">
            <v>9.6569862365722656</v>
          </cell>
          <cell r="F6" t="n">
            <v>184.40972900390625</v>
          </cell>
          <cell r="G6" t="n">
            <v>32.912117004394531</v>
          </cell>
          <cell r="H6" t="n">
            <v>79.029930114746094</v>
          </cell>
          <cell r="I6" t="n">
            <v>0</v>
          </cell>
          <cell r="J6" t="n">
            <v>1.0106148719787598</v>
          </cell>
        </row>
        <row r="8">
          <cell r="C8" t="n">
            <v>397.60000610351563</v>
          </cell>
          <cell r="D8" t="n">
            <v>310.72442626953125</v>
          </cell>
          <cell r="E8" t="n">
            <v>621.6646728515625</v>
          </cell>
          <cell r="F8" t="n">
            <v>569.6614990234375</v>
          </cell>
          <cell r="G8" t="n">
            <v>394.87899780273438</v>
          </cell>
          <cell r="H8" t="n">
            <v>559.41192626953125</v>
          </cell>
          <cell r="I8" t="n">
            <v>0</v>
          </cell>
          <cell r="J8" t="n">
            <v>6.4734268188476563</v>
          </cell>
        </row>
        <row r="9">
          <cell r="C9" t="n">
            <v>236.39999389648438</v>
          </cell>
          <cell r="D9" t="n">
            <v>88.037078857421875</v>
          </cell>
          <cell r="E9" t="n">
            <v>187.30805969238281</v>
          </cell>
          <cell r="F9" t="n">
            <v>371.40646362304688</v>
          </cell>
          <cell r="G9" t="n">
            <v>171.31694030761719</v>
          </cell>
          <cell r="H9" t="n">
            <v>234.24971008300781</v>
          </cell>
          <cell r="I9" t="n">
            <v>0</v>
          </cell>
          <cell r="J9" t="n">
            <v>2.2926321029663086</v>
          </cell>
        </row>
        <row r="11">
          <cell r="C11" t="n">
            <v>34</v>
          </cell>
          <cell r="D11" t="n">
            <v>57.396663665771484</v>
          </cell>
          <cell r="E11" t="n">
            <v>99.937057495117188</v>
          </cell>
          <cell r="F11" t="n">
            <v>260.63812255859375</v>
          </cell>
          <cell r="G11" t="n">
            <v>64.179206848144531</v>
          </cell>
          <cell r="H11" t="n">
            <v>88.666885375976563</v>
          </cell>
          <cell r="I11" t="n">
            <v>0</v>
          </cell>
          <cell r="J11" t="n">
            <v>4.6819639205932617</v>
          </cell>
        </row>
        <row r="12">
          <cell r="C12" t="n">
            <v>21.35999870300293</v>
          </cell>
          <cell r="D12" t="n">
            <v>11.096039772033691</v>
          </cell>
          <cell r="E12" t="n">
            <v>0</v>
          </cell>
          <cell r="F12" t="n">
            <v>323.23251342773438</v>
          </cell>
          <cell r="G12" t="n">
            <v>40.157817840576172</v>
          </cell>
          <cell r="H12" t="n">
            <v>207.53314208984375</v>
          </cell>
          <cell r="I12" t="n">
            <v>0</v>
          </cell>
          <cell r="J12" t="n">
            <v>0</v>
          </cell>
        </row>
        <row r="13">
          <cell r="C13" t="n">
            <v>64.900001525878906</v>
          </cell>
          <cell r="D13" t="n">
            <v>51.717414855957031</v>
          </cell>
          <cell r="E13" t="n">
            <v>150.22212219238281</v>
          </cell>
          <cell r="F13" t="n">
            <v>493.78756713867188</v>
          </cell>
          <cell r="G13" t="n">
            <v>93.607223510742188</v>
          </cell>
          <cell r="H13" t="n">
            <v>458.05758666992188</v>
          </cell>
          <cell r="I13" t="n">
            <v>0</v>
          </cell>
          <cell r="J13" t="n">
            <v>1.9589930772781372</v>
          </cell>
        </row>
        <row r="14">
          <cell r="C14" t="n">
            <v>256.42001342773438</v>
          </cell>
          <cell r="D14" t="n">
            <v>8.822169303894043</v>
          </cell>
          <cell r="E14" t="n">
            <v>0</v>
          </cell>
          <cell r="F14" t="n">
            <v>1648.8035888671875</v>
          </cell>
          <cell r="G14" t="n">
            <v>33.634521484375</v>
          </cell>
          <cell r="H14" t="n">
            <v>117.72081756591797</v>
          </cell>
          <cell r="I14" t="n">
            <v>0</v>
          </cell>
          <cell r="J14" t="n">
            <v>3.6759037971496582</v>
          </cell>
        </row>
        <row r="16">
          <cell r="C16" t="n">
            <v>8592.2001953125</v>
          </cell>
          <cell r="D16" t="n">
            <v>25009.3984375</v>
          </cell>
          <cell r="E16" t="n">
            <v>11788.966796875</v>
          </cell>
          <cell r="F16" t="n">
            <v>0</v>
          </cell>
          <cell r="G16" t="n">
            <v>4994.96533203125</v>
          </cell>
          <cell r="H16" t="n">
            <v>5401.96240234375</v>
          </cell>
          <cell r="I16" t="n">
            <v>9213.5419921875</v>
          </cell>
          <cell r="J16" t="n">
            <v>218.35914611816406</v>
          </cell>
        </row>
        <row r="18">
          <cell r="C18" t="n">
            <v>5.1500000953674316</v>
          </cell>
          <cell r="D18" t="n">
            <v>8.8285713195800781</v>
          </cell>
          <cell r="E18" t="n">
            <v>5.0956854820251465</v>
          </cell>
          <cell r="F18" t="n">
            <v>40.06927490234375</v>
          </cell>
          <cell r="G18" t="n">
            <v>4.0661797523498535</v>
          </cell>
          <cell r="H18" t="n">
            <v>13.102133750915527</v>
          </cell>
          <cell r="I18" t="n">
            <v>0</v>
          </cell>
          <cell r="J18" t="n">
            <v>0.19750718772411346</v>
          </cell>
        </row>
        <row r="19">
          <cell r="C19" t="n">
            <v>6.7999300956726074</v>
          </cell>
          <cell r="D19" t="n">
            <v>10.907379150390625</v>
          </cell>
          <cell r="E19" t="n">
            <v>8.4462862014770508</v>
          </cell>
          <cell r="F19" t="n">
            <v>42.404750823974609</v>
          </cell>
          <cell r="G19" t="n">
            <v>3.1716902256011963</v>
          </cell>
          <cell r="H19" t="n">
            <v>15.036160469055176</v>
          </cell>
          <cell r="I19" t="n">
            <v>0</v>
          </cell>
          <cell r="J19" t="n">
            <v>0.1540590226650238</v>
          </cell>
        </row>
        <row r="20">
          <cell r="C20" t="n">
            <v>9.0289993286132813</v>
          </cell>
          <cell r="D20" t="n">
            <v>1.790850043296814</v>
          </cell>
          <cell r="E20" t="n">
            <v>0</v>
          </cell>
          <cell r="F20" t="n">
            <v>76.346488952636719</v>
          </cell>
          <cell r="G20" t="n">
            <v>0</v>
          </cell>
          <cell r="H20" t="n">
            <v>0.85345196723937988</v>
          </cell>
          <cell r="I20" t="n">
            <v>0</v>
          </cell>
          <cell r="J20" t="n">
            <v>0</v>
          </cell>
        </row>
        <row r="21">
          <cell r="C21" t="n">
            <v>19.600000381469727</v>
          </cell>
          <cell r="D21" t="n">
            <v>35.073455810546875</v>
          </cell>
          <cell r="E21" t="n">
            <v>41.226207733154297</v>
          </cell>
          <cell r="F21" t="n">
            <v>88.242141723632813</v>
          </cell>
          <cell r="G21" t="n">
            <v>11.07215404510498</v>
          </cell>
          <cell r="H21" t="n">
            <v>45.14031982421875</v>
          </cell>
          <cell r="I21" t="n">
            <v>0</v>
          </cell>
          <cell r="J21" t="n">
            <v>1.0239065885543823</v>
          </cell>
        </row>
        <row r="22">
          <cell r="C22" t="n">
            <v>307.60000610351563</v>
          </cell>
          <cell r="D22" t="n">
            <v>38.700603485107422</v>
          </cell>
          <cell r="E22" t="n">
            <v>0</v>
          </cell>
          <cell r="F22" t="n">
            <v>593.4464111328125</v>
          </cell>
          <cell r="G22" t="n">
            <v>5.7861204147338867</v>
          </cell>
          <cell r="H22" t="n">
            <v>28.930599212646484</v>
          </cell>
          <cell r="I22" t="n">
            <v>0</v>
          </cell>
          <cell r="J22" t="n">
            <v>5.6912651062011719</v>
          </cell>
        </row>
        <row r="23">
          <cell r="C23" t="n">
            <v>10.100000381469727</v>
          </cell>
          <cell r="D23" t="n">
            <v>12.670907974243164</v>
          </cell>
          <cell r="E23" t="n">
            <v>0</v>
          </cell>
          <cell r="F23" t="n">
            <v>94.859664916992188</v>
          </cell>
          <cell r="G23" t="n">
            <v>12.427018165588379</v>
          </cell>
          <cell r="H23" t="n">
            <v>37.806140899658203</v>
          </cell>
          <cell r="I23" t="n">
            <v>0</v>
          </cell>
          <cell r="J23" t="n">
            <v>0.4590909481048584</v>
          </cell>
        </row>
        <row r="24">
          <cell r="C24" t="n">
            <v>9.8000001907348633</v>
          </cell>
          <cell r="D24" t="n">
            <v>0</v>
          </cell>
          <cell r="E24" t="n">
            <v>2.3985936641693115</v>
          </cell>
          <cell r="F24" t="n">
            <v>58.709766387939453</v>
          </cell>
          <cell r="G24" t="n">
            <v>1.9848828315734863</v>
          </cell>
          <cell r="H24" t="n">
            <v>41.966091156005859</v>
          </cell>
          <cell r="I24" t="n">
            <v>0</v>
          </cell>
          <cell r="J24" t="n">
            <v>0</v>
          </cell>
        </row>
        <row r="26">
          <cell r="C26" t="n">
            <v>164.08599853515625</v>
          </cell>
          <cell r="D26" t="n">
            <v>350.490966796875</v>
          </cell>
          <cell r="E26" t="n">
            <v>0</v>
          </cell>
          <cell r="F26" t="n">
            <v>212.16830444335938</v>
          </cell>
          <cell r="G26" t="n">
            <v>344.56686401367188</v>
          </cell>
          <cell r="H26" t="n">
            <v>207.30036926269531</v>
          </cell>
          <cell r="I26" t="n">
            <v>0</v>
          </cell>
          <cell r="J26" t="n">
            <v>7.3478193283081055</v>
          </cell>
        </row>
        <row r="27">
          <cell r="C27" t="n">
            <v>358.70001220703125</v>
          </cell>
          <cell r="D27" t="n">
            <v>796.95245361328125</v>
          </cell>
          <cell r="E27" t="n">
            <v>66.412704467773438</v>
          </cell>
          <cell r="F27" t="n">
            <v>365.73590087890625</v>
          </cell>
          <cell r="G27" t="n">
            <v>624.16363525390625</v>
          </cell>
          <cell r="H27" t="n">
            <v>559.391845703125</v>
          </cell>
          <cell r="I27" t="n">
            <v>13.514212608337402</v>
          </cell>
          <cell r="J27" t="n">
            <v>36.681434631347656</v>
          </cell>
        </row>
        <row r="28">
          <cell r="C28" t="n">
            <v>57.622001647949219</v>
          </cell>
          <cell r="D28" t="n">
            <v>192.19845581054688</v>
          </cell>
          <cell r="E28" t="n">
            <v>0</v>
          </cell>
          <cell r="F28" t="n">
            <v>153.90895080566406</v>
          </cell>
          <cell r="G28" t="n">
            <v>168.87751770019531</v>
          </cell>
          <cell r="H28" t="n">
            <v>87.778144836425781</v>
          </cell>
          <cell r="I28" t="n">
            <v>0</v>
          </cell>
          <cell r="J28" t="n">
            <v>4.3795228004455566</v>
          </cell>
        </row>
        <row r="29">
          <cell r="C29" t="n">
            <v>385.70999145507813</v>
          </cell>
          <cell r="D29" t="n">
            <v>1062.795654296875</v>
          </cell>
          <cell r="E29" t="n">
            <v>0</v>
          </cell>
          <cell r="F29" t="n">
            <v>1562.934814453125</v>
          </cell>
          <cell r="G29" t="n">
            <v>959.06524658203125</v>
          </cell>
          <cell r="H29" t="n">
            <v>771.79217529296875</v>
          </cell>
          <cell r="I29" t="n">
            <v>0</v>
          </cell>
          <cell r="J29" t="n">
            <v>18.606367111206055</v>
          </cell>
        </row>
        <row r="30">
          <cell r="C30" t="n">
            <v>371.93002319335938</v>
          </cell>
          <cell r="D30" t="n">
            <v>623.50482177734375</v>
          </cell>
          <cell r="E30" t="n">
            <v>0</v>
          </cell>
          <cell r="F30" t="n">
            <v>392.58578491210938</v>
          </cell>
          <cell r="G30" t="n">
            <v>478.97036743164063</v>
          </cell>
          <cell r="H30" t="n">
            <v>444.14523315429688</v>
          </cell>
          <cell r="I30" t="n">
            <v>0</v>
          </cell>
          <cell r="J30" t="n">
            <v>40.713935852050781</v>
          </cell>
        </row>
        <row r="31">
          <cell r="C31" t="n">
            <v>291.02899169921875</v>
          </cell>
          <cell r="D31" t="n">
            <v>383.0174560546875</v>
          </cell>
          <cell r="E31" t="n">
            <v>0</v>
          </cell>
          <cell r="F31" t="n">
            <v>659.33984375</v>
          </cell>
          <cell r="G31" t="n">
            <v>339.38629150390625</v>
          </cell>
          <cell r="H31" t="n">
            <v>375.11114501953125</v>
          </cell>
          <cell r="I31" t="n">
            <v>0</v>
          </cell>
          <cell r="J31" t="n">
            <v>40.995750427246094</v>
          </cell>
        </row>
        <row r="32">
          <cell r="C32" t="n">
            <v>170.64399719238281</v>
          </cell>
          <cell r="D32" t="n">
            <v>323.96310424804688</v>
          </cell>
          <cell r="E32" t="n">
            <v>0</v>
          </cell>
          <cell r="F32" t="n">
            <v>122.97549438476563</v>
          </cell>
          <cell r="G32" t="n">
            <v>283.0458984375</v>
          </cell>
          <cell r="H32" t="n">
            <v>268.75067138671875</v>
          </cell>
          <cell r="I32" t="n">
            <v>0</v>
          </cell>
          <cell r="J32" t="n">
            <v>22.497438430786133</v>
          </cell>
        </row>
        <row r="33">
          <cell r="C33" t="n">
            <v>225.39999389648438</v>
          </cell>
          <cell r="D33" t="n">
            <v>427.12786865234375</v>
          </cell>
          <cell r="E33" t="n">
            <v>37.724617004394531</v>
          </cell>
          <cell r="F33" t="n">
            <v>137.306884765625</v>
          </cell>
          <cell r="G33" t="n">
            <v>393.72720336914063</v>
          </cell>
          <cell r="H33" t="n">
            <v>321.097900390625</v>
          </cell>
          <cell r="I33" t="n">
            <v>4.3865833282470703</v>
          </cell>
          <cell r="J33" t="n">
            <v>31.332738876342773</v>
          </cell>
        </row>
        <row r="34">
          <cell r="C34" t="n">
            <v>434.35501098632813</v>
          </cell>
          <cell r="D34" t="n">
            <v>300.2841796875</v>
          </cell>
          <cell r="E34" t="n">
            <v>0</v>
          </cell>
          <cell r="F34" t="n">
            <v>543.617919921875</v>
          </cell>
          <cell r="G34" t="n">
            <v>427.66766357421875</v>
          </cell>
          <cell r="H34" t="n">
            <v>381.61117553710938</v>
          </cell>
          <cell r="I34" t="n">
            <v>0</v>
          </cell>
          <cell r="J34" t="n">
            <v>2.1572139263153076</v>
          </cell>
        </row>
        <row r="36">
          <cell r="C36" t="n">
            <v>116.81000518798828</v>
          </cell>
          <cell r="D36" t="n">
            <v>284.21658325195313</v>
          </cell>
          <cell r="E36" t="n">
            <v>478.44430541992188</v>
          </cell>
          <cell r="F36" t="n">
            <v>614.535400390625</v>
          </cell>
          <cell r="G36" t="n">
            <v>91.455757141113281</v>
          </cell>
          <cell r="H36" t="n">
            <v>243.3751220703125</v>
          </cell>
          <cell r="I36" t="n">
            <v>0</v>
          </cell>
          <cell r="J36" t="n">
            <v>3.9040741920471191</v>
          </cell>
        </row>
        <row r="37">
          <cell r="C37" t="n">
            <v>1576.0999755859375</v>
          </cell>
          <cell r="D37" t="n">
            <v>5855.150390625</v>
          </cell>
          <cell r="E37" t="n">
            <v>4095.7783203125</v>
          </cell>
          <cell r="F37" t="n">
            <v>3853.042724609375</v>
          </cell>
          <cell r="G37" t="n">
            <v>1237.029541015625</v>
          </cell>
          <cell r="H37" t="n">
            <v>1330.743896484375</v>
          </cell>
          <cell r="I37" t="n">
            <v>516.19708251953125</v>
          </cell>
          <cell r="J37" t="n">
            <v>98.323265075683594</v>
          </cell>
        </row>
        <row r="38">
          <cell r="C38" t="n">
            <v>109.70999908447266</v>
          </cell>
          <cell r="D38" t="n">
            <v>227.29319763183594</v>
          </cell>
          <cell r="E38" t="n">
            <v>775.68316650390625</v>
          </cell>
          <cell r="F38" t="n">
            <v>282.42535400390625</v>
          </cell>
          <cell r="G38" t="n">
            <v>134.10977172851563</v>
          </cell>
          <cell r="H38" t="n">
            <v>361.06472778320313</v>
          </cell>
          <cell r="I38" t="n">
            <v>21.703344345092773</v>
          </cell>
          <cell r="J38" t="n">
            <v>16.34797477722168</v>
          </cell>
        </row>
        <row r="39">
          <cell r="C39" t="n">
            <v>446.9169921875</v>
          </cell>
          <cell r="D39" t="n">
            <v>843.3892822265625</v>
          </cell>
          <cell r="E39" t="n">
            <v>2599.69482421875</v>
          </cell>
          <cell r="F39" t="n">
            <v>770.8397216796875</v>
          </cell>
          <cell r="G39" t="n">
            <v>432.18035888671875</v>
          </cell>
          <cell r="H39" t="n">
            <v>639.62689208984375</v>
          </cell>
          <cell r="I39" t="n">
            <v>135.55821228027344</v>
          </cell>
          <cell r="J39" t="n">
            <v>66.125953674316406</v>
          </cell>
        </row>
        <row r="41">
          <cell r="C41" t="n">
            <v>242.89999389648438</v>
          </cell>
          <cell r="D41" t="n">
            <v>84.204940795898438</v>
          </cell>
          <cell r="E41" t="n">
            <v>305.60275268554688</v>
          </cell>
          <cell r="F41" t="n">
            <v>2702.05224609375</v>
          </cell>
          <cell r="G41" t="n">
            <v>186.1815185546875</v>
          </cell>
          <cell r="H41" t="n">
            <v>120.729736328125</v>
          </cell>
          <cell r="I41" t="n">
            <v>0</v>
          </cell>
          <cell r="J41" t="n">
            <v>2.6988763809204102</v>
          </cell>
        </row>
        <row r="42">
          <cell r="C42" t="n">
            <v>372.7080078125</v>
          </cell>
          <cell r="D42" t="n">
            <v>1544.2652587890625</v>
          </cell>
          <cell r="E42" t="n">
            <v>3653.606201171875</v>
          </cell>
          <cell r="F42" t="n">
            <v>1553.8641357421875</v>
          </cell>
          <cell r="G42" t="n">
            <v>967.709716796875</v>
          </cell>
          <cell r="H42" t="n">
            <v>1831.517578125</v>
          </cell>
          <cell r="I42" t="n">
            <v>0</v>
          </cell>
          <cell r="J42" t="n">
            <v>16.498559951782227</v>
          </cell>
        </row>
        <row r="43">
          <cell r="C43" t="n">
            <v>47.200000762939453</v>
          </cell>
          <cell r="D43" t="n">
            <v>111.40338134765625</v>
          </cell>
          <cell r="E43" t="n">
            <v>271.15164184570313</v>
          </cell>
          <cell r="F43" t="n">
            <v>364.62112426757813</v>
          </cell>
          <cell r="G43" t="n">
            <v>105.36160278320313</v>
          </cell>
          <cell r="H43" t="n">
            <v>227.94486999511719</v>
          </cell>
          <cell r="I43" t="n">
            <v>0</v>
          </cell>
          <cell r="J43" t="n">
            <v>1.4596880674362183</v>
          </cell>
        </row>
        <row r="45">
          <cell r="C45" t="n">
            <v>396.58001708984375</v>
          </cell>
          <cell r="D45" t="n">
            <v>178.36575317382813</v>
          </cell>
          <cell r="E45" t="n">
            <v>0</v>
          </cell>
          <cell r="F45" t="n">
            <v>1816.110595703125</v>
          </cell>
          <cell r="G45" t="n">
            <v>222.29058837890625</v>
          </cell>
          <cell r="H45" t="n">
            <v>393.34457397460938</v>
          </cell>
          <cell r="I45" t="n">
            <v>0</v>
          </cell>
          <cell r="J45" t="n">
            <v>39.345386505126953</v>
          </cell>
        </row>
        <row r="46">
          <cell r="C46" t="n">
            <v>162.82099914550781</v>
          </cell>
          <cell r="D46" t="n">
            <v>494.43472290039063</v>
          </cell>
          <cell r="E46" t="n">
            <v>575.14556884765625</v>
          </cell>
          <cell r="F46" t="n">
            <v>749.49847412109375</v>
          </cell>
          <cell r="G46" t="n">
            <v>305.57565307617188</v>
          </cell>
          <cell r="H46" t="n">
            <v>447.55441284179688</v>
          </cell>
          <cell r="I46" t="n">
            <v>0</v>
          </cell>
          <cell r="J46" t="n">
            <v>7.4827852249145508</v>
          </cell>
        </row>
        <row r="48">
          <cell r="C48" t="n">
            <v>54.5</v>
          </cell>
          <cell r="D48" t="n">
            <v>66.319473266601563</v>
          </cell>
          <cell r="E48" t="n">
            <v>0</v>
          </cell>
          <cell r="F48" t="n">
            <v>408.3424072265625</v>
          </cell>
          <cell r="G48" t="n">
            <v>140.22752380371094</v>
          </cell>
          <cell r="H48" t="n">
            <v>153.97837829589844</v>
          </cell>
          <cell r="I48" t="n">
            <v>0</v>
          </cell>
          <cell r="J48" t="n">
            <v>20.219324111938477</v>
          </cell>
        </row>
        <row r="49">
          <cell r="C49" t="n">
            <v>120.51499938964844</v>
          </cell>
          <cell r="D49" t="n">
            <v>155.392578125</v>
          </cell>
          <cell r="E49" t="n">
            <v>67.848236083984375</v>
          </cell>
          <cell r="F49" t="n">
            <v>558.23809814453125</v>
          </cell>
          <cell r="G49" t="n">
            <v>139.39628601074219</v>
          </cell>
          <cell r="H49" t="n">
            <v>184.20225524902344</v>
          </cell>
          <cell r="I49" t="n">
            <v>0</v>
          </cell>
          <cell r="J49" t="n">
            <v>0.54409170150756836</v>
          </cell>
        </row>
        <row r="50">
          <cell r="C50" t="n">
            <v>220.90000915527344</v>
          </cell>
          <cell r="D50" t="n">
            <v>184.02510070800781</v>
          </cell>
          <cell r="E50" t="n">
            <v>41.581836700439453</v>
          </cell>
          <cell r="F50" t="n">
            <v>2785.552490234375</v>
          </cell>
          <cell r="G50" t="n">
            <v>145.01863098144531</v>
          </cell>
          <cell r="H50" t="n">
            <v>225.95207214355469</v>
          </cell>
          <cell r="I50" t="n">
            <v>0</v>
          </cell>
          <cell r="J50" t="n">
            <v>10.744660377502441</v>
          </cell>
        </row>
        <row r="51">
          <cell r="C51" t="n">
            <v>9.9799995422363281</v>
          </cell>
          <cell r="D51" t="n">
            <v>20.167196273803711</v>
          </cell>
          <cell r="E51" t="n">
            <v>0</v>
          </cell>
          <cell r="F51" t="n">
            <v>45.756053924560547</v>
          </cell>
          <cell r="G51" t="n">
            <v>42.832271575927734</v>
          </cell>
          <cell r="H51" t="n">
            <v>61.966361999511719</v>
          </cell>
          <cell r="I51" t="n">
            <v>0</v>
          </cell>
          <cell r="J51" t="n">
            <v>0.8057669997215271</v>
          </cell>
        </row>
        <row r="52">
          <cell r="C52" t="n">
            <v>16.030000686645508</v>
          </cell>
          <cell r="D52" t="n">
            <v>49.609413146972656</v>
          </cell>
          <cell r="E52" t="n">
            <v>69.463600158691406</v>
          </cell>
          <cell r="F52" t="n">
            <v>142.94174194335938</v>
          </cell>
          <cell r="G52" t="n">
            <v>69.667694091796875</v>
          </cell>
          <cell r="H52" t="n">
            <v>117.24046325683594</v>
          </cell>
          <cell r="I52" t="n">
            <v>0</v>
          </cell>
          <cell r="J52" t="n">
            <v>0.43425607681274414</v>
          </cell>
        </row>
        <row r="53">
          <cell r="C53" t="n">
            <v>11.595999717712402</v>
          </cell>
          <cell r="D53" t="n">
            <v>9.9799308776855469</v>
          </cell>
          <cell r="E53" t="n">
            <v>0</v>
          </cell>
          <cell r="F53" t="n">
            <v>79.007797241210938</v>
          </cell>
          <cell r="G53" t="n">
            <v>38.432819366455078</v>
          </cell>
          <cell r="H53" t="n">
            <v>72.638023376464844</v>
          </cell>
          <cell r="I53" t="n">
            <v>0</v>
          </cell>
          <cell r="J53" t="n">
            <v>0.31502309441566467</v>
          </cell>
        </row>
        <row r="54">
          <cell r="C54" t="n">
            <v>7.1820001602172852</v>
          </cell>
          <cell r="D54" t="n">
            <v>4.5509705543518066</v>
          </cell>
          <cell r="E54" t="n">
            <v>4.0769109725952148</v>
          </cell>
          <cell r="F54" t="n">
            <v>46.694854736328125</v>
          </cell>
          <cell r="G54" t="n">
            <v>4.0966634750366211</v>
          </cell>
          <cell r="H54" t="n">
            <v>40.484676361083984</v>
          </cell>
          <cell r="I54" t="n">
            <v>0</v>
          </cell>
          <cell r="J54" t="n">
            <v>0.23702971637248993</v>
          </cell>
        </row>
        <row r="55">
          <cell r="C55" t="n">
            <v>76.400001525878906</v>
          </cell>
          <cell r="D55" t="n">
            <v>61.677860260009766</v>
          </cell>
          <cell r="E55" t="n">
            <v>0</v>
          </cell>
          <cell r="F55" t="n">
            <v>229.8548583984375</v>
          </cell>
          <cell r="G55" t="n">
            <v>86.319725036621094</v>
          </cell>
          <cell r="H55" t="n">
            <v>177.60035705566406</v>
          </cell>
          <cell r="I55" t="n">
            <v>0</v>
          </cell>
          <cell r="J55" t="n">
            <v>3.9036619663238525</v>
          </cell>
        </row>
        <row r="56">
          <cell r="C56" t="n">
            <v>120</v>
          </cell>
          <cell r="D56" t="n">
            <v>271.87310791015625</v>
          </cell>
          <cell r="E56" t="n">
            <v>434.1048583984375</v>
          </cell>
          <cell r="F56" t="n">
            <v>707.856201171875</v>
          </cell>
          <cell r="G56" t="n">
            <v>282.8489990234375</v>
          </cell>
          <cell r="H56" t="n">
            <v>488.72012329101563</v>
          </cell>
          <cell r="I56" t="n">
            <v>0</v>
          </cell>
          <cell r="J56" t="n">
            <v>45.194797515869141</v>
          </cell>
        </row>
        <row r="57">
          <cell r="C57" t="n">
            <v>10.984999656677246</v>
          </cell>
          <cell r="D57" t="n">
            <v>26.422107696533203</v>
          </cell>
          <cell r="E57" t="n">
            <v>21.133756637573242</v>
          </cell>
          <cell r="F57" t="n">
            <v>63.499561309814453</v>
          </cell>
          <cell r="G57" t="n">
            <v>32.179454803466797</v>
          </cell>
          <cell r="H57" t="n">
            <v>60.360626220703125</v>
          </cell>
          <cell r="I57" t="n">
            <v>0</v>
          </cell>
          <cell r="J57" t="n">
            <v>0.45871719717979431</v>
          </cell>
        </row>
        <row r="59">
          <cell r="C59" t="n">
            <v>589.989990234375</v>
          </cell>
          <cell r="D59" t="n">
            <v>2156.989990234375</v>
          </cell>
          <cell r="E59" t="n">
            <v>2075.649658203125</v>
          </cell>
          <cell r="F59" t="n">
            <v>424.03738403320313</v>
          </cell>
          <cell r="G59" t="n">
            <v>610.05377197265625</v>
          </cell>
          <cell r="H59" t="n">
            <v>902.87957763671875</v>
          </cell>
          <cell r="I59" t="n">
            <v>126.01110076904297</v>
          </cell>
          <cell r="J59" t="n">
            <v>50.671131134033203</v>
          </cell>
        </row>
        <row r="60">
          <cell r="C60" t="n">
            <v>299</v>
          </cell>
          <cell r="D60" t="n">
            <v>554.79888916015625</v>
          </cell>
          <cell r="E60" t="n">
            <v>435.6484375</v>
          </cell>
          <cell r="F60" t="n">
            <v>98.459686279296875</v>
          </cell>
          <cell r="G60" t="n">
            <v>117.50949096679688</v>
          </cell>
          <cell r="H60" t="n">
            <v>191.49696350097656</v>
          </cell>
          <cell r="I60" t="n">
            <v>69.920646667480469</v>
          </cell>
          <cell r="J60" t="n">
            <v>22.831232070922852</v>
          </cell>
        </row>
        <row r="61">
          <cell r="C61" t="n">
            <v>398.97000122070313</v>
          </cell>
          <cell r="D61" t="n">
            <v>1319.07421875</v>
          </cell>
          <cell r="E61" t="n">
            <v>1016.9529418945313</v>
          </cell>
          <cell r="F61" t="n">
            <v>169.88078308105469</v>
          </cell>
          <cell r="G61" t="n">
            <v>299.70632934570313</v>
          </cell>
          <cell r="H61" t="n">
            <v>269.22772216796875</v>
          </cell>
          <cell r="I61" t="n">
            <v>209.85270690917969</v>
          </cell>
          <cell r="J61" t="n">
            <v>23.316970825195313</v>
          </cell>
        </row>
        <row r="62">
          <cell r="C62" t="n">
            <v>1576.969970703125</v>
          </cell>
          <cell r="D62" t="n">
            <v>5481.626953125</v>
          </cell>
          <cell r="E62" t="n">
            <v>5016.55078125</v>
          </cell>
          <cell r="F62" t="n">
            <v>312.19937133789063</v>
          </cell>
          <cell r="G62" t="n">
            <v>851.9755859375</v>
          </cell>
          <cell r="H62" t="n">
            <v>868.6810302734375</v>
          </cell>
          <cell r="I62" t="n">
            <v>201.28642272949219</v>
          </cell>
          <cell r="J62" t="n">
            <v>0</v>
          </cell>
        </row>
        <row r="64">
          <cell r="C64" t="n">
            <v>644</v>
          </cell>
          <cell r="D64" t="n">
            <v>3072.4560546875</v>
          </cell>
          <cell r="E64" t="n">
            <v>0</v>
          </cell>
          <cell r="F64" t="n">
            <v>0</v>
          </cell>
          <cell r="G64" t="n">
            <v>346.44949340820313</v>
          </cell>
          <cell r="H64" t="n">
            <v>0</v>
          </cell>
          <cell r="I64" t="n">
            <v>284.74249267578125</v>
          </cell>
          <cell r="J64" t="n">
            <v>0</v>
          </cell>
        </row>
        <row r="65">
          <cell r="C65" t="n">
            <v>1406</v>
          </cell>
          <cell r="D65" t="n">
            <v>3581.17578125</v>
          </cell>
          <cell r="E65" t="n">
            <v>0</v>
          </cell>
          <cell r="F65" t="n">
            <v>0</v>
          </cell>
          <cell r="G65" t="n">
            <v>944.9521484375</v>
          </cell>
          <cell r="H65" t="n">
            <v>0</v>
          </cell>
          <cell r="I65" t="n">
            <v>528.79248046875</v>
          </cell>
          <cell r="J65" t="n">
            <v>0</v>
          </cell>
        </row>
        <row r="66">
          <cell r="C66" t="n">
            <v>2001.900146484375</v>
          </cell>
          <cell r="D66" t="n">
            <v>6626.62939453125</v>
          </cell>
          <cell r="E66" t="n">
            <v>0</v>
          </cell>
          <cell r="F66" t="n">
            <v>0</v>
          </cell>
          <cell r="G66" t="n">
            <v>1954.6282958984375</v>
          </cell>
          <cell r="H66" t="n">
            <v>292.2808837890625</v>
          </cell>
          <cell r="I66" t="n">
            <v>922.3616943359375</v>
          </cell>
          <cell r="J66" t="n">
            <v>101.81915283203125</v>
          </cell>
        </row>
        <row r="67">
          <cell r="C67" t="n">
            <v>1480.4000244140625</v>
          </cell>
          <cell r="D67" t="n">
            <v>7349.18212890625</v>
          </cell>
          <cell r="E67" t="n">
            <v>0</v>
          </cell>
          <cell r="F67" t="n">
            <v>0</v>
          </cell>
          <cell r="G67" t="n">
            <v>1798.379638671875</v>
          </cell>
          <cell r="H67" t="n">
            <v>0</v>
          </cell>
          <cell r="I67" t="n">
            <v>797.96954345703125</v>
          </cell>
          <cell r="J67" t="n">
            <v>3.9308845996856689</v>
          </cell>
        </row>
        <row r="68">
          <cell r="C68" t="n">
            <v>1671.0999755859375</v>
          </cell>
          <cell r="D68" t="n">
            <v>4142.64404296875</v>
          </cell>
          <cell r="E68" t="n">
            <v>0</v>
          </cell>
          <cell r="F68" t="n">
            <v>0</v>
          </cell>
          <cell r="G68" t="n">
            <v>1768.842529296875</v>
          </cell>
          <cell r="H68" t="n">
            <v>18.838462829589844</v>
          </cell>
          <cell r="I68" t="n">
            <v>1084.7432861328125</v>
          </cell>
          <cell r="J68" t="n">
            <v>0</v>
          </cell>
        </row>
        <row r="69">
          <cell r="C69" t="n">
            <v>6415.7998046875</v>
          </cell>
          <cell r="D69" t="n">
            <v>34852.421875</v>
          </cell>
          <cell r="E69" t="n">
            <v>0</v>
          </cell>
          <cell r="F69" t="n">
            <v>0</v>
          </cell>
          <cell r="G69" t="n">
            <v>5622.22998046875</v>
          </cell>
          <cell r="H69" t="n">
            <v>0</v>
          </cell>
          <cell r="I69" t="n">
            <v>3576.71728515625</v>
          </cell>
          <cell r="J69" t="n">
            <v>0</v>
          </cell>
        </row>
        <row r="71">
          <cell r="C71" t="n">
            <v>559.5</v>
          </cell>
          <cell r="D71" t="n">
            <v>373.0643310546875</v>
          </cell>
          <cell r="E71" t="n">
            <v>585.149169921875</v>
          </cell>
          <cell r="F71" t="n">
            <v>10232.357421875</v>
          </cell>
          <cell r="G71" t="n">
            <v>348.85433959960938</v>
          </cell>
          <cell r="H71" t="n">
            <v>852.79180908203125</v>
          </cell>
          <cell r="I71" t="n">
            <v>0</v>
          </cell>
          <cell r="J71" t="n">
            <v>19.099115371704102</v>
          </cell>
        </row>
        <row r="72">
          <cell r="C72" t="n">
            <v>84.480003356933594</v>
          </cell>
          <cell r="D72" t="n">
            <v>72.095367431640625</v>
          </cell>
          <cell r="E72" t="n">
            <v>76.545692443847656</v>
          </cell>
          <cell r="F72" t="n">
            <v>369.37750244140625</v>
          </cell>
          <cell r="G72" t="n">
            <v>184.37350463867188</v>
          </cell>
          <cell r="H72" t="n">
            <v>245.45429992675781</v>
          </cell>
          <cell r="I72" t="n">
            <v>0</v>
          </cell>
          <cell r="J72" t="n">
            <v>4.8211917877197266</v>
          </cell>
        </row>
        <row r="73">
          <cell r="C73" t="n">
            <v>118.62999725341797</v>
          </cell>
          <cell r="D73" t="n">
            <v>229.47166442871094</v>
          </cell>
          <cell r="E73" t="n">
            <v>482.87875366210938</v>
          </cell>
          <cell r="F73" t="n">
            <v>587.15484619140625</v>
          </cell>
          <cell r="G73" t="n">
            <v>199.63265991210938</v>
          </cell>
          <cell r="H73" t="n">
            <v>440.36614990234375</v>
          </cell>
          <cell r="I73" t="n">
            <v>29.197319030761719</v>
          </cell>
          <cell r="J73" t="n">
            <v>11.550586700439453</v>
          </cell>
        </row>
        <row r="74">
          <cell r="C74" t="n">
            <v>84.19000244140625</v>
          </cell>
          <cell r="D74" t="n">
            <v>187.69010925292969</v>
          </cell>
          <cell r="E74" t="n">
            <v>363.31472778320313</v>
          </cell>
          <cell r="F74" t="n">
            <v>377.24560546875</v>
          </cell>
          <cell r="G74" t="n">
            <v>157.32054138183594</v>
          </cell>
          <cell r="H74" t="n">
            <v>378.658935546875</v>
          </cell>
          <cell r="I74" t="n">
            <v>0</v>
          </cell>
          <cell r="J74" t="n">
            <v>9.5956096649169922</v>
          </cell>
        </row>
        <row r="75">
          <cell r="C75" t="n">
            <v>184.92999267578125</v>
          </cell>
          <cell r="D75" t="n">
            <v>390.84506225585938</v>
          </cell>
          <cell r="E75" t="n">
            <v>757.8975830078125</v>
          </cell>
          <cell r="F75" t="n">
            <v>717.19586181640625</v>
          </cell>
          <cell r="G75" t="n">
            <v>515.130126953125</v>
          </cell>
          <cell r="H75" t="n">
            <v>685.666015625</v>
          </cell>
          <cell r="I75" t="n">
            <v>437.27767944335938</v>
          </cell>
          <cell r="J75" t="n">
            <v>22.976823806762695</v>
          </cell>
        </row>
        <row r="76">
          <cell r="C76" t="n">
            <v>40.046001434326172</v>
          </cell>
          <cell r="D76" t="n">
            <v>31.21534538269043</v>
          </cell>
          <cell r="E76" t="n">
            <v>112.83617401123047</v>
          </cell>
          <cell r="F76" t="n">
            <v>222.47779846191406</v>
          </cell>
          <cell r="G76" t="n">
            <v>51.500751495361328</v>
          </cell>
          <cell r="H76" t="n">
            <v>89.0823974609375</v>
          </cell>
          <cell r="I76" t="n">
            <v>0</v>
          </cell>
          <cell r="J76" t="n">
            <v>0</v>
          </cell>
        </row>
        <row r="77">
          <cell r="C77" t="n">
            <v>41.799999237060547</v>
          </cell>
          <cell r="D77" t="n">
            <v>48.16375732421875</v>
          </cell>
          <cell r="E77" t="n">
            <v>143.54574584960938</v>
          </cell>
          <cell r="F77" t="n">
            <v>191.61302185058594</v>
          </cell>
          <cell r="G77" t="n">
            <v>94.16632080078125</v>
          </cell>
          <cell r="H77" t="n">
            <v>133.59846496582031</v>
          </cell>
          <cell r="I77" t="n">
            <v>0</v>
          </cell>
          <cell r="J77" t="n">
            <v>3.0874202251434326</v>
          </cell>
        </row>
        <row r="78">
          <cell r="C78" t="n">
            <v>26.700000762939453</v>
          </cell>
          <cell r="D78" t="n">
            <v>99.939727783203125</v>
          </cell>
          <cell r="E78" t="n">
            <v>115.93292236328125</v>
          </cell>
          <cell r="F78" t="n">
            <v>0</v>
          </cell>
          <cell r="G78" t="n">
            <v>40.900478363037109</v>
          </cell>
          <cell r="H78" t="n">
            <v>26.262411117553711</v>
          </cell>
          <cell r="I78" t="n">
            <v>56.816017150878906</v>
          </cell>
          <cell r="J78" t="n">
            <v>0</v>
          </cell>
        </row>
        <row r="79">
          <cell r="C79" t="n">
            <v>1113.7301025390625</v>
          </cell>
          <cell r="D79" t="n">
            <v>2004.0306396484375</v>
          </cell>
          <cell r="E79" t="n">
            <v>2729.2099609375</v>
          </cell>
          <cell r="F79" t="n">
            <v>4090.041748046875</v>
          </cell>
          <cell r="G79" t="n">
            <v>1240.8323974609375</v>
          </cell>
          <cell r="H79" t="n">
            <v>2211.66845703125</v>
          </cell>
          <cell r="I79" t="n">
            <v>890.4029541015625</v>
          </cell>
          <cell r="J79" t="n">
            <v>100.10060119628906</v>
          </cell>
        </row>
        <row r="81">
          <cell r="C81" t="n">
            <v>2775.7138671875</v>
          </cell>
          <cell r="D81" t="n">
            <v>7139.015625</v>
          </cell>
          <cell r="E81" t="n">
            <v>0</v>
          </cell>
          <cell r="F81" t="n">
            <v>0</v>
          </cell>
          <cell r="G81" t="n">
            <v>2248.814208984375</v>
          </cell>
          <cell r="H81" t="n">
            <v>1666.76806640625</v>
          </cell>
          <cell r="I81" t="n">
            <v>1077.7825927734375</v>
          </cell>
          <cell r="J81" t="n">
            <v>43.371532440185547</v>
          </cell>
        </row>
        <row r="82">
          <cell r="C82" t="n">
            <v>1493.5980224609375</v>
          </cell>
          <cell r="D82" t="n">
            <v>10269.0859375</v>
          </cell>
          <cell r="E82" t="n">
            <v>900.50244140625</v>
          </cell>
          <cell r="F82" t="n">
            <v>139.61279296875</v>
          </cell>
          <cell r="G82" t="n">
            <v>1632.30615234375</v>
          </cell>
          <cell r="H82" t="n">
            <v>674.21343994140625</v>
          </cell>
          <cell r="I82" t="n">
            <v>744.52288818359375</v>
          </cell>
          <cell r="J82" t="n">
            <v>0</v>
          </cell>
        </row>
        <row r="84">
          <cell r="C84" t="n">
            <v>399.39999389648438</v>
          </cell>
          <cell r="D84" t="n">
            <v>150.70088195800781</v>
          </cell>
          <cell r="E84" t="n">
            <v>75.001602172851563</v>
          </cell>
          <cell r="F84" t="n">
            <v>1083.1627197265625</v>
          </cell>
          <cell r="G84" t="n">
            <v>462.8297119140625</v>
          </cell>
          <cell r="H84" t="n">
            <v>297.91336059570313</v>
          </cell>
          <cell r="I84" t="n">
            <v>0</v>
          </cell>
          <cell r="J84" t="n">
            <v>29.651796340942383</v>
          </cell>
        </row>
        <row r="85">
          <cell r="C85" t="n">
            <v>373.70999145507813</v>
          </cell>
          <cell r="D85" t="n">
            <v>32.124240875244141</v>
          </cell>
          <cell r="E85" t="n">
            <v>0</v>
          </cell>
          <cell r="F85" t="n">
            <v>489.16461181640625</v>
          </cell>
          <cell r="G85" t="n">
            <v>241.23599243164063</v>
          </cell>
          <cell r="H85" t="n">
            <v>167.00953674316406</v>
          </cell>
          <cell r="I85" t="n">
            <v>0</v>
          </cell>
          <cell r="J85" t="n">
            <v>15.818755149841309</v>
          </cell>
        </row>
        <row r="87">
          <cell r="C87" t="n">
            <v>401.10000610351563</v>
          </cell>
          <cell r="D87" t="n">
            <v>671.8707275390625</v>
          </cell>
          <cell r="E87" t="n">
            <v>0</v>
          </cell>
          <cell r="F87" t="n">
            <v>0</v>
          </cell>
          <cell r="G87" t="n">
            <v>44.068939208984375</v>
          </cell>
          <cell r="H87" t="n">
            <v>0</v>
          </cell>
          <cell r="I87" t="n">
            <v>139.07002258300781</v>
          </cell>
          <cell r="J87" t="n">
            <v>0</v>
          </cell>
        </row>
        <row r="88">
          <cell r="C88" t="n">
            <v>600.6669921875</v>
          </cell>
          <cell r="D88" t="n">
            <v>4893.17529296875</v>
          </cell>
          <cell r="E88" t="n">
            <v>981.30474853515625</v>
          </cell>
          <cell r="F88" t="n">
            <v>0</v>
          </cell>
          <cell r="G88" t="n">
            <v>210.12582397460938</v>
          </cell>
          <cell r="H88" t="n">
            <v>341.45443725585938</v>
          </cell>
          <cell r="I88" t="n">
            <v>342.85382080078125</v>
          </cell>
          <cell r="J88" t="n">
            <v>0</v>
          </cell>
        </row>
        <row r="89">
          <cell r="C89" t="n">
            <v>3442.460205078125</v>
          </cell>
          <cell r="D89" t="n">
            <v>16749.541015625</v>
          </cell>
          <cell r="E89" t="n">
            <v>3261.912841796875</v>
          </cell>
          <cell r="F89" t="n">
            <v>0</v>
          </cell>
          <cell r="G89" t="n">
            <v>925.4730224609375</v>
          </cell>
          <cell r="H89" t="n">
            <v>2989.989501953125</v>
          </cell>
          <cell r="I89" t="n">
            <v>1695.144287109375</v>
          </cell>
          <cell r="J89" t="n">
            <v>0</v>
          </cell>
        </row>
        <row r="91">
          <cell r="C91" t="n">
            <v>1739.5999755859375</v>
          </cell>
          <cell r="D91" t="n">
            <v>2904.51220703125</v>
          </cell>
          <cell r="E91" t="n">
            <v>768.19732666015625</v>
          </cell>
          <cell r="F91" t="n">
            <v>674.2618408203125</v>
          </cell>
          <cell r="G91" t="n">
            <v>1089.768310546875</v>
          </cell>
          <cell r="H91" t="n">
            <v>1617.07568359375</v>
          </cell>
          <cell r="I91" t="n">
            <v>393.31936645507813</v>
          </cell>
          <cell r="J91" t="n">
            <v>0</v>
          </cell>
        </row>
        <row r="92">
          <cell r="C92" t="n">
            <v>6.8000001907348633</v>
          </cell>
          <cell r="D92" t="n">
            <v>18.352561950683594</v>
          </cell>
          <cell r="E92" t="n">
            <v>0</v>
          </cell>
          <cell r="F92" t="n">
            <v>0</v>
          </cell>
          <cell r="G92" t="n">
            <v>0</v>
          </cell>
          <cell r="H92" t="n">
            <v>1.8473702669143677</v>
          </cell>
          <cell r="I92" t="n">
            <v>2.5174205303192139</v>
          </cell>
          <cell r="J92" t="n">
            <v>0</v>
          </cell>
        </row>
        <row r="94">
          <cell r="C94" t="n">
            <v>1015</v>
          </cell>
          <cell r="D94" t="n">
            <v>1094.8201904296875</v>
          </cell>
          <cell r="E94" t="n">
            <v>2176.097900390625</v>
          </cell>
          <cell r="F94" t="n">
            <v>2020.7132568359375</v>
          </cell>
          <cell r="G94" t="n">
            <v>967.41204833984375</v>
          </cell>
          <cell r="H94" t="n">
            <v>1228.287109375</v>
          </cell>
          <cell r="I94" t="n">
            <v>0</v>
          </cell>
          <cell r="J94" t="n">
            <v>135.42698669433594</v>
          </cell>
        </row>
        <row r="95">
          <cell r="C95" t="n">
            <v>163.09700012207031</v>
          </cell>
          <cell r="D95" t="n">
            <v>1247.066162109375</v>
          </cell>
          <cell r="E95" t="n">
            <v>2618.76806640625</v>
          </cell>
          <cell r="F95" t="n">
            <v>385.0609130859375</v>
          </cell>
          <cell r="G95" t="n">
            <v>232.18730163574219</v>
          </cell>
          <cell r="H95" t="n">
            <v>224.08775329589844</v>
          </cell>
          <cell r="I95" t="n">
            <v>0</v>
          </cell>
          <cell r="J95" t="n">
            <v>15.048357963562012</v>
          </cell>
        </row>
        <row r="96">
          <cell r="C96" t="n">
            <v>385.20001220703125</v>
          </cell>
          <cell r="D96" t="n">
            <v>1671.79931640625</v>
          </cell>
          <cell r="E96" t="n">
            <v>1466.3592529296875</v>
          </cell>
          <cell r="F96" t="n">
            <v>31.190286636352539</v>
          </cell>
          <cell r="G96" t="n">
            <v>399.54757690429688</v>
          </cell>
          <cell r="H96" t="n">
            <v>627.8604736328125</v>
          </cell>
          <cell r="I96" t="n">
            <v>189.22105407714844</v>
          </cell>
          <cell r="J96" t="n">
            <v>8.3174095153808594</v>
          </cell>
        </row>
        <row r="97">
          <cell r="C97" t="n">
            <v>42.955001831054688</v>
          </cell>
          <cell r="D97" t="n">
            <v>239.13131713867188</v>
          </cell>
          <cell r="E97" t="n">
            <v>457.80166625976563</v>
          </cell>
          <cell r="F97" t="n">
            <v>107.53228759765625</v>
          </cell>
          <cell r="G97" t="n">
            <v>87.85003662109375</v>
          </cell>
          <cell r="H97" t="n">
            <v>152.27339172363281</v>
          </cell>
          <cell r="I97" t="n">
            <v>0</v>
          </cell>
          <cell r="J97" t="n">
            <v>7.040804386138916</v>
          </cell>
        </row>
        <row r="98">
          <cell r="C98" t="n">
            <v>49.080001831054688</v>
          </cell>
          <cell r="D98" t="n">
            <v>226.44667053222656</v>
          </cell>
          <cell r="E98" t="n">
            <v>257.42861938476563</v>
          </cell>
          <cell r="F98" t="n">
            <v>72.006080627441406</v>
          </cell>
          <cell r="G98" t="n">
            <v>7.5730524063110352</v>
          </cell>
          <cell r="H98" t="n">
            <v>41.231063842773438</v>
          </cell>
          <cell r="I98" t="n">
            <v>0</v>
          </cell>
          <cell r="J98" t="n">
            <v>0.55177068710327148</v>
          </cell>
        </row>
        <row r="99">
          <cell r="C99" t="n">
            <v>151.08000183105469</v>
          </cell>
          <cell r="D99" t="n">
            <v>587.69293212890625</v>
          </cell>
          <cell r="E99" t="n">
            <v>913.2064208984375</v>
          </cell>
          <cell r="F99" t="n">
            <v>328.76339721679688</v>
          </cell>
          <cell r="G99" t="n">
            <v>76.069046020507813</v>
          </cell>
          <cell r="H99" t="n">
            <v>131.39198303222656</v>
          </cell>
          <cell r="I99" t="n">
            <v>0</v>
          </cell>
          <cell r="J99" t="n">
            <v>6.0462231636047363</v>
          </cell>
        </row>
        <row r="100">
          <cell r="C100" t="n">
            <v>46.479999542236328</v>
          </cell>
          <cell r="D100" t="n">
            <v>150.40718078613281</v>
          </cell>
          <cell r="E100" t="n">
            <v>217.57978820800781</v>
          </cell>
          <cell r="F100" t="n">
            <v>1.3926591873168945</v>
          </cell>
          <cell r="G100" t="n">
            <v>17.698375701904297</v>
          </cell>
          <cell r="H100" t="n">
            <v>26.901533126831055</v>
          </cell>
          <cell r="I100" t="n">
            <v>0</v>
          </cell>
          <cell r="J100" t="n">
            <v>0.23210985958576202</v>
          </cell>
        </row>
        <row r="101">
          <cell r="C101" t="n">
            <v>2090</v>
          </cell>
          <cell r="D101" t="n">
            <v>9612.9736328125</v>
          </cell>
          <cell r="E101" t="n">
            <v>14867.927734375</v>
          </cell>
          <cell r="F101" t="n">
            <v>0</v>
          </cell>
          <cell r="G101" t="n">
            <v>793.549560546875</v>
          </cell>
          <cell r="H101" t="n">
            <v>3153.3154296875</v>
          </cell>
          <cell r="I101" t="n">
            <v>0</v>
          </cell>
          <cell r="J101" t="n">
            <v>123.24325561523438</v>
          </cell>
        </row>
        <row r="103">
          <cell r="C103" t="n">
            <v>211.22000122070313</v>
          </cell>
          <cell r="D103" t="n">
            <v>0</v>
          </cell>
          <cell r="E103" t="n">
            <v>0</v>
          </cell>
          <cell r="F103" t="n">
            <v>406.7076416015625</v>
          </cell>
          <cell r="G103" t="n">
            <v>3.4196321964263916</v>
          </cell>
          <cell r="H103" t="n">
            <v>0</v>
          </cell>
          <cell r="I103" t="n">
            <v>0</v>
          </cell>
          <cell r="J103" t="n">
            <v>1.1211909055709839</v>
          </cell>
        </row>
        <row r="105">
          <cell r="C105" t="n">
            <v>8.3999996185302734</v>
          </cell>
          <cell r="D105" t="n">
            <v>35</v>
          </cell>
          <cell r="E105" t="n">
            <v>79.519081115722656</v>
          </cell>
          <cell r="F105" t="n">
            <v>68.591506958007813</v>
          </cell>
          <cell r="G105" t="n">
            <v>5.1275520324707031</v>
          </cell>
          <cell r="H105" t="n">
            <v>67.830184936523438</v>
          </cell>
          <cell r="I105" t="n">
            <v>0</v>
          </cell>
          <cell r="J105" t="n">
            <v>5.1395597457885742</v>
          </cell>
        </row>
        <row r="106">
          <cell r="C106" t="n">
            <v>62.600002288818359</v>
          </cell>
          <cell r="D106" t="n">
            <v>91.548934936523438</v>
          </cell>
          <cell r="E106" t="n">
            <v>838.49664306640625</v>
          </cell>
          <cell r="F106" t="n">
            <v>266.40744018554688</v>
          </cell>
          <cell r="G106" t="n">
            <v>29.78392219543457</v>
          </cell>
          <cell r="H106" t="n">
            <v>352.7532958984375</v>
          </cell>
          <cell r="I106" t="n">
            <v>0</v>
          </cell>
          <cell r="J106" t="n">
            <v>28.990495681762695</v>
          </cell>
        </row>
        <row r="107">
          <cell r="D107" t="n">
            <v>51.773895263671875</v>
          </cell>
          <cell r="E107" t="n">
            <v>149.03219604492188</v>
          </cell>
          <cell r="F107" t="n">
            <v>369.76052856445313</v>
          </cell>
          <cell r="G107" t="n">
            <v>71.436744689941406</v>
          </cell>
          <cell r="H107" t="n">
            <v>246.90570068359375</v>
          </cell>
          <cell r="I107" t="n">
            <v>0</v>
          </cell>
          <cell r="J107" t="n">
            <v>12.676586151123047</v>
          </cell>
        </row>
        <row r="108">
          <cell r="C108" t="n">
            <v>34.689998626708984</v>
          </cell>
          <cell r="D108" t="n">
            <v>51.020126342773438</v>
          </cell>
          <cell r="E108" t="n">
            <v>104.67706298828125</v>
          </cell>
          <cell r="F108" t="n">
            <v>307.15469360351563</v>
          </cell>
          <cell r="G108" t="n">
            <v>48.762527465820313</v>
          </cell>
          <cell r="H108" t="n">
            <v>82.521202087402344</v>
          </cell>
          <cell r="I108" t="n">
            <v>0</v>
          </cell>
          <cell r="J108" t="n">
            <v>4.0619616508483887</v>
          </cell>
        </row>
        <row r="109">
          <cell r="C109" t="n">
            <v>49.437999725341797</v>
          </cell>
          <cell r="D109" t="n">
            <v>78.713485717773438</v>
          </cell>
          <cell r="E109" t="n">
            <v>89.541786193847656</v>
          </cell>
          <cell r="F109" t="n">
            <v>264.72091674804688</v>
          </cell>
          <cell r="G109" t="n">
            <v>105.58902740478516</v>
          </cell>
          <cell r="H109" t="n">
            <v>358.050048828125</v>
          </cell>
          <cell r="I109" t="n">
            <v>0</v>
          </cell>
          <cell r="J109" t="n">
            <v>0</v>
          </cell>
        </row>
        <row r="110">
          <cell r="C110" t="n">
            <v>16.61400032043457</v>
          </cell>
          <cell r="D110" t="n">
            <v>41.721591949462891</v>
          </cell>
          <cell r="E110" t="n">
            <v>26.00041389465332</v>
          </cell>
          <cell r="F110" t="n">
            <v>80.778907775878906</v>
          </cell>
          <cell r="G110" t="n">
            <v>0</v>
          </cell>
          <cell r="H110" t="n">
            <v>111.229248046875</v>
          </cell>
          <cell r="I110" t="n">
            <v>0</v>
          </cell>
          <cell r="J110" t="n">
            <v>1.4171737432479858</v>
          </cell>
        </row>
        <row r="111">
          <cell r="C111" t="n">
            <v>25.611000061035156</v>
          </cell>
          <cell r="D111" t="n">
            <v>43.758056640625</v>
          </cell>
          <cell r="E111" t="n">
            <v>66.149887084960938</v>
          </cell>
          <cell r="F111" t="n">
            <v>159.81948852539063</v>
          </cell>
          <cell r="G111" t="n">
            <v>50.830287933349609</v>
          </cell>
          <cell r="H111" t="n">
            <v>197.67332458496094</v>
          </cell>
          <cell r="I111" t="n">
            <v>0</v>
          </cell>
          <cell r="J111" t="n">
            <v>2.1366240978240967</v>
          </cell>
        </row>
        <row r="112">
          <cell r="C112" t="n">
            <v>9.4641590118408203</v>
          </cell>
          <cell r="D112" t="n">
            <v>46.896846771240234</v>
          </cell>
          <cell r="E112" t="n">
            <v>15.976750373840332</v>
          </cell>
          <cell r="F112" t="n">
            <v>7.3764066696166992</v>
          </cell>
          <cell r="G112" t="n">
            <v>0</v>
          </cell>
          <cell r="H112" t="n">
            <v>12.240489959716797</v>
          </cell>
          <cell r="I112" t="n">
            <v>0</v>
          </cell>
          <cell r="J112" t="n">
            <v>0</v>
          </cell>
        </row>
        <row r="113">
          <cell r="C113" t="n">
            <v>76.146003723144531</v>
          </cell>
          <cell r="D113" t="n">
            <v>64.190185546875</v>
          </cell>
          <cell r="E113" t="n">
            <v>89.259475708007813</v>
          </cell>
          <cell r="F113" t="n">
            <v>326.93881225585938</v>
          </cell>
          <cell r="G113" t="n">
            <v>133.92913818359375</v>
          </cell>
          <cell r="H113" t="n">
            <v>309.25457763671875</v>
          </cell>
          <cell r="I113" t="n">
            <v>0</v>
          </cell>
          <cell r="J113" t="n">
            <v>2.3951559066772461</v>
          </cell>
        </row>
        <row r="114">
          <cell r="C114" t="n">
            <v>40.437999725341797</v>
          </cell>
          <cell r="D114" t="n">
            <v>43.712776184082031</v>
          </cell>
          <cell r="E114" t="n">
            <v>48.256992340087891</v>
          </cell>
          <cell r="F114" t="n">
            <v>252.78349304199219</v>
          </cell>
          <cell r="G114" t="n">
            <v>107.17542266845703</v>
          </cell>
          <cell r="H114" t="n">
            <v>198.63926696777344</v>
          </cell>
          <cell r="I114" t="n">
            <v>0</v>
          </cell>
          <cell r="J114" t="n">
            <v>11.958462715148926</v>
          </cell>
        </row>
        <row r="115">
          <cell r="C115" t="n">
            <v>58.169998168945313</v>
          </cell>
          <cell r="D115" t="n">
            <v>71.216720581054688</v>
          </cell>
          <cell r="E115" t="n">
            <v>90.149795532226563</v>
          </cell>
          <cell r="F115" t="n">
            <v>693.782470703125</v>
          </cell>
          <cell r="G115" t="n">
            <v>0</v>
          </cell>
          <cell r="H115" t="n">
            <v>221.34272766113281</v>
          </cell>
          <cell r="I115" t="n">
            <v>0</v>
          </cell>
          <cell r="J115" t="n">
            <v>0.64507895708084106</v>
          </cell>
        </row>
        <row r="116">
          <cell r="C116" t="n">
            <v>24.744998931884766</v>
          </cell>
          <cell r="D116" t="n">
            <v>52.815086364746094</v>
          </cell>
          <cell r="E116" t="n">
            <v>82.731063842773438</v>
          </cell>
          <cell r="F116" t="n">
            <v>166.36857604980469</v>
          </cell>
          <cell r="G116" t="n">
            <v>14.190912246704102</v>
          </cell>
          <cell r="H116" t="n">
            <v>55.996574401855469</v>
          </cell>
          <cell r="I116" t="n">
            <v>0</v>
          </cell>
          <cell r="J116" t="n">
            <v>4.149756908416748</v>
          </cell>
        </row>
        <row r="117">
          <cell r="C117" t="n">
            <v>34.730998992919922</v>
          </cell>
          <cell r="D117" t="n">
            <v>54.835338592529297</v>
          </cell>
          <cell r="E117" t="n">
            <v>104.12464904785156</v>
          </cell>
          <cell r="F117" t="n">
            <v>156.42132568359375</v>
          </cell>
          <cell r="G117" t="n">
            <v>70.282188415527344</v>
          </cell>
          <cell r="H117" t="n">
            <v>84.576866149902344</v>
          </cell>
          <cell r="I117" t="n">
            <v>0</v>
          </cell>
          <cell r="J117" t="n">
            <v>4.4914979934692383</v>
          </cell>
        </row>
        <row r="118">
          <cell r="C118" t="n">
            <v>12.800000190734863</v>
          </cell>
          <cell r="D118" t="n">
            <v>9.2446842193603516</v>
          </cell>
          <cell r="E118" t="n">
            <v>33.126785278320313</v>
          </cell>
          <cell r="F118" t="n">
            <v>89.976287841796875</v>
          </cell>
          <cell r="G118" t="n">
            <v>9.3552494049072266</v>
          </cell>
          <cell r="H118" t="n">
            <v>26.542802810668945</v>
          </cell>
          <cell r="I118" t="n">
            <v>0</v>
          </cell>
          <cell r="J118" t="n">
            <v>1.2839838266372681</v>
          </cell>
        </row>
        <row r="120">
          <cell r="C120" t="n">
            <v>92.800003051757813</v>
          </cell>
          <cell r="D120" t="n">
            <v>167.41737365722656</v>
          </cell>
          <cell r="E120" t="n">
            <v>730.22113037109375</v>
          </cell>
          <cell r="F120" t="n">
            <v>617.52313232421875</v>
          </cell>
          <cell r="G120" t="n">
            <v>59.293659210205078</v>
          </cell>
          <cell r="H120" t="n">
            <v>174.39311218261719</v>
          </cell>
          <cell r="I120" t="n">
            <v>14.008625984191895</v>
          </cell>
          <cell r="J120" t="n">
            <v>23.443008422851563</v>
          </cell>
        </row>
        <row r="121">
          <cell r="C121" t="n">
            <v>347.20001220703125</v>
          </cell>
          <cell r="D121" t="n">
            <v>364.43978881835938</v>
          </cell>
          <cell r="E121" t="n">
            <v>617.46795654296875</v>
          </cell>
          <cell r="F121" t="n">
            <v>3165.052001953125</v>
          </cell>
          <cell r="G121" t="n">
            <v>392.6640625</v>
          </cell>
          <cell r="H121" t="n">
            <v>503.41549682617188</v>
          </cell>
          <cell r="I121" t="n">
            <v>0</v>
          </cell>
          <cell r="J121" t="n">
            <v>8.2527132034301758</v>
          </cell>
        </row>
        <row r="123">
          <cell r="C123" t="n">
            <v>10.689999580383301</v>
          </cell>
          <cell r="D123" t="n">
            <v>32.812671661376953</v>
          </cell>
          <cell r="E123" t="n">
            <v>51.047557830810547</v>
          </cell>
          <cell r="F123" t="n">
            <v>47.936214447021484</v>
          </cell>
          <cell r="G123" t="n">
            <v>1.8876289129257202</v>
          </cell>
          <cell r="H123" t="n">
            <v>22.823148727416992</v>
          </cell>
          <cell r="I123" t="n">
            <v>0</v>
          </cell>
          <cell r="J123" t="n">
            <v>1.4628422260284424</v>
          </cell>
        </row>
        <row r="124">
          <cell r="C124" t="n">
            <v>22.069999694824219</v>
          </cell>
          <cell r="D124" t="n">
            <v>114.46290588378906</v>
          </cell>
          <cell r="E124" t="n">
            <v>331.95932006835938</v>
          </cell>
          <cell r="F124" t="n">
            <v>166.56376647949219</v>
          </cell>
          <cell r="G124" t="n">
            <v>8.0812931060791016</v>
          </cell>
          <cell r="H124" t="n">
            <v>211.21562194824219</v>
          </cell>
          <cell r="I124" t="n">
            <v>0</v>
          </cell>
          <cell r="J124" t="n">
            <v>1.9269851446151733</v>
          </cell>
        </row>
        <row r="125">
          <cell r="C125" t="n">
            <v>19.554000854492188</v>
          </cell>
          <cell r="D125" t="n">
            <v>133.19706726074219</v>
          </cell>
          <cell r="E125" t="n">
            <v>192.34054565429688</v>
          </cell>
          <cell r="F125" t="n">
            <v>63.989265441894531</v>
          </cell>
          <cell r="G125" t="n">
            <v>19.264081954956055</v>
          </cell>
          <cell r="H125" t="n">
            <v>176.21897888183594</v>
          </cell>
          <cell r="I125" t="n">
            <v>0</v>
          </cell>
          <cell r="J125" t="n">
            <v>1.7602224349975586</v>
          </cell>
        </row>
        <row r="126">
          <cell r="C126" t="n">
            <v>116.47999572753906</v>
          </cell>
          <cell r="D126" t="n">
            <v>343.62225341796875</v>
          </cell>
          <cell r="E126" t="n">
            <v>253.85818481445313</v>
          </cell>
          <cell r="F126" t="n">
            <v>163.85655212402344</v>
          </cell>
          <cell r="G126" t="n">
            <v>45.015548706054688</v>
          </cell>
          <cell r="H126" t="n">
            <v>168.48825073242188</v>
          </cell>
          <cell r="I126" t="n">
            <v>0</v>
          </cell>
          <cell r="J126" t="n">
            <v>8.9838581085205078</v>
          </cell>
        </row>
        <row r="127">
          <cell r="C127" t="n">
            <v>127.13700103759766</v>
          </cell>
          <cell r="D127" t="n">
            <v>264.6900634765625</v>
          </cell>
          <cell r="E127" t="n">
            <v>440.14089965820313</v>
          </cell>
          <cell r="F127" t="n">
            <v>594.6876220703125</v>
          </cell>
          <cell r="G127" t="n">
            <v>26.382505416870117</v>
          </cell>
          <cell r="H127" t="n">
            <v>204.46441650390625</v>
          </cell>
          <cell r="I127" t="n">
            <v>0</v>
          </cell>
          <cell r="J127" t="n">
            <v>14.416669845581055</v>
          </cell>
        </row>
        <row r="128">
          <cell r="C128" t="n">
            <v>51.963001251220703</v>
          </cell>
          <cell r="D128" t="n">
            <v>106.23926544189453</v>
          </cell>
          <cell r="E128" t="n">
            <v>124.03150177001953</v>
          </cell>
          <cell r="F128" t="n">
            <v>1.7135368585586548</v>
          </cell>
          <cell r="G128" t="n">
            <v>15.678861618041992</v>
          </cell>
          <cell r="H128" t="n">
            <v>90.588981628417969</v>
          </cell>
          <cell r="I128" t="n">
            <v>0</v>
          </cell>
          <cell r="J128" t="n">
            <v>0</v>
          </cell>
        </row>
        <row r="130">
          <cell r="C130" t="n">
            <v>394.3179931640625</v>
          </cell>
          <cell r="D130" t="n">
            <v>1072.5447998046875</v>
          </cell>
          <cell r="E130" t="n">
            <v>1252.111328125</v>
          </cell>
          <cell r="F130" t="n">
            <v>400.38446044921875</v>
          </cell>
          <cell r="G130" t="n">
            <v>653.759033203125</v>
          </cell>
          <cell r="H130" t="n">
            <v>567.41351318359375</v>
          </cell>
          <cell r="I130" t="n">
            <v>17.693756103515625</v>
          </cell>
          <cell r="J130" t="n">
            <v>20.221437454223633</v>
          </cell>
        </row>
        <row r="131">
          <cell r="C131" t="n">
            <v>193.92599487304688</v>
          </cell>
          <cell r="D131" t="n">
            <v>302.49380493164063</v>
          </cell>
          <cell r="E131" t="n">
            <v>1855.0289306640625</v>
          </cell>
          <cell r="F131" t="n">
            <v>178.29920959472656</v>
          </cell>
          <cell r="G131" t="n">
            <v>278.156982421875</v>
          </cell>
          <cell r="H131" t="n">
            <v>387.54458618164063</v>
          </cell>
          <cell r="I131" t="n">
            <v>44.830974578857422</v>
          </cell>
          <cell r="J131" t="n">
            <v>9.2223720550537109</v>
          </cell>
        </row>
        <row r="132">
          <cell r="C132" t="n">
            <v>187.14999389648438</v>
          </cell>
          <cell r="D132" t="n">
            <v>1245.61865234375</v>
          </cell>
          <cell r="E132" t="n">
            <v>2002.3028564453125</v>
          </cell>
          <cell r="F132" t="n">
            <v>0</v>
          </cell>
          <cell r="G132" t="n">
            <v>271.22601318359375</v>
          </cell>
          <cell r="H132" t="n">
            <v>512.86376953125</v>
          </cell>
          <cell r="I132" t="n">
            <v>49.51593017578125</v>
          </cell>
          <cell r="J132" t="n">
            <v>13.743196487426758</v>
          </cell>
        </row>
        <row r="133">
          <cell r="C133" t="n">
            <v>264.69601440429688</v>
          </cell>
          <cell r="D133" t="n">
            <v>488.90908813476563</v>
          </cell>
          <cell r="E133" t="n">
            <v>1433.89990234375</v>
          </cell>
          <cell r="F133" t="n">
            <v>439.86251831054688</v>
          </cell>
          <cell r="G133" t="n">
            <v>451.15103149414063</v>
          </cell>
          <cell r="H133" t="n">
            <v>411.57635498046875</v>
          </cell>
          <cell r="I133" t="n">
            <v>79.473686218261719</v>
          </cell>
          <cell r="J133" t="n">
            <v>10.380236625671387</v>
          </cell>
        </row>
        <row r="134">
          <cell r="C134" t="n">
            <v>93.550003051757813</v>
          </cell>
          <cell r="D134" t="n">
            <v>618.34783935546875</v>
          </cell>
          <cell r="E134" t="n">
            <v>1270.6326904296875</v>
          </cell>
          <cell r="F134" t="n">
            <v>0</v>
          </cell>
          <cell r="G134" t="n">
            <v>140.37132263183594</v>
          </cell>
          <cell r="H134" t="n">
            <v>213.83671569824219</v>
          </cell>
          <cell r="I134" t="n">
            <v>0</v>
          </cell>
          <cell r="J134" t="n">
            <v>0</v>
          </cell>
        </row>
        <row r="135">
          <cell r="C135" t="n">
            <v>1372.2900390625</v>
          </cell>
          <cell r="D135" t="n">
            <v>1669.864013671875</v>
          </cell>
          <cell r="E135" t="n">
            <v>2645.67626953125</v>
          </cell>
          <cell r="F135" t="n">
            <v>465.767822265625</v>
          </cell>
          <cell r="G135" t="n">
            <v>1455.6683349609375</v>
          </cell>
          <cell r="H135" t="n">
            <v>1666.1263427734375</v>
          </cell>
          <cell r="I135" t="n">
            <v>70.440193176269531</v>
          </cell>
          <cell r="J135" t="n">
            <v>103.50395965576172</v>
          </cell>
        </row>
        <row r="136">
          <cell r="C136" t="n">
            <v>363.30499267578125</v>
          </cell>
          <cell r="D136" t="n">
            <v>1722.5452880859375</v>
          </cell>
          <cell r="E136" t="n">
            <v>1535.4744873046875</v>
          </cell>
          <cell r="F136" t="n">
            <v>1961.31396484375</v>
          </cell>
          <cell r="G136" t="n">
            <v>606.870361328125</v>
          </cell>
          <cell r="H136" t="n">
            <v>1040.3492431640625</v>
          </cell>
          <cell r="I136" t="n">
            <v>0</v>
          </cell>
          <cell r="J136" t="n">
            <v>8.8827629089355469</v>
          </cell>
        </row>
        <row r="138">
          <cell r="C138" t="n">
            <v>1116</v>
          </cell>
          <cell r="D138" t="n">
            <v>2763.662109375</v>
          </cell>
          <cell r="E138" t="n">
            <v>5759.2783203125</v>
          </cell>
          <cell r="F138" t="n">
            <v>2018.7598876953125</v>
          </cell>
          <cell r="G138" t="n">
            <v>1037.3367919921875</v>
          </cell>
          <cell r="H138" t="n">
            <v>1422.8262939453125</v>
          </cell>
          <cell r="I138" t="n">
            <v>0</v>
          </cell>
          <cell r="J138" t="n">
            <v>187.7578125</v>
          </cell>
        </row>
        <row r="139">
          <cell r="C139" t="n">
            <v>290.82000732421875</v>
          </cell>
          <cell r="D139" t="n">
            <v>121.27649688720703</v>
          </cell>
          <cell r="E139" t="n">
            <v>51.126369476318359</v>
          </cell>
          <cell r="F139" t="n">
            <v>769.37579345703125</v>
          </cell>
          <cell r="G139" t="n">
            <v>238.57769775390625</v>
          </cell>
          <cell r="H139" t="n">
            <v>163.18824768066406</v>
          </cell>
          <cell r="I139" t="n">
            <v>0</v>
          </cell>
          <cell r="J139" t="n">
            <v>22.293474197387695</v>
          </cell>
        </row>
        <row r="141">
          <cell r="C141" t="n">
            <v>538.20001220703125</v>
          </cell>
          <cell r="D141" t="n">
            <v>869.66070556640625</v>
          </cell>
          <cell r="E141" t="n">
            <v>1821.632568359375</v>
          </cell>
          <cell r="F141" t="n">
            <v>7409.60888671875</v>
          </cell>
          <cell r="G141" t="n">
            <v>778.93646240234375</v>
          </cell>
          <cell r="H141" t="n">
            <v>1882.45458984375</v>
          </cell>
          <cell r="I141" t="n">
            <v>0</v>
          </cell>
          <cell r="J141" t="n">
            <v>31.992301940917969</v>
          </cell>
        </row>
        <row r="143">
          <cell r="C143" t="n">
            <v>2219.198974609375</v>
          </cell>
          <cell r="D143" t="n">
            <v>8465.9013671875</v>
          </cell>
          <cell r="E143" t="n">
            <v>952.1085205078125</v>
          </cell>
          <cell r="F143" t="n">
            <v>251.96136474609375</v>
          </cell>
          <cell r="G143" t="n">
            <v>2398.595947265625</v>
          </cell>
          <cell r="H143" t="n">
            <v>1467.102294921875</v>
          </cell>
          <cell r="I143" t="n">
            <v>227.14697265625</v>
          </cell>
          <cell r="J143" t="n">
            <v>76.3519287109375</v>
          </cell>
        </row>
        <row r="144">
          <cell r="C144" t="n">
            <v>394.54498291015625</v>
          </cell>
          <cell r="D144" t="n">
            <v>1313.2132568359375</v>
          </cell>
          <cell r="E144" t="n">
            <v>225.81440734863281</v>
          </cell>
          <cell r="F144" t="n">
            <v>0</v>
          </cell>
          <cell r="G144" t="n">
            <v>769.8526611328125</v>
          </cell>
          <cell r="H144" t="n">
            <v>392.67654418945313</v>
          </cell>
          <cell r="I144" t="n">
            <v>26.680997848510742</v>
          </cell>
          <cell r="J144" t="n">
            <v>0</v>
          </cell>
        </row>
        <row r="145">
          <cell r="C145" t="n">
            <v>85.331001281738281</v>
          </cell>
          <cell r="D145" t="n">
            <v>167.34037780761719</v>
          </cell>
          <cell r="E145" t="n">
            <v>36.054084777832031</v>
          </cell>
          <cell r="F145" t="n">
            <v>60.899185180664063</v>
          </cell>
          <cell r="G145" t="n">
            <v>173.62889099121094</v>
          </cell>
          <cell r="H145" t="n">
            <v>131.90409851074219</v>
          </cell>
          <cell r="I145" t="n">
            <v>0</v>
          </cell>
          <cell r="J145" t="n">
            <v>13.680253028869629</v>
          </cell>
        </row>
        <row r="146">
          <cell r="C146" t="n">
            <v>387.85101318359375</v>
          </cell>
          <cell r="D146" t="n">
            <v>1375.122314453125</v>
          </cell>
          <cell r="E146" t="n">
            <v>8.9918289184570313</v>
          </cell>
          <cell r="F146" t="n">
            <v>0</v>
          </cell>
          <cell r="G146" t="n">
            <v>790.86273193359375</v>
          </cell>
          <cell r="H146" t="n">
            <v>427.32095336914063</v>
          </cell>
          <cell r="I146" t="n">
            <v>10.978394508361816</v>
          </cell>
          <cell r="J146" t="n">
            <v>31.366844177246094</v>
          </cell>
        </row>
        <row r="147">
          <cell r="C147" t="n">
            <v>1.9340000152587891</v>
          </cell>
          <cell r="D147" t="n">
            <v>0.35328000783920288</v>
          </cell>
          <cell r="E147" t="n">
            <v>0</v>
          </cell>
          <cell r="F147" t="n">
            <v>35.80889892578125</v>
          </cell>
          <cell r="G147" t="n">
            <v>0</v>
          </cell>
          <cell r="H147" t="n">
            <v>0</v>
          </cell>
          <cell r="I147" t="n">
            <v>0</v>
          </cell>
          <cell r="J147" t="n">
            <v>0</v>
          </cell>
        </row>
        <row r="148">
          <cell r="C148" t="n">
            <v>229.02999877929688</v>
          </cell>
          <cell r="D148" t="n">
            <v>523.9322509765625</v>
          </cell>
          <cell r="E148" t="n">
            <v>0</v>
          </cell>
          <cell r="F148" t="n">
            <v>0</v>
          </cell>
          <cell r="G148" t="n">
            <v>429.69305419921875</v>
          </cell>
          <cell r="H148" t="n">
            <v>228.3953857421875</v>
          </cell>
          <cell r="I148" t="n">
            <v>42.201423645019531</v>
          </cell>
          <cell r="J148" t="n">
            <v>0</v>
          </cell>
        </row>
        <row r="149">
          <cell r="C149" t="n">
            <v>51.978000640869141</v>
          </cell>
          <cell r="D149" t="n">
            <v>104.5784912109375</v>
          </cell>
          <cell r="E149" t="n">
            <v>0</v>
          </cell>
          <cell r="F149" t="n">
            <v>0</v>
          </cell>
          <cell r="G149" t="n">
            <v>103.28372192382813</v>
          </cell>
          <cell r="H149" t="n">
            <v>19.745416641235352</v>
          </cell>
          <cell r="I149" t="n">
            <v>0</v>
          </cell>
          <cell r="J149" t="n">
            <v>0.99598568677902222</v>
          </cell>
        </row>
        <row r="150">
          <cell r="C150" t="n">
            <v>18.420000076293945</v>
          </cell>
          <cell r="D150" t="n">
            <v>56.499851226806641</v>
          </cell>
          <cell r="E150" t="n">
            <v>0</v>
          </cell>
          <cell r="F150" t="n">
            <v>0</v>
          </cell>
          <cell r="G150" t="n">
            <v>42.442901611328125</v>
          </cell>
          <cell r="H150" t="n">
            <v>3.5103151798248291</v>
          </cell>
          <cell r="I150" t="n">
            <v>2.7465207576751709</v>
          </cell>
          <cell r="J150" t="n">
            <v>0.5231468677520752</v>
          </cell>
        </row>
        <row r="151">
          <cell r="C151" t="n">
            <v>45.650001525878906</v>
          </cell>
          <cell r="D151" t="n">
            <v>98.243362426757813</v>
          </cell>
          <cell r="E151" t="n">
            <v>0</v>
          </cell>
          <cell r="F151" t="n">
            <v>0</v>
          </cell>
          <cell r="G151" t="n">
            <v>92.452911376953125</v>
          </cell>
          <cell r="H151" t="n">
            <v>1.5803917646408081</v>
          </cell>
          <cell r="I151" t="n">
            <v>0</v>
          </cell>
          <cell r="J151" t="n">
            <v>0</v>
          </cell>
        </row>
        <row r="152">
          <cell r="C152" t="n">
            <v>48.486000061035156</v>
          </cell>
          <cell r="D152" t="n">
            <v>112.95818328857422</v>
          </cell>
          <cell r="E152" t="n">
            <v>0</v>
          </cell>
          <cell r="F152" t="n">
            <v>3.2459249496459961</v>
          </cell>
          <cell r="G152" t="n">
            <v>127.87590789794922</v>
          </cell>
          <cell r="H152" t="n">
            <v>10.725075721740723</v>
          </cell>
          <cell r="I152" t="n">
            <v>7.573824405670166</v>
          </cell>
          <cell r="J152" t="n">
            <v>0</v>
          </cell>
        </row>
        <row r="153">
          <cell r="C153" t="n">
            <v>34.08599853515625</v>
          </cell>
          <cell r="D153" t="n">
            <v>122.74651336669922</v>
          </cell>
          <cell r="E153" t="n">
            <v>0</v>
          </cell>
          <cell r="F153" t="n">
            <v>0</v>
          </cell>
          <cell r="G153" t="n">
            <v>102.62523651123047</v>
          </cell>
          <cell r="H153" t="n">
            <v>19.352188110351563</v>
          </cell>
          <cell r="I153" t="n">
            <v>0</v>
          </cell>
          <cell r="J153" t="n">
            <v>2.6918094158172607</v>
          </cell>
        </row>
        <row r="154">
          <cell r="C154" t="n">
            <v>52.708000183105469</v>
          </cell>
          <cell r="D154" t="n">
            <v>127.74813079833984</v>
          </cell>
          <cell r="E154" t="n">
            <v>0</v>
          </cell>
          <cell r="F154" t="n">
            <v>0</v>
          </cell>
          <cell r="G154" t="n">
            <v>105.20784759521484</v>
          </cell>
          <cell r="H154" t="n">
            <v>38.092494964599609</v>
          </cell>
          <cell r="I154" t="n">
            <v>0</v>
          </cell>
          <cell r="J154" t="n">
            <v>1.1894612312316895</v>
          </cell>
        </row>
        <row r="156">
          <cell r="C156" t="n">
            <v>3189.10009765625</v>
          </cell>
          <cell r="D156" t="n">
            <v>12393.224609375</v>
          </cell>
          <cell r="E156" t="n">
            <v>2760.231201171875</v>
          </cell>
          <cell r="F156" t="n">
            <v>128.38285827636719</v>
          </cell>
          <cell r="G156" t="n">
            <v>3045.526611328125</v>
          </cell>
          <cell r="H156" t="n">
            <v>2610.451416015625</v>
          </cell>
          <cell r="I156" t="n">
            <v>324.5233154296875</v>
          </cell>
          <cell r="J156" t="n">
            <v>0</v>
          </cell>
        </row>
        <row r="158">
          <cell r="C158" t="n">
            <v>986.86199951171875</v>
          </cell>
          <cell r="D158" t="n">
            <v>4244.76025390625</v>
          </cell>
          <cell r="E158" t="n">
            <v>4062.522216796875</v>
          </cell>
          <cell r="F158" t="n">
            <v>792.53436279296875</v>
          </cell>
          <cell r="G158" t="n">
            <v>1311.039794921875</v>
          </cell>
          <cell r="H158" t="n">
            <v>2881.556396484375</v>
          </cell>
          <cell r="I158" t="n">
            <v>368.28219604492188</v>
          </cell>
          <cell r="J158" t="n">
            <v>143.28305053710938</v>
          </cell>
        </row>
        <row r="159">
          <cell r="C159" t="n">
            <v>600.155029296875</v>
          </cell>
          <cell r="D159" t="n">
            <v>1413.8621826171875</v>
          </cell>
          <cell r="E159" t="n">
            <v>1190.5897216796875</v>
          </cell>
          <cell r="F159" t="n">
            <v>309.28237915039063</v>
          </cell>
          <cell r="G159" t="n">
            <v>413.2601318359375</v>
          </cell>
          <cell r="H159" t="n">
            <v>1060.10205078125</v>
          </cell>
          <cell r="I159" t="n">
            <v>242.27114868164063</v>
          </cell>
          <cell r="J159" t="n">
            <v>58.910926818847656</v>
          </cell>
        </row>
        <row r="160">
          <cell r="C160" t="n">
            <v>316.89999389648438</v>
          </cell>
          <cell r="D160" t="n">
            <v>294.50973510742188</v>
          </cell>
          <cell r="E160" t="n">
            <v>402.34326171875</v>
          </cell>
          <cell r="F160" t="n">
            <v>2517.137939453125</v>
          </cell>
          <cell r="G160" t="n">
            <v>32.748870849609375</v>
          </cell>
          <cell r="H160" t="n">
            <v>318.13189697265625</v>
          </cell>
          <cell r="I160" t="n">
            <v>0</v>
          </cell>
          <cell r="J160" t="n">
            <v>7.6695246696472168</v>
          </cell>
        </row>
        <row r="162">
          <cell r="C162" t="n">
            <v>182.58999633789063</v>
          </cell>
          <cell r="D162" t="n">
            <v>1117.383056640625</v>
          </cell>
          <cell r="E162" t="n">
            <v>2359.1591796875</v>
          </cell>
          <cell r="F162" t="n">
            <v>870.64825439453125</v>
          </cell>
          <cell r="G162" t="n">
            <v>484.80438232421875</v>
          </cell>
          <cell r="H162" t="n">
            <v>1435.6466064453125</v>
          </cell>
          <cell r="I162" t="n">
            <v>0</v>
          </cell>
          <cell r="J162" t="n">
            <v>31.79045295715332</v>
          </cell>
        </row>
        <row r="163">
          <cell r="C163" t="n">
            <v>89.5</v>
          </cell>
          <cell r="D163" t="n">
            <v>594.45391845703125</v>
          </cell>
          <cell r="E163" t="n">
            <v>1227.6165771484375</v>
          </cell>
          <cell r="F163" t="n">
            <v>131.12954711914063</v>
          </cell>
          <cell r="G163" t="n">
            <v>25.221761703491211</v>
          </cell>
          <cell r="H163" t="n">
            <v>109.29430389404297</v>
          </cell>
          <cell r="I163" t="n">
            <v>0</v>
          </cell>
          <cell r="J163" t="n">
            <v>1.181347131729126</v>
          </cell>
        </row>
        <row r="164">
          <cell r="C164" t="n">
            <v>74.5</v>
          </cell>
          <cell r="D164" t="n">
            <v>236.57009887695313</v>
          </cell>
          <cell r="E164" t="n">
            <v>826.83795166015625</v>
          </cell>
          <cell r="F164" t="n">
            <v>301.31326293945313</v>
          </cell>
          <cell r="G164" t="n">
            <v>66.049957275390625</v>
          </cell>
          <cell r="H164" t="n">
            <v>348.470458984375</v>
          </cell>
          <cell r="I164" t="n">
            <v>0</v>
          </cell>
          <cell r="J164" t="n">
            <v>1.4934980869293213</v>
          </cell>
        </row>
        <row r="165">
          <cell r="C165" t="n">
            <v>121.40599060058594</v>
          </cell>
          <cell r="D165" t="n">
            <v>627.78460693359375</v>
          </cell>
          <cell r="E165" t="n">
            <v>1183.50439453125</v>
          </cell>
          <cell r="F165" t="n">
            <v>846.1856689453125</v>
          </cell>
          <cell r="G165" t="n">
            <v>152.19261169433594</v>
          </cell>
          <cell r="H165" t="n">
            <v>445.3636474609375</v>
          </cell>
          <cell r="I165" t="n">
            <v>0</v>
          </cell>
          <cell r="J165" t="n">
            <v>10</v>
          </cell>
        </row>
        <row r="166">
          <cell r="C166" t="n">
            <v>23.579999923706055</v>
          </cell>
          <cell r="D166" t="n">
            <v>107.58699035644531</v>
          </cell>
          <cell r="E166" t="n">
            <v>303.06781005859375</v>
          </cell>
          <cell r="F166" t="n">
            <v>82.78912353515625</v>
          </cell>
          <cell r="G166" t="n">
            <v>26.870838165283203</v>
          </cell>
          <cell r="H166" t="n">
            <v>71.523841857910156</v>
          </cell>
          <cell r="I166" t="n">
            <v>0</v>
          </cell>
          <cell r="J166" t="n">
            <v>1.813846230506897</v>
          </cell>
        </row>
        <row r="167">
          <cell r="C167" t="n">
            <v>175.87199401855469</v>
          </cell>
          <cell r="D167" t="n">
            <v>173.07002258300781</v>
          </cell>
          <cell r="E167" t="n">
            <v>583.99114990234375</v>
          </cell>
          <cell r="F167" t="n">
            <v>97.351898193359375</v>
          </cell>
          <cell r="G167" t="n">
            <v>43.988632202148438</v>
          </cell>
          <cell r="H167" t="n">
            <v>161.29165649414063</v>
          </cell>
          <cell r="I167" t="n">
            <v>0</v>
          </cell>
          <cell r="J167" t="n">
            <v>2.4037506580352783</v>
          </cell>
        </row>
        <row r="168">
          <cell r="C168" t="n">
            <v>222.20001220703125</v>
          </cell>
          <cell r="D168" t="n">
            <v>562.87872314453125</v>
          </cell>
          <cell r="E168" t="n">
            <v>471.75579833984375</v>
          </cell>
          <cell r="F168" t="n">
            <v>3352.3271484375</v>
          </cell>
          <cell r="G168" t="n">
            <v>459.48965454101563</v>
          </cell>
          <cell r="H168" t="n">
            <v>508.37063598632813</v>
          </cell>
          <cell r="I168" t="n">
            <v>0</v>
          </cell>
          <cell r="J168" t="n">
            <v>4.8559861183166504</v>
          </cell>
        </row>
        <row r="170">
          <cell r="C170" t="n">
            <v>397</v>
          </cell>
          <cell r="D170" t="n">
            <v>1699.5889892578125</v>
          </cell>
          <cell r="E170" t="n">
            <v>369.10269165039063</v>
          </cell>
          <cell r="F170" t="n">
            <v>289.70272827148438</v>
          </cell>
          <cell r="G170" t="n">
            <v>346.89215087890625</v>
          </cell>
          <cell r="H170" t="n">
            <v>261.805419921875</v>
          </cell>
          <cell r="I170" t="n">
            <v>22.532430648803711</v>
          </cell>
          <cell r="J170" t="n">
            <v>23.605405807495117</v>
          </cell>
        </row>
        <row r="171">
          <cell r="C171" t="n">
            <v>1800.110107421875</v>
          </cell>
          <cell r="D171" t="n">
            <v>7444.32275390625</v>
          </cell>
          <cell r="E171" t="n">
            <v>2242.6298828125</v>
          </cell>
          <cell r="F171" t="n">
            <v>988.18450927734375</v>
          </cell>
          <cell r="G171" t="n">
            <v>1444.1905517578125</v>
          </cell>
          <cell r="H171" t="n">
            <v>1088.37548828125</v>
          </cell>
          <cell r="I171" t="n">
            <v>336.25723266601563</v>
          </cell>
          <cell r="J171" t="n">
            <v>109.79828643798828</v>
          </cell>
        </row>
        <row r="172">
          <cell r="C172" t="n">
            <v>350.00003051757813</v>
          </cell>
          <cell r="D172" t="n">
            <v>934.1331787109375</v>
          </cell>
          <cell r="E172" t="n">
            <v>623.092529296875</v>
          </cell>
          <cell r="F172" t="n">
            <v>717.786376953125</v>
          </cell>
          <cell r="G172" t="n">
            <v>488.21267700195313</v>
          </cell>
          <cell r="H172" t="n">
            <v>318.62301635742188</v>
          </cell>
          <cell r="I172" t="n">
            <v>56.024406433105469</v>
          </cell>
          <cell r="J172" t="n">
            <v>25.274168014526367</v>
          </cell>
        </row>
        <row r="174">
          <cell r="C174" t="n">
            <v>18</v>
          </cell>
          <cell r="D174" t="n">
            <v>56.864204406738281</v>
          </cell>
          <cell r="E174" t="n">
            <v>122.08609771728516</v>
          </cell>
          <cell r="F174" t="n">
            <v>48.886421203613281</v>
          </cell>
          <cell r="G174" t="n">
            <v>45.127468109130859</v>
          </cell>
          <cell r="H174" t="n">
            <v>92.084426879882813</v>
          </cell>
          <cell r="I174" t="n">
            <v>0</v>
          </cell>
          <cell r="J174" t="n">
            <v>0</v>
          </cell>
        </row>
        <row r="175">
          <cell r="C175" t="n">
            <v>144.40000915527344</v>
          </cell>
          <cell r="D175" t="n">
            <v>478.80630493164063</v>
          </cell>
          <cell r="E175" t="n">
            <v>529.9208984375</v>
          </cell>
          <cell r="F175" t="n">
            <v>2206.42626953125</v>
          </cell>
          <cell r="G175" t="n">
            <v>135.98649597167969</v>
          </cell>
          <cell r="H175" t="n">
            <v>296.19802856445313</v>
          </cell>
          <cell r="I175" t="n">
            <v>0</v>
          </cell>
          <cell r="J175" t="n">
            <v>6.9938411712646484</v>
          </cell>
        </row>
        <row r="177">
          <cell r="C177" t="n">
            <v>29.600000381469727</v>
          </cell>
          <cell r="D177" t="n">
            <v>4.6630082130432129</v>
          </cell>
          <cell r="E177" t="n">
            <v>0.64265817403793335</v>
          </cell>
          <cell r="F177" t="n">
            <v>349.84796142578125</v>
          </cell>
          <cell r="G177" t="n">
            <v>5.0142288208007813</v>
          </cell>
          <cell r="H177" t="n">
            <v>132.19329833984375</v>
          </cell>
          <cell r="I177" t="n">
            <v>0</v>
          </cell>
          <cell r="J177" t="n">
            <v>0</v>
          </cell>
        </row>
        <row r="178">
          <cell r="C178" t="n">
            <v>5.3000001907348633</v>
          </cell>
          <cell r="D178" t="n">
            <v>11.573259353637695</v>
          </cell>
          <cell r="E178" t="n">
            <v>1.3907907009124756</v>
          </cell>
          <cell r="F178" t="n">
            <v>18.436061859130859</v>
          </cell>
          <cell r="G178" t="n">
            <v>3.2285163402557373</v>
          </cell>
          <cell r="H178" t="n">
            <v>50.131683349609375</v>
          </cell>
          <cell r="I178" t="n">
            <v>0</v>
          </cell>
          <cell r="J178" t="n">
            <v>0.14701803028583527</v>
          </cell>
        </row>
        <row r="180">
          <cell r="C180" t="n">
            <v>4</v>
          </cell>
          <cell r="D180" t="n">
            <v>14.635306358337402</v>
          </cell>
          <cell r="E180" t="n">
            <v>3.6066873073577881</v>
          </cell>
          <cell r="F180" t="n">
            <v>31.895721435546875</v>
          </cell>
          <cell r="G180" t="n">
            <v>25.029186248779297</v>
          </cell>
          <cell r="H180" t="n">
            <v>32.703884124755859</v>
          </cell>
          <cell r="I180" t="n">
            <v>0</v>
          </cell>
          <cell r="J180" t="n">
            <v>0</v>
          </cell>
        </row>
        <row r="181">
          <cell r="C181" t="n">
            <v>9.3999996185302734</v>
          </cell>
          <cell r="D181" t="n">
            <v>2.6430122852325439</v>
          </cell>
          <cell r="E181" t="n">
            <v>2.7059414386749268</v>
          </cell>
          <cell r="F181" t="n">
            <v>75.829292297363281</v>
          </cell>
          <cell r="G181" t="n">
            <v>2.2392189502716064</v>
          </cell>
          <cell r="H181" t="n">
            <v>46.543766021728516</v>
          </cell>
          <cell r="I181" t="n">
            <v>0</v>
          </cell>
          <cell r="J181" t="n">
            <v>0.20976288616657257</v>
          </cell>
        </row>
        <row r="182">
          <cell r="C182" t="n">
            <v>11.399999618530273</v>
          </cell>
          <cell r="D182" t="n">
            <v>8.472376823425293</v>
          </cell>
          <cell r="E182" t="n">
            <v>0</v>
          </cell>
          <cell r="F182" t="n">
            <v>66.612533569335938</v>
          </cell>
          <cell r="G182" t="n">
            <v>0</v>
          </cell>
          <cell r="H182" t="n">
            <v>0</v>
          </cell>
          <cell r="I182" t="n">
            <v>0</v>
          </cell>
          <cell r="J182" t="n">
            <v>0.2558085024356842</v>
          </cell>
        </row>
        <row r="183">
          <cell r="C183" t="n">
            <v>7.1999998092651367</v>
          </cell>
          <cell r="D183" t="n">
            <v>7.2993512153625488</v>
          </cell>
          <cell r="E183" t="n">
            <v>0.17437341809272766</v>
          </cell>
          <cell r="F183" t="n">
            <v>59.611381530761719</v>
          </cell>
          <cell r="G183" t="n">
            <v>11.255194664001465</v>
          </cell>
          <cell r="H183" t="n">
            <v>80.270576477050781</v>
          </cell>
          <cell r="I183" t="n">
            <v>0</v>
          </cell>
          <cell r="J183" t="n">
            <v>0</v>
          </cell>
        </row>
        <row r="184">
          <cell r="C184" t="n">
            <v>23.920000076293945</v>
          </cell>
          <cell r="D184" t="n">
            <v>22.216892242431641</v>
          </cell>
          <cell r="E184" t="n">
            <v>3.7552139759063721</v>
          </cell>
          <cell r="F184" t="n">
            <v>170.56784057617188</v>
          </cell>
          <cell r="G184" t="n">
            <v>10.121610641479492</v>
          </cell>
          <cell r="H184" t="n">
            <v>51.407127380371094</v>
          </cell>
          <cell r="I184" t="n">
            <v>0</v>
          </cell>
          <cell r="J184" t="n">
            <v>0.087330557405948639</v>
          </cell>
        </row>
        <row r="185">
          <cell r="C185" t="n">
            <v>3.5199999809265137</v>
          </cell>
          <cell r="D185" t="n">
            <v>7.2146797180175781</v>
          </cell>
          <cell r="E185" t="n">
            <v>0</v>
          </cell>
          <cell r="F185" t="n">
            <v>55.938144683837891</v>
          </cell>
          <cell r="G185" t="n">
            <v>2.9736180305480957</v>
          </cell>
          <cell r="H185" t="n">
            <v>5.5755338668823242</v>
          </cell>
          <cell r="I185" t="n">
            <v>0</v>
          </cell>
          <cell r="J185" t="n">
            <v>0</v>
          </cell>
        </row>
        <row r="186">
          <cell r="C186" t="n">
            <v>23.200000762939453</v>
          </cell>
          <cell r="D186" t="n">
            <v>33.023654937744141</v>
          </cell>
          <cell r="E186" t="n">
            <v>61.780445098876953</v>
          </cell>
          <cell r="F186" t="n">
            <v>268.23458862304688</v>
          </cell>
          <cell r="G186" t="n">
            <v>43.892684936523438</v>
          </cell>
          <cell r="H186" t="n">
            <v>114.30007171630859</v>
          </cell>
          <cell r="I186" t="n">
            <v>0</v>
          </cell>
          <cell r="J186" t="n">
            <v>1.2215619087219238</v>
          </cell>
        </row>
        <row r="187">
          <cell r="C187" t="n">
            <v>12.765999794006348</v>
          </cell>
          <cell r="D187" t="n">
            <v>3.9279999732971191</v>
          </cell>
          <cell r="E187" t="n">
            <v>6.2557039260864258</v>
          </cell>
          <cell r="F187" t="n">
            <v>62.738887786865234</v>
          </cell>
          <cell r="G187" t="n">
            <v>1.6639444828033447</v>
          </cell>
          <cell r="H187" t="n">
            <v>53.246223449707031</v>
          </cell>
          <cell r="I187" t="n">
            <v>0</v>
          </cell>
          <cell r="J187" t="n">
            <v>0.24246914684772491</v>
          </cell>
        </row>
        <row r="188">
          <cell r="C188" t="n">
            <v>27.899999618530273</v>
          </cell>
          <cell r="D188" t="n">
            <v>5.6205129623413086</v>
          </cell>
          <cell r="E188" t="n">
            <v>35.245296478271484</v>
          </cell>
          <cell r="F188" t="n">
            <v>136.4615478515625</v>
          </cell>
          <cell r="G188" t="n">
            <v>17.856838226318359</v>
          </cell>
          <cell r="H188" t="n">
            <v>49.9991455078125</v>
          </cell>
          <cell r="I188" t="n">
            <v>0</v>
          </cell>
          <cell r="J188" t="n">
            <v>0</v>
          </cell>
        </row>
        <row r="189">
          <cell r="C189" t="n">
            <v>215.80000305175781</v>
          </cell>
          <cell r="D189" t="n">
            <v>109.52329254150391</v>
          </cell>
          <cell r="E189" t="n">
            <v>30.983562469482422</v>
          </cell>
          <cell r="F189" t="n">
            <v>1590.383056640625</v>
          </cell>
          <cell r="G189" t="n">
            <v>7.3255710601806641</v>
          </cell>
          <cell r="H189" t="n">
            <v>285.697265625</v>
          </cell>
          <cell r="I189" t="n">
            <v>0</v>
          </cell>
          <cell r="J189" t="n">
            <v>2.4018266201019287</v>
          </cell>
        </row>
        <row r="190">
          <cell r="C190" t="n">
            <v>47.5</v>
          </cell>
          <cell r="D190" t="n">
            <v>65.615859985351563</v>
          </cell>
          <cell r="E190" t="n">
            <v>159.548095703125</v>
          </cell>
          <cell r="F190" t="n">
            <v>523.257080078125</v>
          </cell>
          <cell r="G190" t="n">
            <v>19.85400390625</v>
          </cell>
          <cell r="H190" t="n">
            <v>75.445213317871094</v>
          </cell>
          <cell r="I190" t="n">
            <v>0</v>
          </cell>
          <cell r="J190" t="n">
            <v>6.5095095634460449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соболь 2018"/>
      <sheetName val="медвед 2018"/>
      <sheetName val=" кабарга 2018"/>
      <sheetName val="косуля 2018 "/>
      <sheetName val="лось 2018"/>
      <sheetName val=" изюбрь 2018"/>
      <sheetName val="ДСО 2018 "/>
      <sheetName val="рысь 2018"/>
      <sheetName val="барсук 2018"/>
      <sheetName val="2018"/>
      <sheetName val="численность 2018"/>
      <sheetName val="Приложение 2"/>
      <sheetName val="Приложение 1"/>
      <sheetName val="заявки 2018-2019"/>
      <sheetName val="отчет "/>
      <sheetName val="ЗМУ2017"/>
    </sheetNames>
    <sheetDataSet>
      <sheetData sheetId="13">
        <row r="192">
          <cell r="K192" t="n">
            <v>14</v>
          </cell>
        </row>
        <row r="201">
          <cell r="K201" t="n">
            <v>40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соболь 2017"/>
      <sheetName val="медвед 2017"/>
      <sheetName val=" кабарга 2017"/>
      <sheetName val="косуля 2017 "/>
      <sheetName val="лось 2017"/>
      <sheetName val=" изюбрь 2017"/>
      <sheetName val="ДСО 2017 "/>
      <sheetName val="рысь 2017"/>
      <sheetName val="барсук 2017"/>
      <sheetName val="2017"/>
      <sheetName val="Приложение 2"/>
      <sheetName val="Приложение 1"/>
      <sheetName val="заявки 2017-2018"/>
      <sheetName val="отчет "/>
      <sheetName val="ЗМУ2017"/>
    </sheetNames>
    <sheetDataSet>
      <sheetData sheetId="9"/>
    </sheetDataSet>
  </externalBook>
</externalLink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Theme Office">
  <a:themeElements>
    <a:clrScheme name="Standard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tandard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Standard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</a:theme>
</file>

<file path=xl/worksheets/_rels/sheet15.xml.rels><?xml version="1.0" encoding="UTF-8" standalone="yes"?><Relationships xmlns="http://schemas.openxmlformats.org/package/2006/relationships"><Relationship  Id="rId2" Type="http://schemas.openxmlformats.org/officeDocument/2006/relationships/vmlDrawing" Target="../drawings/vmlDrawing3.vml"/><Relationship  Id="rId1" Type="http://schemas.openxmlformats.org/officeDocument/2006/relationships/comments" Target="../comments3.xml"/></Relationships>
</file>

<file path=xl/worksheets/_rels/sheet5.xml.rels><?xml version="1.0" encoding="UTF-8" standalone="yes"?><Relationships xmlns="http://schemas.openxmlformats.org/package/2006/relationships"><Relationship  Id="rId2" Type="http://schemas.openxmlformats.org/officeDocument/2006/relationships/vmlDrawing" Target="../drawings/vmlDrawing1.vml"/><Relationship  Id="rId1" Type="http://schemas.openxmlformats.org/officeDocument/2006/relationships/comments" Target="../comments1.xml"/></Relationships>
</file>

<file path=xl/worksheets/_rels/sheet8.xml.rels><?xml version="1.0" encoding="UTF-8" standalone="yes"?><Relationships xmlns="http://schemas.openxmlformats.org/package/2006/relationships"><Relationship  Id="rId2" Type="http://schemas.openxmlformats.org/officeDocument/2006/relationships/vmlDrawing" Target="../drawings/vmlDrawing2.vml"/><Relationship 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pane state="frozen" topLeftCell="A9" ySplit="8"/>
      <selection activeCell="K1" activeCellId="0" sqref="K1:Q1"/>
    </sheetView>
  </sheetViews>
  <sheetFormatPr baseColWidth="8" customHeight="1" defaultRowHeight="12.75"/>
  <cols>
    <col bestFit="1" customWidth="1" min="1" max="1" style="2" width="32"/>
    <col bestFit="1" customWidth="1" min="2" max="2" style="2" width="6.00390625"/>
    <col bestFit="1" customWidth="1" min="3" max="3" style="3" width="8.00390625"/>
    <col bestFit="1" customWidth="1" min="4" max="4" style="2" width="8.00390625"/>
    <col bestFit="1" customWidth="1" min="5" max="5" style="4" width="6.421875"/>
    <col bestFit="1" customWidth="1" min="6" max="6" style="4" width="7.57421875"/>
    <col bestFit="1" customWidth="1" min="7" max="7" style="5" width="10.140625"/>
    <col bestFit="1" customWidth="1" min="8" max="8" style="4" width="7.28125"/>
    <col bestFit="1" customWidth="1" min="9" max="9" style="4" width="6.7109399999999999"/>
    <col customWidth="1" min="10" max="10" style="4" width="7.421875"/>
    <col bestFit="1" customWidth="1" min="11" max="11" style="4" width="8.8515625"/>
    <col customWidth="1" min="12" max="12" style="4" width="5.28125"/>
    <col customWidth="1" min="13" max="13" style="4" width="8.140625"/>
    <col customWidth="1" min="14" max="14" style="4" width="5.28125"/>
    <col bestFit="1" customWidth="1" min="15" max="15" style="4" width="5.00390625"/>
    <col bestFit="1" customWidth="1" min="16" max="16" style="4" width="7.28125"/>
    <col bestFit="1" customWidth="1" min="17" max="17" style="4" width="6.57421875"/>
    <col bestFit="1" customWidth="1" min="18" max="18" width="7.2851600000000003"/>
    <col bestFit="1" customWidth="1" hidden="1" min="19" max="19" width="7.2851600000000003"/>
    <col bestFit="1" customWidth="1" min="20" max="20" width="9.5703099999999992"/>
    <col bestFit="1" customWidth="1" min="21" max="21" width="8.1406299999999998"/>
    <col bestFit="1" customWidth="1" min="22" max="22" width="9.1406299999999998"/>
    <col bestFit="1" customWidth="1" hidden="1" min="23" max="23" width="7"/>
    <col bestFit="1" customWidth="1" hidden="1" min="24" max="24" width="6.5703100000000001"/>
    <col bestFit="1" customWidth="1" min="25" max="25" width="6.1406299999999998"/>
    <col bestFit="1" customWidth="1" min="26" max="26" width="7.5703100000000001"/>
    <col bestFit="1" customWidth="1" min="27" max="27" width="7.4257799999999996"/>
    <col bestFit="1" customWidth="1" hidden="1" min="28" max="28" width="7.1406299999999998"/>
    <col bestFit="1" customWidth="1" min="29" max="29" width="7.1406299999999998"/>
    <col bestFit="1" customWidth="1" min="30" max="30" width="7.2851600000000003"/>
    <col bestFit="1" customWidth="1" min="31" max="31" width="7"/>
    <col bestFit="1" customWidth="1" hidden="1" min="32" max="32" width="0.28515600000000002"/>
    <col bestFit="1" customWidth="1" hidden="1" min="33" max="33" width="7"/>
    <col bestFit="1" customWidth="1" min="34" max="34" width="7.1406299999999998"/>
    <col bestFit="1" customWidth="1" min="35" max="35" width="8.5703099999999992"/>
    <col bestFit="1" customWidth="1" min="36" max="36" width="8.2851599999999994"/>
    <col bestFit="1" customWidth="1" hidden="1" min="37" max="37" width="8.2851599999999994"/>
    <col bestFit="1" customWidth="1" hidden="1" min="38" max="39" width="8.4257799999999996"/>
    <col bestFit="1" customWidth="1" min="40" max="40" width="7.5703100000000001"/>
    <col bestFit="1" customWidth="1" min="41" max="41" width="6.7109399999999999"/>
    <col bestFit="1" customWidth="1" min="42" max="42" width="5.5703100000000001"/>
    <col bestFit="1" customWidth="1" min="43" max="43" width="0.140625"/>
    <col bestFit="1" customWidth="1" hidden="1" min="44" max="44" width="8"/>
    <col bestFit="1" customWidth="1" hidden="1" min="45" max="45" width="7"/>
    <col bestFit="1" customWidth="1" hidden="1" min="46" max="46" width="6.8554700000000004"/>
    <col bestFit="1" customWidth="1" min="47" max="47" width="6.4257799999999996"/>
    <col bestFit="1" customWidth="1" min="48" max="48" width="7.5703100000000001"/>
    <col bestFit="1" customWidth="1" min="49" max="49" width="7.4257799999999996"/>
    <col bestFit="1" customWidth="1" hidden="1" min="50" max="50" width="9.2851599999999994"/>
    <col bestFit="1" customWidth="1" hidden="1" min="51" max="51" width="8.4257799999999996"/>
    <col bestFit="1" customWidth="1" min="52" max="52" width="8"/>
    <col bestFit="1" customWidth="1" min="53" max="53" width="4.7109399999999999"/>
    <col bestFit="1" customWidth="1" min="54" max="54" width="5.5703100000000001"/>
    <col bestFit="1" customWidth="1" hidden="1" min="55" max="55" width="9.5703099999999992"/>
    <col bestFit="1" customWidth="1" min="56" max="254" width="9.1406299999999998"/>
    <col bestFit="1" min="255" max="16384" style="1" width="9.140625"/>
  </cols>
  <sheetData>
    <row r="1" ht="54.75" customHeight="1">
      <c r="A1" s="6"/>
      <c r="B1" s="6"/>
      <c r="C1" s="7"/>
      <c r="D1" s="6"/>
      <c r="E1" s="8"/>
      <c r="F1" s="8"/>
      <c r="G1" s="9"/>
      <c r="H1" s="8"/>
      <c r="I1" s="8"/>
      <c r="K1" s="10" t="s">
        <v>0</v>
      </c>
      <c r="L1" s="10"/>
      <c r="M1" s="10"/>
      <c r="N1" s="10"/>
      <c r="O1" s="10"/>
      <c r="P1" s="10"/>
      <c r="Q1" s="10"/>
    </row>
    <row r="2" ht="64.5" customHeight="1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</row>
    <row r="3" ht="15" customHeight="1">
      <c r="A3" s="12" t="s">
        <v>2</v>
      </c>
      <c r="B3" s="13" t="s">
        <v>3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</row>
    <row r="4" ht="46.5" customHeight="1">
      <c r="A4" s="14"/>
      <c r="B4" s="15" t="s">
        <v>4</v>
      </c>
      <c r="C4" s="16"/>
      <c r="D4" s="17"/>
      <c r="E4" s="15" t="s">
        <v>5</v>
      </c>
      <c r="F4" s="16"/>
      <c r="G4" s="16"/>
      <c r="H4" s="17"/>
      <c r="I4" s="15" t="s">
        <v>6</v>
      </c>
      <c r="J4" s="16"/>
      <c r="K4" s="17"/>
      <c r="L4" s="15" t="s">
        <v>7</v>
      </c>
      <c r="M4" s="17"/>
      <c r="N4" s="18" t="s">
        <v>8</v>
      </c>
      <c r="O4" s="19"/>
      <c r="P4" s="20" t="s">
        <v>9</v>
      </c>
      <c r="Q4" s="21" t="s">
        <v>10</v>
      </c>
    </row>
    <row r="5" ht="33" hidden="1" customHeight="1">
      <c r="A5" s="14"/>
      <c r="B5" s="22"/>
      <c r="C5" s="22"/>
      <c r="D5" s="22"/>
      <c r="E5" s="13"/>
      <c r="F5" s="23"/>
      <c r="G5" s="24" t="s">
        <v>11</v>
      </c>
      <c r="H5" s="23" t="s">
        <v>12</v>
      </c>
      <c r="I5" s="13"/>
      <c r="J5" s="13"/>
      <c r="K5" s="22"/>
      <c r="L5" s="25"/>
      <c r="M5" s="23"/>
      <c r="N5" s="23"/>
      <c r="O5" s="25"/>
      <c r="P5" s="26"/>
      <c r="Q5" s="21"/>
    </row>
    <row r="6" ht="1.5" hidden="1" customHeight="1">
      <c r="A6" s="14"/>
      <c r="B6" s="22"/>
      <c r="C6" s="22"/>
      <c r="D6" s="22"/>
      <c r="E6" s="13"/>
      <c r="F6" s="23"/>
      <c r="G6" s="27"/>
      <c r="H6" s="13"/>
      <c r="I6" s="13"/>
      <c r="J6" s="13"/>
      <c r="K6" s="22"/>
      <c r="L6" s="25"/>
      <c r="M6" s="23"/>
      <c r="N6" s="23"/>
      <c r="O6" s="25"/>
      <c r="P6" s="26"/>
      <c r="Q6" s="21"/>
    </row>
    <row r="7" ht="126.75" customHeight="1">
      <c r="A7" s="28"/>
      <c r="B7" s="21" t="s">
        <v>13</v>
      </c>
      <c r="C7" s="23" t="s">
        <v>14</v>
      </c>
      <c r="D7" s="23" t="s">
        <v>15</v>
      </c>
      <c r="E7" s="21" t="s">
        <v>16</v>
      </c>
      <c r="F7" s="23" t="s">
        <v>17</v>
      </c>
      <c r="G7" s="23" t="s">
        <v>18</v>
      </c>
      <c r="H7" s="23" t="s">
        <v>15</v>
      </c>
      <c r="I7" s="21" t="s">
        <v>16</v>
      </c>
      <c r="J7" s="23" t="s">
        <v>19</v>
      </c>
      <c r="K7" s="23" t="s">
        <v>15</v>
      </c>
      <c r="L7" s="21" t="s">
        <v>16</v>
      </c>
      <c r="M7" s="23" t="s">
        <v>15</v>
      </c>
      <c r="N7" s="21" t="s">
        <v>13</v>
      </c>
      <c r="O7" s="23" t="s">
        <v>20</v>
      </c>
      <c r="P7" s="29"/>
      <c r="Q7" s="21"/>
    </row>
    <row r="8" ht="9.75" hidden="1" customHeight="1">
      <c r="A8" s="28"/>
      <c r="B8" s="21"/>
      <c r="C8" s="23"/>
      <c r="D8" s="23"/>
      <c r="E8" s="21"/>
      <c r="F8" s="23"/>
      <c r="G8" s="23"/>
      <c r="H8" s="23"/>
      <c r="I8" s="21"/>
      <c r="J8" s="23"/>
      <c r="K8" s="23"/>
      <c r="L8" s="21"/>
      <c r="M8" s="23"/>
      <c r="N8" s="21"/>
      <c r="O8" s="23"/>
      <c r="P8" s="30"/>
      <c r="Q8" s="23"/>
    </row>
    <row r="9" ht="9.75" hidden="1" customHeight="1">
      <c r="A9" s="28"/>
      <c r="B9" s="21"/>
      <c r="C9" s="23"/>
      <c r="D9" s="23"/>
      <c r="E9" s="21"/>
      <c r="F9" s="23"/>
      <c r="G9" s="23"/>
      <c r="H9" s="23"/>
      <c r="I9" s="21"/>
      <c r="J9" s="23"/>
      <c r="K9" s="23"/>
      <c r="L9" s="21"/>
      <c r="M9" s="23"/>
      <c r="N9" s="21"/>
      <c r="O9" s="23"/>
      <c r="P9" s="30"/>
      <c r="Q9" s="23"/>
    </row>
    <row r="10" ht="15">
      <c r="A10" s="31" t="s">
        <v>21</v>
      </c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3"/>
      <c r="Q10" s="34"/>
    </row>
    <row r="11" ht="33.75" customHeight="1">
      <c r="A11" s="35" t="s">
        <v>22</v>
      </c>
      <c r="B11" s="36">
        <v>0</v>
      </c>
      <c r="C11" s="36">
        <v>0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40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</row>
    <row r="12" ht="15">
      <c r="A12" s="31" t="s">
        <v>23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4"/>
      <c r="Q12" s="34"/>
    </row>
    <row r="13" s="1" customFormat="1" ht="69" customHeight="1">
      <c r="A13" s="35" t="s">
        <v>24</v>
      </c>
      <c r="B13" s="36">
        <v>0</v>
      </c>
      <c r="C13" s="36">
        <v>0</v>
      </c>
      <c r="D13" s="36">
        <v>0</v>
      </c>
      <c r="E13" s="36">
        <v>4</v>
      </c>
      <c r="F13" s="36">
        <v>0</v>
      </c>
      <c r="G13" s="36">
        <v>0</v>
      </c>
      <c r="H13" s="36">
        <v>0</v>
      </c>
      <c r="I13" s="36">
        <v>150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25</v>
      </c>
      <c r="Q13" s="36">
        <v>0</v>
      </c>
      <c r="R13" s="1"/>
      <c r="S13" s="1"/>
      <c r="T13" s="1"/>
    </row>
    <row r="14" ht="31.5" customHeight="1">
      <c r="A14" s="35" t="s">
        <v>25</v>
      </c>
      <c r="B14" s="36">
        <v>0</v>
      </c>
      <c r="C14" s="36">
        <v>0</v>
      </c>
      <c r="D14" s="36">
        <v>0</v>
      </c>
      <c r="E14" s="36">
        <v>1</v>
      </c>
      <c r="F14" s="36">
        <v>0</v>
      </c>
      <c r="G14" s="36">
        <v>0</v>
      </c>
      <c r="H14" s="36">
        <v>0</v>
      </c>
      <c r="I14" s="36">
        <v>20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10</v>
      </c>
      <c r="Q14" s="36">
        <v>0</v>
      </c>
    </row>
    <row r="15" ht="15">
      <c r="A15" s="31" t="s">
        <v>26</v>
      </c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</row>
    <row r="16" s="1" customFormat="1" ht="70.5" customHeight="1">
      <c r="A16" s="35" t="s">
        <v>27</v>
      </c>
      <c r="B16" s="36">
        <v>35</v>
      </c>
      <c r="C16" s="36">
        <v>0</v>
      </c>
      <c r="D16" s="36">
        <v>0</v>
      </c>
      <c r="E16" s="36">
        <v>48</v>
      </c>
      <c r="F16" s="36">
        <v>0</v>
      </c>
      <c r="G16" s="36">
        <v>0</v>
      </c>
      <c r="H16" s="36">
        <v>0</v>
      </c>
      <c r="I16" s="36">
        <v>49</v>
      </c>
      <c r="J16" s="36">
        <v>0</v>
      </c>
      <c r="K16" s="36">
        <v>0</v>
      </c>
      <c r="L16" s="36">
        <v>0</v>
      </c>
      <c r="M16" s="36">
        <v>0</v>
      </c>
      <c r="N16" s="36">
        <v>31</v>
      </c>
      <c r="O16" s="36">
        <v>0</v>
      </c>
      <c r="P16" s="36">
        <v>49</v>
      </c>
      <c r="Q16" s="36">
        <v>1</v>
      </c>
      <c r="R16" s="1"/>
      <c r="S16" s="1"/>
      <c r="T16" s="1"/>
    </row>
    <row r="17" ht="30">
      <c r="A17" s="35" t="s">
        <v>28</v>
      </c>
      <c r="B17" s="36">
        <v>8</v>
      </c>
      <c r="C17" s="36">
        <v>0</v>
      </c>
      <c r="D17" s="36">
        <v>0</v>
      </c>
      <c r="E17" s="36">
        <v>20</v>
      </c>
      <c r="F17" s="36">
        <v>0</v>
      </c>
      <c r="G17" s="36">
        <v>0</v>
      </c>
      <c r="H17" s="36">
        <v>0</v>
      </c>
      <c r="I17" s="36">
        <v>29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42</v>
      </c>
      <c r="Q17" s="36">
        <v>0</v>
      </c>
    </row>
    <row r="18" ht="15">
      <c r="A18" s="31" t="s">
        <v>29</v>
      </c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</row>
    <row r="19" ht="45">
      <c r="A19" s="35" t="s">
        <v>30</v>
      </c>
      <c r="B19" s="36">
        <v>6</v>
      </c>
      <c r="C19" s="36">
        <v>0</v>
      </c>
      <c r="D19" s="36">
        <v>0</v>
      </c>
      <c r="E19" s="36">
        <v>6</v>
      </c>
      <c r="F19" s="36">
        <v>0</v>
      </c>
      <c r="G19" s="36">
        <v>0</v>
      </c>
      <c r="H19" s="36">
        <v>0</v>
      </c>
      <c r="I19" s="36">
        <v>72</v>
      </c>
      <c r="J19" s="36">
        <v>0</v>
      </c>
      <c r="K19" s="36">
        <v>0</v>
      </c>
      <c r="L19" s="36">
        <v>0</v>
      </c>
      <c r="M19" s="36">
        <v>0</v>
      </c>
      <c r="N19" s="36">
        <v>5</v>
      </c>
      <c r="O19" s="36">
        <v>0</v>
      </c>
      <c r="P19" s="36">
        <v>25</v>
      </c>
      <c r="Q19" s="36">
        <v>0</v>
      </c>
    </row>
    <row r="20" s="1" customFormat="1" ht="45">
      <c r="A20" s="35" t="s">
        <v>31</v>
      </c>
      <c r="B20" s="36">
        <v>2</v>
      </c>
      <c r="C20" s="36">
        <v>0</v>
      </c>
      <c r="D20" s="36">
        <v>0</v>
      </c>
      <c r="E20" s="36">
        <v>25</v>
      </c>
      <c r="F20" s="36">
        <v>0</v>
      </c>
      <c r="G20" s="36">
        <v>0</v>
      </c>
      <c r="H20" s="36">
        <v>0</v>
      </c>
      <c r="I20" s="36">
        <v>45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10</v>
      </c>
      <c r="Q20" s="36">
        <v>0</v>
      </c>
      <c r="R20" s="1"/>
      <c r="S20" s="1"/>
      <c r="T20" s="1"/>
    </row>
    <row r="21" s="1" customFormat="1" ht="75">
      <c r="A21" s="35" t="s">
        <v>32</v>
      </c>
      <c r="B21" s="36">
        <v>3</v>
      </c>
      <c r="C21" s="36">
        <v>0</v>
      </c>
      <c r="D21" s="36">
        <v>0</v>
      </c>
      <c r="E21" s="36">
        <v>21</v>
      </c>
      <c r="F21" s="36">
        <v>0</v>
      </c>
      <c r="G21" s="36">
        <v>0</v>
      </c>
      <c r="H21" s="36">
        <v>0</v>
      </c>
      <c r="I21" s="36">
        <v>38</v>
      </c>
      <c r="J21" s="36">
        <v>0</v>
      </c>
      <c r="K21" s="36">
        <v>0</v>
      </c>
      <c r="L21" s="36">
        <v>0</v>
      </c>
      <c r="M21" s="36">
        <v>0</v>
      </c>
      <c r="N21" s="36">
        <v>4</v>
      </c>
      <c r="O21" s="36">
        <v>0</v>
      </c>
      <c r="P21" s="36">
        <v>7</v>
      </c>
      <c r="Q21" s="36">
        <v>0</v>
      </c>
      <c r="R21" s="1"/>
      <c r="S21" s="1"/>
      <c r="T21" s="1"/>
    </row>
    <row r="22" s="1" customFormat="1" ht="75">
      <c r="A22" s="35" t="s">
        <v>33</v>
      </c>
      <c r="B22" s="36">
        <v>5</v>
      </c>
      <c r="C22" s="36">
        <v>0</v>
      </c>
      <c r="D22" s="36">
        <v>0</v>
      </c>
      <c r="E22" s="36">
        <v>37</v>
      </c>
      <c r="F22" s="36">
        <v>0</v>
      </c>
      <c r="G22" s="36">
        <v>0</v>
      </c>
      <c r="H22" s="36">
        <v>0</v>
      </c>
      <c r="I22" s="36">
        <v>41</v>
      </c>
      <c r="J22" s="36">
        <v>0</v>
      </c>
      <c r="K22" s="36">
        <v>0</v>
      </c>
      <c r="L22" s="36">
        <v>0</v>
      </c>
      <c r="M22" s="36">
        <v>0</v>
      </c>
      <c r="N22" s="36">
        <v>4</v>
      </c>
      <c r="O22" s="36">
        <v>0</v>
      </c>
      <c r="P22" s="36">
        <v>5</v>
      </c>
      <c r="Q22" s="36">
        <v>0</v>
      </c>
      <c r="R22" s="1"/>
      <c r="S22" s="1"/>
      <c r="T22" s="1"/>
    </row>
    <row r="23" ht="30">
      <c r="A23" s="35" t="s">
        <v>34</v>
      </c>
      <c r="B23" s="36">
        <v>0</v>
      </c>
      <c r="C23" s="36">
        <v>0</v>
      </c>
      <c r="D23" s="36">
        <v>0</v>
      </c>
      <c r="E23" s="36">
        <v>6</v>
      </c>
      <c r="F23" s="36">
        <v>0</v>
      </c>
      <c r="G23" s="36">
        <v>0</v>
      </c>
      <c r="H23" s="36">
        <v>3</v>
      </c>
      <c r="I23" s="36">
        <v>258</v>
      </c>
      <c r="J23" s="36">
        <v>20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6</v>
      </c>
      <c r="Q23" s="36">
        <v>0</v>
      </c>
    </row>
    <row r="24" ht="15">
      <c r="A24" s="31" t="s">
        <v>35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</row>
    <row r="25" s="1" customFormat="1" ht="45">
      <c r="A25" s="35" t="s">
        <v>36</v>
      </c>
      <c r="B25" s="36">
        <v>93</v>
      </c>
      <c r="C25" s="36">
        <v>0</v>
      </c>
      <c r="D25" s="36">
        <v>0</v>
      </c>
      <c r="E25" s="36">
        <v>171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142</v>
      </c>
      <c r="M25" s="36">
        <v>0</v>
      </c>
      <c r="N25" s="36">
        <v>598</v>
      </c>
      <c r="O25" s="36">
        <v>0</v>
      </c>
      <c r="P25" s="36">
        <v>8751</v>
      </c>
      <c r="Q25" s="36">
        <v>0</v>
      </c>
      <c r="R25" s="1"/>
      <c r="S25" s="1"/>
      <c r="T25" s="1"/>
    </row>
    <row r="26" ht="15">
      <c r="A26" s="31" t="s">
        <v>37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</row>
    <row r="27" ht="51" hidden="1" customHeight="1">
      <c r="A27" s="35" t="s">
        <v>38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</row>
    <row r="28" s="1" customFormat="1" ht="40.5" customHeight="1">
      <c r="A28" s="35" t="s">
        <v>39</v>
      </c>
      <c r="B28" s="36">
        <v>2</v>
      </c>
      <c r="C28" s="36">
        <v>0</v>
      </c>
      <c r="D28" s="36">
        <v>0</v>
      </c>
      <c r="E28" s="36">
        <v>7</v>
      </c>
      <c r="F28" s="36">
        <v>0</v>
      </c>
      <c r="G28" s="36">
        <v>0</v>
      </c>
      <c r="H28" s="36">
        <v>0</v>
      </c>
      <c r="I28" s="36">
        <v>21</v>
      </c>
      <c r="J28" s="36">
        <v>0</v>
      </c>
      <c r="K28" s="36">
        <v>0</v>
      </c>
      <c r="L28" s="36">
        <v>0</v>
      </c>
      <c r="M28" s="36">
        <v>0</v>
      </c>
      <c r="N28" s="36">
        <v>2</v>
      </c>
      <c r="O28" s="36">
        <v>0</v>
      </c>
      <c r="P28" s="36">
        <v>14</v>
      </c>
      <c r="Q28" s="36">
        <v>0</v>
      </c>
      <c r="R28" s="1"/>
      <c r="S28" s="1"/>
      <c r="T28" s="1"/>
    </row>
    <row r="29" s="1" customFormat="1" ht="40.5" customHeight="1">
      <c r="A29" s="35" t="s">
        <v>40</v>
      </c>
      <c r="B29" s="36">
        <v>0</v>
      </c>
      <c r="C29" s="36">
        <v>0</v>
      </c>
      <c r="D29" s="36">
        <v>0</v>
      </c>
      <c r="E29" s="36">
        <v>1</v>
      </c>
      <c r="F29" s="36">
        <v>0</v>
      </c>
      <c r="G29" s="36">
        <v>0</v>
      </c>
      <c r="H29" s="36">
        <v>0</v>
      </c>
      <c r="I29" s="36">
        <v>12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5</v>
      </c>
      <c r="Q29" s="36">
        <v>0</v>
      </c>
      <c r="R29" s="1"/>
      <c r="S29" s="1"/>
      <c r="T29" s="1"/>
    </row>
    <row r="30" s="4" customFormat="1" ht="39.75" customHeight="1">
      <c r="A30" s="35" t="s">
        <v>41</v>
      </c>
      <c r="B30" s="36">
        <v>0</v>
      </c>
      <c r="C30" s="36">
        <v>0</v>
      </c>
      <c r="D30" s="36">
        <v>0</v>
      </c>
      <c r="E30" s="36">
        <v>1</v>
      </c>
      <c r="F30" s="36">
        <v>0</v>
      </c>
      <c r="G30" s="36">
        <v>0</v>
      </c>
      <c r="H30" s="36">
        <v>0</v>
      </c>
      <c r="I30" s="36">
        <v>9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4</v>
      </c>
      <c r="Q30" s="36">
        <v>0</v>
      </c>
      <c r="R30" s="4"/>
      <c r="S30" s="4"/>
      <c r="T30" s="4"/>
    </row>
    <row r="31" s="1" customFormat="1" ht="30">
      <c r="A31" s="35" t="s">
        <v>42</v>
      </c>
      <c r="B31" s="36">
        <v>0</v>
      </c>
      <c r="C31" s="36">
        <v>0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6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1"/>
      <c r="S31" s="1"/>
      <c r="T31" s="1"/>
    </row>
    <row r="32" ht="28.5" customHeight="1">
      <c r="A32" s="35" t="s">
        <v>43</v>
      </c>
      <c r="B32" s="36">
        <v>0</v>
      </c>
      <c r="C32" s="36">
        <v>0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60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9</v>
      </c>
      <c r="Q32" s="36">
        <v>0</v>
      </c>
    </row>
    <row r="33" s="1" customFormat="1" ht="31.5" customHeight="1">
      <c r="A33" s="35" t="s">
        <v>44</v>
      </c>
      <c r="B33" s="36">
        <v>0</v>
      </c>
      <c r="C33" s="36">
        <v>0</v>
      </c>
      <c r="D33" s="36">
        <v>0</v>
      </c>
      <c r="E33" s="36">
        <v>3</v>
      </c>
      <c r="F33" s="36">
        <v>0</v>
      </c>
      <c r="G33" s="36">
        <v>0</v>
      </c>
      <c r="H33" s="36">
        <v>0</v>
      </c>
      <c r="I33" s="36">
        <v>12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4</v>
      </c>
      <c r="Q33" s="36">
        <v>0</v>
      </c>
      <c r="R33" s="1"/>
      <c r="S33" s="1"/>
      <c r="T33" s="1"/>
    </row>
    <row r="34" s="1" customFormat="1" ht="39" customHeight="1">
      <c r="A34" s="35" t="s">
        <v>45</v>
      </c>
      <c r="B34" s="36">
        <v>0</v>
      </c>
      <c r="C34" s="36">
        <v>0</v>
      </c>
      <c r="D34" s="36">
        <v>0</v>
      </c>
      <c r="E34" s="36">
        <v>5</v>
      </c>
      <c r="F34" s="36">
        <v>0</v>
      </c>
      <c r="G34" s="36">
        <v>0</v>
      </c>
      <c r="H34" s="36">
        <v>0</v>
      </c>
      <c r="I34" s="36">
        <v>9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1"/>
      <c r="S34" s="1"/>
      <c r="T34" s="1"/>
    </row>
    <row r="35" ht="18" customHeight="1">
      <c r="A35" s="31" t="s">
        <v>46</v>
      </c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</row>
    <row r="36" s="1" customFormat="1" ht="60" customHeight="1">
      <c r="A36" s="35" t="s">
        <v>47</v>
      </c>
      <c r="B36" s="36">
        <v>26</v>
      </c>
      <c r="C36" s="36">
        <v>0</v>
      </c>
      <c r="D36" s="36">
        <v>0</v>
      </c>
      <c r="E36" s="36">
        <v>20</v>
      </c>
      <c r="F36" s="36">
        <v>0</v>
      </c>
      <c r="G36" s="36">
        <v>0</v>
      </c>
      <c r="H36" s="36">
        <v>0</v>
      </c>
      <c r="I36" s="36">
        <v>19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108</v>
      </c>
      <c r="Q36" s="36">
        <v>1</v>
      </c>
      <c r="R36" s="1"/>
      <c r="S36" s="1"/>
      <c r="T36" s="1"/>
    </row>
    <row r="37" s="1" customFormat="1" ht="45">
      <c r="A37" s="35" t="s">
        <v>48</v>
      </c>
      <c r="B37" s="36">
        <v>7</v>
      </c>
      <c r="C37" s="36">
        <v>0</v>
      </c>
      <c r="D37" s="36">
        <v>0</v>
      </c>
      <c r="E37" s="36">
        <v>8</v>
      </c>
      <c r="F37" s="36">
        <v>0</v>
      </c>
      <c r="G37" s="36">
        <v>0</v>
      </c>
      <c r="H37" s="36">
        <v>0</v>
      </c>
      <c r="I37" s="36">
        <v>6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27</v>
      </c>
      <c r="Q37" s="36">
        <v>0</v>
      </c>
      <c r="R37" s="1"/>
      <c r="S37" s="1"/>
      <c r="T37" s="1"/>
    </row>
    <row r="38" s="1" customFormat="1" ht="45">
      <c r="A38" s="35" t="s">
        <v>49</v>
      </c>
      <c r="B38" s="36">
        <v>7</v>
      </c>
      <c r="C38" s="36">
        <v>0</v>
      </c>
      <c r="D38" s="36">
        <v>0</v>
      </c>
      <c r="E38" s="36">
        <v>8</v>
      </c>
      <c r="F38" s="36">
        <v>0</v>
      </c>
      <c r="G38" s="36">
        <v>0</v>
      </c>
      <c r="H38" s="36">
        <v>0</v>
      </c>
      <c r="I38" s="36">
        <v>6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27</v>
      </c>
      <c r="Q38" s="36">
        <v>0</v>
      </c>
      <c r="R38" s="1"/>
      <c r="S38" s="1"/>
      <c r="T38" s="1"/>
    </row>
    <row r="39" s="1" customFormat="1" ht="29.25" customHeight="1">
      <c r="A39" s="35" t="s">
        <v>50</v>
      </c>
      <c r="B39" s="36">
        <v>15</v>
      </c>
      <c r="C39" s="36">
        <v>0</v>
      </c>
      <c r="D39" s="36">
        <v>0</v>
      </c>
      <c r="E39" s="36">
        <v>8</v>
      </c>
      <c r="F39" s="36">
        <v>0</v>
      </c>
      <c r="G39" s="36">
        <v>0</v>
      </c>
      <c r="H39" s="36">
        <v>0</v>
      </c>
      <c r="I39" s="36">
        <v>10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33</v>
      </c>
      <c r="Q39" s="36">
        <v>0</v>
      </c>
      <c r="R39" s="1"/>
      <c r="S39" s="1"/>
      <c r="T39" s="1"/>
    </row>
    <row r="40" s="1" customFormat="1" ht="40.5" customHeight="1">
      <c r="A40" s="35" t="s">
        <v>51</v>
      </c>
      <c r="B40" s="36">
        <v>68</v>
      </c>
      <c r="C40" s="36">
        <v>0</v>
      </c>
      <c r="D40" s="36">
        <v>0</v>
      </c>
      <c r="E40" s="36">
        <v>54</v>
      </c>
      <c r="F40" s="36">
        <v>0</v>
      </c>
      <c r="G40" s="36">
        <v>0</v>
      </c>
      <c r="H40" s="36">
        <v>0</v>
      </c>
      <c r="I40" s="36">
        <v>109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332</v>
      </c>
      <c r="Q40" s="36">
        <v>2</v>
      </c>
      <c r="R40" s="1"/>
      <c r="S40" s="1"/>
      <c r="T40" s="1"/>
    </row>
    <row r="41" s="1" customFormat="1" ht="43.5" customHeight="1">
      <c r="A41" s="35" t="s">
        <v>52</v>
      </c>
      <c r="B41" s="36">
        <v>46</v>
      </c>
      <c r="C41" s="36">
        <v>0</v>
      </c>
      <c r="D41" s="36">
        <v>0</v>
      </c>
      <c r="E41" s="36">
        <v>42</v>
      </c>
      <c r="F41" s="36">
        <v>0</v>
      </c>
      <c r="G41" s="36">
        <v>0</v>
      </c>
      <c r="H41" s="36">
        <v>0</v>
      </c>
      <c r="I41" s="36">
        <v>17</v>
      </c>
      <c r="J41" s="36">
        <v>0</v>
      </c>
      <c r="K41" s="36">
        <v>0</v>
      </c>
      <c r="L41" s="36">
        <v>0</v>
      </c>
      <c r="M41" s="36">
        <v>0</v>
      </c>
      <c r="N41" s="36">
        <v>3</v>
      </c>
      <c r="O41" s="36">
        <v>0</v>
      </c>
      <c r="P41" s="36">
        <v>229</v>
      </c>
      <c r="Q41" s="36">
        <v>3</v>
      </c>
      <c r="R41" s="1"/>
      <c r="S41" s="1"/>
      <c r="T41" s="1"/>
    </row>
    <row r="42" s="1" customFormat="1" ht="47.25" customHeight="1">
      <c r="A42" s="35" t="s">
        <v>53</v>
      </c>
      <c r="B42" s="36">
        <v>25</v>
      </c>
      <c r="C42" s="36">
        <v>0</v>
      </c>
      <c r="D42" s="36">
        <v>0</v>
      </c>
      <c r="E42" s="36">
        <v>31</v>
      </c>
      <c r="F42" s="36">
        <v>0</v>
      </c>
      <c r="G42" s="36">
        <v>0</v>
      </c>
      <c r="H42" s="36">
        <v>0</v>
      </c>
      <c r="I42" s="36">
        <v>58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136</v>
      </c>
      <c r="Q42" s="36">
        <v>2</v>
      </c>
      <c r="R42" s="1"/>
      <c r="S42" s="1"/>
      <c r="T42" s="1"/>
    </row>
    <row r="43" s="1" customFormat="1" ht="64.5" customHeight="1">
      <c r="A43" s="35" t="s">
        <v>54</v>
      </c>
      <c r="B43" s="36">
        <v>26</v>
      </c>
      <c r="C43" s="36">
        <v>0</v>
      </c>
      <c r="D43" s="36">
        <v>0</v>
      </c>
      <c r="E43" s="36">
        <v>22</v>
      </c>
      <c r="F43" s="36">
        <v>0</v>
      </c>
      <c r="G43" s="36">
        <v>0</v>
      </c>
      <c r="H43" s="36">
        <v>0</v>
      </c>
      <c r="I43" s="36">
        <v>7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134</v>
      </c>
      <c r="Q43" s="36">
        <v>1</v>
      </c>
      <c r="R43" s="1"/>
      <c r="S43" s="1"/>
      <c r="T43" s="1"/>
    </row>
    <row r="44" s="1" customFormat="1" ht="60">
      <c r="A44" s="35" t="s">
        <v>55</v>
      </c>
      <c r="B44" s="36">
        <v>32</v>
      </c>
      <c r="C44" s="36">
        <v>0</v>
      </c>
      <c r="D44" s="36">
        <v>0</v>
      </c>
      <c r="E44" s="36">
        <v>34</v>
      </c>
      <c r="F44" s="36">
        <v>0</v>
      </c>
      <c r="G44" s="36">
        <v>0</v>
      </c>
      <c r="H44" s="36">
        <v>0</v>
      </c>
      <c r="I44" s="36">
        <v>7</v>
      </c>
      <c r="J44" s="36">
        <v>0</v>
      </c>
      <c r="K44" s="36">
        <v>0</v>
      </c>
      <c r="L44" s="36">
        <v>0</v>
      </c>
      <c r="M44" s="36">
        <v>0</v>
      </c>
      <c r="N44" s="36">
        <v>2</v>
      </c>
      <c r="O44" s="36">
        <v>0</v>
      </c>
      <c r="P44" s="36">
        <v>155</v>
      </c>
      <c r="Q44" s="36">
        <v>2</v>
      </c>
      <c r="R44" s="1"/>
      <c r="S44" s="1"/>
      <c r="T44" s="1"/>
    </row>
    <row r="45" s="1" customFormat="1" ht="45">
      <c r="A45" s="35" t="s">
        <v>56</v>
      </c>
      <c r="B45" s="36">
        <v>35</v>
      </c>
      <c r="C45" s="36">
        <v>5</v>
      </c>
      <c r="D45" s="36">
        <v>0</v>
      </c>
      <c r="E45" s="36">
        <v>35</v>
      </c>
      <c r="F45" s="36">
        <v>1</v>
      </c>
      <c r="G45" s="36">
        <v>4</v>
      </c>
      <c r="H45" s="36">
        <v>0</v>
      </c>
      <c r="I45" s="36">
        <v>50</v>
      </c>
      <c r="J45" s="36">
        <v>7</v>
      </c>
      <c r="K45" s="36">
        <v>0</v>
      </c>
      <c r="L45" s="36">
        <v>0</v>
      </c>
      <c r="M45" s="36">
        <v>0</v>
      </c>
      <c r="N45" s="36">
        <v>6</v>
      </c>
      <c r="O45" s="36">
        <v>0</v>
      </c>
      <c r="P45" s="36">
        <v>209</v>
      </c>
      <c r="Q45" s="36">
        <v>2</v>
      </c>
      <c r="R45" s="1"/>
      <c r="S45" s="1"/>
      <c r="T45" s="1"/>
    </row>
    <row r="46" s="1" customFormat="1" ht="45">
      <c r="A46" s="35" t="s">
        <v>57</v>
      </c>
      <c r="B46" s="36">
        <v>25</v>
      </c>
      <c r="C46" s="36">
        <v>3</v>
      </c>
      <c r="D46" s="36">
        <v>0</v>
      </c>
      <c r="E46" s="36">
        <v>15</v>
      </c>
      <c r="F46" s="36">
        <v>1</v>
      </c>
      <c r="G46" s="36">
        <v>1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150</v>
      </c>
      <c r="Q46" s="36">
        <v>0</v>
      </c>
      <c r="R46" s="1"/>
      <c r="S46" s="1"/>
      <c r="T46" s="1"/>
    </row>
    <row r="47" ht="18" customHeight="1">
      <c r="A47" s="31" t="s">
        <v>58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</row>
    <row r="48" s="1" customFormat="1" ht="60">
      <c r="A48" s="35" t="s">
        <v>59</v>
      </c>
      <c r="B48" s="36">
        <v>2</v>
      </c>
      <c r="C48" s="36">
        <v>0</v>
      </c>
      <c r="D48" s="36">
        <v>0</v>
      </c>
      <c r="E48" s="36">
        <v>22</v>
      </c>
      <c r="F48" s="36">
        <v>0</v>
      </c>
      <c r="G48" s="36">
        <v>0</v>
      </c>
      <c r="H48" s="36">
        <v>0</v>
      </c>
      <c r="I48" s="36">
        <v>76</v>
      </c>
      <c r="J48" s="36">
        <v>0</v>
      </c>
      <c r="K48" s="36">
        <v>0</v>
      </c>
      <c r="L48" s="36">
        <v>0</v>
      </c>
      <c r="M48" s="36">
        <v>0</v>
      </c>
      <c r="N48" s="36">
        <v>23</v>
      </c>
      <c r="O48" s="36">
        <v>0</v>
      </c>
      <c r="P48" s="36">
        <v>94</v>
      </c>
      <c r="Q48" s="36">
        <v>0</v>
      </c>
      <c r="R48" s="1"/>
      <c r="S48" s="1"/>
      <c r="T48" s="1"/>
    </row>
    <row r="49" s="1" customFormat="1" ht="46.5" customHeight="1">
      <c r="A49" s="35" t="s">
        <v>60</v>
      </c>
      <c r="B49" s="36">
        <v>149</v>
      </c>
      <c r="C49" s="36">
        <v>0</v>
      </c>
      <c r="D49" s="36">
        <v>0</v>
      </c>
      <c r="E49" s="36">
        <v>171</v>
      </c>
      <c r="F49" s="36">
        <v>0</v>
      </c>
      <c r="G49" s="36">
        <v>0</v>
      </c>
      <c r="H49" s="36">
        <v>0</v>
      </c>
      <c r="I49" s="36">
        <v>201</v>
      </c>
      <c r="J49" s="36">
        <v>0</v>
      </c>
      <c r="K49" s="36">
        <v>0</v>
      </c>
      <c r="L49" s="36">
        <v>62</v>
      </c>
      <c r="M49" s="36">
        <v>0</v>
      </c>
      <c r="N49" s="36">
        <v>315</v>
      </c>
      <c r="O49" s="36">
        <v>0</v>
      </c>
      <c r="P49" s="36">
        <v>2131</v>
      </c>
      <c r="Q49" s="36">
        <v>11</v>
      </c>
      <c r="R49" s="1"/>
      <c r="S49" s="1"/>
      <c r="T49" s="1"/>
    </row>
    <row r="50" s="1" customFormat="1" ht="28.5" customHeight="1">
      <c r="A50" s="35" t="s">
        <v>61</v>
      </c>
      <c r="B50" s="36">
        <v>13</v>
      </c>
      <c r="C50" s="36">
        <v>0</v>
      </c>
      <c r="D50" s="36">
        <v>0</v>
      </c>
      <c r="E50" s="36">
        <v>55</v>
      </c>
      <c r="F50" s="36">
        <v>0</v>
      </c>
      <c r="G50" s="36">
        <v>0</v>
      </c>
      <c r="H50" s="36">
        <v>0</v>
      </c>
      <c r="I50" s="36">
        <v>48</v>
      </c>
      <c r="J50" s="36">
        <v>0</v>
      </c>
      <c r="K50" s="36">
        <v>0</v>
      </c>
      <c r="L50" s="36">
        <v>4</v>
      </c>
      <c r="M50" s="36">
        <v>0</v>
      </c>
      <c r="N50" s="36">
        <v>34</v>
      </c>
      <c r="O50" s="36">
        <v>0</v>
      </c>
      <c r="P50" s="36">
        <v>83</v>
      </c>
      <c r="Q50" s="36">
        <v>3</v>
      </c>
      <c r="R50" s="1"/>
      <c r="S50" s="1"/>
      <c r="T50" s="1"/>
    </row>
    <row r="51" s="1" customFormat="1" ht="32.25" customHeight="1">
      <c r="A51" s="35" t="s">
        <v>62</v>
      </c>
      <c r="B51" s="36">
        <v>39</v>
      </c>
      <c r="C51" s="36">
        <v>0</v>
      </c>
      <c r="D51" s="36">
        <v>0</v>
      </c>
      <c r="E51" s="36">
        <v>57</v>
      </c>
      <c r="F51" s="36">
        <v>0</v>
      </c>
      <c r="G51" s="36">
        <v>0</v>
      </c>
      <c r="H51" s="36">
        <v>0</v>
      </c>
      <c r="I51" s="36">
        <v>81</v>
      </c>
      <c r="J51" s="36">
        <v>0</v>
      </c>
      <c r="K51" s="36">
        <v>0</v>
      </c>
      <c r="L51" s="36">
        <v>21</v>
      </c>
      <c r="M51" s="36">
        <v>0</v>
      </c>
      <c r="N51" s="36">
        <v>97</v>
      </c>
      <c r="O51" s="36">
        <v>0</v>
      </c>
      <c r="P51" s="36">
        <v>261</v>
      </c>
      <c r="Q51" s="36">
        <v>5</v>
      </c>
      <c r="R51" s="1"/>
      <c r="S51" s="1"/>
      <c r="T51" s="1"/>
    </row>
    <row r="52" ht="15">
      <c r="A52" s="31" t="s">
        <v>63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</row>
    <row r="53" s="1" customFormat="1" ht="70.5" customHeight="1">
      <c r="A53" s="35" t="s">
        <v>64</v>
      </c>
      <c r="B53" s="36">
        <v>10</v>
      </c>
      <c r="C53" s="36">
        <v>0</v>
      </c>
      <c r="D53" s="36">
        <v>0</v>
      </c>
      <c r="E53" s="36">
        <v>6</v>
      </c>
      <c r="F53" s="36">
        <v>0</v>
      </c>
      <c r="G53" s="36">
        <v>0</v>
      </c>
      <c r="H53" s="36">
        <v>0</v>
      </c>
      <c r="I53" s="36">
        <v>660</v>
      </c>
      <c r="J53" s="36">
        <v>0</v>
      </c>
      <c r="K53" s="36">
        <v>0</v>
      </c>
      <c r="L53" s="36">
        <v>0</v>
      </c>
      <c r="M53" s="36">
        <v>0</v>
      </c>
      <c r="N53" s="36">
        <v>17</v>
      </c>
      <c r="O53" s="36">
        <v>0</v>
      </c>
      <c r="P53" s="36">
        <v>57</v>
      </c>
      <c r="Q53" s="36">
        <v>0</v>
      </c>
      <c r="R53" s="1"/>
      <c r="S53" s="1"/>
      <c r="T53" s="1"/>
    </row>
    <row r="54" s="1" customFormat="1" ht="30" customHeight="1">
      <c r="A54" s="35" t="s">
        <v>65</v>
      </c>
      <c r="B54" s="36">
        <v>0</v>
      </c>
      <c r="C54" s="36">
        <v>0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1"/>
      <c r="S54" s="1"/>
      <c r="T54" s="1"/>
    </row>
    <row r="55" s="1" customFormat="1" ht="30">
      <c r="A55" s="35" t="s">
        <v>66</v>
      </c>
      <c r="B55" s="36">
        <v>0</v>
      </c>
      <c r="C55" s="36">
        <v>0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1"/>
      <c r="S55" s="1"/>
      <c r="T55" s="1"/>
    </row>
    <row r="56" ht="17.25" customHeight="1">
      <c r="A56" s="31" t="s">
        <v>67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</row>
    <row r="57" s="1" customFormat="1" ht="60.75" customHeight="1">
      <c r="A57" s="35" t="s">
        <v>68</v>
      </c>
      <c r="B57" s="36">
        <v>11</v>
      </c>
      <c r="C57" s="36">
        <v>0</v>
      </c>
      <c r="D57" s="36">
        <v>0</v>
      </c>
      <c r="E57" s="36">
        <v>4</v>
      </c>
      <c r="F57" s="36">
        <v>0</v>
      </c>
      <c r="G57" s="36">
        <v>0</v>
      </c>
      <c r="H57" s="36">
        <v>0</v>
      </c>
      <c r="I57" s="36">
        <v>202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25</v>
      </c>
      <c r="Q57" s="36">
        <v>1</v>
      </c>
      <c r="R57" s="1"/>
      <c r="S57" s="1"/>
      <c r="T57" s="1"/>
    </row>
    <row r="58" s="1" customFormat="1" ht="43.5" customHeight="1">
      <c r="A58" s="35" t="s">
        <v>69</v>
      </c>
      <c r="B58" s="36">
        <v>8</v>
      </c>
      <c r="C58" s="36">
        <v>0</v>
      </c>
      <c r="D58" s="36">
        <v>0</v>
      </c>
      <c r="E58" s="36">
        <v>20</v>
      </c>
      <c r="F58" s="36">
        <v>0</v>
      </c>
      <c r="G58" s="36">
        <v>0</v>
      </c>
      <c r="H58" s="36">
        <v>0</v>
      </c>
      <c r="I58" s="36">
        <v>30</v>
      </c>
      <c r="J58" s="36">
        <v>0</v>
      </c>
      <c r="K58" s="36">
        <v>0</v>
      </c>
      <c r="L58" s="36">
        <v>0</v>
      </c>
      <c r="M58" s="36">
        <v>0</v>
      </c>
      <c r="N58" s="36">
        <v>32</v>
      </c>
      <c r="O58" s="36">
        <v>0</v>
      </c>
      <c r="P58" s="36">
        <v>100</v>
      </c>
      <c r="Q58" s="36">
        <v>1</v>
      </c>
      <c r="R58" s="1"/>
      <c r="S58" s="1"/>
      <c r="T58" s="1"/>
    </row>
    <row r="59" ht="18.75" customHeight="1">
      <c r="A59" s="31" t="s">
        <v>70</v>
      </c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</row>
    <row r="60" s="1" customFormat="1" ht="105" customHeight="1">
      <c r="A60" s="35" t="s">
        <v>71</v>
      </c>
      <c r="B60" s="36">
        <v>10</v>
      </c>
      <c r="C60" s="36">
        <v>0</v>
      </c>
      <c r="D60" s="36">
        <v>0</v>
      </c>
      <c r="E60" s="36">
        <v>8</v>
      </c>
      <c r="F60" s="36">
        <v>0</v>
      </c>
      <c r="G60" s="36">
        <v>0</v>
      </c>
      <c r="H60" s="36">
        <v>0</v>
      </c>
      <c r="I60" s="36">
        <v>85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19</v>
      </c>
      <c r="Q60" s="36">
        <v>1</v>
      </c>
      <c r="R60" s="1"/>
      <c r="S60" s="1"/>
      <c r="T60" s="1"/>
    </row>
    <row r="61" s="1" customFormat="1" ht="62.25" customHeight="1">
      <c r="A61" s="35" t="s">
        <v>72</v>
      </c>
      <c r="B61" s="36">
        <v>12</v>
      </c>
      <c r="C61" s="36">
        <v>0</v>
      </c>
      <c r="D61" s="36">
        <v>0</v>
      </c>
      <c r="E61" s="36">
        <v>14</v>
      </c>
      <c r="F61" s="36">
        <v>0</v>
      </c>
      <c r="G61" s="36">
        <v>0</v>
      </c>
      <c r="H61" s="36">
        <v>0</v>
      </c>
      <c r="I61" s="36">
        <v>71</v>
      </c>
      <c r="J61" s="36">
        <v>0</v>
      </c>
      <c r="K61" s="36">
        <v>0</v>
      </c>
      <c r="L61" s="36">
        <v>0</v>
      </c>
      <c r="M61" s="36">
        <v>0</v>
      </c>
      <c r="N61" s="36">
        <v>4</v>
      </c>
      <c r="O61" s="36">
        <v>0</v>
      </c>
      <c r="P61" s="36">
        <v>69</v>
      </c>
      <c r="Q61" s="36">
        <v>0</v>
      </c>
      <c r="R61" s="1"/>
      <c r="S61" s="1"/>
      <c r="T61" s="1"/>
    </row>
    <row r="62" s="1" customFormat="1" ht="60">
      <c r="A62" s="35" t="s">
        <v>73</v>
      </c>
      <c r="B62" s="36">
        <v>3</v>
      </c>
      <c r="C62" s="36">
        <v>0</v>
      </c>
      <c r="D62" s="36">
        <v>0</v>
      </c>
      <c r="E62" s="36">
        <v>7</v>
      </c>
      <c r="F62" s="36">
        <v>0</v>
      </c>
      <c r="G62" s="36">
        <v>0</v>
      </c>
      <c r="H62" s="36">
        <v>0</v>
      </c>
      <c r="I62" s="36">
        <v>300</v>
      </c>
      <c r="J62" s="36">
        <v>0</v>
      </c>
      <c r="K62" s="36">
        <v>0</v>
      </c>
      <c r="L62" s="36">
        <v>0</v>
      </c>
      <c r="M62" s="36">
        <v>0</v>
      </c>
      <c r="N62" s="36">
        <v>1</v>
      </c>
      <c r="O62" s="36">
        <v>0</v>
      </c>
      <c r="P62" s="36">
        <v>10</v>
      </c>
      <c r="Q62" s="36">
        <v>1</v>
      </c>
      <c r="R62" s="1"/>
      <c r="S62" s="1"/>
      <c r="T62" s="1"/>
    </row>
    <row r="63" s="1" customFormat="1" ht="47.25" customHeight="1">
      <c r="A63" s="35" t="s">
        <v>74</v>
      </c>
      <c r="B63" s="36">
        <v>2</v>
      </c>
      <c r="C63" s="36">
        <v>0</v>
      </c>
      <c r="D63" s="36">
        <v>0</v>
      </c>
      <c r="E63" s="36">
        <v>7</v>
      </c>
      <c r="F63" s="36">
        <v>0</v>
      </c>
      <c r="G63" s="36">
        <v>0</v>
      </c>
      <c r="H63" s="36">
        <v>0</v>
      </c>
      <c r="I63" s="36">
        <v>3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4</v>
      </c>
      <c r="Q63" s="36">
        <v>0</v>
      </c>
      <c r="R63" s="1"/>
      <c r="S63" s="1"/>
      <c r="T63" s="1"/>
    </row>
    <row r="64" s="1" customFormat="1" ht="48" customHeight="1">
      <c r="A64" s="35" t="s">
        <v>75</v>
      </c>
      <c r="B64" s="36">
        <v>5</v>
      </c>
      <c r="C64" s="36">
        <v>0</v>
      </c>
      <c r="D64" s="36">
        <v>0</v>
      </c>
      <c r="E64" s="36">
        <v>11</v>
      </c>
      <c r="F64" s="36">
        <v>0</v>
      </c>
      <c r="G64" s="36">
        <v>0</v>
      </c>
      <c r="H64" s="36">
        <v>0</v>
      </c>
      <c r="I64" s="36">
        <v>15</v>
      </c>
      <c r="J64" s="36">
        <v>0</v>
      </c>
      <c r="K64" s="36">
        <v>0</v>
      </c>
      <c r="L64" s="36">
        <v>0</v>
      </c>
      <c r="M64" s="36">
        <v>0</v>
      </c>
      <c r="N64" s="36">
        <v>4</v>
      </c>
      <c r="O64" s="36">
        <v>0</v>
      </c>
      <c r="P64" s="36">
        <v>18</v>
      </c>
      <c r="Q64" s="36">
        <v>0</v>
      </c>
      <c r="R64" s="1"/>
      <c r="S64" s="1"/>
      <c r="T64" s="1"/>
    </row>
    <row r="65" s="1" customFormat="1" ht="31.5" customHeight="1">
      <c r="A65" s="35" t="s">
        <v>76</v>
      </c>
      <c r="B65" s="36">
        <v>4</v>
      </c>
      <c r="C65" s="36">
        <v>0</v>
      </c>
      <c r="D65" s="36">
        <v>0</v>
      </c>
      <c r="E65" s="36">
        <v>11</v>
      </c>
      <c r="F65" s="36">
        <v>0</v>
      </c>
      <c r="G65" s="36">
        <v>0</v>
      </c>
      <c r="H65" s="36">
        <v>0</v>
      </c>
      <c r="I65" s="36">
        <v>12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1"/>
      <c r="S65" s="1"/>
      <c r="T65" s="1"/>
    </row>
    <row r="66" s="1" customFormat="1" ht="48.75" customHeight="1">
      <c r="A66" s="35" t="s">
        <v>77</v>
      </c>
      <c r="B66" s="36">
        <v>0</v>
      </c>
      <c r="C66" s="36">
        <v>0</v>
      </c>
      <c r="D66" s="36">
        <v>0</v>
      </c>
      <c r="E66" s="36">
        <v>5</v>
      </c>
      <c r="F66" s="36">
        <v>0</v>
      </c>
      <c r="G66" s="36">
        <v>0</v>
      </c>
      <c r="H66" s="36">
        <v>0</v>
      </c>
      <c r="I66" s="36">
        <v>5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1"/>
      <c r="S66" s="1"/>
      <c r="T66" s="1"/>
    </row>
    <row r="67" s="1" customFormat="1" ht="43.5" customHeight="1">
      <c r="A67" s="35" t="s">
        <v>78</v>
      </c>
      <c r="B67" s="36">
        <v>1</v>
      </c>
      <c r="C67" s="36">
        <v>0</v>
      </c>
      <c r="D67" s="36">
        <v>0</v>
      </c>
      <c r="E67" s="36">
        <v>3</v>
      </c>
      <c r="F67" s="36">
        <v>0</v>
      </c>
      <c r="G67" s="36">
        <v>0</v>
      </c>
      <c r="H67" s="36">
        <v>0</v>
      </c>
      <c r="I67" s="36">
        <v>9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2</v>
      </c>
      <c r="Q67" s="36">
        <v>0</v>
      </c>
      <c r="R67" s="1"/>
      <c r="S67" s="1"/>
      <c r="T67" s="1"/>
    </row>
    <row r="68" s="1" customFormat="1" ht="42.75" customHeight="1">
      <c r="A68" s="35" t="s">
        <v>79</v>
      </c>
      <c r="B68" s="36">
        <v>4</v>
      </c>
      <c r="C68" s="36">
        <v>0</v>
      </c>
      <c r="D68" s="36">
        <v>0</v>
      </c>
      <c r="E68" s="36">
        <v>53</v>
      </c>
      <c r="F68" s="36">
        <v>0</v>
      </c>
      <c r="G68" s="36">
        <v>0</v>
      </c>
      <c r="H68" s="36">
        <v>0</v>
      </c>
      <c r="I68" s="36">
        <v>26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21</v>
      </c>
      <c r="Q68" s="36">
        <v>0</v>
      </c>
      <c r="R68" s="1"/>
      <c r="S68" s="1"/>
      <c r="T68" s="1"/>
    </row>
    <row r="69" s="1" customFormat="1" ht="47.25">
      <c r="A69" s="35" t="s">
        <v>80</v>
      </c>
      <c r="B69" s="36">
        <v>0</v>
      </c>
      <c r="C69" s="36">
        <v>0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1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1"/>
      <c r="S69" s="1"/>
      <c r="T69" s="1"/>
    </row>
    <row r="70" s="1" customFormat="1" ht="126">
      <c r="A70" s="35" t="s">
        <v>81</v>
      </c>
      <c r="B70" s="36">
        <v>14</v>
      </c>
      <c r="C70" s="36">
        <v>0</v>
      </c>
      <c r="D70" s="36">
        <v>0</v>
      </c>
      <c r="E70" s="36">
        <v>105</v>
      </c>
      <c r="F70" s="36">
        <v>0</v>
      </c>
      <c r="G70" s="36">
        <v>0</v>
      </c>
      <c r="H70" s="36">
        <v>0</v>
      </c>
      <c r="I70" s="36">
        <v>49</v>
      </c>
      <c r="J70" s="36">
        <v>0</v>
      </c>
      <c r="K70" s="36">
        <v>0</v>
      </c>
      <c r="L70" s="36">
        <v>0</v>
      </c>
      <c r="M70" s="36">
        <v>0</v>
      </c>
      <c r="N70" s="36">
        <v>178</v>
      </c>
      <c r="O70" s="36">
        <v>0</v>
      </c>
      <c r="P70" s="36">
        <v>52</v>
      </c>
      <c r="Q70" s="36">
        <v>3</v>
      </c>
      <c r="R70" s="1"/>
      <c r="S70" s="1"/>
      <c r="T70" s="1"/>
    </row>
    <row r="71" s="1" customFormat="1" ht="32.25" customHeight="1">
      <c r="A71" s="35" t="s">
        <v>82</v>
      </c>
      <c r="B71" s="36">
        <v>4</v>
      </c>
      <c r="C71" s="36">
        <v>0</v>
      </c>
      <c r="D71" s="36">
        <v>0</v>
      </c>
      <c r="E71" s="36">
        <v>5</v>
      </c>
      <c r="F71" s="36">
        <v>0</v>
      </c>
      <c r="G71" s="36">
        <v>0</v>
      </c>
      <c r="H71" s="36">
        <v>0</v>
      </c>
      <c r="I71" s="36">
        <v>10</v>
      </c>
      <c r="J71" s="36">
        <v>0</v>
      </c>
      <c r="K71" s="36">
        <v>0</v>
      </c>
      <c r="L71" s="36">
        <v>0</v>
      </c>
      <c r="M71" s="36">
        <v>0</v>
      </c>
      <c r="N71" s="36">
        <v>2</v>
      </c>
      <c r="O71" s="36">
        <v>0</v>
      </c>
      <c r="P71" s="36">
        <v>7</v>
      </c>
      <c r="Q71" s="36">
        <v>0</v>
      </c>
      <c r="R71" s="1"/>
      <c r="S71" s="1"/>
      <c r="T71" s="1"/>
    </row>
    <row r="72" ht="18" customHeight="1">
      <c r="A72" s="31" t="s">
        <v>83</v>
      </c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</row>
    <row r="73" s="1" customFormat="1" ht="72" customHeight="1">
      <c r="A73" s="35" t="s">
        <v>84</v>
      </c>
      <c r="B73" s="36">
        <v>58</v>
      </c>
      <c r="C73" s="36">
        <v>0</v>
      </c>
      <c r="D73" s="36">
        <v>0</v>
      </c>
      <c r="E73" s="36">
        <v>69</v>
      </c>
      <c r="F73" s="36">
        <v>0</v>
      </c>
      <c r="G73" s="36">
        <v>0</v>
      </c>
      <c r="H73" s="36">
        <v>0</v>
      </c>
      <c r="I73" s="36">
        <v>29</v>
      </c>
      <c r="J73" s="36">
        <v>0</v>
      </c>
      <c r="K73" s="36">
        <v>0</v>
      </c>
      <c r="L73" s="36">
        <v>7</v>
      </c>
      <c r="M73" s="36">
        <v>0</v>
      </c>
      <c r="N73" s="36">
        <v>100</v>
      </c>
      <c r="O73" s="36">
        <v>0</v>
      </c>
      <c r="P73" s="36">
        <v>772</v>
      </c>
      <c r="Q73" s="36">
        <v>4</v>
      </c>
      <c r="R73" s="1"/>
      <c r="S73" s="1"/>
      <c r="T73" s="1"/>
    </row>
    <row r="74" s="1" customFormat="1" ht="61.5" customHeight="1">
      <c r="A74" s="35" t="s">
        <v>85</v>
      </c>
      <c r="B74" s="36">
        <v>9</v>
      </c>
      <c r="C74" s="36">
        <v>0</v>
      </c>
      <c r="D74" s="36">
        <v>0</v>
      </c>
      <c r="E74" s="36">
        <v>12</v>
      </c>
      <c r="F74" s="36">
        <v>0</v>
      </c>
      <c r="G74" s="36">
        <v>0</v>
      </c>
      <c r="H74" s="36">
        <v>0</v>
      </c>
      <c r="I74" s="36">
        <v>11</v>
      </c>
      <c r="J74" s="36">
        <v>0</v>
      </c>
      <c r="K74" s="36">
        <v>0</v>
      </c>
      <c r="L74" s="36">
        <v>22</v>
      </c>
      <c r="M74" s="36">
        <v>0</v>
      </c>
      <c r="N74" s="36">
        <v>38</v>
      </c>
      <c r="O74" s="36">
        <v>0</v>
      </c>
      <c r="P74" s="36">
        <v>278</v>
      </c>
      <c r="Q74" s="36">
        <v>1</v>
      </c>
      <c r="R74" s="1"/>
      <c r="S74" s="1"/>
      <c r="T74" s="1"/>
    </row>
    <row r="75" s="1" customFormat="1" ht="47.25">
      <c r="A75" s="35" t="s">
        <v>86</v>
      </c>
      <c r="B75" s="36">
        <v>19</v>
      </c>
      <c r="C75" s="36">
        <v>0</v>
      </c>
      <c r="D75" s="36">
        <v>0</v>
      </c>
      <c r="E75" s="36">
        <v>19</v>
      </c>
      <c r="F75" s="36">
        <v>0</v>
      </c>
      <c r="G75" s="36">
        <v>0</v>
      </c>
      <c r="H75" s="36">
        <v>0</v>
      </c>
      <c r="I75" s="36">
        <v>14</v>
      </c>
      <c r="J75" s="36">
        <v>0</v>
      </c>
      <c r="K75" s="36">
        <v>0</v>
      </c>
      <c r="L75" s="36">
        <v>20</v>
      </c>
      <c r="M75" s="36">
        <v>0</v>
      </c>
      <c r="N75" s="36">
        <v>73</v>
      </c>
      <c r="O75" s="36">
        <v>0</v>
      </c>
      <c r="P75" s="36">
        <v>384</v>
      </c>
      <c r="Q75" s="36">
        <v>1</v>
      </c>
      <c r="R75" s="1"/>
      <c r="S75" s="1"/>
      <c r="T75" s="1"/>
    </row>
    <row r="76" ht="47.25" customHeight="1">
      <c r="A76" s="35" t="s">
        <v>87</v>
      </c>
      <c r="B76" s="36">
        <v>26</v>
      </c>
      <c r="C76" s="36">
        <v>0</v>
      </c>
      <c r="D76" s="36">
        <v>0</v>
      </c>
      <c r="E76" s="36">
        <v>24</v>
      </c>
      <c r="F76" s="36">
        <v>0</v>
      </c>
      <c r="G76" s="36">
        <v>0</v>
      </c>
      <c r="H76" s="36">
        <v>0</v>
      </c>
      <c r="I76" s="36">
        <v>10</v>
      </c>
      <c r="J76" s="36">
        <v>0</v>
      </c>
      <c r="K76" s="36">
        <v>0</v>
      </c>
      <c r="L76" s="36">
        <v>0</v>
      </c>
      <c r="M76" s="36">
        <v>0</v>
      </c>
      <c r="N76" s="36">
        <v>191</v>
      </c>
      <c r="O76" s="36">
        <v>0</v>
      </c>
      <c r="P76" s="36">
        <v>1424</v>
      </c>
      <c r="Q76" s="36">
        <v>1</v>
      </c>
    </row>
    <row r="77" ht="15.75">
      <c r="A77" s="31" t="s">
        <v>88</v>
      </c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</row>
    <row r="78" s="1" customFormat="1" ht="63">
      <c r="A78" s="35" t="s">
        <v>89</v>
      </c>
      <c r="B78" s="36">
        <v>15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12</v>
      </c>
      <c r="M78" s="36">
        <v>0</v>
      </c>
      <c r="N78" s="36">
        <v>0</v>
      </c>
      <c r="O78" s="36">
        <v>0</v>
      </c>
      <c r="P78" s="36">
        <v>1155</v>
      </c>
      <c r="Q78" s="36">
        <v>0</v>
      </c>
      <c r="R78" s="1"/>
      <c r="S78" s="1"/>
      <c r="T78" s="1"/>
    </row>
    <row r="79" s="1" customFormat="1" ht="71.25" customHeight="1">
      <c r="A79" s="35" t="s">
        <v>90</v>
      </c>
      <c r="B79" s="36">
        <v>181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81</v>
      </c>
      <c r="M79" s="36">
        <v>0</v>
      </c>
      <c r="N79" s="36">
        <v>0</v>
      </c>
      <c r="O79" s="36">
        <v>0</v>
      </c>
      <c r="P79" s="36">
        <v>3525</v>
      </c>
      <c r="Q79" s="36">
        <v>0</v>
      </c>
      <c r="R79" s="1"/>
      <c r="S79" s="1"/>
      <c r="T79" s="1"/>
    </row>
    <row r="80" s="1" customFormat="1" ht="41.25" customHeight="1">
      <c r="A80" s="35" t="s">
        <v>91</v>
      </c>
      <c r="B80" s="36">
        <v>3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2</v>
      </c>
      <c r="M80" s="36">
        <v>0</v>
      </c>
      <c r="N80" s="36">
        <v>0</v>
      </c>
      <c r="O80" s="36">
        <v>0</v>
      </c>
      <c r="P80" s="36">
        <v>60</v>
      </c>
      <c r="Q80" s="36">
        <v>0</v>
      </c>
      <c r="R80" s="1"/>
      <c r="S80" s="1"/>
      <c r="T80" s="1"/>
    </row>
    <row r="81" s="1" customFormat="1" ht="60.75" customHeight="1">
      <c r="A81" s="35" t="s">
        <v>92</v>
      </c>
      <c r="B81" s="36">
        <v>5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3</v>
      </c>
      <c r="M81" s="36">
        <v>0</v>
      </c>
      <c r="N81" s="36">
        <v>0</v>
      </c>
      <c r="O81" s="36">
        <v>0</v>
      </c>
      <c r="P81" s="36">
        <v>138</v>
      </c>
      <c r="Q81" s="36">
        <v>0</v>
      </c>
      <c r="R81" s="1"/>
      <c r="S81" s="1"/>
      <c r="T81" s="1"/>
    </row>
    <row r="82" s="1" customFormat="1" ht="63">
      <c r="A82" s="35" t="s">
        <v>93</v>
      </c>
      <c r="B82" s="36">
        <v>17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18</v>
      </c>
      <c r="M82" s="36">
        <v>0</v>
      </c>
      <c r="N82" s="36">
        <v>0</v>
      </c>
      <c r="O82" s="36">
        <v>0</v>
      </c>
      <c r="P82" s="36">
        <v>428</v>
      </c>
      <c r="Q82" s="36">
        <v>0</v>
      </c>
      <c r="R82" s="1"/>
      <c r="S82" s="1"/>
      <c r="T82" s="1"/>
    </row>
    <row r="83" s="1" customFormat="1" ht="46.5" customHeight="1">
      <c r="A83" s="35" t="s">
        <v>94</v>
      </c>
      <c r="B83" s="36">
        <v>2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53</v>
      </c>
      <c r="Q83" s="36">
        <v>0</v>
      </c>
      <c r="R83" s="1"/>
      <c r="S83" s="1"/>
      <c r="T83" s="1"/>
    </row>
    <row r="84" s="1" customFormat="1" ht="43.5" customHeight="1">
      <c r="A84" s="35" t="s">
        <v>95</v>
      </c>
      <c r="B84" s="36">
        <v>7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9</v>
      </c>
      <c r="M84" s="36">
        <v>0</v>
      </c>
      <c r="N84" s="36">
        <v>0</v>
      </c>
      <c r="O84" s="36">
        <v>0</v>
      </c>
      <c r="P84" s="36">
        <v>161</v>
      </c>
      <c r="Q84" s="36">
        <v>0</v>
      </c>
      <c r="R84" s="1"/>
      <c r="S84" s="1"/>
      <c r="T84" s="1"/>
    </row>
    <row r="85" s="1" customFormat="1" ht="43.5" customHeight="1">
      <c r="A85" s="35" t="s">
        <v>96</v>
      </c>
      <c r="B85" s="36">
        <v>3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4</v>
      </c>
      <c r="M85" s="36">
        <v>0</v>
      </c>
      <c r="N85" s="36">
        <v>0</v>
      </c>
      <c r="O85" s="36">
        <v>0</v>
      </c>
      <c r="P85" s="36">
        <v>81</v>
      </c>
      <c r="Q85" s="36">
        <v>0</v>
      </c>
      <c r="R85" s="1"/>
      <c r="S85" s="1"/>
      <c r="T85" s="1"/>
    </row>
    <row r="86" s="1" customFormat="1" ht="78.75">
      <c r="A86" s="35" t="s">
        <v>97</v>
      </c>
      <c r="B86" s="36">
        <v>8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9</v>
      </c>
      <c r="M86" s="36">
        <v>0</v>
      </c>
      <c r="N86" s="36">
        <v>0</v>
      </c>
      <c r="O86" s="36">
        <v>0</v>
      </c>
      <c r="P86" s="36">
        <v>179</v>
      </c>
      <c r="Q86" s="36">
        <v>0</v>
      </c>
      <c r="R86" s="1"/>
      <c r="S86" s="1"/>
      <c r="T86" s="1"/>
    </row>
    <row r="87" s="1" customFormat="1" ht="56.25" customHeight="1">
      <c r="A87" s="35" t="s">
        <v>98</v>
      </c>
      <c r="B87" s="36">
        <v>10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10</v>
      </c>
      <c r="M87" s="36">
        <v>0</v>
      </c>
      <c r="N87" s="36">
        <v>0</v>
      </c>
      <c r="O87" s="36">
        <v>0</v>
      </c>
      <c r="P87" s="36">
        <v>300</v>
      </c>
      <c r="Q87" s="36">
        <v>0</v>
      </c>
      <c r="R87" s="1"/>
      <c r="S87" s="1"/>
      <c r="T87" s="1"/>
    </row>
    <row r="88" s="1" customFormat="1" ht="78.75">
      <c r="A88" s="35" t="s">
        <v>99</v>
      </c>
      <c r="B88" s="36">
        <v>14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20</v>
      </c>
      <c r="M88" s="36">
        <v>0</v>
      </c>
      <c r="N88" s="36">
        <v>0</v>
      </c>
      <c r="O88" s="36">
        <v>0</v>
      </c>
      <c r="P88" s="36">
        <v>408</v>
      </c>
      <c r="Q88" s="36">
        <v>0</v>
      </c>
      <c r="R88" s="1"/>
      <c r="S88" s="1"/>
      <c r="T88" s="1"/>
    </row>
    <row r="89" s="1" customFormat="1" ht="78.75">
      <c r="A89" s="35" t="s">
        <v>100</v>
      </c>
      <c r="B89" s="36">
        <v>14</v>
      </c>
      <c r="C89" s="36">
        <v>0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11</v>
      </c>
      <c r="M89" s="36">
        <v>0</v>
      </c>
      <c r="N89" s="36">
        <v>0</v>
      </c>
      <c r="O89" s="36">
        <v>0</v>
      </c>
      <c r="P89" s="36">
        <v>389</v>
      </c>
      <c r="Q89" s="36">
        <v>0</v>
      </c>
      <c r="R89" s="1"/>
      <c r="S89" s="1"/>
      <c r="T89" s="1"/>
    </row>
    <row r="90" s="1" customFormat="1" ht="94.5">
      <c r="A90" s="35" t="s">
        <v>101</v>
      </c>
      <c r="B90" s="36">
        <v>6</v>
      </c>
      <c r="C90" s="36">
        <v>0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6</v>
      </c>
      <c r="M90" s="36">
        <v>0</v>
      </c>
      <c r="N90" s="36">
        <v>0</v>
      </c>
      <c r="O90" s="36">
        <v>0</v>
      </c>
      <c r="P90" s="36">
        <v>148</v>
      </c>
      <c r="Q90" s="36">
        <v>0</v>
      </c>
      <c r="R90" s="1"/>
      <c r="S90" s="1"/>
      <c r="T90" s="1"/>
    </row>
    <row r="91" s="1" customFormat="1" ht="78.75">
      <c r="A91" s="35" t="s">
        <v>102</v>
      </c>
      <c r="B91" s="36">
        <v>4</v>
      </c>
      <c r="C91" s="36">
        <v>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2</v>
      </c>
      <c r="M91" s="36">
        <v>0</v>
      </c>
      <c r="N91" s="36">
        <v>0</v>
      </c>
      <c r="O91" s="36">
        <v>0</v>
      </c>
      <c r="P91" s="36">
        <v>71</v>
      </c>
      <c r="Q91" s="36">
        <v>0</v>
      </c>
      <c r="R91" s="1"/>
      <c r="S91" s="1"/>
      <c r="T91" s="1"/>
    </row>
    <row r="92" s="1" customFormat="1" ht="58.5" customHeight="1">
      <c r="A92" s="35" t="s">
        <v>103</v>
      </c>
      <c r="B92" s="36">
        <v>6</v>
      </c>
      <c r="C92" s="36">
        <v>0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6</v>
      </c>
      <c r="M92" s="36">
        <v>0</v>
      </c>
      <c r="N92" s="36">
        <v>0</v>
      </c>
      <c r="O92" s="36">
        <v>0</v>
      </c>
      <c r="P92" s="36">
        <v>137</v>
      </c>
      <c r="Q92" s="36">
        <v>0</v>
      </c>
      <c r="R92" s="1"/>
      <c r="S92" s="1"/>
      <c r="T92" s="1"/>
    </row>
    <row r="93" s="1" customFormat="1" ht="62.25" customHeight="1">
      <c r="A93" s="35" t="s">
        <v>104</v>
      </c>
      <c r="B93" s="36">
        <v>43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56</v>
      </c>
      <c r="M93" s="36">
        <v>0</v>
      </c>
      <c r="N93" s="36">
        <v>0</v>
      </c>
      <c r="O93" s="36">
        <v>0</v>
      </c>
      <c r="P93" s="36">
        <v>1114</v>
      </c>
      <c r="Q93" s="36">
        <v>0</v>
      </c>
      <c r="R93" s="1"/>
      <c r="S93" s="1"/>
      <c r="T93" s="1"/>
    </row>
    <row r="94" s="1" customFormat="1" ht="44.25" customHeight="1">
      <c r="A94" s="35" t="s">
        <v>105</v>
      </c>
      <c r="B94" s="36">
        <v>114</v>
      </c>
      <c r="C94" s="36">
        <v>0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112</v>
      </c>
      <c r="M94" s="36">
        <v>0</v>
      </c>
      <c r="N94" s="36">
        <v>0</v>
      </c>
      <c r="O94" s="36">
        <v>0</v>
      </c>
      <c r="P94" s="36">
        <v>2516</v>
      </c>
      <c r="Q94" s="36">
        <v>1</v>
      </c>
      <c r="R94" s="1"/>
      <c r="S94" s="1"/>
      <c r="T94" s="1"/>
    </row>
    <row r="95" s="1" customFormat="1" ht="47.25">
      <c r="A95" s="35" t="s">
        <v>106</v>
      </c>
      <c r="B95" s="36">
        <v>306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274</v>
      </c>
      <c r="M95" s="36">
        <v>0</v>
      </c>
      <c r="N95" s="36">
        <v>0</v>
      </c>
      <c r="O95" s="36">
        <v>0</v>
      </c>
      <c r="P95" s="36">
        <v>6088</v>
      </c>
      <c r="Q95" s="36">
        <v>0</v>
      </c>
      <c r="R95" s="1"/>
      <c r="S95" s="1"/>
      <c r="T95" s="1"/>
    </row>
    <row r="96" s="1" customFormat="1" ht="49.5" customHeight="1">
      <c r="A96" s="35" t="s">
        <v>107</v>
      </c>
      <c r="B96" s="36">
        <v>835</v>
      </c>
      <c r="C96" s="36">
        <v>0</v>
      </c>
      <c r="D96" s="36">
        <v>0</v>
      </c>
      <c r="E96" s="36">
        <v>59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852</v>
      </c>
      <c r="M96" s="36">
        <v>0</v>
      </c>
      <c r="N96" s="36">
        <v>0</v>
      </c>
      <c r="O96" s="36">
        <v>0</v>
      </c>
      <c r="P96" s="36">
        <v>15200</v>
      </c>
      <c r="Q96" s="36">
        <v>5</v>
      </c>
      <c r="R96" s="1"/>
      <c r="S96" s="1"/>
      <c r="T96" s="1"/>
    </row>
    <row r="97" ht="23.25" customHeight="1">
      <c r="A97" s="31" t="s">
        <v>108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</row>
    <row r="98" s="1" customFormat="1" ht="64.5" customHeight="1">
      <c r="A98" s="35" t="s">
        <v>109</v>
      </c>
      <c r="B98" s="36">
        <v>14</v>
      </c>
      <c r="C98" s="36">
        <v>0</v>
      </c>
      <c r="D98" s="36">
        <v>0</v>
      </c>
      <c r="E98" s="36">
        <v>50</v>
      </c>
      <c r="F98" s="36">
        <v>0</v>
      </c>
      <c r="G98" s="36">
        <v>0</v>
      </c>
      <c r="H98" s="36">
        <v>0</v>
      </c>
      <c r="I98" s="36">
        <v>700</v>
      </c>
      <c r="J98" s="36">
        <v>0</v>
      </c>
      <c r="K98" s="36">
        <v>0</v>
      </c>
      <c r="L98" s="36">
        <v>0</v>
      </c>
      <c r="M98" s="36">
        <v>0</v>
      </c>
      <c r="N98" s="36">
        <v>34</v>
      </c>
      <c r="O98" s="36">
        <v>0</v>
      </c>
      <c r="P98" s="36">
        <v>120</v>
      </c>
      <c r="Q98" s="36">
        <v>4</v>
      </c>
      <c r="R98" s="1"/>
      <c r="S98" s="1"/>
      <c r="T98" s="1"/>
    </row>
    <row r="99" s="1" customFormat="1" ht="40.5" customHeight="1">
      <c r="A99" s="35" t="s">
        <v>110</v>
      </c>
      <c r="B99" s="36">
        <v>22</v>
      </c>
      <c r="C99" s="36">
        <v>0</v>
      </c>
      <c r="D99" s="36">
        <v>0</v>
      </c>
      <c r="E99" s="36">
        <v>29</v>
      </c>
      <c r="F99" s="36">
        <v>0</v>
      </c>
      <c r="G99" s="36">
        <v>0</v>
      </c>
      <c r="H99" s="36">
        <v>0</v>
      </c>
      <c r="I99" s="36">
        <v>30</v>
      </c>
      <c r="J99" s="36">
        <v>0</v>
      </c>
      <c r="K99" s="36">
        <v>0</v>
      </c>
      <c r="L99" s="36">
        <v>0</v>
      </c>
      <c r="M99" s="36">
        <v>0</v>
      </c>
      <c r="N99" s="36">
        <v>6</v>
      </c>
      <c r="O99" s="36">
        <v>0</v>
      </c>
      <c r="P99" s="36">
        <v>38</v>
      </c>
      <c r="Q99" s="36">
        <v>0</v>
      </c>
      <c r="R99" s="1"/>
      <c r="S99" s="1"/>
      <c r="T99" s="1"/>
    </row>
    <row r="100" s="1" customFormat="1" ht="63">
      <c r="A100" s="35" t="s">
        <v>111</v>
      </c>
      <c r="B100" s="36">
        <v>19</v>
      </c>
      <c r="C100" s="36">
        <v>0</v>
      </c>
      <c r="D100" s="36">
        <v>0</v>
      </c>
      <c r="E100" s="36">
        <v>57</v>
      </c>
      <c r="F100" s="36">
        <v>0</v>
      </c>
      <c r="G100" s="36">
        <v>0</v>
      </c>
      <c r="H100" s="36">
        <v>0</v>
      </c>
      <c r="I100" s="36">
        <v>71</v>
      </c>
      <c r="J100" s="36">
        <v>0</v>
      </c>
      <c r="K100" s="36">
        <v>0</v>
      </c>
      <c r="L100" s="36">
        <v>0</v>
      </c>
      <c r="M100" s="36">
        <v>0</v>
      </c>
      <c r="N100" s="36">
        <v>25</v>
      </c>
      <c r="O100" s="36">
        <v>0</v>
      </c>
      <c r="P100" s="36">
        <v>83</v>
      </c>
      <c r="Q100" s="36">
        <v>2</v>
      </c>
      <c r="R100" s="1"/>
      <c r="S100" s="1"/>
      <c r="T100" s="1"/>
    </row>
    <row r="101" s="1" customFormat="1" ht="63">
      <c r="A101" s="35" t="s">
        <v>112</v>
      </c>
      <c r="B101" s="36">
        <v>13</v>
      </c>
      <c r="C101" s="36">
        <v>0</v>
      </c>
      <c r="D101" s="36">
        <v>0</v>
      </c>
      <c r="E101" s="36">
        <v>43</v>
      </c>
      <c r="F101" s="36">
        <v>0</v>
      </c>
      <c r="G101" s="36">
        <v>0</v>
      </c>
      <c r="H101" s="36">
        <v>0</v>
      </c>
      <c r="I101" s="36">
        <v>41</v>
      </c>
      <c r="J101" s="36">
        <v>0</v>
      </c>
      <c r="K101" s="36">
        <v>0</v>
      </c>
      <c r="L101" s="36">
        <v>0</v>
      </c>
      <c r="M101" s="36">
        <v>0</v>
      </c>
      <c r="N101" s="36">
        <v>17</v>
      </c>
      <c r="O101" s="36">
        <v>0</v>
      </c>
      <c r="P101" s="36">
        <v>55</v>
      </c>
      <c r="Q101" s="36">
        <v>1</v>
      </c>
      <c r="R101" s="1"/>
      <c r="S101" s="1"/>
      <c r="T101" s="1"/>
    </row>
    <row r="102" s="1" customFormat="1" ht="63" customHeight="1">
      <c r="A102" s="35" t="s">
        <v>113</v>
      </c>
      <c r="B102" s="36">
        <v>37</v>
      </c>
      <c r="C102" s="36">
        <v>0</v>
      </c>
      <c r="D102" s="36">
        <v>0</v>
      </c>
      <c r="E102" s="36">
        <v>87</v>
      </c>
      <c r="F102" s="36">
        <v>0</v>
      </c>
      <c r="G102" s="36">
        <v>0</v>
      </c>
      <c r="H102" s="36">
        <v>0</v>
      </c>
      <c r="I102" s="36">
        <v>85</v>
      </c>
      <c r="J102" s="36">
        <v>0</v>
      </c>
      <c r="K102" s="36">
        <v>0</v>
      </c>
      <c r="L102" s="36">
        <v>64</v>
      </c>
      <c r="M102" s="36">
        <v>0</v>
      </c>
      <c r="N102" s="36">
        <v>35</v>
      </c>
      <c r="O102" s="36">
        <v>0</v>
      </c>
      <c r="P102" s="36">
        <v>130</v>
      </c>
      <c r="Q102" s="36">
        <v>0</v>
      </c>
      <c r="R102" s="1"/>
      <c r="S102" s="1"/>
      <c r="T102" s="1"/>
    </row>
    <row r="103" s="1" customFormat="1" ht="31.5">
      <c r="A103" s="35" t="s">
        <v>114</v>
      </c>
      <c r="B103" s="36">
        <v>4</v>
      </c>
      <c r="C103" s="36">
        <v>0</v>
      </c>
      <c r="D103" s="36">
        <v>0</v>
      </c>
      <c r="E103" s="36">
        <v>7</v>
      </c>
      <c r="F103" s="36">
        <v>0</v>
      </c>
      <c r="G103" s="36">
        <v>0</v>
      </c>
      <c r="H103" s="36">
        <v>0</v>
      </c>
      <c r="I103" s="36">
        <v>19</v>
      </c>
      <c r="J103" s="36">
        <v>0</v>
      </c>
      <c r="K103" s="36">
        <v>0</v>
      </c>
      <c r="L103" s="36">
        <v>0</v>
      </c>
      <c r="M103" s="36">
        <v>0</v>
      </c>
      <c r="N103" s="36">
        <v>4</v>
      </c>
      <c r="O103" s="36">
        <v>0</v>
      </c>
      <c r="P103" s="36">
        <v>16</v>
      </c>
      <c r="Q103" s="36">
        <v>0</v>
      </c>
      <c r="R103" s="1"/>
      <c r="S103" s="1"/>
      <c r="T103" s="1"/>
    </row>
    <row r="104" s="1" customFormat="1" ht="32.25" customHeight="1">
      <c r="A104" s="35" t="s">
        <v>115</v>
      </c>
      <c r="B104" s="36">
        <v>1</v>
      </c>
      <c r="C104" s="36">
        <v>0</v>
      </c>
      <c r="D104" s="36">
        <v>0</v>
      </c>
      <c r="E104" s="36">
        <v>2</v>
      </c>
      <c r="F104" s="36">
        <v>0</v>
      </c>
      <c r="G104" s="36">
        <v>0</v>
      </c>
      <c r="H104" s="36">
        <v>0</v>
      </c>
      <c r="I104" s="36">
        <v>32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1"/>
      <c r="S104" s="1"/>
      <c r="T104" s="1"/>
    </row>
    <row r="105" s="1" customFormat="1" ht="50.25" customHeight="1">
      <c r="A105" s="35" t="s">
        <v>116</v>
      </c>
      <c r="B105" s="36">
        <v>7</v>
      </c>
      <c r="C105" s="36">
        <v>0</v>
      </c>
      <c r="D105" s="36">
        <v>0</v>
      </c>
      <c r="E105" s="36">
        <v>16</v>
      </c>
      <c r="F105" s="36">
        <v>0</v>
      </c>
      <c r="G105" s="36">
        <v>0</v>
      </c>
      <c r="H105" s="36">
        <v>0</v>
      </c>
      <c r="I105" s="36">
        <v>28</v>
      </c>
      <c r="J105" s="36">
        <v>0</v>
      </c>
      <c r="K105" s="36">
        <v>0</v>
      </c>
      <c r="L105" s="36">
        <v>0</v>
      </c>
      <c r="M105" s="36">
        <v>0</v>
      </c>
      <c r="N105" s="36">
        <v>3</v>
      </c>
      <c r="O105" s="36">
        <v>0</v>
      </c>
      <c r="P105" s="36">
        <v>3</v>
      </c>
      <c r="Q105" s="36">
        <v>0</v>
      </c>
      <c r="R105" s="1"/>
      <c r="S105" s="1"/>
      <c r="T105" s="1"/>
    </row>
    <row r="106" s="1" customFormat="1" ht="72" customHeight="1">
      <c r="A106" s="35" t="s">
        <v>117</v>
      </c>
      <c r="B106" s="36">
        <v>2</v>
      </c>
      <c r="C106" s="36">
        <v>0</v>
      </c>
      <c r="D106" s="36">
        <v>0</v>
      </c>
      <c r="E106" s="36">
        <v>2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5</v>
      </c>
      <c r="M106" s="36">
        <v>0</v>
      </c>
      <c r="N106" s="36">
        <v>7</v>
      </c>
      <c r="O106" s="36">
        <v>0</v>
      </c>
      <c r="P106" s="36">
        <v>49</v>
      </c>
      <c r="Q106" s="36">
        <v>0</v>
      </c>
      <c r="R106" s="1"/>
      <c r="S106" s="1"/>
      <c r="T106" s="1"/>
    </row>
    <row r="107" ht="31.5">
      <c r="A107" s="35" t="s">
        <v>118</v>
      </c>
      <c r="B107" s="36">
        <v>140</v>
      </c>
      <c r="C107" s="36">
        <v>0</v>
      </c>
      <c r="D107" s="36">
        <v>0</v>
      </c>
      <c r="E107" s="36">
        <v>434</v>
      </c>
      <c r="F107" s="36">
        <v>0</v>
      </c>
      <c r="G107" s="36">
        <v>0</v>
      </c>
      <c r="H107" s="36">
        <v>0</v>
      </c>
      <c r="I107" s="36">
        <v>748</v>
      </c>
      <c r="J107" s="36">
        <v>0</v>
      </c>
      <c r="K107" s="36">
        <v>0</v>
      </c>
      <c r="L107" s="36">
        <v>327</v>
      </c>
      <c r="M107" s="36">
        <v>0</v>
      </c>
      <c r="N107" s="36">
        <v>115</v>
      </c>
      <c r="O107" s="36">
        <v>0</v>
      </c>
      <c r="P107" s="36">
        <v>1000</v>
      </c>
      <c r="Q107" s="36">
        <v>14</v>
      </c>
    </row>
    <row r="108" ht="15.75">
      <c r="A108" s="31" t="s">
        <v>119</v>
      </c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</row>
    <row r="109" ht="46.5" customHeight="1">
      <c r="A109" s="35" t="s">
        <v>120</v>
      </c>
      <c r="B109" s="36">
        <v>21</v>
      </c>
      <c r="C109" s="36">
        <v>0</v>
      </c>
      <c r="D109" s="36">
        <v>0</v>
      </c>
      <c r="E109" s="36">
        <v>12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39</v>
      </c>
      <c r="M109" s="36">
        <v>0</v>
      </c>
      <c r="N109" s="36">
        <v>0</v>
      </c>
      <c r="O109" s="36">
        <v>0</v>
      </c>
      <c r="P109" s="36">
        <v>410</v>
      </c>
      <c r="Q109" s="36">
        <v>0</v>
      </c>
    </row>
    <row r="110" ht="45.75" customHeight="1">
      <c r="A110" s="35" t="s">
        <v>121</v>
      </c>
      <c r="B110" s="36">
        <v>22</v>
      </c>
      <c r="C110" s="36">
        <v>0</v>
      </c>
      <c r="D110" s="36">
        <v>0</v>
      </c>
      <c r="E110" s="36">
        <v>13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46</v>
      </c>
      <c r="M110" s="36">
        <v>0</v>
      </c>
      <c r="N110" s="36">
        <v>3</v>
      </c>
      <c r="O110" s="36">
        <v>0</v>
      </c>
      <c r="P110" s="36">
        <v>497</v>
      </c>
      <c r="Q110" s="36">
        <v>0</v>
      </c>
    </row>
    <row r="111" ht="47.25" customHeight="1">
      <c r="A111" s="35" t="s">
        <v>122</v>
      </c>
      <c r="B111" s="36">
        <v>7</v>
      </c>
      <c r="C111" s="36">
        <v>0</v>
      </c>
      <c r="D111" s="36">
        <v>0</v>
      </c>
      <c r="E111" s="36">
        <v>5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3</v>
      </c>
      <c r="M111" s="36">
        <v>0</v>
      </c>
      <c r="N111" s="36">
        <v>1</v>
      </c>
      <c r="O111" s="36">
        <v>0</v>
      </c>
      <c r="P111" s="36">
        <v>176</v>
      </c>
      <c r="Q111" s="36">
        <v>0</v>
      </c>
    </row>
    <row r="112" ht="44.25" customHeight="1">
      <c r="A112" s="35" t="s">
        <v>123</v>
      </c>
      <c r="B112" s="36">
        <v>36</v>
      </c>
      <c r="C112" s="36">
        <v>0</v>
      </c>
      <c r="D112" s="36">
        <v>0</v>
      </c>
      <c r="E112" s="36">
        <v>17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67</v>
      </c>
      <c r="M112" s="36">
        <v>0</v>
      </c>
      <c r="N112" s="36">
        <v>1</v>
      </c>
      <c r="O112" s="36">
        <v>0</v>
      </c>
      <c r="P112" s="36">
        <v>1151</v>
      </c>
      <c r="Q112" s="36">
        <v>0</v>
      </c>
    </row>
    <row r="113" ht="43.5" customHeight="1">
      <c r="A113" s="35" t="s">
        <v>124</v>
      </c>
      <c r="B113" s="36">
        <v>29</v>
      </c>
      <c r="C113" s="36">
        <v>0</v>
      </c>
      <c r="D113" s="36">
        <v>0</v>
      </c>
      <c r="E113" s="36">
        <v>11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4</v>
      </c>
      <c r="M113" s="36">
        <v>0</v>
      </c>
      <c r="N113" s="36">
        <v>0</v>
      </c>
      <c r="O113" s="36">
        <v>0</v>
      </c>
      <c r="P113" s="36">
        <v>259</v>
      </c>
      <c r="Q113" s="36">
        <v>0</v>
      </c>
    </row>
    <row r="114" ht="48" customHeight="1">
      <c r="A114" s="35" t="s">
        <v>125</v>
      </c>
      <c r="B114" s="36">
        <v>2</v>
      </c>
      <c r="C114" s="36">
        <v>0</v>
      </c>
      <c r="D114" s="36">
        <v>0</v>
      </c>
      <c r="E114" s="36">
        <v>3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3</v>
      </c>
      <c r="M114" s="36">
        <v>0</v>
      </c>
      <c r="N114" s="36">
        <v>0</v>
      </c>
      <c r="O114" s="36">
        <v>0</v>
      </c>
      <c r="P114" s="36">
        <v>81</v>
      </c>
      <c r="Q114" s="36">
        <v>0</v>
      </c>
    </row>
    <row r="115" s="1" customFormat="1" ht="47.25">
      <c r="A115" s="35" t="s">
        <v>126</v>
      </c>
      <c r="B115" s="36">
        <v>40</v>
      </c>
      <c r="C115" s="36">
        <v>0</v>
      </c>
      <c r="D115" s="36">
        <v>0</v>
      </c>
      <c r="E115" s="36">
        <v>27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120</v>
      </c>
      <c r="M115" s="36">
        <v>0</v>
      </c>
      <c r="N115" s="36">
        <v>23</v>
      </c>
      <c r="O115" s="36">
        <v>0</v>
      </c>
      <c r="P115" s="36">
        <v>3450</v>
      </c>
      <c r="Q115" s="36">
        <v>0</v>
      </c>
      <c r="R115" s="1"/>
      <c r="S115" s="1"/>
      <c r="T115" s="1"/>
    </row>
    <row r="116" ht="15.75">
      <c r="A116" s="31" t="s">
        <v>127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</row>
    <row r="117" s="1" customFormat="1" ht="72" customHeight="1">
      <c r="A117" s="35" t="s">
        <v>128</v>
      </c>
      <c r="B117" s="36">
        <v>32</v>
      </c>
      <c r="C117" s="36">
        <v>0</v>
      </c>
      <c r="D117" s="36">
        <v>0</v>
      </c>
      <c r="E117" s="36">
        <v>23</v>
      </c>
      <c r="F117" s="36">
        <v>0</v>
      </c>
      <c r="G117" s="36">
        <v>0</v>
      </c>
      <c r="H117" s="36">
        <v>0</v>
      </c>
      <c r="I117" s="36">
        <v>84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54</v>
      </c>
      <c r="Q117" s="36">
        <v>4</v>
      </c>
      <c r="R117" s="1"/>
      <c r="S117" s="1"/>
      <c r="T117" s="1"/>
    </row>
    <row r="118" ht="28.5" customHeight="1">
      <c r="A118" s="35" t="s">
        <v>129</v>
      </c>
      <c r="B118" s="36">
        <v>9</v>
      </c>
      <c r="C118" s="36">
        <v>0</v>
      </c>
      <c r="D118" s="36">
        <v>0</v>
      </c>
      <c r="E118" s="36">
        <v>15</v>
      </c>
      <c r="F118" s="36">
        <v>0</v>
      </c>
      <c r="G118" s="36">
        <v>0</v>
      </c>
      <c r="H118" s="36">
        <v>0</v>
      </c>
      <c r="I118" s="36">
        <v>76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11</v>
      </c>
      <c r="Q118" s="36">
        <v>0</v>
      </c>
    </row>
    <row r="119" ht="15.75">
      <c r="A119" s="31" t="s">
        <v>130</v>
      </c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</row>
    <row r="120" s="1" customFormat="1" ht="85.5" customHeight="1">
      <c r="A120" s="35" t="s">
        <v>131</v>
      </c>
      <c r="B120" s="36">
        <v>0</v>
      </c>
      <c r="C120" s="36">
        <v>0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5</v>
      </c>
      <c r="M120" s="36">
        <v>0</v>
      </c>
      <c r="N120" s="36">
        <v>0</v>
      </c>
      <c r="O120" s="36">
        <v>0</v>
      </c>
      <c r="P120" s="36">
        <v>32</v>
      </c>
      <c r="Q120" s="36">
        <v>0</v>
      </c>
      <c r="R120" s="1"/>
      <c r="S120" s="1"/>
      <c r="T120" s="1"/>
    </row>
    <row r="121" s="1" customFormat="1" ht="86.25" customHeight="1">
      <c r="A121" s="35" t="s">
        <v>132</v>
      </c>
      <c r="B121" s="36">
        <v>0</v>
      </c>
      <c r="C121" s="36">
        <v>0</v>
      </c>
      <c r="D121" s="36">
        <v>0</v>
      </c>
      <c r="E121" s="36">
        <v>1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5</v>
      </c>
      <c r="M121" s="36">
        <v>0</v>
      </c>
      <c r="N121" s="36">
        <v>0</v>
      </c>
      <c r="O121" s="36">
        <v>0</v>
      </c>
      <c r="P121" s="36">
        <v>28</v>
      </c>
      <c r="Q121" s="36">
        <v>0</v>
      </c>
      <c r="R121" s="1"/>
      <c r="S121" s="1"/>
      <c r="T121" s="1"/>
    </row>
    <row r="122" s="1" customFormat="1" ht="92.25" customHeight="1">
      <c r="A122" s="35" t="s">
        <v>133</v>
      </c>
      <c r="B122" s="36">
        <v>1</v>
      </c>
      <c r="C122" s="36">
        <v>0</v>
      </c>
      <c r="D122" s="36">
        <v>0</v>
      </c>
      <c r="E122" s="36">
        <v>2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15</v>
      </c>
      <c r="M122" s="36">
        <v>0</v>
      </c>
      <c r="N122" s="36">
        <v>0</v>
      </c>
      <c r="O122" s="36">
        <v>0</v>
      </c>
      <c r="P122" s="36">
        <v>194</v>
      </c>
      <c r="Q122" s="36">
        <v>0</v>
      </c>
      <c r="R122" s="1"/>
      <c r="S122" s="1"/>
      <c r="T122" s="1"/>
    </row>
    <row r="123" ht="46.5" customHeight="1">
      <c r="A123" s="35" t="s">
        <v>134</v>
      </c>
      <c r="B123" s="36">
        <v>6</v>
      </c>
      <c r="C123" s="36">
        <v>0</v>
      </c>
      <c r="D123" s="36">
        <v>0</v>
      </c>
      <c r="E123" s="36">
        <v>13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43</v>
      </c>
      <c r="M123" s="36">
        <v>0</v>
      </c>
      <c r="N123" s="36">
        <v>51</v>
      </c>
      <c r="O123" s="36">
        <v>0</v>
      </c>
      <c r="P123" s="36">
        <v>1086</v>
      </c>
      <c r="Q123" s="36">
        <v>0</v>
      </c>
    </row>
    <row r="124" ht="46.5" customHeight="1">
      <c r="A124" s="35" t="s">
        <v>135</v>
      </c>
      <c r="B124" s="36">
        <v>15</v>
      </c>
      <c r="C124" s="36">
        <v>0</v>
      </c>
      <c r="D124" s="36">
        <v>0</v>
      </c>
      <c r="E124" s="36">
        <v>20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56</v>
      </c>
      <c r="M124" s="36">
        <v>0</v>
      </c>
      <c r="N124" s="36">
        <v>29</v>
      </c>
      <c r="O124" s="36">
        <v>0</v>
      </c>
      <c r="P124" s="36">
        <v>1297</v>
      </c>
      <c r="Q124" s="36">
        <v>0</v>
      </c>
    </row>
    <row r="125" ht="47.25">
      <c r="A125" s="35" t="s">
        <v>136</v>
      </c>
      <c r="B125" s="36">
        <v>57</v>
      </c>
      <c r="C125" s="36">
        <v>0</v>
      </c>
      <c r="D125" s="36">
        <v>0</v>
      </c>
      <c r="E125" s="36">
        <v>43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179</v>
      </c>
      <c r="M125" s="36">
        <v>0</v>
      </c>
      <c r="N125" s="36">
        <v>148</v>
      </c>
      <c r="O125" s="36">
        <v>0</v>
      </c>
      <c r="P125" s="36">
        <v>3633</v>
      </c>
      <c r="Q125" s="36">
        <v>0</v>
      </c>
    </row>
    <row r="126" ht="23.25" customHeight="1">
      <c r="A126" s="31" t="s">
        <v>137</v>
      </c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</row>
    <row r="127" ht="71.25" customHeight="1">
      <c r="A127" s="35" t="s">
        <v>138</v>
      </c>
      <c r="B127" s="36">
        <v>66</v>
      </c>
      <c r="C127" s="36">
        <v>0</v>
      </c>
      <c r="D127" s="36">
        <v>0</v>
      </c>
      <c r="E127" s="36">
        <v>127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26</v>
      </c>
      <c r="M127" s="36">
        <v>0</v>
      </c>
      <c r="N127" s="36">
        <v>32</v>
      </c>
      <c r="O127" s="36">
        <v>0</v>
      </c>
      <c r="P127" s="36">
        <v>1138</v>
      </c>
      <c r="Q127" s="36">
        <v>3</v>
      </c>
    </row>
    <row r="128" s="1" customFormat="1" ht="47.25">
      <c r="A128" s="35" t="s">
        <v>139</v>
      </c>
      <c r="B128" s="36">
        <v>7</v>
      </c>
      <c r="C128" s="36">
        <v>2</v>
      </c>
      <c r="D128" s="36">
        <v>0</v>
      </c>
      <c r="E128" s="36">
        <v>16</v>
      </c>
      <c r="F128" s="36">
        <v>2</v>
      </c>
      <c r="G128" s="36">
        <v>0</v>
      </c>
      <c r="H128" s="36">
        <v>0</v>
      </c>
      <c r="I128" s="36">
        <v>1</v>
      </c>
      <c r="J128" s="36">
        <v>0</v>
      </c>
      <c r="K128" s="36">
        <v>0</v>
      </c>
      <c r="L128" s="36">
        <v>0</v>
      </c>
      <c r="M128" s="36">
        <v>0</v>
      </c>
      <c r="N128" s="36">
        <v>3</v>
      </c>
      <c r="O128" s="36">
        <v>0</v>
      </c>
      <c r="P128" s="36">
        <v>73</v>
      </c>
      <c r="Q128" s="36">
        <v>0</v>
      </c>
      <c r="R128" s="1"/>
      <c r="S128" s="1"/>
      <c r="T128" s="1"/>
    </row>
    <row r="129" s="1" customFormat="1" ht="44.25" customHeight="1">
      <c r="A129" s="35" t="s">
        <v>140</v>
      </c>
      <c r="B129" s="36">
        <v>0</v>
      </c>
      <c r="C129" s="36">
        <v>0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3</v>
      </c>
      <c r="Q129" s="36">
        <v>0</v>
      </c>
      <c r="R129" s="1"/>
      <c r="S129" s="1"/>
      <c r="T129" s="1"/>
    </row>
    <row r="130" ht="15.75">
      <c r="A130" s="31" t="s">
        <v>141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</row>
    <row r="131" s="1" customFormat="1" ht="78" customHeight="1">
      <c r="A131" s="35" t="s">
        <v>142</v>
      </c>
      <c r="B131" s="36">
        <v>36</v>
      </c>
      <c r="C131" s="36">
        <v>0</v>
      </c>
      <c r="D131" s="36">
        <v>0</v>
      </c>
      <c r="E131" s="36">
        <v>108</v>
      </c>
      <c r="F131" s="36">
        <v>0</v>
      </c>
      <c r="G131" s="36">
        <v>0</v>
      </c>
      <c r="H131" s="36">
        <v>0</v>
      </c>
      <c r="I131" s="36">
        <v>141</v>
      </c>
      <c r="J131" s="36">
        <v>0</v>
      </c>
      <c r="K131" s="36">
        <v>0</v>
      </c>
      <c r="L131" s="36">
        <v>0</v>
      </c>
      <c r="M131" s="36">
        <v>0</v>
      </c>
      <c r="N131" s="36">
        <v>133</v>
      </c>
      <c r="O131" s="36">
        <v>0</v>
      </c>
      <c r="P131" s="36">
        <v>442</v>
      </c>
      <c r="Q131" s="36">
        <v>13</v>
      </c>
      <c r="R131" s="1"/>
      <c r="S131" s="1"/>
      <c r="T131" s="1"/>
    </row>
    <row r="132" s="1" customFormat="1" ht="43.5" customHeight="1">
      <c r="A132" s="35" t="s">
        <v>143</v>
      </c>
      <c r="B132" s="36">
        <v>19</v>
      </c>
      <c r="C132" s="36">
        <v>0</v>
      </c>
      <c r="D132" s="36">
        <v>0</v>
      </c>
      <c r="E132" s="36">
        <v>32</v>
      </c>
      <c r="F132" s="36">
        <v>0</v>
      </c>
      <c r="G132" s="36">
        <v>0</v>
      </c>
      <c r="H132" s="36">
        <v>0</v>
      </c>
      <c r="I132" s="36">
        <v>72</v>
      </c>
      <c r="J132" s="36">
        <v>0</v>
      </c>
      <c r="K132" s="36">
        <v>0</v>
      </c>
      <c r="L132" s="36">
        <v>0</v>
      </c>
      <c r="M132" s="36">
        <v>0</v>
      </c>
      <c r="N132" s="36">
        <v>73</v>
      </c>
      <c r="O132" s="36">
        <v>0</v>
      </c>
      <c r="P132" s="36">
        <v>340</v>
      </c>
      <c r="Q132" s="36">
        <v>2</v>
      </c>
      <c r="R132" s="1"/>
      <c r="S132" s="1"/>
      <c r="T132" s="1"/>
    </row>
    <row r="133" s="1" customFormat="1" ht="29.25" customHeight="1">
      <c r="A133" s="35" t="s">
        <v>144</v>
      </c>
      <c r="B133" s="36">
        <v>33</v>
      </c>
      <c r="C133" s="36">
        <v>0</v>
      </c>
      <c r="D133" s="36">
        <v>0</v>
      </c>
      <c r="E133" s="36">
        <v>50</v>
      </c>
      <c r="F133" s="36">
        <v>0</v>
      </c>
      <c r="G133" s="36">
        <v>0</v>
      </c>
      <c r="H133" s="36">
        <v>0</v>
      </c>
      <c r="I133" s="36">
        <v>13</v>
      </c>
      <c r="J133" s="36">
        <v>0</v>
      </c>
      <c r="K133" s="36">
        <v>0</v>
      </c>
      <c r="L133" s="36">
        <v>0</v>
      </c>
      <c r="M133" s="36">
        <v>0</v>
      </c>
      <c r="N133" s="36">
        <v>91</v>
      </c>
      <c r="O133" s="36">
        <v>0</v>
      </c>
      <c r="P133" s="36">
        <v>620</v>
      </c>
      <c r="Q133" s="36">
        <v>1</v>
      </c>
      <c r="R133" s="1"/>
      <c r="S133" s="1"/>
      <c r="T133" s="1"/>
    </row>
    <row r="134" s="1" customFormat="1" ht="43.5" customHeight="1">
      <c r="A134" s="35" t="s">
        <v>145</v>
      </c>
      <c r="B134" s="36">
        <v>10</v>
      </c>
      <c r="C134" s="36">
        <v>0</v>
      </c>
      <c r="D134" s="36">
        <v>0</v>
      </c>
      <c r="E134" s="36">
        <v>23</v>
      </c>
      <c r="F134" s="36">
        <v>0</v>
      </c>
      <c r="G134" s="36">
        <v>0</v>
      </c>
      <c r="H134" s="36">
        <v>0</v>
      </c>
      <c r="I134" s="36">
        <v>10</v>
      </c>
      <c r="J134" s="36">
        <v>0</v>
      </c>
      <c r="K134" s="36">
        <v>0</v>
      </c>
      <c r="L134" s="36">
        <v>0</v>
      </c>
      <c r="M134" s="36">
        <v>0</v>
      </c>
      <c r="N134" s="36">
        <v>9</v>
      </c>
      <c r="O134" s="36">
        <v>0</v>
      </c>
      <c r="P134" s="36">
        <v>91</v>
      </c>
      <c r="Q134" s="36">
        <v>0</v>
      </c>
      <c r="R134" s="1"/>
      <c r="S134" s="1"/>
      <c r="T134" s="1"/>
    </row>
    <row r="135" ht="42" customHeight="1">
      <c r="A135" s="35" t="s">
        <v>146</v>
      </c>
      <c r="B135" s="36">
        <v>1</v>
      </c>
      <c r="C135" s="36">
        <v>0</v>
      </c>
      <c r="D135" s="36">
        <v>0</v>
      </c>
      <c r="E135" s="36">
        <v>1</v>
      </c>
      <c r="F135" s="36">
        <v>0</v>
      </c>
      <c r="G135" s="36">
        <v>0</v>
      </c>
      <c r="H135" s="36">
        <v>0</v>
      </c>
      <c r="I135" s="36">
        <v>5</v>
      </c>
      <c r="J135" s="36">
        <v>0</v>
      </c>
      <c r="K135" s="36">
        <v>0</v>
      </c>
      <c r="L135" s="36">
        <v>0</v>
      </c>
      <c r="M135" s="36">
        <v>0</v>
      </c>
      <c r="N135" s="36">
        <v>5</v>
      </c>
      <c r="O135" s="36">
        <v>0</v>
      </c>
      <c r="P135" s="36">
        <v>34</v>
      </c>
      <c r="Q135" s="36">
        <v>0</v>
      </c>
    </row>
    <row r="136" ht="46.5" customHeight="1">
      <c r="A136" s="35" t="s">
        <v>147</v>
      </c>
      <c r="B136" s="36">
        <v>1</v>
      </c>
      <c r="C136" s="36">
        <v>0</v>
      </c>
      <c r="D136" s="36">
        <v>0</v>
      </c>
      <c r="E136" s="36">
        <v>4</v>
      </c>
      <c r="F136" s="36">
        <v>0</v>
      </c>
      <c r="G136" s="36">
        <v>0</v>
      </c>
      <c r="H136" s="36">
        <v>0</v>
      </c>
      <c r="I136" s="36">
        <v>10</v>
      </c>
      <c r="J136" s="36">
        <v>0</v>
      </c>
      <c r="K136" s="36">
        <v>0</v>
      </c>
      <c r="L136" s="36">
        <v>0</v>
      </c>
      <c r="M136" s="36">
        <v>0</v>
      </c>
      <c r="N136" s="36">
        <v>11</v>
      </c>
      <c r="O136" s="36">
        <v>0</v>
      </c>
      <c r="P136" s="36">
        <v>70</v>
      </c>
      <c r="Q136" s="36">
        <v>0</v>
      </c>
    </row>
    <row r="137" ht="58.5" customHeight="1">
      <c r="A137" s="35" t="s">
        <v>148</v>
      </c>
      <c r="B137" s="36">
        <v>4</v>
      </c>
      <c r="C137" s="36">
        <v>0</v>
      </c>
      <c r="D137" s="36">
        <v>0</v>
      </c>
      <c r="E137" s="36">
        <v>7</v>
      </c>
      <c r="F137" s="36">
        <v>0</v>
      </c>
      <c r="G137" s="36">
        <v>0</v>
      </c>
      <c r="H137" s="36">
        <v>0</v>
      </c>
      <c r="I137" s="36">
        <v>32</v>
      </c>
      <c r="J137" s="36">
        <v>0</v>
      </c>
      <c r="K137" s="36">
        <v>0</v>
      </c>
      <c r="L137" s="36">
        <v>0</v>
      </c>
      <c r="M137" s="36">
        <v>0</v>
      </c>
      <c r="N137" s="36">
        <v>37</v>
      </c>
      <c r="O137" s="36">
        <v>0</v>
      </c>
      <c r="P137" s="36">
        <v>253</v>
      </c>
      <c r="Q137" s="36">
        <v>0</v>
      </c>
    </row>
    <row r="138" ht="48" customHeight="1">
      <c r="A138" s="35" t="s">
        <v>149</v>
      </c>
      <c r="B138" s="36">
        <v>1</v>
      </c>
      <c r="C138" s="36">
        <v>0</v>
      </c>
      <c r="D138" s="36">
        <v>0</v>
      </c>
      <c r="E138" s="36">
        <v>2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11</v>
      </c>
      <c r="O138" s="36">
        <v>0</v>
      </c>
      <c r="P138" s="36">
        <v>65</v>
      </c>
      <c r="Q138" s="36">
        <v>0</v>
      </c>
    </row>
    <row r="139" ht="48" customHeight="1">
      <c r="A139" s="35" t="s">
        <v>150</v>
      </c>
      <c r="B139" s="36">
        <v>53</v>
      </c>
      <c r="C139" s="36">
        <v>0</v>
      </c>
      <c r="D139" s="36">
        <v>0</v>
      </c>
      <c r="E139" s="36">
        <v>283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1113</v>
      </c>
      <c r="O139" s="36">
        <v>0</v>
      </c>
      <c r="P139" s="36">
        <v>4533</v>
      </c>
      <c r="Q139" s="36">
        <v>18</v>
      </c>
    </row>
    <row r="140" ht="18.75" customHeight="1">
      <c r="A140" s="31" t="s">
        <v>151</v>
      </c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</row>
    <row r="141" ht="29.25" customHeight="1">
      <c r="A141" s="35" t="s">
        <v>152</v>
      </c>
      <c r="B141" s="36">
        <v>0</v>
      </c>
      <c r="C141" s="36">
        <v>0</v>
      </c>
      <c r="D141" s="36">
        <v>0</v>
      </c>
      <c r="E141" s="36">
        <v>0</v>
      </c>
      <c r="F141" s="36">
        <v>0</v>
      </c>
      <c r="G141" s="36">
        <v>0</v>
      </c>
      <c r="H141" s="36">
        <v>0</v>
      </c>
      <c r="I141" s="36">
        <v>47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</row>
    <row r="142" ht="15.75">
      <c r="A142" s="31" t="s">
        <v>153</v>
      </c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</row>
    <row r="143" s="1" customFormat="1" ht="33" customHeight="1">
      <c r="A143" s="35" t="s">
        <v>154</v>
      </c>
      <c r="B143" s="36">
        <v>0</v>
      </c>
      <c r="C143" s="36">
        <v>0</v>
      </c>
      <c r="D143" s="36">
        <v>0</v>
      </c>
      <c r="E143" s="36">
        <v>56</v>
      </c>
      <c r="F143" s="36">
        <v>0</v>
      </c>
      <c r="G143" s="36">
        <v>0</v>
      </c>
      <c r="H143" s="36">
        <v>0</v>
      </c>
      <c r="I143" s="36">
        <v>21</v>
      </c>
      <c r="J143" s="36">
        <v>0</v>
      </c>
      <c r="K143" s="36">
        <v>0</v>
      </c>
      <c r="L143" s="36">
        <v>0</v>
      </c>
      <c r="M143" s="36">
        <v>0</v>
      </c>
      <c r="N143" s="36">
        <v>1</v>
      </c>
      <c r="O143" s="36">
        <v>0</v>
      </c>
      <c r="P143" s="36">
        <v>21</v>
      </c>
      <c r="Q143" s="36">
        <v>0</v>
      </c>
      <c r="R143" s="1"/>
      <c r="S143" s="1"/>
      <c r="T143" s="1"/>
    </row>
    <row r="144" s="1" customFormat="1" ht="30" customHeight="1">
      <c r="A144" s="35" t="s">
        <v>155</v>
      </c>
      <c r="B144" s="36">
        <v>0</v>
      </c>
      <c r="C144" s="36">
        <v>0</v>
      </c>
      <c r="D144" s="36">
        <v>0</v>
      </c>
      <c r="E144" s="36">
        <v>164</v>
      </c>
      <c r="F144" s="36">
        <v>0</v>
      </c>
      <c r="G144" s="36">
        <v>0</v>
      </c>
      <c r="H144" s="36">
        <v>0</v>
      </c>
      <c r="I144" s="36">
        <v>163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130</v>
      </c>
      <c r="Q144" s="36">
        <v>0</v>
      </c>
      <c r="R144" s="1"/>
      <c r="S144" s="1"/>
      <c r="T144" s="1"/>
    </row>
    <row r="145" ht="99.75" customHeight="1">
      <c r="A145" s="35" t="s">
        <v>156</v>
      </c>
      <c r="B145" s="36">
        <v>7</v>
      </c>
      <c r="C145" s="36">
        <v>0</v>
      </c>
      <c r="D145" s="36">
        <v>0</v>
      </c>
      <c r="E145" s="36">
        <v>24</v>
      </c>
      <c r="F145" s="36">
        <v>0</v>
      </c>
      <c r="G145" s="36">
        <v>0</v>
      </c>
      <c r="H145" s="36">
        <v>0</v>
      </c>
      <c r="I145" s="36">
        <v>77</v>
      </c>
      <c r="J145" s="36">
        <v>0</v>
      </c>
      <c r="K145" s="36">
        <v>0</v>
      </c>
      <c r="L145" s="36">
        <v>0</v>
      </c>
      <c r="M145" s="36">
        <v>0</v>
      </c>
      <c r="N145" s="36">
        <v>5</v>
      </c>
      <c r="O145" s="36">
        <v>0</v>
      </c>
      <c r="P145" s="36">
        <v>22</v>
      </c>
      <c r="Q145" s="36">
        <v>2</v>
      </c>
    </row>
    <row r="146" s="1" customFormat="1" ht="59.25" customHeight="1">
      <c r="A146" s="35" t="s">
        <v>157</v>
      </c>
      <c r="B146" s="36">
        <v>3</v>
      </c>
      <c r="C146" s="36">
        <v>0</v>
      </c>
      <c r="D146" s="36">
        <v>0</v>
      </c>
      <c r="E146" s="36">
        <v>7</v>
      </c>
      <c r="F146" s="36">
        <v>0</v>
      </c>
      <c r="G146" s="36">
        <v>0</v>
      </c>
      <c r="H146" s="36">
        <v>0</v>
      </c>
      <c r="I146" s="36">
        <v>50</v>
      </c>
      <c r="J146" s="36">
        <v>0</v>
      </c>
      <c r="K146" s="36">
        <v>0</v>
      </c>
      <c r="L146" s="36">
        <v>0</v>
      </c>
      <c r="M146" s="36">
        <v>0</v>
      </c>
      <c r="N146" s="36">
        <v>5</v>
      </c>
      <c r="O146" s="36">
        <v>0</v>
      </c>
      <c r="P146" s="36">
        <v>17</v>
      </c>
      <c r="Q146" s="36">
        <v>0</v>
      </c>
      <c r="R146" s="1"/>
      <c r="S146" s="1"/>
      <c r="T146" s="1"/>
    </row>
    <row r="147" s="1" customFormat="1" ht="33.75" customHeight="1">
      <c r="A147" s="35" t="s">
        <v>158</v>
      </c>
      <c r="B147" s="36">
        <v>7</v>
      </c>
      <c r="C147" s="36">
        <v>0</v>
      </c>
      <c r="D147" s="36">
        <v>0</v>
      </c>
      <c r="E147" s="36">
        <v>33</v>
      </c>
      <c r="F147" s="36">
        <v>0</v>
      </c>
      <c r="G147" s="36">
        <v>0</v>
      </c>
      <c r="H147" s="36">
        <v>0</v>
      </c>
      <c r="I147" s="36">
        <v>22</v>
      </c>
      <c r="J147" s="36">
        <v>0</v>
      </c>
      <c r="K147" s="36">
        <v>0</v>
      </c>
      <c r="L147" s="36">
        <v>0</v>
      </c>
      <c r="M147" s="36">
        <v>0</v>
      </c>
      <c r="N147" s="36">
        <v>6</v>
      </c>
      <c r="O147" s="36">
        <v>0</v>
      </c>
      <c r="P147" s="36">
        <v>8</v>
      </c>
      <c r="Q147" s="36">
        <v>0</v>
      </c>
      <c r="R147" s="1"/>
      <c r="S147" s="1"/>
      <c r="T147" s="1"/>
    </row>
    <row r="148" s="1" customFormat="1" ht="45.75" customHeight="1">
      <c r="A148" s="35" t="s">
        <v>159</v>
      </c>
      <c r="B148" s="36">
        <v>0</v>
      </c>
      <c r="C148" s="36">
        <v>0</v>
      </c>
      <c r="D148" s="36">
        <v>0</v>
      </c>
      <c r="E148" s="36">
        <v>18</v>
      </c>
      <c r="F148" s="36">
        <v>0</v>
      </c>
      <c r="G148" s="36">
        <v>0</v>
      </c>
      <c r="H148" s="36">
        <v>0</v>
      </c>
      <c r="I148" s="36">
        <v>15</v>
      </c>
      <c r="J148" s="36">
        <v>0</v>
      </c>
      <c r="K148" s="36">
        <v>0</v>
      </c>
      <c r="L148" s="36">
        <v>0</v>
      </c>
      <c r="M148" s="36">
        <v>0</v>
      </c>
      <c r="N148" s="36">
        <v>5</v>
      </c>
      <c r="O148" s="36">
        <v>0</v>
      </c>
      <c r="P148" s="36">
        <v>35</v>
      </c>
      <c r="Q148" s="36">
        <v>0</v>
      </c>
      <c r="R148" s="1"/>
      <c r="S148" s="1"/>
      <c r="T148" s="1"/>
    </row>
    <row r="149" s="1" customFormat="1" ht="45.75" customHeight="1">
      <c r="A149" s="35" t="s">
        <v>160</v>
      </c>
      <c r="B149" s="36">
        <v>3</v>
      </c>
      <c r="C149" s="36">
        <v>0</v>
      </c>
      <c r="D149" s="36">
        <v>0</v>
      </c>
      <c r="E149" s="36">
        <v>26</v>
      </c>
      <c r="F149" s="36">
        <v>0</v>
      </c>
      <c r="G149" s="36">
        <v>0</v>
      </c>
      <c r="H149" s="36">
        <v>0</v>
      </c>
      <c r="I149" s="36">
        <v>28</v>
      </c>
      <c r="J149" s="36">
        <v>0</v>
      </c>
      <c r="K149" s="36">
        <v>0</v>
      </c>
      <c r="L149" s="36">
        <v>0</v>
      </c>
      <c r="M149" s="36">
        <v>0</v>
      </c>
      <c r="N149" s="36">
        <v>4</v>
      </c>
      <c r="O149" s="36">
        <v>0</v>
      </c>
      <c r="P149" s="36">
        <v>10</v>
      </c>
      <c r="Q149" s="36">
        <v>0</v>
      </c>
      <c r="R149" s="1"/>
      <c r="S149" s="1"/>
      <c r="T149" s="1"/>
    </row>
    <row r="150" s="1" customFormat="1" ht="31.5">
      <c r="A150" s="35" t="s">
        <v>161</v>
      </c>
      <c r="B150" s="36">
        <v>0</v>
      </c>
      <c r="C150" s="36">
        <v>0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14</v>
      </c>
      <c r="Q150" s="36">
        <v>0</v>
      </c>
      <c r="R150" s="1"/>
      <c r="S150" s="1"/>
      <c r="T150" s="1"/>
    </row>
    <row r="151" s="1" customFormat="1" ht="40.5" customHeight="1">
      <c r="A151" s="35" t="s">
        <v>162</v>
      </c>
      <c r="B151" s="36">
        <v>10</v>
      </c>
      <c r="C151" s="36">
        <v>0</v>
      </c>
      <c r="D151" s="36">
        <v>0</v>
      </c>
      <c r="E151" s="36">
        <v>34</v>
      </c>
      <c r="F151" s="36">
        <v>0</v>
      </c>
      <c r="G151" s="36">
        <v>0</v>
      </c>
      <c r="H151" s="36">
        <v>0</v>
      </c>
      <c r="I151" s="36">
        <v>38</v>
      </c>
      <c r="J151" s="36">
        <v>0</v>
      </c>
      <c r="K151" s="36">
        <v>0</v>
      </c>
      <c r="L151" s="36">
        <v>0</v>
      </c>
      <c r="M151" s="36">
        <v>0</v>
      </c>
      <c r="N151" s="36">
        <v>7</v>
      </c>
      <c r="O151" s="36">
        <v>0</v>
      </c>
      <c r="P151" s="36">
        <v>25</v>
      </c>
      <c r="Q151" s="36">
        <v>0</v>
      </c>
      <c r="R151" s="1"/>
      <c r="S151" s="1"/>
      <c r="T151" s="1"/>
    </row>
    <row r="152" ht="46.5" customHeight="1">
      <c r="A152" s="35" t="s">
        <v>163</v>
      </c>
      <c r="B152" s="36">
        <v>6</v>
      </c>
      <c r="C152" s="36">
        <v>0</v>
      </c>
      <c r="D152" s="36">
        <v>0</v>
      </c>
      <c r="E152" s="36">
        <v>20</v>
      </c>
      <c r="F152" s="36">
        <v>0</v>
      </c>
      <c r="G152" s="36">
        <v>0</v>
      </c>
      <c r="H152" s="36">
        <v>0</v>
      </c>
      <c r="I152" s="36">
        <v>30</v>
      </c>
      <c r="J152" s="36">
        <v>0</v>
      </c>
      <c r="K152" s="36">
        <v>0</v>
      </c>
      <c r="L152" s="36">
        <v>0</v>
      </c>
      <c r="M152" s="36">
        <v>0</v>
      </c>
      <c r="N152" s="36">
        <v>3</v>
      </c>
      <c r="O152" s="36">
        <v>0</v>
      </c>
      <c r="P152" s="36">
        <v>19</v>
      </c>
      <c r="Q152" s="36">
        <v>1</v>
      </c>
    </row>
    <row r="153" ht="41.25" customHeight="1">
      <c r="A153" s="35" t="s">
        <v>164</v>
      </c>
      <c r="B153" s="36">
        <v>2</v>
      </c>
      <c r="C153" s="36">
        <v>0</v>
      </c>
      <c r="D153" s="36">
        <v>0</v>
      </c>
      <c r="E153" s="36">
        <v>8</v>
      </c>
      <c r="F153" s="36">
        <v>0</v>
      </c>
      <c r="G153" s="36">
        <v>0</v>
      </c>
      <c r="H153" s="36">
        <v>0</v>
      </c>
      <c r="I153" s="36">
        <v>12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21</v>
      </c>
      <c r="Q153" s="36">
        <v>0</v>
      </c>
    </row>
    <row r="154" ht="46.5" customHeight="1">
      <c r="A154" s="35" t="s">
        <v>165</v>
      </c>
      <c r="B154" s="36">
        <v>0</v>
      </c>
      <c r="C154" s="36">
        <v>0</v>
      </c>
      <c r="D154" s="36">
        <v>0</v>
      </c>
      <c r="E154" s="36">
        <v>1</v>
      </c>
      <c r="F154" s="36">
        <v>0</v>
      </c>
      <c r="G154" s="36">
        <v>0</v>
      </c>
      <c r="H154" s="36">
        <v>0</v>
      </c>
      <c r="I154" s="36">
        <v>12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</row>
    <row r="155" ht="48" customHeight="1">
      <c r="A155" s="35" t="s">
        <v>166</v>
      </c>
      <c r="B155" s="36">
        <v>0</v>
      </c>
      <c r="C155" s="36">
        <v>0</v>
      </c>
      <c r="D155" s="36">
        <v>0</v>
      </c>
      <c r="E155" s="36">
        <v>4</v>
      </c>
      <c r="F155" s="36">
        <v>0</v>
      </c>
      <c r="G155" s="36">
        <v>0</v>
      </c>
      <c r="H155" s="36">
        <v>0</v>
      </c>
      <c r="I155" s="36">
        <v>6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8</v>
      </c>
      <c r="Q155" s="36">
        <v>0</v>
      </c>
    </row>
    <row r="156" s="1" customFormat="1" ht="28.5" customHeight="1">
      <c r="A156" s="35" t="s">
        <v>167</v>
      </c>
      <c r="B156" s="36">
        <v>1</v>
      </c>
      <c r="C156" s="36">
        <v>0</v>
      </c>
      <c r="D156" s="36">
        <v>0</v>
      </c>
      <c r="E156" s="36">
        <v>5</v>
      </c>
      <c r="F156" s="36">
        <v>0</v>
      </c>
      <c r="G156" s="36">
        <v>0</v>
      </c>
      <c r="H156" s="36">
        <v>0</v>
      </c>
      <c r="I156" s="36">
        <v>25</v>
      </c>
      <c r="J156" s="36">
        <v>0</v>
      </c>
      <c r="K156" s="36">
        <v>0</v>
      </c>
      <c r="L156" s="36">
        <v>0</v>
      </c>
      <c r="M156" s="36">
        <v>0</v>
      </c>
      <c r="N156" s="36">
        <v>3</v>
      </c>
      <c r="O156" s="36">
        <v>0</v>
      </c>
      <c r="P156" s="36">
        <v>12</v>
      </c>
      <c r="Q156" s="36">
        <v>1</v>
      </c>
      <c r="R156" s="1"/>
      <c r="S156" s="1"/>
      <c r="T156" s="1"/>
    </row>
    <row r="157" ht="57" customHeight="1">
      <c r="A157" s="35" t="s">
        <v>168</v>
      </c>
      <c r="B157" s="36">
        <v>3</v>
      </c>
      <c r="C157" s="36">
        <v>0</v>
      </c>
      <c r="D157" s="36">
        <v>0</v>
      </c>
      <c r="E157" s="36">
        <v>5</v>
      </c>
      <c r="F157" s="36">
        <v>0</v>
      </c>
      <c r="G157" s="36">
        <v>0</v>
      </c>
      <c r="H157" s="36">
        <v>0</v>
      </c>
      <c r="I157" s="36">
        <v>20</v>
      </c>
      <c r="J157" s="36">
        <v>0</v>
      </c>
      <c r="K157" s="36">
        <v>0</v>
      </c>
      <c r="L157" s="36">
        <v>0</v>
      </c>
      <c r="M157" s="36">
        <v>0</v>
      </c>
      <c r="N157" s="36">
        <v>4</v>
      </c>
      <c r="O157" s="36">
        <v>0</v>
      </c>
      <c r="P157" s="36">
        <v>19</v>
      </c>
      <c r="Q157" s="36">
        <v>0</v>
      </c>
    </row>
    <row r="158" ht="60" customHeight="1">
      <c r="A158" s="35" t="s">
        <v>169</v>
      </c>
      <c r="B158" s="36">
        <v>0</v>
      </c>
      <c r="C158" s="36">
        <v>0</v>
      </c>
      <c r="D158" s="36">
        <v>0</v>
      </c>
      <c r="E158" s="36">
        <v>1</v>
      </c>
      <c r="F158" s="36">
        <v>0</v>
      </c>
      <c r="G158" s="36">
        <v>0</v>
      </c>
      <c r="H158" s="36">
        <v>0</v>
      </c>
      <c r="I158" s="36">
        <v>11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</row>
    <row r="159" ht="18.75" customHeight="1">
      <c r="A159" s="31" t="s">
        <v>170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</row>
    <row r="160" s="1" customFormat="1" ht="31.5">
      <c r="A160" s="35" t="s">
        <v>171</v>
      </c>
      <c r="B160" s="36">
        <v>2</v>
      </c>
      <c r="C160" s="36">
        <v>0</v>
      </c>
      <c r="D160" s="36">
        <v>0</v>
      </c>
      <c r="E160" s="36">
        <v>15</v>
      </c>
      <c r="F160" s="36">
        <v>0</v>
      </c>
      <c r="G160" s="36">
        <v>0</v>
      </c>
      <c r="H160" s="36">
        <v>0</v>
      </c>
      <c r="I160" s="36">
        <v>50</v>
      </c>
      <c r="J160" s="36">
        <v>0</v>
      </c>
      <c r="K160" s="36">
        <v>0</v>
      </c>
      <c r="L160" s="36">
        <v>0</v>
      </c>
      <c r="M160" s="36">
        <v>0</v>
      </c>
      <c r="N160" s="36">
        <v>26</v>
      </c>
      <c r="O160" s="36">
        <v>0</v>
      </c>
      <c r="P160" s="36">
        <v>66</v>
      </c>
      <c r="Q160" s="36">
        <v>2</v>
      </c>
      <c r="R160" s="1"/>
      <c r="S160" s="1"/>
      <c r="T160" s="1"/>
    </row>
    <row r="161" ht="31.5">
      <c r="A161" s="35" t="s">
        <v>172</v>
      </c>
      <c r="B161" s="36">
        <v>30</v>
      </c>
      <c r="C161" s="36">
        <v>2</v>
      </c>
      <c r="D161" s="36">
        <v>8</v>
      </c>
      <c r="E161" s="36">
        <v>39</v>
      </c>
      <c r="F161" s="36">
        <v>0</v>
      </c>
      <c r="G161" s="36">
        <v>3</v>
      </c>
      <c r="H161" s="36">
        <v>10</v>
      </c>
      <c r="I161" s="36">
        <v>429</v>
      </c>
      <c r="J161" s="36">
        <v>22</v>
      </c>
      <c r="K161" s="36">
        <v>75</v>
      </c>
      <c r="L161" s="36">
        <v>0</v>
      </c>
      <c r="M161" s="36">
        <v>0</v>
      </c>
      <c r="N161" s="36">
        <v>21</v>
      </c>
      <c r="O161" s="36">
        <v>15</v>
      </c>
      <c r="P161" s="36">
        <v>152</v>
      </c>
      <c r="Q161" s="36">
        <v>0</v>
      </c>
    </row>
    <row r="162" ht="17.25" customHeight="1">
      <c r="A162" s="31" t="s">
        <v>173</v>
      </c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</row>
    <row r="163" ht="45.75" customHeight="1">
      <c r="A163" s="35" t="s">
        <v>174</v>
      </c>
      <c r="B163" s="36">
        <v>0</v>
      </c>
      <c r="C163" s="36">
        <v>0</v>
      </c>
      <c r="D163" s="36">
        <v>0</v>
      </c>
      <c r="E163" s="36">
        <v>1</v>
      </c>
      <c r="F163" s="36">
        <v>0</v>
      </c>
      <c r="G163" s="36">
        <v>0</v>
      </c>
      <c r="H163" s="36">
        <v>0</v>
      </c>
      <c r="I163" s="36">
        <v>4</v>
      </c>
      <c r="J163" s="36">
        <v>0</v>
      </c>
      <c r="K163" s="36">
        <v>0</v>
      </c>
      <c r="L163" s="36">
        <v>0</v>
      </c>
      <c r="M163" s="36">
        <v>0</v>
      </c>
      <c r="N163" s="36">
        <v>2</v>
      </c>
      <c r="O163" s="36">
        <v>0</v>
      </c>
      <c r="P163" s="36">
        <v>0</v>
      </c>
      <c r="Q163" s="36">
        <v>0</v>
      </c>
    </row>
    <row r="164" s="1" customFormat="1" ht="118.5" customHeight="1">
      <c r="A164" s="35" t="s">
        <v>175</v>
      </c>
      <c r="B164" s="36">
        <v>0</v>
      </c>
      <c r="C164" s="36">
        <v>0</v>
      </c>
      <c r="D164" s="36">
        <v>0</v>
      </c>
      <c r="E164" s="36">
        <v>4</v>
      </c>
      <c r="F164" s="36">
        <v>0</v>
      </c>
      <c r="G164" s="36">
        <v>0</v>
      </c>
      <c r="H164" s="36">
        <v>0</v>
      </c>
      <c r="I164" s="36">
        <v>3</v>
      </c>
      <c r="J164" s="36">
        <v>0</v>
      </c>
      <c r="K164" s="36">
        <v>0</v>
      </c>
      <c r="L164" s="36">
        <v>0</v>
      </c>
      <c r="M164" s="36">
        <v>0</v>
      </c>
      <c r="N164" s="36">
        <v>5</v>
      </c>
      <c r="O164" s="36">
        <v>0</v>
      </c>
      <c r="P164" s="36">
        <v>27</v>
      </c>
      <c r="Q164" s="36">
        <v>0</v>
      </c>
      <c r="R164" s="1"/>
      <c r="S164" s="1"/>
      <c r="T164" s="1"/>
    </row>
    <row r="165" s="1" customFormat="1" ht="42.75" customHeight="1">
      <c r="A165" s="35" t="s">
        <v>176</v>
      </c>
      <c r="B165" s="36">
        <v>2</v>
      </c>
      <c r="C165" s="36">
        <v>0</v>
      </c>
      <c r="D165" s="36">
        <v>0</v>
      </c>
      <c r="E165" s="36">
        <v>5</v>
      </c>
      <c r="F165" s="36">
        <v>0</v>
      </c>
      <c r="G165" s="36">
        <v>0</v>
      </c>
      <c r="H165" s="36">
        <v>0</v>
      </c>
      <c r="I165" s="36">
        <v>4</v>
      </c>
      <c r="J165" s="36">
        <v>0</v>
      </c>
      <c r="K165" s="36">
        <v>0</v>
      </c>
      <c r="L165" s="36">
        <v>0</v>
      </c>
      <c r="M165" s="36">
        <v>0</v>
      </c>
      <c r="N165" s="36">
        <v>7</v>
      </c>
      <c r="O165" s="36">
        <v>0</v>
      </c>
      <c r="P165" s="36">
        <v>20</v>
      </c>
      <c r="Q165" s="36">
        <v>0</v>
      </c>
      <c r="R165" s="1"/>
      <c r="S165" s="1"/>
      <c r="T165" s="1"/>
    </row>
    <row r="166" s="1" customFormat="1" ht="43.5" customHeight="1">
      <c r="A166" s="35" t="s">
        <v>177</v>
      </c>
      <c r="B166" s="36">
        <v>2</v>
      </c>
      <c r="C166" s="36">
        <v>0</v>
      </c>
      <c r="D166" s="36">
        <v>0</v>
      </c>
      <c r="E166" s="36">
        <v>21</v>
      </c>
      <c r="F166" s="36">
        <v>0</v>
      </c>
      <c r="G166" s="36">
        <v>0</v>
      </c>
      <c r="H166" s="36">
        <v>0</v>
      </c>
      <c r="I166" s="36">
        <v>6</v>
      </c>
      <c r="J166" s="36">
        <v>0</v>
      </c>
      <c r="K166" s="36">
        <v>0</v>
      </c>
      <c r="L166" s="36">
        <v>0</v>
      </c>
      <c r="M166" s="36">
        <v>0</v>
      </c>
      <c r="N166" s="36">
        <v>17</v>
      </c>
      <c r="O166" s="36">
        <v>0</v>
      </c>
      <c r="P166" s="36">
        <v>100</v>
      </c>
      <c r="Q166" s="36">
        <v>2</v>
      </c>
      <c r="R166" s="1"/>
      <c r="S166" s="1"/>
      <c r="T166" s="1"/>
    </row>
    <row r="167" ht="31.5">
      <c r="A167" s="35" t="s">
        <v>178</v>
      </c>
      <c r="B167" s="36">
        <v>2</v>
      </c>
      <c r="C167" s="36">
        <v>0</v>
      </c>
      <c r="D167" s="36">
        <v>0</v>
      </c>
      <c r="E167" s="36">
        <v>19</v>
      </c>
      <c r="F167" s="36">
        <v>0</v>
      </c>
      <c r="G167" s="36">
        <v>0</v>
      </c>
      <c r="H167" s="36">
        <v>0</v>
      </c>
      <c r="I167" s="36">
        <v>76</v>
      </c>
      <c r="J167" s="36">
        <v>0</v>
      </c>
      <c r="K167" s="36">
        <v>0</v>
      </c>
      <c r="L167" s="36">
        <v>0</v>
      </c>
      <c r="M167" s="36">
        <v>0</v>
      </c>
      <c r="N167" s="36">
        <v>26</v>
      </c>
      <c r="O167" s="36">
        <v>0</v>
      </c>
      <c r="P167" s="36">
        <v>79</v>
      </c>
      <c r="Q167" s="36">
        <v>1</v>
      </c>
    </row>
    <row r="168" s="1" customFormat="1" ht="78.75">
      <c r="A168" s="35" t="s">
        <v>179</v>
      </c>
      <c r="B168" s="36">
        <v>4</v>
      </c>
      <c r="C168" s="36">
        <v>0</v>
      </c>
      <c r="D168" s="36">
        <v>0</v>
      </c>
      <c r="E168" s="36">
        <v>49</v>
      </c>
      <c r="F168" s="36">
        <v>0</v>
      </c>
      <c r="G168" s="36">
        <v>0</v>
      </c>
      <c r="H168" s="36">
        <v>0</v>
      </c>
      <c r="I168" s="36">
        <v>6</v>
      </c>
      <c r="J168" s="36">
        <v>0</v>
      </c>
      <c r="K168" s="36">
        <v>0</v>
      </c>
      <c r="L168" s="36">
        <v>0</v>
      </c>
      <c r="M168" s="36">
        <v>0</v>
      </c>
      <c r="N168" s="36">
        <v>19</v>
      </c>
      <c r="O168" s="36">
        <v>0</v>
      </c>
      <c r="P168" s="36">
        <v>94</v>
      </c>
      <c r="Q168" s="36">
        <v>0</v>
      </c>
      <c r="R168" s="1"/>
      <c r="S168" s="1"/>
      <c r="T168" s="1"/>
    </row>
    <row r="169" ht="15.75">
      <c r="A169" s="31" t="s">
        <v>180</v>
      </c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</row>
    <row r="170" s="1" customFormat="1" ht="42.75" customHeight="1">
      <c r="A170" s="35" t="s">
        <v>181</v>
      </c>
      <c r="B170" s="36">
        <v>48</v>
      </c>
      <c r="C170" s="36">
        <v>0</v>
      </c>
      <c r="D170" s="36">
        <v>0</v>
      </c>
      <c r="E170" s="36">
        <v>61</v>
      </c>
      <c r="F170" s="36">
        <v>0</v>
      </c>
      <c r="G170" s="36">
        <v>0</v>
      </c>
      <c r="H170" s="36">
        <v>0</v>
      </c>
      <c r="I170" s="36">
        <v>13</v>
      </c>
      <c r="J170" s="36">
        <v>0</v>
      </c>
      <c r="K170" s="36">
        <v>0</v>
      </c>
      <c r="L170" s="36">
        <v>0</v>
      </c>
      <c r="M170" s="36">
        <v>0</v>
      </c>
      <c r="N170" s="36">
        <v>62</v>
      </c>
      <c r="O170" s="36">
        <v>0</v>
      </c>
      <c r="P170" s="36">
        <v>259</v>
      </c>
      <c r="Q170" s="36">
        <v>3</v>
      </c>
      <c r="R170" s="1"/>
      <c r="S170" s="1"/>
      <c r="T170" s="1"/>
    </row>
    <row r="171" s="1" customFormat="1" ht="31.5">
      <c r="A171" s="35" t="s">
        <v>182</v>
      </c>
      <c r="B171" s="36">
        <v>32</v>
      </c>
      <c r="C171" s="36">
        <v>0</v>
      </c>
      <c r="D171" s="36">
        <v>0</v>
      </c>
      <c r="E171" s="36">
        <v>48</v>
      </c>
      <c r="F171" s="36">
        <v>0</v>
      </c>
      <c r="G171" s="36">
        <v>0</v>
      </c>
      <c r="H171" s="36">
        <v>0</v>
      </c>
      <c r="I171" s="36">
        <v>11</v>
      </c>
      <c r="J171" s="36">
        <v>0</v>
      </c>
      <c r="K171" s="36">
        <v>0</v>
      </c>
      <c r="L171" s="36">
        <v>0</v>
      </c>
      <c r="M171" s="36">
        <v>0</v>
      </c>
      <c r="N171" s="36">
        <v>146</v>
      </c>
      <c r="O171" s="36">
        <v>0</v>
      </c>
      <c r="P171" s="36">
        <v>192</v>
      </c>
      <c r="Q171" s="36">
        <v>0</v>
      </c>
      <c r="R171" s="1"/>
      <c r="S171" s="1"/>
      <c r="T171" s="1"/>
    </row>
    <row r="172" s="1" customFormat="1" ht="31.5">
      <c r="A172" s="35" t="s">
        <v>183</v>
      </c>
      <c r="B172" s="36">
        <v>17</v>
      </c>
      <c r="C172" s="36">
        <v>0</v>
      </c>
      <c r="D172" s="36">
        <v>0</v>
      </c>
      <c r="E172" s="36">
        <v>29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101</v>
      </c>
      <c r="O172" s="36">
        <v>0</v>
      </c>
      <c r="P172" s="36">
        <v>406</v>
      </c>
      <c r="Q172" s="36">
        <v>0</v>
      </c>
      <c r="R172" s="1"/>
      <c r="S172" s="1"/>
      <c r="T172" s="1"/>
    </row>
    <row r="173" s="1" customFormat="1" ht="47.25">
      <c r="A173" s="35" t="s">
        <v>66</v>
      </c>
      <c r="B173" s="36">
        <v>60</v>
      </c>
      <c r="C173" s="36">
        <v>0</v>
      </c>
      <c r="D173" s="36">
        <v>0</v>
      </c>
      <c r="E173" s="36">
        <v>105</v>
      </c>
      <c r="F173" s="36">
        <v>0</v>
      </c>
      <c r="G173" s="36">
        <v>0</v>
      </c>
      <c r="H173" s="36">
        <v>0</v>
      </c>
      <c r="I173" s="36">
        <v>11</v>
      </c>
      <c r="J173" s="36">
        <v>0</v>
      </c>
      <c r="K173" s="36">
        <v>0</v>
      </c>
      <c r="L173" s="36">
        <v>0</v>
      </c>
      <c r="M173" s="36">
        <v>0</v>
      </c>
      <c r="N173" s="36">
        <v>57</v>
      </c>
      <c r="O173" s="36">
        <v>0</v>
      </c>
      <c r="P173" s="36">
        <v>187</v>
      </c>
      <c r="Q173" s="36">
        <v>0</v>
      </c>
      <c r="R173" s="1"/>
      <c r="S173" s="1"/>
      <c r="T173" s="1"/>
    </row>
    <row r="174" s="1" customFormat="1" ht="31.5">
      <c r="A174" s="35" t="s">
        <v>184</v>
      </c>
      <c r="B174" s="36">
        <v>14</v>
      </c>
      <c r="C174" s="36">
        <v>0</v>
      </c>
      <c r="D174" s="36">
        <v>0</v>
      </c>
      <c r="E174" s="36">
        <v>33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38</v>
      </c>
      <c r="O174" s="36">
        <v>0</v>
      </c>
      <c r="P174" s="36">
        <v>234</v>
      </c>
      <c r="Q174" s="36">
        <v>0</v>
      </c>
      <c r="R174" s="1"/>
      <c r="S174" s="1"/>
      <c r="T174" s="1"/>
    </row>
    <row r="175" ht="32.25" customHeight="1">
      <c r="A175" s="35" t="s">
        <v>185</v>
      </c>
      <c r="B175" s="36">
        <v>134</v>
      </c>
      <c r="C175" s="36">
        <v>0</v>
      </c>
      <c r="D175" s="36">
        <v>0</v>
      </c>
      <c r="E175" s="36">
        <v>176</v>
      </c>
      <c r="F175" s="36">
        <v>0</v>
      </c>
      <c r="G175" s="36">
        <v>0</v>
      </c>
      <c r="H175" s="36">
        <v>0</v>
      </c>
      <c r="I175" s="36">
        <v>166</v>
      </c>
      <c r="J175" s="36">
        <v>0</v>
      </c>
      <c r="K175" s="36">
        <v>0</v>
      </c>
      <c r="L175" s="36">
        <v>0</v>
      </c>
      <c r="M175" s="36">
        <v>0</v>
      </c>
      <c r="N175" s="36">
        <v>206</v>
      </c>
      <c r="O175" s="36">
        <v>0</v>
      </c>
      <c r="P175" s="36">
        <v>945</v>
      </c>
      <c r="Q175" s="36">
        <v>0</v>
      </c>
    </row>
    <row r="176" s="1" customFormat="1" ht="71.25" customHeight="1">
      <c r="A176" s="35" t="s">
        <v>186</v>
      </c>
      <c r="B176" s="36">
        <v>20</v>
      </c>
      <c r="C176" s="36">
        <v>0</v>
      </c>
      <c r="D176" s="36">
        <v>0</v>
      </c>
      <c r="E176" s="36">
        <v>30</v>
      </c>
      <c r="F176" s="36">
        <v>0</v>
      </c>
      <c r="G176" s="36">
        <v>0</v>
      </c>
      <c r="H176" s="36">
        <v>0</v>
      </c>
      <c r="I176" s="36">
        <v>100</v>
      </c>
      <c r="J176" s="36">
        <v>0</v>
      </c>
      <c r="K176" s="36">
        <v>0</v>
      </c>
      <c r="L176" s="36">
        <v>0</v>
      </c>
      <c r="M176" s="36">
        <v>0</v>
      </c>
      <c r="N176" s="36">
        <v>87</v>
      </c>
      <c r="O176" s="36">
        <v>0</v>
      </c>
      <c r="P176" s="36">
        <v>579</v>
      </c>
      <c r="Q176" s="36">
        <v>0</v>
      </c>
      <c r="R176" s="1"/>
      <c r="S176" s="1"/>
      <c r="T176" s="1"/>
    </row>
    <row r="177" ht="15.75">
      <c r="A177" s="31" t="s">
        <v>187</v>
      </c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</row>
    <row r="178" s="1" customFormat="1" ht="47.25">
      <c r="A178" s="35" t="s">
        <v>188</v>
      </c>
      <c r="B178" s="36">
        <v>91</v>
      </c>
      <c r="C178" s="36">
        <v>0</v>
      </c>
      <c r="D178" s="36">
        <v>0</v>
      </c>
      <c r="E178" s="36">
        <v>145</v>
      </c>
      <c r="F178" s="36">
        <v>0</v>
      </c>
      <c r="G178" s="36">
        <v>0</v>
      </c>
      <c r="H178" s="36">
        <v>0</v>
      </c>
      <c r="I178" s="36">
        <v>189</v>
      </c>
      <c r="J178" s="36">
        <v>0</v>
      </c>
      <c r="K178" s="36">
        <v>0</v>
      </c>
      <c r="L178" s="36">
        <v>0</v>
      </c>
      <c r="M178" s="36">
        <v>0</v>
      </c>
      <c r="N178" s="36">
        <v>349</v>
      </c>
      <c r="O178" s="36">
        <v>0</v>
      </c>
      <c r="P178" s="36">
        <v>1156</v>
      </c>
      <c r="Q178" s="36">
        <v>23</v>
      </c>
      <c r="R178" s="1"/>
      <c r="S178" s="1"/>
      <c r="T178" s="1"/>
    </row>
    <row r="179" s="1" customFormat="1" ht="94.5">
      <c r="A179" s="35" t="s">
        <v>189</v>
      </c>
      <c r="B179" s="36">
        <v>2</v>
      </c>
      <c r="C179" s="36">
        <v>0</v>
      </c>
      <c r="D179" s="36">
        <v>0</v>
      </c>
      <c r="E179" s="36">
        <v>2</v>
      </c>
      <c r="F179" s="36">
        <v>0</v>
      </c>
      <c r="G179" s="36">
        <v>0</v>
      </c>
      <c r="H179" s="36">
        <v>0</v>
      </c>
      <c r="I179" s="36">
        <v>10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23</v>
      </c>
      <c r="Q179" s="36">
        <v>0</v>
      </c>
      <c r="R179" s="1"/>
      <c r="S179" s="1"/>
      <c r="T179" s="1"/>
    </row>
    <row r="180" s="1" customFormat="1" ht="94.5">
      <c r="A180" s="35" t="s">
        <v>190</v>
      </c>
      <c r="B180" s="36">
        <v>0</v>
      </c>
      <c r="C180" s="36">
        <v>0</v>
      </c>
      <c r="D180" s="36">
        <v>0</v>
      </c>
      <c r="E180" s="36">
        <v>0</v>
      </c>
      <c r="F180" s="36">
        <v>0</v>
      </c>
      <c r="G180" s="36">
        <v>0</v>
      </c>
      <c r="H180" s="36">
        <v>0</v>
      </c>
      <c r="I180" s="36">
        <v>11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1</v>
      </c>
      <c r="Q180" s="36">
        <v>0</v>
      </c>
      <c r="R180" s="1"/>
      <c r="S180" s="1"/>
      <c r="T180" s="1"/>
    </row>
    <row r="181" s="1" customFormat="1" ht="94.5">
      <c r="A181" s="35" t="s">
        <v>191</v>
      </c>
      <c r="B181" s="36">
        <v>4</v>
      </c>
      <c r="C181" s="36">
        <v>0</v>
      </c>
      <c r="D181" s="36">
        <v>0</v>
      </c>
      <c r="E181" s="36">
        <v>3</v>
      </c>
      <c r="F181" s="36">
        <v>0</v>
      </c>
      <c r="G181" s="36">
        <v>0</v>
      </c>
      <c r="H181" s="36">
        <v>0</v>
      </c>
      <c r="I181" s="36">
        <v>13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6</v>
      </c>
      <c r="Q181" s="36">
        <v>0</v>
      </c>
      <c r="R181" s="1"/>
      <c r="S181" s="1"/>
      <c r="T181" s="1"/>
    </row>
    <row r="182" s="1" customFormat="1" ht="94.5">
      <c r="A182" s="35" t="s">
        <v>192</v>
      </c>
      <c r="B182" s="36">
        <v>2</v>
      </c>
      <c r="C182" s="36">
        <v>0</v>
      </c>
      <c r="D182" s="36">
        <v>0</v>
      </c>
      <c r="E182" s="36">
        <v>3</v>
      </c>
      <c r="F182" s="36">
        <v>0</v>
      </c>
      <c r="G182" s="36">
        <v>0</v>
      </c>
      <c r="H182" s="36">
        <v>0</v>
      </c>
      <c r="I182" s="36">
        <v>11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4</v>
      </c>
      <c r="Q182" s="36">
        <v>0</v>
      </c>
      <c r="R182" s="1"/>
      <c r="S182" s="1"/>
      <c r="T182" s="1"/>
    </row>
    <row r="183" s="1" customFormat="1" ht="94.5">
      <c r="A183" s="35" t="s">
        <v>193</v>
      </c>
      <c r="B183" s="36">
        <v>1</v>
      </c>
      <c r="C183" s="36">
        <v>0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14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1"/>
      <c r="S183" s="1"/>
      <c r="T183" s="1"/>
    </row>
    <row r="184" s="1" customFormat="1" ht="94.5">
      <c r="A184" s="35" t="s">
        <v>194</v>
      </c>
      <c r="B184" s="36">
        <v>2</v>
      </c>
      <c r="C184" s="36">
        <v>0</v>
      </c>
      <c r="D184" s="36">
        <v>0</v>
      </c>
      <c r="E184" s="36">
        <v>2</v>
      </c>
      <c r="F184" s="36">
        <v>0</v>
      </c>
      <c r="G184" s="36">
        <v>0</v>
      </c>
      <c r="H184" s="36">
        <v>0</v>
      </c>
      <c r="I184" s="36">
        <v>10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2</v>
      </c>
      <c r="Q184" s="36">
        <v>0</v>
      </c>
      <c r="R184" s="1"/>
      <c r="S184" s="1"/>
      <c r="T184" s="1"/>
    </row>
    <row r="185" s="1" customFormat="1" ht="94.5">
      <c r="A185" s="35" t="s">
        <v>195</v>
      </c>
      <c r="B185" s="36">
        <v>1</v>
      </c>
      <c r="C185" s="36">
        <v>0</v>
      </c>
      <c r="D185" s="36">
        <v>0</v>
      </c>
      <c r="E185" s="36">
        <v>1</v>
      </c>
      <c r="F185" s="36">
        <v>0</v>
      </c>
      <c r="G185" s="36">
        <v>0</v>
      </c>
      <c r="H185" s="36">
        <v>0</v>
      </c>
      <c r="I185" s="36">
        <v>15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3</v>
      </c>
      <c r="Q185" s="36">
        <v>0</v>
      </c>
      <c r="R185" s="1"/>
      <c r="S185" s="1"/>
      <c r="T185" s="1"/>
    </row>
    <row r="186" ht="96" customHeight="1">
      <c r="A186" s="35" t="s">
        <v>196</v>
      </c>
      <c r="B186" s="36">
        <v>1</v>
      </c>
      <c r="C186" s="36">
        <v>0</v>
      </c>
      <c r="D186" s="36">
        <v>0</v>
      </c>
      <c r="E186" s="36">
        <v>3</v>
      </c>
      <c r="F186" s="36">
        <v>0</v>
      </c>
      <c r="G186" s="36">
        <v>0</v>
      </c>
      <c r="H186" s="36">
        <v>0</v>
      </c>
      <c r="I186" s="36">
        <v>6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5</v>
      </c>
      <c r="Q186" s="36">
        <v>0</v>
      </c>
    </row>
    <row r="187" s="1" customFormat="1" ht="94.5">
      <c r="A187" s="35" t="s">
        <v>197</v>
      </c>
      <c r="B187" s="36">
        <v>1</v>
      </c>
      <c r="C187" s="36">
        <v>0</v>
      </c>
      <c r="D187" s="36">
        <v>0</v>
      </c>
      <c r="E187" s="36">
        <v>1</v>
      </c>
      <c r="F187" s="36">
        <v>0</v>
      </c>
      <c r="G187" s="36">
        <v>0</v>
      </c>
      <c r="H187" s="36">
        <v>0</v>
      </c>
      <c r="I187" s="36">
        <v>13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4</v>
      </c>
      <c r="Q187" s="36">
        <v>0</v>
      </c>
      <c r="R187" s="1"/>
      <c r="S187" s="1"/>
      <c r="T187" s="1"/>
    </row>
    <row r="188" s="1" customFormat="1" ht="94.5">
      <c r="A188" s="35" t="s">
        <v>198</v>
      </c>
      <c r="B188" s="36">
        <v>1</v>
      </c>
      <c r="C188" s="36">
        <v>0</v>
      </c>
      <c r="D188" s="36">
        <v>0</v>
      </c>
      <c r="E188" s="36">
        <v>1</v>
      </c>
      <c r="F188" s="36">
        <v>0</v>
      </c>
      <c r="G188" s="36">
        <v>0</v>
      </c>
      <c r="H188" s="36">
        <v>0</v>
      </c>
      <c r="I188" s="36">
        <v>9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9</v>
      </c>
      <c r="Q188" s="36">
        <v>0</v>
      </c>
      <c r="R188" s="1"/>
      <c r="S188" s="1"/>
      <c r="T188" s="1"/>
    </row>
    <row r="189" s="1" customFormat="1" ht="94.5">
      <c r="A189" s="35" t="s">
        <v>199</v>
      </c>
      <c r="B189" s="36">
        <v>0</v>
      </c>
      <c r="C189" s="36">
        <v>0</v>
      </c>
      <c r="D189" s="36">
        <v>0</v>
      </c>
      <c r="E189" s="36">
        <v>0</v>
      </c>
      <c r="F189" s="36">
        <v>0</v>
      </c>
      <c r="G189" s="36">
        <v>0</v>
      </c>
      <c r="H189" s="36">
        <v>0</v>
      </c>
      <c r="I189" s="36">
        <v>12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1"/>
      <c r="S189" s="1"/>
      <c r="T189" s="1"/>
    </row>
    <row r="190" s="1" customFormat="1" ht="94.5">
      <c r="A190" s="35" t="s">
        <v>200</v>
      </c>
      <c r="B190" s="36">
        <v>1</v>
      </c>
      <c r="C190" s="36">
        <v>0</v>
      </c>
      <c r="D190" s="36">
        <v>0</v>
      </c>
      <c r="E190" s="36">
        <v>1</v>
      </c>
      <c r="F190" s="36">
        <v>0</v>
      </c>
      <c r="G190" s="36">
        <v>0</v>
      </c>
      <c r="H190" s="36">
        <v>0</v>
      </c>
      <c r="I190" s="36">
        <v>11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1"/>
      <c r="S190" s="1"/>
      <c r="T190" s="1"/>
    </row>
    <row r="191" ht="15.75">
      <c r="A191" s="31" t="s">
        <v>201</v>
      </c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</row>
    <row r="192" s="1" customFormat="1" ht="56.25" customHeight="1">
      <c r="A192" s="35" t="s">
        <v>202</v>
      </c>
      <c r="B192" s="36">
        <v>72</v>
      </c>
      <c r="C192" s="36">
        <v>0</v>
      </c>
      <c r="D192" s="36">
        <v>0</v>
      </c>
      <c r="E192" s="36">
        <v>202</v>
      </c>
      <c r="F192" s="36">
        <v>0</v>
      </c>
      <c r="G192" s="36">
        <v>0</v>
      </c>
      <c r="H192" s="36">
        <v>0</v>
      </c>
      <c r="I192" s="36">
        <v>898</v>
      </c>
      <c r="J192" s="36">
        <v>0</v>
      </c>
      <c r="K192" s="36">
        <v>0</v>
      </c>
      <c r="L192" s="36">
        <v>0</v>
      </c>
      <c r="M192" s="36">
        <v>0</v>
      </c>
      <c r="N192" s="36">
        <v>162</v>
      </c>
      <c r="O192" s="36">
        <v>0</v>
      </c>
      <c r="P192" s="36">
        <v>176</v>
      </c>
      <c r="Q192" s="36">
        <v>5</v>
      </c>
      <c r="R192" s="1"/>
      <c r="S192" s="1"/>
      <c r="T192" s="1"/>
    </row>
    <row r="193" ht="15.75">
      <c r="A193" s="31" t="s">
        <v>203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</row>
    <row r="194" s="1" customFormat="1" ht="41.25" customHeight="1">
      <c r="A194" s="35" t="s">
        <v>204</v>
      </c>
      <c r="B194" s="36">
        <v>12</v>
      </c>
      <c r="C194" s="36">
        <v>0</v>
      </c>
      <c r="D194" s="36">
        <v>0</v>
      </c>
      <c r="E194" s="36">
        <v>22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12</v>
      </c>
      <c r="O194" s="36">
        <v>0</v>
      </c>
      <c r="P194" s="36">
        <v>177</v>
      </c>
      <c r="Q194" s="36">
        <v>1</v>
      </c>
      <c r="R194" s="1"/>
      <c r="S194" s="1"/>
      <c r="T194" s="1"/>
    </row>
    <row r="195" s="1" customFormat="1" ht="12.75">
      <c r="A195" s="35" t="s">
        <v>205</v>
      </c>
      <c r="B195" s="36">
        <v>126</v>
      </c>
      <c r="C195" s="36">
        <v>0</v>
      </c>
      <c r="D195" s="36">
        <v>0</v>
      </c>
      <c r="E195" s="36">
        <v>36</v>
      </c>
      <c r="F195" s="36">
        <v>0</v>
      </c>
      <c r="G195" s="36">
        <v>0</v>
      </c>
      <c r="H195" s="36">
        <v>0</v>
      </c>
      <c r="I195" s="36">
        <v>3</v>
      </c>
      <c r="J195" s="36">
        <v>0</v>
      </c>
      <c r="K195" s="36">
        <v>0</v>
      </c>
      <c r="L195" s="36">
        <v>0</v>
      </c>
      <c r="M195" s="36">
        <v>0</v>
      </c>
      <c r="N195" s="36">
        <v>17</v>
      </c>
      <c r="O195" s="36">
        <v>0</v>
      </c>
      <c r="P195" s="36">
        <v>1179</v>
      </c>
      <c r="Q195" s="36">
        <v>3</v>
      </c>
      <c r="R195" s="1"/>
      <c r="S195" s="1"/>
      <c r="T195" s="1"/>
    </row>
    <row r="196" s="1" customFormat="1" ht="42.75" customHeight="1">
      <c r="A196" s="35" t="s">
        <v>206</v>
      </c>
      <c r="B196" s="36">
        <v>53</v>
      </c>
      <c r="C196" s="36">
        <v>0</v>
      </c>
      <c r="D196" s="36">
        <v>0</v>
      </c>
      <c r="E196" s="36">
        <v>33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36</v>
      </c>
      <c r="O196" s="36">
        <v>0</v>
      </c>
      <c r="P196" s="36">
        <v>1717</v>
      </c>
      <c r="Q196" s="36">
        <v>4</v>
      </c>
      <c r="R196" s="1"/>
      <c r="S196" s="1"/>
      <c r="T196" s="1"/>
    </row>
    <row r="197" s="1" customFormat="1" ht="60.75" customHeight="1">
      <c r="A197" s="35" t="s">
        <v>207</v>
      </c>
      <c r="B197" s="36">
        <v>35</v>
      </c>
      <c r="C197" s="36">
        <v>0</v>
      </c>
      <c r="D197" s="36">
        <v>0</v>
      </c>
      <c r="E197" s="36">
        <v>23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7</v>
      </c>
      <c r="O197" s="36">
        <v>0</v>
      </c>
      <c r="P197" s="36">
        <v>365</v>
      </c>
      <c r="Q197" s="36">
        <v>0</v>
      </c>
      <c r="R197" s="1"/>
      <c r="S197" s="1"/>
      <c r="T197" s="1"/>
    </row>
    <row r="198" s="1" customFormat="1" ht="57" customHeight="1">
      <c r="A198" s="35" t="s">
        <v>208</v>
      </c>
      <c r="B198" s="36">
        <v>15</v>
      </c>
      <c r="C198" s="36">
        <v>0</v>
      </c>
      <c r="D198" s="36">
        <v>0</v>
      </c>
      <c r="E198" s="36">
        <v>14</v>
      </c>
      <c r="F198" s="36">
        <v>0</v>
      </c>
      <c r="G198" s="36">
        <v>0</v>
      </c>
      <c r="H198" s="36">
        <v>0</v>
      </c>
      <c r="I198" s="36">
        <v>3</v>
      </c>
      <c r="J198" s="36">
        <v>0</v>
      </c>
      <c r="K198" s="36">
        <v>0</v>
      </c>
      <c r="L198" s="36">
        <v>0</v>
      </c>
      <c r="M198" s="36">
        <v>0</v>
      </c>
      <c r="N198" s="36">
        <v>2</v>
      </c>
      <c r="O198" s="36">
        <v>0</v>
      </c>
      <c r="P198" s="36">
        <v>74</v>
      </c>
      <c r="Q198" s="36">
        <v>1</v>
      </c>
      <c r="R198" s="1"/>
      <c r="S198" s="1"/>
      <c r="T198" s="1"/>
    </row>
    <row r="199" s="1" customFormat="1" ht="61.5" customHeight="1">
      <c r="A199" s="35" t="s">
        <v>209</v>
      </c>
      <c r="B199" s="36">
        <v>57</v>
      </c>
      <c r="C199" s="36">
        <v>0</v>
      </c>
      <c r="D199" s="36">
        <v>0</v>
      </c>
      <c r="E199" s="36">
        <v>33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400</v>
      </c>
      <c r="Q199" s="36">
        <v>4</v>
      </c>
      <c r="R199" s="1"/>
      <c r="S199" s="1"/>
      <c r="T199" s="1"/>
    </row>
    <row r="200" s="1" customFormat="1" ht="33.75" customHeight="1">
      <c r="A200" s="35" t="s">
        <v>210</v>
      </c>
      <c r="B200" s="36">
        <v>16</v>
      </c>
      <c r="C200" s="36">
        <v>0</v>
      </c>
      <c r="D200" s="36">
        <v>0</v>
      </c>
      <c r="E200" s="36">
        <v>17</v>
      </c>
      <c r="F200" s="36">
        <v>0</v>
      </c>
      <c r="G200" s="36">
        <v>0</v>
      </c>
      <c r="H200" s="36">
        <v>0</v>
      </c>
      <c r="I200" s="36">
        <v>17</v>
      </c>
      <c r="J200" s="36">
        <v>0</v>
      </c>
      <c r="K200" s="36">
        <v>0</v>
      </c>
      <c r="L200" s="36">
        <v>0</v>
      </c>
      <c r="M200" s="36">
        <v>0</v>
      </c>
      <c r="N200" s="36">
        <v>2</v>
      </c>
      <c r="O200" s="36">
        <v>0</v>
      </c>
      <c r="P200" s="36">
        <v>96</v>
      </c>
      <c r="Q200" s="36">
        <v>1</v>
      </c>
      <c r="R200" s="1"/>
      <c r="S200" s="1"/>
      <c r="T200" s="1"/>
    </row>
    <row r="201" s="1" customFormat="1" ht="47.25" customHeight="1">
      <c r="A201" s="35" t="s">
        <v>211</v>
      </c>
      <c r="B201" s="36">
        <v>0</v>
      </c>
      <c r="C201" s="36">
        <v>0</v>
      </c>
      <c r="D201" s="36">
        <v>0</v>
      </c>
      <c r="E201" s="36">
        <v>0</v>
      </c>
      <c r="F201" s="36">
        <v>0</v>
      </c>
      <c r="G201" s="36">
        <v>0</v>
      </c>
      <c r="H201" s="36">
        <v>0</v>
      </c>
      <c r="I201" s="36">
        <v>12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1</v>
      </c>
      <c r="Q201" s="36">
        <v>0</v>
      </c>
      <c r="R201" s="1"/>
      <c r="S201" s="1"/>
      <c r="T201" s="1"/>
    </row>
    <row r="202" ht="53.25" customHeight="1">
      <c r="A202" s="35" t="s">
        <v>212</v>
      </c>
      <c r="B202" s="36">
        <v>3</v>
      </c>
      <c r="C202" s="36">
        <v>0</v>
      </c>
      <c r="D202" s="36">
        <v>0</v>
      </c>
      <c r="E202" s="36">
        <v>3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14</v>
      </c>
      <c r="Q202" s="36">
        <v>0</v>
      </c>
    </row>
    <row r="203" ht="47.25">
      <c r="A203" s="35" t="s">
        <v>213</v>
      </c>
      <c r="B203" s="36">
        <v>13</v>
      </c>
      <c r="C203" s="36">
        <v>0</v>
      </c>
      <c r="D203" s="36">
        <v>0</v>
      </c>
      <c r="E203" s="36">
        <v>14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124</v>
      </c>
      <c r="Q203" s="36">
        <v>0</v>
      </c>
    </row>
    <row r="204" s="1" customFormat="1" ht="48" customHeight="1">
      <c r="A204" s="35" t="s">
        <v>214</v>
      </c>
      <c r="B204" s="36">
        <v>3</v>
      </c>
      <c r="C204" s="36">
        <v>0</v>
      </c>
      <c r="D204" s="36">
        <v>0</v>
      </c>
      <c r="E204" s="36">
        <v>0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3</v>
      </c>
      <c r="M204" s="36">
        <v>0</v>
      </c>
      <c r="N204" s="36">
        <v>0</v>
      </c>
      <c r="O204" s="36">
        <v>0</v>
      </c>
      <c r="P204" s="36">
        <v>18</v>
      </c>
      <c r="Q204" s="36">
        <v>0</v>
      </c>
      <c r="R204" s="1"/>
      <c r="S204" s="1"/>
      <c r="T204" s="1"/>
    </row>
    <row r="205" s="1" customFormat="1" ht="47.25">
      <c r="A205" s="35" t="s">
        <v>215</v>
      </c>
      <c r="B205" s="36">
        <v>1</v>
      </c>
      <c r="C205" s="36">
        <v>0</v>
      </c>
      <c r="D205" s="36">
        <v>0</v>
      </c>
      <c r="E205" s="36">
        <v>0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8</v>
      </c>
      <c r="Q205" s="36">
        <v>0</v>
      </c>
      <c r="R205" s="1"/>
      <c r="S205" s="1"/>
      <c r="T205" s="1"/>
    </row>
    <row r="206" s="1" customFormat="1" ht="45.75" customHeight="1">
      <c r="A206" s="35" t="s">
        <v>216</v>
      </c>
      <c r="B206" s="36">
        <v>2</v>
      </c>
      <c r="C206" s="36">
        <v>0</v>
      </c>
      <c r="D206" s="36">
        <v>0</v>
      </c>
      <c r="E206" s="36">
        <v>0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13</v>
      </c>
      <c r="Q206" s="36">
        <v>0</v>
      </c>
      <c r="R206" s="1"/>
      <c r="S206" s="1"/>
      <c r="T206" s="1"/>
    </row>
    <row r="207" s="1" customFormat="1" ht="47.25" customHeight="1">
      <c r="A207" s="35" t="s">
        <v>217</v>
      </c>
      <c r="B207" s="36">
        <v>9</v>
      </c>
      <c r="C207" s="36">
        <v>0</v>
      </c>
      <c r="D207" s="36">
        <v>0</v>
      </c>
      <c r="E207" s="36">
        <v>2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45</v>
      </c>
      <c r="Q207" s="36">
        <v>0</v>
      </c>
      <c r="R207" s="1"/>
      <c r="S207" s="1"/>
      <c r="T207" s="1"/>
    </row>
    <row r="208" s="1" customFormat="1" ht="46.5" customHeight="1">
      <c r="A208" s="35" t="s">
        <v>218</v>
      </c>
      <c r="B208" s="36">
        <v>3</v>
      </c>
      <c r="C208" s="36">
        <v>0</v>
      </c>
      <c r="D208" s="36">
        <v>0</v>
      </c>
      <c r="E208" s="36">
        <v>0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14</v>
      </c>
      <c r="Q208" s="36">
        <v>0</v>
      </c>
      <c r="R208" s="1"/>
      <c r="S208" s="1"/>
      <c r="T208" s="1"/>
    </row>
    <row r="209" s="1" customFormat="1" ht="47.25">
      <c r="A209" s="35" t="s">
        <v>219</v>
      </c>
      <c r="B209" s="36">
        <v>7</v>
      </c>
      <c r="C209" s="36">
        <v>0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35</v>
      </c>
      <c r="Q209" s="36">
        <v>0</v>
      </c>
      <c r="R209" s="1"/>
      <c r="S209" s="1"/>
      <c r="T209" s="1"/>
    </row>
    <row r="210" s="1" customFormat="1" ht="45.75" customHeight="1">
      <c r="A210" s="35" t="s">
        <v>220</v>
      </c>
      <c r="B210" s="36">
        <v>11</v>
      </c>
      <c r="C210" s="36">
        <v>0</v>
      </c>
      <c r="D210" s="36">
        <v>0</v>
      </c>
      <c r="E210" s="36">
        <v>2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51</v>
      </c>
      <c r="Q210" s="36">
        <v>0</v>
      </c>
      <c r="R210" s="1"/>
      <c r="S210" s="1"/>
      <c r="T210" s="1"/>
    </row>
    <row r="211" s="1" customFormat="1" ht="47.25" customHeight="1">
      <c r="A211" s="35" t="s">
        <v>221</v>
      </c>
      <c r="B211" s="36">
        <v>7</v>
      </c>
      <c r="C211" s="36">
        <v>0</v>
      </c>
      <c r="D211" s="36">
        <v>0</v>
      </c>
      <c r="E211" s="36">
        <v>2</v>
      </c>
      <c r="F211" s="36"/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42</v>
      </c>
      <c r="Q211" s="36">
        <v>0</v>
      </c>
      <c r="R211" s="1"/>
      <c r="S211" s="1"/>
      <c r="T211" s="1"/>
    </row>
    <row r="212" s="1" customFormat="1" ht="47.25">
      <c r="A212" s="35" t="s">
        <v>222</v>
      </c>
      <c r="B212" s="36">
        <v>8</v>
      </c>
      <c r="C212" s="36">
        <v>0</v>
      </c>
      <c r="D212" s="36">
        <v>0</v>
      </c>
      <c r="E212" s="36">
        <v>3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56</v>
      </c>
      <c r="Q212" s="36">
        <v>0</v>
      </c>
      <c r="R212" s="1"/>
      <c r="S212" s="1"/>
      <c r="T212" s="1"/>
    </row>
    <row r="213" ht="15.75">
      <c r="A213" s="31" t="s">
        <v>223</v>
      </c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</row>
    <row r="214" s="1" customFormat="1" ht="12.75">
      <c r="A214" s="35" t="s">
        <v>224</v>
      </c>
      <c r="B214" s="36">
        <v>108</v>
      </c>
      <c r="C214" s="36">
        <v>0</v>
      </c>
      <c r="D214" s="36">
        <v>0</v>
      </c>
      <c r="E214" s="36">
        <v>127</v>
      </c>
      <c r="F214" s="36">
        <v>0</v>
      </c>
      <c r="G214" s="36">
        <v>0</v>
      </c>
      <c r="H214" s="36">
        <v>0</v>
      </c>
      <c r="I214" s="36">
        <v>10</v>
      </c>
      <c r="J214" s="36">
        <v>0</v>
      </c>
      <c r="K214" s="36">
        <v>0</v>
      </c>
      <c r="L214" s="36">
        <v>111</v>
      </c>
      <c r="M214" s="36">
        <v>0</v>
      </c>
      <c r="N214" s="36">
        <v>187</v>
      </c>
      <c r="O214" s="36">
        <v>0</v>
      </c>
      <c r="P214" s="36">
        <v>3847</v>
      </c>
      <c r="Q214" s="36">
        <v>0</v>
      </c>
      <c r="R214" s="1"/>
      <c r="S214" s="1"/>
      <c r="T214" s="1"/>
    </row>
    <row r="215" ht="15.75">
      <c r="A215" s="31" t="s">
        <v>225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</row>
    <row r="216" s="1" customFormat="1" ht="47.25">
      <c r="A216" s="35" t="s">
        <v>226</v>
      </c>
      <c r="B216" s="36">
        <v>110</v>
      </c>
      <c r="C216" s="36">
        <v>0</v>
      </c>
      <c r="D216" s="36">
        <v>0</v>
      </c>
      <c r="E216" s="36">
        <v>382</v>
      </c>
      <c r="F216" s="36">
        <v>0</v>
      </c>
      <c r="G216" s="36"/>
      <c r="H216" s="36">
        <v>0</v>
      </c>
      <c r="I216" s="36">
        <v>41</v>
      </c>
      <c r="J216" s="36">
        <v>0</v>
      </c>
      <c r="K216" s="36">
        <v>0</v>
      </c>
      <c r="L216" s="36">
        <v>62</v>
      </c>
      <c r="M216" s="36">
        <v>0</v>
      </c>
      <c r="N216" s="36">
        <v>241</v>
      </c>
      <c r="O216" s="36">
        <v>0</v>
      </c>
      <c r="P216" s="36">
        <v>1243</v>
      </c>
      <c r="Q216" s="36">
        <v>13</v>
      </c>
      <c r="R216" s="1"/>
      <c r="S216" s="1"/>
      <c r="T216" s="1"/>
    </row>
    <row r="217" s="1" customFormat="1" ht="47.25">
      <c r="A217" s="35" t="s">
        <v>227</v>
      </c>
      <c r="B217" s="36">
        <v>49</v>
      </c>
      <c r="C217" s="36">
        <v>0</v>
      </c>
      <c r="D217" s="36">
        <v>0</v>
      </c>
      <c r="E217" s="36">
        <v>87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28</v>
      </c>
      <c r="M217" s="36">
        <v>0</v>
      </c>
      <c r="N217" s="36">
        <v>85</v>
      </c>
      <c r="O217" s="36">
        <v>0</v>
      </c>
      <c r="P217" s="36">
        <v>474</v>
      </c>
      <c r="Q217" s="36">
        <v>4</v>
      </c>
      <c r="R217" s="1"/>
      <c r="S217" s="1"/>
      <c r="T217" s="1"/>
    </row>
    <row r="218" s="1" customFormat="1" ht="71.25" customHeight="1">
      <c r="A218" s="35" t="s">
        <v>228</v>
      </c>
      <c r="B218" s="36">
        <v>2</v>
      </c>
      <c r="C218" s="36">
        <v>0</v>
      </c>
      <c r="D218" s="36">
        <v>0</v>
      </c>
      <c r="E218" s="36">
        <v>20</v>
      </c>
      <c r="F218" s="36">
        <v>0</v>
      </c>
      <c r="G218" s="36">
        <v>0</v>
      </c>
      <c r="H218" s="36">
        <v>0</v>
      </c>
      <c r="I218" s="36">
        <v>200</v>
      </c>
      <c r="J218" s="36">
        <v>0</v>
      </c>
      <c r="K218" s="36">
        <v>0</v>
      </c>
      <c r="L218" s="36">
        <v>0</v>
      </c>
      <c r="M218" s="36">
        <v>0</v>
      </c>
      <c r="N218" s="36">
        <v>36</v>
      </c>
      <c r="O218" s="36">
        <v>0</v>
      </c>
      <c r="P218" s="36">
        <v>87</v>
      </c>
      <c r="Q218" s="36">
        <v>0</v>
      </c>
      <c r="R218" s="1"/>
      <c r="S218" s="1"/>
      <c r="T218" s="1"/>
    </row>
    <row r="219" ht="15.75">
      <c r="A219" s="31" t="s">
        <v>229</v>
      </c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</row>
    <row r="220" s="1" customFormat="1" ht="46.5" customHeight="1">
      <c r="A220" s="35" t="s">
        <v>230</v>
      </c>
      <c r="B220" s="36">
        <v>37</v>
      </c>
      <c r="C220" s="36">
        <v>0</v>
      </c>
      <c r="D220" s="36">
        <v>0</v>
      </c>
      <c r="E220" s="36">
        <v>112</v>
      </c>
      <c r="F220" s="36">
        <v>0</v>
      </c>
      <c r="G220" s="36">
        <v>0</v>
      </c>
      <c r="H220" s="36">
        <v>0</v>
      </c>
      <c r="I220" s="36">
        <v>77</v>
      </c>
      <c r="J220" s="36">
        <v>0</v>
      </c>
      <c r="K220" s="36">
        <v>0</v>
      </c>
      <c r="L220" s="36">
        <v>0</v>
      </c>
      <c r="M220" s="36">
        <v>0</v>
      </c>
      <c r="N220" s="36">
        <v>134</v>
      </c>
      <c r="O220" s="36">
        <v>0</v>
      </c>
      <c r="P220" s="36">
        <v>356</v>
      </c>
      <c r="Q220" s="36">
        <v>2</v>
      </c>
      <c r="R220" s="1"/>
      <c r="S220" s="1"/>
      <c r="T220" s="1"/>
    </row>
    <row r="221" s="1" customFormat="1" ht="47.25">
      <c r="A221" s="35" t="s">
        <v>231</v>
      </c>
      <c r="B221" s="36">
        <v>0</v>
      </c>
      <c r="C221" s="36">
        <v>0</v>
      </c>
      <c r="D221" s="36">
        <v>0</v>
      </c>
      <c r="E221" s="36">
        <v>15</v>
      </c>
      <c r="F221" s="36">
        <v>0</v>
      </c>
      <c r="G221" s="36">
        <v>0</v>
      </c>
      <c r="H221" s="36">
        <v>0</v>
      </c>
      <c r="I221" s="36">
        <v>15</v>
      </c>
      <c r="J221" s="36">
        <v>0</v>
      </c>
      <c r="K221" s="36">
        <v>0</v>
      </c>
      <c r="L221" s="36">
        <v>0</v>
      </c>
      <c r="M221" s="36">
        <v>0</v>
      </c>
      <c r="N221" s="36">
        <v>27</v>
      </c>
      <c r="O221" s="36">
        <v>0</v>
      </c>
      <c r="P221" s="36">
        <v>121</v>
      </c>
      <c r="Q221" s="36">
        <v>0</v>
      </c>
      <c r="R221" s="1"/>
      <c r="S221" s="1"/>
      <c r="T221" s="1"/>
    </row>
    <row r="222" s="1" customFormat="1" ht="31.5">
      <c r="A222" s="35" t="s">
        <v>232</v>
      </c>
      <c r="B222" s="36">
        <v>4</v>
      </c>
      <c r="C222" s="36">
        <v>0</v>
      </c>
      <c r="D222" s="36">
        <v>0</v>
      </c>
      <c r="E222" s="36">
        <v>34</v>
      </c>
      <c r="F222" s="36">
        <v>0</v>
      </c>
      <c r="G222" s="36">
        <v>0</v>
      </c>
      <c r="H222" s="36">
        <v>0</v>
      </c>
      <c r="I222" s="36">
        <v>17</v>
      </c>
      <c r="J222" s="36">
        <v>0</v>
      </c>
      <c r="K222" s="36">
        <v>0</v>
      </c>
      <c r="L222" s="36">
        <v>0</v>
      </c>
      <c r="M222" s="36">
        <v>0</v>
      </c>
      <c r="N222" s="36">
        <v>45</v>
      </c>
      <c r="O222" s="36">
        <v>0</v>
      </c>
      <c r="P222" s="36">
        <v>128</v>
      </c>
      <c r="Q222" s="36">
        <v>0</v>
      </c>
      <c r="R222" s="1"/>
      <c r="S222" s="1"/>
      <c r="T222" s="1"/>
    </row>
    <row r="223" s="1" customFormat="1" ht="54" customHeight="1">
      <c r="A223" s="35" t="s">
        <v>233</v>
      </c>
      <c r="B223" s="36">
        <v>15</v>
      </c>
      <c r="C223" s="36">
        <v>0</v>
      </c>
      <c r="D223" s="36">
        <v>0</v>
      </c>
      <c r="E223" s="36">
        <v>70</v>
      </c>
      <c r="F223" s="36">
        <v>0</v>
      </c>
      <c r="G223" s="36">
        <v>0</v>
      </c>
      <c r="H223" s="36">
        <v>0</v>
      </c>
      <c r="I223" s="36">
        <v>100</v>
      </c>
      <c r="J223" s="36">
        <v>0</v>
      </c>
      <c r="K223" s="36">
        <v>0</v>
      </c>
      <c r="L223" s="36">
        <v>0</v>
      </c>
      <c r="M223" s="36">
        <v>0</v>
      </c>
      <c r="N223" s="36">
        <v>60</v>
      </c>
      <c r="O223" s="36">
        <v>0</v>
      </c>
      <c r="P223" s="36">
        <v>210</v>
      </c>
      <c r="Q223" s="36">
        <v>2</v>
      </c>
      <c r="R223" s="1"/>
      <c r="S223" s="1"/>
      <c r="T223" s="1"/>
    </row>
    <row r="224" s="1" customFormat="1" ht="31.5">
      <c r="A224" s="35" t="s">
        <v>234</v>
      </c>
      <c r="B224" s="36">
        <v>2</v>
      </c>
      <c r="C224" s="36">
        <v>0</v>
      </c>
      <c r="D224" s="36">
        <v>0</v>
      </c>
      <c r="E224" s="36">
        <v>9</v>
      </c>
      <c r="F224" s="36">
        <v>0</v>
      </c>
      <c r="G224" s="36">
        <v>0</v>
      </c>
      <c r="H224" s="36">
        <v>0</v>
      </c>
      <c r="I224" s="36">
        <v>9</v>
      </c>
      <c r="J224" s="36">
        <v>0</v>
      </c>
      <c r="K224" s="36">
        <v>0</v>
      </c>
      <c r="L224" s="36">
        <v>0</v>
      </c>
      <c r="M224" s="36">
        <v>0</v>
      </c>
      <c r="N224" s="36">
        <v>15</v>
      </c>
      <c r="O224" s="36">
        <v>0</v>
      </c>
      <c r="P224" s="36">
        <v>42</v>
      </c>
      <c r="Q224" s="36">
        <v>0</v>
      </c>
      <c r="R224" s="1"/>
      <c r="S224" s="1"/>
      <c r="T224" s="1"/>
    </row>
    <row r="225" s="1" customFormat="1" ht="31.5">
      <c r="A225" s="35" t="s">
        <v>235</v>
      </c>
      <c r="B225" s="36">
        <v>0</v>
      </c>
      <c r="C225" s="36">
        <v>0</v>
      </c>
      <c r="D225" s="36">
        <v>0</v>
      </c>
      <c r="E225" s="36">
        <v>0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1"/>
      <c r="S225" s="1"/>
      <c r="T225" s="1"/>
    </row>
    <row r="226" ht="31.5">
      <c r="A226" s="35" t="s">
        <v>236</v>
      </c>
      <c r="B226" s="36">
        <v>0</v>
      </c>
      <c r="C226" s="36">
        <v>0</v>
      </c>
      <c r="D226" s="36">
        <v>0</v>
      </c>
      <c r="E226" s="36">
        <v>0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4</v>
      </c>
      <c r="Q226" s="36">
        <v>0</v>
      </c>
    </row>
    <row r="227" s="1" customFormat="1" ht="87" customHeight="1">
      <c r="A227" s="35" t="s">
        <v>237</v>
      </c>
      <c r="B227" s="36">
        <v>3</v>
      </c>
      <c r="C227" s="36">
        <v>0</v>
      </c>
      <c r="D227" s="36">
        <v>0</v>
      </c>
      <c r="E227" s="36">
        <v>17</v>
      </c>
      <c r="F227" s="36">
        <v>0</v>
      </c>
      <c r="G227" s="36">
        <v>0</v>
      </c>
      <c r="H227" s="36">
        <v>0</v>
      </c>
      <c r="I227" s="36">
        <v>633</v>
      </c>
      <c r="J227" s="36">
        <v>0</v>
      </c>
      <c r="K227" s="36">
        <v>0</v>
      </c>
      <c r="L227" s="36">
        <v>0</v>
      </c>
      <c r="M227" s="36">
        <v>0</v>
      </c>
      <c r="N227" s="36">
        <v>12</v>
      </c>
      <c r="O227" s="36">
        <v>0</v>
      </c>
      <c r="P227" s="36">
        <v>88</v>
      </c>
      <c r="Q227" s="36">
        <v>15</v>
      </c>
      <c r="R227" s="1"/>
      <c r="S227" s="1"/>
      <c r="T227" s="1"/>
    </row>
    <row r="228" s="1" customFormat="1" ht="77.25" customHeight="1">
      <c r="A228" s="35" t="s">
        <v>238</v>
      </c>
      <c r="B228" s="36">
        <v>13</v>
      </c>
      <c r="C228" s="36">
        <v>0</v>
      </c>
      <c r="D228" s="36">
        <v>0</v>
      </c>
      <c r="E228" s="36">
        <v>15</v>
      </c>
      <c r="F228" s="36">
        <v>0</v>
      </c>
      <c r="G228" s="36">
        <v>0</v>
      </c>
      <c r="H228" s="36">
        <v>0</v>
      </c>
      <c r="I228" s="36">
        <v>232</v>
      </c>
      <c r="J228" s="36">
        <v>0</v>
      </c>
      <c r="K228" s="36">
        <v>0</v>
      </c>
      <c r="L228" s="36">
        <v>0</v>
      </c>
      <c r="M228" s="36">
        <v>0</v>
      </c>
      <c r="N228" s="36">
        <v>10</v>
      </c>
      <c r="O228" s="36">
        <v>0</v>
      </c>
      <c r="P228" s="36">
        <v>55</v>
      </c>
      <c r="Q228" s="36">
        <v>0</v>
      </c>
      <c r="R228" s="1"/>
      <c r="S228" s="1"/>
      <c r="T228" s="1"/>
    </row>
    <row r="229" ht="15.75">
      <c r="A229" s="31" t="s">
        <v>239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</row>
    <row r="230" s="1" customFormat="1" ht="47.25">
      <c r="A230" s="35" t="s">
        <v>240</v>
      </c>
      <c r="B230" s="36">
        <v>11</v>
      </c>
      <c r="C230" s="36">
        <v>0</v>
      </c>
      <c r="D230" s="36">
        <v>0</v>
      </c>
      <c r="E230" s="36">
        <v>7</v>
      </c>
      <c r="F230" s="36">
        <v>0</v>
      </c>
      <c r="G230" s="36">
        <v>0</v>
      </c>
      <c r="H230" s="36">
        <v>0</v>
      </c>
      <c r="I230" s="36">
        <v>7</v>
      </c>
      <c r="J230" s="36">
        <v>0</v>
      </c>
      <c r="K230" s="36">
        <v>0</v>
      </c>
      <c r="L230" s="36">
        <v>0</v>
      </c>
      <c r="M230" s="36">
        <v>0</v>
      </c>
      <c r="N230" s="36">
        <v>3</v>
      </c>
      <c r="O230" s="36">
        <v>0</v>
      </c>
      <c r="P230" s="36">
        <v>89</v>
      </c>
      <c r="Q230" s="36">
        <v>0</v>
      </c>
      <c r="R230" s="1"/>
      <c r="S230" s="1"/>
      <c r="T230" s="1"/>
    </row>
    <row r="231" s="1" customFormat="1" ht="47.25">
      <c r="A231" s="35" t="s">
        <v>241</v>
      </c>
      <c r="B231" s="36">
        <v>35</v>
      </c>
      <c r="C231" s="36">
        <v>0</v>
      </c>
      <c r="D231" s="36">
        <v>0</v>
      </c>
      <c r="E231" s="36">
        <v>17</v>
      </c>
      <c r="F231" s="36">
        <v>0</v>
      </c>
      <c r="G231" s="36">
        <v>0</v>
      </c>
      <c r="H231" s="36">
        <v>0</v>
      </c>
      <c r="I231" s="36">
        <v>18</v>
      </c>
      <c r="J231" s="36">
        <v>0</v>
      </c>
      <c r="K231" s="36">
        <v>0</v>
      </c>
      <c r="L231" s="36">
        <v>6</v>
      </c>
      <c r="M231" s="36">
        <v>0</v>
      </c>
      <c r="N231" s="36">
        <v>36</v>
      </c>
      <c r="O231" s="36">
        <v>0</v>
      </c>
      <c r="P231" s="36">
        <v>721</v>
      </c>
      <c r="Q231" s="36">
        <v>0</v>
      </c>
      <c r="R231" s="1"/>
      <c r="S231" s="1"/>
      <c r="T231" s="1"/>
    </row>
    <row r="232" ht="47.25">
      <c r="A232" s="35" t="s">
        <v>242</v>
      </c>
      <c r="B232" s="36">
        <v>13</v>
      </c>
      <c r="C232" s="36">
        <v>0</v>
      </c>
      <c r="D232" s="36">
        <v>0</v>
      </c>
      <c r="E232" s="36">
        <v>11</v>
      </c>
      <c r="F232" s="36">
        <v>0</v>
      </c>
      <c r="G232" s="36">
        <v>1</v>
      </c>
      <c r="H232" s="36">
        <v>0</v>
      </c>
      <c r="I232" s="36">
        <v>9</v>
      </c>
      <c r="J232" s="36">
        <v>0</v>
      </c>
      <c r="K232" s="36">
        <v>0</v>
      </c>
      <c r="L232" s="36">
        <v>8</v>
      </c>
      <c r="M232" s="36">
        <v>0</v>
      </c>
      <c r="N232" s="36">
        <v>24</v>
      </c>
      <c r="O232" s="36">
        <v>0</v>
      </c>
      <c r="P232" s="36">
        <v>483</v>
      </c>
      <c r="Q232" s="36">
        <v>1</v>
      </c>
    </row>
    <row r="233" ht="54" customHeight="1">
      <c r="A233" s="35" t="s">
        <v>243</v>
      </c>
      <c r="B233" s="36">
        <v>1</v>
      </c>
      <c r="C233" s="36">
        <v>0</v>
      </c>
      <c r="D233" s="36">
        <v>0</v>
      </c>
      <c r="E233" s="36">
        <v>1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1</v>
      </c>
      <c r="O233" s="36">
        <v>0</v>
      </c>
      <c r="P233" s="36">
        <v>30</v>
      </c>
      <c r="Q233" s="36">
        <v>0</v>
      </c>
    </row>
    <row r="234" ht="57.75" customHeight="1">
      <c r="A234" s="35" t="s">
        <v>244</v>
      </c>
      <c r="B234" s="36">
        <v>2</v>
      </c>
      <c r="C234" s="36">
        <v>0</v>
      </c>
      <c r="D234" s="36">
        <v>0</v>
      </c>
      <c r="E234" s="36">
        <v>2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2</v>
      </c>
      <c r="O234" s="36">
        <v>0</v>
      </c>
      <c r="P234" s="36">
        <v>38</v>
      </c>
      <c r="Q234" s="36">
        <v>0</v>
      </c>
    </row>
    <row r="235" s="1" customFormat="1" ht="63">
      <c r="A235" s="35" t="s">
        <v>245</v>
      </c>
      <c r="B235" s="36">
        <v>18</v>
      </c>
      <c r="C235" s="36">
        <v>0</v>
      </c>
      <c r="D235" s="36">
        <v>0</v>
      </c>
      <c r="E235" s="36">
        <v>8</v>
      </c>
      <c r="F235" s="36">
        <v>0</v>
      </c>
      <c r="G235" s="36">
        <v>0</v>
      </c>
      <c r="H235" s="36">
        <v>0</v>
      </c>
      <c r="I235" s="36">
        <v>4</v>
      </c>
      <c r="J235" s="36">
        <v>0</v>
      </c>
      <c r="K235" s="36">
        <v>0</v>
      </c>
      <c r="L235" s="36">
        <v>2</v>
      </c>
      <c r="M235" s="36">
        <v>0</v>
      </c>
      <c r="N235" s="36">
        <v>41</v>
      </c>
      <c r="O235" s="36">
        <v>0</v>
      </c>
      <c r="P235" s="36">
        <v>426</v>
      </c>
      <c r="Q235" s="36">
        <v>0</v>
      </c>
      <c r="R235" s="1"/>
      <c r="S235" s="1"/>
      <c r="T235" s="1"/>
    </row>
    <row r="236" s="1" customFormat="1" ht="47.25">
      <c r="A236" s="35" t="s">
        <v>246</v>
      </c>
      <c r="B236" s="36">
        <v>34</v>
      </c>
      <c r="C236" s="36">
        <v>0</v>
      </c>
      <c r="D236" s="36">
        <v>0</v>
      </c>
      <c r="E236" s="36">
        <v>17</v>
      </c>
      <c r="F236" s="36">
        <v>0</v>
      </c>
      <c r="G236" s="36">
        <v>0</v>
      </c>
      <c r="H236" s="36">
        <v>0</v>
      </c>
      <c r="I236" s="36">
        <v>16</v>
      </c>
      <c r="J236" s="36">
        <v>0</v>
      </c>
      <c r="K236" s="36">
        <v>0</v>
      </c>
      <c r="L236" s="36">
        <v>0</v>
      </c>
      <c r="M236" s="36">
        <v>0</v>
      </c>
      <c r="N236" s="36">
        <v>34</v>
      </c>
      <c r="O236" s="36">
        <v>0</v>
      </c>
      <c r="P236" s="36">
        <v>694</v>
      </c>
      <c r="Q236" s="36">
        <v>0</v>
      </c>
      <c r="R236" s="1"/>
      <c r="S236" s="1"/>
      <c r="T236" s="1"/>
    </row>
    <row r="237" s="1" customFormat="1" ht="47.25">
      <c r="A237" s="35" t="s">
        <v>247</v>
      </c>
      <c r="B237" s="36">
        <v>21</v>
      </c>
      <c r="C237" s="36">
        <v>0</v>
      </c>
      <c r="D237" s="36">
        <v>0</v>
      </c>
      <c r="E237" s="36">
        <v>15</v>
      </c>
      <c r="F237" s="36">
        <v>0</v>
      </c>
      <c r="G237" s="36">
        <v>0</v>
      </c>
      <c r="H237" s="36">
        <v>0</v>
      </c>
      <c r="I237" s="36">
        <v>13</v>
      </c>
      <c r="J237" s="36">
        <v>0</v>
      </c>
      <c r="K237" s="36">
        <v>0</v>
      </c>
      <c r="L237" s="36">
        <v>13</v>
      </c>
      <c r="M237" s="36">
        <v>0</v>
      </c>
      <c r="N237" s="36">
        <v>14</v>
      </c>
      <c r="O237" s="36">
        <v>0</v>
      </c>
      <c r="P237" s="36">
        <v>325</v>
      </c>
      <c r="Q237" s="36">
        <v>3</v>
      </c>
      <c r="R237" s="1"/>
      <c r="S237" s="1"/>
      <c r="T237" s="1"/>
    </row>
    <row r="238" s="1" customFormat="1" ht="47.25">
      <c r="A238" s="35" t="s">
        <v>248</v>
      </c>
      <c r="B238" s="36">
        <v>31</v>
      </c>
      <c r="C238" s="36">
        <v>0</v>
      </c>
      <c r="D238" s="36">
        <v>0</v>
      </c>
      <c r="E238" s="36">
        <v>16</v>
      </c>
      <c r="F238" s="36">
        <v>0</v>
      </c>
      <c r="G238" s="36">
        <v>0</v>
      </c>
      <c r="H238" s="36">
        <v>0</v>
      </c>
      <c r="I238" s="36">
        <v>17</v>
      </c>
      <c r="J238" s="36">
        <v>0</v>
      </c>
      <c r="K238" s="36">
        <v>0</v>
      </c>
      <c r="L238" s="36">
        <v>0</v>
      </c>
      <c r="M238" s="36">
        <v>0</v>
      </c>
      <c r="N238" s="36">
        <v>31</v>
      </c>
      <c r="O238" s="36">
        <v>0</v>
      </c>
      <c r="P238" s="36">
        <v>637</v>
      </c>
      <c r="Q238" s="36">
        <v>0</v>
      </c>
      <c r="R238" s="1"/>
      <c r="S238" s="1"/>
      <c r="T238" s="1"/>
    </row>
    <row r="239" s="1" customFormat="1" ht="47.25">
      <c r="A239" s="35" t="s">
        <v>249</v>
      </c>
      <c r="B239" s="36">
        <v>13</v>
      </c>
      <c r="C239" s="36">
        <v>0</v>
      </c>
      <c r="D239" s="36">
        <v>0</v>
      </c>
      <c r="E239" s="36">
        <v>6</v>
      </c>
      <c r="F239" s="36">
        <v>0</v>
      </c>
      <c r="G239" s="36">
        <v>0</v>
      </c>
      <c r="H239" s="36">
        <v>0</v>
      </c>
      <c r="I239" s="36">
        <v>7</v>
      </c>
      <c r="J239" s="36">
        <v>0</v>
      </c>
      <c r="K239" s="36">
        <v>0</v>
      </c>
      <c r="L239" s="36">
        <v>0</v>
      </c>
      <c r="M239" s="36">
        <v>0</v>
      </c>
      <c r="N239" s="36">
        <v>13</v>
      </c>
      <c r="O239" s="36">
        <v>0</v>
      </c>
      <c r="P239" s="36">
        <v>261</v>
      </c>
      <c r="Q239" s="36">
        <v>0</v>
      </c>
      <c r="R239" s="1"/>
      <c r="S239" s="1"/>
      <c r="T239" s="1"/>
    </row>
    <row r="240" s="1" customFormat="1" ht="47.25">
      <c r="A240" s="35" t="s">
        <v>250</v>
      </c>
      <c r="B240" s="36">
        <v>26</v>
      </c>
      <c r="C240" s="36">
        <v>0</v>
      </c>
      <c r="D240" s="36">
        <v>0</v>
      </c>
      <c r="E240" s="36">
        <v>13</v>
      </c>
      <c r="F240" s="36">
        <v>0</v>
      </c>
      <c r="G240" s="36">
        <v>0</v>
      </c>
      <c r="H240" s="36">
        <v>0</v>
      </c>
      <c r="I240" s="36">
        <v>24</v>
      </c>
      <c r="J240" s="36">
        <v>0</v>
      </c>
      <c r="K240" s="36">
        <v>0</v>
      </c>
      <c r="L240" s="36">
        <v>0</v>
      </c>
      <c r="M240" s="36">
        <v>0</v>
      </c>
      <c r="N240" s="36">
        <v>26</v>
      </c>
      <c r="O240" s="36">
        <v>0</v>
      </c>
      <c r="P240" s="36">
        <v>542</v>
      </c>
      <c r="Q240" s="36">
        <v>0</v>
      </c>
      <c r="R240" s="1"/>
      <c r="S240" s="1"/>
      <c r="T240" s="1"/>
    </row>
    <row r="241" ht="15.75">
      <c r="A241" s="31" t="s">
        <v>251</v>
      </c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</row>
    <row r="242" s="1" customFormat="1" ht="78.75">
      <c r="A242" s="35" t="s">
        <v>252</v>
      </c>
      <c r="B242" s="36">
        <v>6</v>
      </c>
      <c r="C242" s="36">
        <v>0</v>
      </c>
      <c r="D242" s="36">
        <v>0</v>
      </c>
      <c r="E242" s="36">
        <v>37</v>
      </c>
      <c r="F242" s="36">
        <v>0</v>
      </c>
      <c r="G242" s="36">
        <v>0</v>
      </c>
      <c r="H242" s="36">
        <v>0</v>
      </c>
      <c r="I242" s="36">
        <v>8</v>
      </c>
      <c r="J242" s="36">
        <v>0</v>
      </c>
      <c r="K242" s="36">
        <v>0</v>
      </c>
      <c r="L242" s="36">
        <v>0</v>
      </c>
      <c r="M242" s="36">
        <v>0</v>
      </c>
      <c r="N242" s="36">
        <v>5</v>
      </c>
      <c r="O242" s="36">
        <v>0</v>
      </c>
      <c r="P242" s="36">
        <v>25</v>
      </c>
      <c r="Q242" s="36">
        <v>0</v>
      </c>
      <c r="R242" s="1"/>
      <c r="S242" s="1"/>
      <c r="T242" s="1"/>
    </row>
    <row r="243" s="1" customFormat="1" ht="63">
      <c r="A243" s="35" t="s">
        <v>253</v>
      </c>
      <c r="B243" s="36">
        <v>10</v>
      </c>
      <c r="C243" s="36">
        <v>0</v>
      </c>
      <c r="D243" s="36">
        <v>0</v>
      </c>
      <c r="E243" s="36">
        <v>27</v>
      </c>
      <c r="F243" s="36">
        <v>0</v>
      </c>
      <c r="G243" s="36">
        <v>0</v>
      </c>
      <c r="H243" s="36">
        <v>0</v>
      </c>
      <c r="I243" s="36">
        <v>380</v>
      </c>
      <c r="J243" s="36">
        <v>0</v>
      </c>
      <c r="K243" s="36">
        <v>0</v>
      </c>
      <c r="L243" s="36">
        <v>0</v>
      </c>
      <c r="M243" s="36">
        <v>0</v>
      </c>
      <c r="N243" s="36">
        <v>25</v>
      </c>
      <c r="O243" s="36">
        <v>0</v>
      </c>
      <c r="P243" s="36">
        <v>160</v>
      </c>
      <c r="Q243" s="36">
        <v>0</v>
      </c>
      <c r="R243" s="1"/>
      <c r="S243" s="1"/>
      <c r="T243" s="1"/>
    </row>
    <row r="244" ht="15.75">
      <c r="A244" s="31" t="s">
        <v>254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</row>
    <row r="245" s="1" customFormat="1" ht="78.75">
      <c r="A245" s="35" t="s">
        <v>255</v>
      </c>
      <c r="B245" s="36">
        <v>0</v>
      </c>
      <c r="C245" s="36">
        <v>0</v>
      </c>
      <c r="D245" s="36">
        <v>0</v>
      </c>
      <c r="E245" s="36">
        <v>0</v>
      </c>
      <c r="F245" s="36">
        <v>2</v>
      </c>
      <c r="G245" s="36">
        <v>0</v>
      </c>
      <c r="H245" s="36">
        <v>0</v>
      </c>
      <c r="I245" s="36">
        <v>45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1"/>
      <c r="S245" s="1"/>
      <c r="T245" s="1"/>
    </row>
    <row r="246" ht="63">
      <c r="A246" s="35" t="s">
        <v>256</v>
      </c>
      <c r="B246" s="36">
        <v>0</v>
      </c>
      <c r="C246" s="36">
        <v>0</v>
      </c>
      <c r="D246" s="36">
        <v>0</v>
      </c>
      <c r="E246" s="36">
        <v>7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</row>
    <row r="247" s="1" customFormat="1" ht="63">
      <c r="A247" s="35" t="s">
        <v>257</v>
      </c>
      <c r="B247" s="36">
        <v>0</v>
      </c>
      <c r="C247" s="36">
        <v>0</v>
      </c>
      <c r="D247" s="36">
        <v>0</v>
      </c>
      <c r="E247" s="36">
        <v>0</v>
      </c>
      <c r="F247" s="36">
        <v>0</v>
      </c>
      <c r="G247" s="36">
        <v>0</v>
      </c>
      <c r="H247" s="36">
        <v>0</v>
      </c>
      <c r="I247" s="36">
        <v>3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1"/>
      <c r="S247" s="1"/>
      <c r="T247" s="1"/>
    </row>
    <row r="248" s="1" customFormat="1" ht="47.25">
      <c r="A248" s="35" t="s">
        <v>258</v>
      </c>
      <c r="B248" s="36">
        <v>2</v>
      </c>
      <c r="C248" s="36">
        <v>0</v>
      </c>
      <c r="D248" s="36">
        <v>0</v>
      </c>
      <c r="E248" s="36">
        <v>4</v>
      </c>
      <c r="F248" s="36">
        <v>0</v>
      </c>
      <c r="G248" s="36">
        <v>0</v>
      </c>
      <c r="H248" s="36">
        <v>0</v>
      </c>
      <c r="I248" s="36">
        <v>4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5</v>
      </c>
      <c r="Q248" s="36">
        <v>0</v>
      </c>
      <c r="R248" s="1"/>
      <c r="S248" s="1"/>
      <c r="T248" s="1"/>
    </row>
    <row r="249" s="1" customFormat="1" ht="47.25">
      <c r="A249" s="35" t="s">
        <v>259</v>
      </c>
      <c r="B249" s="36">
        <v>1</v>
      </c>
      <c r="C249" s="36">
        <v>0</v>
      </c>
      <c r="D249" s="36">
        <v>0</v>
      </c>
      <c r="E249" s="36">
        <v>6</v>
      </c>
      <c r="F249" s="36">
        <v>0</v>
      </c>
      <c r="G249" s="36">
        <v>0</v>
      </c>
      <c r="H249" s="36">
        <v>0</v>
      </c>
      <c r="I249" s="36">
        <v>9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1"/>
      <c r="S249" s="1"/>
      <c r="T249" s="1"/>
    </row>
    <row r="250" s="1" customFormat="1" ht="78.75">
      <c r="A250" s="35" t="s">
        <v>260</v>
      </c>
      <c r="B250" s="36">
        <v>0</v>
      </c>
      <c r="C250" s="36">
        <v>0</v>
      </c>
      <c r="D250" s="36">
        <v>0</v>
      </c>
      <c r="E250" s="36">
        <v>0</v>
      </c>
      <c r="F250" s="36">
        <v>0</v>
      </c>
      <c r="G250" s="36">
        <v>0</v>
      </c>
      <c r="H250" s="36">
        <v>0</v>
      </c>
      <c r="I250" s="36">
        <v>8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1"/>
      <c r="S250" s="1"/>
      <c r="T250" s="1"/>
    </row>
    <row r="251" ht="110.25">
      <c r="A251" s="35" t="s">
        <v>261</v>
      </c>
      <c r="B251" s="36">
        <v>0</v>
      </c>
      <c r="C251" s="36">
        <v>0</v>
      </c>
      <c r="D251" s="36">
        <v>0</v>
      </c>
      <c r="E251" s="36">
        <v>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</row>
    <row r="252" s="1" customFormat="1" ht="47.25">
      <c r="A252" s="35" t="s">
        <v>262</v>
      </c>
      <c r="B252" s="36">
        <v>0</v>
      </c>
      <c r="C252" s="36">
        <v>0</v>
      </c>
      <c r="D252" s="36">
        <v>0</v>
      </c>
      <c r="E252" s="36">
        <v>0</v>
      </c>
      <c r="F252" s="36">
        <v>0</v>
      </c>
      <c r="G252" s="36">
        <v>0</v>
      </c>
      <c r="H252" s="36">
        <v>0</v>
      </c>
      <c r="I252" s="36">
        <v>7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2</v>
      </c>
      <c r="Q252" s="36">
        <v>0</v>
      </c>
      <c r="R252" s="1"/>
      <c r="S252" s="1"/>
      <c r="T252" s="1"/>
    </row>
    <row r="253" s="1" customFormat="1" ht="31.5">
      <c r="A253" s="35" t="s">
        <v>263</v>
      </c>
      <c r="B253" s="36">
        <v>2</v>
      </c>
      <c r="C253" s="36">
        <v>0</v>
      </c>
      <c r="D253" s="36">
        <v>0</v>
      </c>
      <c r="E253" s="36">
        <v>8</v>
      </c>
      <c r="F253" s="36">
        <v>0</v>
      </c>
      <c r="G253" s="36">
        <v>0</v>
      </c>
      <c r="H253" s="36">
        <v>0</v>
      </c>
      <c r="I253" s="36">
        <v>65</v>
      </c>
      <c r="J253" s="36">
        <v>0</v>
      </c>
      <c r="K253" s="36">
        <v>0</v>
      </c>
      <c r="L253" s="36">
        <v>0</v>
      </c>
      <c r="M253" s="36">
        <v>0</v>
      </c>
      <c r="N253" s="36">
        <v>3</v>
      </c>
      <c r="O253" s="36">
        <v>0</v>
      </c>
      <c r="P253" s="36">
        <v>4</v>
      </c>
      <c r="Q253" s="36">
        <v>0</v>
      </c>
      <c r="R253" s="1"/>
      <c r="S253" s="1"/>
      <c r="T253" s="1"/>
    </row>
    <row r="254" s="1" customFormat="1" ht="31.5">
      <c r="A254" s="35" t="s">
        <v>264</v>
      </c>
      <c r="B254" s="36">
        <v>2</v>
      </c>
      <c r="C254" s="36">
        <v>0</v>
      </c>
      <c r="D254" s="36">
        <v>0</v>
      </c>
      <c r="E254" s="36">
        <v>8</v>
      </c>
      <c r="F254" s="36">
        <v>0</v>
      </c>
      <c r="G254" s="36">
        <v>0</v>
      </c>
      <c r="H254" s="36">
        <v>0</v>
      </c>
      <c r="I254" s="36">
        <v>60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4</v>
      </c>
      <c r="Q254" s="36">
        <v>0</v>
      </c>
      <c r="R254" s="1"/>
      <c r="S254" s="1"/>
      <c r="T254" s="1"/>
    </row>
    <row r="255" s="1" customFormat="1" ht="63">
      <c r="A255" s="35" t="s">
        <v>265</v>
      </c>
      <c r="B255" s="36">
        <v>0</v>
      </c>
      <c r="C255" s="36">
        <v>0</v>
      </c>
      <c r="D255" s="36">
        <v>0</v>
      </c>
      <c r="E255" s="36">
        <v>7</v>
      </c>
      <c r="F255" s="36">
        <v>0</v>
      </c>
      <c r="G255" s="36">
        <v>0</v>
      </c>
      <c r="H255" s="36">
        <v>0</v>
      </c>
      <c r="I255" s="36">
        <v>33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1"/>
      <c r="S255" s="1"/>
      <c r="T255" s="1"/>
    </row>
    <row r="256" s="1" customFormat="1" ht="91.5" customHeight="1">
      <c r="A256" s="37" t="s">
        <v>266</v>
      </c>
      <c r="B256" s="36"/>
      <c r="C256" s="36">
        <v>0</v>
      </c>
      <c r="D256" s="36">
        <v>0</v>
      </c>
      <c r="E256" s="36">
        <v>3</v>
      </c>
      <c r="F256" s="36">
        <v>0</v>
      </c>
      <c r="G256" s="36">
        <v>0</v>
      </c>
      <c r="H256" s="36">
        <v>0</v>
      </c>
      <c r="I256" s="36">
        <v>3</v>
      </c>
      <c r="J256" s="36">
        <v>0</v>
      </c>
      <c r="K256" s="36">
        <v>0</v>
      </c>
      <c r="L256" s="36">
        <v>0</v>
      </c>
      <c r="M256" s="36">
        <v>0</v>
      </c>
      <c r="N256" s="36">
        <v>1</v>
      </c>
      <c r="O256" s="36">
        <v>0</v>
      </c>
      <c r="P256" s="36">
        <v>1</v>
      </c>
      <c r="Q256" s="36">
        <v>0</v>
      </c>
      <c r="R256" s="1"/>
      <c r="S256" s="1"/>
      <c r="T256" s="1"/>
    </row>
    <row r="257" s="1" customFormat="1" ht="47.25">
      <c r="A257" s="35" t="s">
        <v>267</v>
      </c>
      <c r="B257" s="36">
        <v>1</v>
      </c>
      <c r="C257" s="36">
        <v>0</v>
      </c>
      <c r="D257" s="36">
        <v>0</v>
      </c>
      <c r="E257" s="36">
        <v>5</v>
      </c>
      <c r="F257" s="36">
        <v>0</v>
      </c>
      <c r="G257" s="36">
        <v>0</v>
      </c>
      <c r="H257" s="36">
        <v>2</v>
      </c>
      <c r="I257" s="36">
        <v>172</v>
      </c>
      <c r="J257" s="36">
        <v>12</v>
      </c>
      <c r="K257" s="36">
        <v>72</v>
      </c>
      <c r="L257" s="36">
        <v>0</v>
      </c>
      <c r="M257" s="36">
        <v>0</v>
      </c>
      <c r="N257" s="36">
        <v>0</v>
      </c>
      <c r="O257" s="36">
        <v>0</v>
      </c>
      <c r="P257" s="36">
        <v>3</v>
      </c>
      <c r="Q257" s="36">
        <v>0</v>
      </c>
      <c r="R257" s="1"/>
      <c r="S257" s="1"/>
      <c r="T257" s="1"/>
    </row>
    <row r="258" s="1" customFormat="1" ht="75.75" customHeight="1">
      <c r="A258" s="35" t="s">
        <v>268</v>
      </c>
      <c r="B258" s="36">
        <v>4</v>
      </c>
      <c r="C258" s="36">
        <v>0</v>
      </c>
      <c r="D258" s="36">
        <v>0</v>
      </c>
      <c r="E258" s="36">
        <v>10</v>
      </c>
      <c r="F258" s="36">
        <v>0</v>
      </c>
      <c r="G258" s="36">
        <v>0</v>
      </c>
      <c r="H258" s="36">
        <v>0</v>
      </c>
      <c r="I258" s="36">
        <v>173</v>
      </c>
      <c r="J258" s="36">
        <v>0</v>
      </c>
      <c r="K258" s="36">
        <v>0</v>
      </c>
      <c r="L258" s="36">
        <v>0</v>
      </c>
      <c r="M258" s="36">
        <v>0</v>
      </c>
      <c r="N258" s="36">
        <v>14</v>
      </c>
      <c r="O258" s="36">
        <v>0</v>
      </c>
      <c r="P258" s="36">
        <v>40</v>
      </c>
      <c r="Q258" s="36">
        <v>0</v>
      </c>
      <c r="R258" s="1"/>
      <c r="S258" s="1"/>
      <c r="T258" s="1"/>
    </row>
    <row r="259" s="1" customFormat="1" ht="63">
      <c r="A259" s="35" t="s">
        <v>269</v>
      </c>
      <c r="B259" s="36">
        <v>0</v>
      </c>
      <c r="C259" s="36">
        <v>0</v>
      </c>
      <c r="D259" s="36">
        <v>0</v>
      </c>
      <c r="E259" s="36">
        <v>4</v>
      </c>
      <c r="F259" s="36">
        <v>0</v>
      </c>
      <c r="G259" s="36">
        <v>0</v>
      </c>
      <c r="H259" s="36">
        <v>0</v>
      </c>
      <c r="I259" s="36">
        <v>38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6</v>
      </c>
      <c r="Q259" s="36">
        <v>0</v>
      </c>
      <c r="R259" s="1"/>
      <c r="S259" s="1"/>
      <c r="T259" s="1"/>
    </row>
    <row r="260" s="38" customFormat="1" ht="12.75">
      <c r="A260" s="39" t="s">
        <v>270</v>
      </c>
      <c r="B260" s="40">
        <f>SUM(B11:B259)</f>
        <v>4774</v>
      </c>
      <c r="C260" s="40">
        <f>SUM(C11:C259)</f>
        <v>12</v>
      </c>
      <c r="D260" s="40">
        <f>SUM(D11:D259)</f>
        <v>8</v>
      </c>
      <c r="E260" s="41">
        <f>SUM(E11:E259)</f>
        <v>5701</v>
      </c>
      <c r="F260" s="40">
        <f>SUM(F11:F259)</f>
        <v>6</v>
      </c>
      <c r="G260" s="40">
        <f>SUM(G11:G259)</f>
        <v>9</v>
      </c>
      <c r="H260" s="40">
        <f>SUM(H11:H259)</f>
        <v>15</v>
      </c>
      <c r="I260" s="40">
        <f>SUM(I11:I259)</f>
        <v>10476</v>
      </c>
      <c r="J260" s="40">
        <f>SUM(J11:J259)</f>
        <v>61</v>
      </c>
      <c r="K260" s="40">
        <f>SUM(K11:K259)</f>
        <v>147</v>
      </c>
      <c r="L260" s="40">
        <f>SUM(L11:L259)</f>
        <v>3005</v>
      </c>
      <c r="M260" s="40">
        <f>SUM(M11:M259)</f>
        <v>0</v>
      </c>
      <c r="N260" s="40">
        <f>SUM(N11:N259)</f>
        <v>6359</v>
      </c>
      <c r="O260" s="40">
        <f>SUM(O11:O259)</f>
        <v>15</v>
      </c>
      <c r="P260" s="41">
        <f>SUM(P11:P259)</f>
        <v>90653</v>
      </c>
      <c r="Q260" s="40">
        <f>SUM(Q11:Q259)</f>
        <v>209</v>
      </c>
      <c r="R260" s="38"/>
      <c r="S260" s="38"/>
      <c r="T260" s="38"/>
    </row>
    <row r="261" ht="12.75" customHeight="1">
      <c r="A261" s="2"/>
      <c r="B261" s="2"/>
      <c r="C261" s="3"/>
      <c r="D261" s="2"/>
      <c r="E261" s="4"/>
      <c r="F261" s="4"/>
      <c r="G261" s="5"/>
      <c r="H261" s="4"/>
      <c r="I261" s="4"/>
      <c r="J261" s="4"/>
      <c r="K261" s="4"/>
      <c r="L261" s="4"/>
      <c r="M261" s="4"/>
      <c r="N261" s="4"/>
      <c r="O261" s="4"/>
      <c r="P261" s="4"/>
      <c r="Q261" s="4"/>
    </row>
    <row r="262" ht="12.75" customHeight="1">
      <c r="A262" s="2"/>
      <c r="B262" s="2"/>
      <c r="C262" s="3"/>
      <c r="D262" s="2"/>
      <c r="E262" s="4"/>
      <c r="F262" s="4"/>
      <c r="G262" s="5"/>
      <c r="H262" s="4"/>
      <c r="I262" s="4"/>
      <c r="J262" s="4"/>
      <c r="K262" s="4"/>
      <c r="L262" s="4"/>
      <c r="M262" s="4"/>
      <c r="N262" s="4"/>
      <c r="O262" s="4"/>
      <c r="P262" s="4"/>
      <c r="Q262" s="4"/>
    </row>
    <row r="263" ht="12.75" customHeight="1">
      <c r="A263" s="2"/>
      <c r="B263" s="2"/>
      <c r="C263" s="3"/>
      <c r="D263" s="2"/>
      <c r="E263" s="4"/>
      <c r="F263" s="4"/>
      <c r="G263" s="5"/>
      <c r="H263" s="4"/>
      <c r="I263" s="4"/>
      <c r="J263" s="4"/>
      <c r="K263" s="4"/>
      <c r="L263" s="4"/>
      <c r="M263" s="4"/>
      <c r="N263" s="4"/>
      <c r="O263" s="4"/>
      <c r="Q263" s="4"/>
    </row>
    <row r="264" ht="12.75" customHeight="1">
      <c r="A264" s="2"/>
      <c r="B264" s="2"/>
      <c r="C264" s="3"/>
      <c r="D264" s="2"/>
      <c r="E264" s="4"/>
      <c r="F264" s="4"/>
      <c r="G264" s="5"/>
      <c r="H264" s="4"/>
      <c r="I264" s="4"/>
      <c r="J264" s="4"/>
      <c r="K264" s="4"/>
      <c r="L264" s="4"/>
      <c r="M264" s="4"/>
      <c r="N264" s="4"/>
      <c r="O264" s="4"/>
      <c r="P264" s="4"/>
      <c r="Q264" s="4"/>
    </row>
  </sheetData>
  <mergeCells count="11">
    <mergeCell ref="K1:Q1"/>
    <mergeCell ref="A2:Q2"/>
    <mergeCell ref="A3:A7"/>
    <mergeCell ref="B3:Q3"/>
    <mergeCell ref="B4:D4"/>
    <mergeCell ref="E4:H4"/>
    <mergeCell ref="I4:K4"/>
    <mergeCell ref="L4:M4"/>
    <mergeCell ref="N4:O4"/>
    <mergeCell ref="P4:P7"/>
    <mergeCell ref="Q4:Q7"/>
  </mergeCells>
  <printOptions headings="0" gridLines="0"/>
  <pageMargins left="0.19685039370078738" right="0.19685039370078738" top="1.1811023622047245" bottom="0.39370078740157477" header="0" footer="0"/>
  <pageSetup blackAndWhite="0" cellComments="none" copies="1" draft="0" errors="displayed" firstPageNumber="1" fitToHeight="0" fitToWidth="1" horizontalDpi="600" orientation="landscape" pageOrder="downThenOver" paperSize="9" scale="100" useFirstPageNumber="0" usePrinterDefaults="1" verticalDpi="600"/>
  <headerFooter>
    <oddHeader>&amp;C&amp;P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selection activeCell="G242" activeCellId="0" sqref="G242"/>
    </sheetView>
  </sheetViews>
  <sheetFormatPr baseColWidth="8" customHeight="1" defaultRowHeight="15.75"/>
  <cols>
    <col bestFit="1" customWidth="1" min="1" max="1" style="44" width="5.7109399999999999"/>
    <col bestFit="1" customWidth="1" min="2" max="2" style="97" width="43.140599999999999"/>
    <col bestFit="1" customWidth="1" min="3" max="3" style="43" width="11"/>
    <col bestFit="1" customWidth="1" min="4" max="4" style="43" width="7.4257799999999996"/>
    <col bestFit="1" customWidth="1" min="5" max="5" style="43" width="7.8554700000000004"/>
    <col bestFit="1" customWidth="1" min="6" max="6" style="43" width="14.710900000000001"/>
    <col bestFit="1" customWidth="1" min="7" max="7" style="97" width="7.4257799999999996"/>
    <col bestFit="1" customWidth="1" min="8" max="8" style="75" width="7.7109399999999999"/>
    <col bestFit="1" customWidth="1" min="9" max="9" style="75" width="15.140599999999999"/>
    <col bestFit="1" customWidth="1" min="10" max="10" style="75" width="8"/>
    <col bestFit="1" customWidth="1" min="11" max="11" style="75" width="13.425800000000001"/>
    <col bestFit="1" customWidth="1" min="12" max="12" style="75" width="9.8554700000000004"/>
    <col bestFit="1" customWidth="1" min="13" max="13" style="44" width="11.855499999999999"/>
    <col bestFit="1" customWidth="1" min="14" max="14" style="44" width="5.5703100000000001"/>
    <col bestFit="1" customWidth="1" min="15" max="15" style="44" width="6.2851600000000003"/>
    <col bestFit="1" customWidth="1" min="16" max="16" style="44" width="7.8554700000000004"/>
    <col bestFit="1" customWidth="1" min="17" max="17" style="44" width="10.5703"/>
    <col bestFit="1" customWidth="1" min="18" max="18" style="44" width="9.1406299999999998"/>
    <col bestFit="1" customWidth="1" min="19" max="19" style="44" width="11.710900000000001"/>
    <col bestFit="1" customWidth="1" min="20" max="20" style="44" width="7.4257799999999996"/>
    <col bestFit="1" customWidth="1" min="21" max="21" style="44" width="9.8554700000000004"/>
    <col bestFit="1" customWidth="1" min="22" max="22" style="44" width="8.4257799999999996"/>
    <col bestFit="1" customWidth="1" min="23" max="23" style="44" width="9.1406299999999998"/>
    <col bestFit="1" customWidth="1" min="24" max="24" style="44" width="6.8554700000000004"/>
    <col bestFit="1" customWidth="1" min="25" max="26" style="44" width="9.1406299999999998"/>
    <col bestFit="1" customWidth="1" min="27" max="27" style="44" width="8.1406299999999998"/>
    <col bestFit="1" customWidth="1" min="28" max="28" style="44" width="10.425800000000001"/>
    <col bestFit="1" customWidth="1" min="29" max="29" style="44" width="9.1406299999999998"/>
    <col bestFit="1" customWidth="1" min="30" max="30" style="44" width="11.710900000000001"/>
    <col bestFit="1" customWidth="1" min="31" max="31" style="44" width="6.5703100000000001"/>
    <col bestFit="1" customWidth="1" min="32" max="257" style="44" width="9.1406299999999998"/>
  </cols>
  <sheetData>
    <row r="2" ht="15.75">
      <c r="B2" s="75" t="s">
        <v>373</v>
      </c>
      <c r="C2" s="44"/>
      <c r="D2" s="44"/>
      <c r="E2" s="44"/>
      <c r="F2" s="44"/>
      <c r="G2" s="44"/>
      <c r="H2" s="44"/>
      <c r="I2" s="44"/>
      <c r="J2" s="44"/>
      <c r="K2" s="44"/>
      <c r="L2" s="44"/>
    </row>
    <row r="3" ht="15.75">
      <c r="B3" s="75" t="s">
        <v>374</v>
      </c>
      <c r="C3" s="44"/>
      <c r="D3" s="44"/>
      <c r="E3" s="44"/>
      <c r="F3" s="44"/>
      <c r="G3" s="44"/>
      <c r="H3" s="44"/>
      <c r="I3" s="98"/>
      <c r="J3" s="98"/>
      <c r="K3" s="98"/>
      <c r="L3" s="98"/>
    </row>
    <row r="4" ht="15.75">
      <c r="B4" s="45"/>
      <c r="C4" s="98"/>
      <c r="D4" s="98"/>
      <c r="E4" s="98"/>
      <c r="F4" s="98"/>
      <c r="G4" s="98"/>
      <c r="H4" s="98"/>
      <c r="I4" s="98"/>
      <c r="J4" s="98"/>
      <c r="K4" s="98"/>
      <c r="L4" s="98"/>
    </row>
    <row r="5" ht="15.75">
      <c r="B5" s="75" t="s">
        <v>375</v>
      </c>
      <c r="C5" s="44"/>
      <c r="D5" s="44"/>
      <c r="E5" s="44"/>
      <c r="F5" s="44"/>
      <c r="G5" s="44"/>
      <c r="H5" s="44"/>
      <c r="I5" s="44"/>
      <c r="J5" s="44"/>
      <c r="K5" s="44"/>
      <c r="L5" s="44"/>
    </row>
    <row r="6" ht="15.75">
      <c r="B6" s="75" t="s">
        <v>1016</v>
      </c>
      <c r="C6" s="44"/>
      <c r="D6" s="44"/>
      <c r="E6" s="44"/>
      <c r="F6" s="44"/>
      <c r="G6" s="44"/>
      <c r="H6" s="44"/>
      <c r="I6" s="44"/>
      <c r="J6" s="44"/>
      <c r="K6" s="44"/>
      <c r="L6" s="44"/>
    </row>
    <row r="8" ht="3" customHeight="1"/>
    <row r="9" ht="26.25" customHeight="1">
      <c r="A9" s="107" t="s">
        <v>271</v>
      </c>
      <c r="B9" s="48" t="s">
        <v>272</v>
      </c>
      <c r="C9" s="99" t="s">
        <v>377</v>
      </c>
      <c r="D9" s="100" t="s">
        <v>378</v>
      </c>
      <c r="E9" s="101"/>
      <c r="F9" s="99" t="s">
        <v>379</v>
      </c>
      <c r="G9" s="48" t="s">
        <v>380</v>
      </c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7">
        <v>2022</v>
      </c>
      <c r="W9" s="47"/>
      <c r="X9" s="47"/>
      <c r="Y9" s="47"/>
      <c r="Z9" s="47"/>
      <c r="AA9" s="47"/>
      <c r="AB9" s="47"/>
      <c r="AC9" s="47"/>
      <c r="AD9" s="47"/>
      <c r="AE9" s="47"/>
    </row>
    <row r="10" ht="63.75" customHeight="1">
      <c r="A10" s="108"/>
      <c r="B10" s="48"/>
      <c r="C10" s="102"/>
      <c r="D10" s="103"/>
      <c r="E10" s="104"/>
      <c r="F10" s="102"/>
      <c r="G10" s="47" t="s">
        <v>381</v>
      </c>
      <c r="H10" s="47"/>
      <c r="I10" s="47"/>
      <c r="J10" s="47"/>
      <c r="K10" s="47"/>
      <c r="L10" s="47"/>
      <c r="M10" s="47"/>
      <c r="N10" s="47"/>
      <c r="O10" s="47" t="s">
        <v>382</v>
      </c>
      <c r="P10" s="47"/>
      <c r="Q10" s="47"/>
      <c r="R10" s="47"/>
      <c r="S10" s="47"/>
      <c r="T10" s="47"/>
      <c r="U10" s="47"/>
      <c r="V10" s="47" t="s">
        <v>383</v>
      </c>
      <c r="W10" s="47"/>
      <c r="X10" s="47" t="s">
        <v>384</v>
      </c>
      <c r="Y10" s="47"/>
      <c r="Z10" s="47"/>
      <c r="AA10" s="47"/>
      <c r="AB10" s="47"/>
      <c r="AC10" s="47"/>
      <c r="AD10" s="47"/>
      <c r="AE10" s="47"/>
    </row>
    <row r="11" ht="24.75" customHeight="1">
      <c r="A11" s="108"/>
      <c r="B11" s="48"/>
      <c r="C11" s="102"/>
      <c r="D11" s="105"/>
      <c r="E11" s="106"/>
      <c r="F11" s="102"/>
      <c r="G11" s="47" t="s">
        <v>280</v>
      </c>
      <c r="H11" s="47" t="s">
        <v>385</v>
      </c>
      <c r="I11" s="47" t="s">
        <v>386</v>
      </c>
      <c r="J11" s="47" t="s">
        <v>273</v>
      </c>
      <c r="K11" s="47"/>
      <c r="L11" s="47"/>
      <c r="M11" s="47"/>
      <c r="N11" s="47"/>
      <c r="O11" s="47" t="s">
        <v>280</v>
      </c>
      <c r="P11" s="47" t="s">
        <v>273</v>
      </c>
      <c r="Q11" s="47"/>
      <c r="R11" s="47"/>
      <c r="S11" s="47"/>
      <c r="T11" s="47"/>
      <c r="U11" s="47" t="s">
        <v>387</v>
      </c>
      <c r="V11" s="47" t="s">
        <v>280</v>
      </c>
      <c r="W11" s="47" t="s">
        <v>385</v>
      </c>
      <c r="X11" s="107" t="s">
        <v>280</v>
      </c>
      <c r="Y11" s="107" t="s">
        <v>385</v>
      </c>
      <c r="Z11" s="107" t="s">
        <v>388</v>
      </c>
      <c r="AA11" s="47" t="s">
        <v>273</v>
      </c>
      <c r="AB11" s="47"/>
      <c r="AC11" s="47"/>
      <c r="AD11" s="47"/>
      <c r="AE11" s="47"/>
    </row>
    <row r="12" ht="62.25" customHeight="1">
      <c r="A12" s="108"/>
      <c r="B12" s="48"/>
      <c r="C12" s="102"/>
      <c r="D12" s="47" t="s">
        <v>389</v>
      </c>
      <c r="E12" s="47" t="s">
        <v>390</v>
      </c>
      <c r="F12" s="102"/>
      <c r="G12" s="47"/>
      <c r="H12" s="47"/>
      <c r="I12" s="47"/>
      <c r="J12" s="47" t="s">
        <v>391</v>
      </c>
      <c r="K12" s="47"/>
      <c r="L12" s="47"/>
      <c r="M12" s="47"/>
      <c r="N12" s="47" t="s">
        <v>392</v>
      </c>
      <c r="O12" s="47"/>
      <c r="P12" s="47" t="s">
        <v>391</v>
      </c>
      <c r="Q12" s="47"/>
      <c r="R12" s="47"/>
      <c r="S12" s="47"/>
      <c r="T12" s="47" t="s">
        <v>392</v>
      </c>
      <c r="U12" s="47"/>
      <c r="V12" s="47"/>
      <c r="W12" s="47"/>
      <c r="X12" s="108"/>
      <c r="Y12" s="108"/>
      <c r="Z12" s="108"/>
      <c r="AA12" s="109" t="s">
        <v>391</v>
      </c>
      <c r="AB12" s="110"/>
      <c r="AC12" s="110"/>
      <c r="AD12" s="111"/>
      <c r="AE12" s="47" t="s">
        <v>392</v>
      </c>
    </row>
    <row r="13" ht="153" customHeight="1">
      <c r="A13" s="113"/>
      <c r="B13" s="48"/>
      <c r="C13" s="112"/>
      <c r="D13" s="47"/>
      <c r="E13" s="47"/>
      <c r="F13" s="112"/>
      <c r="G13" s="47"/>
      <c r="H13" s="47"/>
      <c r="I13" s="47"/>
      <c r="J13" s="47" t="s">
        <v>393</v>
      </c>
      <c r="K13" s="47" t="s">
        <v>394</v>
      </c>
      <c r="L13" s="47" t="s">
        <v>283</v>
      </c>
      <c r="M13" s="47" t="s">
        <v>395</v>
      </c>
      <c r="N13" s="47"/>
      <c r="O13" s="47"/>
      <c r="P13" s="47" t="s">
        <v>393</v>
      </c>
      <c r="Q13" s="47" t="s">
        <v>394</v>
      </c>
      <c r="R13" s="47" t="s">
        <v>283</v>
      </c>
      <c r="S13" s="47" t="s">
        <v>395</v>
      </c>
      <c r="T13" s="47"/>
      <c r="U13" s="47"/>
      <c r="V13" s="47"/>
      <c r="W13" s="47"/>
      <c r="X13" s="113"/>
      <c r="Y13" s="113"/>
      <c r="Z13" s="113"/>
      <c r="AA13" s="47" t="s">
        <v>393</v>
      </c>
      <c r="AB13" s="47" t="s">
        <v>394</v>
      </c>
      <c r="AC13" s="47" t="s">
        <v>283</v>
      </c>
      <c r="AD13" s="47" t="s">
        <v>395</v>
      </c>
      <c r="AE13" s="47"/>
    </row>
    <row r="14" ht="25.5" customHeight="1">
      <c r="A14" s="46">
        <v>1</v>
      </c>
      <c r="B14" s="76">
        <v>2</v>
      </c>
      <c r="C14" s="46">
        <v>3</v>
      </c>
      <c r="D14" s="46">
        <v>4</v>
      </c>
      <c r="E14" s="46">
        <v>5</v>
      </c>
      <c r="F14" s="46">
        <v>6</v>
      </c>
      <c r="G14" s="46">
        <v>7</v>
      </c>
      <c r="H14" s="46">
        <v>8</v>
      </c>
      <c r="I14" s="46">
        <v>9</v>
      </c>
      <c r="J14" s="46">
        <v>10</v>
      </c>
      <c r="K14" s="46">
        <v>11</v>
      </c>
      <c r="L14" s="46">
        <v>12</v>
      </c>
      <c r="M14" s="46">
        <v>13</v>
      </c>
      <c r="N14" s="46">
        <v>14</v>
      </c>
      <c r="O14" s="46">
        <v>15</v>
      </c>
      <c r="P14" s="46">
        <v>16</v>
      </c>
      <c r="Q14" s="46">
        <v>17</v>
      </c>
      <c r="R14" s="46">
        <v>18</v>
      </c>
      <c r="S14" s="46">
        <v>19</v>
      </c>
      <c r="T14" s="46">
        <v>20</v>
      </c>
      <c r="U14" s="46">
        <v>21</v>
      </c>
      <c r="V14" s="46">
        <v>22</v>
      </c>
      <c r="W14" s="46">
        <v>23</v>
      </c>
      <c r="X14" s="46">
        <v>24</v>
      </c>
      <c r="Y14" s="46">
        <v>25</v>
      </c>
      <c r="Z14" s="46">
        <v>26</v>
      </c>
      <c r="AA14" s="46">
        <v>27</v>
      </c>
      <c r="AB14" s="46">
        <v>28</v>
      </c>
      <c r="AC14" s="46">
        <v>29</v>
      </c>
      <c r="AD14" s="46">
        <v>30</v>
      </c>
      <c r="AE14" s="46">
        <v>31</v>
      </c>
    </row>
    <row r="15" ht="17.25" customHeight="1">
      <c r="A15" s="120"/>
      <c r="B15" s="121" t="s">
        <v>23</v>
      </c>
      <c r="C15" s="122"/>
      <c r="D15" s="122"/>
      <c r="E15" s="122"/>
      <c r="F15" s="123"/>
      <c r="G15" s="62"/>
      <c r="H15" s="62"/>
      <c r="I15" s="62"/>
      <c r="J15" s="62"/>
      <c r="K15" s="62"/>
      <c r="L15" s="62"/>
    </row>
    <row r="16" ht="50.25" customHeight="1">
      <c r="A16" s="46">
        <v>1</v>
      </c>
      <c r="B16" s="58" t="s">
        <v>24</v>
      </c>
      <c r="C16" s="125">
        <f>2022!B5</f>
        <v>67.034000000000006</v>
      </c>
      <c r="D16" s="126">
        <f>2022!N5</f>
        <v>14</v>
      </c>
      <c r="E16" s="126">
        <f>2022!O5</f>
        <v>16</v>
      </c>
      <c r="F16" s="125">
        <f>2022!R5</f>
        <v>0.23868484649580807</v>
      </c>
      <c r="G16" s="59">
        <f>2021!W5</f>
        <v>4</v>
      </c>
      <c r="H16" s="127">
        <f t="shared" ref="H16:H79" si="732">IF(G16&gt;0,G16/D16*100,0)</f>
        <v>28.571428571428569</v>
      </c>
      <c r="I16" s="59"/>
      <c r="J16" s="59"/>
      <c r="K16" s="59"/>
      <c r="L16" s="59"/>
      <c r="M16" s="59"/>
      <c r="N16" s="59"/>
      <c r="O16" s="59">
        <f>'Добыча 2021'!R15</f>
        <v>0</v>
      </c>
      <c r="P16" s="59"/>
      <c r="Q16" s="59"/>
      <c r="R16" s="59"/>
      <c r="S16" s="59"/>
      <c r="T16" s="59"/>
      <c r="U16" s="59">
        <f t="shared" ref="U16:U79" si="733">IF(G16=0,0,O16/G16*100)</f>
        <v>0</v>
      </c>
      <c r="V16" s="127">
        <f>2022!U5</f>
        <v>4.7999999999999998</v>
      </c>
      <c r="W16" s="59">
        <f t="shared" ref="W16:W79" si="734">IF(V16&gt;0,V16/E16*100,0)</f>
        <v>30</v>
      </c>
      <c r="X16" s="59">
        <f>2022!W5</f>
        <v>4</v>
      </c>
      <c r="Y16" s="127">
        <f t="shared" ref="Y16:Y79" si="735">IF(X16&gt;1,X16/E16*100,0)</f>
        <v>25</v>
      </c>
      <c r="Z16" s="59"/>
      <c r="AA16" s="59"/>
      <c r="AB16" s="59"/>
      <c r="AC16" s="59"/>
      <c r="AD16" s="59">
        <f t="shared" ref="AD16:AD79" si="736">IF(AND(ISNUMBER(X16),X16&gt;0),X16,"")</f>
        <v>4</v>
      </c>
      <c r="AE16" s="59"/>
    </row>
    <row r="17" ht="33" customHeight="1">
      <c r="A17" s="46">
        <v>2</v>
      </c>
      <c r="B17" s="60" t="s">
        <v>25</v>
      </c>
      <c r="C17" s="125">
        <f>2022!B6</f>
        <v>10.308</v>
      </c>
      <c r="D17" s="126">
        <f>2022!N6</f>
        <v>5</v>
      </c>
      <c r="E17" s="126">
        <f>2022!O6</f>
        <v>5</v>
      </c>
      <c r="F17" s="125">
        <f>2022!R6</f>
        <v>0.48506014745828485</v>
      </c>
      <c r="G17" s="59">
        <f>2021!W6</f>
        <v>1</v>
      </c>
      <c r="H17" s="127">
        <f t="shared" si="732"/>
        <v>20</v>
      </c>
      <c r="I17" s="59"/>
      <c r="J17" s="59"/>
      <c r="K17" s="59"/>
      <c r="L17" s="59"/>
      <c r="M17" s="59"/>
      <c r="N17" s="59"/>
      <c r="O17" s="59">
        <f>'Добыча 2021'!R16</f>
        <v>0</v>
      </c>
      <c r="P17" s="59"/>
      <c r="Q17" s="59"/>
      <c r="R17" s="59"/>
      <c r="S17" s="59"/>
      <c r="T17" s="59"/>
      <c r="U17" s="59">
        <f t="shared" si="733"/>
        <v>0</v>
      </c>
      <c r="V17" s="127">
        <f>2022!U6</f>
        <v>1.5</v>
      </c>
      <c r="W17" s="59">
        <f t="shared" si="734"/>
        <v>30</v>
      </c>
      <c r="X17" s="59">
        <f>2022!W6</f>
        <v>1</v>
      </c>
      <c r="Y17" s="127">
        <f t="shared" si="735"/>
        <v>0</v>
      </c>
      <c r="Z17" s="59"/>
      <c r="AA17" s="59"/>
      <c r="AB17" s="59"/>
      <c r="AC17" s="59"/>
      <c r="AD17" s="59">
        <f t="shared" si="736"/>
        <v>1</v>
      </c>
      <c r="AE17" s="59"/>
    </row>
    <row r="18" ht="17.25" customHeight="1">
      <c r="A18" s="87"/>
      <c r="B18" s="61" t="s">
        <v>26</v>
      </c>
      <c r="C18" s="129"/>
      <c r="D18" s="130"/>
      <c r="E18" s="130"/>
      <c r="F18" s="131"/>
      <c r="G18" s="71"/>
      <c r="H18" s="127"/>
      <c r="I18" s="62"/>
      <c r="J18" s="62"/>
      <c r="K18" s="62"/>
      <c r="L18" s="132"/>
      <c r="M18" s="62"/>
      <c r="N18" s="62"/>
      <c r="O18" s="62"/>
      <c r="P18" s="62"/>
      <c r="Q18" s="62"/>
      <c r="R18" s="62"/>
      <c r="S18" s="62"/>
      <c r="T18" s="62"/>
      <c r="U18" s="59"/>
      <c r="V18" s="133"/>
      <c r="W18" s="59"/>
      <c r="X18" s="62"/>
      <c r="Y18" s="127"/>
      <c r="Z18" s="62"/>
      <c r="AA18" s="62"/>
      <c r="AB18" s="62"/>
      <c r="AC18" s="62"/>
      <c r="AD18" s="62" t="str">
        <f t="shared" si="736"/>
        <v/>
      </c>
      <c r="AE18" s="62"/>
    </row>
    <row r="19" ht="48" customHeight="1">
      <c r="A19" s="46">
        <v>3</v>
      </c>
      <c r="B19" s="58" t="s">
        <v>285</v>
      </c>
      <c r="C19" s="125">
        <f>2022!B8</f>
        <v>397.60000000000002</v>
      </c>
      <c r="D19" s="126">
        <f>2022!N8</f>
        <v>121</v>
      </c>
      <c r="E19" s="126">
        <f>2022!O8</f>
        <v>119</v>
      </c>
      <c r="F19" s="125">
        <f>2022!R8</f>
        <v>0.29929577464788731</v>
      </c>
      <c r="G19" s="59">
        <f>2021!W8</f>
        <v>24</v>
      </c>
      <c r="H19" s="127">
        <f t="shared" si="732"/>
        <v>19.834710743801654</v>
      </c>
      <c r="I19" s="59"/>
      <c r="J19" s="59"/>
      <c r="K19" s="59"/>
      <c r="L19" s="59"/>
      <c r="M19" s="59"/>
      <c r="N19" s="59"/>
      <c r="O19" s="59">
        <f>'Добыча 2021'!R18</f>
        <v>1</v>
      </c>
      <c r="P19" s="59"/>
      <c r="Q19" s="59"/>
      <c r="R19" s="59"/>
      <c r="S19" s="59"/>
      <c r="T19" s="59"/>
      <c r="U19" s="59">
        <f t="shared" si="733"/>
        <v>4.1666666666666661</v>
      </c>
      <c r="V19" s="127">
        <f>2022!U8</f>
        <v>35.699999999999996</v>
      </c>
      <c r="W19" s="59">
        <f t="shared" si="734"/>
        <v>30</v>
      </c>
      <c r="X19" s="59">
        <f>2022!W8</f>
        <v>17</v>
      </c>
      <c r="Y19" s="127">
        <f t="shared" si="735"/>
        <v>14.285714285714285</v>
      </c>
      <c r="Z19" s="59"/>
      <c r="AA19" s="59"/>
      <c r="AB19" s="59"/>
      <c r="AC19" s="59"/>
      <c r="AD19" s="59">
        <f t="shared" si="736"/>
        <v>17</v>
      </c>
      <c r="AE19" s="59"/>
    </row>
    <row r="20" ht="30">
      <c r="A20" s="46">
        <v>4</v>
      </c>
      <c r="B20" s="63" t="s">
        <v>28</v>
      </c>
      <c r="C20" s="125">
        <f>2022!B9</f>
        <v>236.40000000000001</v>
      </c>
      <c r="D20" s="126">
        <f>2022!N9</f>
        <v>50</v>
      </c>
      <c r="E20" s="126">
        <f>2022!O9</f>
        <v>48</v>
      </c>
      <c r="F20" s="125">
        <f>2022!R9</f>
        <v>0.20304568527918782</v>
      </c>
      <c r="G20" s="59">
        <f>2021!W9</f>
        <v>7</v>
      </c>
      <c r="H20" s="127">
        <f t="shared" si="732"/>
        <v>14.000000000000002</v>
      </c>
      <c r="I20" s="59"/>
      <c r="J20" s="59"/>
      <c r="K20" s="59"/>
      <c r="L20" s="59"/>
      <c r="M20" s="59"/>
      <c r="N20" s="59"/>
      <c r="O20" s="59">
        <f>'Добыча 2021'!R19</f>
        <v>0</v>
      </c>
      <c r="P20" s="59"/>
      <c r="Q20" s="59"/>
      <c r="R20" s="59"/>
      <c r="S20" s="59"/>
      <c r="T20" s="59"/>
      <c r="U20" s="59">
        <f t="shared" si="733"/>
        <v>0</v>
      </c>
      <c r="V20" s="127">
        <f>2022!U9</f>
        <v>14.399999999999999</v>
      </c>
      <c r="W20" s="59">
        <f t="shared" si="734"/>
        <v>30</v>
      </c>
      <c r="X20" s="59">
        <f>2022!W9</f>
        <v>7</v>
      </c>
      <c r="Y20" s="127">
        <f t="shared" si="735"/>
        <v>14.583333333333334</v>
      </c>
      <c r="Z20" s="59"/>
      <c r="AA20" s="59"/>
      <c r="AB20" s="59"/>
      <c r="AC20" s="59"/>
      <c r="AD20" s="59">
        <f t="shared" si="736"/>
        <v>7</v>
      </c>
      <c r="AE20" s="59"/>
    </row>
    <row r="21" ht="17.25" customHeight="1">
      <c r="A21" s="87"/>
      <c r="B21" s="61" t="s">
        <v>46</v>
      </c>
      <c r="C21" s="129"/>
      <c r="D21" s="130"/>
      <c r="E21" s="130"/>
      <c r="F21" s="134"/>
      <c r="G21" s="71"/>
      <c r="H21" s="127"/>
      <c r="I21" s="62"/>
      <c r="J21" s="62"/>
      <c r="K21" s="62"/>
      <c r="L21" s="132"/>
      <c r="M21" s="62"/>
      <c r="N21" s="62"/>
      <c r="O21" s="62"/>
      <c r="P21" s="62"/>
      <c r="Q21" s="62"/>
      <c r="R21" s="62"/>
      <c r="S21" s="62"/>
      <c r="T21" s="62"/>
      <c r="U21" s="59"/>
      <c r="V21" s="133"/>
      <c r="W21" s="59"/>
      <c r="X21" s="62"/>
      <c r="Y21" s="127"/>
      <c r="Z21" s="62"/>
      <c r="AA21" s="62"/>
      <c r="AB21" s="62"/>
      <c r="AC21" s="62"/>
      <c r="AD21" s="62" t="str">
        <f t="shared" si="736"/>
        <v/>
      </c>
      <c r="AE21" s="62"/>
    </row>
    <row r="22" ht="50.25" customHeight="1">
      <c r="A22" s="46">
        <v>5</v>
      </c>
      <c r="B22" s="58" t="s">
        <v>286</v>
      </c>
      <c r="C22" s="125">
        <f>2022!B11</f>
        <v>225.40000000000001</v>
      </c>
      <c r="D22" s="126">
        <f>2022!N11</f>
        <v>132</v>
      </c>
      <c r="E22" s="126">
        <f>2022!O11</f>
        <v>107</v>
      </c>
      <c r="F22" s="125">
        <f>2022!R11</f>
        <v>0.47471162377994675</v>
      </c>
      <c r="G22" s="59">
        <f>2021!W11</f>
        <v>28</v>
      </c>
      <c r="H22" s="127">
        <f t="shared" si="732"/>
        <v>21.212121212121211</v>
      </c>
      <c r="I22" s="59"/>
      <c r="J22" s="59"/>
      <c r="K22" s="59"/>
      <c r="L22" s="59"/>
      <c r="M22" s="59"/>
      <c r="N22" s="59"/>
      <c r="O22" s="59">
        <f>'Добыча 2021'!R21</f>
        <v>3</v>
      </c>
      <c r="P22" s="59"/>
      <c r="Q22" s="59"/>
      <c r="R22" s="59"/>
      <c r="S22" s="59"/>
      <c r="T22" s="59"/>
      <c r="U22" s="59">
        <f t="shared" si="733"/>
        <v>10.714285714285714</v>
      </c>
      <c r="V22" s="127">
        <f>2022!U11</f>
        <v>32.100000000000001</v>
      </c>
      <c r="W22" s="59">
        <f t="shared" si="734"/>
        <v>30</v>
      </c>
      <c r="X22" s="59">
        <f>2022!W11</f>
        <v>17</v>
      </c>
      <c r="Y22" s="127">
        <f t="shared" si="735"/>
        <v>15.887850467289718</v>
      </c>
      <c r="Z22" s="59"/>
      <c r="AA22" s="59"/>
      <c r="AB22" s="59"/>
      <c r="AC22" s="59"/>
      <c r="AD22" s="59">
        <f t="shared" si="736"/>
        <v>17</v>
      </c>
      <c r="AE22" s="59"/>
    </row>
    <row r="23" ht="35.25" customHeight="1">
      <c r="A23" s="46">
        <v>6</v>
      </c>
      <c r="B23" s="58" t="s">
        <v>48</v>
      </c>
      <c r="C23" s="125">
        <f>2022!B12</f>
        <v>358.69999999999999</v>
      </c>
      <c r="D23" s="126">
        <f>2022!N12</f>
        <v>174</v>
      </c>
      <c r="E23" s="126">
        <f>2022!O12</f>
        <v>129</v>
      </c>
      <c r="F23" s="125">
        <f>2022!R12</f>
        <v>0.35963200446055199</v>
      </c>
      <c r="G23" s="59">
        <f>2021!W12</f>
        <v>26</v>
      </c>
      <c r="H23" s="127">
        <f t="shared" si="732"/>
        <v>14.942528735632186</v>
      </c>
      <c r="I23" s="59"/>
      <c r="J23" s="59"/>
      <c r="K23" s="59"/>
      <c r="L23" s="59"/>
      <c r="M23" s="59"/>
      <c r="N23" s="59"/>
      <c r="O23" s="59">
        <f>'Добыча 2021'!R22</f>
        <v>3</v>
      </c>
      <c r="P23" s="59"/>
      <c r="Q23" s="59"/>
      <c r="R23" s="59"/>
      <c r="S23" s="59"/>
      <c r="T23" s="59"/>
      <c r="U23" s="59">
        <f t="shared" si="733"/>
        <v>11.538461538461538</v>
      </c>
      <c r="V23" s="127">
        <f>2022!U12</f>
        <v>38.699999999999996</v>
      </c>
      <c r="W23" s="59">
        <f t="shared" si="734"/>
        <v>30</v>
      </c>
      <c r="X23" s="59">
        <f>2022!W12</f>
        <v>38</v>
      </c>
      <c r="Y23" s="127">
        <f t="shared" si="735"/>
        <v>29.457364341085274</v>
      </c>
      <c r="Z23" s="59"/>
      <c r="AA23" s="59"/>
      <c r="AB23" s="59"/>
      <c r="AC23" s="59"/>
      <c r="AD23" s="59">
        <f t="shared" si="736"/>
        <v>38</v>
      </c>
      <c r="AE23" s="59"/>
    </row>
    <row r="24" ht="31.5" customHeight="1">
      <c r="A24" s="46">
        <v>7</v>
      </c>
      <c r="B24" s="64" t="s">
        <v>50</v>
      </c>
      <c r="C24" s="125">
        <f>2022!B13</f>
        <v>57.560000000000002</v>
      </c>
      <c r="D24" s="126">
        <f>2022!N13</f>
        <v>18</v>
      </c>
      <c r="E24" s="126">
        <f>2022!O13</f>
        <v>16</v>
      </c>
      <c r="F24" s="125">
        <f>2022!R13</f>
        <v>0.27797081306462823</v>
      </c>
      <c r="G24" s="59">
        <f>2021!W13</f>
        <v>3</v>
      </c>
      <c r="H24" s="127">
        <f t="shared" si="732"/>
        <v>16.666666666666664</v>
      </c>
      <c r="I24" s="59"/>
      <c r="J24" s="59"/>
      <c r="K24" s="59"/>
      <c r="L24" s="59"/>
      <c r="M24" s="59"/>
      <c r="N24" s="59"/>
      <c r="O24" s="59">
        <f>'Добыча 2021'!R23</f>
        <v>1</v>
      </c>
      <c r="P24" s="59"/>
      <c r="Q24" s="59"/>
      <c r="R24" s="59"/>
      <c r="S24" s="59"/>
      <c r="T24" s="59"/>
      <c r="U24" s="59">
        <f t="shared" si="733"/>
        <v>33.333333333333329</v>
      </c>
      <c r="V24" s="127">
        <f>2022!U13</f>
        <v>4.7999999999999998</v>
      </c>
      <c r="W24" s="59">
        <f t="shared" si="734"/>
        <v>30</v>
      </c>
      <c r="X24" s="59">
        <f>2022!W13</f>
        <v>3</v>
      </c>
      <c r="Y24" s="127">
        <f t="shared" si="735"/>
        <v>18.75</v>
      </c>
      <c r="Z24" s="59"/>
      <c r="AA24" s="59"/>
      <c r="AB24" s="59"/>
      <c r="AC24" s="59"/>
      <c r="AD24" s="59">
        <f t="shared" si="736"/>
        <v>3</v>
      </c>
      <c r="AE24" s="59"/>
    </row>
    <row r="25" ht="45">
      <c r="A25" s="46">
        <v>8</v>
      </c>
      <c r="B25" s="64" t="s">
        <v>51</v>
      </c>
      <c r="C25" s="125">
        <f>2022!B14</f>
        <v>335.70999999999998</v>
      </c>
      <c r="D25" s="126">
        <f>2022!N14</f>
        <v>93</v>
      </c>
      <c r="E25" s="126">
        <f>2022!O14</f>
        <v>95</v>
      </c>
      <c r="F25" s="125">
        <f>2022!R14</f>
        <v>0.28298233594471423</v>
      </c>
      <c r="G25" s="59">
        <f>2021!W14</f>
        <v>18</v>
      </c>
      <c r="H25" s="127">
        <f t="shared" si="732"/>
        <v>19.35483870967742</v>
      </c>
      <c r="I25" s="59"/>
      <c r="J25" s="59"/>
      <c r="K25" s="59"/>
      <c r="L25" s="59"/>
      <c r="M25" s="59"/>
      <c r="N25" s="59"/>
      <c r="O25" s="59">
        <f>'Добыча 2021'!R24</f>
        <v>1</v>
      </c>
      <c r="P25" s="59"/>
      <c r="Q25" s="59"/>
      <c r="R25" s="59"/>
      <c r="S25" s="59"/>
      <c r="T25" s="59"/>
      <c r="U25" s="59">
        <f t="shared" si="733"/>
        <v>5.5555555555555554</v>
      </c>
      <c r="V25" s="127">
        <f>2022!U14</f>
        <v>28.5</v>
      </c>
      <c r="W25" s="59">
        <f t="shared" si="734"/>
        <v>30</v>
      </c>
      <c r="X25" s="59">
        <f>2022!W14</f>
        <v>23</v>
      </c>
      <c r="Y25" s="127">
        <f t="shared" si="735"/>
        <v>24.210526315789473</v>
      </c>
      <c r="Z25" s="59"/>
      <c r="AA25" s="59"/>
      <c r="AB25" s="59"/>
      <c r="AC25" s="59"/>
      <c r="AD25" s="59">
        <f t="shared" si="736"/>
        <v>23</v>
      </c>
      <c r="AE25" s="59"/>
    </row>
    <row r="26" ht="45">
      <c r="A26" s="46">
        <v>9</v>
      </c>
      <c r="B26" s="65" t="s">
        <v>287</v>
      </c>
      <c r="C26" s="125">
        <f>2022!B15</f>
        <v>164.08600000000001</v>
      </c>
      <c r="D26" s="126">
        <f>2022!N15</f>
        <v>57</v>
      </c>
      <c r="E26" s="126">
        <f>2022!O15</f>
        <v>42</v>
      </c>
      <c r="F26" s="125">
        <f>2022!R15</f>
        <v>0.25596333629925766</v>
      </c>
      <c r="G26" s="59">
        <f>2021!W15</f>
        <v>6</v>
      </c>
      <c r="H26" s="127">
        <f t="shared" si="732"/>
        <v>10.526315789473683</v>
      </c>
      <c r="I26" s="59"/>
      <c r="J26" s="59"/>
      <c r="K26" s="59"/>
      <c r="L26" s="59"/>
      <c r="M26" s="59"/>
      <c r="N26" s="59"/>
      <c r="O26" s="59">
        <f>'Добыча 2021'!R25</f>
        <v>2</v>
      </c>
      <c r="P26" s="59"/>
      <c r="Q26" s="59"/>
      <c r="R26" s="59"/>
      <c r="S26" s="59"/>
      <c r="T26" s="59"/>
      <c r="U26" s="59">
        <f t="shared" si="733"/>
        <v>33.333333333333329</v>
      </c>
      <c r="V26" s="127">
        <f>2022!U15</f>
        <v>12.6</v>
      </c>
      <c r="W26" s="59">
        <f t="shared" si="734"/>
        <v>30</v>
      </c>
      <c r="X26" s="59">
        <f>2022!W15</f>
        <v>6</v>
      </c>
      <c r="Y26" s="127">
        <f t="shared" si="735"/>
        <v>14.285714285714285</v>
      </c>
      <c r="Z26" s="59"/>
      <c r="AA26" s="59"/>
      <c r="AB26" s="59"/>
      <c r="AC26" s="59"/>
      <c r="AD26" s="59">
        <f t="shared" si="736"/>
        <v>6</v>
      </c>
      <c r="AE26" s="59"/>
    </row>
    <row r="27" ht="45">
      <c r="A27" s="46">
        <v>10</v>
      </c>
      <c r="B27" s="65" t="s">
        <v>288</v>
      </c>
      <c r="C27" s="125">
        <f>2022!B16</f>
        <v>371.93000000000001</v>
      </c>
      <c r="D27" s="126">
        <f>2022!N16</f>
        <v>100</v>
      </c>
      <c r="E27" s="126">
        <f>2022!O16</f>
        <v>64</v>
      </c>
      <c r="F27" s="125">
        <f>2022!R16</f>
        <v>0.17207539053047616</v>
      </c>
      <c r="G27" s="59">
        <f>2021!W16</f>
        <v>30</v>
      </c>
      <c r="H27" s="127">
        <f t="shared" si="732"/>
        <v>30</v>
      </c>
      <c r="I27" s="59"/>
      <c r="J27" s="59"/>
      <c r="K27" s="59"/>
      <c r="L27" s="59"/>
      <c r="M27" s="59"/>
      <c r="N27" s="59"/>
      <c r="O27" s="59">
        <f>'Добыча 2021'!R26</f>
        <v>2</v>
      </c>
      <c r="P27" s="59"/>
      <c r="Q27" s="59"/>
      <c r="R27" s="59"/>
      <c r="S27" s="59"/>
      <c r="T27" s="59"/>
      <c r="U27" s="59">
        <f t="shared" si="733"/>
        <v>6.666666666666667</v>
      </c>
      <c r="V27" s="127">
        <f>2022!U16</f>
        <v>19.199999999999999</v>
      </c>
      <c r="W27" s="59">
        <f t="shared" si="734"/>
        <v>30</v>
      </c>
      <c r="X27" s="59">
        <f>2022!W16</f>
        <v>16</v>
      </c>
      <c r="Y27" s="127">
        <f t="shared" si="735"/>
        <v>25</v>
      </c>
      <c r="Z27" s="59"/>
      <c r="AA27" s="59"/>
      <c r="AB27" s="59"/>
      <c r="AC27" s="59"/>
      <c r="AD27" s="59">
        <f t="shared" si="736"/>
        <v>16</v>
      </c>
      <c r="AE27" s="59"/>
    </row>
    <row r="28" ht="45">
      <c r="A28" s="46">
        <v>11</v>
      </c>
      <c r="B28" s="65" t="s">
        <v>289</v>
      </c>
      <c r="C28" s="125">
        <f>2022!B17</f>
        <v>291.029</v>
      </c>
      <c r="D28" s="126">
        <f>2022!N17</f>
        <v>78</v>
      </c>
      <c r="E28" s="126">
        <f>2022!O17</f>
        <v>64</v>
      </c>
      <c r="F28" s="125">
        <f>2022!R17</f>
        <v>0.21990935611227747</v>
      </c>
      <c r="G28" s="59">
        <f>2021!W17</f>
        <v>23</v>
      </c>
      <c r="H28" s="127">
        <f t="shared" si="732"/>
        <v>29.487179487179489</v>
      </c>
      <c r="I28" s="59"/>
      <c r="J28" s="59"/>
      <c r="K28" s="59"/>
      <c r="L28" s="59"/>
      <c r="M28" s="59"/>
      <c r="N28" s="59"/>
      <c r="O28" s="59">
        <f>'Добыча 2021'!R27</f>
        <v>2</v>
      </c>
      <c r="P28" s="59"/>
      <c r="Q28" s="59"/>
      <c r="R28" s="59"/>
      <c r="S28" s="59"/>
      <c r="T28" s="59"/>
      <c r="U28" s="59">
        <f t="shared" si="733"/>
        <v>8.695652173913043</v>
      </c>
      <c r="V28" s="127">
        <f>2022!U17</f>
        <v>19.199999999999999</v>
      </c>
      <c r="W28" s="59">
        <f t="shared" si="734"/>
        <v>30</v>
      </c>
      <c r="X28" s="59">
        <f>2022!W17</f>
        <v>12</v>
      </c>
      <c r="Y28" s="127">
        <f t="shared" si="735"/>
        <v>18.75</v>
      </c>
      <c r="Z28" s="59"/>
      <c r="AA28" s="59"/>
      <c r="AB28" s="59"/>
      <c r="AC28" s="59"/>
      <c r="AD28" s="59">
        <f t="shared" si="736"/>
        <v>12</v>
      </c>
      <c r="AE28" s="59"/>
    </row>
    <row r="29" ht="45">
      <c r="A29" s="46">
        <v>12</v>
      </c>
      <c r="B29" s="65" t="s">
        <v>407</v>
      </c>
      <c r="C29" s="125">
        <f>2022!B18</f>
        <v>170.64400000000001</v>
      </c>
      <c r="D29" s="126">
        <f>2022!N18</f>
        <v>121</v>
      </c>
      <c r="E29" s="126">
        <f>2022!O18</f>
        <v>95</v>
      </c>
      <c r="F29" s="125">
        <f>2022!R18</f>
        <v>0.55671456365298511</v>
      </c>
      <c r="G29" s="59">
        <f>2021!W18</f>
        <v>24</v>
      </c>
      <c r="H29" s="127">
        <f t="shared" si="732"/>
        <v>19.834710743801654</v>
      </c>
      <c r="I29" s="59"/>
      <c r="J29" s="59"/>
      <c r="K29" s="59"/>
      <c r="L29" s="59"/>
      <c r="M29" s="59"/>
      <c r="N29" s="59"/>
      <c r="O29" s="59">
        <f>'Добыча 2021'!R28</f>
        <v>1</v>
      </c>
      <c r="P29" s="59"/>
      <c r="Q29" s="59"/>
      <c r="R29" s="59"/>
      <c r="S29" s="59"/>
      <c r="T29" s="59"/>
      <c r="U29" s="59">
        <f t="shared" si="733"/>
        <v>4.1666666666666661</v>
      </c>
      <c r="V29" s="127">
        <f>2022!U18</f>
        <v>28.5</v>
      </c>
      <c r="W29" s="59">
        <f t="shared" si="734"/>
        <v>30</v>
      </c>
      <c r="X29" s="59">
        <f>2022!W18</f>
        <v>14</v>
      </c>
      <c r="Y29" s="127">
        <f t="shared" si="735"/>
        <v>14.736842105263156</v>
      </c>
      <c r="Z29" s="59"/>
      <c r="AA29" s="59"/>
      <c r="AB29" s="59"/>
      <c r="AC29" s="59"/>
      <c r="AD29" s="59">
        <f t="shared" si="736"/>
        <v>14</v>
      </c>
      <c r="AE29" s="59"/>
    </row>
    <row r="30" ht="30" customHeight="1">
      <c r="A30" s="46">
        <v>13</v>
      </c>
      <c r="B30" s="65" t="s">
        <v>291</v>
      </c>
      <c r="C30" s="125">
        <f>2022!B19</f>
        <v>50</v>
      </c>
      <c r="D30" s="126">
        <f>2022!N19</f>
        <v>0</v>
      </c>
      <c r="E30" s="126">
        <f>2022!O19</f>
        <v>6</v>
      </c>
      <c r="F30" s="125">
        <f>2022!R19</f>
        <v>0.12</v>
      </c>
      <c r="G30" s="59">
        <f>2021!W19</f>
        <v>0</v>
      </c>
      <c r="H30" s="127">
        <f t="shared" si="732"/>
        <v>0</v>
      </c>
      <c r="I30" s="59"/>
      <c r="J30" s="59"/>
      <c r="K30" s="59"/>
      <c r="L30" s="59"/>
      <c r="M30" s="59"/>
      <c r="N30" s="59"/>
      <c r="O30" s="59">
        <f>'Добыча 2021'!R29</f>
        <v>0</v>
      </c>
      <c r="P30" s="59"/>
      <c r="Q30" s="59"/>
      <c r="R30" s="59"/>
      <c r="S30" s="59"/>
      <c r="T30" s="59"/>
      <c r="U30" s="59">
        <f t="shared" si="733"/>
        <v>0</v>
      </c>
      <c r="V30" s="127">
        <f>2022!U19</f>
        <v>1.7999999999999998</v>
      </c>
      <c r="W30" s="59">
        <f t="shared" si="734"/>
        <v>30</v>
      </c>
      <c r="X30" s="59">
        <f>2022!W19</f>
        <v>1</v>
      </c>
      <c r="Y30" s="127">
        <f t="shared" si="735"/>
        <v>0</v>
      </c>
      <c r="Z30" s="59"/>
      <c r="AA30" s="59"/>
      <c r="AB30" s="59"/>
      <c r="AC30" s="59"/>
      <c r="AD30" s="59">
        <f t="shared" si="736"/>
        <v>1</v>
      </c>
      <c r="AE30" s="59"/>
    </row>
    <row r="31" ht="30" customHeight="1">
      <c r="A31" s="46">
        <v>14</v>
      </c>
      <c r="B31" s="137" t="s">
        <v>408</v>
      </c>
      <c r="C31" s="125">
        <f>2022!B20</f>
        <v>434.36000000000001</v>
      </c>
      <c r="D31" s="138">
        <f>2022!N20</f>
        <v>93</v>
      </c>
      <c r="E31" s="126">
        <f>2022!O20</f>
        <v>65</v>
      </c>
      <c r="F31" s="125">
        <f>2022!R20</f>
        <v>0.14964545538263191</v>
      </c>
      <c r="G31" s="80">
        <f>2021!W20</f>
        <v>27</v>
      </c>
      <c r="H31" s="139">
        <f t="shared" si="732"/>
        <v>29.032258064516132</v>
      </c>
      <c r="I31" s="71"/>
      <c r="J31" s="71"/>
      <c r="K31" s="71"/>
      <c r="L31" s="140"/>
      <c r="M31" s="59"/>
      <c r="N31" s="59"/>
      <c r="O31" s="80">
        <f>'Добыча 2021'!R30</f>
        <v>5</v>
      </c>
      <c r="P31" s="59"/>
      <c r="Q31" s="59"/>
      <c r="R31" s="59"/>
      <c r="S31" s="59"/>
      <c r="T31" s="59"/>
      <c r="U31" s="80">
        <f t="shared" si="733"/>
        <v>18.518518518518519</v>
      </c>
      <c r="V31" s="127">
        <f>2022!U20</f>
        <v>19.5</v>
      </c>
      <c r="W31" s="59">
        <f t="shared" si="734"/>
        <v>30</v>
      </c>
      <c r="X31" s="59">
        <f>2022!W20</f>
        <v>19</v>
      </c>
      <c r="Y31" s="127">
        <f t="shared" si="735"/>
        <v>29.230769230769234</v>
      </c>
      <c r="Z31" s="59"/>
      <c r="AA31" s="59"/>
      <c r="AB31" s="59"/>
      <c r="AC31" s="59"/>
      <c r="AD31" s="59">
        <f t="shared" si="736"/>
        <v>19</v>
      </c>
      <c r="AE31" s="59"/>
    </row>
    <row r="32" ht="30">
      <c r="A32" s="46">
        <v>15</v>
      </c>
      <c r="B32" s="141" t="s">
        <v>409</v>
      </c>
      <c r="C32" s="125">
        <f>2022!B21</f>
        <v>182.90000000000001</v>
      </c>
      <c r="D32" s="142"/>
      <c r="E32" s="126">
        <f>2022!O21</f>
        <v>35</v>
      </c>
      <c r="F32" s="125">
        <f>2022!R21</f>
        <v>0.19136139967195187</v>
      </c>
      <c r="G32" s="82"/>
      <c r="H32" s="143"/>
      <c r="I32" s="62"/>
      <c r="J32" s="62"/>
      <c r="K32" s="62"/>
      <c r="L32" s="132"/>
      <c r="M32" s="59"/>
      <c r="N32" s="59"/>
      <c r="O32" s="82"/>
      <c r="P32" s="59"/>
      <c r="Q32" s="59"/>
      <c r="R32" s="59"/>
      <c r="S32" s="59"/>
      <c r="T32" s="59"/>
      <c r="U32" s="82"/>
      <c r="V32" s="127">
        <f>2022!U21</f>
        <v>10.5</v>
      </c>
      <c r="W32" s="59">
        <f t="shared" si="734"/>
        <v>30</v>
      </c>
      <c r="X32" s="59">
        <f>2022!W21</f>
        <v>10</v>
      </c>
      <c r="Y32" s="127">
        <f t="shared" si="735"/>
        <v>28.571428571428569</v>
      </c>
      <c r="Z32" s="59"/>
      <c r="AA32" s="59"/>
      <c r="AB32" s="59"/>
      <c r="AC32" s="59"/>
      <c r="AD32" s="59">
        <f t="shared" si="736"/>
        <v>10</v>
      </c>
      <c r="AE32" s="59"/>
    </row>
    <row r="33" ht="33.75" customHeight="1">
      <c r="A33" s="46"/>
      <c r="B33" s="61" t="s">
        <v>35</v>
      </c>
      <c r="C33" s="129"/>
      <c r="D33" s="130"/>
      <c r="E33" s="130"/>
      <c r="F33" s="131"/>
      <c r="G33" s="59"/>
      <c r="H33" s="127"/>
      <c r="I33" s="59"/>
      <c r="J33" s="59"/>
      <c r="K33" s="59"/>
      <c r="L33" s="59"/>
      <c r="M33" s="62"/>
      <c r="N33" s="62"/>
      <c r="O33" s="62"/>
      <c r="P33" s="62"/>
      <c r="Q33" s="62"/>
      <c r="R33" s="62"/>
      <c r="S33" s="62"/>
      <c r="T33" s="62"/>
      <c r="U33" s="59"/>
      <c r="V33" s="133"/>
      <c r="W33" s="59"/>
      <c r="X33" s="62"/>
      <c r="Y33" s="127"/>
      <c r="Z33" s="62"/>
      <c r="AA33" s="62"/>
      <c r="AB33" s="62"/>
      <c r="AC33" s="62"/>
      <c r="AD33" s="62" t="str">
        <f t="shared" si="736"/>
        <v/>
      </c>
      <c r="AE33" s="62"/>
    </row>
    <row r="34" ht="32.25" customHeight="1">
      <c r="A34" s="46">
        <v>16</v>
      </c>
      <c r="B34" s="58" t="s">
        <v>36</v>
      </c>
      <c r="C34" s="125">
        <f>2022!B23</f>
        <v>8592.01953125</v>
      </c>
      <c r="D34" s="126">
        <f>2022!N23</f>
        <v>2749</v>
      </c>
      <c r="E34" s="126">
        <f>2022!O23</f>
        <v>3007</v>
      </c>
      <c r="F34" s="125">
        <f>2022!R23</f>
        <v>0.34997592697074908</v>
      </c>
      <c r="G34" s="59">
        <f>2021!W22</f>
        <v>45</v>
      </c>
      <c r="H34" s="127">
        <f t="shared" si="732"/>
        <v>1.6369588941433248</v>
      </c>
      <c r="I34" s="59"/>
      <c r="J34" s="59"/>
      <c r="K34" s="59"/>
      <c r="L34" s="59"/>
      <c r="M34" s="59"/>
      <c r="N34" s="59"/>
      <c r="O34" s="59">
        <f>'Добыча 2021'!R32</f>
        <v>0</v>
      </c>
      <c r="P34" s="59"/>
      <c r="Q34" s="59"/>
      <c r="R34" s="59"/>
      <c r="S34" s="59"/>
      <c r="T34" s="59"/>
      <c r="U34" s="59">
        <f t="shared" si="733"/>
        <v>0</v>
      </c>
      <c r="V34" s="127">
        <f>2022!U23</f>
        <v>902.10000000000002</v>
      </c>
      <c r="W34" s="59">
        <f t="shared" si="734"/>
        <v>30</v>
      </c>
      <c r="X34" s="59">
        <f>2022!W23</f>
        <v>24</v>
      </c>
      <c r="Y34" s="127">
        <f t="shared" si="735"/>
        <v>0.7981376787495843</v>
      </c>
      <c r="Z34" s="59"/>
      <c r="AA34" s="59"/>
      <c r="AB34" s="59"/>
      <c r="AC34" s="59"/>
      <c r="AD34" s="59">
        <f t="shared" si="736"/>
        <v>24</v>
      </c>
      <c r="AE34" s="59"/>
    </row>
    <row r="35" ht="15.75">
      <c r="A35" s="46"/>
      <c r="B35" s="61" t="s">
        <v>58</v>
      </c>
      <c r="C35" s="129"/>
      <c r="D35" s="130"/>
      <c r="E35" s="130"/>
      <c r="F35" s="131"/>
      <c r="G35" s="59"/>
      <c r="H35" s="127"/>
      <c r="I35" s="59"/>
      <c r="J35" s="59"/>
      <c r="K35" s="59"/>
      <c r="L35" s="59"/>
      <c r="M35" s="71"/>
      <c r="N35" s="71"/>
      <c r="O35" s="71"/>
      <c r="P35" s="71"/>
      <c r="Q35" s="71"/>
      <c r="R35" s="71"/>
      <c r="S35" s="71"/>
      <c r="T35" s="71"/>
      <c r="U35" s="59"/>
      <c r="V35" s="144"/>
      <c r="W35" s="59"/>
      <c r="X35" s="71"/>
      <c r="Y35" s="127"/>
      <c r="Z35" s="71"/>
      <c r="AA35" s="71"/>
      <c r="AB35" s="71"/>
      <c r="AC35" s="71"/>
      <c r="AD35" s="71" t="str">
        <f t="shared" si="736"/>
        <v/>
      </c>
      <c r="AE35" s="71"/>
    </row>
    <row r="36" ht="30">
      <c r="A36" s="46">
        <v>17</v>
      </c>
      <c r="B36" s="72" t="s">
        <v>60</v>
      </c>
      <c r="C36" s="125">
        <f>2022!B26</f>
        <v>1576.173</v>
      </c>
      <c r="D36" s="126">
        <f>2022!N26</f>
        <v>583</v>
      </c>
      <c r="E36" s="126">
        <f>2022!O26</f>
        <v>567</v>
      </c>
      <c r="F36" s="125">
        <f>2022!R26</f>
        <v>0.35973208524698747</v>
      </c>
      <c r="G36" s="59">
        <f>2021!W25</f>
        <v>40</v>
      </c>
      <c r="H36" s="127">
        <f t="shared" si="732"/>
        <v>6.8610634648370503</v>
      </c>
      <c r="I36" s="59"/>
      <c r="J36" s="59"/>
      <c r="K36" s="59"/>
      <c r="L36" s="59"/>
      <c r="M36" s="59"/>
      <c r="N36" s="59"/>
      <c r="O36" s="59">
        <f>'Добыча 2021'!R35</f>
        <v>2</v>
      </c>
      <c r="P36" s="59"/>
      <c r="Q36" s="59"/>
      <c r="R36" s="59"/>
      <c r="S36" s="59"/>
      <c r="T36" s="59"/>
      <c r="U36" s="59">
        <f t="shared" si="733"/>
        <v>5</v>
      </c>
      <c r="V36" s="127">
        <f>2022!U26</f>
        <v>170.09999999999999</v>
      </c>
      <c r="W36" s="59">
        <f t="shared" si="734"/>
        <v>30</v>
      </c>
      <c r="X36" s="59">
        <f>2022!W26</f>
        <v>85</v>
      </c>
      <c r="Y36" s="127">
        <f t="shared" si="735"/>
        <v>14.991181657848324</v>
      </c>
      <c r="Z36" s="59"/>
      <c r="AA36" s="59"/>
      <c r="AB36" s="59"/>
      <c r="AC36" s="59"/>
      <c r="AD36" s="59">
        <f t="shared" si="736"/>
        <v>85</v>
      </c>
      <c r="AE36" s="59"/>
    </row>
    <row r="37" ht="50.25" customHeight="1">
      <c r="A37" s="46">
        <v>18</v>
      </c>
      <c r="B37" s="72" t="s">
        <v>59</v>
      </c>
      <c r="C37" s="125">
        <f>2022!B27</f>
        <v>116.81</v>
      </c>
      <c r="D37" s="126">
        <f>2022!N27</f>
        <v>52</v>
      </c>
      <c r="E37" s="126">
        <f>2022!O27</f>
        <v>56</v>
      </c>
      <c r="F37" s="125">
        <f>2022!R27</f>
        <v>0.47941100933139286</v>
      </c>
      <c r="G37" s="59">
        <f>2021!W26</f>
        <v>8</v>
      </c>
      <c r="H37" s="127">
        <f t="shared" si="732"/>
        <v>15.384615384615385</v>
      </c>
      <c r="I37" s="59"/>
      <c r="J37" s="59"/>
      <c r="K37" s="59"/>
      <c r="L37" s="59"/>
      <c r="M37" s="59"/>
      <c r="N37" s="59"/>
      <c r="O37" s="59">
        <f>'Добыча 2021'!R36</f>
        <v>2</v>
      </c>
      <c r="P37" s="59"/>
      <c r="Q37" s="59"/>
      <c r="R37" s="59"/>
      <c r="S37" s="59"/>
      <c r="T37" s="59"/>
      <c r="U37" s="59">
        <f t="shared" si="733"/>
        <v>25</v>
      </c>
      <c r="V37" s="127">
        <f>2022!U27</f>
        <v>16.800000000000001</v>
      </c>
      <c r="W37" s="59">
        <f t="shared" si="734"/>
        <v>30</v>
      </c>
      <c r="X37" s="59">
        <f>2022!W27</f>
        <v>11</v>
      </c>
      <c r="Y37" s="127">
        <f t="shared" si="735"/>
        <v>19.642857142857142</v>
      </c>
      <c r="Z37" s="59"/>
      <c r="AA37" s="59"/>
      <c r="AB37" s="59"/>
      <c r="AC37" s="59"/>
      <c r="AD37" s="59">
        <f t="shared" si="736"/>
        <v>11</v>
      </c>
      <c r="AE37" s="59"/>
    </row>
    <row r="38" ht="30.75" customHeight="1">
      <c r="A38" s="46">
        <v>19</v>
      </c>
      <c r="B38" s="72" t="s">
        <v>294</v>
      </c>
      <c r="C38" s="125">
        <f>2022!B28</f>
        <v>109.2</v>
      </c>
      <c r="D38" s="126">
        <f>2022!N28</f>
        <v>55</v>
      </c>
      <c r="E38" s="126">
        <f>2022!O28</f>
        <v>55</v>
      </c>
      <c r="F38" s="125">
        <f>2022!R28</f>
        <v>0.50366300366300365</v>
      </c>
      <c r="G38" s="59">
        <f>2021!W27</f>
        <v>16</v>
      </c>
      <c r="H38" s="127">
        <f t="shared" si="732"/>
        <v>29.09090909090909</v>
      </c>
      <c r="I38" s="59"/>
      <c r="J38" s="59"/>
      <c r="K38" s="59"/>
      <c r="L38" s="59"/>
      <c r="M38" s="59"/>
      <c r="N38" s="59"/>
      <c r="O38" s="59">
        <f>'Добыча 2021'!R37</f>
        <v>2</v>
      </c>
      <c r="P38" s="59"/>
      <c r="Q38" s="59"/>
      <c r="R38" s="59"/>
      <c r="S38" s="59"/>
      <c r="T38" s="59"/>
      <c r="U38" s="59">
        <f t="shared" si="733"/>
        <v>12.5</v>
      </c>
      <c r="V38" s="127">
        <f>2022!U28</f>
        <v>16.5</v>
      </c>
      <c r="W38" s="59">
        <f t="shared" si="734"/>
        <v>30</v>
      </c>
      <c r="X38" s="59">
        <f>2022!W28</f>
        <v>16</v>
      </c>
      <c r="Y38" s="127">
        <f t="shared" si="735"/>
        <v>29.09090909090909</v>
      </c>
      <c r="Z38" s="59"/>
      <c r="AA38" s="59"/>
      <c r="AB38" s="59"/>
      <c r="AC38" s="59"/>
      <c r="AD38" s="59">
        <f t="shared" si="736"/>
        <v>16</v>
      </c>
      <c r="AE38" s="59"/>
    </row>
    <row r="39" ht="30">
      <c r="A39" s="87">
        <v>20</v>
      </c>
      <c r="B39" s="63" t="s">
        <v>62</v>
      </c>
      <c r="C39" s="125">
        <f>2022!B29</f>
        <v>395.19999999999999</v>
      </c>
      <c r="D39" s="126">
        <f>2022!N29</f>
        <v>99</v>
      </c>
      <c r="E39" s="126">
        <f>2022!O29</f>
        <v>112</v>
      </c>
      <c r="F39" s="125">
        <f>2022!R29</f>
        <v>0.2834008097165992</v>
      </c>
      <c r="G39" s="59">
        <f>2021!W28</f>
        <v>29</v>
      </c>
      <c r="H39" s="127">
        <f t="shared" si="732"/>
        <v>29.292929292929294</v>
      </c>
      <c r="I39" s="62"/>
      <c r="J39" s="62"/>
      <c r="K39" s="62"/>
      <c r="L39" s="132"/>
      <c r="M39" s="59"/>
      <c r="N39" s="59"/>
      <c r="O39" s="59">
        <f>'Добыча 2021'!R38</f>
        <v>12</v>
      </c>
      <c r="P39" s="59"/>
      <c r="Q39" s="59"/>
      <c r="R39" s="59"/>
      <c r="S39" s="59"/>
      <c r="T39" s="59"/>
      <c r="U39" s="59">
        <f t="shared" si="733"/>
        <v>41.379310344827587</v>
      </c>
      <c r="V39" s="127">
        <f>2022!U29</f>
        <v>33.600000000000001</v>
      </c>
      <c r="W39" s="59">
        <f t="shared" si="734"/>
        <v>30</v>
      </c>
      <c r="X39" s="59">
        <f>2022!W29</f>
        <v>33</v>
      </c>
      <c r="Y39" s="127">
        <f t="shared" si="735"/>
        <v>29.464285714285715</v>
      </c>
      <c r="Z39" s="59"/>
      <c r="AA39" s="59"/>
      <c r="AB39" s="59"/>
      <c r="AC39" s="59"/>
      <c r="AD39" s="59">
        <f t="shared" si="736"/>
        <v>33</v>
      </c>
      <c r="AE39" s="59"/>
    </row>
    <row r="40" ht="15.75">
      <c r="A40" s="46"/>
      <c r="B40" s="61" t="s">
        <v>63</v>
      </c>
      <c r="C40" s="129"/>
      <c r="D40" s="130"/>
      <c r="E40" s="130"/>
      <c r="F40" s="131"/>
      <c r="G40" s="59"/>
      <c r="H40" s="127"/>
      <c r="I40" s="59"/>
      <c r="J40" s="59"/>
      <c r="K40" s="59"/>
      <c r="L40" s="59"/>
      <c r="M40" s="71"/>
      <c r="N40" s="71"/>
      <c r="O40" s="71"/>
      <c r="P40" s="71"/>
      <c r="Q40" s="71"/>
      <c r="R40" s="71"/>
      <c r="S40" s="71"/>
      <c r="T40" s="71"/>
      <c r="U40" s="59"/>
      <c r="V40" s="144"/>
      <c r="W40" s="59"/>
      <c r="X40" s="71"/>
      <c r="Y40" s="127"/>
      <c r="Z40" s="71"/>
      <c r="AA40" s="71"/>
      <c r="AB40" s="71"/>
      <c r="AC40" s="71"/>
      <c r="AD40" s="71" t="str">
        <f t="shared" si="736"/>
        <v/>
      </c>
      <c r="AE40" s="71"/>
    </row>
    <row r="41" ht="30">
      <c r="A41" s="46">
        <v>21</v>
      </c>
      <c r="B41" s="72" t="s">
        <v>295</v>
      </c>
      <c r="C41" s="125">
        <f>2022!B31</f>
        <v>375.81700000000001</v>
      </c>
      <c r="D41" s="126">
        <f>2022!N31</f>
        <v>416</v>
      </c>
      <c r="E41" s="126">
        <f>2022!O31</f>
        <v>416</v>
      </c>
      <c r="F41" s="125">
        <f>2022!R31</f>
        <v>1.1069217198796222</v>
      </c>
      <c r="G41" s="59">
        <f>2021!W30</f>
        <v>82</v>
      </c>
      <c r="H41" s="127">
        <f t="shared" si="732"/>
        <v>19.71153846153846</v>
      </c>
      <c r="I41" s="59"/>
      <c r="J41" s="59"/>
      <c r="K41" s="59"/>
      <c r="L41" s="59"/>
      <c r="M41" s="59"/>
      <c r="N41" s="59"/>
      <c r="O41" s="59">
        <f>'Добыча 2021'!R40</f>
        <v>5</v>
      </c>
      <c r="P41" s="59"/>
      <c r="Q41" s="59"/>
      <c r="R41" s="59"/>
      <c r="S41" s="59"/>
      <c r="T41" s="59"/>
      <c r="U41" s="59">
        <f t="shared" si="733"/>
        <v>6.0975609756097562</v>
      </c>
      <c r="V41" s="127">
        <f>2022!U31</f>
        <v>124.8</v>
      </c>
      <c r="W41" s="59">
        <f t="shared" si="734"/>
        <v>30</v>
      </c>
      <c r="X41" s="59">
        <f>2022!W31</f>
        <v>82</v>
      </c>
      <c r="Y41" s="127">
        <f t="shared" si="735"/>
        <v>19.71153846153846</v>
      </c>
      <c r="Z41" s="59"/>
      <c r="AA41" s="59"/>
      <c r="AB41" s="59"/>
      <c r="AC41" s="59"/>
      <c r="AD41" s="59">
        <f t="shared" si="736"/>
        <v>82</v>
      </c>
      <c r="AE41" s="59"/>
    </row>
    <row r="42" ht="51" customHeight="1">
      <c r="A42" s="46">
        <v>22</v>
      </c>
      <c r="B42" s="72" t="s">
        <v>296</v>
      </c>
      <c r="C42" s="125">
        <f>2022!B32</f>
        <v>242.90000000000001</v>
      </c>
      <c r="D42" s="126">
        <f>2022!N32</f>
        <v>50</v>
      </c>
      <c r="E42" s="126">
        <f>2022!O32</f>
        <v>50</v>
      </c>
      <c r="F42" s="125">
        <f>2022!R32</f>
        <v>0.20584602717167558</v>
      </c>
      <c r="G42" s="59">
        <f>2021!W31</f>
        <v>5</v>
      </c>
      <c r="H42" s="127">
        <f t="shared" si="732"/>
        <v>10</v>
      </c>
      <c r="I42" s="59"/>
      <c r="J42" s="59"/>
      <c r="K42" s="59"/>
      <c r="L42" s="59"/>
      <c r="M42" s="59"/>
      <c r="N42" s="59"/>
      <c r="O42" s="59">
        <f>'Добыча 2021'!R41</f>
        <v>1</v>
      </c>
      <c r="P42" s="59"/>
      <c r="Q42" s="59"/>
      <c r="R42" s="59"/>
      <c r="S42" s="59"/>
      <c r="T42" s="59"/>
      <c r="U42" s="59">
        <f t="shared" si="733"/>
        <v>20</v>
      </c>
      <c r="V42" s="127">
        <f>2022!U32</f>
        <v>15</v>
      </c>
      <c r="W42" s="59">
        <f t="shared" si="734"/>
        <v>30</v>
      </c>
      <c r="X42" s="59">
        <f>2022!W32</f>
        <v>5</v>
      </c>
      <c r="Y42" s="127">
        <f t="shared" si="735"/>
        <v>10</v>
      </c>
      <c r="Z42" s="59"/>
      <c r="AA42" s="59"/>
      <c r="AB42" s="59"/>
      <c r="AC42" s="59"/>
      <c r="AD42" s="59">
        <f t="shared" si="736"/>
        <v>5</v>
      </c>
      <c r="AE42" s="59"/>
    </row>
    <row r="43" ht="37.5" customHeight="1">
      <c r="A43" s="87">
        <v>23</v>
      </c>
      <c r="B43" s="72" t="s">
        <v>66</v>
      </c>
      <c r="C43" s="125">
        <f>2022!B33</f>
        <v>46.606000000000002</v>
      </c>
      <c r="D43" s="126">
        <f>2022!N33</f>
        <v>46</v>
      </c>
      <c r="E43" s="126">
        <f>2022!O33</f>
        <v>46</v>
      </c>
      <c r="F43" s="125">
        <f>2022!R33</f>
        <v>0.98699738231129031</v>
      </c>
      <c r="G43" s="59">
        <f>2021!W32</f>
        <v>11</v>
      </c>
      <c r="H43" s="127">
        <f t="shared" si="732"/>
        <v>23.913043478260871</v>
      </c>
      <c r="I43" s="62"/>
      <c r="J43" s="62"/>
      <c r="K43" s="62"/>
      <c r="L43" s="132"/>
      <c r="M43" s="59"/>
      <c r="N43" s="59"/>
      <c r="O43" s="59">
        <f>'Добыча 2021'!R42</f>
        <v>1</v>
      </c>
      <c r="P43" s="59"/>
      <c r="Q43" s="59"/>
      <c r="R43" s="59"/>
      <c r="S43" s="59"/>
      <c r="T43" s="59"/>
      <c r="U43" s="59">
        <f t="shared" si="733"/>
        <v>9.0909090909090917</v>
      </c>
      <c r="V43" s="127">
        <f>2022!U33</f>
        <v>13.799999999999999</v>
      </c>
      <c r="W43" s="59">
        <f t="shared" si="734"/>
        <v>30</v>
      </c>
      <c r="X43" s="59">
        <f>2022!W33</f>
        <v>11</v>
      </c>
      <c r="Y43" s="127">
        <f t="shared" si="735"/>
        <v>23.913043478260871</v>
      </c>
      <c r="Z43" s="59"/>
      <c r="AA43" s="59"/>
      <c r="AB43" s="59"/>
      <c r="AC43" s="59"/>
      <c r="AD43" s="59">
        <f t="shared" si="736"/>
        <v>11</v>
      </c>
      <c r="AE43" s="59"/>
    </row>
    <row r="44" ht="15.75">
      <c r="A44" s="46"/>
      <c r="B44" s="61" t="s">
        <v>67</v>
      </c>
      <c r="C44" s="129"/>
      <c r="D44" s="130"/>
      <c r="E44" s="130"/>
      <c r="F44" s="131"/>
      <c r="G44" s="59"/>
      <c r="H44" s="127"/>
      <c r="I44" s="59"/>
      <c r="J44" s="59"/>
      <c r="K44" s="59"/>
      <c r="L44" s="59"/>
      <c r="M44" s="71"/>
      <c r="N44" s="71"/>
      <c r="O44" s="71"/>
      <c r="P44" s="71"/>
      <c r="Q44" s="71"/>
      <c r="R44" s="71"/>
      <c r="S44" s="71"/>
      <c r="T44" s="71"/>
      <c r="U44" s="59"/>
      <c r="V44" s="144"/>
      <c r="W44" s="59"/>
      <c r="X44" s="71"/>
      <c r="Y44" s="127"/>
      <c r="Z44" s="71"/>
      <c r="AA44" s="71"/>
      <c r="AB44" s="71"/>
      <c r="AC44" s="71"/>
      <c r="AD44" s="71" t="str">
        <f t="shared" si="736"/>
        <v/>
      </c>
      <c r="AE44" s="71"/>
    </row>
    <row r="45" ht="48.75" customHeight="1">
      <c r="A45" s="46">
        <v>24</v>
      </c>
      <c r="B45" s="73" t="s">
        <v>297</v>
      </c>
      <c r="C45" s="125">
        <f>2022!B35</f>
        <v>399.13200000000001</v>
      </c>
      <c r="D45" s="126">
        <f>2022!N35</f>
        <v>27</v>
      </c>
      <c r="E45" s="126">
        <f>2022!O35</f>
        <v>32</v>
      </c>
      <c r="F45" s="125">
        <f>2022!R35</f>
        <v>8.0173977531242793e-002</v>
      </c>
      <c r="G45" s="59">
        <f>2021!W34</f>
        <v>5</v>
      </c>
      <c r="H45" s="127">
        <f t="shared" si="732"/>
        <v>18.518518518518519</v>
      </c>
      <c r="I45" s="59"/>
      <c r="J45" s="59"/>
      <c r="K45" s="59"/>
      <c r="L45" s="59"/>
      <c r="M45" s="59"/>
      <c r="N45" s="59"/>
      <c r="O45" s="59">
        <f>'Добыча 2021'!R44</f>
        <v>3</v>
      </c>
      <c r="P45" s="59"/>
      <c r="Q45" s="59"/>
      <c r="R45" s="59"/>
      <c r="S45" s="59"/>
      <c r="T45" s="59"/>
      <c r="U45" s="59">
        <f t="shared" si="733"/>
        <v>60</v>
      </c>
      <c r="V45" s="127">
        <f>2022!U35</f>
        <v>9.5999999999999996</v>
      </c>
      <c r="W45" s="59">
        <f t="shared" si="734"/>
        <v>30</v>
      </c>
      <c r="X45" s="59">
        <f>2022!W35</f>
        <v>5</v>
      </c>
      <c r="Y45" s="127">
        <f t="shared" si="735"/>
        <v>15.625</v>
      </c>
      <c r="Z45" s="59"/>
      <c r="AA45" s="59"/>
      <c r="AB45" s="59"/>
      <c r="AC45" s="59"/>
      <c r="AD45" s="59">
        <f t="shared" si="736"/>
        <v>5</v>
      </c>
      <c r="AE45" s="59"/>
    </row>
    <row r="46" ht="30">
      <c r="A46" s="87">
        <v>25</v>
      </c>
      <c r="B46" s="73" t="s">
        <v>298</v>
      </c>
      <c r="C46" s="125">
        <f>2022!B36</f>
        <v>162.821</v>
      </c>
      <c r="D46" s="126">
        <f>2022!N36</f>
        <v>65</v>
      </c>
      <c r="E46" s="126">
        <f>2022!O36</f>
        <v>65</v>
      </c>
      <c r="F46" s="125">
        <f>2022!R36</f>
        <v>0.39921140393438193</v>
      </c>
      <c r="G46" s="59">
        <f>2021!W35</f>
        <v>5</v>
      </c>
      <c r="H46" s="127">
        <f t="shared" si="732"/>
        <v>7.6923076923076925</v>
      </c>
      <c r="I46" s="62"/>
      <c r="J46" s="62"/>
      <c r="K46" s="62"/>
      <c r="L46" s="132"/>
      <c r="M46" s="59"/>
      <c r="N46" s="59"/>
      <c r="O46" s="59">
        <f>'Добыча 2021'!R45</f>
        <v>3</v>
      </c>
      <c r="P46" s="59"/>
      <c r="Q46" s="59"/>
      <c r="R46" s="59"/>
      <c r="S46" s="59"/>
      <c r="T46" s="59"/>
      <c r="U46" s="59">
        <f t="shared" si="733"/>
        <v>60</v>
      </c>
      <c r="V46" s="127">
        <f>2022!U36</f>
        <v>19.5</v>
      </c>
      <c r="W46" s="59">
        <f t="shared" si="734"/>
        <v>30</v>
      </c>
      <c r="X46" s="59">
        <f>2022!W36</f>
        <v>5</v>
      </c>
      <c r="Y46" s="127">
        <f t="shared" si="735"/>
        <v>7.6923076923076925</v>
      </c>
      <c r="Z46" s="59"/>
      <c r="AA46" s="59"/>
      <c r="AB46" s="59"/>
      <c r="AC46" s="59"/>
      <c r="AD46" s="59">
        <f t="shared" si="736"/>
        <v>5</v>
      </c>
      <c r="AE46" s="59"/>
    </row>
    <row r="47" ht="15.75">
      <c r="A47" s="46"/>
      <c r="B47" s="61" t="s">
        <v>70</v>
      </c>
      <c r="C47" s="131"/>
      <c r="D47" s="130"/>
      <c r="E47" s="130"/>
      <c r="F47" s="131"/>
      <c r="G47" s="59"/>
      <c r="H47" s="127"/>
      <c r="I47" s="59"/>
      <c r="J47" s="59"/>
      <c r="K47" s="59"/>
      <c r="L47" s="59"/>
      <c r="M47" s="71"/>
      <c r="N47" s="71"/>
      <c r="O47" s="71"/>
      <c r="P47" s="71"/>
      <c r="Q47" s="71"/>
      <c r="R47" s="71"/>
      <c r="S47" s="71"/>
      <c r="T47" s="71"/>
      <c r="U47" s="59"/>
      <c r="V47" s="144"/>
      <c r="W47" s="59"/>
      <c r="X47" s="71"/>
      <c r="Y47" s="127"/>
      <c r="Z47" s="71"/>
      <c r="AA47" s="71"/>
      <c r="AB47" s="71"/>
      <c r="AC47" s="71"/>
      <c r="AD47" s="71" t="str">
        <f t="shared" si="736"/>
        <v/>
      </c>
      <c r="AE47" s="71"/>
    </row>
    <row r="48" ht="34.5" customHeight="1">
      <c r="A48" s="46">
        <v>26</v>
      </c>
      <c r="B48" s="64" t="s">
        <v>77</v>
      </c>
      <c r="C48" s="125">
        <f>2022!B38</f>
        <v>7.1820000000000004</v>
      </c>
      <c r="D48" s="126">
        <f>2022!N38</f>
        <v>11</v>
      </c>
      <c r="E48" s="126">
        <f>2022!O38</f>
        <v>11</v>
      </c>
      <c r="F48" s="125">
        <f>2022!R38</f>
        <v>1.5316067947646894</v>
      </c>
      <c r="G48" s="59">
        <f>2021!W37</f>
        <v>3</v>
      </c>
      <c r="H48" s="127">
        <f t="shared" si="732"/>
        <v>27.27272727272727</v>
      </c>
      <c r="I48" s="59"/>
      <c r="J48" s="59"/>
      <c r="K48" s="59"/>
      <c r="L48" s="59"/>
      <c r="M48" s="59"/>
      <c r="N48" s="59"/>
      <c r="O48" s="59">
        <f>'Добыча 2021'!R47</f>
        <v>0</v>
      </c>
      <c r="P48" s="59"/>
      <c r="Q48" s="59"/>
      <c r="R48" s="59"/>
      <c r="S48" s="59"/>
      <c r="T48" s="59"/>
      <c r="U48" s="59">
        <f t="shared" si="733"/>
        <v>0</v>
      </c>
      <c r="V48" s="127">
        <f>2022!U38</f>
        <v>3.2999999999999998</v>
      </c>
      <c r="W48" s="59">
        <f t="shared" si="734"/>
        <v>30</v>
      </c>
      <c r="X48" s="59">
        <f>2022!W38</f>
        <v>3</v>
      </c>
      <c r="Y48" s="127">
        <f t="shared" si="735"/>
        <v>27.27272727272727</v>
      </c>
      <c r="Z48" s="59"/>
      <c r="AA48" s="59"/>
      <c r="AB48" s="59"/>
      <c r="AC48" s="59"/>
      <c r="AD48" s="59">
        <f t="shared" si="736"/>
        <v>3</v>
      </c>
      <c r="AE48" s="59"/>
    </row>
    <row r="49" ht="34.5" customHeight="1">
      <c r="A49" s="46">
        <v>27</v>
      </c>
      <c r="B49" s="64" t="s">
        <v>76</v>
      </c>
      <c r="C49" s="125">
        <f>2022!B39</f>
        <v>11.596</v>
      </c>
      <c r="D49" s="126">
        <f>2022!N39</f>
        <v>17</v>
      </c>
      <c r="E49" s="126">
        <f>2022!O39</f>
        <v>17</v>
      </c>
      <c r="F49" s="125">
        <f>2022!R39</f>
        <v>1.4660227664711969</v>
      </c>
      <c r="G49" s="59">
        <f>2021!W38</f>
        <v>4</v>
      </c>
      <c r="H49" s="127">
        <f t="shared" si="732"/>
        <v>23.52941176470588</v>
      </c>
      <c r="I49" s="59"/>
      <c r="J49" s="59"/>
      <c r="K49" s="59"/>
      <c r="L49" s="59"/>
      <c r="M49" s="59"/>
      <c r="N49" s="59"/>
      <c r="O49" s="59">
        <f>'Добыча 2021'!R48</f>
        <v>0</v>
      </c>
      <c r="P49" s="59"/>
      <c r="Q49" s="59"/>
      <c r="R49" s="59"/>
      <c r="S49" s="59"/>
      <c r="T49" s="59"/>
      <c r="U49" s="59">
        <f t="shared" si="733"/>
        <v>0</v>
      </c>
      <c r="V49" s="127">
        <f>2022!U39</f>
        <v>5.0999999999999996</v>
      </c>
      <c r="W49" s="59">
        <f t="shared" si="734"/>
        <v>30</v>
      </c>
      <c r="X49" s="59">
        <f>2022!W39</f>
        <v>4</v>
      </c>
      <c r="Y49" s="127">
        <f t="shared" si="735"/>
        <v>23.52941176470588</v>
      </c>
      <c r="Z49" s="59"/>
      <c r="AA49" s="59"/>
      <c r="AB49" s="59"/>
      <c r="AC49" s="59"/>
      <c r="AD49" s="59">
        <f t="shared" si="736"/>
        <v>4</v>
      </c>
      <c r="AE49" s="59"/>
    </row>
    <row r="50" ht="31.5" customHeight="1">
      <c r="A50" s="46">
        <v>28</v>
      </c>
      <c r="B50" s="64" t="s">
        <v>75</v>
      </c>
      <c r="C50" s="125">
        <f>2022!B40</f>
        <v>16.030000000000001</v>
      </c>
      <c r="D50" s="126">
        <f>2022!N40</f>
        <v>16</v>
      </c>
      <c r="E50" s="126">
        <f>2022!O40</f>
        <v>16</v>
      </c>
      <c r="F50" s="125">
        <f>2022!R40</f>
        <v>0.99812850904553951</v>
      </c>
      <c r="G50" s="59">
        <f>2021!W39</f>
        <v>2</v>
      </c>
      <c r="H50" s="127">
        <f t="shared" si="732"/>
        <v>12.5</v>
      </c>
      <c r="I50" s="59"/>
      <c r="J50" s="59"/>
      <c r="K50" s="59"/>
      <c r="L50" s="59"/>
      <c r="M50" s="59"/>
      <c r="N50" s="59"/>
      <c r="O50" s="59">
        <f>'Добыча 2021'!R49</f>
        <v>0</v>
      </c>
      <c r="P50" s="59"/>
      <c r="Q50" s="59"/>
      <c r="R50" s="59"/>
      <c r="S50" s="59"/>
      <c r="T50" s="59"/>
      <c r="U50" s="59">
        <f t="shared" si="733"/>
        <v>0</v>
      </c>
      <c r="V50" s="127">
        <f>2022!U40</f>
        <v>4.7999999999999998</v>
      </c>
      <c r="W50" s="59">
        <f t="shared" si="734"/>
        <v>30</v>
      </c>
      <c r="X50" s="59">
        <f>2022!W40</f>
        <v>2</v>
      </c>
      <c r="Y50" s="127">
        <f t="shared" si="735"/>
        <v>12.5</v>
      </c>
      <c r="Z50" s="59"/>
      <c r="AA50" s="59"/>
      <c r="AB50" s="59"/>
      <c r="AC50" s="59"/>
      <c r="AD50" s="59">
        <f t="shared" si="736"/>
        <v>2</v>
      </c>
      <c r="AE50" s="59"/>
    </row>
    <row r="51" ht="31.5" customHeight="1">
      <c r="A51" s="46">
        <v>29</v>
      </c>
      <c r="B51" s="147" t="s">
        <v>410</v>
      </c>
      <c r="C51" s="125">
        <f>2022!B41</f>
        <v>7.9729999999999999</v>
      </c>
      <c r="D51" s="138">
        <f>2022!N41</f>
        <v>15</v>
      </c>
      <c r="E51" s="126">
        <f>2022!O41</f>
        <v>6</v>
      </c>
      <c r="F51" s="125">
        <f>2022!R41</f>
        <v>0.75253982189890878</v>
      </c>
      <c r="G51" s="80">
        <f>2021!W40</f>
        <v>4</v>
      </c>
      <c r="H51" s="139">
        <f t="shared" si="732"/>
        <v>26.666666666666668</v>
      </c>
      <c r="I51" s="59"/>
      <c r="J51" s="59"/>
      <c r="K51" s="59"/>
      <c r="L51" s="59"/>
      <c r="M51" s="59"/>
      <c r="N51" s="59"/>
      <c r="O51" s="80">
        <f>'Добыча 2021'!R50</f>
        <v>0</v>
      </c>
      <c r="P51" s="59"/>
      <c r="Q51" s="59"/>
      <c r="R51" s="59"/>
      <c r="S51" s="59"/>
      <c r="T51" s="59"/>
      <c r="U51" s="80">
        <f t="shared" si="733"/>
        <v>0</v>
      </c>
      <c r="V51" s="127">
        <f>2022!U41</f>
        <v>1.7999999999999998</v>
      </c>
      <c r="W51" s="59">
        <f t="shared" si="734"/>
        <v>30</v>
      </c>
      <c r="X51" s="59">
        <f>2022!W41</f>
        <v>1</v>
      </c>
      <c r="Y51" s="127">
        <f t="shared" si="735"/>
        <v>0</v>
      </c>
      <c r="Z51" s="59"/>
      <c r="AA51" s="59"/>
      <c r="AB51" s="59"/>
      <c r="AC51" s="59"/>
      <c r="AD51" s="59">
        <f t="shared" si="736"/>
        <v>1</v>
      </c>
      <c r="AE51" s="59"/>
    </row>
    <row r="52" ht="31.5" customHeight="1">
      <c r="A52" s="46">
        <v>30</v>
      </c>
      <c r="B52" s="147" t="s">
        <v>411</v>
      </c>
      <c r="C52" s="125">
        <f>2022!B42</f>
        <v>28.376999999999999</v>
      </c>
      <c r="D52" s="149"/>
      <c r="E52" s="126">
        <f>2022!O42</f>
        <v>9</v>
      </c>
      <c r="F52" s="125">
        <f>2022!R42</f>
        <v>0.3171582619727244</v>
      </c>
      <c r="G52" s="150"/>
      <c r="H52" s="151"/>
      <c r="I52" s="59"/>
      <c r="J52" s="59"/>
      <c r="K52" s="59"/>
      <c r="L52" s="59"/>
      <c r="M52" s="59"/>
      <c r="N52" s="59"/>
      <c r="O52" s="150"/>
      <c r="P52" s="59"/>
      <c r="Q52" s="59"/>
      <c r="R52" s="59"/>
      <c r="S52" s="59"/>
      <c r="T52" s="59"/>
      <c r="U52" s="150"/>
      <c r="V52" s="127">
        <f>2022!U42</f>
        <v>2.6999999999999997</v>
      </c>
      <c r="W52" s="59">
        <f t="shared" si="734"/>
        <v>30</v>
      </c>
      <c r="X52" s="59">
        <f>2022!W42</f>
        <v>2</v>
      </c>
      <c r="Y52" s="127">
        <f t="shared" si="735"/>
        <v>22.222222222222221</v>
      </c>
      <c r="Z52" s="59"/>
      <c r="AA52" s="59"/>
      <c r="AB52" s="59"/>
      <c r="AC52" s="59"/>
      <c r="AD52" s="59">
        <f t="shared" si="736"/>
        <v>2</v>
      </c>
      <c r="AE52" s="59"/>
    </row>
    <row r="53" ht="30.75" customHeight="1">
      <c r="A53" s="46">
        <v>31</v>
      </c>
      <c r="B53" s="152" t="s">
        <v>412</v>
      </c>
      <c r="C53" s="125">
        <f>2022!B43</f>
        <v>36.741999999999997</v>
      </c>
      <c r="D53" s="142"/>
      <c r="E53" s="126">
        <f>2022!O43</f>
        <v>0</v>
      </c>
      <c r="F53" s="125">
        <f>2022!R43</f>
        <v>0</v>
      </c>
      <c r="G53" s="82"/>
      <c r="H53" s="143"/>
      <c r="I53" s="59"/>
      <c r="J53" s="59"/>
      <c r="K53" s="59"/>
      <c r="L53" s="59"/>
      <c r="M53" s="59"/>
      <c r="N53" s="59"/>
      <c r="O53" s="82"/>
      <c r="P53" s="59"/>
      <c r="Q53" s="59"/>
      <c r="R53" s="59"/>
      <c r="S53" s="59"/>
      <c r="T53" s="59"/>
      <c r="U53" s="82"/>
      <c r="V53" s="127">
        <f>2022!U43</f>
        <v>0</v>
      </c>
      <c r="W53" s="59">
        <f t="shared" si="734"/>
        <v>0</v>
      </c>
      <c r="X53" s="59">
        <f>2022!W43</f>
        <v>0</v>
      </c>
      <c r="Y53" s="127">
        <f t="shared" si="735"/>
        <v>0</v>
      </c>
      <c r="Z53" s="59"/>
      <c r="AA53" s="59"/>
      <c r="AB53" s="59"/>
      <c r="AC53" s="59"/>
      <c r="AD53" s="59" t="str">
        <f t="shared" si="736"/>
        <v/>
      </c>
      <c r="AE53" s="59"/>
    </row>
    <row r="54" ht="30.75" customHeight="1">
      <c r="A54" s="46">
        <v>32</v>
      </c>
      <c r="B54" s="72" t="s">
        <v>74</v>
      </c>
      <c r="C54" s="125">
        <f>2022!B44</f>
        <v>9.9800000000000004</v>
      </c>
      <c r="D54" s="126">
        <f>2022!N44</f>
        <v>12</v>
      </c>
      <c r="E54" s="126">
        <f>2022!O44</f>
        <v>12</v>
      </c>
      <c r="F54" s="125">
        <f>2022!R44</f>
        <v>1.2024048096192383</v>
      </c>
      <c r="G54" s="59">
        <f>2021!W41</f>
        <v>3</v>
      </c>
      <c r="H54" s="127">
        <f t="shared" si="732"/>
        <v>25</v>
      </c>
      <c r="I54" s="59"/>
      <c r="J54" s="59"/>
      <c r="K54" s="59"/>
      <c r="L54" s="59"/>
      <c r="M54" s="59"/>
      <c r="N54" s="59"/>
      <c r="O54" s="59">
        <f>'Добыча 2021'!R51</f>
        <v>1</v>
      </c>
      <c r="P54" s="59"/>
      <c r="Q54" s="59"/>
      <c r="R54" s="59"/>
      <c r="S54" s="59"/>
      <c r="T54" s="59"/>
      <c r="U54" s="59">
        <f t="shared" si="733"/>
        <v>33.333333333333329</v>
      </c>
      <c r="V54" s="127">
        <f>2022!U44</f>
        <v>3.5999999999999996</v>
      </c>
      <c r="W54" s="59">
        <f t="shared" si="734"/>
        <v>30</v>
      </c>
      <c r="X54" s="59">
        <f>2022!W44</f>
        <v>3</v>
      </c>
      <c r="Y54" s="127">
        <f t="shared" si="735"/>
        <v>25</v>
      </c>
      <c r="Z54" s="59"/>
      <c r="AA54" s="59"/>
      <c r="AB54" s="59"/>
      <c r="AC54" s="59"/>
      <c r="AD54" s="59">
        <f t="shared" si="736"/>
        <v>3</v>
      </c>
      <c r="AE54" s="59"/>
    </row>
    <row r="55" ht="31.5">
      <c r="A55" s="46">
        <v>33</v>
      </c>
      <c r="B55" s="64" t="s">
        <v>300</v>
      </c>
      <c r="C55" s="125">
        <f>2022!B45</f>
        <v>9.4399999999999995</v>
      </c>
      <c r="D55" s="126">
        <f>2022!N45</f>
        <v>8</v>
      </c>
      <c r="E55" s="126">
        <f>2022!O45</f>
        <v>9</v>
      </c>
      <c r="F55" s="125">
        <f>2022!R45</f>
        <v>0.95338983050847459</v>
      </c>
      <c r="G55" s="59">
        <f>2021!W42</f>
        <v>2</v>
      </c>
      <c r="H55" s="127">
        <f t="shared" si="732"/>
        <v>25</v>
      </c>
      <c r="I55" s="59"/>
      <c r="J55" s="59"/>
      <c r="K55" s="59"/>
      <c r="L55" s="59"/>
      <c r="M55" s="59"/>
      <c r="N55" s="59"/>
      <c r="O55" s="59">
        <f>'Добыча 2021'!R52</f>
        <v>1</v>
      </c>
      <c r="P55" s="59"/>
      <c r="Q55" s="59"/>
      <c r="R55" s="59"/>
      <c r="S55" s="59"/>
      <c r="T55" s="59"/>
      <c r="U55" s="59">
        <f t="shared" si="733"/>
        <v>50</v>
      </c>
      <c r="V55" s="127">
        <f>2022!U45</f>
        <v>2.6999999999999997</v>
      </c>
      <c r="W55" s="59">
        <f t="shared" si="734"/>
        <v>30</v>
      </c>
      <c r="X55" s="59">
        <f>2022!W45</f>
        <v>2</v>
      </c>
      <c r="Y55" s="127">
        <f t="shared" si="735"/>
        <v>22.222222222222221</v>
      </c>
      <c r="Z55" s="59"/>
      <c r="AA55" s="59"/>
      <c r="AB55" s="59"/>
      <c r="AC55" s="59"/>
      <c r="AD55" s="59">
        <f t="shared" si="736"/>
        <v>2</v>
      </c>
      <c r="AE55" s="59"/>
    </row>
    <row r="56" ht="75">
      <c r="A56" s="46">
        <v>34</v>
      </c>
      <c r="B56" s="72" t="s">
        <v>71</v>
      </c>
      <c r="C56" s="125">
        <f>2022!B46</f>
        <v>51.079999999999998</v>
      </c>
      <c r="D56" s="126">
        <f>2022!N46</f>
        <v>41</v>
      </c>
      <c r="E56" s="126">
        <f>2022!O46</f>
        <v>45</v>
      </c>
      <c r="F56" s="125">
        <f>2022!R46</f>
        <v>0.88097102584181675</v>
      </c>
      <c r="G56" s="59">
        <f>2021!W43</f>
        <v>8</v>
      </c>
      <c r="H56" s="127">
        <f t="shared" si="732"/>
        <v>19.512195121951219</v>
      </c>
      <c r="I56" s="59"/>
      <c r="J56" s="59"/>
      <c r="K56" s="59"/>
      <c r="L56" s="59"/>
      <c r="M56" s="59"/>
      <c r="N56" s="59"/>
      <c r="O56" s="59">
        <f>'Добыча 2021'!R53</f>
        <v>2</v>
      </c>
      <c r="P56" s="59"/>
      <c r="Q56" s="59"/>
      <c r="R56" s="59"/>
      <c r="S56" s="59"/>
      <c r="T56" s="59"/>
      <c r="U56" s="59">
        <f t="shared" si="733"/>
        <v>25</v>
      </c>
      <c r="V56" s="127">
        <f>2022!U46</f>
        <v>13.5</v>
      </c>
      <c r="W56" s="59">
        <f t="shared" si="734"/>
        <v>30</v>
      </c>
      <c r="X56" s="59">
        <f>2022!W46</f>
        <v>13</v>
      </c>
      <c r="Y56" s="127">
        <f t="shared" si="735"/>
        <v>28.888888888888886</v>
      </c>
      <c r="Z56" s="59"/>
      <c r="AA56" s="59"/>
      <c r="AB56" s="59"/>
      <c r="AC56" s="59"/>
      <c r="AD56" s="59">
        <f t="shared" si="736"/>
        <v>13</v>
      </c>
      <c r="AE56" s="59"/>
    </row>
    <row r="57" ht="88.5" customHeight="1">
      <c r="A57" s="46">
        <v>35</v>
      </c>
      <c r="B57" s="72" t="s">
        <v>301</v>
      </c>
      <c r="C57" s="125">
        <f>2022!B47</f>
        <v>115.09999999999999</v>
      </c>
      <c r="D57" s="126">
        <f>2022!N47</f>
        <v>98</v>
      </c>
      <c r="E57" s="126">
        <f>2022!O47</f>
        <v>88</v>
      </c>
      <c r="F57" s="125">
        <f>2022!R47</f>
        <v>0.76455256298870555</v>
      </c>
      <c r="G57" s="59">
        <f>2021!W44</f>
        <v>14</v>
      </c>
      <c r="H57" s="127">
        <f t="shared" si="732"/>
        <v>14.285714285714285</v>
      </c>
      <c r="I57" s="59"/>
      <c r="J57" s="59"/>
      <c r="K57" s="59"/>
      <c r="L57" s="59"/>
      <c r="M57" s="59"/>
      <c r="N57" s="59"/>
      <c r="O57" s="59">
        <f>'Добыча 2021'!R54</f>
        <v>0</v>
      </c>
      <c r="P57" s="59"/>
      <c r="Q57" s="59"/>
      <c r="R57" s="59"/>
      <c r="S57" s="59"/>
      <c r="T57" s="59"/>
      <c r="U57" s="59">
        <f t="shared" si="733"/>
        <v>0</v>
      </c>
      <c r="V57" s="127">
        <f>2022!U47</f>
        <v>26.399999999999999</v>
      </c>
      <c r="W57" s="59">
        <f t="shared" si="734"/>
        <v>30</v>
      </c>
      <c r="X57" s="59">
        <f>2022!W47</f>
        <v>13</v>
      </c>
      <c r="Y57" s="127">
        <f t="shared" si="735"/>
        <v>14.772727272727273</v>
      </c>
      <c r="Z57" s="59"/>
      <c r="AA57" s="59"/>
      <c r="AB57" s="59"/>
      <c r="AC57" s="59"/>
      <c r="AD57" s="59">
        <f t="shared" si="736"/>
        <v>13</v>
      </c>
      <c r="AE57" s="59"/>
    </row>
    <row r="58" ht="51.75" customHeight="1">
      <c r="A58" s="46">
        <v>36</v>
      </c>
      <c r="B58" s="72" t="s">
        <v>72</v>
      </c>
      <c r="C58" s="125">
        <f>2022!B48</f>
        <v>120.515</v>
      </c>
      <c r="D58" s="126">
        <f>2022!N48</f>
        <v>50</v>
      </c>
      <c r="E58" s="126">
        <f>2022!O48</f>
        <v>50</v>
      </c>
      <c r="F58" s="125">
        <f>2022!R48</f>
        <v>0.41488611376177237</v>
      </c>
      <c r="G58" s="59">
        <f>2021!W45</f>
        <v>15</v>
      </c>
      <c r="H58" s="127">
        <f t="shared" si="732"/>
        <v>30</v>
      </c>
      <c r="I58" s="59"/>
      <c r="J58" s="59"/>
      <c r="K58" s="59"/>
      <c r="L58" s="59"/>
      <c r="M58" s="59"/>
      <c r="N58" s="59"/>
      <c r="O58" s="59">
        <f>'Добыча 2021'!R55</f>
        <v>1</v>
      </c>
      <c r="P58" s="59"/>
      <c r="Q58" s="59"/>
      <c r="R58" s="59"/>
      <c r="S58" s="59"/>
      <c r="T58" s="59"/>
      <c r="U58" s="59">
        <f t="shared" si="733"/>
        <v>6.666666666666667</v>
      </c>
      <c r="V58" s="127">
        <f>2022!U48</f>
        <v>15</v>
      </c>
      <c r="W58" s="59">
        <f t="shared" si="734"/>
        <v>30</v>
      </c>
      <c r="X58" s="59">
        <f>2022!W48</f>
        <v>15</v>
      </c>
      <c r="Y58" s="127">
        <f t="shared" si="735"/>
        <v>30</v>
      </c>
      <c r="Z58" s="59"/>
      <c r="AA58" s="59"/>
      <c r="AB58" s="59"/>
      <c r="AC58" s="59"/>
      <c r="AD58" s="59">
        <f t="shared" si="736"/>
        <v>15</v>
      </c>
      <c r="AE58" s="59"/>
    </row>
    <row r="59" ht="45">
      <c r="A59" s="46">
        <v>37</v>
      </c>
      <c r="B59" s="72" t="s">
        <v>302</v>
      </c>
      <c r="C59" s="125">
        <f>2022!B49</f>
        <v>214.80000000000001</v>
      </c>
      <c r="D59" s="126">
        <f>2022!N49</f>
        <v>11</v>
      </c>
      <c r="E59" s="126">
        <f>2022!O49</f>
        <v>7</v>
      </c>
      <c r="F59" s="125">
        <f>2022!R49</f>
        <v>3.2588454376163874e-002</v>
      </c>
      <c r="G59" s="59">
        <f>2021!W46</f>
        <v>2</v>
      </c>
      <c r="H59" s="127">
        <f t="shared" si="732"/>
        <v>18.181818181818183</v>
      </c>
      <c r="I59" s="62"/>
      <c r="J59" s="62"/>
      <c r="K59" s="62"/>
      <c r="L59" s="132"/>
      <c r="M59" s="59"/>
      <c r="N59" s="59"/>
      <c r="O59" s="59">
        <f>'Добыча 2021'!R56</f>
        <v>1</v>
      </c>
      <c r="P59" s="59"/>
      <c r="Q59" s="59"/>
      <c r="R59" s="59"/>
      <c r="S59" s="59"/>
      <c r="T59" s="59"/>
      <c r="U59" s="59">
        <f t="shared" si="733"/>
        <v>50</v>
      </c>
      <c r="V59" s="127">
        <f>2022!U49</f>
        <v>2.1000000000000001</v>
      </c>
      <c r="W59" s="59">
        <f t="shared" si="734"/>
        <v>30</v>
      </c>
      <c r="X59" s="59">
        <f>2022!W49</f>
        <v>2</v>
      </c>
      <c r="Y59" s="127">
        <f t="shared" si="735"/>
        <v>28.571428571428569</v>
      </c>
      <c r="Z59" s="59"/>
      <c r="AA59" s="59"/>
      <c r="AB59" s="59"/>
      <c r="AC59" s="59"/>
      <c r="AD59" s="59">
        <f t="shared" si="736"/>
        <v>2</v>
      </c>
      <c r="AE59" s="59"/>
    </row>
    <row r="60" ht="15.75">
      <c r="A60" s="46"/>
      <c r="B60" s="61" t="s">
        <v>83</v>
      </c>
      <c r="C60" s="131"/>
      <c r="D60" s="130"/>
      <c r="E60" s="130"/>
      <c r="F60" s="131"/>
      <c r="G60" s="59"/>
      <c r="H60" s="127"/>
      <c r="I60" s="59"/>
      <c r="J60" s="59"/>
      <c r="K60" s="59"/>
      <c r="L60" s="59"/>
      <c r="M60" s="71"/>
      <c r="N60" s="71"/>
      <c r="O60" s="71"/>
      <c r="P60" s="71"/>
      <c r="Q60" s="71"/>
      <c r="R60" s="71"/>
      <c r="S60" s="71"/>
      <c r="T60" s="71"/>
      <c r="U60" s="59"/>
      <c r="V60" s="144"/>
      <c r="W60" s="59"/>
      <c r="X60" s="71"/>
      <c r="Y60" s="127"/>
      <c r="Z60" s="71"/>
      <c r="AA60" s="71"/>
      <c r="AB60" s="71"/>
      <c r="AC60" s="71"/>
      <c r="AD60" s="71" t="str">
        <f t="shared" si="736"/>
        <v/>
      </c>
      <c r="AE60" s="71"/>
    </row>
    <row r="61" ht="45.75" customHeight="1">
      <c r="A61" s="46">
        <v>38</v>
      </c>
      <c r="B61" s="72" t="s">
        <v>303</v>
      </c>
      <c r="C61" s="125">
        <f>2022!B51</f>
        <v>299.10000000000002</v>
      </c>
      <c r="D61" s="126">
        <f>2022!N51</f>
        <v>164</v>
      </c>
      <c r="E61" s="126">
        <f>2022!O51</f>
        <v>74</v>
      </c>
      <c r="F61" s="125">
        <f>2022!R51</f>
        <v>0.24740889334670677</v>
      </c>
      <c r="G61" s="59">
        <f>2021!W48</f>
        <v>9</v>
      </c>
      <c r="H61" s="127">
        <f t="shared" si="732"/>
        <v>5.4878048780487809</v>
      </c>
      <c r="I61" s="210">
        <f>2021!W52</f>
        <v>15</v>
      </c>
      <c r="J61" s="59"/>
      <c r="K61" s="59"/>
      <c r="L61" s="59"/>
      <c r="M61" s="59"/>
      <c r="N61" s="59"/>
      <c r="O61" s="59">
        <f>'Добыча 2021'!R58</f>
        <v>2</v>
      </c>
      <c r="P61" s="59"/>
      <c r="Q61" s="59"/>
      <c r="R61" s="59"/>
      <c r="S61" s="59"/>
      <c r="T61" s="59"/>
      <c r="U61" s="59">
        <f t="shared" si="733"/>
        <v>22.222222222222221</v>
      </c>
      <c r="V61" s="127">
        <f>2022!U51</f>
        <v>22.199999999999999</v>
      </c>
      <c r="W61" s="59">
        <f t="shared" si="734"/>
        <v>30</v>
      </c>
      <c r="X61" s="59">
        <v>22</v>
      </c>
      <c r="Y61" s="127">
        <f t="shared" si="735"/>
        <v>29.72972972972973</v>
      </c>
      <c r="Z61" s="59">
        <f>2022!W55</f>
        <v>8</v>
      </c>
      <c r="AA61" s="59"/>
      <c r="AB61" s="59"/>
      <c r="AC61" s="59"/>
      <c r="AD61" s="59">
        <f t="shared" si="736"/>
        <v>22</v>
      </c>
      <c r="AE61" s="59"/>
    </row>
    <row r="62" ht="36.75" customHeight="1">
      <c r="A62" s="46">
        <v>39</v>
      </c>
      <c r="B62" s="72" t="s">
        <v>87</v>
      </c>
      <c r="C62" s="125">
        <f>2022!B52</f>
        <v>1577</v>
      </c>
      <c r="D62" s="126">
        <f>2022!N52</f>
        <v>215</v>
      </c>
      <c r="E62" s="126">
        <f>2022!O52</f>
        <v>172</v>
      </c>
      <c r="F62" s="125">
        <f>2022!R52</f>
        <v>0.10906785034876347</v>
      </c>
      <c r="G62" s="59">
        <f>2021!W49</f>
        <v>49</v>
      </c>
      <c r="H62" s="127">
        <f t="shared" si="732"/>
        <v>22.790697674418606</v>
      </c>
      <c r="I62" s="59"/>
      <c r="J62" s="59"/>
      <c r="K62" s="59"/>
      <c r="L62" s="59"/>
      <c r="M62" s="59"/>
      <c r="N62" s="59"/>
      <c r="O62" s="59">
        <f>'Добыча 2021'!R59</f>
        <v>2</v>
      </c>
      <c r="P62" s="59"/>
      <c r="Q62" s="59"/>
      <c r="R62" s="59"/>
      <c r="S62" s="59"/>
      <c r="T62" s="59"/>
      <c r="U62" s="59">
        <f t="shared" si="733"/>
        <v>4.0816326530612246</v>
      </c>
      <c r="V62" s="127">
        <f>2022!U52</f>
        <v>51.600000000000001</v>
      </c>
      <c r="W62" s="59">
        <f t="shared" si="734"/>
        <v>30</v>
      </c>
      <c r="X62" s="59">
        <f>2022!W52</f>
        <v>51</v>
      </c>
      <c r="Y62" s="127">
        <f t="shared" si="735"/>
        <v>29.651162790697676</v>
      </c>
      <c r="Z62" s="59"/>
      <c r="AA62" s="59"/>
      <c r="AB62" s="59"/>
      <c r="AC62" s="59"/>
      <c r="AD62" s="59">
        <f t="shared" si="736"/>
        <v>51</v>
      </c>
      <c r="AE62" s="59"/>
    </row>
    <row r="63" ht="45">
      <c r="A63" s="46">
        <v>40</v>
      </c>
      <c r="B63" s="72" t="s">
        <v>304</v>
      </c>
      <c r="C63" s="125">
        <f>2022!B53</f>
        <v>585.35000000000002</v>
      </c>
      <c r="D63" s="126">
        <f>2022!N53</f>
        <v>223</v>
      </c>
      <c r="E63" s="126">
        <f>2022!O53</f>
        <v>212</v>
      </c>
      <c r="F63" s="125">
        <f>2022!R53</f>
        <v>0.36217647561288119</v>
      </c>
      <c r="G63" s="59">
        <f>2021!W50</f>
        <v>66</v>
      </c>
      <c r="H63" s="127">
        <f t="shared" si="732"/>
        <v>29.596412556053814</v>
      </c>
      <c r="I63" s="59"/>
      <c r="J63" s="59"/>
      <c r="K63" s="59"/>
      <c r="L63" s="59"/>
      <c r="M63" s="59"/>
      <c r="N63" s="59"/>
      <c r="O63" s="59">
        <f>'Добыча 2021'!R60</f>
        <v>1</v>
      </c>
      <c r="P63" s="59"/>
      <c r="Q63" s="59"/>
      <c r="R63" s="59"/>
      <c r="S63" s="59"/>
      <c r="T63" s="59"/>
      <c r="U63" s="59">
        <f t="shared" si="733"/>
        <v>1.5151515151515151</v>
      </c>
      <c r="V63" s="127">
        <f>2022!U53</f>
        <v>63.599999999999994</v>
      </c>
      <c r="W63" s="59">
        <f t="shared" si="734"/>
        <v>30</v>
      </c>
      <c r="X63" s="59">
        <f>2022!W53</f>
        <v>63</v>
      </c>
      <c r="Y63" s="127">
        <f t="shared" si="735"/>
        <v>29.716981132075471</v>
      </c>
      <c r="Z63" s="59"/>
      <c r="AA63" s="59"/>
      <c r="AB63" s="59"/>
      <c r="AC63" s="59"/>
      <c r="AD63" s="59">
        <f t="shared" si="736"/>
        <v>63</v>
      </c>
      <c r="AE63" s="59"/>
    </row>
    <row r="64" ht="48.75" customHeight="1">
      <c r="A64" s="46">
        <v>41</v>
      </c>
      <c r="B64" s="63" t="s">
        <v>305</v>
      </c>
      <c r="C64" s="125">
        <f>2022!B54</f>
        <v>399</v>
      </c>
      <c r="D64" s="126">
        <f>2022!N54</f>
        <v>243</v>
      </c>
      <c r="E64" s="126">
        <f>2022!O54</f>
        <v>92</v>
      </c>
      <c r="F64" s="125">
        <f>2022!R54</f>
        <v>0.23057644110275688</v>
      </c>
      <c r="G64" s="59">
        <f>2021!W51</f>
        <v>10</v>
      </c>
      <c r="H64" s="127">
        <f t="shared" si="732"/>
        <v>4.1152263374485596</v>
      </c>
      <c r="I64" s="59"/>
      <c r="J64" s="59"/>
      <c r="K64" s="59"/>
      <c r="L64" s="59"/>
      <c r="M64" s="59"/>
      <c r="N64" s="59"/>
      <c r="O64" s="59">
        <f>'Добыча 2021'!R61</f>
        <v>2</v>
      </c>
      <c r="P64" s="59"/>
      <c r="Q64" s="59"/>
      <c r="R64" s="59"/>
      <c r="S64" s="59"/>
      <c r="T64" s="59"/>
      <c r="U64" s="59">
        <f t="shared" si="733"/>
        <v>20</v>
      </c>
      <c r="V64" s="127">
        <f>2022!U54</f>
        <v>27.599999999999998</v>
      </c>
      <c r="W64" s="59">
        <f t="shared" si="734"/>
        <v>30</v>
      </c>
      <c r="X64" s="59">
        <f>2022!W54</f>
        <v>13</v>
      </c>
      <c r="Y64" s="127">
        <f t="shared" si="735"/>
        <v>14.130434782608695</v>
      </c>
      <c r="Z64" s="59"/>
      <c r="AA64" s="59"/>
      <c r="AB64" s="59"/>
      <c r="AC64" s="59"/>
      <c r="AD64" s="59">
        <f t="shared" si="736"/>
        <v>13</v>
      </c>
      <c r="AE64" s="59"/>
    </row>
    <row r="65" ht="15.75">
      <c r="A65" s="46"/>
      <c r="B65" s="61" t="s">
        <v>88</v>
      </c>
      <c r="C65" s="131"/>
      <c r="D65" s="130"/>
      <c r="E65" s="130"/>
      <c r="F65" s="131"/>
      <c r="G65" s="59"/>
      <c r="H65" s="127"/>
      <c r="I65" s="59"/>
      <c r="J65" s="59"/>
      <c r="K65" s="59"/>
      <c r="L65" s="59"/>
      <c r="M65" s="71"/>
      <c r="N65" s="71"/>
      <c r="O65" s="71"/>
      <c r="P65" s="71"/>
      <c r="Q65" s="71"/>
      <c r="R65" s="71"/>
      <c r="S65" s="71"/>
      <c r="T65" s="71"/>
      <c r="U65" s="59"/>
      <c r="V65" s="144"/>
      <c r="W65" s="59"/>
      <c r="X65" s="71"/>
      <c r="Y65" s="127"/>
      <c r="Z65" s="71"/>
      <c r="AA65" s="71"/>
      <c r="AB65" s="71"/>
      <c r="AC65" s="71"/>
      <c r="AD65" s="71" t="str">
        <f t="shared" si="736"/>
        <v/>
      </c>
      <c r="AE65" s="71"/>
    </row>
    <row r="66" ht="31.5">
      <c r="A66" s="46">
        <v>42</v>
      </c>
      <c r="B66" s="214" t="s">
        <v>413</v>
      </c>
      <c r="C66" s="125">
        <f>2022!B57</f>
        <v>1064.22</v>
      </c>
      <c r="D66" s="138">
        <f>2022!N57</f>
        <v>870</v>
      </c>
      <c r="E66" s="126">
        <f>2022!O57</f>
        <v>102</v>
      </c>
      <c r="F66" s="125">
        <f>2022!R57</f>
        <v>9.5844844111180022e-002</v>
      </c>
      <c r="G66" s="80">
        <f>2021!W54</f>
        <v>150</v>
      </c>
      <c r="H66" s="139">
        <f t="shared" si="732"/>
        <v>17.241379310344829</v>
      </c>
      <c r="I66" s="80">
        <f>2021!W58</f>
        <v>57</v>
      </c>
      <c r="J66" s="59"/>
      <c r="K66" s="59"/>
      <c r="L66" s="59"/>
      <c r="M66" s="59"/>
      <c r="N66" s="59"/>
      <c r="O66" s="80">
        <f>'Добыча 2021'!R64</f>
        <v>1</v>
      </c>
      <c r="P66" s="59"/>
      <c r="Q66" s="59"/>
      <c r="R66" s="59"/>
      <c r="S66" s="59"/>
      <c r="T66" s="59"/>
      <c r="U66" s="80">
        <f t="shared" si="733"/>
        <v>0.66666666666666674</v>
      </c>
      <c r="V66" s="127">
        <f>2022!U57</f>
        <v>30.599999999999998</v>
      </c>
      <c r="W66" s="59">
        <f t="shared" si="734"/>
        <v>30</v>
      </c>
      <c r="X66" s="59">
        <v>30</v>
      </c>
      <c r="Y66" s="127">
        <f t="shared" si="735"/>
        <v>29.411764705882355</v>
      </c>
      <c r="Z66" s="59">
        <f>2022!W76</f>
        <v>10</v>
      </c>
      <c r="AA66" s="59"/>
      <c r="AB66" s="59"/>
      <c r="AC66" s="59"/>
      <c r="AD66" s="59">
        <f t="shared" si="736"/>
        <v>30</v>
      </c>
      <c r="AE66" s="59"/>
    </row>
    <row r="67" ht="31.5">
      <c r="A67" s="46">
        <v>43</v>
      </c>
      <c r="B67" s="214" t="s">
        <v>414</v>
      </c>
      <c r="C67" s="125">
        <f>2022!B58</f>
        <v>2277.5900000000001</v>
      </c>
      <c r="D67" s="149"/>
      <c r="E67" s="126">
        <f>2022!O58</f>
        <v>215</v>
      </c>
      <c r="F67" s="125">
        <f>2022!R58</f>
        <v>9.4398025983605471e-002</v>
      </c>
      <c r="G67" s="150"/>
      <c r="H67" s="151"/>
      <c r="I67" s="150"/>
      <c r="J67" s="59"/>
      <c r="K67" s="59"/>
      <c r="L67" s="59"/>
      <c r="M67" s="59"/>
      <c r="N67" s="59"/>
      <c r="O67" s="150"/>
      <c r="P67" s="59"/>
      <c r="Q67" s="59"/>
      <c r="R67" s="59"/>
      <c r="S67" s="59"/>
      <c r="T67" s="59"/>
      <c r="U67" s="150"/>
      <c r="V67" s="127">
        <f>2022!U58</f>
        <v>64.5</v>
      </c>
      <c r="W67" s="59">
        <f t="shared" si="734"/>
        <v>30</v>
      </c>
      <c r="X67" s="59">
        <v>64</v>
      </c>
      <c r="Y67" s="127">
        <f t="shared" si="735"/>
        <v>29.767441860465116</v>
      </c>
      <c r="Z67" s="59">
        <f>2022!W77</f>
        <v>9</v>
      </c>
      <c r="AA67" s="59"/>
      <c r="AB67" s="59"/>
      <c r="AC67" s="59"/>
      <c r="AD67" s="59">
        <f t="shared" si="736"/>
        <v>64</v>
      </c>
      <c r="AE67" s="59"/>
    </row>
    <row r="68" ht="31.5">
      <c r="A68" s="46">
        <v>44</v>
      </c>
      <c r="B68" s="154" t="s">
        <v>415</v>
      </c>
      <c r="C68" s="125">
        <f>2022!B59</f>
        <v>6270.6800000000003</v>
      </c>
      <c r="D68" s="142"/>
      <c r="E68" s="126">
        <f>2022!O59</f>
        <v>573</v>
      </c>
      <c r="F68" s="125">
        <f>2022!R59</f>
        <v>9.1377649632894672e-002</v>
      </c>
      <c r="G68" s="82"/>
      <c r="H68" s="143"/>
      <c r="I68" s="82"/>
      <c r="J68" s="59"/>
      <c r="K68" s="59"/>
      <c r="L68" s="59"/>
      <c r="M68" s="59"/>
      <c r="N68" s="59"/>
      <c r="O68" s="82"/>
      <c r="P68" s="59"/>
      <c r="Q68" s="59"/>
      <c r="R68" s="59"/>
      <c r="S68" s="59"/>
      <c r="T68" s="59"/>
      <c r="U68" s="82"/>
      <c r="V68" s="127">
        <f>2022!U59</f>
        <v>171.90000000000001</v>
      </c>
      <c r="W68" s="59">
        <f t="shared" si="734"/>
        <v>30</v>
      </c>
      <c r="X68" s="59">
        <v>171</v>
      </c>
      <c r="Y68" s="127">
        <f t="shared" si="735"/>
        <v>29.842931937172771</v>
      </c>
      <c r="Z68" s="59">
        <f>2022!W78</f>
        <v>81</v>
      </c>
      <c r="AA68" s="59"/>
      <c r="AB68" s="59"/>
      <c r="AC68" s="59"/>
      <c r="AD68" s="59">
        <f t="shared" si="736"/>
        <v>171</v>
      </c>
      <c r="AE68" s="59"/>
    </row>
    <row r="69" ht="47.25" customHeight="1">
      <c r="A69" s="46">
        <v>45</v>
      </c>
      <c r="B69" s="72" t="s">
        <v>89</v>
      </c>
      <c r="C69" s="125">
        <f>2022!B60</f>
        <v>644</v>
      </c>
      <c r="D69" s="126">
        <f>2022!N60</f>
        <v>0</v>
      </c>
      <c r="E69" s="126">
        <f>2022!O60</f>
        <v>0</v>
      </c>
      <c r="F69" s="125">
        <f>2022!R60</f>
        <v>0</v>
      </c>
      <c r="G69" s="59">
        <f>2021!W55</f>
        <v>0</v>
      </c>
      <c r="H69" s="127">
        <f t="shared" si="732"/>
        <v>0</v>
      </c>
      <c r="I69" s="59"/>
      <c r="J69" s="59"/>
      <c r="K69" s="59"/>
      <c r="L69" s="59"/>
      <c r="M69" s="59"/>
      <c r="N69" s="59"/>
      <c r="O69" s="59">
        <f>'Добыча 2021'!R65</f>
        <v>0</v>
      </c>
      <c r="P69" s="59"/>
      <c r="Q69" s="59"/>
      <c r="R69" s="59"/>
      <c r="S69" s="59"/>
      <c r="T69" s="59"/>
      <c r="U69" s="59">
        <f t="shared" si="733"/>
        <v>0</v>
      </c>
      <c r="V69" s="127">
        <f>2022!U60</f>
        <v>0</v>
      </c>
      <c r="W69" s="59">
        <f t="shared" si="734"/>
        <v>0</v>
      </c>
      <c r="X69" s="59">
        <f>2022!W60</f>
        <v>0</v>
      </c>
      <c r="Y69" s="127">
        <f t="shared" si="735"/>
        <v>0</v>
      </c>
      <c r="Z69" s="59"/>
      <c r="AA69" s="59"/>
      <c r="AB69" s="59"/>
      <c r="AC69" s="59"/>
      <c r="AD69" s="59" t="str">
        <f t="shared" si="736"/>
        <v/>
      </c>
      <c r="AE69" s="59"/>
    </row>
    <row r="70" ht="47.25" customHeight="1">
      <c r="A70" s="46">
        <v>46</v>
      </c>
      <c r="B70" s="152" t="s">
        <v>416</v>
      </c>
      <c r="C70" s="125">
        <f>2022!B61</f>
        <v>21.48</v>
      </c>
      <c r="D70" s="138">
        <f>2022!N61</f>
        <v>0</v>
      </c>
      <c r="E70" s="126">
        <f>2022!O61</f>
        <v>0</v>
      </c>
      <c r="F70" s="125">
        <f>2022!R61</f>
        <v>0</v>
      </c>
      <c r="G70" s="80">
        <f>2021!W56</f>
        <v>0</v>
      </c>
      <c r="H70" s="139">
        <f t="shared" si="732"/>
        <v>0</v>
      </c>
      <c r="I70" s="59"/>
      <c r="J70" s="59"/>
      <c r="K70" s="59"/>
      <c r="L70" s="59"/>
      <c r="M70" s="59"/>
      <c r="N70" s="59"/>
      <c r="O70" s="80">
        <f>'Добыча 2021'!R66</f>
        <v>0</v>
      </c>
      <c r="P70" s="59"/>
      <c r="Q70" s="59"/>
      <c r="R70" s="59"/>
      <c r="S70" s="59"/>
      <c r="T70" s="59"/>
      <c r="U70" s="80">
        <f t="shared" si="733"/>
        <v>0</v>
      </c>
      <c r="V70" s="127">
        <f>2022!U61</f>
        <v>0</v>
      </c>
      <c r="W70" s="59">
        <f t="shared" si="734"/>
        <v>0</v>
      </c>
      <c r="X70" s="59">
        <f>2022!W61</f>
        <v>0</v>
      </c>
      <c r="Y70" s="127">
        <f t="shared" si="735"/>
        <v>0</v>
      </c>
      <c r="Z70" s="59"/>
      <c r="AA70" s="59"/>
      <c r="AB70" s="59"/>
      <c r="AC70" s="59"/>
      <c r="AD70" s="59" t="str">
        <f t="shared" si="736"/>
        <v/>
      </c>
      <c r="AE70" s="59"/>
    </row>
    <row r="71" ht="47.25" customHeight="1">
      <c r="A71" s="46">
        <v>47</v>
      </c>
      <c r="B71" s="152" t="s">
        <v>417</v>
      </c>
      <c r="C71" s="125">
        <f>2022!B62</f>
        <v>75.909999999999997</v>
      </c>
      <c r="D71" s="149"/>
      <c r="E71" s="126">
        <f>2022!O62</f>
        <v>0</v>
      </c>
      <c r="F71" s="125">
        <f>2022!R62</f>
        <v>0</v>
      </c>
      <c r="G71" s="150"/>
      <c r="H71" s="151"/>
      <c r="I71" s="59"/>
      <c r="J71" s="59"/>
      <c r="K71" s="59"/>
      <c r="L71" s="59"/>
      <c r="M71" s="59"/>
      <c r="N71" s="59"/>
      <c r="O71" s="150"/>
      <c r="P71" s="59"/>
      <c r="Q71" s="59"/>
      <c r="R71" s="59"/>
      <c r="S71" s="59"/>
      <c r="T71" s="59"/>
      <c r="U71" s="150"/>
      <c r="V71" s="127">
        <f>2022!U62</f>
        <v>0</v>
      </c>
      <c r="W71" s="59">
        <f t="shared" si="734"/>
        <v>0</v>
      </c>
      <c r="X71" s="59">
        <f>2022!W62</f>
        <v>0</v>
      </c>
      <c r="Y71" s="127">
        <f t="shared" si="735"/>
        <v>0</v>
      </c>
      <c r="Z71" s="59"/>
      <c r="AA71" s="59"/>
      <c r="AB71" s="59"/>
      <c r="AC71" s="59"/>
      <c r="AD71" s="59" t="str">
        <f t="shared" si="736"/>
        <v/>
      </c>
      <c r="AE71" s="59"/>
    </row>
    <row r="72" ht="47.25" customHeight="1">
      <c r="A72" s="46">
        <v>48</v>
      </c>
      <c r="B72" s="152" t="s">
        <v>418</v>
      </c>
      <c r="C72" s="125">
        <f>2022!B63</f>
        <v>40.039999999999999</v>
      </c>
      <c r="D72" s="149"/>
      <c r="E72" s="126">
        <f>2022!O63</f>
        <v>0</v>
      </c>
      <c r="F72" s="125">
        <f>2022!R63</f>
        <v>0</v>
      </c>
      <c r="G72" s="150"/>
      <c r="H72" s="151"/>
      <c r="I72" s="59"/>
      <c r="J72" s="59"/>
      <c r="K72" s="59"/>
      <c r="L72" s="59"/>
      <c r="M72" s="59"/>
      <c r="N72" s="59"/>
      <c r="O72" s="150"/>
      <c r="P72" s="59"/>
      <c r="Q72" s="59"/>
      <c r="R72" s="59"/>
      <c r="S72" s="59"/>
      <c r="T72" s="59"/>
      <c r="U72" s="150"/>
      <c r="V72" s="127">
        <f>2022!U63</f>
        <v>0</v>
      </c>
      <c r="W72" s="59">
        <f t="shared" si="734"/>
        <v>0</v>
      </c>
      <c r="X72" s="59">
        <f>2022!W63</f>
        <v>0</v>
      </c>
      <c r="Y72" s="127">
        <f t="shared" si="735"/>
        <v>0</v>
      </c>
      <c r="Z72" s="59"/>
      <c r="AA72" s="59"/>
      <c r="AB72" s="59"/>
      <c r="AC72" s="59"/>
      <c r="AD72" s="59" t="str">
        <f t="shared" si="736"/>
        <v/>
      </c>
      <c r="AE72" s="59"/>
    </row>
    <row r="73" ht="47.25" customHeight="1">
      <c r="A73" s="46">
        <v>49</v>
      </c>
      <c r="B73" s="152" t="s">
        <v>419</v>
      </c>
      <c r="C73" s="125">
        <f>2022!B64</f>
        <v>15.119999999999999</v>
      </c>
      <c r="D73" s="149"/>
      <c r="E73" s="126">
        <f>2022!O64</f>
        <v>0</v>
      </c>
      <c r="F73" s="125">
        <f>2022!R64</f>
        <v>0</v>
      </c>
      <c r="G73" s="150"/>
      <c r="H73" s="151"/>
      <c r="I73" s="59"/>
      <c r="J73" s="59"/>
      <c r="K73" s="59"/>
      <c r="L73" s="59"/>
      <c r="M73" s="59"/>
      <c r="N73" s="59"/>
      <c r="O73" s="150"/>
      <c r="P73" s="59"/>
      <c r="Q73" s="59"/>
      <c r="R73" s="59"/>
      <c r="S73" s="59"/>
      <c r="T73" s="59"/>
      <c r="U73" s="150"/>
      <c r="V73" s="127">
        <f>2022!U64</f>
        <v>0</v>
      </c>
      <c r="W73" s="59">
        <f t="shared" si="734"/>
        <v>0</v>
      </c>
      <c r="X73" s="59">
        <f>2022!W64</f>
        <v>0</v>
      </c>
      <c r="Y73" s="127">
        <f t="shared" si="735"/>
        <v>0</v>
      </c>
      <c r="Z73" s="59"/>
      <c r="AA73" s="59"/>
      <c r="AB73" s="59"/>
      <c r="AC73" s="59"/>
      <c r="AD73" s="59" t="str">
        <f t="shared" si="736"/>
        <v/>
      </c>
      <c r="AE73" s="59"/>
    </row>
    <row r="74" ht="47.25" customHeight="1">
      <c r="A74" s="46">
        <v>50</v>
      </c>
      <c r="B74" s="152" t="s">
        <v>420</v>
      </c>
      <c r="C74" s="125">
        <f>2022!B65</f>
        <v>38.659999999999997</v>
      </c>
      <c r="D74" s="149"/>
      <c r="E74" s="126">
        <f>2022!O65</f>
        <v>0</v>
      </c>
      <c r="F74" s="125">
        <f>2022!R65</f>
        <v>0</v>
      </c>
      <c r="G74" s="150"/>
      <c r="H74" s="151"/>
      <c r="I74" s="59"/>
      <c r="J74" s="59"/>
      <c r="K74" s="59"/>
      <c r="L74" s="59"/>
      <c r="M74" s="59"/>
      <c r="N74" s="59"/>
      <c r="O74" s="150"/>
      <c r="P74" s="59"/>
      <c r="Q74" s="59"/>
      <c r="R74" s="59"/>
      <c r="S74" s="59"/>
      <c r="T74" s="59"/>
      <c r="U74" s="150"/>
      <c r="V74" s="127">
        <f>2022!U65</f>
        <v>0</v>
      </c>
      <c r="W74" s="59">
        <f t="shared" si="734"/>
        <v>0</v>
      </c>
      <c r="X74" s="59">
        <f>2022!W65</f>
        <v>0</v>
      </c>
      <c r="Y74" s="127">
        <f t="shared" si="735"/>
        <v>0</v>
      </c>
      <c r="Z74" s="59"/>
      <c r="AA74" s="59"/>
      <c r="AB74" s="59"/>
      <c r="AC74" s="59"/>
      <c r="AD74" s="59" t="str">
        <f t="shared" si="736"/>
        <v/>
      </c>
      <c r="AE74" s="59"/>
    </row>
    <row r="75" ht="47.25" customHeight="1">
      <c r="A75" s="46">
        <v>51</v>
      </c>
      <c r="B75" s="152" t="s">
        <v>421</v>
      </c>
      <c r="C75" s="125">
        <f>2022!B66</f>
        <v>19.219999999999999</v>
      </c>
      <c r="D75" s="149"/>
      <c r="E75" s="126">
        <f>2022!O66</f>
        <v>0</v>
      </c>
      <c r="F75" s="125">
        <f>2022!R66</f>
        <v>0</v>
      </c>
      <c r="G75" s="150"/>
      <c r="H75" s="151"/>
      <c r="I75" s="59"/>
      <c r="J75" s="59"/>
      <c r="K75" s="59"/>
      <c r="L75" s="59"/>
      <c r="M75" s="59"/>
      <c r="N75" s="59"/>
      <c r="O75" s="150"/>
      <c r="P75" s="59"/>
      <c r="Q75" s="59"/>
      <c r="R75" s="59"/>
      <c r="S75" s="59"/>
      <c r="T75" s="59"/>
      <c r="U75" s="150"/>
      <c r="V75" s="127">
        <f>2022!U66</f>
        <v>0</v>
      </c>
      <c r="W75" s="59">
        <f t="shared" si="734"/>
        <v>0</v>
      </c>
      <c r="X75" s="59">
        <f>2022!W66</f>
        <v>0</v>
      </c>
      <c r="Y75" s="127">
        <f t="shared" si="735"/>
        <v>0</v>
      </c>
      <c r="Z75" s="59"/>
      <c r="AA75" s="59"/>
      <c r="AB75" s="59"/>
      <c r="AC75" s="59"/>
      <c r="AD75" s="59" t="str">
        <f t="shared" si="736"/>
        <v/>
      </c>
      <c r="AE75" s="59"/>
    </row>
    <row r="76" ht="48" customHeight="1">
      <c r="A76" s="46">
        <v>52</v>
      </c>
      <c r="B76" s="152" t="s">
        <v>422</v>
      </c>
      <c r="C76" s="125">
        <f>2022!B67</f>
        <v>64.239999999999995</v>
      </c>
      <c r="D76" s="149"/>
      <c r="E76" s="126">
        <f>2022!O67</f>
        <v>0</v>
      </c>
      <c r="F76" s="125">
        <f>2022!R67</f>
        <v>0</v>
      </c>
      <c r="G76" s="150"/>
      <c r="H76" s="151"/>
      <c r="I76" s="59"/>
      <c r="J76" s="59"/>
      <c r="K76" s="59"/>
      <c r="L76" s="59"/>
      <c r="M76" s="59"/>
      <c r="N76" s="59"/>
      <c r="O76" s="150"/>
      <c r="P76" s="59"/>
      <c r="Q76" s="59"/>
      <c r="R76" s="59"/>
      <c r="S76" s="59"/>
      <c r="T76" s="59"/>
      <c r="U76" s="150"/>
      <c r="V76" s="127">
        <f>2022!U67</f>
        <v>0</v>
      </c>
      <c r="W76" s="59">
        <f t="shared" si="734"/>
        <v>0</v>
      </c>
      <c r="X76" s="59">
        <f>2022!W67</f>
        <v>0</v>
      </c>
      <c r="Y76" s="127">
        <f t="shared" si="735"/>
        <v>0</v>
      </c>
      <c r="Z76" s="59"/>
      <c r="AA76" s="59"/>
      <c r="AB76" s="59"/>
      <c r="AC76" s="59"/>
      <c r="AD76" s="59" t="str">
        <f t="shared" si="736"/>
        <v/>
      </c>
      <c r="AE76" s="59"/>
    </row>
    <row r="77" ht="47.25" customHeight="1">
      <c r="A77" s="46">
        <v>53</v>
      </c>
      <c r="B77" s="152" t="s">
        <v>423</v>
      </c>
      <c r="C77" s="125">
        <f>2022!B68</f>
        <v>100.11</v>
      </c>
      <c r="D77" s="149"/>
      <c r="E77" s="126">
        <f>2022!O68</f>
        <v>0</v>
      </c>
      <c r="F77" s="125">
        <f>2022!R68</f>
        <v>0</v>
      </c>
      <c r="G77" s="150"/>
      <c r="H77" s="151"/>
      <c r="I77" s="59"/>
      <c r="J77" s="59"/>
      <c r="K77" s="59"/>
      <c r="L77" s="59"/>
      <c r="M77" s="59"/>
      <c r="N77" s="59"/>
      <c r="O77" s="150"/>
      <c r="P77" s="59"/>
      <c r="Q77" s="59"/>
      <c r="R77" s="59"/>
      <c r="S77" s="59"/>
      <c r="T77" s="59"/>
      <c r="U77" s="150"/>
      <c r="V77" s="127">
        <f>2022!U68</f>
        <v>0</v>
      </c>
      <c r="W77" s="59">
        <f t="shared" si="734"/>
        <v>0</v>
      </c>
      <c r="X77" s="59">
        <f>2022!W68</f>
        <v>0</v>
      </c>
      <c r="Y77" s="127">
        <f t="shared" si="735"/>
        <v>0</v>
      </c>
      <c r="Z77" s="59"/>
      <c r="AA77" s="59"/>
      <c r="AB77" s="59"/>
      <c r="AC77" s="59"/>
      <c r="AD77" s="59" t="str">
        <f t="shared" si="736"/>
        <v/>
      </c>
      <c r="AE77" s="59"/>
    </row>
    <row r="78" ht="47.25" customHeight="1">
      <c r="A78" s="46">
        <v>54</v>
      </c>
      <c r="B78" s="152" t="s">
        <v>424</v>
      </c>
      <c r="C78" s="125">
        <f>2022!B69</f>
        <v>100.23</v>
      </c>
      <c r="D78" s="149"/>
      <c r="E78" s="126">
        <f>2022!O69</f>
        <v>0</v>
      </c>
      <c r="F78" s="125">
        <f>2022!R69</f>
        <v>0</v>
      </c>
      <c r="G78" s="150"/>
      <c r="H78" s="151"/>
      <c r="I78" s="59"/>
      <c r="J78" s="59"/>
      <c r="K78" s="59"/>
      <c r="L78" s="59"/>
      <c r="M78" s="59"/>
      <c r="N78" s="59"/>
      <c r="O78" s="150"/>
      <c r="P78" s="59"/>
      <c r="Q78" s="59"/>
      <c r="R78" s="59"/>
      <c r="S78" s="59"/>
      <c r="T78" s="59"/>
      <c r="U78" s="150"/>
      <c r="V78" s="127">
        <f>2022!U69</f>
        <v>0</v>
      </c>
      <c r="W78" s="59">
        <f t="shared" si="734"/>
        <v>0</v>
      </c>
      <c r="X78" s="59">
        <f>2022!W69</f>
        <v>0</v>
      </c>
      <c r="Y78" s="127">
        <f t="shared" si="735"/>
        <v>0</v>
      </c>
      <c r="Z78" s="59"/>
      <c r="AA78" s="59"/>
      <c r="AB78" s="59"/>
      <c r="AC78" s="59"/>
      <c r="AD78" s="59" t="str">
        <f t="shared" si="736"/>
        <v/>
      </c>
      <c r="AE78" s="59"/>
    </row>
    <row r="79" ht="48" customHeight="1">
      <c r="A79" s="46">
        <v>55</v>
      </c>
      <c r="B79" s="152" t="s">
        <v>425</v>
      </c>
      <c r="C79" s="125">
        <f>2022!B70</f>
        <v>285.87</v>
      </c>
      <c r="D79" s="149"/>
      <c r="E79" s="126">
        <f>2022!O70</f>
        <v>0</v>
      </c>
      <c r="F79" s="125">
        <f>2022!R70</f>
        <v>0</v>
      </c>
      <c r="G79" s="150"/>
      <c r="H79" s="151"/>
      <c r="I79" s="59"/>
      <c r="J79" s="59"/>
      <c r="K79" s="59"/>
      <c r="L79" s="59"/>
      <c r="M79" s="59"/>
      <c r="N79" s="59"/>
      <c r="O79" s="150"/>
      <c r="P79" s="59"/>
      <c r="Q79" s="59"/>
      <c r="R79" s="59"/>
      <c r="S79" s="59"/>
      <c r="T79" s="59"/>
      <c r="U79" s="150"/>
      <c r="V79" s="127">
        <f>2022!U70</f>
        <v>0</v>
      </c>
      <c r="W79" s="59">
        <f t="shared" si="734"/>
        <v>0</v>
      </c>
      <c r="X79" s="59">
        <f>2022!W70</f>
        <v>0</v>
      </c>
      <c r="Y79" s="127">
        <f t="shared" si="735"/>
        <v>0</v>
      </c>
      <c r="Z79" s="59"/>
      <c r="AA79" s="59"/>
      <c r="AB79" s="59"/>
      <c r="AC79" s="59"/>
      <c r="AD79" s="59" t="str">
        <f t="shared" si="736"/>
        <v/>
      </c>
      <c r="AE79" s="59"/>
    </row>
    <row r="80" ht="47.25" customHeight="1">
      <c r="A80" s="46">
        <v>56</v>
      </c>
      <c r="B80" s="152" t="s">
        <v>426</v>
      </c>
      <c r="C80" s="125">
        <f>2022!B71</f>
        <v>75.650000000000006</v>
      </c>
      <c r="D80" s="149"/>
      <c r="E80" s="126">
        <f>2022!O71</f>
        <v>0</v>
      </c>
      <c r="F80" s="125">
        <f>2022!R71</f>
        <v>0</v>
      </c>
      <c r="G80" s="150"/>
      <c r="H80" s="151"/>
      <c r="I80" s="59"/>
      <c r="J80" s="59"/>
      <c r="K80" s="59"/>
      <c r="L80" s="59"/>
      <c r="M80" s="59"/>
      <c r="N80" s="59"/>
      <c r="O80" s="150"/>
      <c r="P80" s="59"/>
      <c r="Q80" s="59"/>
      <c r="R80" s="59"/>
      <c r="S80" s="59"/>
      <c r="T80" s="59"/>
      <c r="U80" s="150"/>
      <c r="V80" s="127">
        <f>2022!U71</f>
        <v>0</v>
      </c>
      <c r="W80" s="59">
        <f t="shared" ref="W80:W143" si="737">IF(V80&gt;0,V80/E80*100,0)</f>
        <v>0</v>
      </c>
      <c r="X80" s="59">
        <f>2022!W71</f>
        <v>0</v>
      </c>
      <c r="Y80" s="127">
        <f t="shared" ref="Y80:Y143" si="738">IF(X80&gt;1,X80/E80*100,0)</f>
        <v>0</v>
      </c>
      <c r="Z80" s="59"/>
      <c r="AA80" s="59"/>
      <c r="AB80" s="59"/>
      <c r="AC80" s="59"/>
      <c r="AD80" s="59" t="str">
        <f t="shared" ref="AD80:AD143" si="739">IF(AND(ISNUMBER(X80),X80&gt;0),X80,"")</f>
        <v/>
      </c>
      <c r="AE80" s="59"/>
    </row>
    <row r="81" ht="47.25" customHeight="1">
      <c r="A81" s="46">
        <v>57</v>
      </c>
      <c r="B81" s="152" t="s">
        <v>427</v>
      </c>
      <c r="C81" s="125">
        <f>2022!B72</f>
        <v>35.140000000000001</v>
      </c>
      <c r="D81" s="149"/>
      <c r="E81" s="126">
        <f>2022!O72</f>
        <v>0</v>
      </c>
      <c r="F81" s="125">
        <f>2022!R72</f>
        <v>0</v>
      </c>
      <c r="G81" s="150"/>
      <c r="H81" s="151"/>
      <c r="I81" s="59"/>
      <c r="J81" s="59"/>
      <c r="K81" s="59"/>
      <c r="L81" s="59"/>
      <c r="M81" s="59"/>
      <c r="N81" s="59"/>
      <c r="O81" s="150"/>
      <c r="P81" s="59"/>
      <c r="Q81" s="59"/>
      <c r="R81" s="59"/>
      <c r="S81" s="59"/>
      <c r="T81" s="59"/>
      <c r="U81" s="150"/>
      <c r="V81" s="127">
        <f>2022!U72</f>
        <v>0</v>
      </c>
      <c r="W81" s="59">
        <f t="shared" si="737"/>
        <v>0</v>
      </c>
      <c r="X81" s="59">
        <f>2022!W72</f>
        <v>0</v>
      </c>
      <c r="Y81" s="127">
        <f t="shared" si="738"/>
        <v>0</v>
      </c>
      <c r="Z81" s="59"/>
      <c r="AA81" s="59"/>
      <c r="AB81" s="59"/>
      <c r="AC81" s="59"/>
      <c r="AD81" s="59" t="str">
        <f t="shared" si="739"/>
        <v/>
      </c>
      <c r="AE81" s="59"/>
    </row>
    <row r="82" ht="47.25" customHeight="1">
      <c r="A82" s="46">
        <v>58</v>
      </c>
      <c r="B82" s="152" t="s">
        <v>428</v>
      </c>
      <c r="C82" s="125">
        <f>2022!B73</f>
        <v>9.9299999999999997</v>
      </c>
      <c r="D82" s="149"/>
      <c r="E82" s="126">
        <f>2022!O73</f>
        <v>0</v>
      </c>
      <c r="F82" s="125">
        <f>2022!R73</f>
        <v>0</v>
      </c>
      <c r="G82" s="150"/>
      <c r="H82" s="151"/>
      <c r="I82" s="59"/>
      <c r="J82" s="59"/>
      <c r="K82" s="59"/>
      <c r="L82" s="59"/>
      <c r="M82" s="59"/>
      <c r="N82" s="59"/>
      <c r="O82" s="150"/>
      <c r="P82" s="59"/>
      <c r="Q82" s="59"/>
      <c r="R82" s="59"/>
      <c r="S82" s="59"/>
      <c r="T82" s="59"/>
      <c r="U82" s="150"/>
      <c r="V82" s="127">
        <f>2022!U73</f>
        <v>0</v>
      </c>
      <c r="W82" s="59">
        <f t="shared" si="737"/>
        <v>0</v>
      </c>
      <c r="X82" s="59">
        <f>2022!W73</f>
        <v>0</v>
      </c>
      <c r="Y82" s="127">
        <f t="shared" si="738"/>
        <v>0</v>
      </c>
      <c r="Z82" s="59"/>
      <c r="AA82" s="59"/>
      <c r="AB82" s="59"/>
      <c r="AC82" s="59"/>
      <c r="AD82" s="59" t="str">
        <f t="shared" si="739"/>
        <v/>
      </c>
      <c r="AE82" s="59"/>
    </row>
    <row r="83" ht="63.75" customHeight="1">
      <c r="A83" s="46">
        <v>59</v>
      </c>
      <c r="B83" s="152" t="s">
        <v>429</v>
      </c>
      <c r="C83" s="125">
        <f>2022!B74</f>
        <v>891.48000000000002</v>
      </c>
      <c r="D83" s="142"/>
      <c r="E83" s="126">
        <f>2022!O74</f>
        <v>0</v>
      </c>
      <c r="F83" s="125">
        <f>2022!R74</f>
        <v>0</v>
      </c>
      <c r="G83" s="82"/>
      <c r="H83" s="143"/>
      <c r="I83" s="59"/>
      <c r="J83" s="59"/>
      <c r="K83" s="59"/>
      <c r="L83" s="59"/>
      <c r="M83" s="59"/>
      <c r="N83" s="59"/>
      <c r="O83" s="82"/>
      <c r="P83" s="59"/>
      <c r="Q83" s="59"/>
      <c r="R83" s="59"/>
      <c r="S83" s="59"/>
      <c r="T83" s="59"/>
      <c r="U83" s="82"/>
      <c r="V83" s="127">
        <f>2022!U74</f>
        <v>0</v>
      </c>
      <c r="W83" s="59">
        <f t="shared" si="737"/>
        <v>0</v>
      </c>
      <c r="X83" s="59">
        <f>2022!W74</f>
        <v>0</v>
      </c>
      <c r="Y83" s="127">
        <f t="shared" si="738"/>
        <v>0</v>
      </c>
      <c r="Z83" s="59"/>
      <c r="AA83" s="59"/>
      <c r="AB83" s="59"/>
      <c r="AC83" s="59"/>
      <c r="AD83" s="59" t="str">
        <f t="shared" si="739"/>
        <v/>
      </c>
      <c r="AE83" s="59"/>
    </row>
    <row r="84" ht="63" customHeight="1">
      <c r="A84" s="46">
        <v>60</v>
      </c>
      <c r="B84" s="72" t="s">
        <v>90</v>
      </c>
      <c r="C84" s="125">
        <f>2022!B75</f>
        <v>1406</v>
      </c>
      <c r="D84" s="126">
        <f>2022!N75</f>
        <v>0</v>
      </c>
      <c r="E84" s="126">
        <f>2022!O75</f>
        <v>0</v>
      </c>
      <c r="F84" s="125">
        <f>2022!R75</f>
        <v>0</v>
      </c>
      <c r="G84" s="59">
        <f>2021!W57</f>
        <v>0</v>
      </c>
      <c r="H84" s="127">
        <f t="shared" ref="H80:H141" si="740">IF(G84&gt;0,G84/D84*100,0)</f>
        <v>0</v>
      </c>
      <c r="I84" s="59"/>
      <c r="J84" s="59"/>
      <c r="K84" s="59"/>
      <c r="L84" s="59"/>
      <c r="M84" s="59"/>
      <c r="N84" s="59"/>
      <c r="O84" s="59">
        <f>'Добыча 2021'!R67</f>
        <v>0</v>
      </c>
      <c r="P84" s="59"/>
      <c r="Q84" s="59"/>
      <c r="R84" s="59"/>
      <c r="S84" s="59"/>
      <c r="T84" s="59"/>
      <c r="U84" s="59">
        <f t="shared" ref="U80:U141" si="741">IF(G84=0,0,O84/G84*100)</f>
        <v>0</v>
      </c>
      <c r="V84" s="127">
        <f>2022!U75</f>
        <v>0</v>
      </c>
      <c r="W84" s="59">
        <f t="shared" si="737"/>
        <v>0</v>
      </c>
      <c r="X84" s="59">
        <f>2022!W75</f>
        <v>0</v>
      </c>
      <c r="Y84" s="127">
        <f t="shared" si="738"/>
        <v>0</v>
      </c>
      <c r="Z84" s="59"/>
      <c r="AA84" s="59"/>
      <c r="AB84" s="59"/>
      <c r="AC84" s="59"/>
      <c r="AD84" s="59" t="str">
        <f t="shared" si="739"/>
        <v/>
      </c>
      <c r="AE84" s="59"/>
    </row>
    <row r="85" ht="15.75">
      <c r="A85" s="46"/>
      <c r="B85" s="61" t="s">
        <v>108</v>
      </c>
      <c r="C85" s="131"/>
      <c r="D85" s="130"/>
      <c r="E85" s="130"/>
      <c r="F85" s="131"/>
      <c r="G85" s="59"/>
      <c r="H85" s="127"/>
      <c r="I85" s="59"/>
      <c r="J85" s="59"/>
      <c r="K85" s="59"/>
      <c r="L85" s="59"/>
      <c r="M85" s="71"/>
      <c r="N85" s="71"/>
      <c r="O85" s="71"/>
      <c r="P85" s="71"/>
      <c r="Q85" s="71"/>
      <c r="R85" s="71"/>
      <c r="S85" s="71"/>
      <c r="T85" s="71"/>
      <c r="U85" s="59"/>
      <c r="V85" s="144"/>
      <c r="W85" s="59"/>
      <c r="X85" s="71"/>
      <c r="Y85" s="127"/>
      <c r="Z85" s="71"/>
      <c r="AA85" s="71"/>
      <c r="AB85" s="71"/>
      <c r="AC85" s="71"/>
      <c r="AD85" s="71" t="str">
        <f t="shared" si="739"/>
        <v/>
      </c>
      <c r="AE85" s="71"/>
    </row>
    <row r="86" ht="31.5">
      <c r="A86" s="87">
        <v>61</v>
      </c>
      <c r="B86" s="72" t="s">
        <v>118</v>
      </c>
      <c r="C86" s="125">
        <f>2022!B80</f>
        <v>1007.1</v>
      </c>
      <c r="D86" s="126">
        <f>2022!N80</f>
        <v>300</v>
      </c>
      <c r="E86" s="126">
        <f>2022!O80</f>
        <v>300</v>
      </c>
      <c r="F86" s="125">
        <f>2022!R80</f>
        <v>0.29788501638367587</v>
      </c>
      <c r="G86" s="59">
        <f>2021!W60</f>
        <v>50</v>
      </c>
      <c r="H86" s="127">
        <f t="shared" si="740"/>
        <v>16.666666666666664</v>
      </c>
      <c r="I86" s="59">
        <f>2021!W70</f>
        <v>7</v>
      </c>
      <c r="J86" s="62"/>
      <c r="K86" s="62"/>
      <c r="L86" s="132"/>
      <c r="M86" s="59"/>
      <c r="N86" s="59"/>
      <c r="O86" s="59">
        <f>'Добыча 2021'!R70</f>
        <v>12</v>
      </c>
      <c r="P86" s="59"/>
      <c r="Q86" s="59"/>
      <c r="R86" s="59"/>
      <c r="S86" s="59"/>
      <c r="T86" s="59"/>
      <c r="U86" s="59">
        <f t="shared" si="741"/>
        <v>24</v>
      </c>
      <c r="V86" s="127">
        <f>2022!U80</f>
        <v>90</v>
      </c>
      <c r="W86" s="59">
        <f t="shared" si="737"/>
        <v>30</v>
      </c>
      <c r="X86" s="59">
        <v>90</v>
      </c>
      <c r="Y86" s="127">
        <f t="shared" si="738"/>
        <v>30</v>
      </c>
      <c r="Z86" s="59">
        <f>2022!W90</f>
        <v>10</v>
      </c>
      <c r="AA86" s="59"/>
      <c r="AB86" s="59"/>
      <c r="AC86" s="59"/>
      <c r="AD86" s="59">
        <f t="shared" si="739"/>
        <v>90</v>
      </c>
      <c r="AE86" s="59"/>
    </row>
    <row r="87" ht="47.25">
      <c r="A87" s="46">
        <v>62</v>
      </c>
      <c r="B87" s="72" t="s">
        <v>308</v>
      </c>
      <c r="C87" s="125">
        <f>2022!B81</f>
        <v>559.5</v>
      </c>
      <c r="D87" s="126">
        <f>2022!N81</f>
        <v>200</v>
      </c>
      <c r="E87" s="126">
        <f>2022!O81</f>
        <v>171</v>
      </c>
      <c r="F87" s="125">
        <f>2022!R81</f>
        <v>0.30563002680965146</v>
      </c>
      <c r="G87" s="59">
        <f>2021!W61</f>
        <v>35</v>
      </c>
      <c r="H87" s="127">
        <f t="shared" si="740"/>
        <v>17.5</v>
      </c>
      <c r="I87" s="59"/>
      <c r="J87" s="59"/>
      <c r="K87" s="59"/>
      <c r="L87" s="59"/>
      <c r="M87" s="59"/>
      <c r="N87" s="59"/>
      <c r="O87" s="59">
        <f>'Добыча 2021'!R71</f>
        <v>3</v>
      </c>
      <c r="P87" s="59"/>
      <c r="Q87" s="59"/>
      <c r="R87" s="59"/>
      <c r="S87" s="59"/>
      <c r="T87" s="59"/>
      <c r="U87" s="59">
        <f t="shared" si="741"/>
        <v>8.5714285714285712</v>
      </c>
      <c r="V87" s="127">
        <f>2022!U81</f>
        <v>51.299999999999997</v>
      </c>
      <c r="W87" s="59">
        <f t="shared" si="737"/>
        <v>30</v>
      </c>
      <c r="X87" s="59">
        <f>2022!W81</f>
        <v>45</v>
      </c>
      <c r="Y87" s="127">
        <f t="shared" si="738"/>
        <v>26.315789473684209</v>
      </c>
      <c r="Z87" s="59"/>
      <c r="AA87" s="59"/>
      <c r="AB87" s="59"/>
      <c r="AC87" s="59"/>
      <c r="AD87" s="59">
        <f t="shared" si="739"/>
        <v>45</v>
      </c>
      <c r="AE87" s="59"/>
    </row>
    <row r="88" ht="63.75" customHeight="1">
      <c r="A88" s="87">
        <v>63</v>
      </c>
      <c r="B88" s="72" t="s">
        <v>117</v>
      </c>
      <c r="C88" s="125">
        <f>2022!B82</f>
        <v>26.699999999999999</v>
      </c>
      <c r="D88" s="126">
        <f>2022!N82</f>
        <v>25</v>
      </c>
      <c r="E88" s="126">
        <f>2022!O82</f>
        <v>23</v>
      </c>
      <c r="F88" s="125">
        <f>2022!R82</f>
        <v>0.86142322097378277</v>
      </c>
      <c r="G88" s="59">
        <f>2021!W62</f>
        <v>2</v>
      </c>
      <c r="H88" s="127">
        <f t="shared" si="740"/>
        <v>8</v>
      </c>
      <c r="I88" s="59"/>
      <c r="J88" s="59"/>
      <c r="K88" s="59"/>
      <c r="L88" s="59"/>
      <c r="M88" s="59"/>
      <c r="N88" s="59"/>
      <c r="O88" s="59">
        <f>'Добыча 2021'!R72</f>
        <v>0</v>
      </c>
      <c r="P88" s="59"/>
      <c r="Q88" s="59"/>
      <c r="R88" s="59"/>
      <c r="S88" s="59"/>
      <c r="T88" s="59"/>
      <c r="U88" s="59">
        <f t="shared" si="741"/>
        <v>0</v>
      </c>
      <c r="V88" s="127">
        <f>2022!U82</f>
        <v>6.8999999999999995</v>
      </c>
      <c r="W88" s="59">
        <f t="shared" si="737"/>
        <v>30</v>
      </c>
      <c r="X88" s="59">
        <f>2022!W82</f>
        <v>2</v>
      </c>
      <c r="Y88" s="127">
        <f t="shared" si="738"/>
        <v>8.695652173913043</v>
      </c>
      <c r="Z88" s="59"/>
      <c r="AA88" s="59"/>
      <c r="AB88" s="59"/>
      <c r="AC88" s="59"/>
      <c r="AD88" s="59">
        <f t="shared" si="739"/>
        <v>2</v>
      </c>
      <c r="AE88" s="59"/>
    </row>
    <row r="89" ht="31.5">
      <c r="A89" s="46">
        <v>64</v>
      </c>
      <c r="B89" s="72" t="s">
        <v>116</v>
      </c>
      <c r="C89" s="125">
        <f>2022!B83</f>
        <v>41.696399999999997</v>
      </c>
      <c r="D89" s="126">
        <f>2022!N83</f>
        <v>25</v>
      </c>
      <c r="E89" s="126">
        <f>2022!O83</f>
        <v>21</v>
      </c>
      <c r="F89" s="125">
        <f>2022!R83</f>
        <v>0.50364060206636552</v>
      </c>
      <c r="G89" s="59">
        <f>2021!W63</f>
        <v>7</v>
      </c>
      <c r="H89" s="127">
        <f t="shared" si="740"/>
        <v>28.000000000000004</v>
      </c>
      <c r="I89" s="59"/>
      <c r="J89" s="59"/>
      <c r="K89" s="59"/>
      <c r="L89" s="59"/>
      <c r="M89" s="59"/>
      <c r="N89" s="59"/>
      <c r="O89" s="59">
        <f>'Добыча 2021'!R73</f>
        <v>4</v>
      </c>
      <c r="P89" s="59"/>
      <c r="Q89" s="59"/>
      <c r="R89" s="59"/>
      <c r="S89" s="59"/>
      <c r="T89" s="59"/>
      <c r="U89" s="59">
        <f t="shared" si="741"/>
        <v>57.142857142857139</v>
      </c>
      <c r="V89" s="127">
        <f>2022!U83</f>
        <v>6.2999999999999998</v>
      </c>
      <c r="W89" s="59">
        <f t="shared" si="737"/>
        <v>30</v>
      </c>
      <c r="X89" s="59">
        <f>2022!W83</f>
        <v>6</v>
      </c>
      <c r="Y89" s="127">
        <f t="shared" si="738"/>
        <v>28.571428571428569</v>
      </c>
      <c r="Z89" s="59"/>
      <c r="AA89" s="59"/>
      <c r="AB89" s="59"/>
      <c r="AC89" s="59"/>
      <c r="AD89" s="59">
        <f t="shared" si="739"/>
        <v>6</v>
      </c>
      <c r="AE89" s="59"/>
    </row>
    <row r="90" ht="54.75" customHeight="1">
      <c r="A90" s="87">
        <v>65</v>
      </c>
      <c r="B90" s="72" t="s">
        <v>111</v>
      </c>
      <c r="C90" s="125">
        <f>2022!B84</f>
        <v>114.90000000000001</v>
      </c>
      <c r="D90" s="126">
        <f>2022!N84</f>
        <v>80</v>
      </c>
      <c r="E90" s="126">
        <f>2022!O84</f>
        <v>68</v>
      </c>
      <c r="F90" s="125">
        <f>2022!R84</f>
        <v>0.5918189730200174</v>
      </c>
      <c r="G90" s="59">
        <f>2021!W64</f>
        <v>16</v>
      </c>
      <c r="H90" s="127">
        <f t="shared" si="740"/>
        <v>20</v>
      </c>
      <c r="I90" s="59"/>
      <c r="J90" s="59"/>
      <c r="K90" s="59"/>
      <c r="L90" s="59"/>
      <c r="M90" s="59"/>
      <c r="N90" s="59"/>
      <c r="O90" s="59">
        <f>'Добыча 2021'!R74</f>
        <v>3</v>
      </c>
      <c r="P90" s="59"/>
      <c r="Q90" s="59"/>
      <c r="R90" s="59"/>
      <c r="S90" s="59"/>
      <c r="T90" s="59"/>
      <c r="U90" s="59">
        <f t="shared" si="741"/>
        <v>18.75</v>
      </c>
      <c r="V90" s="127">
        <f>2022!U84</f>
        <v>20.399999999999999</v>
      </c>
      <c r="W90" s="59">
        <f t="shared" si="737"/>
        <v>30</v>
      </c>
      <c r="X90" s="59">
        <f>2022!W84</f>
        <v>15</v>
      </c>
      <c r="Y90" s="127">
        <f t="shared" si="738"/>
        <v>22.058823529411764</v>
      </c>
      <c r="Z90" s="59"/>
      <c r="AA90" s="59"/>
      <c r="AB90" s="59"/>
      <c r="AC90" s="59"/>
      <c r="AD90" s="59">
        <f t="shared" si="739"/>
        <v>15</v>
      </c>
      <c r="AE90" s="59"/>
    </row>
    <row r="91" ht="51" customHeight="1">
      <c r="A91" s="46">
        <v>66</v>
      </c>
      <c r="B91" s="72" t="s">
        <v>309</v>
      </c>
      <c r="C91" s="125">
        <f>2022!B85</f>
        <v>78.599999999999994</v>
      </c>
      <c r="D91" s="126">
        <f>2022!N85</f>
        <v>55</v>
      </c>
      <c r="E91" s="126">
        <f>2022!O85</f>
        <v>39</v>
      </c>
      <c r="F91" s="125">
        <f>2022!R85</f>
        <v>0.49618320610687028</v>
      </c>
      <c r="G91" s="59">
        <f>2021!W65</f>
        <v>16</v>
      </c>
      <c r="H91" s="127">
        <f t="shared" si="740"/>
        <v>29.09090909090909</v>
      </c>
      <c r="I91" s="59"/>
      <c r="J91" s="59"/>
      <c r="K91" s="59"/>
      <c r="L91" s="59"/>
      <c r="M91" s="59"/>
      <c r="N91" s="59"/>
      <c r="O91" s="59">
        <f>'Добыча 2021'!R75</f>
        <v>3</v>
      </c>
      <c r="P91" s="59"/>
      <c r="Q91" s="59"/>
      <c r="R91" s="59"/>
      <c r="S91" s="59"/>
      <c r="T91" s="59"/>
      <c r="U91" s="59">
        <f t="shared" si="741"/>
        <v>18.75</v>
      </c>
      <c r="V91" s="127">
        <f>2022!U85</f>
        <v>11.699999999999999</v>
      </c>
      <c r="W91" s="59">
        <f t="shared" si="737"/>
        <v>30</v>
      </c>
      <c r="X91" s="59">
        <f>2022!W85</f>
        <v>10</v>
      </c>
      <c r="Y91" s="127">
        <f t="shared" si="738"/>
        <v>25.641025641025639</v>
      </c>
      <c r="Z91" s="59"/>
      <c r="AA91" s="59"/>
      <c r="AB91" s="59"/>
      <c r="AC91" s="59"/>
      <c r="AD91" s="59">
        <f t="shared" si="739"/>
        <v>10</v>
      </c>
      <c r="AE91" s="59"/>
    </row>
    <row r="92" ht="48.75" customHeight="1">
      <c r="A92" s="87">
        <v>67</v>
      </c>
      <c r="B92" s="72" t="s">
        <v>310</v>
      </c>
      <c r="C92" s="125">
        <f>2022!B86</f>
        <v>167.19999999999999</v>
      </c>
      <c r="D92" s="126">
        <f>2022!N86</f>
        <v>100</v>
      </c>
      <c r="E92" s="126">
        <f>2022!O86</f>
        <v>83</v>
      </c>
      <c r="F92" s="125">
        <f>2022!R86</f>
        <v>0.49641148325358853</v>
      </c>
      <c r="G92" s="59">
        <f>2021!W66</f>
        <v>20</v>
      </c>
      <c r="H92" s="127">
        <f t="shared" si="740"/>
        <v>20</v>
      </c>
      <c r="I92" s="59"/>
      <c r="J92" s="59"/>
      <c r="K92" s="59"/>
      <c r="L92" s="59"/>
      <c r="M92" s="59"/>
      <c r="N92" s="59"/>
      <c r="O92" s="59">
        <f>'Добыча 2021'!R76</f>
        <v>4</v>
      </c>
      <c r="P92" s="59"/>
      <c r="Q92" s="59"/>
      <c r="R92" s="59"/>
      <c r="S92" s="59"/>
      <c r="T92" s="59"/>
      <c r="U92" s="59">
        <f t="shared" si="741"/>
        <v>20</v>
      </c>
      <c r="V92" s="127">
        <f>2022!U86</f>
        <v>24.899999999999999</v>
      </c>
      <c r="W92" s="59">
        <f t="shared" si="737"/>
        <v>30</v>
      </c>
      <c r="X92" s="59">
        <f>2022!W86</f>
        <v>15</v>
      </c>
      <c r="Y92" s="127">
        <f t="shared" si="738"/>
        <v>18.072289156626507</v>
      </c>
      <c r="Z92" s="59"/>
      <c r="AA92" s="59"/>
      <c r="AB92" s="59"/>
      <c r="AC92" s="59"/>
      <c r="AD92" s="59">
        <f t="shared" si="739"/>
        <v>15</v>
      </c>
      <c r="AE92" s="59"/>
    </row>
    <row r="93" ht="31.5">
      <c r="A93" s="46">
        <v>68</v>
      </c>
      <c r="B93" s="72" t="s">
        <v>115</v>
      </c>
      <c r="C93" s="125">
        <f>2022!B87</f>
        <v>40.045999999999999</v>
      </c>
      <c r="D93" s="126">
        <f>2022!N87</f>
        <v>0</v>
      </c>
      <c r="E93" s="126">
        <f>2022!O87</f>
        <v>0</v>
      </c>
      <c r="F93" s="125">
        <f>2022!R87</f>
        <v>0</v>
      </c>
      <c r="G93" s="59">
        <f>2021!W67</f>
        <v>0</v>
      </c>
      <c r="H93" s="127">
        <f t="shared" si="740"/>
        <v>0</v>
      </c>
      <c r="I93" s="59"/>
      <c r="J93" s="59"/>
      <c r="K93" s="59"/>
      <c r="L93" s="59"/>
      <c r="M93" s="59"/>
      <c r="N93" s="59"/>
      <c r="O93" s="59">
        <f>'Добыча 2021'!R77</f>
        <v>0</v>
      </c>
      <c r="P93" s="59"/>
      <c r="Q93" s="59"/>
      <c r="R93" s="59"/>
      <c r="S93" s="59"/>
      <c r="T93" s="59"/>
      <c r="U93" s="59">
        <f t="shared" si="741"/>
        <v>0</v>
      </c>
      <c r="V93" s="127">
        <f>2022!U87</f>
        <v>0</v>
      </c>
      <c r="W93" s="59">
        <f t="shared" si="737"/>
        <v>0</v>
      </c>
      <c r="X93" s="59">
        <f>2022!W87</f>
        <v>0</v>
      </c>
      <c r="Y93" s="127">
        <f t="shared" si="738"/>
        <v>0</v>
      </c>
      <c r="Z93" s="59"/>
      <c r="AA93" s="59"/>
      <c r="AB93" s="59"/>
      <c r="AC93" s="59"/>
      <c r="AD93" s="59" t="str">
        <f t="shared" si="739"/>
        <v/>
      </c>
      <c r="AE93" s="59"/>
    </row>
    <row r="94" ht="36" customHeight="1">
      <c r="A94" s="87">
        <v>69</v>
      </c>
      <c r="B94" s="72" t="s">
        <v>110</v>
      </c>
      <c r="C94" s="125">
        <f>2022!B88</f>
        <v>83.5</v>
      </c>
      <c r="D94" s="126">
        <f>2022!N88</f>
        <v>26</v>
      </c>
      <c r="E94" s="126">
        <f>2022!O88</f>
        <v>26</v>
      </c>
      <c r="F94" s="125">
        <f>2022!R88</f>
        <v>0.31137724550898205</v>
      </c>
      <c r="G94" s="59">
        <f>2021!W68</f>
        <v>6</v>
      </c>
      <c r="H94" s="127">
        <f t="shared" si="740"/>
        <v>23.076923076923077</v>
      </c>
      <c r="I94" s="59"/>
      <c r="J94" s="59"/>
      <c r="K94" s="59"/>
      <c r="L94" s="59"/>
      <c r="M94" s="59"/>
      <c r="N94" s="59"/>
      <c r="O94" s="59">
        <f>'Добыча 2021'!R78</f>
        <v>0</v>
      </c>
      <c r="P94" s="59"/>
      <c r="Q94" s="59"/>
      <c r="R94" s="59"/>
      <c r="S94" s="59"/>
      <c r="T94" s="59"/>
      <c r="U94" s="59">
        <f t="shared" si="741"/>
        <v>0</v>
      </c>
      <c r="V94" s="127">
        <f>2022!U88</f>
        <v>7.7999999999999998</v>
      </c>
      <c r="W94" s="59">
        <f t="shared" si="737"/>
        <v>30</v>
      </c>
      <c r="X94" s="59">
        <f>2022!W88</f>
        <v>7</v>
      </c>
      <c r="Y94" s="127">
        <f t="shared" si="738"/>
        <v>26.923076923076923</v>
      </c>
      <c r="Z94" s="59"/>
      <c r="AA94" s="59"/>
      <c r="AB94" s="59"/>
      <c r="AC94" s="59"/>
      <c r="AD94" s="59">
        <f t="shared" si="739"/>
        <v>7</v>
      </c>
      <c r="AE94" s="59"/>
    </row>
    <row r="95" ht="30.75" customHeight="1">
      <c r="A95" s="46">
        <v>70</v>
      </c>
      <c r="B95" s="72" t="s">
        <v>114</v>
      </c>
      <c r="C95" s="125">
        <f>2022!B89</f>
        <v>37.700000000000003</v>
      </c>
      <c r="D95" s="126">
        <f>2022!N89</f>
        <v>15</v>
      </c>
      <c r="E95" s="126">
        <f>2022!O89</f>
        <v>18</v>
      </c>
      <c r="F95" s="125">
        <f>2022!R89</f>
        <v>0.47745358090185674</v>
      </c>
      <c r="G95" s="59">
        <f>2021!W69</f>
        <v>4</v>
      </c>
      <c r="H95" s="127">
        <f t="shared" si="740"/>
        <v>26.666666666666668</v>
      </c>
      <c r="I95" s="59"/>
      <c r="J95" s="59"/>
      <c r="K95" s="59"/>
      <c r="L95" s="59"/>
      <c r="M95" s="59"/>
      <c r="N95" s="59"/>
      <c r="O95" s="59">
        <f>'Добыча 2021'!R79</f>
        <v>1</v>
      </c>
      <c r="P95" s="59"/>
      <c r="Q95" s="59"/>
      <c r="R95" s="59"/>
      <c r="S95" s="59"/>
      <c r="T95" s="59"/>
      <c r="U95" s="59">
        <f t="shared" si="741"/>
        <v>25</v>
      </c>
      <c r="V95" s="127">
        <f>2022!U89</f>
        <v>5.3999999999999995</v>
      </c>
      <c r="W95" s="59">
        <f t="shared" si="737"/>
        <v>30</v>
      </c>
      <c r="X95" s="59">
        <f>2022!W89</f>
        <v>5</v>
      </c>
      <c r="Y95" s="127">
        <f t="shared" si="738"/>
        <v>27.777777777777779</v>
      </c>
      <c r="Z95" s="59"/>
      <c r="AA95" s="59"/>
      <c r="AB95" s="59"/>
      <c r="AC95" s="59"/>
      <c r="AD95" s="59">
        <f t="shared" si="739"/>
        <v>5</v>
      </c>
      <c r="AE95" s="59"/>
    </row>
    <row r="96" ht="17.25" customHeight="1">
      <c r="A96" s="87"/>
      <c r="B96" s="61" t="s">
        <v>119</v>
      </c>
      <c r="C96" s="131"/>
      <c r="D96" s="130"/>
      <c r="E96" s="130"/>
      <c r="F96" s="131"/>
      <c r="G96" s="71"/>
      <c r="H96" s="127"/>
      <c r="I96" s="62"/>
      <c r="J96" s="62"/>
      <c r="K96" s="62"/>
      <c r="L96" s="132"/>
      <c r="M96" s="71"/>
      <c r="N96" s="71"/>
      <c r="O96" s="71"/>
      <c r="P96" s="71"/>
      <c r="Q96" s="71"/>
      <c r="R96" s="71"/>
      <c r="S96" s="71"/>
      <c r="T96" s="71"/>
      <c r="U96" s="59"/>
      <c r="V96" s="144"/>
      <c r="W96" s="59"/>
      <c r="X96" s="71"/>
      <c r="Y96" s="127"/>
      <c r="Z96" s="71"/>
      <c r="AA96" s="71"/>
      <c r="AB96" s="71"/>
      <c r="AC96" s="71"/>
      <c r="AD96" s="71" t="str">
        <f t="shared" si="739"/>
        <v/>
      </c>
      <c r="AE96" s="71"/>
    </row>
    <row r="97" ht="35.25" customHeight="1">
      <c r="A97" s="46">
        <v>71</v>
      </c>
      <c r="B97" s="72" t="s">
        <v>126</v>
      </c>
      <c r="C97" s="125">
        <f>2022!B92</f>
        <v>1493.5999999999999</v>
      </c>
      <c r="D97" s="126">
        <f>2022!N92</f>
        <v>285</v>
      </c>
      <c r="E97" s="126">
        <f>2022!O92</f>
        <v>299</v>
      </c>
      <c r="F97" s="125">
        <f>2022!R92</f>
        <v>0.20018746652383504</v>
      </c>
      <c r="G97" s="59">
        <f>2021!W72</f>
        <v>65</v>
      </c>
      <c r="H97" s="127">
        <f t="shared" si="740"/>
        <v>22.807017543859647</v>
      </c>
      <c r="I97" s="59">
        <f>2021!W74</f>
        <v>1</v>
      </c>
      <c r="J97" s="59"/>
      <c r="K97" s="59"/>
      <c r="L97" s="59"/>
      <c r="M97" s="59"/>
      <c r="N97" s="59"/>
      <c r="O97" s="59">
        <f>'Добыча 2021'!R82</f>
        <v>2</v>
      </c>
      <c r="P97" s="59"/>
      <c r="Q97" s="59"/>
      <c r="R97" s="59"/>
      <c r="S97" s="59"/>
      <c r="T97" s="59"/>
      <c r="U97" s="59">
        <f t="shared" si="741"/>
        <v>3.0769230769230771</v>
      </c>
      <c r="V97" s="127">
        <f>2022!U92</f>
        <v>89.700000000000003</v>
      </c>
      <c r="W97" s="59">
        <f t="shared" si="737"/>
        <v>30</v>
      </c>
      <c r="X97" s="59">
        <v>89</v>
      </c>
      <c r="Y97" s="127">
        <f t="shared" si="738"/>
        <v>29.76588628762542</v>
      </c>
      <c r="Z97" s="59">
        <f>2022!W99</f>
        <v>2</v>
      </c>
      <c r="AA97" s="59"/>
      <c r="AB97" s="59"/>
      <c r="AC97" s="59"/>
      <c r="AD97" s="59">
        <f t="shared" si="739"/>
        <v>89</v>
      </c>
      <c r="AE97" s="59"/>
    </row>
    <row r="98" ht="35.25" customHeight="1">
      <c r="A98" s="46">
        <v>72</v>
      </c>
      <c r="B98" s="155" t="s">
        <v>430</v>
      </c>
      <c r="C98" s="125">
        <f>2022!B93</f>
        <v>438.69999999999999</v>
      </c>
      <c r="D98" s="138">
        <f>2022!N93</f>
        <v>469</v>
      </c>
      <c r="E98" s="126">
        <f>2022!O93</f>
        <v>83</v>
      </c>
      <c r="F98" s="125">
        <f>2022!R93</f>
        <v>0.1891953498974242</v>
      </c>
      <c r="G98" s="80">
        <f>2021!W73</f>
        <v>65</v>
      </c>
      <c r="H98" s="139">
        <f t="shared" si="740"/>
        <v>13.859275053304904</v>
      </c>
      <c r="I98" s="59"/>
      <c r="J98" s="59"/>
      <c r="K98" s="59"/>
      <c r="L98" s="59"/>
      <c r="M98" s="59"/>
      <c r="N98" s="59"/>
      <c r="O98" s="80">
        <f>'Добыча 2021'!R83</f>
        <v>1</v>
      </c>
      <c r="P98" s="59"/>
      <c r="Q98" s="59"/>
      <c r="R98" s="59"/>
      <c r="S98" s="59"/>
      <c r="T98" s="59"/>
      <c r="U98" s="80">
        <f t="shared" si="741"/>
        <v>1.5384615384615385</v>
      </c>
      <c r="V98" s="127">
        <f>2022!U93</f>
        <v>24.899999999999999</v>
      </c>
      <c r="W98" s="59">
        <f t="shared" si="737"/>
        <v>30</v>
      </c>
      <c r="X98" s="59">
        <f>2022!W93</f>
        <v>24</v>
      </c>
      <c r="Y98" s="127">
        <f t="shared" si="738"/>
        <v>28.915662650602407</v>
      </c>
      <c r="Z98" s="59"/>
      <c r="AA98" s="59"/>
      <c r="AB98" s="59"/>
      <c r="AC98" s="59"/>
      <c r="AD98" s="59">
        <f t="shared" si="739"/>
        <v>24</v>
      </c>
      <c r="AE98" s="59"/>
    </row>
    <row r="99" ht="35.25" customHeight="1">
      <c r="A99" s="46">
        <v>73</v>
      </c>
      <c r="B99" s="155" t="s">
        <v>431</v>
      </c>
      <c r="C99" s="125">
        <f>2022!B94</f>
        <v>537.20000000000005</v>
      </c>
      <c r="D99" s="149"/>
      <c r="E99" s="126">
        <f>2022!O94</f>
        <v>102</v>
      </c>
      <c r="F99" s="125">
        <f>2022!R94</f>
        <v>0.18987341772151897</v>
      </c>
      <c r="G99" s="150"/>
      <c r="H99" s="151"/>
      <c r="I99" s="59"/>
      <c r="J99" s="59"/>
      <c r="K99" s="59"/>
      <c r="L99" s="59"/>
      <c r="M99" s="59"/>
      <c r="N99" s="59"/>
      <c r="O99" s="150"/>
      <c r="P99" s="59"/>
      <c r="Q99" s="59"/>
      <c r="R99" s="59"/>
      <c r="S99" s="59"/>
      <c r="T99" s="59"/>
      <c r="U99" s="150"/>
      <c r="V99" s="127">
        <f>2022!U94</f>
        <v>30.599999999999998</v>
      </c>
      <c r="W99" s="59">
        <f t="shared" si="737"/>
        <v>30</v>
      </c>
      <c r="X99" s="59">
        <f>2022!W94</f>
        <v>25</v>
      </c>
      <c r="Y99" s="127">
        <f t="shared" si="738"/>
        <v>24.509803921568626</v>
      </c>
      <c r="Z99" s="59"/>
      <c r="AA99" s="59"/>
      <c r="AB99" s="59"/>
      <c r="AC99" s="59"/>
      <c r="AD99" s="59">
        <f t="shared" si="739"/>
        <v>25</v>
      </c>
      <c r="AE99" s="59"/>
    </row>
    <row r="100" ht="35.25" customHeight="1">
      <c r="A100" s="46">
        <v>74</v>
      </c>
      <c r="B100" s="155" t="s">
        <v>432</v>
      </c>
      <c r="C100" s="125">
        <f>2022!B95</f>
        <v>140</v>
      </c>
      <c r="D100" s="149"/>
      <c r="E100" s="126">
        <f>2022!O95</f>
        <v>26</v>
      </c>
      <c r="F100" s="125">
        <f>2022!R95</f>
        <v>0.18571428571428572</v>
      </c>
      <c r="G100" s="150"/>
      <c r="H100" s="151"/>
      <c r="I100" s="59"/>
      <c r="J100" s="59"/>
      <c r="K100" s="59"/>
      <c r="L100" s="59"/>
      <c r="M100" s="59"/>
      <c r="N100" s="59"/>
      <c r="O100" s="150"/>
      <c r="P100" s="59"/>
      <c r="Q100" s="59"/>
      <c r="R100" s="59"/>
      <c r="S100" s="59"/>
      <c r="T100" s="59"/>
      <c r="U100" s="150"/>
      <c r="V100" s="127">
        <f>2022!U95</f>
        <v>7.7999999999999998</v>
      </c>
      <c r="W100" s="59">
        <f t="shared" ref="W100:W102" si="742">IF(V100&gt;0,V100/E100*100,0)</f>
        <v>30</v>
      </c>
      <c r="X100" s="59">
        <f>2022!W95</f>
        <v>7</v>
      </c>
      <c r="Y100" s="127">
        <f t="shared" ref="Y100:Y102" si="743">IF(X100&gt;1,X100/E100*100,0)</f>
        <v>26.923076923076923</v>
      </c>
      <c r="Z100" s="59"/>
      <c r="AA100" s="59"/>
      <c r="AB100" s="59"/>
      <c r="AC100" s="59"/>
      <c r="AD100" s="59">
        <f t="shared" si="739"/>
        <v>7</v>
      </c>
      <c r="AE100" s="59"/>
    </row>
    <row r="101" ht="35.25" customHeight="1">
      <c r="A101" s="46">
        <v>75</v>
      </c>
      <c r="B101" s="155" t="s">
        <v>433</v>
      </c>
      <c r="C101" s="125">
        <f>2022!B96</f>
        <v>1100</v>
      </c>
      <c r="D101" s="149"/>
      <c r="E101" s="126">
        <f>2022!O96</f>
        <v>209</v>
      </c>
      <c r="F101" s="125">
        <f>2022!R96</f>
        <v>0.19</v>
      </c>
      <c r="G101" s="150"/>
      <c r="H101" s="151"/>
      <c r="I101" s="59"/>
      <c r="J101" s="59"/>
      <c r="K101" s="59"/>
      <c r="L101" s="59"/>
      <c r="M101" s="59"/>
      <c r="N101" s="59"/>
      <c r="O101" s="150"/>
      <c r="P101" s="59"/>
      <c r="Q101" s="59"/>
      <c r="R101" s="59"/>
      <c r="S101" s="59"/>
      <c r="T101" s="59"/>
      <c r="U101" s="150"/>
      <c r="V101" s="127">
        <f>2022!U96</f>
        <v>62.699999999999996</v>
      </c>
      <c r="W101" s="59">
        <f t="shared" si="742"/>
        <v>30</v>
      </c>
      <c r="X101" s="59">
        <f>2022!W96</f>
        <v>31</v>
      </c>
      <c r="Y101" s="127">
        <f t="shared" si="743"/>
        <v>14.832535885167463</v>
      </c>
      <c r="Z101" s="59"/>
      <c r="AA101" s="59"/>
      <c r="AB101" s="59"/>
      <c r="AC101" s="59"/>
      <c r="AD101" s="59">
        <f t="shared" si="739"/>
        <v>31</v>
      </c>
      <c r="AE101" s="59"/>
    </row>
    <row r="102" ht="35.25" customHeight="1">
      <c r="A102" s="46">
        <v>76</v>
      </c>
      <c r="B102" s="155" t="s">
        <v>434</v>
      </c>
      <c r="C102" s="125">
        <f>2022!B97</f>
        <v>310.89999999999998</v>
      </c>
      <c r="D102" s="149"/>
      <c r="E102" s="126">
        <f>2022!O97</f>
        <v>59</v>
      </c>
      <c r="F102" s="125">
        <f>2022!R97</f>
        <v>0.18977163074943712</v>
      </c>
      <c r="G102" s="150"/>
      <c r="H102" s="151"/>
      <c r="I102" s="59"/>
      <c r="J102" s="59"/>
      <c r="K102" s="59"/>
      <c r="L102" s="59"/>
      <c r="M102" s="59"/>
      <c r="N102" s="59"/>
      <c r="O102" s="150"/>
      <c r="P102" s="59"/>
      <c r="Q102" s="59"/>
      <c r="R102" s="59"/>
      <c r="S102" s="59"/>
      <c r="T102" s="59"/>
      <c r="U102" s="150"/>
      <c r="V102" s="127">
        <f>2022!U97</f>
        <v>17.699999999999999</v>
      </c>
      <c r="W102" s="59">
        <f t="shared" si="742"/>
        <v>30</v>
      </c>
      <c r="X102" s="59">
        <f>2022!W97</f>
        <v>15</v>
      </c>
      <c r="Y102" s="127">
        <f t="shared" si="743"/>
        <v>25.423728813559322</v>
      </c>
      <c r="Z102" s="59"/>
      <c r="AA102" s="59"/>
      <c r="AB102" s="59"/>
      <c r="AC102" s="59"/>
      <c r="AD102" s="59">
        <f t="shared" si="739"/>
        <v>15</v>
      </c>
      <c r="AE102" s="59"/>
    </row>
    <row r="103" ht="35.25" customHeight="1">
      <c r="A103" s="46">
        <v>77</v>
      </c>
      <c r="B103" s="155" t="s">
        <v>435</v>
      </c>
      <c r="C103" s="125">
        <f>2022!B98</f>
        <v>75.200000000000003</v>
      </c>
      <c r="D103" s="142"/>
      <c r="E103" s="126">
        <f>2022!O98</f>
        <v>14</v>
      </c>
      <c r="F103" s="125">
        <f>2022!R98</f>
        <v>0.18617021276595744</v>
      </c>
      <c r="G103" s="82"/>
      <c r="H103" s="143"/>
      <c r="I103" s="59"/>
      <c r="J103" s="59"/>
      <c r="K103" s="59"/>
      <c r="L103" s="59"/>
      <c r="M103" s="59"/>
      <c r="N103" s="59"/>
      <c r="O103" s="82"/>
      <c r="P103" s="59"/>
      <c r="Q103" s="59"/>
      <c r="R103" s="59"/>
      <c r="S103" s="59"/>
      <c r="T103" s="59"/>
      <c r="U103" s="82"/>
      <c r="V103" s="127">
        <f>2022!U98</f>
        <v>4.2000000000000002</v>
      </c>
      <c r="W103" s="59">
        <f t="shared" si="737"/>
        <v>30</v>
      </c>
      <c r="X103" s="59">
        <f>2022!W98</f>
        <v>4</v>
      </c>
      <c r="Y103" s="127">
        <f t="shared" si="738"/>
        <v>28.571428571428569</v>
      </c>
      <c r="Z103" s="59"/>
      <c r="AA103" s="59"/>
      <c r="AB103" s="59"/>
      <c r="AC103" s="59"/>
      <c r="AD103" s="59">
        <f t="shared" si="739"/>
        <v>4</v>
      </c>
      <c r="AE103" s="59"/>
    </row>
    <row r="104" ht="17.25" customHeight="1">
      <c r="A104" s="87"/>
      <c r="B104" s="61" t="s">
        <v>127</v>
      </c>
      <c r="C104" s="131"/>
      <c r="D104" s="130"/>
      <c r="E104" s="130"/>
      <c r="F104" s="131"/>
      <c r="G104" s="71"/>
      <c r="H104" s="127"/>
      <c r="I104" s="62"/>
      <c r="J104" s="62"/>
      <c r="K104" s="62"/>
      <c r="L104" s="132"/>
      <c r="M104" s="71"/>
      <c r="N104" s="71"/>
      <c r="O104" s="71"/>
      <c r="P104" s="71"/>
      <c r="Q104" s="71"/>
      <c r="R104" s="71"/>
      <c r="S104" s="71"/>
      <c r="T104" s="71"/>
      <c r="U104" s="59"/>
      <c r="V104" s="144"/>
      <c r="W104" s="59"/>
      <c r="X104" s="71"/>
      <c r="Y104" s="127"/>
      <c r="Z104" s="71"/>
      <c r="AA104" s="71"/>
      <c r="AB104" s="71"/>
      <c r="AC104" s="71"/>
      <c r="AD104" s="71" t="str">
        <f t="shared" si="739"/>
        <v/>
      </c>
      <c r="AE104" s="71"/>
    </row>
    <row r="105" ht="31.5">
      <c r="A105" s="46">
        <v>78</v>
      </c>
      <c r="B105" s="72" t="s">
        <v>129</v>
      </c>
      <c r="C105" s="125">
        <f>2022!B101</f>
        <v>384.80000000000001</v>
      </c>
      <c r="D105" s="126">
        <f>2022!N101</f>
        <v>115</v>
      </c>
      <c r="E105" s="126">
        <f>2022!O101</f>
        <v>121</v>
      </c>
      <c r="F105" s="125">
        <f>2022!R101</f>
        <v>0.31444906444906445</v>
      </c>
      <c r="G105" s="59">
        <f>2021!W76</f>
        <v>25</v>
      </c>
      <c r="H105" s="127">
        <f t="shared" si="740"/>
        <v>21.739130434782609</v>
      </c>
      <c r="I105" s="59"/>
      <c r="J105" s="59"/>
      <c r="K105" s="59"/>
      <c r="L105" s="59"/>
      <c r="M105" s="59"/>
      <c r="N105" s="59"/>
      <c r="O105" s="59">
        <f>'Добыча 2021'!R86</f>
        <v>1</v>
      </c>
      <c r="P105" s="59"/>
      <c r="Q105" s="59"/>
      <c r="R105" s="59"/>
      <c r="S105" s="59"/>
      <c r="T105" s="59"/>
      <c r="U105" s="59">
        <f t="shared" si="741"/>
        <v>4</v>
      </c>
      <c r="V105" s="127">
        <f>2022!U101</f>
        <v>36.299999999999997</v>
      </c>
      <c r="W105" s="59">
        <f t="shared" si="737"/>
        <v>30</v>
      </c>
      <c r="X105" s="59">
        <f>2022!W101</f>
        <v>36</v>
      </c>
      <c r="Y105" s="127">
        <f t="shared" si="738"/>
        <v>29.75206611570248</v>
      </c>
      <c r="Z105" s="59"/>
      <c r="AA105" s="59"/>
      <c r="AB105" s="59"/>
      <c r="AC105" s="59"/>
      <c r="AD105" s="59">
        <f t="shared" si="739"/>
        <v>36</v>
      </c>
      <c r="AE105" s="59"/>
    </row>
    <row r="106" ht="51.75" customHeight="1">
      <c r="A106" s="46">
        <v>79</v>
      </c>
      <c r="B106" s="79" t="s">
        <v>128</v>
      </c>
      <c r="C106" s="157">
        <f>2022!B102</f>
        <v>396.19999999999999</v>
      </c>
      <c r="D106" s="138">
        <f>2022!N102</f>
        <v>55</v>
      </c>
      <c r="E106" s="138">
        <f>2022!O102</f>
        <v>77</v>
      </c>
      <c r="F106" s="157">
        <f>2022!R102</f>
        <v>0.19434628975265017</v>
      </c>
      <c r="G106" s="59">
        <f>2021!W77</f>
        <v>16</v>
      </c>
      <c r="H106" s="127">
        <f t="shared" si="740"/>
        <v>29.09090909090909</v>
      </c>
      <c r="I106" s="59"/>
      <c r="J106" s="59"/>
      <c r="K106" s="59"/>
      <c r="L106" s="59"/>
      <c r="M106" s="80"/>
      <c r="N106" s="80"/>
      <c r="O106" s="80">
        <f>'Добыча 2021'!R87</f>
        <v>1</v>
      </c>
      <c r="P106" s="80"/>
      <c r="Q106" s="80"/>
      <c r="R106" s="80"/>
      <c r="S106" s="80"/>
      <c r="T106" s="80"/>
      <c r="U106" s="59">
        <f t="shared" si="741"/>
        <v>6.25</v>
      </c>
      <c r="V106" s="139">
        <f>2022!U102</f>
        <v>23.099999999999998</v>
      </c>
      <c r="W106" s="59">
        <f t="shared" si="737"/>
        <v>30</v>
      </c>
      <c r="X106" s="80">
        <f>2022!W102</f>
        <v>23</v>
      </c>
      <c r="Y106" s="127">
        <f t="shared" si="738"/>
        <v>29.870129870129869</v>
      </c>
      <c r="Z106" s="80"/>
      <c r="AA106" s="80"/>
      <c r="AB106" s="80"/>
      <c r="AC106" s="80"/>
      <c r="AD106" s="80">
        <f t="shared" si="739"/>
        <v>23</v>
      </c>
      <c r="AE106" s="80"/>
    </row>
    <row r="107" ht="17.25" customHeight="1">
      <c r="A107" s="87"/>
      <c r="B107" s="61" t="s">
        <v>130</v>
      </c>
      <c r="C107" s="131"/>
      <c r="D107" s="130"/>
      <c r="E107" s="130"/>
      <c r="F107" s="131"/>
      <c r="G107" s="71"/>
      <c r="H107" s="127"/>
      <c r="I107" s="62"/>
      <c r="J107" s="62"/>
      <c r="K107" s="62"/>
      <c r="L107" s="132"/>
      <c r="M107" s="71"/>
      <c r="N107" s="71"/>
      <c r="O107" s="71"/>
      <c r="P107" s="71"/>
      <c r="Q107" s="71"/>
      <c r="R107" s="71"/>
      <c r="S107" s="71"/>
      <c r="T107" s="71"/>
      <c r="U107" s="59"/>
      <c r="V107" s="144"/>
      <c r="W107" s="59"/>
      <c r="X107" s="71"/>
      <c r="Y107" s="127"/>
      <c r="Z107" s="71"/>
      <c r="AA107" s="71"/>
      <c r="AB107" s="71"/>
      <c r="AC107" s="71"/>
      <c r="AD107" s="71" t="str">
        <f t="shared" si="739"/>
        <v/>
      </c>
      <c r="AE107" s="71"/>
    </row>
    <row r="108" ht="46.5" customHeight="1">
      <c r="A108" s="46">
        <v>80</v>
      </c>
      <c r="B108" s="81" t="s">
        <v>134</v>
      </c>
      <c r="C108" s="160">
        <f>2022!B104</f>
        <v>597.84699999999998</v>
      </c>
      <c r="D108" s="142">
        <f>2022!N104</f>
        <v>180</v>
      </c>
      <c r="E108" s="142">
        <f>2022!O104</f>
        <v>0</v>
      </c>
      <c r="F108" s="160">
        <f>2022!R104</f>
        <v>0</v>
      </c>
      <c r="G108" s="59">
        <f>2021!W79</f>
        <v>27</v>
      </c>
      <c r="H108" s="127">
        <f t="shared" si="740"/>
        <v>15</v>
      </c>
      <c r="I108" s="59"/>
      <c r="J108" s="59"/>
      <c r="K108" s="59"/>
      <c r="L108" s="59"/>
      <c r="M108" s="82"/>
      <c r="N108" s="82"/>
      <c r="O108" s="82">
        <f>'Добыча 2021'!R89</f>
        <v>0</v>
      </c>
      <c r="P108" s="82"/>
      <c r="Q108" s="82"/>
      <c r="R108" s="82"/>
      <c r="S108" s="82"/>
      <c r="T108" s="82"/>
      <c r="U108" s="59">
        <f t="shared" si="741"/>
        <v>0</v>
      </c>
      <c r="V108" s="143">
        <f>2022!U104</f>
        <v>0</v>
      </c>
      <c r="W108" s="59">
        <f t="shared" si="737"/>
        <v>0</v>
      </c>
      <c r="X108" s="82">
        <f>2022!W104</f>
        <v>0</v>
      </c>
      <c r="Y108" s="127">
        <f t="shared" si="738"/>
        <v>0</v>
      </c>
      <c r="Z108" s="82"/>
      <c r="AA108" s="82"/>
      <c r="AB108" s="82"/>
      <c r="AC108" s="82"/>
      <c r="AD108" s="82" t="str">
        <f t="shared" si="739"/>
        <v/>
      </c>
      <c r="AE108" s="82"/>
    </row>
    <row r="109" ht="63.75" customHeight="1">
      <c r="A109" s="46">
        <v>81</v>
      </c>
      <c r="B109" s="152" t="s">
        <v>436</v>
      </c>
      <c r="C109" s="160">
        <f>2022!B105</f>
        <v>84.5</v>
      </c>
      <c r="D109" s="138">
        <f>2022!N105</f>
        <v>75</v>
      </c>
      <c r="E109" s="142">
        <f>2022!O105</f>
        <v>30</v>
      </c>
      <c r="F109" s="160">
        <f>2022!R105</f>
        <v>0.35502958579881655</v>
      </c>
      <c r="G109" s="80">
        <f>2021!W80</f>
        <v>22</v>
      </c>
      <c r="H109" s="139">
        <f>IF(G109&gt;0,G109/D109*100,0)</f>
        <v>29.333333333333332</v>
      </c>
      <c r="I109" s="59"/>
      <c r="J109" s="59"/>
      <c r="K109" s="59"/>
      <c r="L109" s="59"/>
      <c r="M109" s="82"/>
      <c r="N109" s="82"/>
      <c r="O109" s="80">
        <f>'Добыча 2021'!R90</f>
        <v>0</v>
      </c>
      <c r="P109" s="82"/>
      <c r="Q109" s="82"/>
      <c r="R109" s="82"/>
      <c r="S109" s="82"/>
      <c r="T109" s="82"/>
      <c r="U109" s="80">
        <f>IF(G109=0,0,O109/G109*100)</f>
        <v>0</v>
      </c>
      <c r="V109" s="143">
        <f>2022!U105</f>
        <v>9</v>
      </c>
      <c r="W109" s="59">
        <f t="shared" ref="W109:W110" si="744">IF(V109&gt;0,V109/E109*100,0)</f>
        <v>30</v>
      </c>
      <c r="X109" s="82">
        <f>2022!W105</f>
        <v>6</v>
      </c>
      <c r="Y109" s="127">
        <f t="shared" ref="Y109:Y110" si="745">IF(X109&gt;1,X109/E109*100,0)</f>
        <v>20</v>
      </c>
      <c r="Z109" s="82"/>
      <c r="AA109" s="82"/>
      <c r="AB109" s="82"/>
      <c r="AC109" s="82"/>
      <c r="AD109" s="82">
        <f t="shared" si="739"/>
        <v>6</v>
      </c>
      <c r="AE109" s="82"/>
    </row>
    <row r="110" ht="63.75" customHeight="1">
      <c r="A110" s="46">
        <v>82</v>
      </c>
      <c r="B110" s="152" t="s">
        <v>437</v>
      </c>
      <c r="C110" s="160">
        <f>2022!B106</f>
        <v>70</v>
      </c>
      <c r="D110" s="149"/>
      <c r="E110" s="142">
        <f>2022!O106</f>
        <v>30</v>
      </c>
      <c r="F110" s="160">
        <f>2022!R106</f>
        <v>0.42857142857142855</v>
      </c>
      <c r="G110" s="150"/>
      <c r="H110" s="151"/>
      <c r="I110" s="59"/>
      <c r="J110" s="59"/>
      <c r="K110" s="59"/>
      <c r="L110" s="59"/>
      <c r="M110" s="82"/>
      <c r="N110" s="82"/>
      <c r="O110" s="150"/>
      <c r="P110" s="82"/>
      <c r="Q110" s="82"/>
      <c r="R110" s="82"/>
      <c r="S110" s="82"/>
      <c r="T110" s="82"/>
      <c r="U110" s="150"/>
      <c r="V110" s="143">
        <f>2022!U106</f>
        <v>9</v>
      </c>
      <c r="W110" s="59">
        <f t="shared" si="744"/>
        <v>30</v>
      </c>
      <c r="X110" s="82">
        <f>2022!W106</f>
        <v>6</v>
      </c>
      <c r="Y110" s="127">
        <f t="shared" si="745"/>
        <v>20</v>
      </c>
      <c r="Z110" s="82"/>
      <c r="AA110" s="82"/>
      <c r="AB110" s="82"/>
      <c r="AC110" s="82"/>
      <c r="AD110" s="82">
        <f t="shared" si="739"/>
        <v>6</v>
      </c>
      <c r="AE110" s="82"/>
    </row>
    <row r="111" ht="69" customHeight="1">
      <c r="A111" s="46">
        <v>83</v>
      </c>
      <c r="B111" s="152" t="s">
        <v>438</v>
      </c>
      <c r="C111" s="125">
        <f>2022!B107</f>
        <v>247.5</v>
      </c>
      <c r="D111" s="142"/>
      <c r="E111" s="126">
        <f>2022!O107</f>
        <v>15</v>
      </c>
      <c r="F111" s="125">
        <f>2022!R107</f>
        <v>6.0606060606060608e-002</v>
      </c>
      <c r="G111" s="82"/>
      <c r="H111" s="143"/>
      <c r="I111" s="59"/>
      <c r="J111" s="59"/>
      <c r="K111" s="59"/>
      <c r="L111" s="59"/>
      <c r="M111" s="59"/>
      <c r="N111" s="59"/>
      <c r="O111" s="82"/>
      <c r="P111" s="59"/>
      <c r="Q111" s="59"/>
      <c r="R111" s="59"/>
      <c r="S111" s="59"/>
      <c r="T111" s="59"/>
      <c r="U111" s="82"/>
      <c r="V111" s="127">
        <f>2022!U107</f>
        <v>4.5</v>
      </c>
      <c r="W111" s="59">
        <f t="shared" si="737"/>
        <v>30</v>
      </c>
      <c r="X111" s="59">
        <f>2022!W107</f>
        <v>3</v>
      </c>
      <c r="Y111" s="127">
        <f t="shared" si="738"/>
        <v>20</v>
      </c>
      <c r="Z111" s="59"/>
      <c r="AA111" s="59"/>
      <c r="AB111" s="59"/>
      <c r="AC111" s="59"/>
      <c r="AD111" s="59">
        <f t="shared" si="739"/>
        <v>3</v>
      </c>
      <c r="AE111" s="59"/>
    </row>
    <row r="112" ht="39.75" customHeight="1">
      <c r="A112" s="46">
        <v>84</v>
      </c>
      <c r="B112" s="152" t="s">
        <v>439</v>
      </c>
      <c r="C112" s="125">
        <f>2022!B108</f>
        <v>564.60000000000002</v>
      </c>
      <c r="D112" s="138">
        <f>2022!N108</f>
        <v>1239</v>
      </c>
      <c r="E112" s="126">
        <f>2022!O108</f>
        <v>252</v>
      </c>
      <c r="F112" s="125">
        <f>2022!R108</f>
        <v>0.44633368756641867</v>
      </c>
      <c r="G112" s="80">
        <f>2021!W81</f>
        <v>86</v>
      </c>
      <c r="H112" s="139">
        <f>IF(G112&gt;0,G112/D112*100,0)</f>
        <v>6.9410815173527043</v>
      </c>
      <c r="I112" s="59"/>
      <c r="J112" s="59"/>
      <c r="K112" s="59"/>
      <c r="L112" s="59"/>
      <c r="M112" s="59"/>
      <c r="N112" s="59"/>
      <c r="O112" s="80">
        <f>'Добыча 2021'!R91</f>
        <v>0</v>
      </c>
      <c r="P112" s="59"/>
      <c r="Q112" s="59"/>
      <c r="R112" s="59"/>
      <c r="S112" s="59"/>
      <c r="T112" s="59"/>
      <c r="U112" s="80">
        <f>IF(G112=0,0,O112/G112*100)</f>
        <v>0</v>
      </c>
      <c r="V112" s="127">
        <f>2022!U108</f>
        <v>75.599999999999994</v>
      </c>
      <c r="W112" s="59">
        <f>IF(V112&gt;0,V112/E112*100,0)</f>
        <v>30</v>
      </c>
      <c r="X112" s="59">
        <f>2022!W108</f>
        <v>37</v>
      </c>
      <c r="Y112" s="127">
        <f>IF(X112&gt;1,X112/E112*100,0)</f>
        <v>14.682539682539684</v>
      </c>
      <c r="Z112" s="59"/>
      <c r="AA112" s="59"/>
      <c r="AB112" s="59"/>
      <c r="AC112" s="59"/>
      <c r="AD112" s="59">
        <f t="shared" si="739"/>
        <v>37</v>
      </c>
      <c r="AE112" s="59"/>
    </row>
    <row r="113" ht="38.25" customHeight="1">
      <c r="A113" s="46">
        <v>85</v>
      </c>
      <c r="B113" s="152" t="s">
        <v>440</v>
      </c>
      <c r="C113" s="125">
        <f>2022!B109</f>
        <v>2437.1999999999998</v>
      </c>
      <c r="D113" s="142"/>
      <c r="E113" s="126">
        <f>2022!O109</f>
        <v>1008</v>
      </c>
      <c r="F113" s="125">
        <f>2022!R109</f>
        <v>0.41358936484490399</v>
      </c>
      <c r="G113" s="82"/>
      <c r="H113" s="143"/>
      <c r="I113" s="59"/>
      <c r="J113" s="59"/>
      <c r="K113" s="59"/>
      <c r="L113" s="59"/>
      <c r="M113" s="59"/>
      <c r="N113" s="59"/>
      <c r="O113" s="82"/>
      <c r="P113" s="59"/>
      <c r="Q113" s="59"/>
      <c r="R113" s="59"/>
      <c r="S113" s="59"/>
      <c r="T113" s="59"/>
      <c r="U113" s="82"/>
      <c r="V113" s="127">
        <f>2022!U109</f>
        <v>302.39999999999998</v>
      </c>
      <c r="W113" s="59">
        <f t="shared" si="737"/>
        <v>30</v>
      </c>
      <c r="X113" s="59">
        <f>2022!W109</f>
        <v>50</v>
      </c>
      <c r="Y113" s="127">
        <f t="shared" si="738"/>
        <v>4.9603174603174605</v>
      </c>
      <c r="Z113" s="59"/>
      <c r="AA113" s="59"/>
      <c r="AB113" s="59"/>
      <c r="AC113" s="59"/>
      <c r="AD113" s="59">
        <f t="shared" si="739"/>
        <v>50</v>
      </c>
      <c r="AE113" s="59"/>
    </row>
    <row r="114" ht="17.25" customHeight="1">
      <c r="A114" s="87"/>
      <c r="B114" s="61" t="s">
        <v>137</v>
      </c>
      <c r="C114" s="131"/>
      <c r="D114" s="130"/>
      <c r="E114" s="130"/>
      <c r="F114" s="131"/>
      <c r="G114" s="71"/>
      <c r="H114" s="127"/>
      <c r="I114" s="62"/>
      <c r="J114" s="62"/>
      <c r="K114" s="62"/>
      <c r="L114" s="132"/>
      <c r="M114" s="71"/>
      <c r="N114" s="71"/>
      <c r="O114" s="71"/>
      <c r="P114" s="71"/>
      <c r="Q114" s="71"/>
      <c r="R114" s="71"/>
      <c r="S114" s="71"/>
      <c r="T114" s="71"/>
      <c r="U114" s="59"/>
      <c r="V114" s="144"/>
      <c r="W114" s="59"/>
      <c r="X114" s="71"/>
      <c r="Y114" s="127"/>
      <c r="Z114" s="71"/>
      <c r="AA114" s="71"/>
      <c r="AB114" s="71"/>
      <c r="AC114" s="71"/>
      <c r="AD114" s="71" t="str">
        <f t="shared" si="739"/>
        <v/>
      </c>
      <c r="AE114" s="71"/>
    </row>
    <row r="115" ht="41.25" customHeight="1">
      <c r="A115" s="87">
        <v>86</v>
      </c>
      <c r="B115" s="162" t="s">
        <v>441</v>
      </c>
      <c r="C115" s="125">
        <f>2022!B111</f>
        <v>6.7999999999999998</v>
      </c>
      <c r="D115" s="138">
        <f>2022!N111</f>
        <v>30</v>
      </c>
      <c r="E115" s="126">
        <f>2022!O111</f>
        <v>0</v>
      </c>
      <c r="F115" s="125">
        <f>2022!R111</f>
        <v>0</v>
      </c>
      <c r="G115" s="80">
        <f>2021!W83</f>
        <v>9</v>
      </c>
      <c r="H115" s="139">
        <f>IF(G115&gt;0,G115/D115*100,0)</f>
        <v>30</v>
      </c>
      <c r="I115" s="163"/>
      <c r="J115" s="163"/>
      <c r="K115" s="163"/>
      <c r="L115" s="163"/>
      <c r="M115" s="59"/>
      <c r="N115" s="59"/>
      <c r="O115" s="80">
        <f>'Добыча 2021'!R93</f>
        <v>0</v>
      </c>
      <c r="P115" s="59"/>
      <c r="Q115" s="59"/>
      <c r="R115" s="59"/>
      <c r="S115" s="59"/>
      <c r="T115" s="59"/>
      <c r="U115" s="80">
        <f>IF(G115=0,0,O115/G115*100)</f>
        <v>0</v>
      </c>
      <c r="V115" s="127">
        <f>2022!U111</f>
        <v>0</v>
      </c>
      <c r="W115" s="59">
        <f>IF(V115&gt;0,V115/E115*100,0)</f>
        <v>0</v>
      </c>
      <c r="X115" s="59">
        <f>2022!W111</f>
        <v>0</v>
      </c>
      <c r="Y115" s="127">
        <f>IF(X115&gt;1,X115/E115*100,0)</f>
        <v>0</v>
      </c>
      <c r="Z115" s="59"/>
      <c r="AA115" s="59"/>
      <c r="AB115" s="59"/>
      <c r="AC115" s="59"/>
      <c r="AD115" s="59" t="str">
        <f t="shared" si="739"/>
        <v/>
      </c>
      <c r="AE115" s="59"/>
    </row>
    <row r="116" ht="52.5" customHeight="1">
      <c r="A116" s="46">
        <v>87</v>
      </c>
      <c r="B116" s="154" t="s">
        <v>442</v>
      </c>
      <c r="C116" s="125">
        <f>2022!B112</f>
        <v>166.57499999999999</v>
      </c>
      <c r="D116" s="142"/>
      <c r="E116" s="126">
        <f>2022!O112</f>
        <v>30</v>
      </c>
      <c r="F116" s="125">
        <f>2022!R112</f>
        <v>0.18009905447996399</v>
      </c>
      <c r="G116" s="82"/>
      <c r="H116" s="143"/>
      <c r="I116" s="59"/>
      <c r="J116" s="59"/>
      <c r="K116" s="59"/>
      <c r="L116" s="59"/>
      <c r="M116" s="59"/>
      <c r="N116" s="59"/>
      <c r="O116" s="82"/>
      <c r="P116" s="59"/>
      <c r="Q116" s="59"/>
      <c r="R116" s="59"/>
      <c r="S116" s="59"/>
      <c r="T116" s="59"/>
      <c r="U116" s="82"/>
      <c r="V116" s="127">
        <f>2022!U112</f>
        <v>9</v>
      </c>
      <c r="W116" s="59">
        <f t="shared" si="737"/>
        <v>30</v>
      </c>
      <c r="X116" s="59">
        <f>2022!W112</f>
        <v>9</v>
      </c>
      <c r="Y116" s="127">
        <f t="shared" si="738"/>
        <v>30</v>
      </c>
      <c r="Z116" s="59"/>
      <c r="AA116" s="59"/>
      <c r="AB116" s="59"/>
      <c r="AC116" s="59"/>
      <c r="AD116" s="59">
        <f t="shared" si="739"/>
        <v>9</v>
      </c>
      <c r="AE116" s="59"/>
    </row>
    <row r="117" ht="47.25">
      <c r="A117" s="87">
        <v>88</v>
      </c>
      <c r="B117" s="72" t="s">
        <v>315</v>
      </c>
      <c r="C117" s="125">
        <f>2022!B113</f>
        <v>1572.825</v>
      </c>
      <c r="D117" s="126">
        <f>2022!N113</f>
        <v>420</v>
      </c>
      <c r="E117" s="126">
        <f>2022!O113</f>
        <v>400</v>
      </c>
      <c r="F117" s="125">
        <f>2022!R113</f>
        <v>0.25431945702795922</v>
      </c>
      <c r="G117" s="59">
        <f>2021!W84</f>
        <v>35</v>
      </c>
      <c r="H117" s="127">
        <f t="shared" si="740"/>
        <v>8.3333333333333321</v>
      </c>
      <c r="I117" s="62"/>
      <c r="J117" s="62"/>
      <c r="K117" s="62"/>
      <c r="L117" s="132"/>
      <c r="M117" s="59"/>
      <c r="N117" s="59"/>
      <c r="O117" s="59">
        <f>'Добыча 2021'!R94</f>
        <v>4</v>
      </c>
      <c r="P117" s="59"/>
      <c r="Q117" s="59"/>
      <c r="R117" s="59"/>
      <c r="S117" s="59"/>
      <c r="T117" s="59"/>
      <c r="U117" s="59">
        <f t="shared" si="741"/>
        <v>11.428571428571429</v>
      </c>
      <c r="V117" s="127">
        <f>2022!U113</f>
        <v>120</v>
      </c>
      <c r="W117" s="59">
        <f t="shared" si="737"/>
        <v>30</v>
      </c>
      <c r="X117" s="59">
        <f>2022!W113</f>
        <v>45</v>
      </c>
      <c r="Y117" s="127">
        <f t="shared" si="738"/>
        <v>11.25</v>
      </c>
      <c r="Z117" s="59"/>
      <c r="AA117" s="59"/>
      <c r="AB117" s="59"/>
      <c r="AC117" s="59"/>
      <c r="AD117" s="59">
        <f t="shared" si="739"/>
        <v>45</v>
      </c>
      <c r="AE117" s="59"/>
    </row>
    <row r="118" ht="15.75">
      <c r="A118" s="46"/>
      <c r="B118" s="61" t="s">
        <v>141</v>
      </c>
      <c r="C118" s="131"/>
      <c r="D118" s="130"/>
      <c r="E118" s="130"/>
      <c r="F118" s="131"/>
      <c r="G118" s="59"/>
      <c r="H118" s="127"/>
      <c r="I118" s="59"/>
      <c r="J118" s="59"/>
      <c r="K118" s="59"/>
      <c r="L118" s="59"/>
      <c r="M118" s="71"/>
      <c r="N118" s="71"/>
      <c r="O118" s="71"/>
      <c r="P118" s="71"/>
      <c r="Q118" s="71"/>
      <c r="R118" s="71"/>
      <c r="S118" s="71"/>
      <c r="T118" s="71"/>
      <c r="U118" s="59"/>
      <c r="V118" s="144"/>
      <c r="W118" s="59"/>
      <c r="X118" s="71"/>
      <c r="Y118" s="127"/>
      <c r="Z118" s="71"/>
      <c r="AA118" s="71"/>
      <c r="AB118" s="71"/>
      <c r="AC118" s="71"/>
      <c r="AD118" s="71" t="str">
        <f t="shared" si="739"/>
        <v/>
      </c>
      <c r="AE118" s="71"/>
    </row>
    <row r="119" ht="47.25" customHeight="1">
      <c r="A119" s="46">
        <v>89</v>
      </c>
      <c r="B119" s="72" t="s">
        <v>142</v>
      </c>
      <c r="C119" s="125">
        <f>2022!B115</f>
        <v>867</v>
      </c>
      <c r="D119" s="126">
        <f>2022!N115</f>
        <v>154</v>
      </c>
      <c r="E119" s="126">
        <f>2022!O115</f>
        <v>156</v>
      </c>
      <c r="F119" s="125">
        <f>2022!R115</f>
        <v>0.17993079584775087</v>
      </c>
      <c r="G119" s="59">
        <f>2021!W86</f>
        <v>30</v>
      </c>
      <c r="H119" s="127">
        <f t="shared" si="740"/>
        <v>19.480519480519483</v>
      </c>
      <c r="I119" s="59"/>
      <c r="J119" s="59"/>
      <c r="K119" s="59"/>
      <c r="L119" s="59"/>
      <c r="M119" s="59"/>
      <c r="N119" s="59"/>
      <c r="O119" s="59">
        <f>'Добыча 2021'!R96</f>
        <v>4</v>
      </c>
      <c r="P119" s="59"/>
      <c r="Q119" s="59"/>
      <c r="R119" s="59"/>
      <c r="S119" s="59"/>
      <c r="T119" s="59"/>
      <c r="U119" s="59">
        <f t="shared" si="741"/>
        <v>13.333333333333334</v>
      </c>
      <c r="V119" s="127">
        <f>2022!U115</f>
        <v>46.799999999999997</v>
      </c>
      <c r="W119" s="59">
        <f t="shared" si="737"/>
        <v>30</v>
      </c>
      <c r="X119" s="59">
        <f>2022!W115</f>
        <v>39</v>
      </c>
      <c r="Y119" s="127">
        <f t="shared" si="738"/>
        <v>25</v>
      </c>
      <c r="Z119" s="59"/>
      <c r="AA119" s="59"/>
      <c r="AB119" s="59"/>
      <c r="AC119" s="59"/>
      <c r="AD119" s="59">
        <f t="shared" si="739"/>
        <v>39</v>
      </c>
      <c r="AE119" s="59"/>
    </row>
    <row r="120" ht="32.25" customHeight="1">
      <c r="A120" s="46">
        <v>90</v>
      </c>
      <c r="B120" s="72" t="s">
        <v>316</v>
      </c>
      <c r="C120" s="125">
        <f>2022!B116</f>
        <v>385.19600000000003</v>
      </c>
      <c r="D120" s="126">
        <f>2022!N116</f>
        <v>120</v>
      </c>
      <c r="E120" s="126">
        <f>2022!O116</f>
        <v>120</v>
      </c>
      <c r="F120" s="125">
        <f>2022!R116</f>
        <v>0.31152971474262453</v>
      </c>
      <c r="G120" s="59">
        <f>2021!W87</f>
        <v>36</v>
      </c>
      <c r="H120" s="127">
        <f t="shared" si="740"/>
        <v>30</v>
      </c>
      <c r="I120" s="59"/>
      <c r="J120" s="59"/>
      <c r="K120" s="59"/>
      <c r="L120" s="59"/>
      <c r="M120" s="59"/>
      <c r="N120" s="59"/>
      <c r="O120" s="59">
        <f>'Добыча 2021'!R97</f>
        <v>18</v>
      </c>
      <c r="P120" s="59"/>
      <c r="Q120" s="59"/>
      <c r="R120" s="59"/>
      <c r="S120" s="59"/>
      <c r="T120" s="59"/>
      <c r="U120" s="59">
        <f t="shared" si="741"/>
        <v>50</v>
      </c>
      <c r="V120" s="127">
        <f>2022!U116</f>
        <v>36</v>
      </c>
      <c r="W120" s="59">
        <f t="shared" si="737"/>
        <v>30</v>
      </c>
      <c r="X120" s="59">
        <f>2022!W116</f>
        <v>36</v>
      </c>
      <c r="Y120" s="127">
        <f t="shared" si="738"/>
        <v>30</v>
      </c>
      <c r="Z120" s="59"/>
      <c r="AA120" s="59"/>
      <c r="AB120" s="59"/>
      <c r="AC120" s="59"/>
      <c r="AD120" s="59">
        <f t="shared" si="739"/>
        <v>36</v>
      </c>
      <c r="AE120" s="59"/>
    </row>
    <row r="121" ht="32.25" customHeight="1">
      <c r="A121" s="46">
        <v>91</v>
      </c>
      <c r="B121" s="72" t="s">
        <v>317</v>
      </c>
      <c r="C121" s="125">
        <f>2022!B117</f>
        <v>163.09700000000001</v>
      </c>
      <c r="D121" s="126">
        <f>2022!N117</f>
        <v>86</v>
      </c>
      <c r="E121" s="126">
        <f>2022!O117</f>
        <v>88</v>
      </c>
      <c r="F121" s="125">
        <f>2022!R117</f>
        <v>0.53955621501315165</v>
      </c>
      <c r="G121" s="59">
        <f>2021!W88</f>
        <v>12</v>
      </c>
      <c r="H121" s="127">
        <f t="shared" si="740"/>
        <v>13.953488372093023</v>
      </c>
      <c r="I121" s="59"/>
      <c r="J121" s="59"/>
      <c r="K121" s="59"/>
      <c r="L121" s="59"/>
      <c r="M121" s="59"/>
      <c r="N121" s="59"/>
      <c r="O121" s="59">
        <f>'Добыча 2021'!R98</f>
        <v>1</v>
      </c>
      <c r="P121" s="59"/>
      <c r="Q121" s="59"/>
      <c r="R121" s="59"/>
      <c r="S121" s="59"/>
      <c r="T121" s="59"/>
      <c r="U121" s="59">
        <f t="shared" si="741"/>
        <v>8.3333333333333321</v>
      </c>
      <c r="V121" s="127">
        <f>2022!U117</f>
        <v>26.399999999999999</v>
      </c>
      <c r="W121" s="59">
        <f t="shared" si="737"/>
        <v>30</v>
      </c>
      <c r="X121" s="59">
        <f>2022!W117</f>
        <v>26</v>
      </c>
      <c r="Y121" s="127">
        <f t="shared" si="738"/>
        <v>29.545454545454547</v>
      </c>
      <c r="Z121" s="59"/>
      <c r="AA121" s="59"/>
      <c r="AB121" s="59"/>
      <c r="AC121" s="59"/>
      <c r="AD121" s="59">
        <f t="shared" si="739"/>
        <v>26</v>
      </c>
      <c r="AE121" s="59"/>
    </row>
    <row r="122" ht="32.25" customHeight="1">
      <c r="A122" s="46">
        <v>92</v>
      </c>
      <c r="B122" s="72" t="s">
        <v>318</v>
      </c>
      <c r="C122" s="125">
        <f>2022!B118</f>
        <v>49.079999999999998</v>
      </c>
      <c r="D122" s="126">
        <f>2022!N118</f>
        <v>11</v>
      </c>
      <c r="E122" s="126">
        <f>2022!O118</f>
        <v>10</v>
      </c>
      <c r="F122" s="125">
        <f>2022!R118</f>
        <v>0.20374898125509372</v>
      </c>
      <c r="G122" s="59">
        <f>2021!W89</f>
        <v>1</v>
      </c>
      <c r="H122" s="127">
        <f t="shared" si="740"/>
        <v>9.0909090909090917</v>
      </c>
      <c r="I122" s="59"/>
      <c r="J122" s="59"/>
      <c r="K122" s="59"/>
      <c r="L122" s="59"/>
      <c r="M122" s="59"/>
      <c r="N122" s="59"/>
      <c r="O122" s="59">
        <f>'Добыча 2021'!R99</f>
        <v>0</v>
      </c>
      <c r="P122" s="59"/>
      <c r="Q122" s="59"/>
      <c r="R122" s="59"/>
      <c r="S122" s="59"/>
      <c r="T122" s="59"/>
      <c r="U122" s="59">
        <f t="shared" si="741"/>
        <v>0</v>
      </c>
      <c r="V122" s="127">
        <f>2022!U118</f>
        <v>3</v>
      </c>
      <c r="W122" s="59">
        <f t="shared" si="737"/>
        <v>30</v>
      </c>
      <c r="X122" s="59">
        <f>2022!W118</f>
        <v>1</v>
      </c>
      <c r="Y122" s="127">
        <f t="shared" si="738"/>
        <v>0</v>
      </c>
      <c r="Z122" s="59"/>
      <c r="AA122" s="59"/>
      <c r="AB122" s="59"/>
      <c r="AC122" s="59"/>
      <c r="AD122" s="59">
        <f t="shared" si="739"/>
        <v>1</v>
      </c>
      <c r="AE122" s="59"/>
    </row>
    <row r="123" ht="32.25" customHeight="1">
      <c r="A123" s="46">
        <v>93</v>
      </c>
      <c r="B123" s="72" t="s">
        <v>319</v>
      </c>
      <c r="C123" s="125">
        <f>2022!B119</f>
        <v>151.09999999999999</v>
      </c>
      <c r="D123" s="126">
        <f>2022!N119</f>
        <v>33</v>
      </c>
      <c r="E123" s="126">
        <f>2022!O119</f>
        <v>26</v>
      </c>
      <c r="F123" s="125">
        <f>2022!R119</f>
        <v>0.17207147584381205</v>
      </c>
      <c r="G123" s="59">
        <f>2021!W90</f>
        <v>2</v>
      </c>
      <c r="H123" s="127">
        <f t="shared" si="740"/>
        <v>6.0606060606060606</v>
      </c>
      <c r="I123" s="59"/>
      <c r="J123" s="59"/>
      <c r="K123" s="59"/>
      <c r="L123" s="59"/>
      <c r="M123" s="59"/>
      <c r="N123" s="59"/>
      <c r="O123" s="59">
        <f>'Добыча 2021'!R100</f>
        <v>1</v>
      </c>
      <c r="P123" s="59"/>
      <c r="Q123" s="59"/>
      <c r="R123" s="59"/>
      <c r="S123" s="59"/>
      <c r="T123" s="59"/>
      <c r="U123" s="59">
        <f t="shared" si="741"/>
        <v>50</v>
      </c>
      <c r="V123" s="127">
        <f>2022!U119</f>
        <v>7.7999999999999998</v>
      </c>
      <c r="W123" s="59">
        <f t="shared" si="737"/>
        <v>30</v>
      </c>
      <c r="X123" s="59">
        <f>2022!W119</f>
        <v>3</v>
      </c>
      <c r="Y123" s="127">
        <f t="shared" si="738"/>
        <v>11.538461538461538</v>
      </c>
      <c r="Z123" s="59"/>
      <c r="AA123" s="59"/>
      <c r="AB123" s="59"/>
      <c r="AC123" s="59"/>
      <c r="AD123" s="59">
        <f t="shared" si="739"/>
        <v>3</v>
      </c>
      <c r="AE123" s="59"/>
    </row>
    <row r="124" ht="30.75" customHeight="1">
      <c r="A124" s="46">
        <v>94</v>
      </c>
      <c r="B124" s="72" t="s">
        <v>320</v>
      </c>
      <c r="C124" s="125">
        <f>2022!B120</f>
        <v>46.079999999999998</v>
      </c>
      <c r="D124" s="126">
        <f>2022!N120</f>
        <v>13</v>
      </c>
      <c r="E124" s="126">
        <f>2022!O120</f>
        <v>12</v>
      </c>
      <c r="F124" s="125">
        <f>2022!R120</f>
        <v>0.26041666666666669</v>
      </c>
      <c r="G124" s="59">
        <f>2021!W91</f>
        <v>1</v>
      </c>
      <c r="H124" s="127">
        <f t="shared" si="740"/>
        <v>7.6923076923076925</v>
      </c>
      <c r="I124" s="59"/>
      <c r="J124" s="59"/>
      <c r="K124" s="59"/>
      <c r="L124" s="59"/>
      <c r="M124" s="59"/>
      <c r="N124" s="59"/>
      <c r="O124" s="59">
        <f>'Добыча 2021'!R101</f>
        <v>0</v>
      </c>
      <c r="P124" s="59"/>
      <c r="Q124" s="59"/>
      <c r="R124" s="59"/>
      <c r="S124" s="59"/>
      <c r="T124" s="59"/>
      <c r="U124" s="59">
        <f t="shared" si="741"/>
        <v>0</v>
      </c>
      <c r="V124" s="127">
        <f>2022!U120</f>
        <v>3.5999999999999996</v>
      </c>
      <c r="W124" s="59">
        <f t="shared" si="737"/>
        <v>30</v>
      </c>
      <c r="X124" s="59">
        <f>2022!W120</f>
        <v>1</v>
      </c>
      <c r="Y124" s="127">
        <f t="shared" si="738"/>
        <v>0</v>
      </c>
      <c r="Z124" s="59"/>
      <c r="AA124" s="59"/>
      <c r="AB124" s="59"/>
      <c r="AC124" s="59"/>
      <c r="AD124" s="59">
        <f t="shared" si="739"/>
        <v>1</v>
      </c>
      <c r="AE124" s="59"/>
    </row>
    <row r="125" ht="32.25" customHeight="1">
      <c r="A125" s="46">
        <v>95</v>
      </c>
      <c r="B125" s="72" t="s">
        <v>321</v>
      </c>
      <c r="C125" s="125">
        <f>2022!B121</f>
        <v>2622.0999999999999</v>
      </c>
      <c r="D125" s="126">
        <f>2022!N121</f>
        <v>460</v>
      </c>
      <c r="E125" s="126">
        <f>2022!O121</f>
        <v>470</v>
      </c>
      <c r="F125" s="125">
        <f>2022!R121</f>
        <v>0.17924564280538499</v>
      </c>
      <c r="G125" s="59">
        <f>2021!W92</f>
        <v>40</v>
      </c>
      <c r="H125" s="127">
        <f t="shared" si="740"/>
        <v>8.695652173913043</v>
      </c>
      <c r="I125" s="59">
        <f>2021!W95</f>
        <v>23</v>
      </c>
      <c r="J125" s="59"/>
      <c r="K125" s="59"/>
      <c r="L125" s="59"/>
      <c r="M125" s="59"/>
      <c r="N125" s="59"/>
      <c r="O125" s="59">
        <f>'Добыча 2021'!R102</f>
        <v>0</v>
      </c>
      <c r="P125" s="59"/>
      <c r="Q125" s="59"/>
      <c r="R125" s="59"/>
      <c r="S125" s="59"/>
      <c r="T125" s="59"/>
      <c r="U125" s="59">
        <f t="shared" si="741"/>
        <v>0</v>
      </c>
      <c r="V125" s="127">
        <f>2022!U121</f>
        <v>141</v>
      </c>
      <c r="W125" s="59">
        <f t="shared" si="737"/>
        <v>30</v>
      </c>
      <c r="X125" s="59">
        <v>82</v>
      </c>
      <c r="Y125" s="127">
        <f t="shared" si="738"/>
        <v>17.446808510638299</v>
      </c>
      <c r="Z125" s="59">
        <f>2022!W124</f>
        <v>50</v>
      </c>
      <c r="AA125" s="59"/>
      <c r="AB125" s="59"/>
      <c r="AC125" s="59"/>
      <c r="AD125" s="59">
        <f t="shared" si="739"/>
        <v>82</v>
      </c>
      <c r="AE125" s="59"/>
    </row>
    <row r="126" ht="33" customHeight="1">
      <c r="A126" s="46">
        <v>96</v>
      </c>
      <c r="B126" s="72" t="s">
        <v>322</v>
      </c>
      <c r="C126" s="125">
        <f>2022!B122</f>
        <v>31.664999999999999</v>
      </c>
      <c r="D126" s="126">
        <f>2022!N122</f>
        <v>0</v>
      </c>
      <c r="E126" s="126">
        <f>2022!O122</f>
        <v>6</v>
      </c>
      <c r="F126" s="125">
        <f>2022!R122</f>
        <v>0</v>
      </c>
      <c r="G126" s="59">
        <f>2021!W93</f>
        <v>0</v>
      </c>
      <c r="H126" s="127">
        <f t="shared" si="740"/>
        <v>0</v>
      </c>
      <c r="I126" s="59"/>
      <c r="J126" s="59"/>
      <c r="K126" s="59"/>
      <c r="L126" s="59"/>
      <c r="M126" s="59"/>
      <c r="N126" s="59"/>
      <c r="O126" s="59">
        <f>'Добыча 2021'!R103</f>
        <v>0</v>
      </c>
      <c r="P126" s="59"/>
      <c r="Q126" s="59"/>
      <c r="R126" s="59"/>
      <c r="S126" s="59"/>
      <c r="T126" s="59"/>
      <c r="U126" s="59">
        <f t="shared" si="741"/>
        <v>0</v>
      </c>
      <c r="V126" s="127">
        <f>2022!U122</f>
        <v>1.7999999999999998</v>
      </c>
      <c r="W126" s="59">
        <f t="shared" si="737"/>
        <v>30</v>
      </c>
      <c r="X126" s="59">
        <f>2022!W122</f>
        <v>1</v>
      </c>
      <c r="Y126" s="127">
        <f t="shared" si="738"/>
        <v>0</v>
      </c>
      <c r="Z126" s="59"/>
      <c r="AA126" s="59"/>
      <c r="AB126" s="59"/>
      <c r="AC126" s="59"/>
      <c r="AD126" s="59">
        <f t="shared" si="739"/>
        <v>1</v>
      </c>
      <c r="AE126" s="59"/>
    </row>
    <row r="127" ht="31.5">
      <c r="A127" s="46">
        <v>97</v>
      </c>
      <c r="B127" s="72" t="s">
        <v>145</v>
      </c>
      <c r="C127" s="125">
        <f>2022!B123</f>
        <v>42</v>
      </c>
      <c r="D127" s="126">
        <f>2022!N123</f>
        <v>30</v>
      </c>
      <c r="E127" s="126">
        <f>2022!O123</f>
        <v>29</v>
      </c>
      <c r="F127" s="125">
        <f>2022!R123</f>
        <v>0.69047619047619047</v>
      </c>
      <c r="G127" s="59">
        <f>2021!W94</f>
        <v>3</v>
      </c>
      <c r="H127" s="127">
        <f t="shared" si="740"/>
        <v>10</v>
      </c>
      <c r="I127" s="62"/>
      <c r="J127" s="62"/>
      <c r="K127" s="62"/>
      <c r="L127" s="132"/>
      <c r="M127" s="59"/>
      <c r="N127" s="59"/>
      <c r="O127" s="59">
        <f>'Добыча 2021'!R104</f>
        <v>0</v>
      </c>
      <c r="P127" s="59"/>
      <c r="Q127" s="59"/>
      <c r="R127" s="59"/>
      <c r="S127" s="59"/>
      <c r="T127" s="59"/>
      <c r="U127" s="59">
        <f t="shared" si="741"/>
        <v>0</v>
      </c>
      <c r="V127" s="127">
        <f>2022!U123</f>
        <v>8.6999999999999993</v>
      </c>
      <c r="W127" s="59">
        <f t="shared" si="737"/>
        <v>30</v>
      </c>
      <c r="X127" s="59">
        <f>2022!W123</f>
        <v>8</v>
      </c>
      <c r="Y127" s="127">
        <f t="shared" si="738"/>
        <v>27.586206896551722</v>
      </c>
      <c r="Z127" s="59"/>
      <c r="AA127" s="59"/>
      <c r="AB127" s="59"/>
      <c r="AC127" s="59"/>
      <c r="AD127" s="59">
        <f t="shared" si="739"/>
        <v>8</v>
      </c>
      <c r="AE127" s="59"/>
    </row>
    <row r="128" ht="15.75">
      <c r="A128" s="46"/>
      <c r="B128" s="61" t="s">
        <v>153</v>
      </c>
      <c r="C128" s="131"/>
      <c r="D128" s="130"/>
      <c r="E128" s="130"/>
      <c r="F128" s="131"/>
      <c r="G128" s="59"/>
      <c r="H128" s="127"/>
      <c r="I128" s="59"/>
      <c r="J128" s="59"/>
      <c r="K128" s="59"/>
      <c r="L128" s="59"/>
      <c r="M128" s="71"/>
      <c r="N128" s="71"/>
      <c r="O128" s="71"/>
      <c r="P128" s="71"/>
      <c r="Q128" s="71"/>
      <c r="R128" s="71"/>
      <c r="S128" s="71"/>
      <c r="T128" s="71"/>
      <c r="U128" s="59"/>
      <c r="V128" s="144"/>
      <c r="W128" s="59"/>
      <c r="X128" s="71"/>
      <c r="Y128" s="127"/>
      <c r="Z128" s="71"/>
      <c r="AA128" s="71"/>
      <c r="AB128" s="71"/>
      <c r="AC128" s="71"/>
      <c r="AD128" s="71" t="str">
        <f t="shared" si="739"/>
        <v/>
      </c>
      <c r="AE128" s="71"/>
    </row>
    <row r="129" ht="47.25">
      <c r="A129" s="46">
        <v>98</v>
      </c>
      <c r="B129" s="72" t="s">
        <v>168</v>
      </c>
      <c r="C129" s="125">
        <f>2022!B126</f>
        <v>34.731000000000002</v>
      </c>
      <c r="D129" s="126">
        <f>2022!N126</f>
        <v>8</v>
      </c>
      <c r="E129" s="126">
        <f>2022!O126</f>
        <v>8</v>
      </c>
      <c r="F129" s="125">
        <f>2022!R126</f>
        <v>0.23034176960064495</v>
      </c>
      <c r="G129" s="59">
        <f>2021!W97</f>
        <v>1</v>
      </c>
      <c r="H129" s="127">
        <f t="shared" si="740"/>
        <v>12.5</v>
      </c>
      <c r="I129" s="59"/>
      <c r="J129" s="59"/>
      <c r="K129" s="59"/>
      <c r="L129" s="59"/>
      <c r="M129" s="59"/>
      <c r="N129" s="59"/>
      <c r="O129" s="59">
        <f>'Добыча 2021'!R107</f>
        <v>0</v>
      </c>
      <c r="P129" s="59"/>
      <c r="Q129" s="59"/>
      <c r="R129" s="59"/>
      <c r="S129" s="59"/>
      <c r="T129" s="59"/>
      <c r="U129" s="59">
        <f t="shared" si="741"/>
        <v>0</v>
      </c>
      <c r="V129" s="127">
        <f>2022!U126</f>
        <v>2.3999999999999999</v>
      </c>
      <c r="W129" s="59">
        <f t="shared" si="737"/>
        <v>30</v>
      </c>
      <c r="X129" s="59">
        <f>2022!W126</f>
        <v>1</v>
      </c>
      <c r="Y129" s="127">
        <f t="shared" si="738"/>
        <v>0</v>
      </c>
      <c r="Z129" s="59"/>
      <c r="AA129" s="59"/>
      <c r="AB129" s="59"/>
      <c r="AC129" s="59"/>
      <c r="AD129" s="59">
        <f t="shared" si="739"/>
        <v>1</v>
      </c>
      <c r="AE129" s="59"/>
    </row>
    <row r="130" ht="48" customHeight="1">
      <c r="A130" s="46">
        <v>99</v>
      </c>
      <c r="B130" s="72" t="s">
        <v>156</v>
      </c>
      <c r="C130" s="125">
        <f>2022!B127</f>
        <v>46.969999999999999</v>
      </c>
      <c r="D130" s="126">
        <f>2022!N127</f>
        <v>42</v>
      </c>
      <c r="E130" s="126">
        <f>2022!O127</f>
        <v>50</v>
      </c>
      <c r="F130" s="125">
        <f>2022!R127</f>
        <v>1.0645092612305727</v>
      </c>
      <c r="G130" s="59">
        <f>2021!W98</f>
        <v>8</v>
      </c>
      <c r="H130" s="127">
        <f t="shared" si="740"/>
        <v>19.047619047619047</v>
      </c>
      <c r="I130" s="59"/>
      <c r="J130" s="59"/>
      <c r="K130" s="59"/>
      <c r="L130" s="59"/>
      <c r="M130" s="59"/>
      <c r="N130" s="59"/>
      <c r="O130" s="59">
        <f>'Добыча 2021'!R108</f>
        <v>2</v>
      </c>
      <c r="P130" s="59"/>
      <c r="Q130" s="59"/>
      <c r="R130" s="59"/>
      <c r="S130" s="59"/>
      <c r="T130" s="59"/>
      <c r="U130" s="59">
        <f t="shared" si="741"/>
        <v>25</v>
      </c>
      <c r="V130" s="127">
        <f>2022!U127</f>
        <v>15</v>
      </c>
      <c r="W130" s="59">
        <f t="shared" si="737"/>
        <v>30</v>
      </c>
      <c r="X130" s="59">
        <f>2022!W127</f>
        <v>15</v>
      </c>
      <c r="Y130" s="127">
        <f t="shared" si="738"/>
        <v>30</v>
      </c>
      <c r="Z130" s="59"/>
      <c r="AA130" s="59"/>
      <c r="AB130" s="59"/>
      <c r="AC130" s="59"/>
      <c r="AD130" s="59">
        <f t="shared" si="739"/>
        <v>15</v>
      </c>
      <c r="AE130" s="59"/>
    </row>
    <row r="131" ht="47.25">
      <c r="A131" s="46">
        <v>100</v>
      </c>
      <c r="B131" s="72" t="s">
        <v>323</v>
      </c>
      <c r="C131" s="125">
        <f>2022!B128</f>
        <v>9.1639999999999997</v>
      </c>
      <c r="D131" s="126">
        <f>2022!N128</f>
        <v>0</v>
      </c>
      <c r="E131" s="126">
        <f>2022!O128</f>
        <v>0</v>
      </c>
      <c r="F131" s="125">
        <f>2022!R128</f>
        <v>0</v>
      </c>
      <c r="G131" s="59">
        <f>2021!W99</f>
        <v>0</v>
      </c>
      <c r="H131" s="127">
        <f t="shared" si="740"/>
        <v>0</v>
      </c>
      <c r="I131" s="59"/>
      <c r="J131" s="59"/>
      <c r="K131" s="59"/>
      <c r="L131" s="59"/>
      <c r="M131" s="59"/>
      <c r="N131" s="59"/>
      <c r="O131" s="59">
        <f>'Добыча 2021'!R109</f>
        <v>0</v>
      </c>
      <c r="P131" s="59"/>
      <c r="Q131" s="59"/>
      <c r="R131" s="59"/>
      <c r="S131" s="59"/>
      <c r="T131" s="59"/>
      <c r="U131" s="59">
        <f t="shared" si="741"/>
        <v>0</v>
      </c>
      <c r="V131" s="127">
        <f>2022!U128</f>
        <v>0</v>
      </c>
      <c r="W131" s="59">
        <f t="shared" si="737"/>
        <v>0</v>
      </c>
      <c r="X131" s="59">
        <f>2022!W128</f>
        <v>0</v>
      </c>
      <c r="Y131" s="127">
        <f t="shared" si="738"/>
        <v>0</v>
      </c>
      <c r="Z131" s="59"/>
      <c r="AA131" s="59"/>
      <c r="AB131" s="59"/>
      <c r="AC131" s="59"/>
      <c r="AD131" s="59" t="str">
        <f t="shared" si="739"/>
        <v/>
      </c>
      <c r="AE131" s="59"/>
    </row>
    <row r="132" ht="47.25">
      <c r="A132" s="46">
        <v>101</v>
      </c>
      <c r="B132" s="72" t="s">
        <v>324</v>
      </c>
      <c r="C132" s="125">
        <f>2022!B129</f>
        <v>22.285</v>
      </c>
      <c r="D132" s="126">
        <f>2022!N129</f>
        <v>21</v>
      </c>
      <c r="E132" s="126">
        <f>2022!O129</f>
        <v>19</v>
      </c>
      <c r="F132" s="125">
        <f>2022!R129</f>
        <v>0.85259142921247477</v>
      </c>
      <c r="G132" s="59">
        <f>2021!W100</f>
        <v>6</v>
      </c>
      <c r="H132" s="127">
        <f t="shared" si="740"/>
        <v>28.571428571428569</v>
      </c>
      <c r="I132" s="59"/>
      <c r="J132" s="59"/>
      <c r="K132" s="59"/>
      <c r="L132" s="59"/>
      <c r="M132" s="59"/>
      <c r="N132" s="59"/>
      <c r="O132" s="59">
        <f>'Добыча 2021'!R110</f>
        <v>0</v>
      </c>
      <c r="P132" s="59"/>
      <c r="Q132" s="59"/>
      <c r="R132" s="59"/>
      <c r="S132" s="59"/>
      <c r="T132" s="59"/>
      <c r="U132" s="59">
        <f t="shared" si="741"/>
        <v>0</v>
      </c>
      <c r="V132" s="127">
        <f>2022!U129</f>
        <v>5.7000000000000002</v>
      </c>
      <c r="W132" s="59">
        <f t="shared" si="737"/>
        <v>30</v>
      </c>
      <c r="X132" s="59">
        <f>2022!W129</f>
        <v>5</v>
      </c>
      <c r="Y132" s="127">
        <f t="shared" si="738"/>
        <v>26.315789473684209</v>
      </c>
      <c r="Z132" s="59"/>
      <c r="AA132" s="59"/>
      <c r="AB132" s="59"/>
      <c r="AC132" s="59"/>
      <c r="AD132" s="59">
        <f t="shared" si="739"/>
        <v>5</v>
      </c>
      <c r="AE132" s="59"/>
    </row>
    <row r="133" ht="15.75">
      <c r="A133" s="46">
        <v>102</v>
      </c>
      <c r="B133" s="72" t="s">
        <v>155</v>
      </c>
      <c r="C133" s="125">
        <f>2022!B130</f>
        <v>62.600000000000001</v>
      </c>
      <c r="D133" s="126">
        <f>2022!N130</f>
        <v>141</v>
      </c>
      <c r="E133" s="126">
        <f>2022!O130</f>
        <v>126</v>
      </c>
      <c r="F133" s="125">
        <f>2022!R130</f>
        <v>2.0127795527156551</v>
      </c>
      <c r="G133" s="59">
        <f>2021!W101</f>
        <v>42</v>
      </c>
      <c r="H133" s="127">
        <f t="shared" si="740"/>
        <v>29.787234042553191</v>
      </c>
      <c r="I133" s="59"/>
      <c r="J133" s="59"/>
      <c r="K133" s="59"/>
      <c r="L133" s="59"/>
      <c r="M133" s="59"/>
      <c r="N133" s="59"/>
      <c r="O133" s="59">
        <f>'Добыча 2021'!R111</f>
        <v>0</v>
      </c>
      <c r="P133" s="59"/>
      <c r="Q133" s="59"/>
      <c r="R133" s="59"/>
      <c r="S133" s="59"/>
      <c r="T133" s="59"/>
      <c r="U133" s="59">
        <f t="shared" si="741"/>
        <v>0</v>
      </c>
      <c r="V133" s="127">
        <f>2022!U130</f>
        <v>37.799999999999997</v>
      </c>
      <c r="W133" s="59">
        <f t="shared" si="737"/>
        <v>30</v>
      </c>
      <c r="X133" s="59">
        <f>2022!W130</f>
        <v>37</v>
      </c>
      <c r="Y133" s="127">
        <f t="shared" si="738"/>
        <v>29.365079365079367</v>
      </c>
      <c r="Z133" s="59"/>
      <c r="AA133" s="59"/>
      <c r="AB133" s="59"/>
      <c r="AC133" s="59"/>
      <c r="AD133" s="59">
        <f t="shared" si="739"/>
        <v>37</v>
      </c>
      <c r="AE133" s="59"/>
    </row>
    <row r="134" ht="31.5">
      <c r="A134" s="46">
        <v>103</v>
      </c>
      <c r="B134" s="72" t="s">
        <v>154</v>
      </c>
      <c r="C134" s="125">
        <f>2022!B131</f>
        <v>8.4000000000000004</v>
      </c>
      <c r="D134" s="126">
        <f>2022!N131</f>
        <v>29</v>
      </c>
      <c r="E134" s="126">
        <f>2022!O131</f>
        <v>21</v>
      </c>
      <c r="F134" s="125">
        <f>2022!R131</f>
        <v>2.5</v>
      </c>
      <c r="G134" s="59">
        <f>2021!W102</f>
        <v>8</v>
      </c>
      <c r="H134" s="127">
        <f t="shared" si="740"/>
        <v>27.586206896551722</v>
      </c>
      <c r="I134" s="59"/>
      <c r="J134" s="59"/>
      <c r="K134" s="59"/>
      <c r="L134" s="59"/>
      <c r="M134" s="59"/>
      <c r="N134" s="59"/>
      <c r="O134" s="59">
        <f>'Добыча 2021'!R112</f>
        <v>0</v>
      </c>
      <c r="P134" s="59"/>
      <c r="Q134" s="59"/>
      <c r="R134" s="59"/>
      <c r="S134" s="59"/>
      <c r="T134" s="59"/>
      <c r="U134" s="59">
        <f t="shared" si="741"/>
        <v>0</v>
      </c>
      <c r="V134" s="127">
        <f>2022!U131</f>
        <v>6.2999999999999998</v>
      </c>
      <c r="W134" s="59">
        <f t="shared" si="737"/>
        <v>30</v>
      </c>
      <c r="X134" s="59">
        <f>2022!W131</f>
        <v>6</v>
      </c>
      <c r="Y134" s="127">
        <f t="shared" si="738"/>
        <v>28.571428571428569</v>
      </c>
      <c r="Z134" s="59"/>
      <c r="AA134" s="59"/>
      <c r="AB134" s="59"/>
      <c r="AC134" s="59"/>
      <c r="AD134" s="59">
        <f t="shared" si="739"/>
        <v>6</v>
      </c>
      <c r="AE134" s="59"/>
    </row>
    <row r="135" ht="50.25" customHeight="1">
      <c r="A135" s="46">
        <v>104</v>
      </c>
      <c r="B135" s="72" t="s">
        <v>163</v>
      </c>
      <c r="C135" s="125">
        <f>2022!B132</f>
        <v>40.399999999999999</v>
      </c>
      <c r="D135" s="126">
        <f>2022!N132</f>
        <v>29</v>
      </c>
      <c r="E135" s="126">
        <f>2022!O132</f>
        <v>29</v>
      </c>
      <c r="F135" s="125">
        <f>2022!R132</f>
        <v>0.71782178217821779</v>
      </c>
      <c r="G135" s="59">
        <f>2021!W103</f>
        <v>4</v>
      </c>
      <c r="H135" s="127">
        <f t="shared" si="740"/>
        <v>13.793103448275861</v>
      </c>
      <c r="I135" s="59"/>
      <c r="J135" s="59"/>
      <c r="K135" s="59"/>
      <c r="L135" s="59"/>
      <c r="M135" s="59"/>
      <c r="N135" s="59"/>
      <c r="O135" s="59">
        <f>'Добыча 2021'!R113</f>
        <v>2</v>
      </c>
      <c r="P135" s="59"/>
      <c r="Q135" s="59"/>
      <c r="R135" s="59"/>
      <c r="S135" s="59"/>
      <c r="T135" s="59"/>
      <c r="U135" s="59">
        <f t="shared" si="741"/>
        <v>50</v>
      </c>
      <c r="V135" s="127">
        <f>2022!U132</f>
        <v>8.6999999999999993</v>
      </c>
      <c r="W135" s="59">
        <f t="shared" si="737"/>
        <v>30</v>
      </c>
      <c r="X135" s="59">
        <f>2022!W132</f>
        <v>4</v>
      </c>
      <c r="Y135" s="127">
        <f t="shared" si="738"/>
        <v>13.793103448275861</v>
      </c>
      <c r="Z135" s="59"/>
      <c r="AA135" s="59"/>
      <c r="AB135" s="59"/>
      <c r="AC135" s="59"/>
      <c r="AD135" s="59">
        <f t="shared" si="739"/>
        <v>4</v>
      </c>
      <c r="AE135" s="59"/>
    </row>
    <row r="136" ht="47.25">
      <c r="A136" s="46">
        <v>105</v>
      </c>
      <c r="B136" s="72" t="s">
        <v>325</v>
      </c>
      <c r="C136" s="125">
        <f>2022!B133</f>
        <v>25.609999999999999</v>
      </c>
      <c r="D136" s="126">
        <f>2022!N133</f>
        <v>14</v>
      </c>
      <c r="E136" s="126">
        <f>2022!O133</f>
        <v>13</v>
      </c>
      <c r="F136" s="125">
        <f>2022!R133</f>
        <v>0.50761421319796951</v>
      </c>
      <c r="G136" s="59">
        <f>2021!W104</f>
        <v>2</v>
      </c>
      <c r="H136" s="127">
        <f t="shared" si="740"/>
        <v>14.285714285714285</v>
      </c>
      <c r="I136" s="59"/>
      <c r="J136" s="59"/>
      <c r="K136" s="59"/>
      <c r="L136" s="59"/>
      <c r="M136" s="59"/>
      <c r="N136" s="59"/>
      <c r="O136" s="59">
        <f>'Добыча 2021'!R114</f>
        <v>0</v>
      </c>
      <c r="P136" s="59"/>
      <c r="Q136" s="59"/>
      <c r="R136" s="59"/>
      <c r="S136" s="59"/>
      <c r="T136" s="59"/>
      <c r="U136" s="59">
        <f t="shared" si="741"/>
        <v>0</v>
      </c>
      <c r="V136" s="127">
        <f>2022!U133</f>
        <v>3.8999999999999999</v>
      </c>
      <c r="W136" s="59">
        <f t="shared" si="737"/>
        <v>30</v>
      </c>
      <c r="X136" s="59">
        <f>2022!W133</f>
        <v>2</v>
      </c>
      <c r="Y136" s="127">
        <f t="shared" si="738"/>
        <v>15.384615384615385</v>
      </c>
      <c r="Z136" s="59"/>
      <c r="AA136" s="59"/>
      <c r="AB136" s="59"/>
      <c r="AC136" s="59"/>
      <c r="AD136" s="59">
        <f t="shared" si="739"/>
        <v>2</v>
      </c>
      <c r="AE136" s="59"/>
    </row>
    <row r="137" ht="40.5" customHeight="1">
      <c r="A137" s="46">
        <v>106</v>
      </c>
      <c r="B137" s="72" t="s">
        <v>326</v>
      </c>
      <c r="C137" s="125">
        <f>2022!B134</f>
        <v>16.600000000000001</v>
      </c>
      <c r="D137" s="126">
        <f>2022!N134</f>
        <v>13</v>
      </c>
      <c r="E137" s="126">
        <f>2022!O134</f>
        <v>13</v>
      </c>
      <c r="F137" s="125">
        <f>2022!R134</f>
        <v>0.7831325301204819</v>
      </c>
      <c r="G137" s="59">
        <f>2021!W105</f>
        <v>1</v>
      </c>
      <c r="H137" s="127">
        <f t="shared" si="740"/>
        <v>7.6923076923076925</v>
      </c>
      <c r="I137" s="59"/>
      <c r="J137" s="59"/>
      <c r="K137" s="59"/>
      <c r="L137" s="59"/>
      <c r="M137" s="59"/>
      <c r="N137" s="59"/>
      <c r="O137" s="59">
        <f>'Добыча 2021'!R115</f>
        <v>1</v>
      </c>
      <c r="P137" s="59"/>
      <c r="Q137" s="59"/>
      <c r="R137" s="59"/>
      <c r="S137" s="59"/>
      <c r="T137" s="59"/>
      <c r="U137" s="59">
        <f t="shared" si="741"/>
        <v>100</v>
      </c>
      <c r="V137" s="127">
        <f>2022!U134</f>
        <v>3.8999999999999999</v>
      </c>
      <c r="W137" s="59">
        <f t="shared" si="737"/>
        <v>30</v>
      </c>
      <c r="X137" s="59">
        <f>2022!W134</f>
        <v>1</v>
      </c>
      <c r="Y137" s="127">
        <f t="shared" si="738"/>
        <v>0</v>
      </c>
      <c r="Z137" s="59"/>
      <c r="AA137" s="59"/>
      <c r="AB137" s="59"/>
      <c r="AC137" s="59"/>
      <c r="AD137" s="59">
        <f t="shared" si="739"/>
        <v>1</v>
      </c>
      <c r="AE137" s="59"/>
    </row>
    <row r="138" ht="31.5">
      <c r="A138" s="46">
        <v>107</v>
      </c>
      <c r="B138" s="72" t="s">
        <v>158</v>
      </c>
      <c r="C138" s="125">
        <f>2022!B135</f>
        <v>48.850000000000001</v>
      </c>
      <c r="D138" s="126">
        <f>2022!N135</f>
        <v>18</v>
      </c>
      <c r="E138" s="126">
        <f>2022!O135</f>
        <v>18</v>
      </c>
      <c r="F138" s="125">
        <f>2022!R135</f>
        <v>0.36847492323439096</v>
      </c>
      <c r="G138" s="59">
        <f>2021!W106</f>
        <v>1</v>
      </c>
      <c r="H138" s="127">
        <f t="shared" si="740"/>
        <v>5.5555555555555554</v>
      </c>
      <c r="I138" s="59"/>
      <c r="J138" s="59"/>
      <c r="K138" s="59"/>
      <c r="L138" s="59"/>
      <c r="M138" s="59"/>
      <c r="N138" s="59"/>
      <c r="O138" s="59">
        <f>'Добыча 2021'!R116</f>
        <v>0</v>
      </c>
      <c r="P138" s="59"/>
      <c r="Q138" s="59"/>
      <c r="R138" s="59"/>
      <c r="S138" s="59"/>
      <c r="T138" s="59"/>
      <c r="U138" s="59">
        <f t="shared" si="741"/>
        <v>0</v>
      </c>
      <c r="V138" s="127">
        <f>2022!U135</f>
        <v>5.3999999999999995</v>
      </c>
      <c r="W138" s="59">
        <f t="shared" si="737"/>
        <v>30</v>
      </c>
      <c r="X138" s="59">
        <f>2022!W135</f>
        <v>1</v>
      </c>
      <c r="Y138" s="127">
        <f t="shared" si="738"/>
        <v>0</v>
      </c>
      <c r="Z138" s="59"/>
      <c r="AA138" s="59"/>
      <c r="AB138" s="59"/>
      <c r="AC138" s="59"/>
      <c r="AD138" s="59">
        <f t="shared" si="739"/>
        <v>1</v>
      </c>
      <c r="AE138" s="59"/>
    </row>
    <row r="139" ht="47.25">
      <c r="A139" s="46">
        <v>108</v>
      </c>
      <c r="B139" s="72" t="s">
        <v>157</v>
      </c>
      <c r="C139" s="125">
        <f>2022!B136</f>
        <v>34.689999999999998</v>
      </c>
      <c r="D139" s="126">
        <f>2022!N136</f>
        <v>23</v>
      </c>
      <c r="E139" s="126">
        <f>2022!O136</f>
        <v>24</v>
      </c>
      <c r="F139" s="125">
        <f>2022!R136</f>
        <v>0.69184202940328632</v>
      </c>
      <c r="G139" s="59">
        <f>2021!W107</f>
        <v>6</v>
      </c>
      <c r="H139" s="127">
        <f t="shared" si="740"/>
        <v>26.086956521739129</v>
      </c>
      <c r="I139" s="59"/>
      <c r="J139" s="59"/>
      <c r="K139" s="59"/>
      <c r="L139" s="59"/>
      <c r="M139" s="59"/>
      <c r="N139" s="59"/>
      <c r="O139" s="59">
        <f>'Добыча 2021'!R117</f>
        <v>1</v>
      </c>
      <c r="P139" s="59"/>
      <c r="Q139" s="59"/>
      <c r="R139" s="59"/>
      <c r="S139" s="59"/>
      <c r="T139" s="59"/>
      <c r="U139" s="59">
        <f t="shared" si="741"/>
        <v>16.666666666666664</v>
      </c>
      <c r="V139" s="127">
        <f>2022!U136</f>
        <v>7.1999999999999993</v>
      </c>
      <c r="W139" s="59">
        <f t="shared" si="737"/>
        <v>30</v>
      </c>
      <c r="X139" s="59">
        <f>2022!W136</f>
        <v>6</v>
      </c>
      <c r="Y139" s="127">
        <f t="shared" si="738"/>
        <v>25</v>
      </c>
      <c r="Z139" s="59"/>
      <c r="AA139" s="59"/>
      <c r="AB139" s="59"/>
      <c r="AC139" s="59"/>
      <c r="AD139" s="59">
        <f t="shared" si="739"/>
        <v>6</v>
      </c>
      <c r="AE139" s="59"/>
    </row>
    <row r="140" ht="32.25" customHeight="1">
      <c r="A140" s="46">
        <v>109</v>
      </c>
      <c r="B140" s="72" t="s">
        <v>161</v>
      </c>
      <c r="C140" s="125">
        <f>2022!B137</f>
        <v>8.7080000000000002</v>
      </c>
      <c r="D140" s="126">
        <f>2022!N137</f>
        <v>26</v>
      </c>
      <c r="E140" s="126">
        <f>2022!O137</f>
        <v>26</v>
      </c>
      <c r="F140" s="125">
        <f>2022!R137</f>
        <v>2.9857602204869087</v>
      </c>
      <c r="G140" s="59">
        <f>2021!W108</f>
        <v>3</v>
      </c>
      <c r="H140" s="127">
        <f t="shared" si="740"/>
        <v>11.538461538461538</v>
      </c>
      <c r="I140" s="59"/>
      <c r="J140" s="59"/>
      <c r="K140" s="59"/>
      <c r="L140" s="59"/>
      <c r="M140" s="59"/>
      <c r="N140" s="59"/>
      <c r="O140" s="59">
        <f>'Добыча 2021'!R118</f>
        <v>0</v>
      </c>
      <c r="P140" s="59"/>
      <c r="Q140" s="59"/>
      <c r="R140" s="59"/>
      <c r="S140" s="59"/>
      <c r="T140" s="59"/>
      <c r="U140" s="59">
        <f t="shared" si="741"/>
        <v>0</v>
      </c>
      <c r="V140" s="127">
        <f>2022!U137</f>
        <v>7.7999999999999998</v>
      </c>
      <c r="W140" s="59">
        <f t="shared" si="737"/>
        <v>30</v>
      </c>
      <c r="X140" s="59">
        <f>2022!W137</f>
        <v>3</v>
      </c>
      <c r="Y140" s="127">
        <f t="shared" si="738"/>
        <v>11.538461538461538</v>
      </c>
      <c r="Z140" s="59"/>
      <c r="AA140" s="59"/>
      <c r="AB140" s="59"/>
      <c r="AC140" s="59"/>
      <c r="AD140" s="59">
        <f t="shared" si="739"/>
        <v>3</v>
      </c>
      <c r="AE140" s="59"/>
    </row>
    <row r="141" ht="31.5">
      <c r="A141" s="46">
        <v>110</v>
      </c>
      <c r="B141" s="72" t="s">
        <v>162</v>
      </c>
      <c r="C141" s="125">
        <f>2022!B138</f>
        <v>76.099999999999994</v>
      </c>
      <c r="D141" s="126">
        <f>2022!N138</f>
        <v>57</v>
      </c>
      <c r="E141" s="126">
        <f>2022!O138</f>
        <v>60</v>
      </c>
      <c r="F141" s="125">
        <f>2022!R138</f>
        <v>0.78843626806833123</v>
      </c>
      <c r="G141" s="59">
        <f>2021!W109</f>
        <v>17</v>
      </c>
      <c r="H141" s="127">
        <f t="shared" si="740"/>
        <v>29.82456140350877</v>
      </c>
      <c r="I141" s="62"/>
      <c r="J141" s="62"/>
      <c r="K141" s="62"/>
      <c r="L141" s="132"/>
      <c r="M141" s="59"/>
      <c r="N141" s="59"/>
      <c r="O141" s="59">
        <f>'Добыча 2021'!R119</f>
        <v>0</v>
      </c>
      <c r="P141" s="59"/>
      <c r="Q141" s="59"/>
      <c r="R141" s="59"/>
      <c r="S141" s="59"/>
      <c r="T141" s="59"/>
      <c r="U141" s="59">
        <f t="shared" si="741"/>
        <v>0</v>
      </c>
      <c r="V141" s="127">
        <f>2022!U138</f>
        <v>18</v>
      </c>
      <c r="W141" s="59">
        <f t="shared" si="737"/>
        <v>30</v>
      </c>
      <c r="X141" s="59">
        <f>2022!W138</f>
        <v>18</v>
      </c>
      <c r="Y141" s="127">
        <f t="shared" si="738"/>
        <v>30</v>
      </c>
      <c r="Z141" s="59"/>
      <c r="AA141" s="59"/>
      <c r="AB141" s="59"/>
      <c r="AC141" s="59"/>
      <c r="AD141" s="59">
        <f t="shared" si="739"/>
        <v>18</v>
      </c>
      <c r="AE141" s="59"/>
    </row>
    <row r="142" ht="31.5">
      <c r="A142" s="46">
        <v>111</v>
      </c>
      <c r="B142" s="164" t="s">
        <v>165</v>
      </c>
      <c r="C142" s="125">
        <f>2022!B139</f>
        <v>3.52</v>
      </c>
      <c r="D142" s="138">
        <f>2022!N139</f>
        <v>21</v>
      </c>
      <c r="E142" s="126">
        <f>2022!O139</f>
        <v>4</v>
      </c>
      <c r="F142" s="125">
        <f>2022!R139</f>
        <v>1.1363636363636365</v>
      </c>
      <c r="G142" s="80">
        <f>2021!W110</f>
        <v>6</v>
      </c>
      <c r="H142" s="139">
        <f>IF(G142&gt;0,G142/D142*100,0)</f>
        <v>28.571428571428569</v>
      </c>
      <c r="I142" s="62"/>
      <c r="J142" s="62"/>
      <c r="K142" s="62"/>
      <c r="L142" s="132"/>
      <c r="M142" s="59"/>
      <c r="N142" s="59"/>
      <c r="O142" s="80">
        <f>'Добыча 2021'!R120</f>
        <v>0</v>
      </c>
      <c r="P142" s="59"/>
      <c r="Q142" s="59"/>
      <c r="R142" s="59"/>
      <c r="S142" s="59"/>
      <c r="T142" s="59"/>
      <c r="U142" s="80">
        <f>IF(G142=0,0,O142/G142*100)</f>
        <v>0</v>
      </c>
      <c r="V142" s="127">
        <f>2022!U139</f>
        <v>1.2</v>
      </c>
      <c r="W142" s="59">
        <f>IF(V142&gt;0,V142/E142*100,0)</f>
        <v>30</v>
      </c>
      <c r="X142" s="59">
        <f>2022!W139</f>
        <v>1</v>
      </c>
      <c r="Y142" s="127">
        <f>IF(X142&gt;1,X142/E142*100,0)</f>
        <v>0</v>
      </c>
      <c r="Z142" s="59"/>
      <c r="AA142" s="59"/>
      <c r="AB142" s="59"/>
      <c r="AC142" s="59"/>
      <c r="AD142" s="59">
        <f t="shared" si="739"/>
        <v>1</v>
      </c>
      <c r="AE142" s="59"/>
    </row>
    <row r="143" ht="31.5">
      <c r="A143" s="46">
        <v>112</v>
      </c>
      <c r="B143" s="155" t="s">
        <v>443</v>
      </c>
      <c r="C143" s="125">
        <f>2022!B140</f>
        <v>16.07</v>
      </c>
      <c r="D143" s="142"/>
      <c r="E143" s="126">
        <f>2022!O140</f>
        <v>17</v>
      </c>
      <c r="F143" s="125">
        <f>2022!R140</f>
        <v>1.057871810827629</v>
      </c>
      <c r="G143" s="82"/>
      <c r="H143" s="143"/>
      <c r="I143" s="59"/>
      <c r="J143" s="59"/>
      <c r="K143" s="59"/>
      <c r="L143" s="59"/>
      <c r="M143" s="59"/>
      <c r="N143" s="59"/>
      <c r="O143" s="82"/>
      <c r="P143" s="59"/>
      <c r="Q143" s="59"/>
      <c r="R143" s="59"/>
      <c r="S143" s="59"/>
      <c r="T143" s="59"/>
      <c r="U143" s="82"/>
      <c r="V143" s="127">
        <f>2022!U140</f>
        <v>5.0999999999999996</v>
      </c>
      <c r="W143" s="59">
        <f t="shared" si="737"/>
        <v>30</v>
      </c>
      <c r="X143" s="59">
        <f>2022!W140</f>
        <v>5</v>
      </c>
      <c r="Y143" s="127">
        <f t="shared" si="738"/>
        <v>29.411764705882355</v>
      </c>
      <c r="Z143" s="59"/>
      <c r="AA143" s="59"/>
      <c r="AB143" s="59"/>
      <c r="AC143" s="59"/>
      <c r="AD143" s="59">
        <f t="shared" si="739"/>
        <v>5</v>
      </c>
      <c r="AE143" s="59"/>
    </row>
    <row r="144" ht="15.75">
      <c r="A144" s="46"/>
      <c r="B144" s="61" t="s">
        <v>173</v>
      </c>
      <c r="C144" s="131"/>
      <c r="D144" s="130"/>
      <c r="E144" s="130"/>
      <c r="F144" s="131"/>
      <c r="G144" s="59"/>
      <c r="H144" s="127"/>
      <c r="I144" s="59"/>
      <c r="J144" s="59"/>
      <c r="K144" s="59"/>
      <c r="L144" s="59"/>
      <c r="M144" s="71"/>
      <c r="N144" s="71"/>
      <c r="O144" s="71"/>
      <c r="P144" s="71"/>
      <c r="Q144" s="71"/>
      <c r="R144" s="71"/>
      <c r="S144" s="71"/>
      <c r="T144" s="71"/>
      <c r="U144" s="59"/>
      <c r="V144" s="144"/>
      <c r="W144" s="59"/>
      <c r="X144" s="71"/>
      <c r="Y144" s="127"/>
      <c r="Z144" s="71"/>
      <c r="AA144" s="71"/>
      <c r="AB144" s="71"/>
      <c r="AC144" s="71"/>
      <c r="AD144" s="71" t="str">
        <f t="shared" ref="AD144:AD207" si="746">IF(AND(ISNUMBER(X144),X144&gt;0),X144,"")</f>
        <v/>
      </c>
      <c r="AE144" s="71"/>
    </row>
    <row r="145" ht="94.5">
      <c r="A145" s="46">
        <v>113</v>
      </c>
      <c r="B145" s="72" t="s">
        <v>328</v>
      </c>
      <c r="C145" s="125">
        <f>2022!B142</f>
        <v>22.076000000000001</v>
      </c>
      <c r="D145" s="126">
        <f>2022!N142</f>
        <v>83</v>
      </c>
      <c r="E145" s="126">
        <f>2022!O142</f>
        <v>75</v>
      </c>
      <c r="F145" s="125">
        <f>2022!R142</f>
        <v>3.3973545932234099</v>
      </c>
      <c r="G145" s="59">
        <f>2021!W112</f>
        <v>15</v>
      </c>
      <c r="H145" s="127">
        <f t="shared" ref="H144:H177" si="747">IF(G145&gt;0,G145/D145*100,0)</f>
        <v>18.072289156626507</v>
      </c>
      <c r="I145" s="59"/>
      <c r="J145" s="59"/>
      <c r="K145" s="59"/>
      <c r="L145" s="59"/>
      <c r="M145" s="59"/>
      <c r="N145" s="59"/>
      <c r="O145" s="59">
        <f>'Добыча 2021'!R122</f>
        <v>1</v>
      </c>
      <c r="P145" s="59"/>
      <c r="Q145" s="59"/>
      <c r="R145" s="59"/>
      <c r="S145" s="59"/>
      <c r="T145" s="59"/>
      <c r="U145" s="59">
        <f t="shared" ref="U144:U176" si="748">IF(G145=0,0,O145/G145*100)</f>
        <v>6.666666666666667</v>
      </c>
      <c r="V145" s="127">
        <f>2022!U142</f>
        <v>22.5</v>
      </c>
      <c r="W145" s="59">
        <f t="shared" ref="W144:W177" si="749">IF(V145&gt;0,V145/E145*100,0)</f>
        <v>30</v>
      </c>
      <c r="X145" s="59">
        <f>2022!W142</f>
        <v>16</v>
      </c>
      <c r="Y145" s="127">
        <f t="shared" ref="Y144:Y177" si="750">IF(X145&gt;1,X145/E145*100,0)</f>
        <v>21.333333333333336</v>
      </c>
      <c r="Z145" s="59"/>
      <c r="AA145" s="59"/>
      <c r="AB145" s="59"/>
      <c r="AC145" s="59"/>
      <c r="AD145" s="59">
        <f t="shared" si="746"/>
        <v>16</v>
      </c>
      <c r="AE145" s="59"/>
    </row>
    <row r="146" ht="69.75" customHeight="1">
      <c r="A146" s="46">
        <v>114</v>
      </c>
      <c r="B146" s="72" t="s">
        <v>329</v>
      </c>
      <c r="C146" s="125">
        <f>2022!B143</f>
        <v>51.795000000000002</v>
      </c>
      <c r="D146" s="126">
        <f>2022!N143</f>
        <v>88</v>
      </c>
      <c r="E146" s="126">
        <f>2022!O143</f>
        <v>87</v>
      </c>
      <c r="F146" s="125">
        <f>2022!R143</f>
        <v>1.6796988126267014</v>
      </c>
      <c r="G146" s="59">
        <f>2021!W113</f>
        <v>26</v>
      </c>
      <c r="H146" s="127">
        <f t="shared" si="747"/>
        <v>29.545454545454547</v>
      </c>
      <c r="I146" s="59"/>
      <c r="J146" s="59"/>
      <c r="K146" s="59"/>
      <c r="L146" s="59"/>
      <c r="M146" s="59"/>
      <c r="N146" s="59"/>
      <c r="O146" s="59">
        <f>'Добыча 2021'!R123</f>
        <v>2</v>
      </c>
      <c r="P146" s="59"/>
      <c r="Q146" s="59"/>
      <c r="R146" s="59"/>
      <c r="S146" s="59"/>
      <c r="T146" s="59"/>
      <c r="U146" s="59">
        <f t="shared" si="748"/>
        <v>7.6923076923076925</v>
      </c>
      <c r="V146" s="127">
        <f>2022!U143</f>
        <v>26.099999999999998</v>
      </c>
      <c r="W146" s="59">
        <f t="shared" si="749"/>
        <v>30</v>
      </c>
      <c r="X146" s="59">
        <f>2022!W143</f>
        <v>26</v>
      </c>
      <c r="Y146" s="127">
        <f t="shared" si="750"/>
        <v>29.885057471264371</v>
      </c>
      <c r="Z146" s="59"/>
      <c r="AA146" s="59"/>
      <c r="AB146" s="59"/>
      <c r="AC146" s="59"/>
      <c r="AD146" s="59">
        <f t="shared" si="746"/>
        <v>26</v>
      </c>
      <c r="AE146" s="59"/>
    </row>
    <row r="147" ht="31.5" customHeight="1">
      <c r="A147" s="46">
        <v>115</v>
      </c>
      <c r="B147" s="72" t="s">
        <v>174</v>
      </c>
      <c r="C147" s="125">
        <f>2022!B144</f>
        <v>10.686999999999999</v>
      </c>
      <c r="D147" s="126">
        <f>2022!N144</f>
        <v>12</v>
      </c>
      <c r="E147" s="126">
        <f>2022!O144</f>
        <v>12</v>
      </c>
      <c r="F147" s="125">
        <f>2022!R144</f>
        <v>1.1228595489847479</v>
      </c>
      <c r="G147" s="59">
        <f>2021!W114</f>
        <v>2</v>
      </c>
      <c r="H147" s="127">
        <f t="shared" si="747"/>
        <v>16.666666666666664</v>
      </c>
      <c r="I147" s="59"/>
      <c r="J147" s="59"/>
      <c r="K147" s="59"/>
      <c r="L147" s="59"/>
      <c r="M147" s="59"/>
      <c r="N147" s="59"/>
      <c r="O147" s="59">
        <f>'Добыча 2021'!R124</f>
        <v>0</v>
      </c>
      <c r="P147" s="59"/>
      <c r="Q147" s="59"/>
      <c r="R147" s="59"/>
      <c r="S147" s="59"/>
      <c r="T147" s="59"/>
      <c r="U147" s="59">
        <f t="shared" si="748"/>
        <v>0</v>
      </c>
      <c r="V147" s="127">
        <f>2022!U144</f>
        <v>3.5999999999999996</v>
      </c>
      <c r="W147" s="59">
        <f t="shared" si="749"/>
        <v>30</v>
      </c>
      <c r="X147" s="59">
        <f>2022!W144</f>
        <v>3</v>
      </c>
      <c r="Y147" s="127">
        <f t="shared" si="750"/>
        <v>25</v>
      </c>
      <c r="Z147" s="59"/>
      <c r="AA147" s="59"/>
      <c r="AB147" s="59"/>
      <c r="AC147" s="59"/>
      <c r="AD147" s="59">
        <f t="shared" si="746"/>
        <v>3</v>
      </c>
      <c r="AE147" s="59"/>
    </row>
    <row r="148" ht="31.5">
      <c r="A148" s="46">
        <v>116</v>
      </c>
      <c r="B148" s="72" t="s">
        <v>178</v>
      </c>
      <c r="C148" s="125">
        <f>2022!B145</f>
        <v>127.137</v>
      </c>
      <c r="D148" s="126">
        <f>2022!N145</f>
        <v>148</v>
      </c>
      <c r="E148" s="126">
        <f>2022!O145</f>
        <v>156</v>
      </c>
      <c r="F148" s="125">
        <f>2022!R145</f>
        <v>1.2270228179050946</v>
      </c>
      <c r="G148" s="59">
        <f>2021!W115</f>
        <v>44</v>
      </c>
      <c r="H148" s="127">
        <f t="shared" si="747"/>
        <v>29.72972972972973</v>
      </c>
      <c r="I148" s="59"/>
      <c r="J148" s="59"/>
      <c r="K148" s="59"/>
      <c r="L148" s="59"/>
      <c r="M148" s="59"/>
      <c r="N148" s="59"/>
      <c r="O148" s="59">
        <f>'Добыча 2021'!R125</f>
        <v>4</v>
      </c>
      <c r="P148" s="59"/>
      <c r="Q148" s="59"/>
      <c r="R148" s="59"/>
      <c r="S148" s="59"/>
      <c r="T148" s="59"/>
      <c r="U148" s="59">
        <f t="shared" si="748"/>
        <v>9.0909090909090917</v>
      </c>
      <c r="V148" s="127">
        <f>2022!U145</f>
        <v>46.799999999999997</v>
      </c>
      <c r="W148" s="59">
        <f t="shared" si="749"/>
        <v>30</v>
      </c>
      <c r="X148" s="59">
        <f>2022!W145</f>
        <v>46</v>
      </c>
      <c r="Y148" s="127">
        <f t="shared" si="750"/>
        <v>29.487179487179489</v>
      </c>
      <c r="Z148" s="59"/>
      <c r="AA148" s="59"/>
      <c r="AB148" s="59"/>
      <c r="AC148" s="59"/>
      <c r="AD148" s="59">
        <f t="shared" si="746"/>
        <v>46</v>
      </c>
      <c r="AE148" s="59"/>
    </row>
    <row r="149" ht="31.5">
      <c r="A149" s="46">
        <v>117</v>
      </c>
      <c r="B149" s="64" t="s">
        <v>177</v>
      </c>
      <c r="C149" s="125">
        <f>2022!B146</f>
        <v>119.479</v>
      </c>
      <c r="D149" s="126">
        <f>2022!N146</f>
        <v>103</v>
      </c>
      <c r="E149" s="126">
        <f>2022!O146</f>
        <v>102</v>
      </c>
      <c r="F149" s="125">
        <f>2022!R146</f>
        <v>0.85370650909364831</v>
      </c>
      <c r="G149" s="59">
        <f>2021!W116</f>
        <v>15</v>
      </c>
      <c r="H149" s="127">
        <f t="shared" si="747"/>
        <v>14.563106796116504</v>
      </c>
      <c r="I149" s="62"/>
      <c r="J149" s="62"/>
      <c r="K149" s="62"/>
      <c r="L149" s="132"/>
      <c r="M149" s="59"/>
      <c r="N149" s="59"/>
      <c r="O149" s="59">
        <f>'Добыча 2021'!R126</f>
        <v>0</v>
      </c>
      <c r="P149" s="59"/>
      <c r="Q149" s="59"/>
      <c r="R149" s="59"/>
      <c r="S149" s="59"/>
      <c r="T149" s="59"/>
      <c r="U149" s="59">
        <f t="shared" si="748"/>
        <v>0</v>
      </c>
      <c r="V149" s="127">
        <f>2022!U146</f>
        <v>30.599999999999998</v>
      </c>
      <c r="W149" s="59">
        <f t="shared" si="749"/>
        <v>30</v>
      </c>
      <c r="X149" s="59">
        <f>2022!W146</f>
        <v>15</v>
      </c>
      <c r="Y149" s="127">
        <f t="shared" si="750"/>
        <v>14.705882352941178</v>
      </c>
      <c r="Z149" s="59"/>
      <c r="AA149" s="59"/>
      <c r="AB149" s="59"/>
      <c r="AC149" s="59"/>
      <c r="AD149" s="59">
        <f t="shared" si="746"/>
        <v>15</v>
      </c>
      <c r="AE149" s="59"/>
    </row>
    <row r="150" ht="32.25" customHeight="1">
      <c r="A150" s="46">
        <v>118</v>
      </c>
      <c r="B150" s="72" t="s">
        <v>330</v>
      </c>
      <c r="C150" s="125">
        <f>2022!B147</f>
        <v>19.553999999999998</v>
      </c>
      <c r="D150" s="126">
        <f>2022!N147</f>
        <v>33</v>
      </c>
      <c r="E150" s="126">
        <f>2022!O147</f>
        <v>37</v>
      </c>
      <c r="F150" s="125">
        <f>2022!R147</f>
        <v>1.8921959701339881</v>
      </c>
      <c r="G150" s="59">
        <f>2021!W117</f>
        <v>2</v>
      </c>
      <c r="H150" s="127">
        <f t="shared" si="747"/>
        <v>6.0606060606060606</v>
      </c>
      <c r="I150" s="59"/>
      <c r="J150" s="59"/>
      <c r="K150" s="59"/>
      <c r="L150" s="59"/>
      <c r="M150" s="59"/>
      <c r="N150" s="59"/>
      <c r="O150" s="59">
        <f>'Добыча 2021'!R127</f>
        <v>1</v>
      </c>
      <c r="P150" s="59"/>
      <c r="Q150" s="59"/>
      <c r="R150" s="59"/>
      <c r="S150" s="59"/>
      <c r="T150" s="59"/>
      <c r="U150" s="59">
        <f t="shared" si="748"/>
        <v>50</v>
      </c>
      <c r="V150" s="127">
        <f>2022!U147</f>
        <v>11.1</v>
      </c>
      <c r="W150" s="59">
        <f t="shared" si="749"/>
        <v>30</v>
      </c>
      <c r="X150" s="59">
        <f>2022!W147</f>
        <v>2</v>
      </c>
      <c r="Y150" s="127">
        <f t="shared" si="750"/>
        <v>5.4054054054054053</v>
      </c>
      <c r="Z150" s="59"/>
      <c r="AA150" s="59"/>
      <c r="AB150" s="59"/>
      <c r="AC150" s="59"/>
      <c r="AD150" s="59">
        <f t="shared" si="746"/>
        <v>2</v>
      </c>
      <c r="AE150" s="59"/>
    </row>
    <row r="151" ht="15.75">
      <c r="A151" s="46"/>
      <c r="B151" s="61" t="s">
        <v>180</v>
      </c>
      <c r="C151" s="131"/>
      <c r="D151" s="130"/>
      <c r="E151" s="130"/>
      <c r="F151" s="131"/>
      <c r="G151" s="59"/>
      <c r="H151" s="127"/>
      <c r="I151" s="59"/>
      <c r="J151" s="59"/>
      <c r="K151" s="59"/>
      <c r="L151" s="59"/>
      <c r="M151" s="71"/>
      <c r="N151" s="71"/>
      <c r="O151" s="71"/>
      <c r="P151" s="71"/>
      <c r="Q151" s="71"/>
      <c r="R151" s="71"/>
      <c r="S151" s="71"/>
      <c r="T151" s="71"/>
      <c r="U151" s="59"/>
      <c r="V151" s="144"/>
      <c r="W151" s="59"/>
      <c r="X151" s="71"/>
      <c r="Y151" s="127"/>
      <c r="Z151" s="71"/>
      <c r="AA151" s="71"/>
      <c r="AB151" s="71"/>
      <c r="AC151" s="71"/>
      <c r="AD151" s="71" t="str">
        <f t="shared" si="746"/>
        <v/>
      </c>
      <c r="AE151" s="71"/>
    </row>
    <row r="152" ht="31.5">
      <c r="A152" s="46">
        <v>119</v>
      </c>
      <c r="B152" s="72" t="s">
        <v>185</v>
      </c>
      <c r="C152" s="125">
        <f>2022!B149</f>
        <v>1372</v>
      </c>
      <c r="D152" s="126">
        <f>2022!N149</f>
        <v>140</v>
      </c>
      <c r="E152" s="126">
        <f>2022!O149</f>
        <v>197</v>
      </c>
      <c r="F152" s="125">
        <f>2022!R149</f>
        <v>0.14358600583090378</v>
      </c>
      <c r="G152" s="59">
        <f>2021!W119</f>
        <v>40</v>
      </c>
      <c r="H152" s="127">
        <f t="shared" si="747"/>
        <v>28.571428571428569</v>
      </c>
      <c r="I152" s="59"/>
      <c r="J152" s="59"/>
      <c r="K152" s="59"/>
      <c r="L152" s="59"/>
      <c r="M152" s="59"/>
      <c r="N152" s="59"/>
      <c r="O152" s="59">
        <f>'Добыча 2021'!R129</f>
        <v>2</v>
      </c>
      <c r="P152" s="59"/>
      <c r="Q152" s="59"/>
      <c r="R152" s="59"/>
      <c r="S152" s="59"/>
      <c r="T152" s="59"/>
      <c r="U152" s="59">
        <f t="shared" si="748"/>
        <v>5</v>
      </c>
      <c r="V152" s="127">
        <f>2022!U149</f>
        <v>59.099999999999994</v>
      </c>
      <c r="W152" s="59">
        <f t="shared" si="749"/>
        <v>30</v>
      </c>
      <c r="X152" s="59">
        <f>2022!W149</f>
        <v>49</v>
      </c>
      <c r="Y152" s="127">
        <f t="shared" si="750"/>
        <v>24.873096446700508</v>
      </c>
      <c r="Z152" s="59"/>
      <c r="AA152" s="59"/>
      <c r="AB152" s="59"/>
      <c r="AC152" s="59"/>
      <c r="AD152" s="59">
        <f t="shared" si="746"/>
        <v>49</v>
      </c>
      <c r="AE152" s="59"/>
    </row>
    <row r="153" ht="31.5">
      <c r="A153" s="46">
        <v>120</v>
      </c>
      <c r="B153" s="72" t="s">
        <v>331</v>
      </c>
      <c r="C153" s="125">
        <f>2022!B150</f>
        <v>187.15000000000001</v>
      </c>
      <c r="D153" s="126">
        <f>2022!N150</f>
        <v>47</v>
      </c>
      <c r="E153" s="126">
        <f>2022!O150</f>
        <v>61</v>
      </c>
      <c r="F153" s="125">
        <f>2022!R150</f>
        <v>0.32594175794816993</v>
      </c>
      <c r="G153" s="59">
        <f>2021!W120</f>
        <v>7</v>
      </c>
      <c r="H153" s="127">
        <f t="shared" si="747"/>
        <v>14.893617021276595</v>
      </c>
      <c r="I153" s="59"/>
      <c r="J153" s="59"/>
      <c r="K153" s="59"/>
      <c r="L153" s="59"/>
      <c r="M153" s="59"/>
      <c r="N153" s="59"/>
      <c r="O153" s="59">
        <f>'Добыча 2021'!R130</f>
        <v>3</v>
      </c>
      <c r="P153" s="59"/>
      <c r="Q153" s="59"/>
      <c r="R153" s="59"/>
      <c r="S153" s="59"/>
      <c r="T153" s="59"/>
      <c r="U153" s="59">
        <f t="shared" si="748"/>
        <v>42.857142857142854</v>
      </c>
      <c r="V153" s="127">
        <f>2022!U150</f>
        <v>18.300000000000001</v>
      </c>
      <c r="W153" s="59">
        <f t="shared" si="749"/>
        <v>30</v>
      </c>
      <c r="X153" s="59">
        <f>2022!W150</f>
        <v>10</v>
      </c>
      <c r="Y153" s="127">
        <f t="shared" si="750"/>
        <v>16.393442622950818</v>
      </c>
      <c r="Z153" s="59"/>
      <c r="AA153" s="59"/>
      <c r="AB153" s="59"/>
      <c r="AC153" s="59"/>
      <c r="AD153" s="59">
        <f t="shared" si="746"/>
        <v>10</v>
      </c>
      <c r="AE153" s="59"/>
    </row>
    <row r="154" ht="51" customHeight="1">
      <c r="A154" s="46">
        <v>121</v>
      </c>
      <c r="B154" s="72" t="s">
        <v>332</v>
      </c>
      <c r="C154" s="125">
        <f>2022!B151</f>
        <v>363.30000000000001</v>
      </c>
      <c r="D154" s="126">
        <f>2022!N151</f>
        <v>908</v>
      </c>
      <c r="E154" s="126">
        <f>2022!O151</f>
        <v>908</v>
      </c>
      <c r="F154" s="125">
        <f>2022!R151</f>
        <v>2.499311863473713</v>
      </c>
      <c r="G154" s="59">
        <f>2021!W121</f>
        <v>45</v>
      </c>
      <c r="H154" s="127">
        <f t="shared" si="747"/>
        <v>4.9559471365638768</v>
      </c>
      <c r="I154" s="59"/>
      <c r="J154" s="59"/>
      <c r="K154" s="59"/>
      <c r="L154" s="59"/>
      <c r="M154" s="59"/>
      <c r="N154" s="59"/>
      <c r="O154" s="59">
        <f>'Добыча 2021'!R131</f>
        <v>2</v>
      </c>
      <c r="P154" s="59"/>
      <c r="Q154" s="59"/>
      <c r="R154" s="59"/>
      <c r="S154" s="59"/>
      <c r="T154" s="59"/>
      <c r="U154" s="59">
        <f t="shared" si="748"/>
        <v>4.4444444444444446</v>
      </c>
      <c r="V154" s="127">
        <f>2022!U151</f>
        <v>272.39999999999998</v>
      </c>
      <c r="W154" s="59">
        <f t="shared" si="749"/>
        <v>30</v>
      </c>
      <c r="X154" s="59">
        <f>2022!W151</f>
        <v>45</v>
      </c>
      <c r="Y154" s="127">
        <f t="shared" si="750"/>
        <v>4.9559471365638768</v>
      </c>
      <c r="Z154" s="59"/>
      <c r="AA154" s="59"/>
      <c r="AB154" s="59"/>
      <c r="AC154" s="59"/>
      <c r="AD154" s="59">
        <f t="shared" si="746"/>
        <v>45</v>
      </c>
      <c r="AE154" s="59"/>
    </row>
    <row r="155" ht="53.25" customHeight="1">
      <c r="A155" s="46">
        <v>122</v>
      </c>
      <c r="B155" s="72" t="s">
        <v>333</v>
      </c>
      <c r="C155" s="125">
        <f>2022!B152</f>
        <v>394</v>
      </c>
      <c r="D155" s="126">
        <f>2022!N152</f>
        <v>236</v>
      </c>
      <c r="E155" s="126">
        <f>2022!O152</f>
        <v>256</v>
      </c>
      <c r="F155" s="125">
        <f>2022!R152</f>
        <v>0.64974619289340096</v>
      </c>
      <c r="G155" s="59">
        <f>2021!W122</f>
        <v>35</v>
      </c>
      <c r="H155" s="127">
        <f t="shared" si="747"/>
        <v>14.83050847457627</v>
      </c>
      <c r="I155" s="59"/>
      <c r="J155" s="59"/>
      <c r="K155" s="59"/>
      <c r="L155" s="59"/>
      <c r="M155" s="59"/>
      <c r="N155" s="59"/>
      <c r="O155" s="59">
        <f>'Добыча 2021'!R132</f>
        <v>0</v>
      </c>
      <c r="P155" s="59"/>
      <c r="Q155" s="59"/>
      <c r="R155" s="59"/>
      <c r="S155" s="59"/>
      <c r="T155" s="59"/>
      <c r="U155" s="59">
        <f t="shared" si="748"/>
        <v>0</v>
      </c>
      <c r="V155" s="127">
        <f>2022!U152</f>
        <v>76.799999999999997</v>
      </c>
      <c r="W155" s="59">
        <f t="shared" si="749"/>
        <v>30</v>
      </c>
      <c r="X155" s="59">
        <f>2022!W152</f>
        <v>38</v>
      </c>
      <c r="Y155" s="127">
        <f t="shared" si="750"/>
        <v>14.84375</v>
      </c>
      <c r="Z155" s="59"/>
      <c r="AA155" s="59"/>
      <c r="AB155" s="59"/>
      <c r="AC155" s="59"/>
      <c r="AD155" s="59">
        <f t="shared" si="746"/>
        <v>38</v>
      </c>
      <c r="AE155" s="59"/>
    </row>
    <row r="156" ht="31.5">
      <c r="A156" s="46">
        <v>123</v>
      </c>
      <c r="B156" s="72" t="s">
        <v>182</v>
      </c>
      <c r="C156" s="125">
        <f>2022!B153</f>
        <v>193</v>
      </c>
      <c r="D156" s="126">
        <f>2022!N153</f>
        <v>80</v>
      </c>
      <c r="E156" s="126">
        <f>2022!O153</f>
        <v>77</v>
      </c>
      <c r="F156" s="125">
        <f>2022!R153</f>
        <v>0.39896373056994816</v>
      </c>
      <c r="G156" s="59">
        <f>2021!W123</f>
        <v>16</v>
      </c>
      <c r="H156" s="127">
        <f t="shared" si="747"/>
        <v>20</v>
      </c>
      <c r="I156" s="59"/>
      <c r="J156" s="59"/>
      <c r="K156" s="59"/>
      <c r="L156" s="59"/>
      <c r="M156" s="59"/>
      <c r="N156" s="59"/>
      <c r="O156" s="59">
        <f>'Добыча 2021'!R133</f>
        <v>1</v>
      </c>
      <c r="P156" s="59"/>
      <c r="Q156" s="59"/>
      <c r="R156" s="59"/>
      <c r="S156" s="59"/>
      <c r="T156" s="59"/>
      <c r="U156" s="59">
        <f t="shared" si="748"/>
        <v>6.25</v>
      </c>
      <c r="V156" s="127">
        <f>2022!U153</f>
        <v>23.099999999999998</v>
      </c>
      <c r="W156" s="59">
        <f t="shared" si="749"/>
        <v>30</v>
      </c>
      <c r="X156" s="59">
        <f>2022!W153</f>
        <v>23</v>
      </c>
      <c r="Y156" s="127">
        <f t="shared" si="750"/>
        <v>29.870129870129869</v>
      </c>
      <c r="Z156" s="59"/>
      <c r="AA156" s="59"/>
      <c r="AB156" s="59"/>
      <c r="AC156" s="59"/>
      <c r="AD156" s="59">
        <f t="shared" si="746"/>
        <v>23</v>
      </c>
      <c r="AE156" s="59"/>
    </row>
    <row r="157" ht="53.25" customHeight="1">
      <c r="A157" s="46">
        <v>124</v>
      </c>
      <c r="B157" s="72" t="s">
        <v>334</v>
      </c>
      <c r="C157" s="125">
        <f>2022!B154</f>
        <v>264.69999999999999</v>
      </c>
      <c r="D157" s="126">
        <f>2022!N154</f>
        <v>79</v>
      </c>
      <c r="E157" s="126">
        <f>2022!O154</f>
        <v>79</v>
      </c>
      <c r="F157" s="125">
        <f>2022!R154</f>
        <v>0.29845107669059312</v>
      </c>
      <c r="G157" s="59">
        <f>2021!W124</f>
        <v>15</v>
      </c>
      <c r="H157" s="127">
        <f t="shared" si="747"/>
        <v>18.9873417721519</v>
      </c>
      <c r="I157" s="62"/>
      <c r="J157" s="62"/>
      <c r="K157" s="62"/>
      <c r="L157" s="132"/>
      <c r="M157" s="59"/>
      <c r="N157" s="59"/>
      <c r="O157" s="59">
        <f>'Добыча 2021'!R134</f>
        <v>0</v>
      </c>
      <c r="P157" s="59"/>
      <c r="Q157" s="59"/>
      <c r="R157" s="59"/>
      <c r="S157" s="59"/>
      <c r="T157" s="59"/>
      <c r="U157" s="59">
        <f t="shared" si="748"/>
        <v>0</v>
      </c>
      <c r="V157" s="127">
        <f>2022!U154</f>
        <v>23.699999999999999</v>
      </c>
      <c r="W157" s="59">
        <f t="shared" si="749"/>
        <v>30</v>
      </c>
      <c r="X157" s="59">
        <f>2022!W154</f>
        <v>23</v>
      </c>
      <c r="Y157" s="127">
        <f t="shared" si="750"/>
        <v>29.11392405063291</v>
      </c>
      <c r="Z157" s="59"/>
      <c r="AA157" s="59"/>
      <c r="AB157" s="59"/>
      <c r="AC157" s="59"/>
      <c r="AD157" s="59">
        <f t="shared" si="746"/>
        <v>23</v>
      </c>
      <c r="AE157" s="59"/>
    </row>
    <row r="158" ht="31.5">
      <c r="A158" s="46">
        <v>125</v>
      </c>
      <c r="B158" s="72" t="s">
        <v>335</v>
      </c>
      <c r="C158" s="125">
        <f>2022!B155</f>
        <v>93.555000000000007</v>
      </c>
      <c r="D158" s="126">
        <f>2022!N155</f>
        <v>62</v>
      </c>
      <c r="E158" s="126">
        <f>2022!O155</f>
        <v>20</v>
      </c>
      <c r="F158" s="125">
        <f>2022!R155</f>
        <v>0.21377799155576932</v>
      </c>
      <c r="G158" s="59">
        <f>2021!W125</f>
        <v>10</v>
      </c>
      <c r="H158" s="127">
        <f t="shared" si="747"/>
        <v>16.129032258064516</v>
      </c>
      <c r="I158" s="59"/>
      <c r="J158" s="59"/>
      <c r="K158" s="59"/>
      <c r="L158" s="59"/>
      <c r="M158" s="59"/>
      <c r="N158" s="59"/>
      <c r="O158" s="59">
        <f>'Добыча 2021'!R135</f>
        <v>1</v>
      </c>
      <c r="P158" s="59"/>
      <c r="Q158" s="59"/>
      <c r="R158" s="59"/>
      <c r="S158" s="59"/>
      <c r="T158" s="59"/>
      <c r="U158" s="59">
        <f t="shared" si="748"/>
        <v>10</v>
      </c>
      <c r="V158" s="127">
        <f>2022!U155</f>
        <v>6</v>
      </c>
      <c r="W158" s="59">
        <f t="shared" si="749"/>
        <v>30</v>
      </c>
      <c r="X158" s="59">
        <f>2022!W155</f>
        <v>6</v>
      </c>
      <c r="Y158" s="127">
        <f t="shared" si="750"/>
        <v>30</v>
      </c>
      <c r="Z158" s="59"/>
      <c r="AA158" s="59"/>
      <c r="AB158" s="59"/>
      <c r="AC158" s="59"/>
      <c r="AD158" s="59">
        <f t="shared" si="746"/>
        <v>6</v>
      </c>
      <c r="AE158" s="59"/>
    </row>
    <row r="159" ht="15.75">
      <c r="A159" s="46"/>
      <c r="B159" s="61" t="s">
        <v>187</v>
      </c>
      <c r="C159" s="131"/>
      <c r="D159" s="130"/>
      <c r="E159" s="130"/>
      <c r="F159" s="131"/>
      <c r="G159" s="59"/>
      <c r="H159" s="127"/>
      <c r="I159" s="59"/>
      <c r="J159" s="59"/>
      <c r="K159" s="59"/>
      <c r="L159" s="59"/>
      <c r="M159" s="71"/>
      <c r="N159" s="71"/>
      <c r="O159" s="71"/>
      <c r="P159" s="71"/>
      <c r="Q159" s="71"/>
      <c r="R159" s="71"/>
      <c r="S159" s="71"/>
      <c r="T159" s="71"/>
      <c r="U159" s="59"/>
      <c r="V159" s="144"/>
      <c r="W159" s="59"/>
      <c r="X159" s="71"/>
      <c r="Y159" s="127"/>
      <c r="Z159" s="71"/>
      <c r="AA159" s="71"/>
      <c r="AB159" s="71"/>
      <c r="AC159" s="71"/>
      <c r="AD159" s="71" t="str">
        <f t="shared" si="746"/>
        <v/>
      </c>
      <c r="AE159" s="71"/>
    </row>
    <row r="160" ht="63">
      <c r="A160" s="46">
        <v>126</v>
      </c>
      <c r="B160" s="64" t="s">
        <v>189</v>
      </c>
      <c r="C160" s="125">
        <f>2022!B157</f>
        <v>58.799999999999997</v>
      </c>
      <c r="D160" s="138">
        <f>2022!N157</f>
        <v>110</v>
      </c>
      <c r="E160" s="126">
        <f>2022!O157</f>
        <v>6</v>
      </c>
      <c r="F160" s="125">
        <f>2022!R157</f>
        <v>0.10204081632653061</v>
      </c>
      <c r="G160" s="80">
        <f>2021!W127</f>
        <v>20</v>
      </c>
      <c r="H160" s="139">
        <f>IF(G160&gt;0,G160/D160*100,0)</f>
        <v>18.181818181818183</v>
      </c>
      <c r="I160" s="59"/>
      <c r="J160" s="59"/>
      <c r="K160" s="59"/>
      <c r="L160" s="59"/>
      <c r="M160" s="59"/>
      <c r="N160" s="59"/>
      <c r="O160" s="80">
        <f>'Добыча 2021'!R137</f>
        <v>0</v>
      </c>
      <c r="P160" s="59"/>
      <c r="Q160" s="59"/>
      <c r="R160" s="59"/>
      <c r="S160" s="59"/>
      <c r="T160" s="59"/>
      <c r="U160" s="80">
        <f>IF(G160=0,0,O160/G160*100)</f>
        <v>0</v>
      </c>
      <c r="V160" s="127">
        <f>2022!U157</f>
        <v>1.7999999999999998</v>
      </c>
      <c r="W160" s="59">
        <f t="shared" ref="W160:W170" si="751">IF(V160&gt;0,V160/E160*100,0)</f>
        <v>30</v>
      </c>
      <c r="X160" s="59">
        <f>2022!W157</f>
        <v>1</v>
      </c>
      <c r="Y160" s="127">
        <f t="shared" ref="Y160:Y170" si="752">IF(X160&gt;1,X160/E160*100,0)</f>
        <v>0</v>
      </c>
      <c r="Z160" s="59"/>
      <c r="AA160" s="59"/>
      <c r="AB160" s="59"/>
      <c r="AC160" s="59"/>
      <c r="AD160" s="59">
        <f t="shared" si="746"/>
        <v>1</v>
      </c>
      <c r="AE160" s="59"/>
    </row>
    <row r="161" ht="63">
      <c r="A161" s="46">
        <v>127</v>
      </c>
      <c r="B161" s="64" t="s">
        <v>190</v>
      </c>
      <c r="C161" s="125">
        <f>2022!B158</f>
        <v>17.800000000000001</v>
      </c>
      <c r="D161" s="149"/>
      <c r="E161" s="126">
        <f>2022!O158</f>
        <v>2</v>
      </c>
      <c r="F161" s="125">
        <f>2022!R158</f>
        <v>0.11235955056179775</v>
      </c>
      <c r="G161" s="150"/>
      <c r="H161" s="151"/>
      <c r="I161" s="59"/>
      <c r="J161" s="59"/>
      <c r="K161" s="59"/>
      <c r="L161" s="59"/>
      <c r="M161" s="59"/>
      <c r="N161" s="59"/>
      <c r="O161" s="150"/>
      <c r="P161" s="59"/>
      <c r="Q161" s="59"/>
      <c r="R161" s="59"/>
      <c r="S161" s="59"/>
      <c r="T161" s="59"/>
      <c r="U161" s="150"/>
      <c r="V161" s="127">
        <f>2022!U158</f>
        <v>0.59999999999999998</v>
      </c>
      <c r="W161" s="59">
        <f t="shared" si="751"/>
        <v>30</v>
      </c>
      <c r="X161" s="59">
        <f>2022!W158</f>
        <v>0</v>
      </c>
      <c r="Y161" s="127">
        <f t="shared" si="752"/>
        <v>0</v>
      </c>
      <c r="Z161" s="59"/>
      <c r="AA161" s="59"/>
      <c r="AB161" s="59"/>
      <c r="AC161" s="59"/>
      <c r="AD161" s="59" t="str">
        <f t="shared" si="746"/>
        <v/>
      </c>
      <c r="AE161" s="59"/>
    </row>
    <row r="162" ht="63">
      <c r="A162" s="46">
        <v>128</v>
      </c>
      <c r="B162" s="64" t="s">
        <v>191</v>
      </c>
      <c r="C162" s="125">
        <f>2022!B159</f>
        <v>30.800000000000001</v>
      </c>
      <c r="D162" s="149"/>
      <c r="E162" s="126">
        <f>2022!O159</f>
        <v>5</v>
      </c>
      <c r="F162" s="125">
        <f>2022!R159</f>
        <v>0.16233766233766234</v>
      </c>
      <c r="G162" s="150"/>
      <c r="H162" s="151"/>
      <c r="I162" s="59"/>
      <c r="J162" s="59"/>
      <c r="K162" s="59"/>
      <c r="L162" s="59"/>
      <c r="M162" s="59"/>
      <c r="N162" s="59"/>
      <c r="O162" s="150"/>
      <c r="P162" s="59"/>
      <c r="Q162" s="59"/>
      <c r="R162" s="59"/>
      <c r="S162" s="59"/>
      <c r="T162" s="59"/>
      <c r="U162" s="150"/>
      <c r="V162" s="127">
        <f>2022!U159</f>
        <v>1.5</v>
      </c>
      <c r="W162" s="59">
        <f t="shared" si="751"/>
        <v>30</v>
      </c>
      <c r="X162" s="59">
        <f>2022!W159</f>
        <v>1</v>
      </c>
      <c r="Y162" s="127">
        <f t="shared" si="752"/>
        <v>0</v>
      </c>
      <c r="Z162" s="59"/>
      <c r="AA162" s="59"/>
      <c r="AB162" s="59"/>
      <c r="AC162" s="59"/>
      <c r="AD162" s="59">
        <f t="shared" si="746"/>
        <v>1</v>
      </c>
      <c r="AE162" s="59"/>
    </row>
    <row r="163" ht="63">
      <c r="A163" s="46">
        <v>129</v>
      </c>
      <c r="B163" s="64" t="s">
        <v>192</v>
      </c>
      <c r="C163" s="125">
        <f>2022!B160</f>
        <v>20.399999999999999</v>
      </c>
      <c r="D163" s="149"/>
      <c r="E163" s="126">
        <f>2022!O160</f>
        <v>4</v>
      </c>
      <c r="F163" s="125">
        <f>2022!R160</f>
        <v>0.19607843137254904</v>
      </c>
      <c r="G163" s="150"/>
      <c r="H163" s="151"/>
      <c r="I163" s="59"/>
      <c r="J163" s="59"/>
      <c r="K163" s="59"/>
      <c r="L163" s="59"/>
      <c r="M163" s="59"/>
      <c r="N163" s="59"/>
      <c r="O163" s="150"/>
      <c r="P163" s="59"/>
      <c r="Q163" s="59"/>
      <c r="R163" s="59"/>
      <c r="S163" s="59"/>
      <c r="T163" s="59"/>
      <c r="U163" s="150"/>
      <c r="V163" s="127">
        <f>2022!U160</f>
        <v>1.2</v>
      </c>
      <c r="W163" s="59">
        <f t="shared" si="751"/>
        <v>30</v>
      </c>
      <c r="X163" s="59">
        <f>2022!W160</f>
        <v>1</v>
      </c>
      <c r="Y163" s="127">
        <f t="shared" si="752"/>
        <v>0</v>
      </c>
      <c r="Z163" s="59"/>
      <c r="AA163" s="59"/>
      <c r="AB163" s="59"/>
      <c r="AC163" s="59"/>
      <c r="AD163" s="59">
        <f t="shared" si="746"/>
        <v>1</v>
      </c>
      <c r="AE163" s="59"/>
    </row>
    <row r="164" ht="63">
      <c r="A164" s="46">
        <v>130</v>
      </c>
      <c r="B164" s="64" t="s">
        <v>193</v>
      </c>
      <c r="C164" s="125">
        <f>2022!B161</f>
        <v>20.800000000000001</v>
      </c>
      <c r="D164" s="149"/>
      <c r="E164" s="126">
        <f>2022!O161</f>
        <v>3</v>
      </c>
      <c r="F164" s="125">
        <f>2022!R161</f>
        <v>0.14423076923076922</v>
      </c>
      <c r="G164" s="150"/>
      <c r="H164" s="151"/>
      <c r="I164" s="59"/>
      <c r="J164" s="59"/>
      <c r="K164" s="59"/>
      <c r="L164" s="59"/>
      <c r="M164" s="59"/>
      <c r="N164" s="59"/>
      <c r="O164" s="150"/>
      <c r="P164" s="59"/>
      <c r="Q164" s="59"/>
      <c r="R164" s="59"/>
      <c r="S164" s="59"/>
      <c r="T164" s="59"/>
      <c r="U164" s="150"/>
      <c r="V164" s="127">
        <f>2022!U161</f>
        <v>0.89999999999999991</v>
      </c>
      <c r="W164" s="59">
        <f t="shared" si="751"/>
        <v>30</v>
      </c>
      <c r="X164" s="59">
        <f>2022!W161</f>
        <v>0</v>
      </c>
      <c r="Y164" s="127">
        <f t="shared" si="752"/>
        <v>0</v>
      </c>
      <c r="Z164" s="59"/>
      <c r="AA164" s="59"/>
      <c r="AB164" s="59"/>
      <c r="AC164" s="59"/>
      <c r="AD164" s="59" t="str">
        <f t="shared" si="746"/>
        <v/>
      </c>
      <c r="AE164" s="59"/>
    </row>
    <row r="165" ht="63">
      <c r="A165" s="46">
        <v>131</v>
      </c>
      <c r="B165" s="64" t="s">
        <v>194</v>
      </c>
      <c r="C165" s="125">
        <f>2022!B162</f>
        <v>14.800000000000001</v>
      </c>
      <c r="D165" s="149"/>
      <c r="E165" s="126">
        <f>2022!O162</f>
        <v>3</v>
      </c>
      <c r="F165" s="125">
        <f>2022!R162</f>
        <v>0.20270270270270269</v>
      </c>
      <c r="G165" s="150"/>
      <c r="H165" s="151"/>
      <c r="I165" s="59"/>
      <c r="J165" s="59"/>
      <c r="K165" s="59"/>
      <c r="L165" s="59"/>
      <c r="M165" s="59"/>
      <c r="N165" s="59"/>
      <c r="O165" s="150"/>
      <c r="P165" s="59"/>
      <c r="Q165" s="59"/>
      <c r="R165" s="59"/>
      <c r="S165" s="59"/>
      <c r="T165" s="59"/>
      <c r="U165" s="150"/>
      <c r="V165" s="127">
        <f>2022!U162</f>
        <v>0.89999999999999991</v>
      </c>
      <c r="W165" s="59">
        <f t="shared" si="751"/>
        <v>30</v>
      </c>
      <c r="X165" s="59">
        <f>2022!W162</f>
        <v>0</v>
      </c>
      <c r="Y165" s="127">
        <f t="shared" si="752"/>
        <v>0</v>
      </c>
      <c r="Z165" s="59"/>
      <c r="AA165" s="59"/>
      <c r="AB165" s="59"/>
      <c r="AC165" s="59"/>
      <c r="AD165" s="59" t="str">
        <f t="shared" si="746"/>
        <v/>
      </c>
      <c r="AE165" s="59"/>
    </row>
    <row r="166" ht="63">
      <c r="A166" s="46">
        <v>132</v>
      </c>
      <c r="B166" s="64" t="s">
        <v>195</v>
      </c>
      <c r="C166" s="125">
        <f>2022!B163</f>
        <v>8.5999999999999996</v>
      </c>
      <c r="D166" s="149"/>
      <c r="E166" s="126">
        <f>2022!O163</f>
        <v>7</v>
      </c>
      <c r="F166" s="125">
        <f>2022!R163</f>
        <v>0.81395348837209303</v>
      </c>
      <c r="G166" s="150"/>
      <c r="H166" s="151"/>
      <c r="I166" s="59"/>
      <c r="J166" s="59"/>
      <c r="K166" s="59"/>
      <c r="L166" s="59"/>
      <c r="M166" s="59"/>
      <c r="N166" s="59"/>
      <c r="O166" s="150"/>
      <c r="P166" s="59"/>
      <c r="Q166" s="59"/>
      <c r="R166" s="59"/>
      <c r="S166" s="59"/>
      <c r="T166" s="59"/>
      <c r="U166" s="150"/>
      <c r="V166" s="127">
        <f>2022!U163</f>
        <v>2.1000000000000001</v>
      </c>
      <c r="W166" s="59">
        <f t="shared" si="751"/>
        <v>30</v>
      </c>
      <c r="X166" s="59">
        <f>2022!W163</f>
        <v>2</v>
      </c>
      <c r="Y166" s="127">
        <f t="shared" si="752"/>
        <v>28.571428571428569</v>
      </c>
      <c r="Z166" s="59"/>
      <c r="AA166" s="59"/>
      <c r="AB166" s="59"/>
      <c r="AC166" s="59"/>
      <c r="AD166" s="59">
        <f t="shared" si="746"/>
        <v>2</v>
      </c>
      <c r="AE166" s="59"/>
    </row>
    <row r="167" ht="63">
      <c r="A167" s="46">
        <v>133</v>
      </c>
      <c r="B167" s="64" t="s">
        <v>196</v>
      </c>
      <c r="C167" s="125">
        <f>2022!B164</f>
        <v>8</v>
      </c>
      <c r="D167" s="149"/>
      <c r="E167" s="126">
        <f>2022!O164</f>
        <v>6</v>
      </c>
      <c r="F167" s="125">
        <f>2022!R164</f>
        <v>0.75</v>
      </c>
      <c r="G167" s="150"/>
      <c r="H167" s="151"/>
      <c r="I167" s="59"/>
      <c r="J167" s="59"/>
      <c r="K167" s="59"/>
      <c r="L167" s="59"/>
      <c r="M167" s="59"/>
      <c r="N167" s="59"/>
      <c r="O167" s="150"/>
      <c r="P167" s="59"/>
      <c r="Q167" s="59"/>
      <c r="R167" s="59"/>
      <c r="S167" s="59"/>
      <c r="T167" s="59"/>
      <c r="U167" s="150"/>
      <c r="V167" s="127">
        <f>2022!U164</f>
        <v>1.7999999999999998</v>
      </c>
      <c r="W167" s="59">
        <f t="shared" si="751"/>
        <v>30</v>
      </c>
      <c r="X167" s="59">
        <f>2022!W164</f>
        <v>1</v>
      </c>
      <c r="Y167" s="127">
        <f t="shared" si="752"/>
        <v>0</v>
      </c>
      <c r="Z167" s="59"/>
      <c r="AA167" s="59"/>
      <c r="AB167" s="59"/>
      <c r="AC167" s="59"/>
      <c r="AD167" s="59">
        <f t="shared" si="746"/>
        <v>1</v>
      </c>
      <c r="AE167" s="59"/>
    </row>
    <row r="168" ht="63">
      <c r="A168" s="46">
        <v>134</v>
      </c>
      <c r="B168" s="64" t="s">
        <v>197</v>
      </c>
      <c r="C168" s="125">
        <f>2022!B165</f>
        <v>30.800000000000001</v>
      </c>
      <c r="D168" s="149"/>
      <c r="E168" s="126">
        <f>2022!O165</f>
        <v>5</v>
      </c>
      <c r="F168" s="125">
        <f>2022!R165</f>
        <v>0.16233766233766234</v>
      </c>
      <c r="G168" s="150"/>
      <c r="H168" s="151"/>
      <c r="I168" s="59"/>
      <c r="J168" s="59"/>
      <c r="K168" s="59"/>
      <c r="L168" s="59"/>
      <c r="M168" s="59"/>
      <c r="N168" s="59"/>
      <c r="O168" s="150"/>
      <c r="P168" s="59"/>
      <c r="Q168" s="59"/>
      <c r="R168" s="59"/>
      <c r="S168" s="59"/>
      <c r="T168" s="59"/>
      <c r="U168" s="150"/>
      <c r="V168" s="127">
        <f>2022!U165</f>
        <v>1.5</v>
      </c>
      <c r="W168" s="59">
        <f t="shared" si="751"/>
        <v>30</v>
      </c>
      <c r="X168" s="59">
        <f>2022!W165</f>
        <v>1</v>
      </c>
      <c r="Y168" s="127">
        <f t="shared" si="752"/>
        <v>0</v>
      </c>
      <c r="Z168" s="59"/>
      <c r="AA168" s="59"/>
      <c r="AB168" s="59"/>
      <c r="AC168" s="59"/>
      <c r="AD168" s="59">
        <f t="shared" si="746"/>
        <v>1</v>
      </c>
      <c r="AE168" s="59"/>
    </row>
    <row r="169" ht="63">
      <c r="A169" s="46">
        <v>135</v>
      </c>
      <c r="B169" s="64" t="s">
        <v>198</v>
      </c>
      <c r="C169" s="125">
        <f>2022!B166</f>
        <v>37.25</v>
      </c>
      <c r="D169" s="149"/>
      <c r="E169" s="126">
        <f>2022!O166</f>
        <v>5</v>
      </c>
      <c r="F169" s="125">
        <f>2022!R166</f>
        <v>0.13422818791946309</v>
      </c>
      <c r="G169" s="150"/>
      <c r="H169" s="151"/>
      <c r="I169" s="59"/>
      <c r="J169" s="59"/>
      <c r="K169" s="59"/>
      <c r="L169" s="59"/>
      <c r="M169" s="59"/>
      <c r="N169" s="59"/>
      <c r="O169" s="150"/>
      <c r="P169" s="59"/>
      <c r="Q169" s="59"/>
      <c r="R169" s="59"/>
      <c r="S169" s="59"/>
      <c r="T169" s="59"/>
      <c r="U169" s="150"/>
      <c r="V169" s="127">
        <f>2022!U166</f>
        <v>1.5</v>
      </c>
      <c r="W169" s="59">
        <f t="shared" si="751"/>
        <v>30</v>
      </c>
      <c r="X169" s="59">
        <f>2022!W166</f>
        <v>1</v>
      </c>
      <c r="Y169" s="127">
        <f t="shared" si="752"/>
        <v>0</v>
      </c>
      <c r="Z169" s="59"/>
      <c r="AA169" s="59"/>
      <c r="AB169" s="59"/>
      <c r="AC169" s="59"/>
      <c r="AD169" s="59">
        <f t="shared" si="746"/>
        <v>1</v>
      </c>
      <c r="AE169" s="59"/>
    </row>
    <row r="170" ht="63">
      <c r="A170" s="46">
        <v>136</v>
      </c>
      <c r="B170" s="64" t="s">
        <v>199</v>
      </c>
      <c r="C170" s="125">
        <f>2022!B167</f>
        <v>24.34</v>
      </c>
      <c r="D170" s="149"/>
      <c r="E170" s="126">
        <f>2022!O167</f>
        <v>3</v>
      </c>
      <c r="F170" s="125">
        <f>2022!R167</f>
        <v>0.12325390304026294</v>
      </c>
      <c r="G170" s="150"/>
      <c r="H170" s="151"/>
      <c r="I170" s="59"/>
      <c r="J170" s="59"/>
      <c r="K170" s="59"/>
      <c r="L170" s="59"/>
      <c r="M170" s="59"/>
      <c r="N170" s="59"/>
      <c r="O170" s="150"/>
      <c r="P170" s="59"/>
      <c r="Q170" s="59"/>
      <c r="R170" s="59"/>
      <c r="S170" s="59"/>
      <c r="T170" s="59"/>
      <c r="U170" s="150"/>
      <c r="V170" s="127">
        <f>2022!U167</f>
        <v>0.89999999999999991</v>
      </c>
      <c r="W170" s="59">
        <f t="shared" si="751"/>
        <v>30</v>
      </c>
      <c r="X170" s="59">
        <f>2022!W167</f>
        <v>0</v>
      </c>
      <c r="Y170" s="127">
        <f t="shared" si="752"/>
        <v>0</v>
      </c>
      <c r="Z170" s="59"/>
      <c r="AA170" s="59"/>
      <c r="AB170" s="59"/>
      <c r="AC170" s="59"/>
      <c r="AD170" s="59" t="str">
        <f t="shared" si="746"/>
        <v/>
      </c>
      <c r="AE170" s="59"/>
    </row>
    <row r="171" ht="63">
      <c r="A171" s="87">
        <v>137</v>
      </c>
      <c r="B171" s="64" t="s">
        <v>200</v>
      </c>
      <c r="C171" s="125">
        <f>2022!B168</f>
        <v>30.800000000000001</v>
      </c>
      <c r="D171" s="142"/>
      <c r="E171" s="126">
        <f>2022!O168</f>
        <v>5</v>
      </c>
      <c r="F171" s="125">
        <f>2022!R168</f>
        <v>0.16233766233766234</v>
      </c>
      <c r="G171" s="82"/>
      <c r="H171" s="143"/>
      <c r="I171" s="62"/>
      <c r="J171" s="62"/>
      <c r="K171" s="62"/>
      <c r="L171" s="132"/>
      <c r="M171" s="59"/>
      <c r="N171" s="59"/>
      <c r="O171" s="82"/>
      <c r="P171" s="59"/>
      <c r="Q171" s="59"/>
      <c r="R171" s="59"/>
      <c r="S171" s="59"/>
      <c r="T171" s="59"/>
      <c r="U171" s="82"/>
      <c r="V171" s="127">
        <f>2022!U168</f>
        <v>1.5</v>
      </c>
      <c r="W171" s="59">
        <f t="shared" si="749"/>
        <v>30</v>
      </c>
      <c r="X171" s="59">
        <f>2022!W168</f>
        <v>1</v>
      </c>
      <c r="Y171" s="127">
        <f t="shared" si="750"/>
        <v>0</v>
      </c>
      <c r="Z171" s="59"/>
      <c r="AA171" s="59"/>
      <c r="AB171" s="59"/>
      <c r="AC171" s="59"/>
      <c r="AD171" s="59">
        <f t="shared" si="746"/>
        <v>1</v>
      </c>
      <c r="AE171" s="59"/>
    </row>
    <row r="172" ht="31.5">
      <c r="A172" s="46">
        <v>138</v>
      </c>
      <c r="B172" s="72" t="s">
        <v>337</v>
      </c>
      <c r="C172" s="125">
        <f>2022!B169</f>
        <v>1020.3</v>
      </c>
      <c r="D172" s="126">
        <f>2022!N169</f>
        <v>946</v>
      </c>
      <c r="E172" s="126">
        <f>2022!O169</f>
        <v>820</v>
      </c>
      <c r="F172" s="125">
        <f>2022!R169</f>
        <v>0.80368519063020682</v>
      </c>
      <c r="G172" s="59">
        <f>2021!W128</f>
        <v>120</v>
      </c>
      <c r="H172" s="127">
        <f t="shared" si="747"/>
        <v>12.684989429175475</v>
      </c>
      <c r="I172" s="59"/>
      <c r="J172" s="59"/>
      <c r="K172" s="59"/>
      <c r="L172" s="59"/>
      <c r="M172" s="59"/>
      <c r="N172" s="59"/>
      <c r="O172" s="59">
        <f>'Добыча 2021'!R138</f>
        <v>2</v>
      </c>
      <c r="P172" s="59"/>
      <c r="Q172" s="59"/>
      <c r="R172" s="59"/>
      <c r="S172" s="59"/>
      <c r="T172" s="59"/>
      <c r="U172" s="59">
        <f t="shared" si="748"/>
        <v>1.6666666666666667</v>
      </c>
      <c r="V172" s="127">
        <f>2022!U169</f>
        <v>246</v>
      </c>
      <c r="W172" s="59">
        <f t="shared" si="749"/>
        <v>30</v>
      </c>
      <c r="X172" s="59">
        <f>2022!W169</f>
        <v>205</v>
      </c>
      <c r="Y172" s="127">
        <f t="shared" si="750"/>
        <v>25</v>
      </c>
      <c r="Z172" s="59"/>
      <c r="AA172" s="59"/>
      <c r="AB172" s="59"/>
      <c r="AC172" s="59"/>
      <c r="AD172" s="59">
        <f t="shared" si="746"/>
        <v>205</v>
      </c>
      <c r="AE172" s="59"/>
    </row>
    <row r="173" ht="17.25" customHeight="1">
      <c r="A173" s="87"/>
      <c r="B173" s="61" t="s">
        <v>201</v>
      </c>
      <c r="C173" s="131"/>
      <c r="D173" s="130"/>
      <c r="E173" s="130"/>
      <c r="F173" s="131"/>
      <c r="G173" s="71"/>
      <c r="H173" s="127"/>
      <c r="I173" s="62"/>
      <c r="J173" s="62"/>
      <c r="K173" s="62"/>
      <c r="L173" s="132"/>
      <c r="M173" s="71"/>
      <c r="N173" s="71"/>
      <c r="O173" s="71"/>
      <c r="P173" s="71"/>
      <c r="Q173" s="71"/>
      <c r="R173" s="71"/>
      <c r="S173" s="71"/>
      <c r="T173" s="71"/>
      <c r="U173" s="59"/>
      <c r="V173" s="144"/>
      <c r="W173" s="59"/>
      <c r="X173" s="71"/>
      <c r="Y173" s="127"/>
      <c r="Z173" s="71"/>
      <c r="AA173" s="71"/>
      <c r="AB173" s="71"/>
      <c r="AC173" s="71"/>
      <c r="AD173" s="71" t="str">
        <f t="shared" si="746"/>
        <v/>
      </c>
      <c r="AE173" s="71"/>
    </row>
    <row r="174" ht="47.25">
      <c r="A174" s="46">
        <v>139</v>
      </c>
      <c r="B174" s="72" t="s">
        <v>202</v>
      </c>
      <c r="C174" s="125">
        <f>2022!B171</f>
        <v>538.20000000000005</v>
      </c>
      <c r="D174" s="126">
        <f>2022!N171</f>
        <v>267</v>
      </c>
      <c r="E174" s="126">
        <f>2022!O171</f>
        <v>536</v>
      </c>
      <c r="F174" s="125">
        <f>2022!R171</f>
        <v>0.99591230026012623</v>
      </c>
      <c r="G174" s="59">
        <f>2021!W130</f>
        <v>57</v>
      </c>
      <c r="H174" s="127">
        <f t="shared" si="747"/>
        <v>21.348314606741571</v>
      </c>
      <c r="I174" s="59"/>
      <c r="J174" s="59"/>
      <c r="K174" s="59"/>
      <c r="L174" s="59"/>
      <c r="M174" s="59"/>
      <c r="N174" s="59"/>
      <c r="O174" s="59">
        <f>'Добыча 2021'!R140</f>
        <v>2</v>
      </c>
      <c r="P174" s="59"/>
      <c r="Q174" s="59"/>
      <c r="R174" s="59"/>
      <c r="S174" s="59"/>
      <c r="T174" s="59"/>
      <c r="U174" s="59">
        <f t="shared" si="748"/>
        <v>3.5087719298245612</v>
      </c>
      <c r="V174" s="127">
        <f>2022!U171</f>
        <v>160.79999999999998</v>
      </c>
      <c r="W174" s="59">
        <f t="shared" si="749"/>
        <v>30</v>
      </c>
      <c r="X174" s="59">
        <f>2022!W171</f>
        <v>70</v>
      </c>
      <c r="Y174" s="127">
        <f t="shared" si="750"/>
        <v>13.059701492537313</v>
      </c>
      <c r="Z174" s="59"/>
      <c r="AA174" s="59"/>
      <c r="AB174" s="59"/>
      <c r="AC174" s="59"/>
      <c r="AD174" s="59">
        <f t="shared" si="746"/>
        <v>70</v>
      </c>
      <c r="AE174" s="59"/>
    </row>
    <row r="175" ht="15.75">
      <c r="A175" s="46"/>
      <c r="B175" s="61" t="s">
        <v>203</v>
      </c>
      <c r="C175" s="131"/>
      <c r="D175" s="130"/>
      <c r="E175" s="130"/>
      <c r="F175" s="131"/>
      <c r="G175" s="59"/>
      <c r="H175" s="127"/>
      <c r="I175" s="59"/>
      <c r="J175" s="59"/>
      <c r="K175" s="59"/>
      <c r="L175" s="59"/>
      <c r="M175" s="71"/>
      <c r="N175" s="71"/>
      <c r="O175" s="71"/>
      <c r="P175" s="71"/>
      <c r="Q175" s="71"/>
      <c r="R175" s="71"/>
      <c r="S175" s="71"/>
      <c r="T175" s="71"/>
      <c r="U175" s="59"/>
      <c r="V175" s="144"/>
      <c r="W175" s="59"/>
      <c r="X175" s="71"/>
      <c r="Y175" s="127"/>
      <c r="Z175" s="71"/>
      <c r="AA175" s="71"/>
      <c r="AB175" s="71"/>
      <c r="AC175" s="71"/>
      <c r="AD175" s="71" t="str">
        <f t="shared" si="746"/>
        <v/>
      </c>
      <c r="AE175" s="71"/>
    </row>
    <row r="176" ht="31.5">
      <c r="A176" s="46">
        <v>140</v>
      </c>
      <c r="B176" s="72" t="s">
        <v>204</v>
      </c>
      <c r="C176" s="125">
        <f>2022!B173</f>
        <v>133.66200000000001</v>
      </c>
      <c r="D176" s="126">
        <f>2022!N173</f>
        <v>45</v>
      </c>
      <c r="E176" s="126">
        <f>2022!O173</f>
        <v>44</v>
      </c>
      <c r="F176" s="125">
        <f>2022!R173</f>
        <v>0.32918855022369858</v>
      </c>
      <c r="G176" s="59">
        <f>2021!W132</f>
        <v>9</v>
      </c>
      <c r="H176" s="127">
        <f t="shared" si="747"/>
        <v>20</v>
      </c>
      <c r="I176" s="59"/>
      <c r="J176" s="59"/>
      <c r="K176" s="59"/>
      <c r="L176" s="59"/>
      <c r="M176" s="59"/>
      <c r="N176" s="59"/>
      <c r="O176" s="59">
        <f>'Добыча 2021'!R142</f>
        <v>5</v>
      </c>
      <c r="P176" s="59"/>
      <c r="Q176" s="59"/>
      <c r="R176" s="59"/>
      <c r="S176" s="59"/>
      <c r="T176" s="59"/>
      <c r="U176" s="59">
        <f t="shared" si="748"/>
        <v>55.555555555555557</v>
      </c>
      <c r="V176" s="127">
        <f>2022!U173</f>
        <v>13.199999999999999</v>
      </c>
      <c r="W176" s="59">
        <f t="shared" si="749"/>
        <v>30</v>
      </c>
      <c r="X176" s="59">
        <f>2022!W173</f>
        <v>11</v>
      </c>
      <c r="Y176" s="127">
        <f t="shared" si="750"/>
        <v>25</v>
      </c>
      <c r="Z176" s="59"/>
      <c r="AA176" s="59"/>
      <c r="AB176" s="59"/>
      <c r="AC176" s="59"/>
      <c r="AD176" s="59">
        <f t="shared" si="746"/>
        <v>11</v>
      </c>
      <c r="AE176" s="59"/>
    </row>
    <row r="177" ht="31.5">
      <c r="A177" s="46">
        <v>141</v>
      </c>
      <c r="B177" s="72" t="s">
        <v>205</v>
      </c>
      <c r="C177" s="125">
        <f>2022!B174</f>
        <v>868.12699999999995</v>
      </c>
      <c r="D177" s="126">
        <f>2022!N174</f>
        <v>295</v>
      </c>
      <c r="E177" s="126">
        <f>2022!O174</f>
        <v>338</v>
      </c>
      <c r="F177" s="125">
        <f>2022!R174</f>
        <v>0.38934395543509187</v>
      </c>
      <c r="G177" s="59">
        <f>2021!W133</f>
        <v>59</v>
      </c>
      <c r="H177" s="127">
        <f t="shared" si="747"/>
        <v>20</v>
      </c>
      <c r="I177" s="59"/>
      <c r="J177" s="59"/>
      <c r="K177" s="59"/>
      <c r="L177" s="59"/>
      <c r="M177" s="59"/>
      <c r="N177" s="59"/>
      <c r="O177" s="59">
        <f>'Добыча 2021'!R143</f>
        <v>31</v>
      </c>
      <c r="P177" s="59"/>
      <c r="Q177" s="59"/>
      <c r="R177" s="59"/>
      <c r="S177" s="59"/>
      <c r="T177" s="59"/>
      <c r="U177" s="59">
        <f t="shared" ref="U177:U240" si="753">IF(G177=0,0,O177/G177*100)</f>
        <v>52.542372881355938</v>
      </c>
      <c r="V177" s="127">
        <f>2022!U174</f>
        <v>101.39999999999999</v>
      </c>
      <c r="W177" s="59">
        <f t="shared" si="749"/>
        <v>30</v>
      </c>
      <c r="X177" s="59">
        <f>2022!W174</f>
        <v>60</v>
      </c>
      <c r="Y177" s="127">
        <f t="shared" si="750"/>
        <v>17.751479289940828</v>
      </c>
      <c r="Z177" s="59"/>
      <c r="AA177" s="59"/>
      <c r="AB177" s="59"/>
      <c r="AC177" s="59"/>
      <c r="AD177" s="59">
        <f t="shared" si="746"/>
        <v>60</v>
      </c>
      <c r="AE177" s="59"/>
    </row>
    <row r="178" ht="31.5">
      <c r="A178" s="46">
        <v>142</v>
      </c>
      <c r="B178" s="72" t="s">
        <v>206</v>
      </c>
      <c r="C178" s="125">
        <f>2022!B175</f>
        <v>1249.8789999999999</v>
      </c>
      <c r="D178" s="126">
        <f>2022!N175</f>
        <v>425</v>
      </c>
      <c r="E178" s="126">
        <f>2022!O175</f>
        <v>449</v>
      </c>
      <c r="F178" s="125">
        <f>2022!R175</f>
        <v>0.35923477392611608</v>
      </c>
      <c r="G178" s="59">
        <f>2021!W134</f>
        <v>29</v>
      </c>
      <c r="H178" s="127">
        <f t="shared" ref="H178:H241" si="754">IF(G178&gt;0,G178/D178*100,0)</f>
        <v>6.8235294117647065</v>
      </c>
      <c r="I178" s="59"/>
      <c r="J178" s="59"/>
      <c r="K178" s="59"/>
      <c r="L178" s="59"/>
      <c r="M178" s="59"/>
      <c r="N178" s="59"/>
      <c r="O178" s="59">
        <f>'Добыча 2021'!R144</f>
        <v>16</v>
      </c>
      <c r="P178" s="59"/>
      <c r="Q178" s="59"/>
      <c r="R178" s="59"/>
      <c r="S178" s="59"/>
      <c r="T178" s="59"/>
      <c r="U178" s="59">
        <f t="shared" si="753"/>
        <v>55.172413793103445</v>
      </c>
      <c r="V178" s="127">
        <f>2022!U175</f>
        <v>134.69999999999999</v>
      </c>
      <c r="W178" s="59">
        <f t="shared" ref="W178:W241" si="755">IF(V178&gt;0,V178/E178*100,0)</f>
        <v>30</v>
      </c>
      <c r="X178" s="59">
        <f>2022!W175</f>
        <v>31</v>
      </c>
      <c r="Y178" s="127">
        <f t="shared" ref="Y178:Y241" si="756">IF(X178&gt;1,X178/E178*100,0)</f>
        <v>6.9042316258351892</v>
      </c>
      <c r="Z178" s="59"/>
      <c r="AA178" s="59"/>
      <c r="AB178" s="59"/>
      <c r="AC178" s="59"/>
      <c r="AD178" s="59">
        <f t="shared" si="746"/>
        <v>31</v>
      </c>
      <c r="AE178" s="59"/>
    </row>
    <row r="179" ht="47.25">
      <c r="A179" s="46">
        <v>143</v>
      </c>
      <c r="B179" s="72" t="s">
        <v>209</v>
      </c>
      <c r="C179" s="125">
        <f>2022!B176</f>
        <v>387.89999999999998</v>
      </c>
      <c r="D179" s="126">
        <f>2022!N176</f>
        <v>244</v>
      </c>
      <c r="E179" s="126">
        <f>2022!O176</f>
        <v>244</v>
      </c>
      <c r="F179" s="125">
        <f>2022!R176</f>
        <v>0.62902810002577991</v>
      </c>
      <c r="G179" s="59">
        <f>2021!W135</f>
        <v>25</v>
      </c>
      <c r="H179" s="127">
        <f t="shared" si="754"/>
        <v>10.245901639344263</v>
      </c>
      <c r="I179" s="59"/>
      <c r="J179" s="59"/>
      <c r="K179" s="59"/>
      <c r="L179" s="59"/>
      <c r="M179" s="59"/>
      <c r="N179" s="59"/>
      <c r="O179" s="59">
        <f>'Добыча 2021'!R145</f>
        <v>4</v>
      </c>
      <c r="P179" s="59"/>
      <c r="Q179" s="59"/>
      <c r="R179" s="59"/>
      <c r="S179" s="59"/>
      <c r="T179" s="59"/>
      <c r="U179" s="59">
        <f t="shared" si="753"/>
        <v>16</v>
      </c>
      <c r="V179" s="127">
        <f>2022!U176</f>
        <v>73.200000000000003</v>
      </c>
      <c r="W179" s="59">
        <f t="shared" si="755"/>
        <v>30</v>
      </c>
      <c r="X179" s="59">
        <f>2022!W176</f>
        <v>25</v>
      </c>
      <c r="Y179" s="127">
        <f t="shared" si="756"/>
        <v>10.245901639344263</v>
      </c>
      <c r="Z179" s="59"/>
      <c r="AA179" s="59"/>
      <c r="AB179" s="59"/>
      <c r="AC179" s="59"/>
      <c r="AD179" s="59">
        <f t="shared" si="746"/>
        <v>25</v>
      </c>
      <c r="AE179" s="59"/>
    </row>
    <row r="180" ht="31.5">
      <c r="A180" s="46">
        <v>144</v>
      </c>
      <c r="B180" s="72" t="s">
        <v>210</v>
      </c>
      <c r="C180" s="125">
        <f>2022!B177</f>
        <v>1.93400001525878</v>
      </c>
      <c r="D180" s="126">
        <f>2022!N177</f>
        <v>0</v>
      </c>
      <c r="E180" s="126">
        <f>2022!O177</f>
        <v>0</v>
      </c>
      <c r="F180" s="125">
        <f>2022!R177</f>
        <v>0</v>
      </c>
      <c r="G180" s="59">
        <f>2021!W136</f>
        <v>0</v>
      </c>
      <c r="H180" s="127">
        <f t="shared" si="754"/>
        <v>0</v>
      </c>
      <c r="I180" s="62"/>
      <c r="J180" s="62"/>
      <c r="K180" s="62"/>
      <c r="L180" s="62"/>
      <c r="M180" s="59"/>
      <c r="N180" s="59"/>
      <c r="O180" s="59">
        <f>'Добыча 2021'!R146</f>
        <v>0</v>
      </c>
      <c r="P180" s="59"/>
      <c r="Q180" s="59"/>
      <c r="R180" s="59"/>
      <c r="S180" s="59"/>
      <c r="T180" s="59"/>
      <c r="U180" s="59">
        <f t="shared" si="753"/>
        <v>0</v>
      </c>
      <c r="V180" s="127">
        <f>2022!U177</f>
        <v>0</v>
      </c>
      <c r="W180" s="59">
        <f t="shared" si="755"/>
        <v>0</v>
      </c>
      <c r="X180" s="59">
        <f>2022!W177</f>
        <v>0</v>
      </c>
      <c r="Y180" s="127">
        <f t="shared" si="756"/>
        <v>0</v>
      </c>
      <c r="Z180" s="59"/>
      <c r="AA180" s="59"/>
      <c r="AB180" s="59"/>
      <c r="AC180" s="59"/>
      <c r="AD180" s="59" t="str">
        <f t="shared" si="746"/>
        <v/>
      </c>
      <c r="AE180" s="59"/>
    </row>
    <row r="181" ht="47.25">
      <c r="A181" s="46">
        <v>145</v>
      </c>
      <c r="B181" s="72" t="s">
        <v>338</v>
      </c>
      <c r="C181" s="125">
        <f>2022!B178</f>
        <v>103.86014</v>
      </c>
      <c r="D181" s="126">
        <f>2022!N178</f>
        <v>13</v>
      </c>
      <c r="E181" s="126">
        <f>2022!O178</f>
        <v>30</v>
      </c>
      <c r="F181" s="125">
        <f>2022!R178</f>
        <v>0.28884998614482899</v>
      </c>
      <c r="G181" s="59">
        <f>2021!W137</f>
        <v>3</v>
      </c>
      <c r="H181" s="127">
        <f t="shared" si="754"/>
        <v>23.076923076923077</v>
      </c>
      <c r="I181" s="59"/>
      <c r="J181" s="59"/>
      <c r="K181" s="59"/>
      <c r="L181" s="59"/>
      <c r="M181" s="59"/>
      <c r="N181" s="59"/>
      <c r="O181" s="59">
        <f>'Добыча 2021'!R147</f>
        <v>0</v>
      </c>
      <c r="P181" s="59"/>
      <c r="Q181" s="59"/>
      <c r="R181" s="59"/>
      <c r="S181" s="59"/>
      <c r="T181" s="59"/>
      <c r="U181" s="59">
        <f t="shared" si="753"/>
        <v>0</v>
      </c>
      <c r="V181" s="127">
        <f>2022!U178</f>
        <v>9</v>
      </c>
      <c r="W181" s="59">
        <f t="shared" si="755"/>
        <v>30</v>
      </c>
      <c r="X181" s="59">
        <f>2022!W178</f>
        <v>9</v>
      </c>
      <c r="Y181" s="127">
        <f t="shared" si="756"/>
        <v>30</v>
      </c>
      <c r="Z181" s="59"/>
      <c r="AA181" s="59"/>
      <c r="AB181" s="59"/>
      <c r="AC181" s="59"/>
      <c r="AD181" s="59">
        <f t="shared" si="746"/>
        <v>9</v>
      </c>
      <c r="AE181" s="59"/>
    </row>
    <row r="182" ht="47.25">
      <c r="A182" s="46">
        <v>146</v>
      </c>
      <c r="B182" s="72" t="s">
        <v>339</v>
      </c>
      <c r="C182" s="125">
        <f>2022!B179</f>
        <v>385.73099999999999</v>
      </c>
      <c r="D182" s="126">
        <f>2022!N179</f>
        <v>140</v>
      </c>
      <c r="E182" s="126">
        <f>2022!O179</f>
        <v>140</v>
      </c>
      <c r="F182" s="125">
        <f>2022!R179</f>
        <v>0.36294723524943551</v>
      </c>
      <c r="G182" s="59">
        <f>2021!W138</f>
        <v>30</v>
      </c>
      <c r="H182" s="127">
        <f t="shared" si="754"/>
        <v>21.428571428571427</v>
      </c>
      <c r="I182" s="59"/>
      <c r="J182" s="59"/>
      <c r="K182" s="59"/>
      <c r="L182" s="59"/>
      <c r="M182" s="59"/>
      <c r="N182" s="59"/>
      <c r="O182" s="59">
        <f>'Добыча 2021'!R148</f>
        <v>4</v>
      </c>
      <c r="P182" s="59"/>
      <c r="Q182" s="59"/>
      <c r="R182" s="59"/>
      <c r="S182" s="59"/>
      <c r="T182" s="59"/>
      <c r="U182" s="59">
        <f t="shared" si="753"/>
        <v>13.333333333333334</v>
      </c>
      <c r="V182" s="127">
        <f>2022!U179</f>
        <v>42</v>
      </c>
      <c r="W182" s="59">
        <f t="shared" si="755"/>
        <v>30</v>
      </c>
      <c r="X182" s="59">
        <f>2022!W179</f>
        <v>35</v>
      </c>
      <c r="Y182" s="127">
        <f t="shared" si="756"/>
        <v>25</v>
      </c>
      <c r="Z182" s="59"/>
      <c r="AA182" s="59"/>
      <c r="AB182" s="59"/>
      <c r="AC182" s="59"/>
      <c r="AD182" s="59">
        <f t="shared" si="746"/>
        <v>35</v>
      </c>
      <c r="AE182" s="59"/>
    </row>
    <row r="183" ht="31.5">
      <c r="A183" s="46">
        <v>147</v>
      </c>
      <c r="B183" s="152" t="s">
        <v>444</v>
      </c>
      <c r="C183" s="125">
        <f>2022!B180</f>
        <v>16.981999999999999</v>
      </c>
      <c r="D183" s="138">
        <f>2022!N180</f>
        <v>51</v>
      </c>
      <c r="E183" s="126">
        <f>2022!O180</f>
        <v>16</v>
      </c>
      <c r="F183" s="125">
        <f>2022!R180</f>
        <v>0.9421740666588152</v>
      </c>
      <c r="G183" s="80">
        <f>2021!W139</f>
        <v>10</v>
      </c>
      <c r="H183" s="139">
        <f t="shared" si="754"/>
        <v>19.607843137254903</v>
      </c>
      <c r="I183" s="59"/>
      <c r="J183" s="59"/>
      <c r="K183" s="59"/>
      <c r="L183" s="59"/>
      <c r="M183" s="59"/>
      <c r="N183" s="59"/>
      <c r="O183" s="80">
        <f>'Добыча 2021'!R149</f>
        <v>1</v>
      </c>
      <c r="P183" s="59"/>
      <c r="Q183" s="59"/>
      <c r="R183" s="59"/>
      <c r="S183" s="59"/>
      <c r="T183" s="59"/>
      <c r="U183" s="80">
        <f t="shared" si="753"/>
        <v>10</v>
      </c>
      <c r="V183" s="127">
        <f>2022!U180</f>
        <v>4.7999999999999998</v>
      </c>
      <c r="W183" s="59">
        <f t="shared" si="755"/>
        <v>30</v>
      </c>
      <c r="X183" s="59">
        <f>2022!W180</f>
        <v>4</v>
      </c>
      <c r="Y183" s="127">
        <f t="shared" si="756"/>
        <v>25</v>
      </c>
      <c r="Z183" s="59"/>
      <c r="AA183" s="59"/>
      <c r="AB183" s="59"/>
      <c r="AC183" s="59"/>
      <c r="AD183" s="59">
        <f t="shared" si="746"/>
        <v>4</v>
      </c>
      <c r="AE183" s="59"/>
    </row>
    <row r="184" ht="31.5">
      <c r="A184" s="46">
        <v>148</v>
      </c>
      <c r="B184" s="152" t="s">
        <v>445</v>
      </c>
      <c r="C184" s="125">
        <f>2022!B181</f>
        <v>114.56699999999999</v>
      </c>
      <c r="D184" s="149"/>
      <c r="E184" s="126">
        <f>2022!O181</f>
        <v>37</v>
      </c>
      <c r="F184" s="125">
        <f>2022!R181</f>
        <v>0.32295512669442339</v>
      </c>
      <c r="G184" s="150"/>
      <c r="H184" s="151"/>
      <c r="I184" s="59"/>
      <c r="J184" s="59"/>
      <c r="K184" s="59"/>
      <c r="L184" s="59"/>
      <c r="M184" s="59"/>
      <c r="N184" s="59"/>
      <c r="O184" s="150"/>
      <c r="P184" s="59"/>
      <c r="Q184" s="59"/>
      <c r="R184" s="59"/>
      <c r="S184" s="59"/>
      <c r="T184" s="59"/>
      <c r="U184" s="150"/>
      <c r="V184" s="127">
        <f>2022!U181</f>
        <v>11.1</v>
      </c>
      <c r="W184" s="59">
        <f t="shared" si="755"/>
        <v>30</v>
      </c>
      <c r="X184" s="59">
        <f>2022!W181</f>
        <v>11</v>
      </c>
      <c r="Y184" s="127">
        <f t="shared" si="756"/>
        <v>29.72972972972973</v>
      </c>
      <c r="Z184" s="59"/>
      <c r="AA184" s="59"/>
      <c r="AB184" s="59"/>
      <c r="AC184" s="59"/>
      <c r="AD184" s="59">
        <f t="shared" si="746"/>
        <v>11</v>
      </c>
      <c r="AE184" s="59"/>
    </row>
    <row r="185" ht="31.5">
      <c r="A185" s="46">
        <v>149</v>
      </c>
      <c r="B185" s="152" t="s">
        <v>446</v>
      </c>
      <c r="C185" s="125">
        <f>2022!B182</f>
        <v>15.319000000000001</v>
      </c>
      <c r="D185" s="149"/>
      <c r="E185" s="126">
        <f>2022!O182</f>
        <v>12</v>
      </c>
      <c r="F185" s="125">
        <f>2022!R182</f>
        <v>0.78334094914811669</v>
      </c>
      <c r="G185" s="150"/>
      <c r="H185" s="151"/>
      <c r="I185" s="59"/>
      <c r="J185" s="59"/>
      <c r="K185" s="59"/>
      <c r="L185" s="59"/>
      <c r="M185" s="59"/>
      <c r="N185" s="59"/>
      <c r="O185" s="150"/>
      <c r="P185" s="59"/>
      <c r="Q185" s="59"/>
      <c r="R185" s="59"/>
      <c r="S185" s="59"/>
      <c r="T185" s="59"/>
      <c r="U185" s="150"/>
      <c r="V185" s="127">
        <f>2022!U182</f>
        <v>3.5999999999999996</v>
      </c>
      <c r="W185" s="59">
        <f t="shared" si="755"/>
        <v>30</v>
      </c>
      <c r="X185" s="59">
        <f>2022!W182</f>
        <v>3</v>
      </c>
      <c r="Y185" s="127">
        <f t="shared" si="756"/>
        <v>25</v>
      </c>
      <c r="Z185" s="59"/>
      <c r="AA185" s="59"/>
      <c r="AB185" s="59"/>
      <c r="AC185" s="59"/>
      <c r="AD185" s="59">
        <f t="shared" si="746"/>
        <v>3</v>
      </c>
      <c r="AE185" s="59"/>
    </row>
    <row r="186" ht="31.5">
      <c r="A186" s="46">
        <v>150</v>
      </c>
      <c r="B186" s="152" t="s">
        <v>447</v>
      </c>
      <c r="C186" s="125">
        <f>2022!B183</f>
        <v>8.5980000000000008</v>
      </c>
      <c r="D186" s="149"/>
      <c r="E186" s="126">
        <f>2022!O183</f>
        <v>3</v>
      </c>
      <c r="F186" s="125">
        <f>2022!R183</f>
        <v>0.34891835310537334</v>
      </c>
      <c r="G186" s="150"/>
      <c r="H186" s="151"/>
      <c r="I186" s="59"/>
      <c r="J186" s="59"/>
      <c r="K186" s="59"/>
      <c r="L186" s="59"/>
      <c r="M186" s="59"/>
      <c r="N186" s="59"/>
      <c r="O186" s="150"/>
      <c r="P186" s="59"/>
      <c r="Q186" s="59"/>
      <c r="R186" s="59"/>
      <c r="S186" s="59"/>
      <c r="T186" s="59"/>
      <c r="U186" s="150"/>
      <c r="V186" s="127">
        <f>2022!U183</f>
        <v>0.89999999999999991</v>
      </c>
      <c r="W186" s="59">
        <f t="shared" si="755"/>
        <v>30</v>
      </c>
      <c r="X186" s="59">
        <f>2022!W183</f>
        <v>0</v>
      </c>
      <c r="Y186" s="127">
        <f t="shared" si="756"/>
        <v>0</v>
      </c>
      <c r="Z186" s="59"/>
      <c r="AA186" s="59"/>
      <c r="AB186" s="59"/>
      <c r="AC186" s="59"/>
      <c r="AD186" s="59" t="str">
        <f t="shared" si="746"/>
        <v/>
      </c>
      <c r="AE186" s="59"/>
    </row>
    <row r="187" ht="31.5">
      <c r="A187" s="46">
        <v>151</v>
      </c>
      <c r="B187" s="152" t="s">
        <v>448</v>
      </c>
      <c r="C187" s="125">
        <f>2022!B184</f>
        <v>13.641</v>
      </c>
      <c r="D187" s="142"/>
      <c r="E187" s="126">
        <f>2022!O184</f>
        <v>6</v>
      </c>
      <c r="F187" s="125">
        <f>2022!R184</f>
        <v>0.43985045084671209</v>
      </c>
      <c r="G187" s="82"/>
      <c r="H187" s="143"/>
      <c r="I187" s="59"/>
      <c r="J187" s="59"/>
      <c r="K187" s="59"/>
      <c r="L187" s="59"/>
      <c r="M187" s="59"/>
      <c r="N187" s="59"/>
      <c r="O187" s="82"/>
      <c r="P187" s="59"/>
      <c r="Q187" s="59"/>
      <c r="R187" s="59"/>
      <c r="S187" s="59"/>
      <c r="T187" s="59"/>
      <c r="U187" s="82"/>
      <c r="V187" s="127">
        <f>2022!U184</f>
        <v>1.7999999999999998</v>
      </c>
      <c r="W187" s="59">
        <f t="shared" si="755"/>
        <v>30</v>
      </c>
      <c r="X187" s="59">
        <f>2022!W184</f>
        <v>1</v>
      </c>
      <c r="Y187" s="127">
        <f t="shared" si="756"/>
        <v>0</v>
      </c>
      <c r="Z187" s="59"/>
      <c r="AA187" s="59"/>
      <c r="AB187" s="59"/>
      <c r="AC187" s="59"/>
      <c r="AD187" s="59">
        <f t="shared" si="746"/>
        <v>1</v>
      </c>
      <c r="AE187" s="59"/>
    </row>
    <row r="188" ht="31.5">
      <c r="A188" s="46">
        <v>152</v>
      </c>
      <c r="B188" s="72" t="s">
        <v>217</v>
      </c>
      <c r="C188" s="125">
        <f>2022!B185</f>
        <v>52</v>
      </c>
      <c r="D188" s="126">
        <f>2022!N185</f>
        <v>52</v>
      </c>
      <c r="E188" s="126">
        <f>2022!O185</f>
        <v>35</v>
      </c>
      <c r="F188" s="125">
        <f>2022!R185</f>
        <v>0.67307692307692313</v>
      </c>
      <c r="G188" s="59">
        <f>2021!W140</f>
        <v>8</v>
      </c>
      <c r="H188" s="127">
        <f t="shared" si="754"/>
        <v>15.384615384615385</v>
      </c>
      <c r="I188" s="59"/>
      <c r="J188" s="59"/>
      <c r="K188" s="59"/>
      <c r="L188" s="59"/>
      <c r="M188" s="59"/>
      <c r="N188" s="59"/>
      <c r="O188" s="59">
        <f>'Добыча 2021'!R150</f>
        <v>1</v>
      </c>
      <c r="P188" s="59"/>
      <c r="Q188" s="59"/>
      <c r="R188" s="59"/>
      <c r="S188" s="59"/>
      <c r="T188" s="59"/>
      <c r="U188" s="59">
        <f t="shared" si="753"/>
        <v>12.5</v>
      </c>
      <c r="V188" s="127">
        <f>2022!U185</f>
        <v>10.5</v>
      </c>
      <c r="W188" s="59">
        <f t="shared" si="755"/>
        <v>30</v>
      </c>
      <c r="X188" s="59">
        <f>2022!W185</f>
        <v>8</v>
      </c>
      <c r="Y188" s="127">
        <f t="shared" si="756"/>
        <v>22.857142857142858</v>
      </c>
      <c r="Z188" s="59"/>
      <c r="AA188" s="59"/>
      <c r="AB188" s="59"/>
      <c r="AC188" s="59"/>
      <c r="AD188" s="59">
        <f t="shared" si="746"/>
        <v>8</v>
      </c>
      <c r="AE188" s="59"/>
    </row>
    <row r="189" ht="31.5">
      <c r="A189" s="46">
        <v>153</v>
      </c>
      <c r="B189" s="72" t="s">
        <v>222</v>
      </c>
      <c r="C189" s="125">
        <f>2022!B186</f>
        <v>52.700000000000003</v>
      </c>
      <c r="D189" s="126">
        <f>2022!N186</f>
        <v>32</v>
      </c>
      <c r="E189" s="126">
        <f>2022!O186</f>
        <v>30</v>
      </c>
      <c r="F189" s="125">
        <f>2022!R186</f>
        <v>0.56925996204933582</v>
      </c>
      <c r="G189" s="59">
        <f>2021!W141</f>
        <v>4</v>
      </c>
      <c r="H189" s="127">
        <f t="shared" si="754"/>
        <v>12.5</v>
      </c>
      <c r="I189" s="59"/>
      <c r="J189" s="59"/>
      <c r="K189" s="59"/>
      <c r="L189" s="59"/>
      <c r="M189" s="59"/>
      <c r="N189" s="59"/>
      <c r="O189" s="59">
        <f>'Добыча 2021'!R151</f>
        <v>1</v>
      </c>
      <c r="P189" s="59"/>
      <c r="Q189" s="59"/>
      <c r="R189" s="59"/>
      <c r="S189" s="59"/>
      <c r="T189" s="59"/>
      <c r="U189" s="59">
        <f t="shared" si="753"/>
        <v>25</v>
      </c>
      <c r="V189" s="127">
        <f>2022!U186</f>
        <v>9</v>
      </c>
      <c r="W189" s="59">
        <f t="shared" si="755"/>
        <v>30</v>
      </c>
      <c r="X189" s="59">
        <f>2022!W186</f>
        <v>7</v>
      </c>
      <c r="Y189" s="127">
        <f t="shared" si="756"/>
        <v>23.333333333333332</v>
      </c>
      <c r="Z189" s="59"/>
      <c r="AA189" s="59"/>
      <c r="AB189" s="59"/>
      <c r="AC189" s="59"/>
      <c r="AD189" s="59">
        <f t="shared" si="746"/>
        <v>7</v>
      </c>
      <c r="AE189" s="59"/>
    </row>
    <row r="190" ht="31.5" customHeight="1">
      <c r="A190" s="46">
        <v>154</v>
      </c>
      <c r="B190" s="72" t="s">
        <v>221</v>
      </c>
      <c r="C190" s="125">
        <f>2022!B187</f>
        <v>34.100000000000001</v>
      </c>
      <c r="D190" s="126">
        <f>2022!N187</f>
        <v>22</v>
      </c>
      <c r="E190" s="126">
        <f>2022!O187</f>
        <v>20</v>
      </c>
      <c r="F190" s="125">
        <f>2022!R187</f>
        <v>0.58651026392961869</v>
      </c>
      <c r="G190" s="59">
        <f>2021!W142</f>
        <v>6</v>
      </c>
      <c r="H190" s="127">
        <f t="shared" si="754"/>
        <v>27.27272727272727</v>
      </c>
      <c r="I190" s="62"/>
      <c r="J190" s="62"/>
      <c r="K190" s="62"/>
      <c r="L190" s="132"/>
      <c r="M190" s="59"/>
      <c r="N190" s="59"/>
      <c r="O190" s="59">
        <f>'Добыча 2021'!R152</f>
        <v>1</v>
      </c>
      <c r="P190" s="59"/>
      <c r="Q190" s="59"/>
      <c r="R190" s="59"/>
      <c r="S190" s="59"/>
      <c r="T190" s="59"/>
      <c r="U190" s="59">
        <f t="shared" si="753"/>
        <v>16.666666666666664</v>
      </c>
      <c r="V190" s="127">
        <f>2022!U187</f>
        <v>6</v>
      </c>
      <c r="W190" s="59">
        <f t="shared" si="755"/>
        <v>30</v>
      </c>
      <c r="X190" s="59">
        <f>2022!W187</f>
        <v>6</v>
      </c>
      <c r="Y190" s="127">
        <f t="shared" si="756"/>
        <v>30</v>
      </c>
      <c r="Z190" s="59"/>
      <c r="AA190" s="59"/>
      <c r="AB190" s="59"/>
      <c r="AC190" s="59"/>
      <c r="AD190" s="59">
        <f t="shared" si="746"/>
        <v>6</v>
      </c>
      <c r="AE190" s="59"/>
    </row>
    <row r="191" ht="31.5">
      <c r="A191" s="46">
        <v>155</v>
      </c>
      <c r="B191" s="72" t="s">
        <v>218</v>
      </c>
      <c r="C191" s="125">
        <f>2022!B188</f>
        <v>18.399999999999999</v>
      </c>
      <c r="D191" s="126">
        <f>2022!N188</f>
        <v>18</v>
      </c>
      <c r="E191" s="126">
        <f>2022!O188</f>
        <v>18</v>
      </c>
      <c r="F191" s="125">
        <f>2022!R188</f>
        <v>0.97826086956521752</v>
      </c>
      <c r="G191" s="59">
        <f>2021!W143</f>
        <v>3</v>
      </c>
      <c r="H191" s="127">
        <f t="shared" si="754"/>
        <v>16.666666666666664</v>
      </c>
      <c r="I191" s="59"/>
      <c r="J191" s="59"/>
      <c r="K191" s="59"/>
      <c r="L191" s="59"/>
      <c r="M191" s="59"/>
      <c r="N191" s="59"/>
      <c r="O191" s="59">
        <f>'Добыча 2021'!R153</f>
        <v>1</v>
      </c>
      <c r="P191" s="59"/>
      <c r="Q191" s="59"/>
      <c r="R191" s="59"/>
      <c r="S191" s="59"/>
      <c r="T191" s="59"/>
      <c r="U191" s="59">
        <f t="shared" si="753"/>
        <v>33.333333333333329</v>
      </c>
      <c r="V191" s="127">
        <f>2022!U188</f>
        <v>5.3999999999999995</v>
      </c>
      <c r="W191" s="59">
        <f t="shared" si="755"/>
        <v>30</v>
      </c>
      <c r="X191" s="59">
        <f>2022!W188</f>
        <v>4</v>
      </c>
      <c r="Y191" s="127">
        <f t="shared" si="756"/>
        <v>22.222222222222221</v>
      </c>
      <c r="Z191" s="59"/>
      <c r="AA191" s="59"/>
      <c r="AB191" s="59"/>
      <c r="AC191" s="59"/>
      <c r="AD191" s="59">
        <f t="shared" si="746"/>
        <v>4</v>
      </c>
      <c r="AE191" s="59"/>
    </row>
    <row r="192" ht="31.5">
      <c r="A192" s="46">
        <v>156</v>
      </c>
      <c r="B192" s="72" t="s">
        <v>220</v>
      </c>
      <c r="C192" s="125">
        <f>2022!B189</f>
        <v>48.5</v>
      </c>
      <c r="D192" s="126">
        <f>2022!N189</f>
        <v>27</v>
      </c>
      <c r="E192" s="126">
        <f>2022!O189</f>
        <v>25</v>
      </c>
      <c r="F192" s="125">
        <f>2022!R189</f>
        <v>0.51546391752577314</v>
      </c>
      <c r="G192" s="59">
        <f>2021!W144</f>
        <v>4</v>
      </c>
      <c r="H192" s="127">
        <f t="shared" si="754"/>
        <v>14.814814814814813</v>
      </c>
      <c r="I192" s="59"/>
      <c r="J192" s="59"/>
      <c r="K192" s="59"/>
      <c r="L192" s="59"/>
      <c r="M192" s="59"/>
      <c r="N192" s="59"/>
      <c r="O192" s="59">
        <f>'Добыча 2021'!R154</f>
        <v>0</v>
      </c>
      <c r="P192" s="59"/>
      <c r="Q192" s="59"/>
      <c r="R192" s="59"/>
      <c r="S192" s="59"/>
      <c r="T192" s="59"/>
      <c r="U192" s="59">
        <f t="shared" si="753"/>
        <v>0</v>
      </c>
      <c r="V192" s="127">
        <f>2022!U189</f>
        <v>7.5</v>
      </c>
      <c r="W192" s="59">
        <f t="shared" si="755"/>
        <v>30</v>
      </c>
      <c r="X192" s="59">
        <f>2022!W189</f>
        <v>7</v>
      </c>
      <c r="Y192" s="127">
        <f t="shared" si="756"/>
        <v>28.000000000000004</v>
      </c>
      <c r="Z192" s="59"/>
      <c r="AA192" s="59"/>
      <c r="AB192" s="59"/>
      <c r="AC192" s="59"/>
      <c r="AD192" s="59">
        <f t="shared" si="746"/>
        <v>7</v>
      </c>
      <c r="AE192" s="59"/>
    </row>
    <row r="193" ht="31.5">
      <c r="A193" s="46">
        <v>157</v>
      </c>
      <c r="B193" s="72" t="s">
        <v>219</v>
      </c>
      <c r="C193" s="125">
        <f>2022!B190</f>
        <v>45.700000000000003</v>
      </c>
      <c r="D193" s="126">
        <f>2022!N190</f>
        <v>21</v>
      </c>
      <c r="E193" s="126">
        <f>2022!O190</f>
        <v>20</v>
      </c>
      <c r="F193" s="125">
        <f>2022!R190</f>
        <v>0.43763676148796499</v>
      </c>
      <c r="G193" s="59">
        <f>2021!W145</f>
        <v>6</v>
      </c>
      <c r="H193" s="127">
        <f t="shared" si="754"/>
        <v>28.571428571428569</v>
      </c>
      <c r="I193" s="62"/>
      <c r="J193" s="62"/>
      <c r="K193" s="62"/>
      <c r="L193" s="132"/>
      <c r="M193" s="59"/>
      <c r="N193" s="59"/>
      <c r="O193" s="59">
        <f>'Добыча 2021'!R155</f>
        <v>0</v>
      </c>
      <c r="P193" s="59"/>
      <c r="Q193" s="59"/>
      <c r="R193" s="59"/>
      <c r="S193" s="59"/>
      <c r="T193" s="59"/>
      <c r="U193" s="59">
        <f t="shared" si="753"/>
        <v>0</v>
      </c>
      <c r="V193" s="127">
        <f>2022!U190</f>
        <v>6</v>
      </c>
      <c r="W193" s="59">
        <f t="shared" si="755"/>
        <v>30</v>
      </c>
      <c r="X193" s="59">
        <f>2022!W190</f>
        <v>6</v>
      </c>
      <c r="Y193" s="127">
        <f t="shared" si="756"/>
        <v>30</v>
      </c>
      <c r="Z193" s="59"/>
      <c r="AA193" s="59"/>
      <c r="AB193" s="59"/>
      <c r="AC193" s="59"/>
      <c r="AD193" s="59">
        <f t="shared" si="746"/>
        <v>6</v>
      </c>
      <c r="AE193" s="59"/>
    </row>
    <row r="194" ht="48" customHeight="1">
      <c r="A194" s="46">
        <v>158</v>
      </c>
      <c r="B194" s="72" t="s">
        <v>208</v>
      </c>
      <c r="C194" s="125">
        <f>2022!B191</f>
        <v>85.331000000000003</v>
      </c>
      <c r="D194" s="126">
        <f>2022!N191</f>
        <v>51</v>
      </c>
      <c r="E194" s="126">
        <f>2022!O191</f>
        <v>51</v>
      </c>
      <c r="F194" s="125">
        <f>2022!R191</f>
        <v>0.5976725926099542</v>
      </c>
      <c r="G194" s="59">
        <f>2021!W146</f>
        <v>15</v>
      </c>
      <c r="H194" s="127">
        <f t="shared" si="754"/>
        <v>29.411764705882355</v>
      </c>
      <c r="I194" s="59"/>
      <c r="J194" s="59"/>
      <c r="K194" s="59"/>
      <c r="L194" s="59"/>
      <c r="M194" s="59"/>
      <c r="N194" s="59"/>
      <c r="O194" s="59">
        <f>'Добыча 2021'!R156</f>
        <v>4</v>
      </c>
      <c r="P194" s="59"/>
      <c r="Q194" s="59"/>
      <c r="R194" s="59"/>
      <c r="S194" s="59"/>
      <c r="T194" s="59"/>
      <c r="U194" s="59">
        <f t="shared" si="753"/>
        <v>26.666666666666668</v>
      </c>
      <c r="V194" s="127">
        <f>2022!U191</f>
        <v>15.299999999999999</v>
      </c>
      <c r="W194" s="59">
        <f t="shared" si="755"/>
        <v>30</v>
      </c>
      <c r="X194" s="59">
        <f>2022!W191</f>
        <v>15</v>
      </c>
      <c r="Y194" s="127">
        <f t="shared" si="756"/>
        <v>29.411764705882355</v>
      </c>
      <c r="Z194" s="59"/>
      <c r="AA194" s="59"/>
      <c r="AB194" s="59"/>
      <c r="AC194" s="59"/>
      <c r="AD194" s="59">
        <f t="shared" si="746"/>
        <v>15</v>
      </c>
      <c r="AE194" s="59"/>
    </row>
    <row r="195" ht="21" customHeight="1">
      <c r="A195" s="46"/>
      <c r="B195" s="61" t="s">
        <v>223</v>
      </c>
      <c r="C195" s="131"/>
      <c r="D195" s="130"/>
      <c r="E195" s="130"/>
      <c r="F195" s="131"/>
      <c r="G195" s="59"/>
      <c r="H195" s="127"/>
      <c r="I195" s="59"/>
      <c r="J195" s="59"/>
      <c r="K195" s="59"/>
      <c r="L195" s="59"/>
      <c r="M195" s="71"/>
      <c r="N195" s="71"/>
      <c r="O195" s="71"/>
      <c r="P195" s="71"/>
      <c r="Q195" s="71"/>
      <c r="R195" s="71"/>
      <c r="S195" s="71"/>
      <c r="T195" s="71"/>
      <c r="U195" s="59"/>
      <c r="V195" s="144"/>
      <c r="W195" s="59"/>
      <c r="X195" s="71"/>
      <c r="Y195" s="127"/>
      <c r="Z195" s="71"/>
      <c r="AA195" s="71"/>
      <c r="AB195" s="71"/>
      <c r="AC195" s="71"/>
      <c r="AD195" s="71" t="str">
        <f t="shared" si="746"/>
        <v/>
      </c>
      <c r="AE195" s="71"/>
    </row>
    <row r="196" ht="47.25">
      <c r="A196" s="46">
        <v>159</v>
      </c>
      <c r="B196" s="72" t="s">
        <v>224</v>
      </c>
      <c r="C196" s="125">
        <f>2022!B193</f>
        <v>3221.3000000000002</v>
      </c>
      <c r="D196" s="126">
        <f>2022!N193</f>
        <v>1400</v>
      </c>
      <c r="E196" s="126">
        <f>2022!O193</f>
        <v>1400</v>
      </c>
      <c r="F196" s="125">
        <f>2022!R193</f>
        <v>0.43460714618321794</v>
      </c>
      <c r="G196" s="59">
        <f>2021!W148</f>
        <v>70</v>
      </c>
      <c r="H196" s="127">
        <f t="shared" si="754"/>
        <v>5</v>
      </c>
      <c r="I196" s="59"/>
      <c r="J196" s="59"/>
      <c r="K196" s="59"/>
      <c r="L196" s="59"/>
      <c r="M196" s="59"/>
      <c r="N196" s="59"/>
      <c r="O196" s="59">
        <f>'Добыча 2021'!R158</f>
        <v>4</v>
      </c>
      <c r="P196" s="59"/>
      <c r="Q196" s="59"/>
      <c r="R196" s="59"/>
      <c r="S196" s="59"/>
      <c r="T196" s="59"/>
      <c r="U196" s="59">
        <f t="shared" si="753"/>
        <v>5.7142857142857144</v>
      </c>
      <c r="V196" s="127">
        <f>2022!U193</f>
        <v>420</v>
      </c>
      <c r="W196" s="59">
        <f t="shared" si="755"/>
        <v>30</v>
      </c>
      <c r="X196" s="59">
        <f>2022!W193</f>
        <v>56</v>
      </c>
      <c r="Y196" s="127">
        <f t="shared" si="756"/>
        <v>4</v>
      </c>
      <c r="Z196" s="59"/>
      <c r="AA196" s="59"/>
      <c r="AB196" s="59"/>
      <c r="AC196" s="59"/>
      <c r="AD196" s="59">
        <f t="shared" si="746"/>
        <v>56</v>
      </c>
      <c r="AE196" s="59"/>
    </row>
    <row r="197" ht="15.75">
      <c r="A197" s="46"/>
      <c r="B197" s="61" t="s">
        <v>225</v>
      </c>
      <c r="C197" s="131"/>
      <c r="D197" s="130"/>
      <c r="E197" s="130"/>
      <c r="F197" s="131"/>
      <c r="G197" s="59"/>
      <c r="H197" s="127"/>
      <c r="I197" s="59"/>
      <c r="J197" s="59"/>
      <c r="K197" s="59"/>
      <c r="L197" s="59"/>
      <c r="M197" s="71"/>
      <c r="N197" s="71"/>
      <c r="O197" s="71"/>
      <c r="P197" s="71"/>
      <c r="Q197" s="71"/>
      <c r="R197" s="71"/>
      <c r="S197" s="71"/>
      <c r="T197" s="71"/>
      <c r="U197" s="59"/>
      <c r="V197" s="144"/>
      <c r="W197" s="59"/>
      <c r="X197" s="71"/>
      <c r="Y197" s="127"/>
      <c r="Z197" s="71"/>
      <c r="AA197" s="71"/>
      <c r="AB197" s="71"/>
      <c r="AC197" s="71"/>
      <c r="AD197" s="71" t="str">
        <f t="shared" si="746"/>
        <v/>
      </c>
      <c r="AE197" s="71"/>
    </row>
    <row r="198" ht="50.25" customHeight="1">
      <c r="A198" s="46">
        <v>160</v>
      </c>
      <c r="B198" s="72" t="s">
        <v>341</v>
      </c>
      <c r="C198" s="125">
        <f>2022!B196</f>
        <v>307.60000000000002</v>
      </c>
      <c r="D198" s="126">
        <f>2022!N196</f>
        <v>28</v>
      </c>
      <c r="E198" s="126">
        <f>2022!O196</f>
        <v>27</v>
      </c>
      <c r="F198" s="125">
        <f>2022!R196</f>
        <v>8.7776332899869955e-002</v>
      </c>
      <c r="G198" s="59">
        <f>2021!W151</f>
        <v>4</v>
      </c>
      <c r="H198" s="127">
        <f t="shared" si="754"/>
        <v>14.285714285714285</v>
      </c>
      <c r="I198" s="59"/>
      <c r="J198" s="59"/>
      <c r="K198" s="59"/>
      <c r="L198" s="59"/>
      <c r="M198" s="59"/>
      <c r="N198" s="59"/>
      <c r="O198" s="59">
        <f>'Добыча 2021'!R161</f>
        <v>1</v>
      </c>
      <c r="P198" s="59"/>
      <c r="Q198" s="59"/>
      <c r="R198" s="59"/>
      <c r="S198" s="59"/>
      <c r="T198" s="59"/>
      <c r="U198" s="59">
        <f t="shared" si="753"/>
        <v>25</v>
      </c>
      <c r="V198" s="127">
        <f>2022!U196</f>
        <v>8.0999999999999996</v>
      </c>
      <c r="W198" s="59">
        <f t="shared" si="755"/>
        <v>30</v>
      </c>
      <c r="X198" s="59">
        <f>2022!W196</f>
        <v>3</v>
      </c>
      <c r="Y198" s="127">
        <f t="shared" si="756"/>
        <v>11.111111111111111</v>
      </c>
      <c r="Z198" s="59"/>
      <c r="AA198" s="59"/>
      <c r="AB198" s="59"/>
      <c r="AC198" s="59"/>
      <c r="AD198" s="59">
        <f t="shared" si="746"/>
        <v>3</v>
      </c>
      <c r="AE198" s="59"/>
    </row>
    <row r="199" ht="47.25">
      <c r="A199" s="46">
        <v>161</v>
      </c>
      <c r="B199" s="72" t="s">
        <v>342</v>
      </c>
      <c r="C199" s="125">
        <f>2022!B197</f>
        <v>986.79999999999995</v>
      </c>
      <c r="D199" s="126">
        <f>2022!N197</f>
        <v>710</v>
      </c>
      <c r="E199" s="126">
        <f>2022!O197</f>
        <v>690</v>
      </c>
      <c r="F199" s="125">
        <f>2022!R197</f>
        <v>0.69922983380624248</v>
      </c>
      <c r="G199" s="59">
        <f>2021!W152</f>
        <v>71</v>
      </c>
      <c r="H199" s="127">
        <f t="shared" si="754"/>
        <v>10</v>
      </c>
      <c r="I199" s="59"/>
      <c r="J199" s="59"/>
      <c r="K199" s="59"/>
      <c r="L199" s="59"/>
      <c r="M199" s="59"/>
      <c r="N199" s="59"/>
      <c r="O199" s="59">
        <f>'Добыча 2021'!R162</f>
        <v>4</v>
      </c>
      <c r="P199" s="59"/>
      <c r="Q199" s="59"/>
      <c r="R199" s="59"/>
      <c r="S199" s="59"/>
      <c r="T199" s="59"/>
      <c r="U199" s="59">
        <f t="shared" si="753"/>
        <v>5.6338028169014089</v>
      </c>
      <c r="V199" s="127">
        <f>2022!U197</f>
        <v>207</v>
      </c>
      <c r="W199" s="59">
        <f t="shared" si="755"/>
        <v>30</v>
      </c>
      <c r="X199" s="59">
        <f>2022!W197</f>
        <v>69</v>
      </c>
      <c r="Y199" s="127">
        <f t="shared" si="756"/>
        <v>10</v>
      </c>
      <c r="Z199" s="59"/>
      <c r="AA199" s="59"/>
      <c r="AB199" s="59"/>
      <c r="AC199" s="59"/>
      <c r="AD199" s="59">
        <f t="shared" si="746"/>
        <v>69</v>
      </c>
      <c r="AE199" s="59"/>
    </row>
    <row r="200" ht="47.25">
      <c r="A200" s="46">
        <v>162</v>
      </c>
      <c r="B200" s="72" t="s">
        <v>343</v>
      </c>
      <c r="C200" s="125">
        <f>2022!B198</f>
        <v>600.10000000000002</v>
      </c>
      <c r="D200" s="126">
        <f>2022!N198</f>
        <v>317</v>
      </c>
      <c r="E200" s="126">
        <f>2022!O198</f>
        <v>288</v>
      </c>
      <c r="F200" s="125">
        <f>2022!R198</f>
        <v>0.47992001333111145</v>
      </c>
      <c r="G200" s="59">
        <f>2021!W153</f>
        <v>32</v>
      </c>
      <c r="H200" s="127">
        <f t="shared" si="754"/>
        <v>10.094637223974763</v>
      </c>
      <c r="I200" s="59"/>
      <c r="J200" s="59"/>
      <c r="K200" s="59"/>
      <c r="L200" s="59"/>
      <c r="M200" s="59"/>
      <c r="N200" s="59"/>
      <c r="O200" s="59">
        <f>'Добыча 2021'!R163</f>
        <v>0</v>
      </c>
      <c r="P200" s="59"/>
      <c r="Q200" s="59"/>
      <c r="R200" s="59"/>
      <c r="S200" s="59"/>
      <c r="T200" s="59"/>
      <c r="U200" s="59">
        <f t="shared" si="753"/>
        <v>0</v>
      </c>
      <c r="V200" s="127">
        <f>2022!U198</f>
        <v>86.399999999999991</v>
      </c>
      <c r="W200" s="59">
        <f t="shared" si="755"/>
        <v>30</v>
      </c>
      <c r="X200" s="59">
        <f>2022!W198</f>
        <v>28</v>
      </c>
      <c r="Y200" s="127">
        <f t="shared" si="756"/>
        <v>9.7222222222222232</v>
      </c>
      <c r="Z200" s="59"/>
      <c r="AA200" s="59"/>
      <c r="AB200" s="59"/>
      <c r="AC200" s="59"/>
      <c r="AD200" s="59">
        <f t="shared" si="746"/>
        <v>28</v>
      </c>
      <c r="AE200" s="59"/>
    </row>
    <row r="201" ht="15.75">
      <c r="A201" s="46"/>
      <c r="B201" s="61" t="s">
        <v>229</v>
      </c>
      <c r="C201" s="131"/>
      <c r="D201" s="130"/>
      <c r="E201" s="130"/>
      <c r="F201" s="131"/>
      <c r="G201" s="59"/>
      <c r="H201" s="127"/>
      <c r="I201" s="59"/>
      <c r="J201" s="59"/>
      <c r="K201" s="59"/>
      <c r="L201" s="59"/>
      <c r="M201" s="71"/>
      <c r="N201" s="71"/>
      <c r="O201" s="71"/>
      <c r="P201" s="71"/>
      <c r="Q201" s="71"/>
      <c r="R201" s="71"/>
      <c r="S201" s="71"/>
      <c r="T201" s="71"/>
      <c r="U201" s="59"/>
      <c r="V201" s="144"/>
      <c r="W201" s="59"/>
      <c r="X201" s="71"/>
      <c r="Y201" s="127"/>
      <c r="Z201" s="71"/>
      <c r="AA201" s="71"/>
      <c r="AB201" s="71"/>
      <c r="AC201" s="71"/>
      <c r="AD201" s="71" t="str">
        <f t="shared" si="746"/>
        <v/>
      </c>
      <c r="AE201" s="71"/>
    </row>
    <row r="202" ht="31.5">
      <c r="A202" s="46">
        <v>163</v>
      </c>
      <c r="B202" s="72" t="s">
        <v>344</v>
      </c>
      <c r="C202" s="125">
        <f>2022!B200</f>
        <v>74.5</v>
      </c>
      <c r="D202" s="126">
        <f>2022!N200</f>
        <v>48</v>
      </c>
      <c r="E202" s="126">
        <f>2022!O200</f>
        <v>50</v>
      </c>
      <c r="F202" s="125">
        <f>2022!R200</f>
        <v>0.67114093959731547</v>
      </c>
      <c r="G202" s="59">
        <f>2021!W155</f>
        <v>14</v>
      </c>
      <c r="H202" s="127">
        <f t="shared" si="754"/>
        <v>29.166666666666668</v>
      </c>
      <c r="I202" s="59"/>
      <c r="J202" s="59"/>
      <c r="K202" s="59"/>
      <c r="L202" s="59"/>
      <c r="M202" s="59"/>
      <c r="N202" s="59"/>
      <c r="O202" s="59">
        <f>'Добыча 2021'!R165</f>
        <v>2</v>
      </c>
      <c r="P202" s="59"/>
      <c r="Q202" s="59"/>
      <c r="R202" s="59"/>
      <c r="S202" s="59"/>
      <c r="T202" s="59"/>
      <c r="U202" s="59">
        <f t="shared" si="753"/>
        <v>14.285714285714285</v>
      </c>
      <c r="V202" s="127">
        <f>2022!U200</f>
        <v>15</v>
      </c>
      <c r="W202" s="59">
        <f t="shared" si="755"/>
        <v>30</v>
      </c>
      <c r="X202" s="59">
        <f>2022!W200</f>
        <v>15</v>
      </c>
      <c r="Y202" s="127">
        <f t="shared" si="756"/>
        <v>30</v>
      </c>
      <c r="Z202" s="59"/>
      <c r="AA202" s="59"/>
      <c r="AB202" s="59"/>
      <c r="AC202" s="59"/>
      <c r="AD202" s="59">
        <f t="shared" si="746"/>
        <v>15</v>
      </c>
      <c r="AE202" s="59"/>
    </row>
    <row r="203" ht="30" customHeight="1">
      <c r="A203" s="46">
        <v>164</v>
      </c>
      <c r="B203" s="72" t="s">
        <v>231</v>
      </c>
      <c r="C203" s="125">
        <f>2022!B201</f>
        <v>85.900000000000006</v>
      </c>
      <c r="D203" s="126">
        <f>2022!N201</f>
        <v>27</v>
      </c>
      <c r="E203" s="126">
        <f>2022!O201</f>
        <v>27</v>
      </c>
      <c r="F203" s="125">
        <f>2022!R201</f>
        <v>0.31431897555296856</v>
      </c>
      <c r="G203" s="59">
        <f>2021!W156</f>
        <v>4</v>
      </c>
      <c r="H203" s="127">
        <f t="shared" si="754"/>
        <v>14.814814814814813</v>
      </c>
      <c r="I203" s="59"/>
      <c r="J203" s="59"/>
      <c r="K203" s="59"/>
      <c r="L203" s="59"/>
      <c r="M203" s="59"/>
      <c r="N203" s="59"/>
      <c r="O203" s="59">
        <f>'Добыча 2021'!R166</f>
        <v>0</v>
      </c>
      <c r="P203" s="59"/>
      <c r="Q203" s="59"/>
      <c r="R203" s="59"/>
      <c r="S203" s="59"/>
      <c r="T203" s="59"/>
      <c r="U203" s="59">
        <f t="shared" si="753"/>
        <v>0</v>
      </c>
      <c r="V203" s="127">
        <f>2022!U201</f>
        <v>8.0999999999999996</v>
      </c>
      <c r="W203" s="59">
        <f t="shared" si="755"/>
        <v>30</v>
      </c>
      <c r="X203" s="59">
        <f>2022!W201</f>
        <v>4</v>
      </c>
      <c r="Y203" s="127">
        <f t="shared" si="756"/>
        <v>14.814814814814813</v>
      </c>
      <c r="Z203" s="59"/>
      <c r="AA203" s="59"/>
      <c r="AB203" s="59"/>
      <c r="AC203" s="59"/>
      <c r="AD203" s="59">
        <f t="shared" si="746"/>
        <v>4</v>
      </c>
      <c r="AE203" s="59"/>
    </row>
    <row r="204" ht="65.25" customHeight="1">
      <c r="A204" s="46">
        <v>165</v>
      </c>
      <c r="B204" s="152" t="s">
        <v>449</v>
      </c>
      <c r="C204" s="125">
        <f>2022!B202</f>
        <v>145.69999999999999</v>
      </c>
      <c r="D204" s="138">
        <f>2022!N202</f>
        <v>118</v>
      </c>
      <c r="E204" s="126">
        <f>2022!O202</f>
        <v>70</v>
      </c>
      <c r="F204" s="125">
        <f>2022!R202</f>
        <v>0.48043925875085797</v>
      </c>
      <c r="G204" s="80">
        <f>2021!W157</f>
        <v>12</v>
      </c>
      <c r="H204" s="139">
        <f t="shared" si="754"/>
        <v>10.16949152542373</v>
      </c>
      <c r="I204" s="71"/>
      <c r="J204" s="71"/>
      <c r="K204" s="71"/>
      <c r="L204" s="140"/>
      <c r="M204" s="59"/>
      <c r="N204" s="59"/>
      <c r="O204" s="80">
        <f>'Добыча 2021'!R167</f>
        <v>1</v>
      </c>
      <c r="P204" s="59"/>
      <c r="Q204" s="59"/>
      <c r="R204" s="59"/>
      <c r="S204" s="59"/>
      <c r="T204" s="59"/>
      <c r="U204" s="80">
        <f t="shared" si="753"/>
        <v>8.3333333333333321</v>
      </c>
      <c r="V204" s="127">
        <f>2022!U202</f>
        <v>21</v>
      </c>
      <c r="W204" s="59">
        <f t="shared" si="755"/>
        <v>30</v>
      </c>
      <c r="X204" s="59">
        <f>2022!W202</f>
        <v>14</v>
      </c>
      <c r="Y204" s="127">
        <f t="shared" si="756"/>
        <v>20</v>
      </c>
      <c r="Z204" s="59"/>
      <c r="AA204" s="59"/>
      <c r="AB204" s="59"/>
      <c r="AC204" s="59"/>
      <c r="AD204" s="59">
        <f t="shared" si="746"/>
        <v>14</v>
      </c>
      <c r="AE204" s="59"/>
    </row>
    <row r="205" ht="72" customHeight="1">
      <c r="A205" s="46">
        <v>166</v>
      </c>
      <c r="B205" s="152" t="s">
        <v>450</v>
      </c>
      <c r="C205" s="125">
        <f>2022!B203</f>
        <v>76.5</v>
      </c>
      <c r="D205" s="142"/>
      <c r="E205" s="126">
        <f>2022!O203</f>
        <v>50</v>
      </c>
      <c r="F205" s="125">
        <f>2022!R203</f>
        <v>0.65359477124183007</v>
      </c>
      <c r="G205" s="82"/>
      <c r="H205" s="143"/>
      <c r="I205" s="62"/>
      <c r="J205" s="62"/>
      <c r="K205" s="62"/>
      <c r="L205" s="132"/>
      <c r="M205" s="59"/>
      <c r="N205" s="59"/>
      <c r="O205" s="82"/>
      <c r="P205" s="59"/>
      <c r="Q205" s="59"/>
      <c r="R205" s="59"/>
      <c r="S205" s="59"/>
      <c r="T205" s="59"/>
      <c r="U205" s="82"/>
      <c r="V205" s="127">
        <f>2022!U203</f>
        <v>15</v>
      </c>
      <c r="W205" s="59">
        <f t="shared" si="755"/>
        <v>30</v>
      </c>
      <c r="X205" s="59">
        <f>2022!W203</f>
        <v>6</v>
      </c>
      <c r="Y205" s="127">
        <f t="shared" si="756"/>
        <v>12</v>
      </c>
      <c r="Z205" s="59"/>
      <c r="AA205" s="59"/>
      <c r="AB205" s="59"/>
      <c r="AC205" s="59"/>
      <c r="AD205" s="59">
        <f t="shared" si="746"/>
        <v>6</v>
      </c>
      <c r="AE205" s="59"/>
    </row>
    <row r="206" ht="31.5">
      <c r="A206" s="46">
        <v>167</v>
      </c>
      <c r="B206" s="72" t="s">
        <v>346</v>
      </c>
      <c r="C206" s="125">
        <f>2022!B204</f>
        <v>161</v>
      </c>
      <c r="D206" s="126">
        <f>2022!N204</f>
        <v>0</v>
      </c>
      <c r="E206" s="126">
        <f>2022!O204</f>
        <v>0</v>
      </c>
      <c r="F206" s="125">
        <f>2022!R204</f>
        <v>0</v>
      </c>
      <c r="G206" s="59">
        <f>2021!W158</f>
        <v>0</v>
      </c>
      <c r="H206" s="127">
        <f t="shared" si="754"/>
        <v>0</v>
      </c>
      <c r="I206" s="59"/>
      <c r="J206" s="59"/>
      <c r="K206" s="59"/>
      <c r="L206" s="59"/>
      <c r="M206" s="59"/>
      <c r="N206" s="59"/>
      <c r="O206" s="59">
        <f>'Добыча 2021'!R168</f>
        <v>0</v>
      </c>
      <c r="P206" s="59"/>
      <c r="Q206" s="59"/>
      <c r="R206" s="59"/>
      <c r="S206" s="59"/>
      <c r="T206" s="59"/>
      <c r="U206" s="59">
        <f t="shared" si="753"/>
        <v>0</v>
      </c>
      <c r="V206" s="127">
        <f>2022!U204</f>
        <v>0</v>
      </c>
      <c r="W206" s="59">
        <f t="shared" si="755"/>
        <v>0</v>
      </c>
      <c r="X206" s="59">
        <f>2022!W204</f>
        <v>0</v>
      </c>
      <c r="Y206" s="127">
        <f t="shared" si="756"/>
        <v>0</v>
      </c>
      <c r="Z206" s="59"/>
      <c r="AA206" s="59"/>
      <c r="AB206" s="59"/>
      <c r="AC206" s="59"/>
      <c r="AD206" s="59" t="str">
        <f t="shared" si="746"/>
        <v/>
      </c>
      <c r="AE206" s="59"/>
    </row>
    <row r="207" ht="47.25">
      <c r="A207" s="46">
        <v>168</v>
      </c>
      <c r="B207" s="72" t="s">
        <v>347</v>
      </c>
      <c r="C207" s="125">
        <f>2022!B205</f>
        <v>121.011</v>
      </c>
      <c r="D207" s="126">
        <f>2022!N205</f>
        <v>41</v>
      </c>
      <c r="E207" s="126">
        <f>2022!O205</f>
        <v>36</v>
      </c>
      <c r="F207" s="125">
        <f>2022!R205</f>
        <v>0.29749361628281729</v>
      </c>
      <c r="G207" s="59">
        <f>2021!W159</f>
        <v>8</v>
      </c>
      <c r="H207" s="127">
        <f t="shared" si="754"/>
        <v>19.512195121951219</v>
      </c>
      <c r="I207" s="59"/>
      <c r="J207" s="59"/>
      <c r="K207" s="59"/>
      <c r="L207" s="59"/>
      <c r="M207" s="59"/>
      <c r="N207" s="59"/>
      <c r="O207" s="59">
        <f>'Добыча 2021'!R169</f>
        <v>0</v>
      </c>
      <c r="P207" s="59"/>
      <c r="Q207" s="59"/>
      <c r="R207" s="59"/>
      <c r="S207" s="59"/>
      <c r="T207" s="59"/>
      <c r="U207" s="59">
        <f t="shared" si="753"/>
        <v>0</v>
      </c>
      <c r="V207" s="127">
        <f>2022!U205</f>
        <v>10.799999999999999</v>
      </c>
      <c r="W207" s="59">
        <f t="shared" si="755"/>
        <v>30</v>
      </c>
      <c r="X207" s="59">
        <f>2022!W205</f>
        <v>10</v>
      </c>
      <c r="Y207" s="127">
        <f t="shared" si="756"/>
        <v>27.777777777777779</v>
      </c>
      <c r="Z207" s="59"/>
      <c r="AA207" s="59"/>
      <c r="AB207" s="59"/>
      <c r="AC207" s="59"/>
      <c r="AD207" s="59">
        <f t="shared" si="746"/>
        <v>10</v>
      </c>
      <c r="AE207" s="59"/>
    </row>
    <row r="208" ht="31.5">
      <c r="A208" s="46">
        <v>169</v>
      </c>
      <c r="B208" s="72" t="s">
        <v>234</v>
      </c>
      <c r="C208" s="125">
        <f>2022!B206</f>
        <v>23.507999999999999</v>
      </c>
      <c r="D208" s="126">
        <f>2022!N206</f>
        <v>21</v>
      </c>
      <c r="E208" s="126">
        <f>2022!O206</f>
        <v>6</v>
      </c>
      <c r="F208" s="125">
        <f>2022!R206</f>
        <v>0.25523226135783567</v>
      </c>
      <c r="G208" s="59">
        <f>2021!W160</f>
        <v>4</v>
      </c>
      <c r="H208" s="127">
        <f t="shared" si="754"/>
        <v>19.047619047619047</v>
      </c>
      <c r="I208" s="59"/>
      <c r="J208" s="59"/>
      <c r="K208" s="59"/>
      <c r="L208" s="59"/>
      <c r="M208" s="59"/>
      <c r="N208" s="59"/>
      <c r="O208" s="59">
        <f>'Добыча 2021'!R170</f>
        <v>0</v>
      </c>
      <c r="P208" s="59"/>
      <c r="Q208" s="59"/>
      <c r="R208" s="59"/>
      <c r="S208" s="59"/>
      <c r="T208" s="59"/>
      <c r="U208" s="59">
        <f t="shared" si="753"/>
        <v>0</v>
      </c>
      <c r="V208" s="127">
        <f>2022!U206</f>
        <v>1.7999999999999998</v>
      </c>
      <c r="W208" s="59">
        <f t="shared" si="755"/>
        <v>30</v>
      </c>
      <c r="X208" s="59">
        <f>2022!W206</f>
        <v>1</v>
      </c>
      <c r="Y208" s="127">
        <f t="shared" si="756"/>
        <v>0</v>
      </c>
      <c r="Z208" s="59"/>
      <c r="AA208" s="59"/>
      <c r="AB208" s="59"/>
      <c r="AC208" s="59"/>
      <c r="AD208" s="59">
        <f t="shared" ref="AD208:AD262" si="757">IF(AND(ISNUMBER(X208),X208&gt;0),X208,"")</f>
        <v>1</v>
      </c>
      <c r="AE208" s="59"/>
    </row>
    <row r="209" ht="31.5">
      <c r="A209" s="46">
        <v>170</v>
      </c>
      <c r="B209" s="72" t="s">
        <v>337</v>
      </c>
      <c r="C209" s="125">
        <f>2022!B207</f>
        <v>182.59999999999999</v>
      </c>
      <c r="D209" s="126">
        <f>2022!N207</f>
        <v>280</v>
      </c>
      <c r="E209" s="126">
        <f>2022!O207</f>
        <v>284</v>
      </c>
      <c r="F209" s="125">
        <f>2022!R207</f>
        <v>1.5553121577217963</v>
      </c>
      <c r="G209" s="59">
        <f>2021!W161</f>
        <v>20</v>
      </c>
      <c r="H209" s="127">
        <f t="shared" si="754"/>
        <v>7.1428571428571423</v>
      </c>
      <c r="I209" s="62"/>
      <c r="J209" s="62"/>
      <c r="K209" s="62"/>
      <c r="L209" s="132"/>
      <c r="M209" s="59"/>
      <c r="N209" s="59"/>
      <c r="O209" s="59">
        <f>'Добыча 2021'!R171</f>
        <v>1</v>
      </c>
      <c r="P209" s="59"/>
      <c r="Q209" s="59"/>
      <c r="R209" s="59"/>
      <c r="S209" s="59"/>
      <c r="T209" s="59"/>
      <c r="U209" s="59">
        <f t="shared" si="753"/>
        <v>5</v>
      </c>
      <c r="V209" s="127">
        <f>2022!U207</f>
        <v>85.200000000000003</v>
      </c>
      <c r="W209" s="59">
        <f t="shared" si="755"/>
        <v>30</v>
      </c>
      <c r="X209" s="59">
        <f>2022!W207</f>
        <v>20</v>
      </c>
      <c r="Y209" s="127">
        <f t="shared" si="756"/>
        <v>7.042253521126761</v>
      </c>
      <c r="Z209" s="59"/>
      <c r="AA209" s="59"/>
      <c r="AB209" s="59"/>
      <c r="AC209" s="59"/>
      <c r="AD209" s="59">
        <f t="shared" si="757"/>
        <v>20</v>
      </c>
      <c r="AE209" s="59"/>
    </row>
    <row r="210" ht="15.75">
      <c r="A210" s="46"/>
      <c r="B210" s="61" t="s">
        <v>239</v>
      </c>
      <c r="C210" s="131"/>
      <c r="D210" s="130"/>
      <c r="E210" s="130"/>
      <c r="F210" s="131"/>
      <c r="G210" s="59"/>
      <c r="H210" s="127"/>
      <c r="I210" s="59"/>
      <c r="J210" s="59"/>
      <c r="K210" s="59"/>
      <c r="L210" s="59"/>
      <c r="M210" s="71"/>
      <c r="N210" s="71"/>
      <c r="O210" s="71"/>
      <c r="P210" s="71"/>
      <c r="Q210" s="71"/>
      <c r="R210" s="71"/>
      <c r="S210" s="71"/>
      <c r="T210" s="71"/>
      <c r="U210" s="59"/>
      <c r="V210" s="144"/>
      <c r="W210" s="59"/>
      <c r="X210" s="71"/>
      <c r="Y210" s="127"/>
      <c r="Z210" s="71"/>
      <c r="AA210" s="71"/>
      <c r="AB210" s="71"/>
      <c r="AC210" s="71"/>
      <c r="AD210" s="71" t="str">
        <f t="shared" si="757"/>
        <v/>
      </c>
      <c r="AE210" s="71"/>
    </row>
    <row r="211" ht="31.5">
      <c r="A211" s="46">
        <v>171</v>
      </c>
      <c r="B211" s="72" t="s">
        <v>348</v>
      </c>
      <c r="C211" s="125">
        <f>2022!B209</f>
        <v>397</v>
      </c>
      <c r="D211" s="126">
        <f>2022!N209</f>
        <v>205</v>
      </c>
      <c r="E211" s="126">
        <f>2022!O209</f>
        <v>214</v>
      </c>
      <c r="F211" s="125">
        <f>2022!R209</f>
        <v>0.53904282115869018</v>
      </c>
      <c r="G211" s="59">
        <f>2021!W163</f>
        <v>30</v>
      </c>
      <c r="H211" s="127">
        <f t="shared" si="754"/>
        <v>14.634146341463413</v>
      </c>
      <c r="I211" s="59"/>
      <c r="J211" s="59"/>
      <c r="K211" s="59"/>
      <c r="L211" s="59"/>
      <c r="M211" s="59"/>
      <c r="N211" s="59"/>
      <c r="O211" s="59">
        <f>'Добыча 2021'!R173</f>
        <v>8</v>
      </c>
      <c r="P211" s="59"/>
      <c r="Q211" s="59"/>
      <c r="R211" s="59"/>
      <c r="S211" s="59"/>
      <c r="T211" s="59"/>
      <c r="U211" s="59">
        <f t="shared" si="753"/>
        <v>26.666666666666668</v>
      </c>
      <c r="V211" s="127">
        <f>2022!U209</f>
        <v>64.200000000000003</v>
      </c>
      <c r="W211" s="59">
        <f t="shared" si="755"/>
        <v>30</v>
      </c>
      <c r="X211" s="59">
        <f>2022!W209</f>
        <v>21</v>
      </c>
      <c r="Y211" s="127">
        <f t="shared" si="756"/>
        <v>9.8130841121495322</v>
      </c>
      <c r="Z211" s="59"/>
      <c r="AA211" s="59"/>
      <c r="AB211" s="59"/>
      <c r="AC211" s="59"/>
      <c r="AD211" s="59">
        <f t="shared" si="757"/>
        <v>21</v>
      </c>
      <c r="AE211" s="59"/>
    </row>
    <row r="212" ht="31.5">
      <c r="A212" s="46">
        <v>172</v>
      </c>
      <c r="B212" s="152" t="s">
        <v>451</v>
      </c>
      <c r="C212" s="125">
        <f>2022!B210</f>
        <v>283.50999999999999</v>
      </c>
      <c r="D212" s="138">
        <f>2022!N210</f>
        <v>975</v>
      </c>
      <c r="E212" s="126">
        <f>2022!O210</f>
        <v>160</v>
      </c>
      <c r="F212" s="125">
        <f>2022!R210</f>
        <v>0.56435399104088046</v>
      </c>
      <c r="G212" s="80">
        <f>2021!W164</f>
        <v>49</v>
      </c>
      <c r="H212" s="139">
        <f t="shared" si="754"/>
        <v>5.0256410256410255</v>
      </c>
      <c r="I212" s="71"/>
      <c r="J212" s="71"/>
      <c r="K212" s="71"/>
      <c r="L212" s="140"/>
      <c r="M212" s="59"/>
      <c r="N212" s="59"/>
      <c r="O212" s="80">
        <f>'Добыча 2021'!R174</f>
        <v>9</v>
      </c>
      <c r="P212" s="59"/>
      <c r="Q212" s="59"/>
      <c r="R212" s="59"/>
      <c r="S212" s="59"/>
      <c r="T212" s="59"/>
      <c r="U212" s="80">
        <f t="shared" si="753"/>
        <v>18.367346938775512</v>
      </c>
      <c r="V212" s="127">
        <f>2022!U210</f>
        <v>48</v>
      </c>
      <c r="W212" s="59">
        <f t="shared" si="755"/>
        <v>30</v>
      </c>
      <c r="X212" s="59">
        <f>2022!W210</f>
        <v>16</v>
      </c>
      <c r="Y212" s="127">
        <f t="shared" si="756"/>
        <v>10</v>
      </c>
      <c r="Z212" s="59"/>
      <c r="AA212" s="59"/>
      <c r="AB212" s="59"/>
      <c r="AC212" s="59"/>
      <c r="AD212" s="59">
        <f t="shared" si="757"/>
        <v>16</v>
      </c>
      <c r="AE212" s="59"/>
    </row>
    <row r="213" ht="47.25">
      <c r="A213" s="46">
        <v>173</v>
      </c>
      <c r="B213" s="152" t="s">
        <v>452</v>
      </c>
      <c r="C213" s="125">
        <f>2022!B211</f>
        <v>17.289999999999999</v>
      </c>
      <c r="D213" s="149"/>
      <c r="E213" s="126">
        <f>2022!O211</f>
        <v>10</v>
      </c>
      <c r="F213" s="125">
        <f>2022!R211</f>
        <v>0.578368999421631</v>
      </c>
      <c r="G213" s="150"/>
      <c r="H213" s="151"/>
      <c r="I213" s="71"/>
      <c r="J213" s="71"/>
      <c r="K213" s="71"/>
      <c r="L213" s="140"/>
      <c r="M213" s="59"/>
      <c r="N213" s="59"/>
      <c r="O213" s="150"/>
      <c r="P213" s="59"/>
      <c r="Q213" s="59"/>
      <c r="R213" s="59"/>
      <c r="S213" s="59"/>
      <c r="T213" s="59"/>
      <c r="U213" s="150"/>
      <c r="V213" s="127">
        <f>2022!U211</f>
        <v>3</v>
      </c>
      <c r="W213" s="59">
        <f t="shared" si="755"/>
        <v>30</v>
      </c>
      <c r="X213" s="59">
        <f>2022!W211</f>
        <v>1</v>
      </c>
      <c r="Y213" s="127">
        <f t="shared" si="756"/>
        <v>0</v>
      </c>
      <c r="Z213" s="59"/>
      <c r="AA213" s="59"/>
      <c r="AB213" s="59"/>
      <c r="AC213" s="59"/>
      <c r="AD213" s="59">
        <f t="shared" si="757"/>
        <v>1</v>
      </c>
      <c r="AE213" s="59"/>
    </row>
    <row r="214" ht="53.25" customHeight="1">
      <c r="A214" s="87">
        <v>174</v>
      </c>
      <c r="B214" s="152" t="s">
        <v>453</v>
      </c>
      <c r="C214" s="125">
        <f>2022!B212</f>
        <v>21.34</v>
      </c>
      <c r="D214" s="142"/>
      <c r="E214" s="126">
        <f>2022!O212</f>
        <v>12</v>
      </c>
      <c r="F214" s="125">
        <f>2022!R212</f>
        <v>0.5623242736644799</v>
      </c>
      <c r="G214" s="82"/>
      <c r="H214" s="143"/>
      <c r="I214" s="62"/>
      <c r="J214" s="62"/>
      <c r="K214" s="62"/>
      <c r="L214" s="132"/>
      <c r="M214" s="59"/>
      <c r="N214" s="59"/>
      <c r="O214" s="82"/>
      <c r="P214" s="59"/>
      <c r="Q214" s="59"/>
      <c r="R214" s="59"/>
      <c r="S214" s="59"/>
      <c r="T214" s="59"/>
      <c r="U214" s="82"/>
      <c r="V214" s="127">
        <f>2022!U212</f>
        <v>3.5999999999999996</v>
      </c>
      <c r="W214" s="59">
        <f t="shared" si="755"/>
        <v>30</v>
      </c>
      <c r="X214" s="59">
        <f>2022!W212</f>
        <v>1</v>
      </c>
      <c r="Y214" s="127">
        <f t="shared" si="756"/>
        <v>0</v>
      </c>
      <c r="Z214" s="59"/>
      <c r="AA214" s="59"/>
      <c r="AB214" s="59"/>
      <c r="AC214" s="59"/>
      <c r="AD214" s="59">
        <f t="shared" si="757"/>
        <v>1</v>
      </c>
      <c r="AE214" s="59"/>
    </row>
    <row r="215" ht="47.25">
      <c r="A215" s="46">
        <v>175</v>
      </c>
      <c r="B215" s="73" t="s">
        <v>355</v>
      </c>
      <c r="C215" s="125">
        <f>2022!B213</f>
        <v>398.80799999999999</v>
      </c>
      <c r="D215" s="126">
        <f>2022!N213</f>
        <v>105</v>
      </c>
      <c r="E215" s="126">
        <f>2022!O213</f>
        <v>120</v>
      </c>
      <c r="F215" s="125">
        <f>2022!R213</f>
        <v>0.30089667208280679</v>
      </c>
      <c r="G215" s="59">
        <f>2021!W165</f>
        <v>15</v>
      </c>
      <c r="H215" s="127">
        <f t="shared" si="754"/>
        <v>14.285714285714285</v>
      </c>
      <c r="I215" s="59"/>
      <c r="J215" s="59"/>
      <c r="K215" s="59"/>
      <c r="L215" s="59"/>
      <c r="M215" s="59"/>
      <c r="N215" s="59"/>
      <c r="O215" s="59">
        <f>'Добыча 2021'!R180</f>
        <v>1</v>
      </c>
      <c r="P215" s="59"/>
      <c r="Q215" s="59"/>
      <c r="R215" s="59"/>
      <c r="S215" s="59"/>
      <c r="T215" s="59"/>
      <c r="U215" s="59">
        <f t="shared" si="753"/>
        <v>6.666666666666667</v>
      </c>
      <c r="V215" s="127">
        <f>2022!U213</f>
        <v>36</v>
      </c>
      <c r="W215" s="59">
        <f t="shared" si="755"/>
        <v>30</v>
      </c>
      <c r="X215" s="59">
        <f>2022!W213</f>
        <v>12</v>
      </c>
      <c r="Y215" s="127">
        <f t="shared" si="756"/>
        <v>10</v>
      </c>
      <c r="Z215" s="59"/>
      <c r="AA215" s="59"/>
      <c r="AB215" s="59"/>
      <c r="AC215" s="59"/>
      <c r="AD215" s="59">
        <f t="shared" si="757"/>
        <v>12</v>
      </c>
      <c r="AE215" s="59"/>
    </row>
    <row r="216" ht="47.25">
      <c r="A216" s="46">
        <v>176</v>
      </c>
      <c r="B216" s="165" t="s">
        <v>454</v>
      </c>
      <c r="C216" s="125">
        <f>2022!B214</f>
        <v>379.44299999999998</v>
      </c>
      <c r="D216" s="126">
        <f>2022!N214</f>
        <v>0</v>
      </c>
      <c r="E216" s="126">
        <f>2022!O214</f>
        <v>209</v>
      </c>
      <c r="F216" s="125">
        <f>2022!R214</f>
        <v>0.55080736764151672</v>
      </c>
      <c r="G216" s="59">
        <v>0</v>
      </c>
      <c r="H216" s="127">
        <f t="shared" si="754"/>
        <v>0</v>
      </c>
      <c r="I216" s="71"/>
      <c r="J216" s="71"/>
      <c r="K216" s="71"/>
      <c r="L216" s="140"/>
      <c r="M216" s="59"/>
      <c r="N216" s="59"/>
      <c r="O216" s="59"/>
      <c r="P216" s="59"/>
      <c r="Q216" s="59"/>
      <c r="R216" s="59"/>
      <c r="S216" s="59"/>
      <c r="T216" s="59"/>
      <c r="U216" s="59">
        <f t="shared" si="753"/>
        <v>0</v>
      </c>
      <c r="V216" s="127">
        <f>2022!U214</f>
        <v>62.699999999999996</v>
      </c>
      <c r="W216" s="59">
        <f t="shared" si="755"/>
        <v>30</v>
      </c>
      <c r="X216" s="59">
        <f>2022!W214</f>
        <v>20</v>
      </c>
      <c r="Y216" s="127">
        <f t="shared" si="756"/>
        <v>9.5693779904306222</v>
      </c>
      <c r="Z216" s="59"/>
      <c r="AA216" s="59"/>
      <c r="AB216" s="59"/>
      <c r="AC216" s="59"/>
      <c r="AD216" s="59">
        <f t="shared" si="757"/>
        <v>20</v>
      </c>
      <c r="AE216" s="59"/>
    </row>
    <row r="217" ht="47.25">
      <c r="A217" s="46">
        <v>177</v>
      </c>
      <c r="B217" s="165" t="s">
        <v>455</v>
      </c>
      <c r="C217" s="125">
        <f>2022!B215</f>
        <v>349.32100000000003</v>
      </c>
      <c r="D217" s="126">
        <f>2022!N215</f>
        <v>0</v>
      </c>
      <c r="E217" s="126">
        <f>2022!O215</f>
        <v>192</v>
      </c>
      <c r="F217" s="125">
        <f>2022!R215</f>
        <v>0.54963772575940173</v>
      </c>
      <c r="G217" s="59">
        <v>0</v>
      </c>
      <c r="H217" s="127">
        <f t="shared" si="754"/>
        <v>0</v>
      </c>
      <c r="I217" s="71"/>
      <c r="J217" s="71"/>
      <c r="K217" s="71"/>
      <c r="L217" s="140"/>
      <c r="M217" s="59"/>
      <c r="N217" s="59"/>
      <c r="O217" s="59"/>
      <c r="P217" s="59"/>
      <c r="Q217" s="59"/>
      <c r="R217" s="59"/>
      <c r="S217" s="59"/>
      <c r="T217" s="59"/>
      <c r="U217" s="59">
        <f t="shared" si="753"/>
        <v>0</v>
      </c>
      <c r="V217" s="127">
        <f>2022!U215</f>
        <v>57.599999999999994</v>
      </c>
      <c r="W217" s="59">
        <f t="shared" si="755"/>
        <v>30</v>
      </c>
      <c r="X217" s="59">
        <f>2022!W215</f>
        <v>11</v>
      </c>
      <c r="Y217" s="127">
        <f t="shared" si="756"/>
        <v>5.7291666666666661</v>
      </c>
      <c r="Z217" s="59"/>
      <c r="AA217" s="59"/>
      <c r="AB217" s="59"/>
      <c r="AC217" s="59"/>
      <c r="AD217" s="59">
        <f t="shared" si="757"/>
        <v>11</v>
      </c>
      <c r="AE217" s="59"/>
    </row>
    <row r="218" ht="47.25">
      <c r="A218" s="46">
        <v>178</v>
      </c>
      <c r="B218" s="165" t="s">
        <v>456</v>
      </c>
      <c r="C218" s="125">
        <f>2022!B216</f>
        <v>144.42500000000001</v>
      </c>
      <c r="D218" s="126">
        <f>2022!N216</f>
        <v>0</v>
      </c>
      <c r="E218" s="126">
        <f>2022!O216</f>
        <v>77</v>
      </c>
      <c r="F218" s="125">
        <f>2022!R216</f>
        <v>0.53314869309330093</v>
      </c>
      <c r="G218" s="59">
        <v>0</v>
      </c>
      <c r="H218" s="127">
        <f t="shared" si="754"/>
        <v>0</v>
      </c>
      <c r="I218" s="71"/>
      <c r="J218" s="71"/>
      <c r="K218" s="71"/>
      <c r="L218" s="140"/>
      <c r="M218" s="59"/>
      <c r="N218" s="59"/>
      <c r="O218" s="59"/>
      <c r="P218" s="59"/>
      <c r="Q218" s="59"/>
      <c r="R218" s="59"/>
      <c r="S218" s="59"/>
      <c r="T218" s="59"/>
      <c r="U218" s="59">
        <f t="shared" si="753"/>
        <v>0</v>
      </c>
      <c r="V218" s="127">
        <f>2022!U216</f>
        <v>23.099999999999998</v>
      </c>
      <c r="W218" s="59">
        <f t="shared" si="755"/>
        <v>30</v>
      </c>
      <c r="X218" s="59">
        <f>2022!W216</f>
        <v>5</v>
      </c>
      <c r="Y218" s="127">
        <f t="shared" si="756"/>
        <v>6.4935064935064926</v>
      </c>
      <c r="Z218" s="59"/>
      <c r="AA218" s="59"/>
      <c r="AB218" s="59"/>
      <c r="AC218" s="59"/>
      <c r="AD218" s="59">
        <f t="shared" si="757"/>
        <v>5</v>
      </c>
      <c r="AE218" s="59"/>
    </row>
    <row r="219" ht="47.25">
      <c r="A219" s="46">
        <v>179</v>
      </c>
      <c r="B219" s="165" t="s">
        <v>457</v>
      </c>
      <c r="C219" s="125">
        <f>2022!B217</f>
        <v>289.97000000000003</v>
      </c>
      <c r="D219" s="126">
        <f>2022!N217</f>
        <v>0</v>
      </c>
      <c r="E219" s="126">
        <f>2022!O217</f>
        <v>157</v>
      </c>
      <c r="F219" s="125">
        <f>2022!R217</f>
        <v>0.54143532089526503</v>
      </c>
      <c r="G219" s="59">
        <v>0</v>
      </c>
      <c r="H219" s="127">
        <f t="shared" si="754"/>
        <v>0</v>
      </c>
      <c r="I219" s="71"/>
      <c r="J219" s="71"/>
      <c r="K219" s="71"/>
      <c r="L219" s="140"/>
      <c r="M219" s="59"/>
      <c r="N219" s="59"/>
      <c r="O219" s="59"/>
      <c r="P219" s="59"/>
      <c r="Q219" s="59"/>
      <c r="R219" s="59"/>
      <c r="S219" s="59"/>
      <c r="T219" s="59"/>
      <c r="U219" s="59">
        <f t="shared" si="753"/>
        <v>0</v>
      </c>
      <c r="V219" s="127">
        <f>2022!U217</f>
        <v>47.100000000000001</v>
      </c>
      <c r="W219" s="59">
        <f t="shared" si="755"/>
        <v>30</v>
      </c>
      <c r="X219" s="59">
        <f>2022!W217</f>
        <v>10</v>
      </c>
      <c r="Y219" s="127">
        <f t="shared" si="756"/>
        <v>6.369426751592357</v>
      </c>
      <c r="Z219" s="59"/>
      <c r="AA219" s="59"/>
      <c r="AB219" s="59"/>
      <c r="AC219" s="59"/>
      <c r="AD219" s="59">
        <f t="shared" si="757"/>
        <v>10</v>
      </c>
      <c r="AE219" s="59"/>
    </row>
    <row r="220" ht="31.5">
      <c r="A220" s="46">
        <v>180</v>
      </c>
      <c r="B220" s="165" t="s">
        <v>458</v>
      </c>
      <c r="C220" s="125">
        <f>2022!B218</f>
        <v>246.11000000000001</v>
      </c>
      <c r="D220" s="126">
        <f>2022!N218</f>
        <v>0</v>
      </c>
      <c r="E220" s="126">
        <f>2022!O218</f>
        <v>206</v>
      </c>
      <c r="F220" s="125">
        <f>2022!R218</f>
        <v>0.83702409491690699</v>
      </c>
      <c r="G220" s="59">
        <v>0</v>
      </c>
      <c r="H220" s="127">
        <f t="shared" si="754"/>
        <v>0</v>
      </c>
      <c r="I220" s="71"/>
      <c r="J220" s="71"/>
      <c r="K220" s="71"/>
      <c r="L220" s="140"/>
      <c r="M220" s="59"/>
      <c r="N220" s="59"/>
      <c r="O220" s="59"/>
      <c r="P220" s="59"/>
      <c r="Q220" s="59"/>
      <c r="R220" s="59"/>
      <c r="S220" s="59"/>
      <c r="T220" s="59"/>
      <c r="U220" s="59">
        <f t="shared" si="753"/>
        <v>0</v>
      </c>
      <c r="V220" s="127">
        <f>2022!U218</f>
        <v>61.799999999999997</v>
      </c>
      <c r="W220" s="59">
        <f t="shared" si="755"/>
        <v>30</v>
      </c>
      <c r="X220" s="59">
        <f>2022!W218</f>
        <v>20</v>
      </c>
      <c r="Y220" s="127">
        <f t="shared" si="756"/>
        <v>9.7087378640776691</v>
      </c>
      <c r="Z220" s="59"/>
      <c r="AA220" s="59"/>
      <c r="AB220" s="59"/>
      <c r="AC220" s="59"/>
      <c r="AD220" s="59">
        <f t="shared" si="757"/>
        <v>20</v>
      </c>
      <c r="AE220" s="59"/>
    </row>
    <row r="221" ht="47.25">
      <c r="A221" s="87">
        <v>181</v>
      </c>
      <c r="B221" s="166" t="s">
        <v>240</v>
      </c>
      <c r="C221" s="125">
        <f>2022!B219</f>
        <v>89.932000000000002</v>
      </c>
      <c r="D221" s="126">
        <f>2022!N219</f>
        <v>51</v>
      </c>
      <c r="E221" s="126">
        <f>2022!O219</f>
        <v>51</v>
      </c>
      <c r="F221" s="125">
        <f>2022!R219</f>
        <v>0.56709513854912597</v>
      </c>
      <c r="G221" s="59">
        <f>2021!W166</f>
        <v>4</v>
      </c>
      <c r="H221" s="127">
        <f t="shared" si="754"/>
        <v>7.8431372549019605</v>
      </c>
      <c r="I221" s="62"/>
      <c r="J221" s="62"/>
      <c r="K221" s="62"/>
      <c r="L221" s="132"/>
      <c r="M221" s="59"/>
      <c r="N221" s="59"/>
      <c r="O221" s="59">
        <f>'Добыча 2021'!R181</f>
        <v>0</v>
      </c>
      <c r="P221" s="59"/>
      <c r="Q221" s="59"/>
      <c r="R221" s="59"/>
      <c r="S221" s="59"/>
      <c r="T221" s="59"/>
      <c r="U221" s="59">
        <f t="shared" si="753"/>
        <v>0</v>
      </c>
      <c r="V221" s="127">
        <f>2022!U219</f>
        <v>15.299999999999999</v>
      </c>
      <c r="W221" s="59">
        <f t="shared" si="755"/>
        <v>30</v>
      </c>
      <c r="X221" s="59">
        <f>2022!W219</f>
        <v>4</v>
      </c>
      <c r="Y221" s="127">
        <f t="shared" si="756"/>
        <v>7.8431372549019605</v>
      </c>
      <c r="Z221" s="59"/>
      <c r="AA221" s="59"/>
      <c r="AB221" s="59"/>
      <c r="AC221" s="59"/>
      <c r="AD221" s="59">
        <f t="shared" si="757"/>
        <v>4</v>
      </c>
      <c r="AE221" s="59"/>
    </row>
    <row r="222" ht="15.75">
      <c r="A222" s="46"/>
      <c r="B222" s="61" t="s">
        <v>251</v>
      </c>
      <c r="C222" s="131"/>
      <c r="D222" s="130"/>
      <c r="E222" s="130"/>
      <c r="F222" s="131"/>
      <c r="G222" s="59"/>
      <c r="H222" s="127"/>
      <c r="I222" s="59"/>
      <c r="J222" s="59"/>
      <c r="K222" s="59"/>
      <c r="L222" s="59"/>
      <c r="M222" s="71"/>
      <c r="N222" s="71"/>
      <c r="O222" s="71"/>
      <c r="P222" s="71"/>
      <c r="Q222" s="71"/>
      <c r="R222" s="71"/>
      <c r="S222" s="71"/>
      <c r="T222" s="71"/>
      <c r="U222" s="59"/>
      <c r="V222" s="144"/>
      <c r="W222" s="59"/>
      <c r="X222" s="71"/>
      <c r="Y222" s="127"/>
      <c r="Z222" s="71"/>
      <c r="AA222" s="71"/>
      <c r="AB222" s="71"/>
      <c r="AC222" s="71"/>
      <c r="AD222" s="71" t="str">
        <f t="shared" si="757"/>
        <v/>
      </c>
      <c r="AE222" s="71"/>
    </row>
    <row r="223" ht="48" customHeight="1">
      <c r="A223" s="46">
        <v>182</v>
      </c>
      <c r="B223" s="72" t="s">
        <v>356</v>
      </c>
      <c r="C223" s="125">
        <f>2022!B221</f>
        <v>144.40000000000001</v>
      </c>
      <c r="D223" s="126">
        <f>2022!N221</f>
        <v>409</v>
      </c>
      <c r="E223" s="126">
        <f>2022!O221</f>
        <v>362</v>
      </c>
      <c r="F223" s="125">
        <f>2022!R221</f>
        <v>2.5069252077562325</v>
      </c>
      <c r="G223" s="59">
        <f>2021!W168</f>
        <v>81</v>
      </c>
      <c r="H223" s="127">
        <f t="shared" si="754"/>
        <v>19.804400977995108</v>
      </c>
      <c r="I223" s="59"/>
      <c r="J223" s="59"/>
      <c r="K223" s="59"/>
      <c r="L223" s="59"/>
      <c r="M223" s="59"/>
      <c r="N223" s="59"/>
      <c r="O223" s="59">
        <f>'Добыча 2021'!R183</f>
        <v>12</v>
      </c>
      <c r="P223" s="59"/>
      <c r="Q223" s="59"/>
      <c r="R223" s="59"/>
      <c r="S223" s="59"/>
      <c r="T223" s="59"/>
      <c r="U223" s="59">
        <f t="shared" si="753"/>
        <v>14.814814814814813</v>
      </c>
      <c r="V223" s="127">
        <f>2022!U221</f>
        <v>108.59999999999999</v>
      </c>
      <c r="W223" s="59">
        <f t="shared" si="755"/>
        <v>30</v>
      </c>
      <c r="X223" s="59">
        <f>2022!W221</f>
        <v>90</v>
      </c>
      <c r="Y223" s="127">
        <f t="shared" si="756"/>
        <v>24.861878453038674</v>
      </c>
      <c r="Z223" s="59"/>
      <c r="AA223" s="59"/>
      <c r="AB223" s="59"/>
      <c r="AC223" s="59"/>
      <c r="AD223" s="59">
        <f t="shared" si="757"/>
        <v>90</v>
      </c>
      <c r="AE223" s="59"/>
    </row>
    <row r="224" ht="63">
      <c r="A224" s="46">
        <v>183</v>
      </c>
      <c r="B224" s="72" t="s">
        <v>357</v>
      </c>
      <c r="C224" s="125">
        <f>2022!B222</f>
        <v>18</v>
      </c>
      <c r="D224" s="126">
        <f>2022!N222</f>
        <v>29</v>
      </c>
      <c r="E224" s="126">
        <f>2022!O222</f>
        <v>26</v>
      </c>
      <c r="F224" s="125">
        <f>2022!R222</f>
        <v>1.4444444444444444</v>
      </c>
      <c r="G224" s="59">
        <f>2021!W169</f>
        <v>8</v>
      </c>
      <c r="H224" s="127">
        <f t="shared" si="754"/>
        <v>27.586206896551722</v>
      </c>
      <c r="I224" s="59"/>
      <c r="J224" s="59"/>
      <c r="K224" s="59"/>
      <c r="L224" s="59"/>
      <c r="M224" s="59"/>
      <c r="N224" s="59"/>
      <c r="O224" s="59">
        <f>'Добыча 2021'!R184</f>
        <v>1</v>
      </c>
      <c r="P224" s="59"/>
      <c r="Q224" s="59"/>
      <c r="R224" s="59"/>
      <c r="S224" s="59"/>
      <c r="T224" s="59"/>
      <c r="U224" s="59">
        <f t="shared" si="753"/>
        <v>12.5</v>
      </c>
      <c r="V224" s="127">
        <f>2022!U222</f>
        <v>7.7999999999999998</v>
      </c>
      <c r="W224" s="59">
        <f t="shared" si="755"/>
        <v>30</v>
      </c>
      <c r="X224" s="59">
        <f>2022!W222</f>
        <v>7</v>
      </c>
      <c r="Y224" s="127">
        <f t="shared" si="756"/>
        <v>26.923076923076923</v>
      </c>
      <c r="Z224" s="59"/>
      <c r="AA224" s="59"/>
      <c r="AB224" s="59"/>
      <c r="AC224" s="59"/>
      <c r="AD224" s="59">
        <f t="shared" si="757"/>
        <v>7</v>
      </c>
      <c r="AE224" s="59"/>
    </row>
    <row r="225" ht="15.75">
      <c r="A225" s="46"/>
      <c r="B225" s="61" t="s">
        <v>21</v>
      </c>
      <c r="C225" s="131"/>
      <c r="D225" s="130"/>
      <c r="E225" s="130"/>
      <c r="F225" s="131"/>
      <c r="G225" s="59"/>
      <c r="H225" s="127"/>
      <c r="I225" s="59"/>
      <c r="J225" s="59"/>
      <c r="K225" s="59"/>
      <c r="L225" s="59"/>
      <c r="M225" s="71"/>
      <c r="N225" s="71"/>
      <c r="O225" s="71"/>
      <c r="P225" s="71"/>
      <c r="Q225" s="71"/>
      <c r="R225" s="71"/>
      <c r="S225" s="71"/>
      <c r="T225" s="71"/>
      <c r="U225" s="59"/>
      <c r="V225" s="144"/>
      <c r="W225" s="59"/>
      <c r="X225" s="71"/>
      <c r="Y225" s="127"/>
      <c r="Z225" s="71"/>
      <c r="AA225" s="71"/>
      <c r="AB225" s="71"/>
      <c r="AC225" s="71"/>
      <c r="AD225" s="71" t="str">
        <f t="shared" si="757"/>
        <v/>
      </c>
      <c r="AE225" s="71"/>
    </row>
    <row r="226" ht="31.5">
      <c r="A226" s="87">
        <v>184</v>
      </c>
      <c r="B226" s="72" t="s">
        <v>22</v>
      </c>
      <c r="C226" s="125">
        <f>2022!B224</f>
        <v>240</v>
      </c>
      <c r="D226" s="126">
        <f>2022!N224</f>
        <v>0</v>
      </c>
      <c r="E226" s="126">
        <f>2022!O224</f>
        <v>0</v>
      </c>
      <c r="F226" s="125">
        <f>2022!R224</f>
        <v>0</v>
      </c>
      <c r="G226" s="71">
        <f>2021!W171</f>
        <v>0</v>
      </c>
      <c r="H226" s="127">
        <f t="shared" si="754"/>
        <v>0</v>
      </c>
      <c r="I226" s="62"/>
      <c r="J226" s="62"/>
      <c r="K226" s="62"/>
      <c r="L226" s="132"/>
      <c r="M226" s="59"/>
      <c r="N226" s="59"/>
      <c r="O226" s="59">
        <f>'Добыча 2021'!R186</f>
        <v>0</v>
      </c>
      <c r="P226" s="59"/>
      <c r="Q226" s="59"/>
      <c r="R226" s="59"/>
      <c r="S226" s="59"/>
      <c r="T226" s="59"/>
      <c r="U226" s="59">
        <f t="shared" si="753"/>
        <v>0</v>
      </c>
      <c r="V226" s="127">
        <f>2022!U224</f>
        <v>0</v>
      </c>
      <c r="W226" s="59">
        <f t="shared" si="755"/>
        <v>0</v>
      </c>
      <c r="X226" s="59">
        <f>2022!W224</f>
        <v>0</v>
      </c>
      <c r="Y226" s="127">
        <f t="shared" si="756"/>
        <v>0</v>
      </c>
      <c r="Z226" s="59"/>
      <c r="AA226" s="59"/>
      <c r="AB226" s="59"/>
      <c r="AC226" s="59"/>
      <c r="AD226" s="59" t="str">
        <f t="shared" si="757"/>
        <v/>
      </c>
      <c r="AE226" s="59"/>
    </row>
    <row r="227" ht="15.75">
      <c r="A227" s="87"/>
      <c r="B227" s="61" t="s">
        <v>29</v>
      </c>
      <c r="C227" s="131"/>
      <c r="D227" s="130"/>
      <c r="E227" s="130"/>
      <c r="F227" s="131"/>
      <c r="G227" s="59"/>
      <c r="H227" s="127"/>
      <c r="I227" s="59"/>
      <c r="J227" s="59"/>
      <c r="K227" s="59"/>
      <c r="L227" s="59"/>
      <c r="M227" s="71"/>
      <c r="N227" s="71"/>
      <c r="O227" s="71"/>
      <c r="P227" s="71"/>
      <c r="Q227" s="71"/>
      <c r="R227" s="71"/>
      <c r="S227" s="71"/>
      <c r="T227" s="71"/>
      <c r="U227" s="59"/>
      <c r="V227" s="144"/>
      <c r="W227" s="59"/>
      <c r="X227" s="71"/>
      <c r="Y227" s="127"/>
      <c r="Z227" s="71"/>
      <c r="AA227" s="71"/>
      <c r="AB227" s="71"/>
      <c r="AC227" s="71"/>
      <c r="AD227" s="71" t="str">
        <f t="shared" si="757"/>
        <v/>
      </c>
      <c r="AE227" s="71"/>
    </row>
    <row r="228" ht="63">
      <c r="A228" s="87">
        <v>185</v>
      </c>
      <c r="B228" s="162" t="s">
        <v>358</v>
      </c>
      <c r="C228" s="125">
        <f>2022!B226</f>
        <v>33.299999999999997</v>
      </c>
      <c r="D228" s="138">
        <f>2022!N226</f>
        <v>20</v>
      </c>
      <c r="E228" s="126">
        <f>2022!O226</f>
        <v>10</v>
      </c>
      <c r="F228" s="125">
        <f>2022!R226</f>
        <v>0.3003003003003003</v>
      </c>
      <c r="G228" s="80">
        <f>2021!W173</f>
        <v>6</v>
      </c>
      <c r="H228" s="139">
        <f t="shared" si="754"/>
        <v>30</v>
      </c>
      <c r="I228" s="59"/>
      <c r="J228" s="59"/>
      <c r="K228" s="59"/>
      <c r="L228" s="59"/>
      <c r="M228" s="59"/>
      <c r="N228" s="59"/>
      <c r="O228" s="59">
        <f>'Добыча 2021'!R188</f>
        <v>0</v>
      </c>
      <c r="P228" s="59"/>
      <c r="Q228" s="59"/>
      <c r="R228" s="59"/>
      <c r="S228" s="59"/>
      <c r="T228" s="59"/>
      <c r="U228" s="59">
        <f t="shared" si="753"/>
        <v>0</v>
      </c>
      <c r="V228" s="127">
        <f>2022!U226</f>
        <v>3</v>
      </c>
      <c r="W228" s="59">
        <f t="shared" si="755"/>
        <v>30</v>
      </c>
      <c r="X228" s="59">
        <f>2022!W226</f>
        <v>3</v>
      </c>
      <c r="Y228" s="127">
        <f t="shared" si="756"/>
        <v>30</v>
      </c>
      <c r="Z228" s="59"/>
      <c r="AA228" s="59"/>
      <c r="AB228" s="59"/>
      <c r="AC228" s="59"/>
      <c r="AD228" s="59">
        <f t="shared" si="757"/>
        <v>3</v>
      </c>
      <c r="AE228" s="59"/>
    </row>
    <row r="229" ht="53.25" customHeight="1">
      <c r="A229" s="87">
        <v>186</v>
      </c>
      <c r="B229" s="152" t="s">
        <v>359</v>
      </c>
      <c r="C229" s="125">
        <f>2022!B227</f>
        <v>31.300000000000001</v>
      </c>
      <c r="D229" s="142"/>
      <c r="E229" s="126">
        <f>2022!O227</f>
        <v>10</v>
      </c>
      <c r="F229" s="125">
        <f>2022!R227</f>
        <v>0.31948881789137379</v>
      </c>
      <c r="G229" s="82"/>
      <c r="H229" s="143"/>
      <c r="I229" s="59"/>
      <c r="J229" s="59"/>
      <c r="K229" s="59"/>
      <c r="L229" s="59"/>
      <c r="M229" s="59"/>
      <c r="N229" s="59"/>
      <c r="O229" s="59">
        <f>'Добыча 2021'!R189</f>
        <v>0</v>
      </c>
      <c r="P229" s="59"/>
      <c r="Q229" s="59"/>
      <c r="R229" s="59"/>
      <c r="S229" s="59"/>
      <c r="T229" s="59"/>
      <c r="U229" s="59">
        <f t="shared" si="753"/>
        <v>0</v>
      </c>
      <c r="V229" s="127">
        <f>2022!U227</f>
        <v>3</v>
      </c>
      <c r="W229" s="59">
        <f t="shared" si="755"/>
        <v>30</v>
      </c>
      <c r="X229" s="59">
        <f>2022!W227</f>
        <v>3</v>
      </c>
      <c r="Y229" s="127">
        <f t="shared" si="756"/>
        <v>30</v>
      </c>
      <c r="Z229" s="59"/>
      <c r="AA229" s="59"/>
      <c r="AB229" s="59"/>
      <c r="AC229" s="59"/>
      <c r="AD229" s="59">
        <f t="shared" si="757"/>
        <v>3</v>
      </c>
      <c r="AE229" s="59"/>
    </row>
    <row r="230" ht="47.25">
      <c r="A230" s="87">
        <v>187</v>
      </c>
      <c r="B230" s="72" t="s">
        <v>30</v>
      </c>
      <c r="C230" s="125">
        <f>2022!B228</f>
        <v>34</v>
      </c>
      <c r="D230" s="126">
        <f>2022!N228</f>
        <v>14</v>
      </c>
      <c r="E230" s="126">
        <f>2022!O228</f>
        <v>16</v>
      </c>
      <c r="F230" s="125">
        <f>2022!R228</f>
        <v>0.47058823529411764</v>
      </c>
      <c r="G230" s="59">
        <f>2021!W174</f>
        <v>1</v>
      </c>
      <c r="H230" s="127">
        <f t="shared" si="754"/>
        <v>7.1428571428571423</v>
      </c>
      <c r="I230" s="59"/>
      <c r="J230" s="59"/>
      <c r="K230" s="59"/>
      <c r="L230" s="59"/>
      <c r="M230" s="59"/>
      <c r="N230" s="59"/>
      <c r="O230" s="59">
        <f>'Добыча 2021'!R190</f>
        <v>0</v>
      </c>
      <c r="P230" s="59"/>
      <c r="Q230" s="59"/>
      <c r="R230" s="59"/>
      <c r="S230" s="59"/>
      <c r="T230" s="59"/>
      <c r="U230" s="59">
        <f t="shared" si="753"/>
        <v>0</v>
      </c>
      <c r="V230" s="127">
        <f>2022!U228</f>
        <v>4.7999999999999998</v>
      </c>
      <c r="W230" s="59">
        <f t="shared" si="755"/>
        <v>30</v>
      </c>
      <c r="X230" s="59">
        <f>2022!W228</f>
        <v>1</v>
      </c>
      <c r="Y230" s="127">
        <f t="shared" si="756"/>
        <v>0</v>
      </c>
      <c r="Z230" s="59"/>
      <c r="AA230" s="59"/>
      <c r="AB230" s="59"/>
      <c r="AC230" s="59"/>
      <c r="AD230" s="59">
        <f t="shared" si="757"/>
        <v>1</v>
      </c>
      <c r="AE230" s="59"/>
    </row>
    <row r="231" ht="31.5">
      <c r="A231" s="87">
        <v>188</v>
      </c>
      <c r="B231" s="72" t="s">
        <v>31</v>
      </c>
      <c r="C231" s="125">
        <f>2022!B229</f>
        <v>21.359999999999999</v>
      </c>
      <c r="D231" s="126">
        <f>2022!N229</f>
        <v>14</v>
      </c>
      <c r="E231" s="126">
        <f>2022!O229</f>
        <v>14</v>
      </c>
      <c r="F231" s="125">
        <f>2022!R229</f>
        <v>0.65543071161048694</v>
      </c>
      <c r="G231" s="59">
        <f>2021!W175</f>
        <v>2</v>
      </c>
      <c r="H231" s="127">
        <f t="shared" si="754"/>
        <v>14.285714285714285</v>
      </c>
      <c r="I231" s="59"/>
      <c r="J231" s="59"/>
      <c r="K231" s="59"/>
      <c r="L231" s="59"/>
      <c r="M231" s="59"/>
      <c r="N231" s="59"/>
      <c r="O231" s="59">
        <f>'Добыча 2021'!R191</f>
        <v>0</v>
      </c>
      <c r="P231" s="59"/>
      <c r="Q231" s="59"/>
      <c r="R231" s="59"/>
      <c r="S231" s="59"/>
      <c r="T231" s="59"/>
      <c r="U231" s="59">
        <f t="shared" si="753"/>
        <v>0</v>
      </c>
      <c r="V231" s="127">
        <f>2022!U229</f>
        <v>4.2000000000000002</v>
      </c>
      <c r="W231" s="59">
        <f t="shared" si="755"/>
        <v>30</v>
      </c>
      <c r="X231" s="59">
        <f>2022!W229</f>
        <v>2</v>
      </c>
      <c r="Y231" s="127">
        <f t="shared" si="756"/>
        <v>14.285714285714285</v>
      </c>
      <c r="Z231" s="59"/>
      <c r="AA231" s="59"/>
      <c r="AB231" s="59"/>
      <c r="AC231" s="59"/>
      <c r="AD231" s="59">
        <f t="shared" si="757"/>
        <v>2</v>
      </c>
      <c r="AE231" s="59"/>
    </row>
    <row r="232" ht="31.5">
      <c r="A232" s="87">
        <v>189</v>
      </c>
      <c r="B232" s="72" t="s">
        <v>34</v>
      </c>
      <c r="C232" s="125">
        <f>2022!B230</f>
        <v>254.53999999999999</v>
      </c>
      <c r="D232" s="126">
        <f>2022!N230</f>
        <v>41</v>
      </c>
      <c r="E232" s="126">
        <f>2022!O230</f>
        <v>52</v>
      </c>
      <c r="F232" s="125">
        <f>2022!R230</f>
        <v>0.20429009193054137</v>
      </c>
      <c r="G232" s="59">
        <f>2021!W176</f>
        <v>6</v>
      </c>
      <c r="H232" s="127">
        <f t="shared" si="754"/>
        <v>14.634146341463413</v>
      </c>
      <c r="I232" s="59"/>
      <c r="J232" s="59"/>
      <c r="K232" s="59"/>
      <c r="L232" s="59"/>
      <c r="M232" s="59"/>
      <c r="N232" s="59"/>
      <c r="O232" s="59">
        <f>'Добыча 2021'!R192</f>
        <v>0</v>
      </c>
      <c r="P232" s="59"/>
      <c r="Q232" s="59"/>
      <c r="R232" s="59"/>
      <c r="S232" s="59"/>
      <c r="T232" s="59"/>
      <c r="U232" s="59">
        <f t="shared" si="753"/>
        <v>0</v>
      </c>
      <c r="V232" s="127">
        <f>2022!U230</f>
        <v>15.6</v>
      </c>
      <c r="W232" s="59">
        <f t="shared" si="755"/>
        <v>30</v>
      </c>
      <c r="X232" s="59">
        <f>2022!W230</f>
        <v>8</v>
      </c>
      <c r="Y232" s="127">
        <f t="shared" si="756"/>
        <v>15.384615384615385</v>
      </c>
      <c r="Z232" s="59"/>
      <c r="AA232" s="59"/>
      <c r="AB232" s="59"/>
      <c r="AC232" s="59"/>
      <c r="AD232" s="59">
        <f t="shared" si="757"/>
        <v>8</v>
      </c>
      <c r="AE232" s="59"/>
    </row>
    <row r="233" ht="15.75">
      <c r="A233" s="87"/>
      <c r="B233" s="61" t="s">
        <v>37</v>
      </c>
      <c r="C233" s="131"/>
      <c r="D233" s="130"/>
      <c r="E233" s="130"/>
      <c r="F233" s="131"/>
      <c r="G233" s="59"/>
      <c r="H233" s="127"/>
      <c r="I233" s="59"/>
      <c r="J233" s="59"/>
      <c r="K233" s="59"/>
      <c r="L233" s="59"/>
      <c r="M233" s="71"/>
      <c r="N233" s="71"/>
      <c r="O233" s="71"/>
      <c r="P233" s="71"/>
      <c r="Q233" s="71"/>
      <c r="R233" s="71"/>
      <c r="S233" s="71"/>
      <c r="T233" s="71"/>
      <c r="U233" s="59"/>
      <c r="V233" s="144"/>
      <c r="W233" s="59"/>
      <c r="X233" s="71"/>
      <c r="Y233" s="127"/>
      <c r="Z233" s="71"/>
      <c r="AA233" s="71"/>
      <c r="AB233" s="71"/>
      <c r="AC233" s="71"/>
      <c r="AD233" s="71" t="str">
        <f t="shared" si="757"/>
        <v/>
      </c>
      <c r="AE233" s="71"/>
    </row>
    <row r="234" ht="31.5">
      <c r="A234" s="87">
        <v>190</v>
      </c>
      <c r="B234" s="72" t="s">
        <v>360</v>
      </c>
      <c r="C234" s="125">
        <f>2022!B232</f>
        <v>9.0289999999999999</v>
      </c>
      <c r="D234" s="126">
        <f>2022!N232</f>
        <v>0</v>
      </c>
      <c r="E234" s="126">
        <f>2022!O232</f>
        <v>0</v>
      </c>
      <c r="F234" s="125">
        <f>2022!R232</f>
        <v>0</v>
      </c>
      <c r="G234" s="59">
        <f>2021!W178</f>
        <v>0</v>
      </c>
      <c r="H234" s="127">
        <f t="shared" si="754"/>
        <v>0</v>
      </c>
      <c r="I234" s="59"/>
      <c r="J234" s="59"/>
      <c r="K234" s="59"/>
      <c r="L234" s="59"/>
      <c r="M234" s="59"/>
      <c r="N234" s="59"/>
      <c r="O234" s="59">
        <f>'Добыча 2021'!R194</f>
        <v>0</v>
      </c>
      <c r="P234" s="59"/>
      <c r="Q234" s="59"/>
      <c r="R234" s="59"/>
      <c r="S234" s="59"/>
      <c r="T234" s="59"/>
      <c r="U234" s="59">
        <f t="shared" si="753"/>
        <v>0</v>
      </c>
      <c r="V234" s="127">
        <f>2022!U232</f>
        <v>0</v>
      </c>
      <c r="W234" s="59">
        <f t="shared" si="755"/>
        <v>0</v>
      </c>
      <c r="X234" s="59">
        <f>2022!W232</f>
        <v>0</v>
      </c>
      <c r="Y234" s="127">
        <f t="shared" si="756"/>
        <v>0</v>
      </c>
      <c r="Z234" s="59"/>
      <c r="AA234" s="59"/>
      <c r="AB234" s="59"/>
      <c r="AC234" s="59"/>
      <c r="AD234" s="59" t="str">
        <f t="shared" si="757"/>
        <v/>
      </c>
      <c r="AE234" s="59"/>
    </row>
    <row r="235" ht="31.5">
      <c r="A235" s="87">
        <v>191</v>
      </c>
      <c r="B235" s="64" t="s">
        <v>361</v>
      </c>
      <c r="C235" s="125">
        <f>2022!B233</f>
        <v>19.600000000000001</v>
      </c>
      <c r="D235" s="126">
        <f>2022!N233</f>
        <v>8</v>
      </c>
      <c r="E235" s="126">
        <f>2022!O233</f>
        <v>10</v>
      </c>
      <c r="F235" s="125">
        <f>2022!R233</f>
        <v>0.51020408163265307</v>
      </c>
      <c r="G235" s="59">
        <f>2021!W179</f>
        <v>2</v>
      </c>
      <c r="H235" s="127">
        <f t="shared" si="754"/>
        <v>25</v>
      </c>
      <c r="I235" s="62"/>
      <c r="J235" s="62"/>
      <c r="K235" s="62"/>
      <c r="L235" s="132"/>
      <c r="M235" s="59"/>
      <c r="N235" s="59"/>
      <c r="O235" s="59">
        <f>'Добыча 2021'!R195</f>
        <v>0</v>
      </c>
      <c r="P235" s="59"/>
      <c r="Q235" s="59"/>
      <c r="R235" s="59"/>
      <c r="S235" s="59"/>
      <c r="T235" s="59"/>
      <c r="U235" s="59">
        <f t="shared" si="753"/>
        <v>0</v>
      </c>
      <c r="V235" s="127">
        <f>2022!U233</f>
        <v>3</v>
      </c>
      <c r="W235" s="59">
        <f t="shared" si="755"/>
        <v>30</v>
      </c>
      <c r="X235" s="59">
        <f>2022!W233</f>
        <v>3</v>
      </c>
      <c r="Y235" s="127">
        <f t="shared" si="756"/>
        <v>30</v>
      </c>
      <c r="Z235" s="59"/>
      <c r="AA235" s="59"/>
      <c r="AB235" s="59"/>
      <c r="AC235" s="59"/>
      <c r="AD235" s="59">
        <f t="shared" si="757"/>
        <v>3</v>
      </c>
      <c r="AE235" s="59"/>
    </row>
    <row r="236" ht="19.5" customHeight="1">
      <c r="A236" s="87">
        <v>192</v>
      </c>
      <c r="B236" s="72" t="s">
        <v>44</v>
      </c>
      <c r="C236" s="125">
        <f>2022!B234</f>
        <v>10</v>
      </c>
      <c r="D236" s="126">
        <f>2022!N234</f>
        <v>0</v>
      </c>
      <c r="E236" s="126">
        <f>2022!O234</f>
        <v>7</v>
      </c>
      <c r="F236" s="125">
        <f>2022!R234</f>
        <v>0.69999999999999996</v>
      </c>
      <c r="G236" s="59">
        <f>2021!W180</f>
        <v>0</v>
      </c>
      <c r="H236" s="127">
        <f t="shared" si="754"/>
        <v>0</v>
      </c>
      <c r="I236" s="59"/>
      <c r="J236" s="59"/>
      <c r="K236" s="59"/>
      <c r="L236" s="59"/>
      <c r="M236" s="59"/>
      <c r="N236" s="59"/>
      <c r="O236" s="59">
        <f>'Добыча 2021'!R196</f>
        <v>0</v>
      </c>
      <c r="P236" s="59"/>
      <c r="Q236" s="59"/>
      <c r="R236" s="59"/>
      <c r="S236" s="59"/>
      <c r="T236" s="59"/>
      <c r="U236" s="59">
        <f t="shared" si="753"/>
        <v>0</v>
      </c>
      <c r="V236" s="127">
        <f>2022!U234</f>
        <v>2.1000000000000001</v>
      </c>
      <c r="W236" s="59">
        <f t="shared" si="755"/>
        <v>30</v>
      </c>
      <c r="X236" s="59">
        <f>2022!W234</f>
        <v>0</v>
      </c>
      <c r="Y236" s="127">
        <f t="shared" si="756"/>
        <v>0</v>
      </c>
      <c r="Z236" s="59"/>
      <c r="AA236" s="59"/>
      <c r="AB236" s="59"/>
      <c r="AC236" s="59"/>
      <c r="AD236" s="59" t="str">
        <f t="shared" si="757"/>
        <v/>
      </c>
      <c r="AE236" s="59"/>
    </row>
    <row r="237" ht="31.5">
      <c r="A237" s="87">
        <v>193</v>
      </c>
      <c r="B237" s="72" t="s">
        <v>45</v>
      </c>
      <c r="C237" s="125">
        <f>2022!B235</f>
        <v>9.8000000000000007</v>
      </c>
      <c r="D237" s="126">
        <f>2022!N235</f>
        <v>0</v>
      </c>
      <c r="E237" s="126">
        <f>2022!O235</f>
        <v>0</v>
      </c>
      <c r="F237" s="125">
        <f>2022!R235</f>
        <v>0</v>
      </c>
      <c r="G237" s="59">
        <f>2021!W181</f>
        <v>0</v>
      </c>
      <c r="H237" s="127">
        <f t="shared" si="754"/>
        <v>0</v>
      </c>
      <c r="I237" s="59"/>
      <c r="J237" s="59"/>
      <c r="K237" s="59"/>
      <c r="L237" s="59"/>
      <c r="M237" s="59"/>
      <c r="N237" s="59"/>
      <c r="O237" s="59">
        <f>'Добыча 2021'!R197</f>
        <v>0</v>
      </c>
      <c r="P237" s="59"/>
      <c r="Q237" s="59"/>
      <c r="R237" s="59"/>
      <c r="S237" s="59"/>
      <c r="T237" s="59"/>
      <c r="U237" s="59">
        <f t="shared" si="753"/>
        <v>0</v>
      </c>
      <c r="V237" s="127">
        <f>2022!U235</f>
        <v>0</v>
      </c>
      <c r="W237" s="59">
        <f t="shared" si="755"/>
        <v>0</v>
      </c>
      <c r="X237" s="59">
        <f>2022!W235</f>
        <v>0</v>
      </c>
      <c r="Y237" s="127">
        <f t="shared" si="756"/>
        <v>0</v>
      </c>
      <c r="Z237" s="59"/>
      <c r="AA237" s="59"/>
      <c r="AB237" s="59"/>
      <c r="AC237" s="59"/>
      <c r="AD237" s="59" t="str">
        <f t="shared" si="757"/>
        <v/>
      </c>
      <c r="AE237" s="59"/>
    </row>
    <row r="238" ht="31.5">
      <c r="A238" s="87">
        <v>194</v>
      </c>
      <c r="B238" s="152" t="s">
        <v>459</v>
      </c>
      <c r="C238" s="125">
        <f>2022!B236</f>
        <v>302.69999999999999</v>
      </c>
      <c r="D238" s="138">
        <f>2022!N236</f>
        <v>0</v>
      </c>
      <c r="E238" s="126">
        <f>2022!O236</f>
        <v>0</v>
      </c>
      <c r="F238" s="125">
        <f>2022!R236</f>
        <v>0</v>
      </c>
      <c r="G238" s="80">
        <f>2021!W182</f>
        <v>0</v>
      </c>
      <c r="H238" s="139">
        <f t="shared" si="754"/>
        <v>0</v>
      </c>
      <c r="I238" s="71"/>
      <c r="J238" s="71"/>
      <c r="K238" s="71"/>
      <c r="L238" s="140"/>
      <c r="M238" s="59"/>
      <c r="N238" s="59"/>
      <c r="O238" s="80">
        <f>'Добыча 2021'!R198</f>
        <v>0</v>
      </c>
      <c r="P238" s="59"/>
      <c r="Q238" s="59"/>
      <c r="R238" s="59"/>
      <c r="S238" s="59"/>
      <c r="T238" s="59"/>
      <c r="U238" s="80">
        <f t="shared" si="753"/>
        <v>0</v>
      </c>
      <c r="V238" s="127">
        <f>2022!U236</f>
        <v>0</v>
      </c>
      <c r="W238" s="59">
        <f t="shared" si="755"/>
        <v>0</v>
      </c>
      <c r="X238" s="59">
        <f>2022!W236</f>
        <v>0</v>
      </c>
      <c r="Y238" s="127">
        <f t="shared" si="756"/>
        <v>0</v>
      </c>
      <c r="Z238" s="59"/>
      <c r="AA238" s="59"/>
      <c r="AB238" s="59"/>
      <c r="AC238" s="59"/>
      <c r="AD238" s="59" t="str">
        <f t="shared" si="757"/>
        <v/>
      </c>
      <c r="AE238" s="59"/>
    </row>
    <row r="239" ht="38.25" customHeight="1">
      <c r="A239" s="87">
        <v>195</v>
      </c>
      <c r="B239" s="152" t="s">
        <v>460</v>
      </c>
      <c r="C239" s="125">
        <f>2022!B237</f>
        <v>4.7999999999999998</v>
      </c>
      <c r="D239" s="142"/>
      <c r="E239" s="126">
        <f>2022!O237</f>
        <v>0</v>
      </c>
      <c r="F239" s="125">
        <f>2022!R237</f>
        <v>0</v>
      </c>
      <c r="G239" s="82"/>
      <c r="H239" s="143"/>
      <c r="I239" s="62"/>
      <c r="J239" s="62"/>
      <c r="K239" s="62"/>
      <c r="L239" s="132"/>
      <c r="M239" s="59"/>
      <c r="N239" s="59"/>
      <c r="O239" s="82"/>
      <c r="P239" s="59"/>
      <c r="Q239" s="59"/>
      <c r="R239" s="59"/>
      <c r="S239" s="59"/>
      <c r="T239" s="59"/>
      <c r="U239" s="82"/>
      <c r="V239" s="127">
        <f>2022!U237</f>
        <v>0</v>
      </c>
      <c r="W239" s="59">
        <f t="shared" si="755"/>
        <v>0</v>
      </c>
      <c r="X239" s="59">
        <f>2022!W237</f>
        <v>0</v>
      </c>
      <c r="Y239" s="127">
        <f t="shared" si="756"/>
        <v>0</v>
      </c>
      <c r="Z239" s="59"/>
      <c r="AA239" s="59"/>
      <c r="AB239" s="59"/>
      <c r="AC239" s="59"/>
      <c r="AD239" s="59" t="str">
        <f t="shared" si="757"/>
        <v/>
      </c>
      <c r="AE239" s="59"/>
    </row>
    <row r="240" ht="31.5">
      <c r="A240" s="87">
        <v>196</v>
      </c>
      <c r="B240" s="72" t="s">
        <v>38</v>
      </c>
      <c r="C240" s="125">
        <f>2022!B238</f>
        <v>5.1580000000000004</v>
      </c>
      <c r="D240" s="126">
        <f>2022!N238</f>
        <v>0</v>
      </c>
      <c r="E240" s="126">
        <f>2022!O238</f>
        <v>4</v>
      </c>
      <c r="F240" s="125">
        <f>2022!R238</f>
        <v>0.7754943776657619</v>
      </c>
      <c r="G240" s="59">
        <f>2021!W183</f>
        <v>0</v>
      </c>
      <c r="H240" s="127">
        <f t="shared" si="754"/>
        <v>0</v>
      </c>
      <c r="I240" s="59"/>
      <c r="J240" s="59"/>
      <c r="K240" s="59"/>
      <c r="L240" s="59"/>
      <c r="M240" s="59"/>
      <c r="N240" s="59"/>
      <c r="O240" s="59">
        <f>'Добыча 2021'!R199</f>
        <v>0</v>
      </c>
      <c r="P240" s="59"/>
      <c r="Q240" s="59"/>
      <c r="R240" s="59"/>
      <c r="S240" s="59"/>
      <c r="T240" s="59"/>
      <c r="U240" s="59">
        <f t="shared" si="753"/>
        <v>0</v>
      </c>
      <c r="V240" s="127">
        <f>2022!U238</f>
        <v>1.2</v>
      </c>
      <c r="W240" s="59">
        <f t="shared" si="755"/>
        <v>30</v>
      </c>
      <c r="X240" s="59">
        <f>2022!W238</f>
        <v>1</v>
      </c>
      <c r="Y240" s="127">
        <f t="shared" si="756"/>
        <v>0</v>
      </c>
      <c r="Z240" s="59"/>
      <c r="AA240" s="59"/>
      <c r="AB240" s="59"/>
      <c r="AC240" s="59"/>
      <c r="AD240" s="59">
        <f t="shared" si="757"/>
        <v>1</v>
      </c>
      <c r="AE240" s="59"/>
    </row>
    <row r="241" ht="31.5">
      <c r="A241" s="87">
        <v>197</v>
      </c>
      <c r="B241" s="72" t="s">
        <v>362</v>
      </c>
      <c r="C241" s="125">
        <f>2022!B239</f>
        <v>6.7999999999999998</v>
      </c>
      <c r="D241" s="126">
        <f>2022!N239</f>
        <v>8</v>
      </c>
      <c r="E241" s="126">
        <f>2022!O239</f>
        <v>7</v>
      </c>
      <c r="F241" s="125">
        <f>2022!R239</f>
        <v>1.0294117647058825</v>
      </c>
      <c r="G241" s="59">
        <f>2021!W184</f>
        <v>2</v>
      </c>
      <c r="H241" s="127">
        <f t="shared" si="754"/>
        <v>25</v>
      </c>
      <c r="I241" s="62"/>
      <c r="J241" s="62"/>
      <c r="K241" s="62"/>
      <c r="L241" s="132"/>
      <c r="M241" s="59"/>
      <c r="N241" s="59"/>
      <c r="O241" s="59">
        <f>'Добыча 2021'!R200</f>
        <v>0</v>
      </c>
      <c r="P241" s="59"/>
      <c r="Q241" s="59"/>
      <c r="R241" s="59"/>
      <c r="S241" s="59"/>
      <c r="T241" s="59"/>
      <c r="U241" s="59">
        <f t="shared" ref="U241:U262" si="758">IF(G241=0,0,O241/G241*100)</f>
        <v>0</v>
      </c>
      <c r="V241" s="127">
        <f>2022!U239</f>
        <v>2.1000000000000001</v>
      </c>
      <c r="W241" s="59">
        <f t="shared" si="755"/>
        <v>30</v>
      </c>
      <c r="X241" s="59">
        <f>2022!W239</f>
        <v>2</v>
      </c>
      <c r="Y241" s="127">
        <f t="shared" si="756"/>
        <v>28.571428571428569</v>
      </c>
      <c r="Z241" s="59"/>
      <c r="AA241" s="59"/>
      <c r="AB241" s="59"/>
      <c r="AC241" s="59"/>
      <c r="AD241" s="59">
        <f t="shared" si="757"/>
        <v>2</v>
      </c>
      <c r="AE241" s="59"/>
    </row>
    <row r="242" ht="15.75">
      <c r="A242" s="46"/>
      <c r="B242" s="61" t="s">
        <v>170</v>
      </c>
      <c r="C242" s="131"/>
      <c r="D242" s="130"/>
      <c r="E242" s="130"/>
      <c r="F242" s="131"/>
      <c r="G242" s="59"/>
      <c r="H242" s="127"/>
      <c r="I242" s="59"/>
      <c r="J242" s="59"/>
      <c r="K242" s="59"/>
      <c r="L242" s="59"/>
      <c r="M242" s="71"/>
      <c r="N242" s="71"/>
      <c r="O242" s="71"/>
      <c r="P242" s="71"/>
      <c r="Q242" s="71"/>
      <c r="R242" s="71"/>
      <c r="S242" s="71"/>
      <c r="T242" s="71"/>
      <c r="U242" s="59"/>
      <c r="V242" s="144"/>
      <c r="W242" s="59"/>
      <c r="X242" s="71"/>
      <c r="Y242" s="127"/>
      <c r="Z242" s="71"/>
      <c r="AA242" s="71"/>
      <c r="AB242" s="71"/>
      <c r="AC242" s="71"/>
      <c r="AD242" s="71" t="str">
        <f t="shared" si="757"/>
        <v/>
      </c>
      <c r="AE242" s="71"/>
    </row>
    <row r="243" ht="31.5">
      <c r="A243" s="46">
        <v>198</v>
      </c>
      <c r="B243" s="72" t="s">
        <v>171</v>
      </c>
      <c r="C243" s="125">
        <f>2022!B241</f>
        <v>91.599999999999994</v>
      </c>
      <c r="D243" s="126">
        <f>2022!N241</f>
        <v>50</v>
      </c>
      <c r="E243" s="126">
        <f>2022!O241</f>
        <v>45</v>
      </c>
      <c r="F243" s="125">
        <f>2022!R241</f>
        <v>0.49126637554585156</v>
      </c>
      <c r="G243" s="59">
        <f>2021!W186</f>
        <v>2</v>
      </c>
      <c r="H243" s="127">
        <f t="shared" ref="H242:H262" si="759">IF(G243&gt;0,G243/D243*100,0)</f>
        <v>4</v>
      </c>
      <c r="I243" s="59"/>
      <c r="J243" s="59"/>
      <c r="K243" s="59"/>
      <c r="L243" s="59"/>
      <c r="M243" s="59"/>
      <c r="N243" s="59"/>
      <c r="O243" s="59">
        <f>'Добыча 2021'!R202</f>
        <v>0</v>
      </c>
      <c r="P243" s="59"/>
      <c r="Q243" s="59"/>
      <c r="R243" s="59"/>
      <c r="S243" s="59"/>
      <c r="T243" s="59"/>
      <c r="U243" s="59">
        <f t="shared" si="758"/>
        <v>0</v>
      </c>
      <c r="V243" s="127">
        <f>2022!U241</f>
        <v>13.5</v>
      </c>
      <c r="W243" s="59">
        <f t="shared" ref="W242:W262" si="760">IF(V243&gt;0,V243/E243*100,0)</f>
        <v>30</v>
      </c>
      <c r="X243" s="59">
        <f>2022!W241</f>
        <v>11</v>
      </c>
      <c r="Y243" s="127">
        <f t="shared" ref="Y242:Y262" si="761">IF(X243&gt;1,X243/E243*100,0)</f>
        <v>24.444444444444443</v>
      </c>
      <c r="Z243" s="59"/>
      <c r="AA243" s="59"/>
      <c r="AB243" s="59"/>
      <c r="AC243" s="59"/>
      <c r="AD243" s="59">
        <f t="shared" si="757"/>
        <v>11</v>
      </c>
      <c r="AE243" s="59"/>
    </row>
    <row r="244" ht="31.5">
      <c r="A244" s="46">
        <v>199</v>
      </c>
      <c r="B244" s="72" t="s">
        <v>172</v>
      </c>
      <c r="C244" s="125">
        <f>2022!B242</f>
        <v>347.19999999999999</v>
      </c>
      <c r="D244" s="126">
        <f>2022!N242</f>
        <v>50</v>
      </c>
      <c r="E244" s="126">
        <f>2022!O242</f>
        <v>50</v>
      </c>
      <c r="F244" s="125">
        <f>2022!R242</f>
        <v>0.14400921658986177</v>
      </c>
      <c r="G244" s="59">
        <f>2021!W187</f>
        <v>10</v>
      </c>
      <c r="H244" s="127">
        <f t="shared" si="759"/>
        <v>20</v>
      </c>
      <c r="I244" s="59"/>
      <c r="J244" s="59"/>
      <c r="K244" s="59"/>
      <c r="L244" s="59"/>
      <c r="M244" s="59"/>
      <c r="N244" s="59"/>
      <c r="O244" s="59">
        <f>'Добыча 2021'!R203</f>
        <v>1</v>
      </c>
      <c r="P244" s="59"/>
      <c r="Q244" s="59"/>
      <c r="R244" s="59"/>
      <c r="S244" s="59"/>
      <c r="T244" s="59"/>
      <c r="U244" s="59">
        <f t="shared" si="758"/>
        <v>10</v>
      </c>
      <c r="V244" s="127">
        <f>2022!U242</f>
        <v>15</v>
      </c>
      <c r="W244" s="59">
        <f t="shared" si="760"/>
        <v>30</v>
      </c>
      <c r="X244" s="59">
        <f>2022!W242</f>
        <v>10</v>
      </c>
      <c r="Y244" s="127">
        <f t="shared" si="761"/>
        <v>20</v>
      </c>
      <c r="Z244" s="59"/>
      <c r="AA244" s="59"/>
      <c r="AB244" s="59"/>
      <c r="AC244" s="59"/>
      <c r="AD244" s="59">
        <f t="shared" si="757"/>
        <v>10</v>
      </c>
      <c r="AE244" s="59"/>
    </row>
    <row r="245" ht="15.75">
      <c r="A245" s="46"/>
      <c r="B245" s="61" t="s">
        <v>151</v>
      </c>
      <c r="C245" s="131"/>
      <c r="D245" s="130"/>
      <c r="E245" s="130"/>
      <c r="F245" s="131"/>
      <c r="G245" s="59"/>
      <c r="H245" s="127"/>
      <c r="I245" s="59"/>
      <c r="J245" s="59"/>
      <c r="K245" s="59"/>
      <c r="L245" s="59"/>
      <c r="M245" s="71"/>
      <c r="N245" s="71"/>
      <c r="O245" s="71"/>
      <c r="P245" s="71"/>
      <c r="Q245" s="71"/>
      <c r="R245" s="71"/>
      <c r="S245" s="71"/>
      <c r="T245" s="71"/>
      <c r="U245" s="59"/>
      <c r="V245" s="144"/>
      <c r="W245" s="59"/>
      <c r="X245" s="71"/>
      <c r="Y245" s="127"/>
      <c r="Z245" s="71"/>
      <c r="AA245" s="71"/>
      <c r="AB245" s="71"/>
      <c r="AC245" s="71"/>
      <c r="AD245" s="71" t="str">
        <f t="shared" si="757"/>
        <v/>
      </c>
      <c r="AE245" s="71"/>
    </row>
    <row r="246" ht="31.5">
      <c r="A246" s="46">
        <v>200</v>
      </c>
      <c r="B246" s="72" t="s">
        <v>152</v>
      </c>
      <c r="C246" s="125">
        <f>2022!B244</f>
        <v>211.19999999999999</v>
      </c>
      <c r="D246" s="126">
        <f>2022!N244</f>
        <v>0</v>
      </c>
      <c r="E246" s="126">
        <f>2022!O244</f>
        <v>0</v>
      </c>
      <c r="F246" s="125">
        <f>2022!R244</f>
        <v>0</v>
      </c>
      <c r="G246" s="59">
        <f>2021!W189</f>
        <v>0</v>
      </c>
      <c r="H246" s="127">
        <f t="shared" si="759"/>
        <v>0</v>
      </c>
      <c r="I246" s="59"/>
      <c r="J246" s="59"/>
      <c r="K246" s="59"/>
      <c r="L246" s="59"/>
      <c r="M246" s="59"/>
      <c r="N246" s="59"/>
      <c r="O246" s="59">
        <f>'Добыча 2021'!R205</f>
        <v>0</v>
      </c>
      <c r="P246" s="59"/>
      <c r="Q246" s="59"/>
      <c r="R246" s="59"/>
      <c r="S246" s="59"/>
      <c r="T246" s="59"/>
      <c r="U246" s="59">
        <f t="shared" si="758"/>
        <v>0</v>
      </c>
      <c r="V246" s="127">
        <f>2022!U244</f>
        <v>0</v>
      </c>
      <c r="W246" s="59">
        <f t="shared" si="760"/>
        <v>0</v>
      </c>
      <c r="X246" s="59">
        <f>2022!W244</f>
        <v>0</v>
      </c>
      <c r="Y246" s="127">
        <f t="shared" si="761"/>
        <v>0</v>
      </c>
      <c r="Z246" s="59"/>
      <c r="AA246" s="59"/>
      <c r="AB246" s="59"/>
      <c r="AC246" s="59"/>
      <c r="AD246" s="59" t="str">
        <f t="shared" si="757"/>
        <v/>
      </c>
      <c r="AE246" s="59"/>
    </row>
    <row r="247" ht="15.75">
      <c r="A247" s="46"/>
      <c r="B247" s="61" t="s">
        <v>254</v>
      </c>
      <c r="C247" s="131"/>
      <c r="D247" s="130"/>
      <c r="E247" s="130"/>
      <c r="F247" s="131"/>
      <c r="G247" s="59"/>
      <c r="H247" s="127"/>
      <c r="I247" s="59"/>
      <c r="J247" s="59"/>
      <c r="K247" s="59"/>
      <c r="L247" s="59"/>
      <c r="M247" s="71"/>
      <c r="N247" s="71"/>
      <c r="O247" s="71"/>
      <c r="P247" s="71"/>
      <c r="Q247" s="71"/>
      <c r="R247" s="71"/>
      <c r="S247" s="71"/>
      <c r="T247" s="71"/>
      <c r="U247" s="59"/>
      <c r="V247" s="144"/>
      <c r="W247" s="59"/>
      <c r="X247" s="71"/>
      <c r="Y247" s="127"/>
      <c r="Z247" s="71"/>
      <c r="AA247" s="71"/>
      <c r="AB247" s="71"/>
      <c r="AC247" s="71"/>
      <c r="AD247" s="71" t="str">
        <f t="shared" si="757"/>
        <v/>
      </c>
      <c r="AE247" s="71"/>
    </row>
    <row r="248" ht="63">
      <c r="A248" s="46">
        <v>201</v>
      </c>
      <c r="B248" s="72" t="s">
        <v>363</v>
      </c>
      <c r="C248" s="125">
        <f>2022!B246</f>
        <v>15.6</v>
      </c>
      <c r="D248" s="126">
        <f>2022!N246</f>
        <v>0</v>
      </c>
      <c r="E248" s="126">
        <f>2022!O246</f>
        <v>8</v>
      </c>
      <c r="F248" s="125">
        <f>2022!R246</f>
        <v>0.51282051282051289</v>
      </c>
      <c r="G248" s="59">
        <f>2021!W191</f>
        <v>0</v>
      </c>
      <c r="H248" s="127">
        <f t="shared" si="759"/>
        <v>0</v>
      </c>
      <c r="I248" s="59"/>
      <c r="J248" s="59"/>
      <c r="K248" s="59"/>
      <c r="L248" s="59"/>
      <c r="M248" s="59"/>
      <c r="N248" s="59"/>
      <c r="O248" s="59">
        <f>'Добыча 2021'!R207</f>
        <v>0</v>
      </c>
      <c r="P248" s="59"/>
      <c r="Q248" s="59"/>
      <c r="R248" s="59"/>
      <c r="S248" s="59"/>
      <c r="T248" s="59"/>
      <c r="U248" s="59">
        <f t="shared" si="758"/>
        <v>0</v>
      </c>
      <c r="V248" s="127">
        <f>2022!U246</f>
        <v>2.3999999999999999</v>
      </c>
      <c r="W248" s="59">
        <f t="shared" si="760"/>
        <v>30</v>
      </c>
      <c r="X248" s="59">
        <f>2022!W246</f>
        <v>0</v>
      </c>
      <c r="Y248" s="127">
        <f t="shared" si="761"/>
        <v>0</v>
      </c>
      <c r="Z248" s="59"/>
      <c r="AA248" s="59"/>
      <c r="AB248" s="59"/>
      <c r="AC248" s="59"/>
      <c r="AD248" s="59" t="str">
        <f t="shared" si="757"/>
        <v/>
      </c>
      <c r="AE248" s="59"/>
    </row>
    <row r="249" ht="47.25">
      <c r="A249" s="46">
        <v>202</v>
      </c>
      <c r="B249" s="72" t="s">
        <v>364</v>
      </c>
      <c r="C249" s="125">
        <f>2022!B247</f>
        <v>5.2999999999999998</v>
      </c>
      <c r="D249" s="126">
        <f>2022!N247</f>
        <v>25</v>
      </c>
      <c r="E249" s="126">
        <f>2022!O247</f>
        <v>12</v>
      </c>
      <c r="F249" s="125">
        <f>2022!R247</f>
        <v>2.2641509433962264</v>
      </c>
      <c r="G249" s="59">
        <f>2021!W192</f>
        <v>3</v>
      </c>
      <c r="H249" s="127">
        <f t="shared" si="759"/>
        <v>12</v>
      </c>
      <c r="I249" s="59"/>
      <c r="J249" s="59"/>
      <c r="K249" s="59"/>
      <c r="L249" s="59"/>
      <c r="M249" s="59"/>
      <c r="N249" s="59"/>
      <c r="O249" s="59">
        <f>'Добыча 2021'!R208</f>
        <v>1</v>
      </c>
      <c r="P249" s="59"/>
      <c r="Q249" s="59"/>
      <c r="R249" s="59"/>
      <c r="S249" s="59"/>
      <c r="T249" s="59"/>
      <c r="U249" s="59">
        <f t="shared" si="758"/>
        <v>33.333333333333329</v>
      </c>
      <c r="V249" s="127">
        <f>2022!U247</f>
        <v>3.5999999999999996</v>
      </c>
      <c r="W249" s="59">
        <f t="shared" si="760"/>
        <v>30</v>
      </c>
      <c r="X249" s="59">
        <f>2022!W247</f>
        <v>2</v>
      </c>
      <c r="Y249" s="127">
        <f t="shared" si="761"/>
        <v>16.666666666666664</v>
      </c>
      <c r="Z249" s="59"/>
      <c r="AA249" s="59"/>
      <c r="AB249" s="59"/>
      <c r="AC249" s="59"/>
      <c r="AD249" s="59">
        <f t="shared" si="757"/>
        <v>2</v>
      </c>
      <c r="AE249" s="59"/>
    </row>
    <row r="250" ht="47.25">
      <c r="A250" s="46">
        <v>203</v>
      </c>
      <c r="B250" s="72" t="s">
        <v>365</v>
      </c>
      <c r="C250" s="125">
        <f>2022!B248</f>
        <v>3.2000000000000002</v>
      </c>
      <c r="D250" s="126">
        <f>2022!N248</f>
        <v>0</v>
      </c>
      <c r="E250" s="126">
        <f>2022!O248</f>
        <v>7</v>
      </c>
      <c r="F250" s="125">
        <f>2022!R248</f>
        <v>2.1875</v>
      </c>
      <c r="G250" s="59">
        <f>2021!W193</f>
        <v>0</v>
      </c>
      <c r="H250" s="127">
        <f t="shared" si="759"/>
        <v>0</v>
      </c>
      <c r="I250" s="59"/>
      <c r="J250" s="59"/>
      <c r="K250" s="59"/>
      <c r="L250" s="59"/>
      <c r="M250" s="59"/>
      <c r="N250" s="59"/>
      <c r="O250" s="59">
        <f>'Добыча 2021'!R209</f>
        <v>0</v>
      </c>
      <c r="P250" s="59"/>
      <c r="Q250" s="59"/>
      <c r="R250" s="59"/>
      <c r="S250" s="59"/>
      <c r="T250" s="59"/>
      <c r="U250" s="59">
        <f t="shared" si="758"/>
        <v>0</v>
      </c>
      <c r="V250" s="127">
        <f>2022!U248</f>
        <v>2.1000000000000001</v>
      </c>
      <c r="W250" s="59">
        <f t="shared" si="760"/>
        <v>30</v>
      </c>
      <c r="X250" s="59">
        <f>2022!W248</f>
        <v>0</v>
      </c>
      <c r="Y250" s="127">
        <f t="shared" si="761"/>
        <v>0</v>
      </c>
      <c r="Z250" s="59"/>
      <c r="AA250" s="59"/>
      <c r="AB250" s="59"/>
      <c r="AC250" s="59"/>
      <c r="AD250" s="59" t="str">
        <f t="shared" si="757"/>
        <v/>
      </c>
      <c r="AE250" s="59"/>
    </row>
    <row r="251" ht="31.5">
      <c r="A251" s="46">
        <v>204</v>
      </c>
      <c r="B251" s="72" t="s">
        <v>258</v>
      </c>
      <c r="C251" s="125">
        <f>2022!B249</f>
        <v>4</v>
      </c>
      <c r="D251" s="126">
        <f>2022!N249</f>
        <v>8</v>
      </c>
      <c r="E251" s="126">
        <f>2022!O249</f>
        <v>8</v>
      </c>
      <c r="F251" s="125">
        <f>2022!R249</f>
        <v>2</v>
      </c>
      <c r="G251" s="59">
        <f>2021!W194</f>
        <v>1</v>
      </c>
      <c r="H251" s="127">
        <f t="shared" si="759"/>
        <v>12.5</v>
      </c>
      <c r="I251" s="59"/>
      <c r="J251" s="59"/>
      <c r="K251" s="59"/>
      <c r="L251" s="59"/>
      <c r="M251" s="59"/>
      <c r="N251" s="59"/>
      <c r="O251" s="59">
        <f>'Добыча 2021'!R210</f>
        <v>0</v>
      </c>
      <c r="P251" s="59"/>
      <c r="Q251" s="59"/>
      <c r="R251" s="59"/>
      <c r="S251" s="59"/>
      <c r="T251" s="59"/>
      <c r="U251" s="59">
        <f t="shared" si="758"/>
        <v>0</v>
      </c>
      <c r="V251" s="127">
        <f>2022!U249</f>
        <v>2.3999999999999999</v>
      </c>
      <c r="W251" s="59">
        <f t="shared" si="760"/>
        <v>30</v>
      </c>
      <c r="X251" s="59">
        <f>2022!W249</f>
        <v>1</v>
      </c>
      <c r="Y251" s="127">
        <f t="shared" si="761"/>
        <v>0</v>
      </c>
      <c r="Z251" s="59"/>
      <c r="AA251" s="59"/>
      <c r="AB251" s="59"/>
      <c r="AC251" s="59"/>
      <c r="AD251" s="59">
        <f t="shared" si="757"/>
        <v>1</v>
      </c>
      <c r="AE251" s="59"/>
    </row>
    <row r="252" ht="31.5">
      <c r="A252" s="46">
        <v>205</v>
      </c>
      <c r="B252" s="72" t="s">
        <v>262</v>
      </c>
      <c r="C252" s="125">
        <f>2022!B250</f>
        <v>3.52</v>
      </c>
      <c r="D252" s="126">
        <f>2022!N250</f>
        <v>0</v>
      </c>
      <c r="E252" s="126">
        <f>2022!O250</f>
        <v>0</v>
      </c>
      <c r="F252" s="125">
        <f>2022!R250</f>
        <v>0</v>
      </c>
      <c r="G252" s="59">
        <f>2021!W195</f>
        <v>0</v>
      </c>
      <c r="H252" s="127">
        <f t="shared" si="759"/>
        <v>0</v>
      </c>
      <c r="I252" s="59"/>
      <c r="J252" s="59"/>
      <c r="K252" s="59"/>
      <c r="L252" s="59"/>
      <c r="M252" s="59"/>
      <c r="N252" s="59"/>
      <c r="O252" s="59">
        <f>'Добыча 2021'!R211</f>
        <v>0</v>
      </c>
      <c r="P252" s="59"/>
      <c r="Q252" s="59"/>
      <c r="R252" s="59"/>
      <c r="S252" s="59"/>
      <c r="T252" s="59"/>
      <c r="U252" s="59">
        <f t="shared" si="758"/>
        <v>0</v>
      </c>
      <c r="V252" s="127">
        <f>2022!U250</f>
        <v>0</v>
      </c>
      <c r="W252" s="59">
        <f t="shared" si="760"/>
        <v>0</v>
      </c>
      <c r="X252" s="59">
        <f>2022!W250</f>
        <v>0</v>
      </c>
      <c r="Y252" s="127">
        <f t="shared" si="761"/>
        <v>0</v>
      </c>
      <c r="Z252" s="59"/>
      <c r="AA252" s="59"/>
      <c r="AB252" s="59"/>
      <c r="AC252" s="59"/>
      <c r="AD252" s="59" t="str">
        <f t="shared" si="757"/>
        <v/>
      </c>
      <c r="AE252" s="59"/>
    </row>
    <row r="253" ht="84.75" customHeight="1">
      <c r="A253" s="46">
        <v>206</v>
      </c>
      <c r="B253" s="72" t="s">
        <v>261</v>
      </c>
      <c r="C253" s="125">
        <f>2022!B251</f>
        <v>7.2000000000000002</v>
      </c>
      <c r="D253" s="126">
        <f>2022!N251</f>
        <v>12</v>
      </c>
      <c r="E253" s="126">
        <f>2022!O251</f>
        <v>12</v>
      </c>
      <c r="F253" s="125">
        <f>2022!R251</f>
        <v>1.6666666666666665</v>
      </c>
      <c r="G253" s="59">
        <f>2021!W196</f>
        <v>1</v>
      </c>
      <c r="H253" s="127">
        <f t="shared" si="759"/>
        <v>8.3333333333333321</v>
      </c>
      <c r="I253" s="59"/>
      <c r="J253" s="59"/>
      <c r="K253" s="59"/>
      <c r="L253" s="59"/>
      <c r="M253" s="59"/>
      <c r="N253" s="59"/>
      <c r="O253" s="59">
        <f>'Добыча 2021'!R212</f>
        <v>1</v>
      </c>
      <c r="P253" s="59"/>
      <c r="Q253" s="59"/>
      <c r="R253" s="59"/>
      <c r="S253" s="59"/>
      <c r="T253" s="59"/>
      <c r="U253" s="59">
        <f t="shared" si="758"/>
        <v>100</v>
      </c>
      <c r="V253" s="127">
        <f>2022!U251</f>
        <v>3.5999999999999996</v>
      </c>
      <c r="W253" s="59">
        <f t="shared" si="760"/>
        <v>30</v>
      </c>
      <c r="X253" s="59">
        <f>2022!W251</f>
        <v>2</v>
      </c>
      <c r="Y253" s="127">
        <f t="shared" si="761"/>
        <v>16.666666666666664</v>
      </c>
      <c r="Z253" s="59"/>
      <c r="AA253" s="59"/>
      <c r="AB253" s="59"/>
      <c r="AC253" s="59"/>
      <c r="AD253" s="59">
        <f t="shared" si="757"/>
        <v>2</v>
      </c>
      <c r="AE253" s="59"/>
    </row>
    <row r="254" ht="31.5">
      <c r="A254" s="46">
        <v>207</v>
      </c>
      <c r="B254" s="72" t="s">
        <v>259</v>
      </c>
      <c r="C254" s="125">
        <f>2022!B252</f>
        <v>9.4000000000000004</v>
      </c>
      <c r="D254" s="126">
        <f>2022!N252</f>
        <v>9</v>
      </c>
      <c r="E254" s="126">
        <f>2022!O252</f>
        <v>9</v>
      </c>
      <c r="F254" s="125">
        <f>2022!R252</f>
        <v>0.95744680851063824</v>
      </c>
      <c r="G254" s="59">
        <f>2021!W197</f>
        <v>1</v>
      </c>
      <c r="H254" s="127">
        <f t="shared" si="759"/>
        <v>11.111111111111111</v>
      </c>
      <c r="I254" s="59"/>
      <c r="J254" s="59"/>
      <c r="K254" s="59"/>
      <c r="L254" s="59"/>
      <c r="M254" s="59"/>
      <c r="N254" s="59"/>
      <c r="O254" s="59">
        <f>'Добыча 2021'!R213</f>
        <v>0</v>
      </c>
      <c r="P254" s="59"/>
      <c r="Q254" s="59"/>
      <c r="R254" s="59"/>
      <c r="S254" s="59"/>
      <c r="T254" s="59"/>
      <c r="U254" s="59">
        <f t="shared" si="758"/>
        <v>0</v>
      </c>
      <c r="V254" s="127">
        <f>2022!U252</f>
        <v>2.6999999999999997</v>
      </c>
      <c r="W254" s="59">
        <f t="shared" si="760"/>
        <v>30</v>
      </c>
      <c r="X254" s="59">
        <f>2022!W252</f>
        <v>1</v>
      </c>
      <c r="Y254" s="127">
        <f t="shared" si="761"/>
        <v>0</v>
      </c>
      <c r="Z254" s="59"/>
      <c r="AA254" s="59"/>
      <c r="AB254" s="59"/>
      <c r="AC254" s="59"/>
      <c r="AD254" s="59">
        <f t="shared" si="757"/>
        <v>1</v>
      </c>
      <c r="AE254" s="59"/>
    </row>
    <row r="255" ht="63">
      <c r="A255" s="46">
        <v>208</v>
      </c>
      <c r="B255" s="72" t="s">
        <v>255</v>
      </c>
      <c r="C255" s="125">
        <f>2022!B253</f>
        <v>29.600000000000001</v>
      </c>
      <c r="D255" s="126">
        <f>2022!N253</f>
        <v>15</v>
      </c>
      <c r="E255" s="126">
        <f>2022!O253</f>
        <v>15</v>
      </c>
      <c r="F255" s="125">
        <f>2022!R253</f>
        <v>0.50675675675675669</v>
      </c>
      <c r="G255" s="59">
        <f>2021!W198</f>
        <v>2</v>
      </c>
      <c r="H255" s="127">
        <f t="shared" si="759"/>
        <v>13.333333333333334</v>
      </c>
      <c r="I255" s="59"/>
      <c r="J255" s="59"/>
      <c r="K255" s="59"/>
      <c r="L255" s="59"/>
      <c r="M255" s="59"/>
      <c r="N255" s="59"/>
      <c r="O255" s="59">
        <f>'Добыча 2021'!R214</f>
        <v>0</v>
      </c>
      <c r="P255" s="59"/>
      <c r="Q255" s="59"/>
      <c r="R255" s="59"/>
      <c r="S255" s="59"/>
      <c r="T255" s="59"/>
      <c r="U255" s="59">
        <f t="shared" si="758"/>
        <v>0</v>
      </c>
      <c r="V255" s="127">
        <f>2022!U253</f>
        <v>4.5</v>
      </c>
      <c r="W255" s="59">
        <f t="shared" si="760"/>
        <v>30</v>
      </c>
      <c r="X255" s="59">
        <f>2022!W253</f>
        <v>2</v>
      </c>
      <c r="Y255" s="127">
        <f t="shared" si="761"/>
        <v>13.333333333333334</v>
      </c>
      <c r="Z255" s="59"/>
      <c r="AA255" s="59"/>
      <c r="AB255" s="59"/>
      <c r="AC255" s="59"/>
      <c r="AD255" s="59">
        <f t="shared" si="757"/>
        <v>2</v>
      </c>
      <c r="AE255" s="59"/>
    </row>
    <row r="256" ht="31.5">
      <c r="A256" s="46">
        <v>209</v>
      </c>
      <c r="B256" s="72" t="s">
        <v>263</v>
      </c>
      <c r="C256" s="125">
        <f>2022!B254</f>
        <v>23.164000000000001</v>
      </c>
      <c r="D256" s="126">
        <f>2022!N254</f>
        <v>15</v>
      </c>
      <c r="E256" s="126">
        <f>2022!O254</f>
        <v>15</v>
      </c>
      <c r="F256" s="125">
        <f>2022!R254</f>
        <v>0.64755655327231909</v>
      </c>
      <c r="G256" s="59">
        <f>2021!W199</f>
        <v>2</v>
      </c>
      <c r="H256" s="127">
        <f t="shared" si="759"/>
        <v>13.333333333333334</v>
      </c>
      <c r="I256" s="59"/>
      <c r="J256" s="59"/>
      <c r="K256" s="59"/>
      <c r="L256" s="59"/>
      <c r="M256" s="59"/>
      <c r="N256" s="59"/>
      <c r="O256" s="59">
        <f>'Добыча 2021'!R215</f>
        <v>1</v>
      </c>
      <c r="P256" s="59"/>
      <c r="Q256" s="59"/>
      <c r="R256" s="59"/>
      <c r="S256" s="59"/>
      <c r="T256" s="59"/>
      <c r="U256" s="59">
        <f t="shared" si="758"/>
        <v>50</v>
      </c>
      <c r="V256" s="127">
        <f>2022!U254</f>
        <v>4.5</v>
      </c>
      <c r="W256" s="59">
        <f t="shared" si="760"/>
        <v>30</v>
      </c>
      <c r="X256" s="59">
        <f>2022!W254</f>
        <v>2</v>
      </c>
      <c r="Y256" s="127">
        <f t="shared" si="761"/>
        <v>13.333333333333334</v>
      </c>
      <c r="Z256" s="59"/>
      <c r="AA256" s="59"/>
      <c r="AB256" s="59"/>
      <c r="AC256" s="59"/>
      <c r="AD256" s="59">
        <f t="shared" si="757"/>
        <v>2</v>
      </c>
      <c r="AE256" s="59"/>
    </row>
    <row r="257" ht="63">
      <c r="A257" s="46">
        <v>210</v>
      </c>
      <c r="B257" s="72" t="s">
        <v>260</v>
      </c>
      <c r="C257" s="125">
        <f>2022!B255</f>
        <v>11.4</v>
      </c>
      <c r="D257" s="126">
        <f>2022!N255</f>
        <v>0</v>
      </c>
      <c r="E257" s="126">
        <f>2022!O255</f>
        <v>0</v>
      </c>
      <c r="F257" s="125">
        <f>2022!R255</f>
        <v>0</v>
      </c>
      <c r="G257" s="59">
        <f>2021!W200</f>
        <v>0</v>
      </c>
      <c r="H257" s="127">
        <f t="shared" si="759"/>
        <v>0</v>
      </c>
      <c r="I257" s="59"/>
      <c r="J257" s="59"/>
      <c r="K257" s="59"/>
      <c r="L257" s="59"/>
      <c r="M257" s="59"/>
      <c r="N257" s="59"/>
      <c r="O257" s="59">
        <f>'Добыча 2021'!R216</f>
        <v>0</v>
      </c>
      <c r="P257" s="59"/>
      <c r="Q257" s="59"/>
      <c r="R257" s="59"/>
      <c r="S257" s="59"/>
      <c r="T257" s="59"/>
      <c r="U257" s="59">
        <f t="shared" si="758"/>
        <v>0</v>
      </c>
      <c r="V257" s="127">
        <f>2022!U255</f>
        <v>0</v>
      </c>
      <c r="W257" s="59">
        <f t="shared" si="760"/>
        <v>0</v>
      </c>
      <c r="X257" s="59">
        <f>2022!W255</f>
        <v>0</v>
      </c>
      <c r="Y257" s="127">
        <f t="shared" si="761"/>
        <v>0</v>
      </c>
      <c r="Z257" s="59"/>
      <c r="AA257" s="59"/>
      <c r="AB257" s="59"/>
      <c r="AC257" s="59"/>
      <c r="AD257" s="59" t="str">
        <f t="shared" si="757"/>
        <v/>
      </c>
      <c r="AE257" s="59"/>
    </row>
    <row r="258" ht="47.25">
      <c r="A258" s="46">
        <v>211</v>
      </c>
      <c r="B258" s="152" t="s">
        <v>366</v>
      </c>
      <c r="C258" s="125">
        <f>2022!B256</f>
        <v>23.773</v>
      </c>
      <c r="D258" s="126">
        <f>2022!N256</f>
        <v>0</v>
      </c>
      <c r="E258" s="126">
        <f>2022!O256</f>
        <v>6</v>
      </c>
      <c r="F258" s="125">
        <f>2022!R256</f>
        <v>0.25238716190636434</v>
      </c>
      <c r="G258" s="59">
        <f>2021!W201</f>
        <v>0</v>
      </c>
      <c r="H258" s="127">
        <f t="shared" si="759"/>
        <v>0</v>
      </c>
      <c r="I258" s="59"/>
      <c r="J258" s="59"/>
      <c r="K258" s="59"/>
      <c r="L258" s="59"/>
      <c r="M258" s="59"/>
      <c r="N258" s="59"/>
      <c r="O258" s="59">
        <f>'Добыча 2021'!R217</f>
        <v>0</v>
      </c>
      <c r="P258" s="59"/>
      <c r="Q258" s="59"/>
      <c r="R258" s="59"/>
      <c r="S258" s="59"/>
      <c r="T258" s="59"/>
      <c r="U258" s="59">
        <f t="shared" si="758"/>
        <v>0</v>
      </c>
      <c r="V258" s="127">
        <f>2022!U256</f>
        <v>1.7999999999999998</v>
      </c>
      <c r="W258" s="59">
        <f t="shared" si="760"/>
        <v>30</v>
      </c>
      <c r="X258" s="59">
        <f>2022!W256</f>
        <v>0</v>
      </c>
      <c r="Y258" s="127">
        <f t="shared" si="761"/>
        <v>0</v>
      </c>
      <c r="Z258" s="59"/>
      <c r="AA258" s="59"/>
      <c r="AB258" s="59"/>
      <c r="AC258" s="59"/>
      <c r="AD258" s="59" t="str">
        <f t="shared" si="757"/>
        <v/>
      </c>
      <c r="AE258" s="59"/>
    </row>
    <row r="259" ht="47.25">
      <c r="A259" s="46">
        <v>212</v>
      </c>
      <c r="B259" s="72" t="s">
        <v>367</v>
      </c>
      <c r="C259" s="125">
        <f>2022!B257</f>
        <v>12.676</v>
      </c>
      <c r="D259" s="126">
        <f>2022!N257</f>
        <v>15</v>
      </c>
      <c r="E259" s="126">
        <f>2022!O257</f>
        <v>15</v>
      </c>
      <c r="F259" s="125">
        <f>2022!R257</f>
        <v>1.1833385926159672</v>
      </c>
      <c r="G259" s="59">
        <f>2021!W202</f>
        <v>2</v>
      </c>
      <c r="H259" s="127">
        <f t="shared" si="759"/>
        <v>13.333333333333334</v>
      </c>
      <c r="I259" s="59"/>
      <c r="J259" s="59"/>
      <c r="K259" s="59"/>
      <c r="L259" s="59"/>
      <c r="M259" s="59"/>
      <c r="N259" s="59"/>
      <c r="O259" s="59">
        <f>'Добыча 2021'!R218</f>
        <v>1</v>
      </c>
      <c r="P259" s="59"/>
      <c r="Q259" s="59"/>
      <c r="R259" s="59"/>
      <c r="S259" s="59"/>
      <c r="T259" s="59"/>
      <c r="U259" s="59">
        <f t="shared" si="758"/>
        <v>50</v>
      </c>
      <c r="V259" s="127">
        <f>2022!U257</f>
        <v>4.5</v>
      </c>
      <c r="W259" s="59">
        <f t="shared" si="760"/>
        <v>30</v>
      </c>
      <c r="X259" s="59">
        <f>2022!W257</f>
        <v>2</v>
      </c>
      <c r="Y259" s="127">
        <f t="shared" si="761"/>
        <v>13.333333333333334</v>
      </c>
      <c r="Z259" s="59"/>
      <c r="AA259" s="59"/>
      <c r="AB259" s="59"/>
      <c r="AC259" s="59"/>
      <c r="AD259" s="59">
        <f t="shared" si="757"/>
        <v>2</v>
      </c>
      <c r="AE259" s="59"/>
    </row>
    <row r="260" ht="47.25">
      <c r="A260" s="46">
        <v>213</v>
      </c>
      <c r="B260" s="72" t="s">
        <v>368</v>
      </c>
      <c r="C260" s="125">
        <f>2022!B258</f>
        <v>40.100000000000001</v>
      </c>
      <c r="D260" s="126">
        <f>2022!N258</f>
        <v>23</v>
      </c>
      <c r="E260" s="126">
        <f>2022!O258</f>
        <v>23</v>
      </c>
      <c r="F260" s="125">
        <f>2022!R258</f>
        <v>0.57356608478802995</v>
      </c>
      <c r="G260" s="59">
        <f>2021!W203</f>
        <v>3</v>
      </c>
      <c r="H260" s="127">
        <f t="shared" si="759"/>
        <v>13.043478260869565</v>
      </c>
      <c r="I260" s="59"/>
      <c r="J260" s="59"/>
      <c r="K260" s="59"/>
      <c r="L260" s="59"/>
      <c r="M260" s="59"/>
      <c r="N260" s="59"/>
      <c r="O260" s="59">
        <f>'Добыча 2021'!R219</f>
        <v>1</v>
      </c>
      <c r="P260" s="59"/>
      <c r="Q260" s="59"/>
      <c r="R260" s="59"/>
      <c r="S260" s="59"/>
      <c r="T260" s="59"/>
      <c r="U260" s="59">
        <f t="shared" si="758"/>
        <v>33.333333333333329</v>
      </c>
      <c r="V260" s="127">
        <f>2022!U258</f>
        <v>6.8999999999999995</v>
      </c>
      <c r="W260" s="59">
        <f t="shared" si="760"/>
        <v>30</v>
      </c>
      <c r="X260" s="59">
        <f>2022!W258</f>
        <v>6</v>
      </c>
      <c r="Y260" s="127">
        <f t="shared" si="761"/>
        <v>26.086956521739129</v>
      </c>
      <c r="Z260" s="59"/>
      <c r="AA260" s="59"/>
      <c r="AB260" s="59"/>
      <c r="AC260" s="59"/>
      <c r="AD260" s="59">
        <f t="shared" si="757"/>
        <v>6</v>
      </c>
      <c r="AE260" s="59"/>
    </row>
    <row r="261" ht="31.5">
      <c r="A261" s="46">
        <v>214</v>
      </c>
      <c r="B261" s="64" t="s">
        <v>264</v>
      </c>
      <c r="C261" s="125">
        <f>2022!B259</f>
        <v>34.82</v>
      </c>
      <c r="D261" s="126">
        <f>2022!N259</f>
        <v>9</v>
      </c>
      <c r="E261" s="126">
        <f>2022!O259</f>
        <v>9</v>
      </c>
      <c r="F261" s="125">
        <f>2022!R259</f>
        <v>0.25847214244686961</v>
      </c>
      <c r="G261" s="59">
        <f>2021!W204</f>
        <v>2</v>
      </c>
      <c r="H261" s="127">
        <f t="shared" si="759"/>
        <v>22.222222222222221</v>
      </c>
      <c r="I261" s="59"/>
      <c r="J261" s="59"/>
      <c r="K261" s="59"/>
      <c r="L261" s="59"/>
      <c r="M261" s="59"/>
      <c r="N261" s="59"/>
      <c r="O261" s="59">
        <f>'Добыча 2021'!R220</f>
        <v>0</v>
      </c>
      <c r="P261" s="59"/>
      <c r="Q261" s="59"/>
      <c r="R261" s="59"/>
      <c r="S261" s="59"/>
      <c r="T261" s="59"/>
      <c r="U261" s="59">
        <f t="shared" si="758"/>
        <v>0</v>
      </c>
      <c r="V261" s="127">
        <f>2022!U259</f>
        <v>2.6999999999999997</v>
      </c>
      <c r="W261" s="59">
        <f t="shared" si="760"/>
        <v>30</v>
      </c>
      <c r="X261" s="59">
        <f>2022!W259</f>
        <v>2</v>
      </c>
      <c r="Y261" s="127">
        <f t="shared" si="761"/>
        <v>22.222222222222221</v>
      </c>
      <c r="Z261" s="59"/>
      <c r="AA261" s="59"/>
      <c r="AB261" s="59"/>
      <c r="AC261" s="59"/>
      <c r="AD261" s="59">
        <f t="shared" si="757"/>
        <v>2</v>
      </c>
      <c r="AE261" s="59"/>
    </row>
    <row r="262" ht="31.5">
      <c r="A262" s="46">
        <v>215</v>
      </c>
      <c r="B262" s="72" t="s">
        <v>267</v>
      </c>
      <c r="C262" s="125">
        <f>2022!B260</f>
        <v>179.86000000000001</v>
      </c>
      <c r="D262" s="126">
        <f>2022!N260</f>
        <v>40</v>
      </c>
      <c r="E262" s="126">
        <f>2022!O260</f>
        <v>40</v>
      </c>
      <c r="F262" s="125">
        <f>2022!R260</f>
        <v>0.2223951962637607</v>
      </c>
      <c r="G262" s="59">
        <f>2021!W205</f>
        <v>6</v>
      </c>
      <c r="H262" s="127">
        <f t="shared" si="759"/>
        <v>15</v>
      </c>
      <c r="I262" s="59"/>
      <c r="J262" s="59"/>
      <c r="K262" s="59"/>
      <c r="L262" s="59"/>
      <c r="M262" s="59"/>
      <c r="N262" s="59"/>
      <c r="O262" s="59">
        <f>'Добыча 2021'!R221</f>
        <v>1</v>
      </c>
      <c r="P262" s="59"/>
      <c r="Q262" s="59"/>
      <c r="R262" s="59"/>
      <c r="S262" s="59"/>
      <c r="T262" s="59"/>
      <c r="U262" s="59">
        <f t="shared" si="758"/>
        <v>16.666666666666664</v>
      </c>
      <c r="V262" s="127">
        <f>2022!U260</f>
        <v>12</v>
      </c>
      <c r="W262" s="59">
        <f t="shared" si="760"/>
        <v>30</v>
      </c>
      <c r="X262" s="59">
        <f>2022!W260</f>
        <v>10</v>
      </c>
      <c r="Y262" s="127">
        <f t="shared" si="761"/>
        <v>25</v>
      </c>
      <c r="Z262" s="59"/>
      <c r="AA262" s="59"/>
      <c r="AB262" s="59"/>
      <c r="AC262" s="59"/>
      <c r="AD262" s="59">
        <f t="shared" si="757"/>
        <v>10</v>
      </c>
      <c r="AE262" s="59"/>
    </row>
    <row r="263" ht="15.75">
      <c r="A263" s="92" t="s">
        <v>369</v>
      </c>
      <c r="B263" s="93"/>
      <c r="C263" s="167"/>
      <c r="D263" s="167"/>
      <c r="E263" s="167">
        <f>SUM(E16:E262)</f>
        <v>21994</v>
      </c>
      <c r="F263" s="167"/>
      <c r="G263" s="167">
        <f>SUM(G16:G262)</f>
        <v>2704</v>
      </c>
      <c r="H263" s="167">
        <f>SUM(H16:H262)</f>
        <v>2516.3757451316415</v>
      </c>
      <c r="I263" s="167">
        <f t="shared" ref="I263:AE263" si="762">SUM(I16:I262)</f>
        <v>103</v>
      </c>
      <c r="J263" s="167">
        <f t="shared" si="762"/>
        <v>0</v>
      </c>
      <c r="K263" s="167">
        <f t="shared" si="762"/>
        <v>0</v>
      </c>
      <c r="L263" s="167">
        <f t="shared" si="762"/>
        <v>0</v>
      </c>
      <c r="M263" s="167">
        <f t="shared" si="762"/>
        <v>0</v>
      </c>
      <c r="N263" s="167">
        <f t="shared" si="762"/>
        <v>0</v>
      </c>
      <c r="O263" s="167">
        <f t="shared" si="762"/>
        <v>276</v>
      </c>
      <c r="P263" s="167">
        <f t="shared" si="762"/>
        <v>0</v>
      </c>
      <c r="Q263" s="167">
        <f t="shared" si="762"/>
        <v>0</v>
      </c>
      <c r="R263" s="167">
        <f t="shared" si="762"/>
        <v>0</v>
      </c>
      <c r="S263" s="167">
        <f t="shared" si="762"/>
        <v>0</v>
      </c>
      <c r="T263" s="167">
        <f t="shared" si="762"/>
        <v>0</v>
      </c>
      <c r="U263" s="167">
        <f t="shared" si="762"/>
        <v>2001.3473848758929</v>
      </c>
      <c r="V263" s="127">
        <f t="shared" si="762"/>
        <v>6598.2000000000025</v>
      </c>
      <c r="W263" s="167"/>
      <c r="X263" s="167">
        <f t="shared" si="762"/>
        <v>3193</v>
      </c>
      <c r="Y263" s="167"/>
      <c r="Z263" s="167">
        <f t="shared" si="762"/>
        <v>170</v>
      </c>
      <c r="AA263" s="167">
        <f t="shared" si="762"/>
        <v>0</v>
      </c>
      <c r="AB263" s="167">
        <f t="shared" si="762"/>
        <v>0</v>
      </c>
      <c r="AC263" s="167">
        <f t="shared" si="762"/>
        <v>0</v>
      </c>
      <c r="AD263" s="167">
        <f t="shared" si="762"/>
        <v>3193</v>
      </c>
      <c r="AE263" s="167">
        <f t="shared" si="762"/>
        <v>0</v>
      </c>
    </row>
    <row r="264" ht="15.75" hidden="1">
      <c r="A264" s="92" t="s">
        <v>370</v>
      </c>
      <c r="B264" s="93"/>
      <c r="C264" s="59"/>
      <c r="D264" s="59"/>
      <c r="E264" s="59"/>
      <c r="F264" s="59"/>
      <c r="G264" s="59"/>
      <c r="H264" s="59">
        <v>52000</v>
      </c>
      <c r="I264" s="59"/>
      <c r="J264" s="59"/>
      <c r="K264" s="59"/>
      <c r="L264" s="59"/>
    </row>
    <row r="265" ht="15.75" hidden="1">
      <c r="A265" s="92" t="s">
        <v>371</v>
      </c>
      <c r="B265" s="93"/>
      <c r="C265" s="59"/>
      <c r="D265" s="59"/>
      <c r="E265" s="59"/>
      <c r="F265" s="59"/>
      <c r="G265" s="59"/>
      <c r="H265" s="59">
        <f>H264-H263</f>
        <v>49483.624254868359</v>
      </c>
      <c r="I265" s="59"/>
      <c r="J265" s="59"/>
      <c r="K265" s="59"/>
      <c r="L265" s="59"/>
    </row>
    <row r="266" ht="15.75" hidden="1">
      <c r="A266" s="92" t="s">
        <v>293</v>
      </c>
      <c r="B266" s="93"/>
      <c r="C266" s="168"/>
      <c r="D266" s="168"/>
      <c r="E266" s="168"/>
      <c r="F266" s="59"/>
      <c r="G266" s="59"/>
      <c r="H266" s="59"/>
      <c r="I266" s="59"/>
      <c r="J266" s="59"/>
      <c r="K266" s="59"/>
      <c r="L266" s="59"/>
    </row>
    <row r="267" ht="12.75" customHeight="1">
      <c r="A267" s="95"/>
      <c r="B267" s="211"/>
      <c r="C267" s="95"/>
      <c r="D267" s="95"/>
      <c r="F267" s="178"/>
      <c r="G267" s="178"/>
      <c r="H267" s="178"/>
      <c r="I267" s="178"/>
      <c r="J267" s="178"/>
      <c r="K267" s="178"/>
      <c r="L267" s="178"/>
    </row>
    <row r="268" ht="123.75" customHeight="1">
      <c r="A268" s="170" t="s">
        <v>461</v>
      </c>
      <c r="B268" s="170"/>
      <c r="C268" s="170"/>
      <c r="D268" s="171"/>
      <c r="E268" s="212"/>
      <c r="F268" s="174"/>
      <c r="G268" s="173" t="s">
        <v>462</v>
      </c>
      <c r="H268" s="173"/>
      <c r="I268" s="174"/>
      <c r="J268" s="175" t="s">
        <v>463</v>
      </c>
      <c r="K268" s="175"/>
      <c r="L268" s="175"/>
      <c r="M268" s="175"/>
    </row>
    <row r="269" ht="20.25">
      <c r="A269" s="176"/>
      <c r="B269" s="171"/>
      <c r="C269" s="171"/>
      <c r="D269" s="171"/>
      <c r="E269" s="177" t="s">
        <v>464</v>
      </c>
      <c r="F269" s="174"/>
      <c r="G269" s="175"/>
      <c r="H269" s="174"/>
      <c r="I269" s="174"/>
      <c r="J269" s="174"/>
      <c r="K269" s="174"/>
      <c r="L269" s="174"/>
      <c r="M269" s="175"/>
    </row>
    <row r="270" ht="15.75">
      <c r="F270" s="178"/>
      <c r="G270" s="178"/>
      <c r="H270" s="178"/>
      <c r="I270" s="178"/>
      <c r="J270" s="178"/>
      <c r="K270" s="178"/>
      <c r="L270" s="178"/>
    </row>
    <row r="271" ht="15.75">
      <c r="F271" s="178"/>
      <c r="G271" s="178"/>
      <c r="H271" s="178"/>
      <c r="I271" s="178"/>
      <c r="J271" s="178"/>
      <c r="K271" s="178"/>
      <c r="L271" s="178"/>
    </row>
    <row r="272" ht="15.75">
      <c r="F272" s="179"/>
      <c r="G272" s="178"/>
      <c r="H272" s="178"/>
      <c r="I272" s="178"/>
      <c r="J272" s="178"/>
      <c r="K272" s="178"/>
      <c r="L272" s="178"/>
    </row>
    <row r="273" ht="15.75">
      <c r="F273" s="179"/>
      <c r="G273" s="178"/>
      <c r="H273" s="178"/>
      <c r="I273" s="178"/>
      <c r="J273" s="178"/>
      <c r="K273" s="178"/>
      <c r="L273" s="178"/>
    </row>
    <row r="274" ht="15.75">
      <c r="F274" s="179"/>
      <c r="G274" s="178"/>
      <c r="H274" s="178"/>
      <c r="I274" s="178"/>
      <c r="J274" s="178"/>
      <c r="K274" s="178"/>
      <c r="L274" s="178"/>
    </row>
    <row r="275" ht="15.75">
      <c r="F275" s="179"/>
      <c r="G275" s="178"/>
      <c r="H275" s="178"/>
      <c r="I275" s="178"/>
      <c r="J275" s="178"/>
      <c r="K275" s="178"/>
      <c r="L275" s="178"/>
    </row>
    <row r="276" ht="15.75">
      <c r="F276" s="179"/>
      <c r="G276" s="178"/>
      <c r="H276" s="178"/>
      <c r="I276" s="178"/>
      <c r="J276" s="178"/>
      <c r="K276" s="178"/>
      <c r="L276" s="178"/>
    </row>
  </sheetData>
  <mergeCells count="111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D51:D53"/>
    <mergeCell ref="G51:G53"/>
    <mergeCell ref="H51:H53"/>
    <mergeCell ref="O51:O53"/>
    <mergeCell ref="U51:U53"/>
    <mergeCell ref="D66:D68"/>
    <mergeCell ref="G66:G68"/>
    <mergeCell ref="H66:H68"/>
    <mergeCell ref="I66:I68"/>
    <mergeCell ref="O66:O68"/>
    <mergeCell ref="U66:U68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A264:B264"/>
    <mergeCell ref="A265:B265"/>
    <mergeCell ref="A266:B266"/>
    <mergeCell ref="A268:C26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4" useFirstPageNumber="0" usePrinterDefaults="1" verticalDpi="300"/>
  <headerFooter>
    <oddHeader>&amp;C&amp;P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pane state="frozen" topLeftCell="C4" xSplit="2" ySplit="3"/>
      <selection activeCell="L57" activeCellId="0" sqref="L57"/>
    </sheetView>
  </sheetViews>
  <sheetFormatPr baseColWidth="8" customHeight="1" defaultRowHeight="12.75"/>
  <cols>
    <col bestFit="1" customWidth="1" min="1" max="1" style="215" width="38.855499999999999"/>
    <col bestFit="1" customWidth="1" min="2" max="2" style="215" width="8.1406299999999998"/>
    <col bestFit="1" customWidth="1" min="3" max="3" style="215" width="7.5703100000000001"/>
    <col bestFit="1" customWidth="1" min="4" max="4" style="215" width="9.5703099999999992"/>
    <col bestFit="1" customWidth="1" min="5" max="5" style="216" width="8.7109400000000008"/>
    <col bestFit="1" customWidth="1" min="6" max="6" style="217" width="5.8554700000000004"/>
    <col bestFit="1" customWidth="1" min="7" max="7" style="218" width="5.7109399999999999"/>
    <col bestFit="1" customWidth="1" min="8" max="8" style="215" width="6.8554700000000004"/>
    <col bestFit="1" customWidth="1" min="9" max="9" style="219" width="7.1406299999999998"/>
    <col bestFit="1" customWidth="1" min="10" max="10" style="220" width="11.425800000000001"/>
    <col bestFit="1" customWidth="1" min="11" max="11" style="221" width="8.4257799999999996"/>
    <col bestFit="1" customWidth="1" min="12" max="12" style="222" width="10.2852"/>
    <col bestFit="1" customWidth="1" min="13" max="13" style="222" width="5.8554700000000004"/>
    <col bestFit="1" customWidth="1" min="14" max="14" style="222" width="6.4257799999999996"/>
    <col bestFit="1" customWidth="1" min="15" max="15" style="222" width="8.1406299999999998"/>
    <col bestFit="1" customWidth="1" min="16" max="16" style="222" width="7.1406299999999998"/>
    <col bestFit="1" customWidth="1" min="17" max="17" style="222" width="6.7109399999999999"/>
    <col bestFit="1" customWidth="1" min="18" max="18" style="222" width="10.140599999999999"/>
    <col bestFit="1" customWidth="1" min="19" max="19" style="222" width="6"/>
    <col bestFit="1" customWidth="1" min="20" max="20" style="222" width="5.5703100000000001"/>
    <col bestFit="1" customWidth="1" min="21" max="21" style="223" width="8"/>
    <col bestFit="1" customWidth="1" min="22" max="22" width="9.4257799999999996"/>
    <col bestFit="1" customWidth="1" min="23" max="23" style="224" width="8.8554700000000004"/>
    <col bestFit="1" customWidth="1" min="24" max="24" width="7"/>
    <col bestFit="1" customWidth="1" min="25" max="25" style="225" width="12.2852"/>
    <col bestFit="1" customWidth="1" min="26" max="27" width="10.2852"/>
    <col bestFit="1" customWidth="1" min="28" max="28" style="180" width="10.2852"/>
    <col bestFit="1" customWidth="1" min="29" max="30" width="10.2852"/>
    <col bestFit="1" customWidth="1" min="31" max="31" style="223" width="12"/>
    <col bestFit="1" customWidth="1" min="32" max="32" style="226" width="8"/>
    <col bestFit="1" customWidth="1" min="33" max="33" width="12"/>
    <col bestFit="1" customWidth="1" min="34" max="36" style="225" width="9.4257799999999996"/>
    <col bestFit="1" customWidth="1" min="37" max="37" style="222" width="7.4257799999999996"/>
    <col bestFit="1" customWidth="1" min="38" max="38" style="223" width="6.5703100000000001"/>
    <col bestFit="1" customWidth="1" min="39" max="39" width="7.7109399999999999"/>
    <col bestFit="1" customWidth="1" min="40" max="40" style="180" width="7.7109399999999999"/>
    <col bestFit="1" customWidth="1" min="41" max="41" width="7.2851600000000003"/>
    <col bestFit="1" customWidth="1" min="42" max="42" width="7"/>
    <col bestFit="1" customWidth="1" min="43" max="43" width="7.1406299999999998"/>
    <col bestFit="1" customWidth="1" min="44" max="44" style="227" width="6"/>
    <col bestFit="1" customWidth="1" min="45" max="46" width="9.4257799999999996"/>
    <col bestFit="1" customWidth="1" min="47" max="48" width="7.8554700000000004"/>
    <col bestFit="1" customWidth="1" min="49" max="49" style="228" width="7.2851600000000003"/>
    <col bestFit="1" customWidth="1" min="50" max="50" width="6.2851600000000003"/>
    <col bestFit="1" customWidth="1" min="51" max="55" width="10.2852"/>
    <col bestFit="1" customWidth="1" min="56" max="56" width="6.8554700000000004"/>
    <col bestFit="1" customWidth="1" min="57" max="57" width="7.2851600000000003"/>
    <col bestFit="1" customWidth="1" min="58" max="58" style="180" width="7.5703100000000001"/>
    <col bestFit="1" customWidth="1" min="59" max="59" width="7.1406299999999998"/>
    <col bestFit="1" customWidth="1" min="60" max="60" width="6.8554700000000004"/>
    <col bestFit="1" customWidth="1" min="61" max="61" width="7.2851600000000003"/>
    <col bestFit="1" customWidth="1" min="62" max="62" style="227" width="6.5703100000000001"/>
    <col bestFit="1" customWidth="1" min="63" max="64" width="7.2851600000000003"/>
    <col bestFit="1" customWidth="1" min="65" max="65" style="224" width="8.4257799999999996"/>
    <col bestFit="1" customWidth="1" min="66" max="66" width="8.4257799999999996"/>
    <col bestFit="1" customWidth="1" min="67" max="67" style="229" width="8"/>
    <col bestFit="1" customWidth="1" min="68" max="68" width="9.5703099999999992"/>
    <col bestFit="1" customWidth="1" min="69" max="69" width="10.425800000000001"/>
    <col bestFit="1" customWidth="1" min="70" max="70" style="230" width="7"/>
    <col bestFit="1" customWidth="1" min="71" max="71" width="8.7109400000000008"/>
    <col bestFit="1" customWidth="1" min="72" max="73" width="7.2851600000000003"/>
    <col bestFit="1" customWidth="1" min="74" max="74" width="6.5703100000000001"/>
    <col bestFit="1" customWidth="1" min="75" max="75" style="180" width="8.5703099999999992"/>
    <col bestFit="1" customWidth="1" min="76" max="76" width="6.7109399999999999"/>
    <col bestFit="1" customWidth="1" min="77" max="78" width="7.2851600000000003"/>
    <col bestFit="1" customWidth="1" min="79" max="79" style="227" width="6.2851600000000003"/>
    <col bestFit="1" customWidth="1" min="80" max="80" width="6.2851600000000003"/>
    <col bestFit="1" customWidth="1" min="81" max="83" width="7.2851600000000003"/>
    <col bestFit="1" customWidth="1" min="84" max="84" width="6.2851600000000003"/>
    <col bestFit="1" customWidth="1" min="85" max="87" width="7.2851600000000003"/>
    <col bestFit="1" customWidth="1" min="88" max="88" style="231" width="8.5703099999999992"/>
    <col bestFit="1" customWidth="1" min="89" max="89" style="231" width="7.1406299999999998"/>
    <col bestFit="1" customWidth="1" min="90" max="90" style="231" width="6.8554700000000004"/>
    <col bestFit="1" customWidth="1" min="91" max="91" style="231" width="6.2851600000000003"/>
    <col bestFit="1" customWidth="1" min="92" max="92" width="6.1406299999999998"/>
    <col bestFit="1" customWidth="1" min="93" max="93" width="6.2851600000000003"/>
    <col bestFit="1" customWidth="1" min="94" max="94" width="4.1406299999999998"/>
    <col bestFit="1" customWidth="1" hidden="1" min="95" max="96" width="5"/>
    <col bestFit="1" customWidth="1" hidden="1" min="97" max="97" width="10.2852"/>
    <col bestFit="1" customWidth="1" hidden="1" min="98" max="99" width="5"/>
    <col bestFit="1" customWidth="1" hidden="1" min="100" max="100" width="10.2852"/>
    <col bestFit="1" customWidth="1" hidden="1" min="101" max="101" style="231" width="12"/>
    <col bestFit="1" customWidth="1" hidden="1" min="102" max="102" style="224" width="12.2852"/>
    <col bestFit="1" customWidth="1" hidden="1" min="103" max="103" width="12.2852"/>
    <col bestFit="1" customWidth="1" hidden="1" min="104" max="104" width="4"/>
    <col bestFit="1" customWidth="1" hidden="1" min="105" max="105" width="16.855499999999999"/>
    <col bestFit="1" customWidth="1" hidden="1" min="106" max="106" style="222" width="10.2852"/>
    <col bestFit="1" customWidth="1" min="107" max="107" width="6.2851600000000003"/>
    <col bestFit="1" customWidth="1" min="108" max="108" width="6.4257799999999996"/>
    <col bestFit="1" customWidth="1" min="109" max="109" style="180" width="7.4257799999999996"/>
    <col bestFit="1" customWidth="1" min="110" max="110" width="5.8554700000000004"/>
    <col bestFit="1" customWidth="1" min="111" max="111" width="5.7109399999999999"/>
    <col bestFit="1" customWidth="1" min="112" max="112" width="6.8554700000000004"/>
    <col bestFit="1" customWidth="1" min="113" max="113" style="227" width="7.1406299999999998"/>
    <col bestFit="1" customWidth="1" min="114" max="114" style="224" width="11.425800000000001"/>
    <col bestFit="1" customWidth="1" min="115" max="115" width="8.4257799999999996"/>
    <col bestFit="1" customWidth="1" min="116" max="120" style="225" width="5.8554700000000004"/>
    <col bestFit="1" customWidth="1" min="121" max="121" style="232" width="7.2851600000000003"/>
    <col bestFit="1" customWidth="1" min="122" max="122" width="6.2851600000000003"/>
    <col bestFit="1" customWidth="1" min="124" max="124" style="223" width="6.5703100000000001"/>
    <col bestFit="1" customWidth="1" min="125" max="125" style="227" width="5.5703100000000001"/>
    <col bestFit="1" customWidth="1" min="126" max="126" width="6.7109399999999999"/>
    <col bestFit="1" customWidth="1" min="127" max="127" style="225" width="7.4257799999999996"/>
    <col bestFit="1" customWidth="1" min="128" max="128" style="222" width="7.1406299999999998"/>
    <col bestFit="1" customWidth="1" min="129" max="129" style="223" width="5.4257799999999996"/>
    <col bestFit="1" customWidth="1" min="130" max="130" width="5.7109399999999999"/>
    <col bestFit="1" customWidth="1" min="131" max="131" width="7.5703100000000001"/>
    <col bestFit="1" customWidth="1" min="132" max="132" width="6.4257799999999996"/>
    <col bestFit="1" customWidth="1" min="133" max="133" width="6.2851600000000003"/>
    <col bestFit="1" customWidth="1" min="135" max="135" style="227" width="9.1406299999999998"/>
  </cols>
  <sheetData>
    <row r="1" ht="11.25" customHeight="1">
      <c r="A1" s="233"/>
      <c r="B1" s="234" t="s">
        <v>469</v>
      </c>
      <c r="C1" s="235" t="s">
        <v>277</v>
      </c>
      <c r="D1" s="236"/>
      <c r="E1" s="236"/>
      <c r="F1" s="236"/>
      <c r="G1" s="236"/>
      <c r="H1" s="236"/>
      <c r="I1" s="236"/>
      <c r="J1" s="236"/>
      <c r="K1" s="236"/>
      <c r="L1" s="237"/>
      <c r="M1" s="238" t="s">
        <v>276</v>
      </c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5" t="s">
        <v>8</v>
      </c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7"/>
      <c r="AL1" s="238" t="s">
        <v>6</v>
      </c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39"/>
      <c r="AY1" s="239"/>
      <c r="AZ1" s="239"/>
      <c r="BA1" s="239"/>
      <c r="BB1" s="239"/>
      <c r="BC1" s="240"/>
      <c r="BD1" s="235" t="s">
        <v>4</v>
      </c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7"/>
      <c r="BU1" s="238" t="s">
        <v>5</v>
      </c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40"/>
      <c r="CP1" s="239"/>
      <c r="CQ1" s="241" t="s">
        <v>967</v>
      </c>
      <c r="CR1" s="242"/>
      <c r="CS1" s="242"/>
      <c r="CT1" s="242"/>
      <c r="CU1" s="242"/>
      <c r="CV1" s="242"/>
      <c r="CW1" s="242"/>
      <c r="CX1" s="242"/>
      <c r="CY1" s="242"/>
      <c r="CZ1" s="242"/>
      <c r="DA1" s="242"/>
      <c r="DB1" s="243"/>
      <c r="DC1" s="244" t="s">
        <v>7</v>
      </c>
      <c r="DD1" s="245"/>
      <c r="DE1" s="245"/>
      <c r="DF1" s="245"/>
      <c r="DG1" s="245"/>
      <c r="DH1" s="245"/>
      <c r="DI1" s="245"/>
      <c r="DJ1" s="245"/>
      <c r="DK1" s="245"/>
      <c r="DL1" s="245"/>
      <c r="DM1" s="245"/>
      <c r="DN1" s="245"/>
      <c r="DO1" s="244" t="s">
        <v>278</v>
      </c>
      <c r="DP1" s="245"/>
      <c r="DQ1" s="245"/>
      <c r="DR1" s="245"/>
      <c r="DS1" s="245"/>
      <c r="DT1" s="245"/>
      <c r="DU1" s="245"/>
      <c r="DV1" s="245"/>
      <c r="DW1" s="245"/>
      <c r="DX1" s="245"/>
      <c r="DY1" s="238" t="s">
        <v>279</v>
      </c>
      <c r="DZ1" s="239"/>
      <c r="EA1" s="239"/>
      <c r="EB1" s="239"/>
      <c r="EC1" s="239"/>
      <c r="ED1" s="239"/>
      <c r="EE1" s="239"/>
      <c r="EF1" s="239"/>
      <c r="EG1" s="239"/>
      <c r="EH1" s="239"/>
    </row>
    <row r="2" ht="24.75" customHeight="1">
      <c r="A2" s="246"/>
      <c r="B2" s="234"/>
      <c r="C2" s="247" t="s">
        <v>968</v>
      </c>
      <c r="D2" s="247"/>
      <c r="E2" s="247"/>
      <c r="F2" s="247" t="s">
        <v>11</v>
      </c>
      <c r="G2" s="247"/>
      <c r="H2" s="247"/>
      <c r="I2" s="248" t="s">
        <v>969</v>
      </c>
      <c r="J2" s="249" t="s">
        <v>970</v>
      </c>
      <c r="K2" s="250" t="s">
        <v>971</v>
      </c>
      <c r="L2" s="251" t="s">
        <v>972</v>
      </c>
      <c r="M2" s="247" t="s">
        <v>968</v>
      </c>
      <c r="N2" s="247"/>
      <c r="O2" s="247"/>
      <c r="P2" s="247" t="s">
        <v>11</v>
      </c>
      <c r="Q2" s="247"/>
      <c r="R2" s="247"/>
      <c r="S2" s="252" t="s">
        <v>969</v>
      </c>
      <c r="T2" s="248" t="s">
        <v>973</v>
      </c>
      <c r="U2" s="249" t="s">
        <v>970</v>
      </c>
      <c r="V2" s="250" t="s">
        <v>971</v>
      </c>
      <c r="W2" s="251" t="s">
        <v>972</v>
      </c>
      <c r="X2" s="251" t="s">
        <v>974</v>
      </c>
      <c r="Y2" s="253" t="s">
        <v>975</v>
      </c>
      <c r="Z2" s="247" t="s">
        <v>968</v>
      </c>
      <c r="AA2" s="247"/>
      <c r="AB2" s="247"/>
      <c r="AC2" s="247" t="s">
        <v>11</v>
      </c>
      <c r="AD2" s="247"/>
      <c r="AE2" s="247"/>
      <c r="AF2" s="248" t="s">
        <v>969</v>
      </c>
      <c r="AG2" s="249" t="s">
        <v>970</v>
      </c>
      <c r="AH2" s="250" t="s">
        <v>971</v>
      </c>
      <c r="AI2" s="254" t="s">
        <v>976</v>
      </c>
      <c r="AJ2" s="251" t="s">
        <v>972</v>
      </c>
      <c r="AK2" s="251" t="s">
        <v>977</v>
      </c>
      <c r="AL2" s="247" t="s">
        <v>968</v>
      </c>
      <c r="AM2" s="247"/>
      <c r="AN2" s="247"/>
      <c r="AO2" s="247" t="s">
        <v>11</v>
      </c>
      <c r="AP2" s="247"/>
      <c r="AQ2" s="247"/>
      <c r="AR2" s="248" t="s">
        <v>969</v>
      </c>
      <c r="AS2" s="248" t="s">
        <v>978</v>
      </c>
      <c r="AT2" s="248"/>
      <c r="AU2" s="249" t="s">
        <v>970</v>
      </c>
      <c r="AV2" s="255"/>
      <c r="AW2" s="254" t="s">
        <v>971</v>
      </c>
      <c r="AX2" s="251" t="s">
        <v>972</v>
      </c>
      <c r="AY2" s="249" t="s">
        <v>979</v>
      </c>
      <c r="AZ2" s="250" t="s">
        <v>980</v>
      </c>
      <c r="BA2" s="251" t="s">
        <v>981</v>
      </c>
      <c r="BB2" s="249" t="s">
        <v>982</v>
      </c>
      <c r="BC2" s="251" t="s">
        <v>983</v>
      </c>
      <c r="BD2" s="247" t="s">
        <v>968</v>
      </c>
      <c r="BE2" s="247"/>
      <c r="BF2" s="247"/>
      <c r="BG2" s="247" t="s">
        <v>11</v>
      </c>
      <c r="BH2" s="247"/>
      <c r="BI2" s="247"/>
      <c r="BJ2" s="252" t="s">
        <v>969</v>
      </c>
      <c r="BK2" s="252" t="s">
        <v>984</v>
      </c>
      <c r="BL2" s="252"/>
      <c r="BM2" s="249" t="s">
        <v>970</v>
      </c>
      <c r="BN2" s="254" t="s">
        <v>971</v>
      </c>
      <c r="BO2" s="251" t="s">
        <v>972</v>
      </c>
      <c r="BP2" s="249" t="s">
        <v>985</v>
      </c>
      <c r="BQ2" s="250" t="s">
        <v>986</v>
      </c>
      <c r="BR2" s="251" t="s">
        <v>987</v>
      </c>
      <c r="BS2" s="249" t="s">
        <v>982</v>
      </c>
      <c r="BT2" s="251" t="s">
        <v>983</v>
      </c>
      <c r="BU2" s="247" t="s">
        <v>968</v>
      </c>
      <c r="BV2" s="247"/>
      <c r="BW2" s="247"/>
      <c r="BX2" s="247" t="s">
        <v>11</v>
      </c>
      <c r="BY2" s="247"/>
      <c r="BZ2" s="247"/>
      <c r="CA2" s="252" t="s">
        <v>969</v>
      </c>
      <c r="CB2" s="248" t="s">
        <v>988</v>
      </c>
      <c r="CC2" s="252" t="s">
        <v>989</v>
      </c>
      <c r="CD2" s="252"/>
      <c r="CE2" s="249" t="s">
        <v>970</v>
      </c>
      <c r="CF2" s="254" t="s">
        <v>971</v>
      </c>
      <c r="CG2" s="251" t="s">
        <v>972</v>
      </c>
      <c r="CH2" s="249" t="s">
        <v>990</v>
      </c>
      <c r="CI2" s="250" t="s">
        <v>991</v>
      </c>
      <c r="CJ2" s="251" t="s">
        <v>992</v>
      </c>
      <c r="CK2" s="249" t="s">
        <v>993</v>
      </c>
      <c r="CL2" s="250" t="s">
        <v>994</v>
      </c>
      <c r="CM2" s="251" t="s">
        <v>995</v>
      </c>
      <c r="CN2" s="249" t="s">
        <v>982</v>
      </c>
      <c r="CO2" s="251" t="s">
        <v>983</v>
      </c>
      <c r="CP2" s="256" t="s">
        <v>975</v>
      </c>
      <c r="CQ2" s="247" t="s">
        <v>968</v>
      </c>
      <c r="CR2" s="247"/>
      <c r="CS2" s="247"/>
      <c r="CT2" s="247" t="s">
        <v>11</v>
      </c>
      <c r="CU2" s="247"/>
      <c r="CV2" s="247"/>
      <c r="CW2" s="252" t="s">
        <v>969</v>
      </c>
      <c r="CX2" s="249" t="s">
        <v>970</v>
      </c>
      <c r="CY2" s="254" t="s">
        <v>971</v>
      </c>
      <c r="CZ2" s="251" t="s">
        <v>972</v>
      </c>
      <c r="DA2" s="249" t="s">
        <v>982</v>
      </c>
      <c r="DB2" s="251" t="s">
        <v>983</v>
      </c>
      <c r="DC2" s="247" t="s">
        <v>968</v>
      </c>
      <c r="DD2" s="247"/>
      <c r="DE2" s="247"/>
      <c r="DF2" s="247" t="s">
        <v>11</v>
      </c>
      <c r="DG2" s="247"/>
      <c r="DH2" s="247"/>
      <c r="DI2" s="252" t="s">
        <v>969</v>
      </c>
      <c r="DJ2" s="249" t="s">
        <v>970</v>
      </c>
      <c r="DK2" s="250" t="s">
        <v>971</v>
      </c>
      <c r="DL2" s="251" t="s">
        <v>972</v>
      </c>
      <c r="DM2" s="249" t="s">
        <v>982</v>
      </c>
      <c r="DN2" s="251" t="s">
        <v>983</v>
      </c>
      <c r="DO2" s="247" t="s">
        <v>968</v>
      </c>
      <c r="DP2" s="247"/>
      <c r="DQ2" s="247"/>
      <c r="DR2" s="247" t="s">
        <v>11</v>
      </c>
      <c r="DS2" s="247"/>
      <c r="DT2" s="247"/>
      <c r="DU2" s="252" t="s">
        <v>969</v>
      </c>
      <c r="DV2" s="249" t="s">
        <v>970</v>
      </c>
      <c r="DW2" s="250" t="s">
        <v>971</v>
      </c>
      <c r="DX2" s="257" t="s">
        <v>972</v>
      </c>
      <c r="DY2" s="247" t="s">
        <v>968</v>
      </c>
      <c r="DZ2" s="247"/>
      <c r="EA2" s="247"/>
      <c r="EB2" s="247" t="s">
        <v>11</v>
      </c>
      <c r="EC2" s="247"/>
      <c r="ED2" s="247"/>
      <c r="EE2" s="252" t="s">
        <v>969</v>
      </c>
      <c r="EF2" s="249" t="s">
        <v>970</v>
      </c>
      <c r="EG2" s="250" t="s">
        <v>971</v>
      </c>
      <c r="EH2" s="251" t="s">
        <v>972</v>
      </c>
    </row>
    <row r="3" ht="24.75" customHeight="1">
      <c r="A3" s="241"/>
      <c r="B3" s="258"/>
      <c r="C3" s="259">
        <v>2019</v>
      </c>
      <c r="D3" s="260">
        <v>2020</v>
      </c>
      <c r="E3" s="260">
        <v>2021</v>
      </c>
      <c r="F3" s="259">
        <v>2019</v>
      </c>
      <c r="G3" s="259">
        <v>2020</v>
      </c>
      <c r="H3" s="259">
        <v>2021</v>
      </c>
      <c r="I3" s="261"/>
      <c r="J3" s="249"/>
      <c r="K3" s="262"/>
      <c r="L3" s="251"/>
      <c r="M3" s="259">
        <v>2019</v>
      </c>
      <c r="N3" s="260">
        <v>2020</v>
      </c>
      <c r="O3" s="260">
        <v>2021</v>
      </c>
      <c r="P3" s="259">
        <v>2019</v>
      </c>
      <c r="Q3" s="259">
        <v>2020</v>
      </c>
      <c r="R3" s="259">
        <v>2021</v>
      </c>
      <c r="S3" s="252"/>
      <c r="T3" s="261"/>
      <c r="U3" s="249"/>
      <c r="V3" s="262"/>
      <c r="W3" s="251"/>
      <c r="X3" s="251"/>
      <c r="Y3" s="263"/>
      <c r="Z3" s="259">
        <v>2019</v>
      </c>
      <c r="AA3" s="260">
        <v>2020</v>
      </c>
      <c r="AB3" s="260">
        <v>2021</v>
      </c>
      <c r="AC3" s="259">
        <v>2019</v>
      </c>
      <c r="AD3" s="259">
        <v>2020</v>
      </c>
      <c r="AE3" s="259">
        <v>2021</v>
      </c>
      <c r="AF3" s="261"/>
      <c r="AG3" s="249"/>
      <c r="AH3" s="262"/>
      <c r="AI3" s="264"/>
      <c r="AJ3" s="251"/>
      <c r="AK3" s="251"/>
      <c r="AL3" s="259">
        <v>2019</v>
      </c>
      <c r="AM3" s="260">
        <v>2020</v>
      </c>
      <c r="AN3" s="260">
        <v>2021</v>
      </c>
      <c r="AO3" s="259">
        <v>2019</v>
      </c>
      <c r="AP3" s="259">
        <v>2020</v>
      </c>
      <c r="AQ3" s="259">
        <v>2021</v>
      </c>
      <c r="AR3" s="261"/>
      <c r="AS3" s="261"/>
      <c r="AT3" s="261"/>
      <c r="AU3" s="249"/>
      <c r="AV3" s="265"/>
      <c r="AW3" s="264"/>
      <c r="AX3" s="251"/>
      <c r="AY3" s="249"/>
      <c r="AZ3" s="262"/>
      <c r="BA3" s="251"/>
      <c r="BB3" s="249"/>
      <c r="BC3" s="251"/>
      <c r="BD3" s="259">
        <v>2019</v>
      </c>
      <c r="BE3" s="260">
        <v>2020</v>
      </c>
      <c r="BF3" s="260">
        <v>2021</v>
      </c>
      <c r="BG3" s="259">
        <v>2019</v>
      </c>
      <c r="BH3" s="259">
        <v>2020</v>
      </c>
      <c r="BI3" s="259">
        <v>2021</v>
      </c>
      <c r="BJ3" s="252"/>
      <c r="BK3" s="252"/>
      <c r="BL3" s="252"/>
      <c r="BM3" s="249"/>
      <c r="BN3" s="264"/>
      <c r="BO3" s="251"/>
      <c r="BP3" s="249"/>
      <c r="BQ3" s="262"/>
      <c r="BR3" s="251"/>
      <c r="BS3" s="249"/>
      <c r="BT3" s="251"/>
      <c r="BU3" s="259">
        <v>2019</v>
      </c>
      <c r="BV3" s="260">
        <v>2020</v>
      </c>
      <c r="BW3" s="260">
        <v>2021</v>
      </c>
      <c r="BX3" s="259">
        <v>2019</v>
      </c>
      <c r="BY3" s="259">
        <v>2020</v>
      </c>
      <c r="BZ3" s="259">
        <v>2021</v>
      </c>
      <c r="CA3" s="252"/>
      <c r="CB3" s="261"/>
      <c r="CC3" s="252"/>
      <c r="CD3" s="252"/>
      <c r="CE3" s="249"/>
      <c r="CF3" s="264"/>
      <c r="CG3" s="251"/>
      <c r="CH3" s="249"/>
      <c r="CI3" s="262"/>
      <c r="CJ3" s="251"/>
      <c r="CK3" s="249"/>
      <c r="CL3" s="262"/>
      <c r="CM3" s="251"/>
      <c r="CN3" s="249"/>
      <c r="CO3" s="251"/>
      <c r="CP3" s="266"/>
      <c r="CQ3" s="259">
        <v>2011</v>
      </c>
      <c r="CR3" s="259">
        <v>2012</v>
      </c>
      <c r="CS3" s="259">
        <v>2013</v>
      </c>
      <c r="CT3" s="259">
        <v>2011</v>
      </c>
      <c r="CU3" s="259">
        <v>2012</v>
      </c>
      <c r="CV3" s="259">
        <v>2013</v>
      </c>
      <c r="CW3" s="252"/>
      <c r="CX3" s="249"/>
      <c r="CY3" s="264"/>
      <c r="CZ3" s="251"/>
      <c r="DA3" s="249"/>
      <c r="DB3" s="251"/>
      <c r="DC3" s="259">
        <v>2019</v>
      </c>
      <c r="DD3" s="260">
        <v>2020</v>
      </c>
      <c r="DE3" s="260">
        <v>2021</v>
      </c>
      <c r="DF3" s="259">
        <v>2019</v>
      </c>
      <c r="DG3" s="259">
        <v>2020</v>
      </c>
      <c r="DH3" s="259">
        <v>2021</v>
      </c>
      <c r="DI3" s="252"/>
      <c r="DJ3" s="249"/>
      <c r="DK3" s="262"/>
      <c r="DL3" s="251"/>
      <c r="DM3" s="249"/>
      <c r="DN3" s="251"/>
      <c r="DO3" s="259">
        <v>2019</v>
      </c>
      <c r="DP3" s="260">
        <v>2020</v>
      </c>
      <c r="DQ3" s="260">
        <v>2021</v>
      </c>
      <c r="DR3" s="259">
        <v>2019</v>
      </c>
      <c r="DS3" s="259">
        <v>2020</v>
      </c>
      <c r="DT3" s="259">
        <v>2021</v>
      </c>
      <c r="DU3" s="252"/>
      <c r="DV3" s="249"/>
      <c r="DW3" s="262"/>
      <c r="DX3" s="267"/>
      <c r="DY3" s="259">
        <v>2019</v>
      </c>
      <c r="DZ3" s="260">
        <v>2020</v>
      </c>
      <c r="EA3" s="260">
        <v>2021</v>
      </c>
      <c r="EB3" s="259">
        <v>2019</v>
      </c>
      <c r="EC3" s="259">
        <v>2020</v>
      </c>
      <c r="ED3" s="259">
        <v>2021</v>
      </c>
      <c r="EE3" s="252"/>
      <c r="EF3" s="249"/>
      <c r="EG3" s="262"/>
      <c r="EH3" s="251"/>
    </row>
    <row r="4" ht="28.5" customHeight="1">
      <c r="A4" s="268" t="s">
        <v>23</v>
      </c>
      <c r="B4" s="269"/>
      <c r="C4" s="269"/>
      <c r="D4" s="269"/>
      <c r="F4" s="270"/>
      <c r="G4" s="270"/>
      <c r="H4" s="270"/>
      <c r="I4" s="271"/>
      <c r="J4" s="272"/>
      <c r="K4" s="273"/>
      <c r="L4" s="274"/>
      <c r="M4" s="269"/>
      <c r="N4" s="269"/>
      <c r="O4" s="269"/>
      <c r="P4" s="269"/>
      <c r="Q4" s="270"/>
      <c r="R4" s="270"/>
      <c r="S4" s="271"/>
      <c r="T4" s="271"/>
      <c r="U4" s="272"/>
      <c r="V4" s="273"/>
      <c r="W4" s="274"/>
      <c r="X4" s="274"/>
      <c r="Y4" s="275"/>
      <c r="Z4" s="269"/>
      <c r="AA4" s="269"/>
      <c r="AB4" s="276"/>
      <c r="AC4" s="269"/>
      <c r="AD4" s="270"/>
      <c r="AE4" s="270"/>
      <c r="AF4" s="271"/>
      <c r="AG4" s="277"/>
      <c r="AH4" s="278"/>
      <c r="AI4" s="279"/>
      <c r="AJ4" s="274"/>
      <c r="AK4" s="274"/>
      <c r="AL4" s="269"/>
      <c r="AM4" s="269"/>
      <c r="AN4" s="276"/>
      <c r="AO4" s="269"/>
      <c r="AP4" s="270"/>
      <c r="AQ4" s="270"/>
      <c r="AR4" s="271"/>
      <c r="AS4" s="271"/>
      <c r="AT4" s="271"/>
      <c r="AU4" s="280"/>
      <c r="AV4" s="280"/>
      <c r="AW4" s="279"/>
      <c r="AX4" s="274"/>
      <c r="AY4" s="272"/>
      <c r="AZ4" s="273"/>
      <c r="BA4" s="274"/>
      <c r="BB4" s="272"/>
      <c r="BC4" s="274"/>
      <c r="BD4" s="269"/>
      <c r="BE4" s="269"/>
      <c r="BF4" s="276"/>
      <c r="BG4" s="269"/>
      <c r="BH4" s="270"/>
      <c r="BI4" s="270"/>
      <c r="BJ4" s="271"/>
      <c r="BK4" s="271"/>
      <c r="BL4" s="271"/>
      <c r="BM4" s="280"/>
      <c r="BN4" s="279"/>
      <c r="BO4" s="274"/>
      <c r="BP4" s="272"/>
      <c r="BQ4" s="273"/>
      <c r="BR4" s="274"/>
      <c r="BS4" s="272"/>
      <c r="BT4" s="274"/>
      <c r="BU4" s="269"/>
      <c r="BV4" s="269"/>
      <c r="BW4" s="276"/>
      <c r="BX4" s="269"/>
      <c r="BY4" s="270"/>
      <c r="BZ4" s="270"/>
      <c r="CA4" s="271"/>
      <c r="CB4" s="271"/>
      <c r="CC4" s="271"/>
      <c r="CD4" s="271"/>
      <c r="CE4" s="280"/>
      <c r="CF4" s="279"/>
      <c r="CG4" s="274"/>
      <c r="CH4" s="272"/>
      <c r="CI4" s="273"/>
      <c r="CJ4" s="274"/>
      <c r="CK4" s="272"/>
      <c r="CL4" s="273"/>
      <c r="CM4" s="274"/>
      <c r="CN4" s="272"/>
      <c r="CO4" s="274"/>
      <c r="CP4" s="281"/>
      <c r="CQ4" s="269"/>
      <c r="CR4" s="269"/>
      <c r="CS4" s="269"/>
      <c r="CT4" s="270"/>
      <c r="CU4" s="270"/>
      <c r="CV4" s="270"/>
      <c r="CW4" s="271"/>
      <c r="CX4" s="280"/>
      <c r="CY4" s="279"/>
      <c r="CZ4" s="274"/>
      <c r="DA4" s="272"/>
      <c r="DB4" s="274"/>
      <c r="DC4" s="269"/>
      <c r="DD4" s="269"/>
      <c r="DE4" s="276"/>
      <c r="DF4" s="269"/>
      <c r="DG4" s="270"/>
      <c r="DH4" s="270"/>
      <c r="DI4" s="271"/>
      <c r="DJ4" s="272"/>
      <c r="DK4" s="273"/>
      <c r="DL4" s="274"/>
      <c r="DM4" s="272"/>
      <c r="DN4" s="274"/>
      <c r="DO4" s="269"/>
      <c r="DP4" s="269"/>
      <c r="DQ4" s="276"/>
      <c r="DR4" s="269"/>
      <c r="DS4" s="270"/>
      <c r="DT4" s="270"/>
      <c r="DU4" s="271"/>
      <c r="DV4" s="272"/>
      <c r="DW4" s="273"/>
      <c r="DX4" s="274"/>
      <c r="DY4" s="269"/>
      <c r="DZ4" s="269"/>
      <c r="EA4" s="269"/>
      <c r="EB4" s="269"/>
      <c r="EC4" s="270"/>
      <c r="ED4" s="270"/>
      <c r="EE4" s="271"/>
      <c r="EF4" s="272"/>
      <c r="EG4" s="273"/>
      <c r="EH4" s="274"/>
    </row>
    <row r="5" ht="49.5" customHeight="1">
      <c r="A5" s="141" t="s">
        <v>24</v>
      </c>
      <c r="B5" s="282">
        <f>'[10]численность 2021'!C7</f>
        <v>67.029998779296875</v>
      </c>
      <c r="C5" s="283">
        <v>28.030788000000001</v>
      </c>
      <c r="D5" s="283">
        <v>33.584347000000001</v>
      </c>
      <c r="E5" s="283">
        <f>_xlfn.FLOOR.PRECISE('[10]численность 2021'!D7)</f>
        <v>28</v>
      </c>
      <c r="F5" s="282">
        <v>0.50103500000000001</v>
      </c>
      <c r="G5" s="282">
        <v>0.50103500000000001</v>
      </c>
      <c r="H5" s="282">
        <f t="shared" ref="H5:H9" si="763">E5/B5</f>
        <v>0.41772341503679367</v>
      </c>
      <c r="I5" s="284">
        <f>_xlfn.FLOOR.PRECISE('[10]численность 2021'!R7)</f>
        <v>0</v>
      </c>
      <c r="J5" s="285">
        <f t="shared" ref="J5:J68" si="764">IF(E5&gt;1,E5*0.34999999999999998,0)</f>
        <v>9.7999999999999989</v>
      </c>
      <c r="K5" s="286">
        <f t="shared" ref="K5:K9" si="765">IF(I5&lt;J5,I5,J5)</f>
        <v>0</v>
      </c>
      <c r="L5" s="287"/>
      <c r="M5" s="283">
        <v>14</v>
      </c>
      <c r="N5" s="283">
        <v>14</v>
      </c>
      <c r="O5" s="282">
        <f>_xlfn.FLOOR.PRECISE('[10]численность 2021'!P7)</f>
        <v>14</v>
      </c>
      <c r="P5" s="282">
        <v>0.20886199999999999</v>
      </c>
      <c r="Q5" s="282">
        <v>0.20886199999999999</v>
      </c>
      <c r="R5" s="282">
        <f t="shared" ref="R5:R9" si="766">O5/B5</f>
        <v>0.20886170751839683</v>
      </c>
      <c r="S5" s="284">
        <f>_xlfn.FLOOR.PRECISE('[10]численность 2021'!Q7)</f>
        <v>4</v>
      </c>
      <c r="T5" s="284"/>
      <c r="U5" s="285">
        <f t="shared" ref="U5:U18" si="767">O5*0.29999999999999999</f>
        <v>4.2000000000000002</v>
      </c>
      <c r="V5" s="286">
        <f t="shared" ref="V5:V9" si="768">IF(S5&lt;U5,S5,U5)</f>
        <v>4</v>
      </c>
      <c r="W5" s="287">
        <v>4</v>
      </c>
      <c r="X5" s="287"/>
      <c r="Y5" s="288"/>
      <c r="Z5" s="283">
        <v>0</v>
      </c>
      <c r="AA5" s="283">
        <v>0</v>
      </c>
      <c r="AB5" s="282">
        <f>_xlfn.FLOOR.PRECISE('[10]численность 2021'!E7)</f>
        <v>0</v>
      </c>
      <c r="AC5" s="282">
        <v>0</v>
      </c>
      <c r="AD5" s="282">
        <v>0</v>
      </c>
      <c r="AE5" s="282">
        <f t="shared" ref="AE5:AE9" si="769">AB5/B5</f>
        <v>0</v>
      </c>
      <c r="AF5" s="284">
        <f>_xlfn.FLOOR.PRECISE('[10]численность 2021'!O7)</f>
        <v>0</v>
      </c>
      <c r="AG5" s="285">
        <f t="shared" ref="AG5:AG36" si="770">IF(AB5&gt;34,AB5*0.050000000000000003,0)</f>
        <v>0</v>
      </c>
      <c r="AH5" s="286">
        <f t="shared" ref="AH5:AH36" si="771">IF(AF5&lt;AG5,AF5,AG5)</f>
        <v>0</v>
      </c>
      <c r="AI5" s="289">
        <f t="shared" ref="AI5:AI9" si="772">AJ5*0.75</f>
        <v>0</v>
      </c>
      <c r="AJ5" s="287"/>
      <c r="AK5" s="287"/>
      <c r="AL5" s="283">
        <v>889.63574200000005</v>
      </c>
      <c r="AM5" s="283">
        <v>881.589111</v>
      </c>
      <c r="AN5" s="282">
        <f>_xlfn.FLOOR.PRECISE('[10]численность 2021'!F7)</f>
        <v>1082</v>
      </c>
      <c r="AO5" s="282">
        <v>13.272202999999999</v>
      </c>
      <c r="AP5" s="282">
        <v>13.152158</v>
      </c>
      <c r="AQ5" s="282">
        <f t="shared" ref="AQ5:AQ9" si="773">AN5/B5</f>
        <v>16.142026252493242</v>
      </c>
      <c r="AR5" s="284">
        <f>_xlfn.FLOOR.PRECISE('[10]численность 2021'!L7)</f>
        <v>100</v>
      </c>
      <c r="AS5" s="284"/>
      <c r="AT5" s="284">
        <f t="shared" ref="AT5:AT18" si="774">IF(AND(B5&lt;7,AQ5&lt;5),0,AR5)</f>
        <v>100</v>
      </c>
      <c r="AU5" s="285">
        <f t="shared" ref="AU5:AU9" si="775">IF(AN5&gt;34,IF(AQ5&gt;10,AN5*0.14999999999999999,IF(AQ5&gt;8,AN5*0.12,IF(AQ5&gt;6,AN5*0.10000000000000001,IF(AQ5&gt;4,AN5*0.080000000000000002,IF(AQ5&gt;2,AN5*0.070000000000000007,IF(AQ5&gt;1,AN5*0.050000000000000003,IF(AQ5&lt;1,AN5*0.029999999999999999,0))))))),0)</f>
        <v>162.29999999999998</v>
      </c>
      <c r="AV5" s="285">
        <f>IF(AN5&gt;34,IF(AQ5&gt;20,AN5*0.29999999999999999,IF(AQ5&gt;15,AN5*0.25,IF(AQ5&gt;12,AN5*0.20000000000000001,IF(AQ5&gt;10,AN5*0.14999999999999999)))),0)</f>
        <v>270.5</v>
      </c>
      <c r="AW5" s="290">
        <f>IF(AV5&gt;AU5,IF(AR5&gt;AV5,AV5,AR5),AU5)</f>
        <v>100</v>
      </c>
      <c r="AX5" s="287">
        <v>100</v>
      </c>
      <c r="AY5" s="285">
        <f t="shared" ref="AY5:AY18" si="776">IF(AX5&gt;7,AX5*0.14999999999999999,0)</f>
        <v>15</v>
      </c>
      <c r="AZ5" s="286">
        <f t="shared" ref="AZ5:AZ9" si="777">IF(AS5&lt;AY5,AS5,AY5)</f>
        <v>0</v>
      </c>
      <c r="BA5" s="287"/>
      <c r="BB5" s="285">
        <f t="shared" ref="BB5:BB18" si="778">AX5*0.29999999999999999</f>
        <v>30</v>
      </c>
      <c r="BC5" s="287"/>
      <c r="BD5" s="283">
        <v>1.737681</v>
      </c>
      <c r="BE5" s="283">
        <v>0.88916899999999999</v>
      </c>
      <c r="BF5" s="282">
        <f>_xlfn.FLOOR.PRECISE('[10]численность 2021'!G7)</f>
        <v>6</v>
      </c>
      <c r="BG5" s="282">
        <v>2.5923999999999999e-002</v>
      </c>
      <c r="BH5" s="282">
        <v>1.3265000000000001e-002</v>
      </c>
      <c r="BI5" s="282">
        <f t="shared" ref="BI5:BI9" si="779">BF5/B5</f>
        <v>8.951216036502721e-002</v>
      </c>
      <c r="BJ5" s="284">
        <f>_xlfn.FLOOR.PRECISE('[10]численность 2021'!K7)</f>
        <v>0</v>
      </c>
      <c r="BK5" s="284"/>
      <c r="BL5" s="284">
        <f t="shared" ref="BL5:BL18" si="780">IF(AND(B5&lt;7,BI5&lt;5),0,BJ5)</f>
        <v>0</v>
      </c>
      <c r="BM5" s="285">
        <f t="shared" ref="BM5:BM9" si="781">IF(BF5&gt;1,IF(BI5&gt;10,BF5*0.14999999999999999,IF(BI5&gt;8,BF5*0.12,IF(BI5&gt;6,BF5*0.10000000000000001,IF(BI5&gt;4,BF5*0.080000000000000002,IF(BI5&gt;2,BF5*0.070000000000000007,IF(BI5&gt;1,BF5*0.050000000000000003,IF(BI5&lt;1,BF5*0.029999999999999999,0))))))),0)</f>
        <v>0.17999999999999999</v>
      </c>
      <c r="BN5" s="290">
        <f t="shared" ref="BN5:BN18" si="782">IF(BJ5&lt;BM5,BJ5,BM5)</f>
        <v>0</v>
      </c>
      <c r="BO5" s="287"/>
      <c r="BP5" s="285">
        <f t="shared" ref="BP5:BP18" si="783">IF(BO5&gt;3,BO5*0.14999999999999999,0)</f>
        <v>0</v>
      </c>
      <c r="BQ5" s="286">
        <f t="shared" ref="BQ5:BQ9" si="784">IF(BK5&lt;BP5,BK5,BP5)</f>
        <v>0</v>
      </c>
      <c r="BR5" s="287"/>
      <c r="BS5" s="285">
        <f t="shared" ref="BS5:BS9" si="785">BO5*0.20000000000000001</f>
        <v>0</v>
      </c>
      <c r="BT5" s="287"/>
      <c r="BU5" s="283">
        <v>8.6884060000000005</v>
      </c>
      <c r="BV5" s="283">
        <v>40.901772000000001</v>
      </c>
      <c r="BW5" s="282">
        <f>_xlfn.FLOOR.PRECISE('[10]численность 2021'!H7)</f>
        <v>12</v>
      </c>
      <c r="BX5" s="282">
        <v>0.12962000000000001</v>
      </c>
      <c r="BY5" s="282">
        <v>0.61020099999999999</v>
      </c>
      <c r="BZ5" s="282">
        <f t="shared" ref="BZ5:BZ9" si="786">BW5/B5</f>
        <v>0.17902432073005442</v>
      </c>
      <c r="CA5" s="284">
        <f>_xlfn.FLOOR.PRECISE('[10]численность 2021'!M7)</f>
        <v>0</v>
      </c>
      <c r="CB5" s="284"/>
      <c r="CC5" s="284"/>
      <c r="CD5" s="284">
        <f t="shared" ref="CD5:CD18" si="787">IF(AND(B5&lt;7,BZ5&lt;5),0,CA5)</f>
        <v>0</v>
      </c>
      <c r="CE5" s="285">
        <f t="shared" ref="CE5:CE9" si="788">IF(BW5&gt;1,IF(BZ5&gt;10,BW5*0.14999999999999999,IF(BZ5&gt;8,BW5*0.12,IF(BZ5&gt;6,BW5*0.10000000000000001,IF(BZ5&gt;4,BW5*0.080000000000000002,IF(BZ5&gt;2,BW5*0.070000000000000007,IF(BZ5&gt;1,BW5*0.050000000000000003,IF(BZ5&lt;1,BW5*0.029999999999999999,0))))))),0)</f>
        <v>0.35999999999999999</v>
      </c>
      <c r="CF5" s="290">
        <f t="shared" ref="CF5:CF9" si="789">IF(CA5&lt;CE5,CA5,CE5)</f>
        <v>0</v>
      </c>
      <c r="CG5" s="287"/>
      <c r="CH5" s="285">
        <f t="shared" ref="CH5:CH18" si="790">IF(CG5&gt;3,CG5*0.074999999999999997,0)</f>
        <v>0</v>
      </c>
      <c r="CI5" s="286">
        <f t="shared" ref="CI5:CI9" si="791">IF(CB5&lt;CH5,CB5,CH5)</f>
        <v>0</v>
      </c>
      <c r="CJ5" s="287"/>
      <c r="CK5" s="285">
        <f t="shared" ref="CK5:CK18" si="792">IF(CG5&gt;3,CG5*0.074999999999999997,0)</f>
        <v>0</v>
      </c>
      <c r="CL5" s="286">
        <f t="shared" ref="CL5:CL9" si="793">IF(CC5&lt;CK5,CC5,CK5)</f>
        <v>0</v>
      </c>
      <c r="CM5" s="287"/>
      <c r="CN5" s="285">
        <f t="shared" ref="CN5:CN9" si="794">CG5*0.20000000000000001</f>
        <v>0</v>
      </c>
      <c r="CO5" s="287"/>
      <c r="CP5" s="291">
        <f t="shared" ref="CP5:CP9" si="795">IF(CG5*0.25&gt;CJ5+CM5-0.10000000000000001,1,0)</f>
        <v>1</v>
      </c>
      <c r="CQ5" s="283">
        <v>9</v>
      </c>
      <c r="CR5" s="283">
        <v>0</v>
      </c>
      <c r="CS5" s="283" t="e">
        <f>[10]!#REF!</f>
        <v>#REF!</v>
      </c>
      <c r="CT5" s="282">
        <v>0.109</v>
      </c>
      <c r="CU5" s="282">
        <v>0</v>
      </c>
      <c r="CV5" s="282" t="e">
        <f>[10]!#REF!</f>
        <v>#REF!</v>
      </c>
      <c r="CW5" s="284" t="e">
        <f>[10]!#REF!</f>
        <v>#REF!</v>
      </c>
      <c r="CX5" s="285" t="e">
        <f t="shared" ref="CX5:CX8" si="796">IF((CS5*0.10000000000000001)&gt;0,CS5*0.80000000000000004,0)</f>
        <v>#REF!</v>
      </c>
      <c r="CY5" s="290" t="e">
        <f t="shared" ref="CY5:CY8" si="797">IF(CW5&lt;CX5,CW5,CX5)</f>
        <v>#REF!</v>
      </c>
      <c r="CZ5" s="292"/>
      <c r="DA5" s="285">
        <f t="shared" ref="DA5:DA8" si="798">CZ5*0.80000000000000004</f>
        <v>0</v>
      </c>
      <c r="DB5" s="292"/>
      <c r="DC5" s="283">
        <v>0</v>
      </c>
      <c r="DD5" s="283">
        <v>0</v>
      </c>
      <c r="DE5" s="282">
        <f>_xlfn.FLOOR.PRECISE('[10]численность 2021'!I7)</f>
        <v>0</v>
      </c>
      <c r="DF5" s="282">
        <v>0</v>
      </c>
      <c r="DG5" s="282">
        <v>0</v>
      </c>
      <c r="DH5" s="282">
        <f t="shared" ref="DH5:DH9" si="799">DE5/B5</f>
        <v>0</v>
      </c>
      <c r="DI5" s="284">
        <f>_xlfn.FLOOR.PRECISE('[10]численность 2021'!N7)</f>
        <v>0</v>
      </c>
      <c r="DJ5" s="285">
        <f t="shared" ref="DJ5:DJ18" si="800">IF(DE5&gt;34,DE5*0.14999999999999999,0)</f>
        <v>0</v>
      </c>
      <c r="DK5" s="286">
        <f t="shared" ref="DK5:DK9" si="801">IF(DI5&lt;DJ5,DI5,DJ5)</f>
        <v>0</v>
      </c>
      <c r="DL5" s="287"/>
      <c r="DM5" s="285">
        <f t="shared" ref="DM5:DM18" si="802">DL5*0.20000000000000001</f>
        <v>0</v>
      </c>
      <c r="DN5" s="287"/>
      <c r="DO5" s="283">
        <v>0</v>
      </c>
      <c r="DP5" s="283">
        <v>0</v>
      </c>
      <c r="DQ5" s="282">
        <f>_xlfn.FLOOR.PRECISE('[10]численность 2021'!J7)</f>
        <v>0</v>
      </c>
      <c r="DR5" s="282">
        <v>0</v>
      </c>
      <c r="DS5" s="282">
        <v>0</v>
      </c>
      <c r="DT5" s="282">
        <f t="shared" ref="DT5:DT9" si="803">DQ5/B5</f>
        <v>0</v>
      </c>
      <c r="DU5" s="284">
        <f>_xlfn.FLOOR.PRECISE('[10]численность 2021'!S7)</f>
        <v>0</v>
      </c>
      <c r="DV5" s="285">
        <f t="shared" ref="DV5:DV9" si="804">DQ5*0.10000000000000001</f>
        <v>0</v>
      </c>
      <c r="DW5" s="286">
        <f t="shared" ref="DW5:DW9" si="805">IF(DU5&lt;DV5,DU5,DV5)</f>
        <v>0</v>
      </c>
      <c r="DX5" s="287"/>
      <c r="DY5" s="283">
        <v>21</v>
      </c>
      <c r="DZ5" s="293">
        <v>21</v>
      </c>
      <c r="EA5" s="282">
        <f>_xlfn.FLOOR.PRECISE('[10]численность 2021'!T7)</f>
        <v>21</v>
      </c>
      <c r="EB5" s="282">
        <v>0.31329299999999999</v>
      </c>
      <c r="EC5" s="282">
        <v>0.31329299999999999</v>
      </c>
      <c r="ED5" s="282">
        <f t="shared" ref="ED5:ED9" si="806">EA5/B5</f>
        <v>0.31329256127759525</v>
      </c>
      <c r="EE5" s="284">
        <f>_xlfn.FLOOR.PRECISE('[10]численность 2021'!U7)</f>
        <v>2</v>
      </c>
      <c r="EF5" s="285">
        <f t="shared" ref="EF5:EF9" si="807">EA5*0.10000000000000001</f>
        <v>2.1000000000000001</v>
      </c>
      <c r="EG5" s="286">
        <f t="shared" ref="EG5:EG9" si="808">IF(EE5&lt;EF5,EE5,EF5)</f>
        <v>2</v>
      </c>
      <c r="EH5" s="292">
        <v>2</v>
      </c>
    </row>
    <row r="6" ht="30" customHeight="1">
      <c r="A6" s="294" t="s">
        <v>25</v>
      </c>
      <c r="B6" s="282">
        <f>'[10]численность 2021'!C8</f>
        <v>12.795000076293945</v>
      </c>
      <c r="C6" s="283">
        <v>34.077537999999997</v>
      </c>
      <c r="D6" s="283">
        <v>36.139178999999999</v>
      </c>
      <c r="E6" s="282">
        <f>_xlfn.FLOOR.PRECISE('[10]численность 2021'!D8)</f>
        <v>10</v>
      </c>
      <c r="F6" s="282">
        <v>2.8244769999999999</v>
      </c>
      <c r="G6" s="282">
        <v>2.8244769999999999</v>
      </c>
      <c r="H6" s="282">
        <f t="shared" si="763"/>
        <v>0.78155529037687088</v>
      </c>
      <c r="I6" s="284">
        <f>_xlfn.FLOOR.PRECISE('[10]численность 2021'!R8)</f>
        <v>3</v>
      </c>
      <c r="J6" s="285">
        <f t="shared" si="764"/>
        <v>3.5</v>
      </c>
      <c r="K6" s="286">
        <f t="shared" si="765"/>
        <v>3</v>
      </c>
      <c r="L6" s="287">
        <v>3</v>
      </c>
      <c r="M6" s="283">
        <v>9</v>
      </c>
      <c r="N6" s="283">
        <v>10</v>
      </c>
      <c r="O6" s="282">
        <f>_xlfn.FLOOR.PRECISE('[10]численность 2021'!P8)</f>
        <v>5</v>
      </c>
      <c r="P6" s="282">
        <v>0.69999999999999996</v>
      </c>
      <c r="Q6" s="282">
        <v>0.781555</v>
      </c>
      <c r="R6" s="282">
        <f t="shared" si="766"/>
        <v>0.39077764518843544</v>
      </c>
      <c r="S6" s="284">
        <f>_xlfn.FLOOR.PRECISE('[10]численность 2021'!Q8)</f>
        <v>1</v>
      </c>
      <c r="T6" s="284"/>
      <c r="U6" s="285">
        <f t="shared" si="767"/>
        <v>1.5</v>
      </c>
      <c r="V6" s="286">
        <f t="shared" si="768"/>
        <v>1</v>
      </c>
      <c r="W6" s="287">
        <v>1</v>
      </c>
      <c r="X6" s="287">
        <v>1</v>
      </c>
      <c r="Y6" s="288"/>
      <c r="Z6" s="283">
        <v>5.6703349999999997</v>
      </c>
      <c r="AA6" s="283">
        <v>9.6569859999999998</v>
      </c>
      <c r="AB6" s="282">
        <f>_xlfn.FLOOR.PRECISE('[10]численность 2021'!E8)</f>
        <v>4</v>
      </c>
      <c r="AC6" s="282">
        <v>0.44316800000000001</v>
      </c>
      <c r="AD6" s="282">
        <v>0.75474699999999995</v>
      </c>
      <c r="AE6" s="282">
        <f t="shared" si="769"/>
        <v>0.31262211615074836</v>
      </c>
      <c r="AF6" s="284">
        <f>_xlfn.FLOOR.PRECISE('[10]численность 2021'!O8)</f>
        <v>0</v>
      </c>
      <c r="AG6" s="285">
        <f t="shared" si="770"/>
        <v>0</v>
      </c>
      <c r="AH6" s="286">
        <f t="shared" si="771"/>
        <v>0</v>
      </c>
      <c r="AI6" s="289">
        <f t="shared" si="772"/>
        <v>0</v>
      </c>
      <c r="AJ6" s="287"/>
      <c r="AK6" s="287"/>
      <c r="AL6" s="283">
        <v>116.13826</v>
      </c>
      <c r="AM6" s="283">
        <v>184.409729</v>
      </c>
      <c r="AN6" s="282">
        <f>_xlfn.FLOOR.PRECISE('[10]численность 2021'!F8)</f>
        <v>54</v>
      </c>
      <c r="AO6" s="282">
        <v>9.0768470000000008</v>
      </c>
      <c r="AP6" s="282">
        <v>14.41264</v>
      </c>
      <c r="AQ6" s="282">
        <f t="shared" si="773"/>
        <v>4.2203985680351028</v>
      </c>
      <c r="AR6" s="284">
        <f>_xlfn.FLOOR.PRECISE('[10]численность 2021'!L8)</f>
        <v>4</v>
      </c>
      <c r="AS6" s="284"/>
      <c r="AT6" s="284">
        <f t="shared" si="774"/>
        <v>4</v>
      </c>
      <c r="AU6" s="285">
        <f t="shared" si="775"/>
        <v>4.3200000000000003</v>
      </c>
      <c r="AV6" s="285">
        <f t="shared" ref="AV6:AV18" si="809">IF(AN6&gt;34,IF(AQ6&gt;20,AN6*0.29999999999999999,IF(AQ6&gt;15,AN6*0.25,IF(AQ6&gt;12,AN6*0.20000000000000001,IF(AQ6&gt;10,AN6*0.14999999999999999,IF(AQ6&gt;8,AN6*0.12,IF(AQ6&gt;6,AN6*0.10000000000000001,IF(AQ6&lt;1,AN6*0.029999999999999999,0))))))),0)</f>
        <v>0</v>
      </c>
      <c r="AW6" s="290">
        <f t="shared" ref="AW6:AW9" si="810">IF(AR6&lt;AU6,AR6,AU6)</f>
        <v>4</v>
      </c>
      <c r="AX6" s="287">
        <v>4</v>
      </c>
      <c r="AY6" s="285">
        <f t="shared" si="776"/>
        <v>0</v>
      </c>
      <c r="AZ6" s="286">
        <f t="shared" si="777"/>
        <v>0</v>
      </c>
      <c r="BA6" s="287"/>
      <c r="BB6" s="285">
        <f t="shared" si="778"/>
        <v>1.2</v>
      </c>
      <c r="BC6" s="287">
        <v>2</v>
      </c>
      <c r="BD6" s="283">
        <v>19.248055999999998</v>
      </c>
      <c r="BE6" s="283">
        <v>32.912117000000002</v>
      </c>
      <c r="BF6" s="282">
        <f>_xlfn.FLOOR.PRECISE('[10]численность 2021'!G8)</f>
        <v>5</v>
      </c>
      <c r="BG6" s="282">
        <v>1.5043420000000001</v>
      </c>
      <c r="BH6" s="282">
        <v>2.5722640000000001</v>
      </c>
      <c r="BI6" s="282">
        <f t="shared" si="779"/>
        <v>0.39077764518843544</v>
      </c>
      <c r="BJ6" s="284">
        <f>_xlfn.FLOOR.PRECISE('[10]численность 2021'!K8)</f>
        <v>0</v>
      </c>
      <c r="BK6" s="284"/>
      <c r="BL6" s="284">
        <f t="shared" si="780"/>
        <v>0</v>
      </c>
      <c r="BM6" s="285">
        <f t="shared" si="781"/>
        <v>0.14999999999999999</v>
      </c>
      <c r="BN6" s="290">
        <f t="shared" si="782"/>
        <v>0</v>
      </c>
      <c r="BO6" s="287"/>
      <c r="BP6" s="285">
        <f t="shared" si="783"/>
        <v>0</v>
      </c>
      <c r="BQ6" s="286">
        <f t="shared" si="784"/>
        <v>0</v>
      </c>
      <c r="BR6" s="287"/>
      <c r="BS6" s="285">
        <f t="shared" si="785"/>
        <v>0</v>
      </c>
      <c r="BT6" s="287"/>
      <c r="BU6" s="283">
        <v>42.80538</v>
      </c>
      <c r="BV6" s="283">
        <v>79.029929999999993</v>
      </c>
      <c r="BW6" s="282">
        <f>_xlfn.FLOOR.PRECISE('[10]численность 2021'!H8)</f>
        <v>7</v>
      </c>
      <c r="BX6" s="282">
        <v>3.3454769999999998</v>
      </c>
      <c r="BY6" s="282">
        <v>6.1766259999999997</v>
      </c>
      <c r="BZ6" s="282">
        <f t="shared" si="786"/>
        <v>0.54708870326380965</v>
      </c>
      <c r="CA6" s="284">
        <f>_xlfn.FLOOR.PRECISE('[10]численность 2021'!M8)</f>
        <v>0</v>
      </c>
      <c r="CB6" s="284"/>
      <c r="CC6" s="284"/>
      <c r="CD6" s="284">
        <f t="shared" si="787"/>
        <v>0</v>
      </c>
      <c r="CE6" s="285">
        <f t="shared" si="788"/>
        <v>0.20999999999999999</v>
      </c>
      <c r="CF6" s="290">
        <f t="shared" si="789"/>
        <v>0</v>
      </c>
      <c r="CG6" s="287"/>
      <c r="CH6" s="285">
        <f t="shared" si="790"/>
        <v>0</v>
      </c>
      <c r="CI6" s="286">
        <f t="shared" si="791"/>
        <v>0</v>
      </c>
      <c r="CJ6" s="287"/>
      <c r="CK6" s="285">
        <f t="shared" si="792"/>
        <v>0</v>
      </c>
      <c r="CL6" s="286">
        <f t="shared" si="793"/>
        <v>0</v>
      </c>
      <c r="CM6" s="287"/>
      <c r="CN6" s="285">
        <f t="shared" si="794"/>
        <v>0</v>
      </c>
      <c r="CO6" s="287"/>
      <c r="CP6" s="291">
        <f t="shared" si="795"/>
        <v>1</v>
      </c>
      <c r="CQ6" s="283"/>
      <c r="CR6" s="283">
        <v>37</v>
      </c>
      <c r="CS6" s="283" t="e">
        <f>#NAME?</f>
        <v>#REF!</v>
      </c>
      <c r="CT6" s="282"/>
      <c r="CU6" s="282">
        <v>0.10000000000000001</v>
      </c>
      <c r="CV6" s="282" t="e">
        <f>#NAME?</f>
        <v>#REF!</v>
      </c>
      <c r="CW6" s="284" t="e">
        <f>#NAME?</f>
        <v>#REF!</v>
      </c>
      <c r="CX6" s="285" t="e">
        <f t="shared" si="796"/>
        <v>#REF!</v>
      </c>
      <c r="CY6" s="290" t="e">
        <f t="shared" si="797"/>
        <v>#REF!</v>
      </c>
      <c r="CZ6" s="292"/>
      <c r="DA6" s="285">
        <f t="shared" si="798"/>
        <v>0</v>
      </c>
      <c r="DB6" s="292"/>
      <c r="DC6" s="283">
        <v>0</v>
      </c>
      <c r="DD6" s="283">
        <v>0</v>
      </c>
      <c r="DE6" s="282">
        <f>_xlfn.FLOOR.PRECISE('[10]численность 2021'!I8)</f>
        <v>0</v>
      </c>
      <c r="DF6" s="282">
        <v>0</v>
      </c>
      <c r="DG6" s="282">
        <v>0</v>
      </c>
      <c r="DH6" s="282">
        <f t="shared" si="799"/>
        <v>0</v>
      </c>
      <c r="DI6" s="284">
        <f>_xlfn.FLOOR.PRECISE('[10]численность 2021'!N8)</f>
        <v>0</v>
      </c>
      <c r="DJ6" s="285">
        <f t="shared" si="800"/>
        <v>0</v>
      </c>
      <c r="DK6" s="286">
        <f t="shared" si="801"/>
        <v>0</v>
      </c>
      <c r="DL6" s="287"/>
      <c r="DM6" s="285">
        <f t="shared" si="802"/>
        <v>0</v>
      </c>
      <c r="DN6" s="287"/>
      <c r="DO6" s="283">
        <v>0.57122300000000004</v>
      </c>
      <c r="DP6" s="283">
        <v>1.010615</v>
      </c>
      <c r="DQ6" s="282">
        <f>_xlfn.FLOOR.PRECISE('[10]численность 2021'!J8)</f>
        <v>1</v>
      </c>
      <c r="DR6" s="282">
        <v>2.5766000000000001e-002</v>
      </c>
      <c r="DS6" s="282">
        <v>7.8985e-002</v>
      </c>
      <c r="DT6" s="282">
        <f t="shared" si="803"/>
        <v>7.8155529037687091e-002</v>
      </c>
      <c r="DU6" s="284">
        <f>_xlfn.FLOOR.PRECISE('[10]численность 2021'!S8)</f>
        <v>0</v>
      </c>
      <c r="DV6" s="285">
        <f t="shared" si="804"/>
        <v>0.10000000000000001</v>
      </c>
      <c r="DW6" s="286">
        <f t="shared" si="805"/>
        <v>0</v>
      </c>
      <c r="DX6" s="287"/>
      <c r="DY6" s="283">
        <v>22</v>
      </c>
      <c r="DZ6" s="293">
        <v>25</v>
      </c>
      <c r="EA6" s="282">
        <f>_xlfn.FLOOR.PRECISE('[10]численность 2021'!T8)</f>
        <v>21</v>
      </c>
      <c r="EB6" s="282">
        <v>1.9538880000000001</v>
      </c>
      <c r="EC6" s="282">
        <v>1.9538880000000001</v>
      </c>
      <c r="ED6" s="282">
        <f t="shared" si="806"/>
        <v>1.641266109791429</v>
      </c>
      <c r="EE6" s="284">
        <f>_xlfn.FLOOR.PRECISE('[10]численность 2021'!U8)</f>
        <v>2</v>
      </c>
      <c r="EF6" s="285">
        <f t="shared" si="807"/>
        <v>2.1000000000000001</v>
      </c>
      <c r="EG6" s="286">
        <f t="shared" si="808"/>
        <v>2</v>
      </c>
      <c r="EH6" s="292">
        <v>2</v>
      </c>
      <c r="EI6" s="282"/>
    </row>
    <row r="7" ht="13.5" customHeight="1">
      <c r="A7" s="268">
        <f>'[1]Таблица 6'!A39</f>
        <v>0</v>
      </c>
      <c r="B7" s="282"/>
      <c r="C7" s="283"/>
      <c r="D7" s="283"/>
      <c r="E7" s="282"/>
      <c r="F7" s="282"/>
      <c r="G7" s="282"/>
      <c r="H7" s="282"/>
      <c r="I7" s="284"/>
      <c r="J7" s="285">
        <f t="shared" si="764"/>
        <v>0</v>
      </c>
      <c r="K7" s="286"/>
      <c r="L7" s="292"/>
      <c r="M7" s="283"/>
      <c r="N7" s="283"/>
      <c r="O7" s="282"/>
      <c r="P7" s="282"/>
      <c r="Q7" s="282"/>
      <c r="R7" s="282"/>
      <c r="S7" s="284"/>
      <c r="T7" s="284"/>
      <c r="U7" s="285">
        <f t="shared" si="767"/>
        <v>0</v>
      </c>
      <c r="V7" s="286"/>
      <c r="W7" s="292"/>
      <c r="X7" s="292"/>
      <c r="Y7" s="288"/>
      <c r="Z7" s="283"/>
      <c r="AA7" s="283"/>
      <c r="AB7" s="282"/>
      <c r="AC7" s="282"/>
      <c r="AD7" s="282"/>
      <c r="AE7" s="282"/>
      <c r="AF7" s="284"/>
      <c r="AG7" s="285">
        <f t="shared" si="770"/>
        <v>0</v>
      </c>
      <c r="AH7" s="286">
        <f t="shared" si="771"/>
        <v>0</v>
      </c>
      <c r="AI7" s="289"/>
      <c r="AJ7" s="292"/>
      <c r="AK7" s="292"/>
      <c r="AL7" s="283"/>
      <c r="AM7" s="283"/>
      <c r="AN7" s="282"/>
      <c r="AO7" s="282"/>
      <c r="AP7" s="282"/>
      <c r="AQ7" s="282"/>
      <c r="AR7" s="284"/>
      <c r="AS7" s="284"/>
      <c r="AT7" s="284">
        <f t="shared" si="774"/>
        <v>0</v>
      </c>
      <c r="AU7" s="285">
        <f t="shared" si="775"/>
        <v>0</v>
      </c>
      <c r="AV7" s="285">
        <f t="shared" si="809"/>
        <v>0</v>
      </c>
      <c r="AW7" s="290">
        <f t="shared" si="810"/>
        <v>0</v>
      </c>
      <c r="AX7" s="292"/>
      <c r="AY7" s="285">
        <f t="shared" si="776"/>
        <v>0</v>
      </c>
      <c r="AZ7" s="286">
        <f t="shared" si="777"/>
        <v>0</v>
      </c>
      <c r="BA7" s="292"/>
      <c r="BB7" s="285">
        <f t="shared" si="778"/>
        <v>0</v>
      </c>
      <c r="BC7" s="292"/>
      <c r="BD7" s="283"/>
      <c r="BE7" s="283"/>
      <c r="BF7" s="282"/>
      <c r="BG7" s="282"/>
      <c r="BH7" s="282"/>
      <c r="BI7" s="282"/>
      <c r="BJ7" s="284"/>
      <c r="BK7" s="284"/>
      <c r="BL7" s="284">
        <f t="shared" si="780"/>
        <v>0</v>
      </c>
      <c r="BM7" s="285">
        <f t="shared" si="781"/>
        <v>0</v>
      </c>
      <c r="BN7" s="290">
        <f t="shared" si="782"/>
        <v>0</v>
      </c>
      <c r="BO7" s="292"/>
      <c r="BP7" s="285">
        <f t="shared" si="783"/>
        <v>0</v>
      </c>
      <c r="BQ7" s="286">
        <f t="shared" si="784"/>
        <v>0</v>
      </c>
      <c r="BR7" s="292"/>
      <c r="BS7" s="285">
        <f t="shared" si="785"/>
        <v>0</v>
      </c>
      <c r="BT7" s="292"/>
      <c r="BU7" s="283"/>
      <c r="BV7" s="283"/>
      <c r="BW7" s="282"/>
      <c r="BX7" s="282"/>
      <c r="BY7" s="282"/>
      <c r="BZ7" s="282"/>
      <c r="CA7" s="284"/>
      <c r="CB7" s="284"/>
      <c r="CC7" s="284"/>
      <c r="CD7" s="284">
        <f t="shared" si="787"/>
        <v>0</v>
      </c>
      <c r="CE7" s="285">
        <f t="shared" si="788"/>
        <v>0</v>
      </c>
      <c r="CF7" s="290">
        <f t="shared" si="789"/>
        <v>0</v>
      </c>
      <c r="CG7" s="292"/>
      <c r="CH7" s="285">
        <f t="shared" si="790"/>
        <v>0</v>
      </c>
      <c r="CI7" s="286">
        <f t="shared" si="791"/>
        <v>0</v>
      </c>
      <c r="CJ7" s="292"/>
      <c r="CK7" s="285">
        <f t="shared" si="792"/>
        <v>0</v>
      </c>
      <c r="CL7" s="286">
        <f t="shared" si="793"/>
        <v>0</v>
      </c>
      <c r="CM7" s="292"/>
      <c r="CN7" s="285">
        <f t="shared" si="794"/>
        <v>0</v>
      </c>
      <c r="CO7" s="292"/>
      <c r="CP7" s="291">
        <f t="shared" si="795"/>
        <v>1</v>
      </c>
      <c r="CQ7" s="283"/>
      <c r="CR7" s="283"/>
      <c r="CS7" s="283"/>
      <c r="CT7" s="282"/>
      <c r="CU7" s="282"/>
      <c r="CV7" s="282"/>
      <c r="CW7" s="284"/>
      <c r="CX7" s="285"/>
      <c r="CY7" s="290"/>
      <c r="CZ7" s="292"/>
      <c r="DA7" s="285"/>
      <c r="DB7" s="292"/>
      <c r="DC7" s="283"/>
      <c r="DD7" s="283"/>
      <c r="DE7" s="282"/>
      <c r="DF7" s="282"/>
      <c r="DG7" s="282"/>
      <c r="DH7" s="282"/>
      <c r="DI7" s="284"/>
      <c r="DJ7" s="285">
        <f t="shared" si="800"/>
        <v>0</v>
      </c>
      <c r="DK7" s="286">
        <f t="shared" si="801"/>
        <v>0</v>
      </c>
      <c r="DL7" s="292"/>
      <c r="DM7" s="285">
        <f t="shared" si="802"/>
        <v>0</v>
      </c>
      <c r="DN7" s="292"/>
      <c r="DO7" s="283"/>
      <c r="DP7" s="283"/>
      <c r="DQ7" s="282"/>
      <c r="DR7" s="282"/>
      <c r="DS7" s="282"/>
      <c r="DT7" s="282"/>
      <c r="DU7" s="284"/>
      <c r="DV7" s="285">
        <f t="shared" si="804"/>
        <v>0</v>
      </c>
      <c r="DW7" s="286">
        <f t="shared" si="805"/>
        <v>0</v>
      </c>
      <c r="DX7" s="292"/>
      <c r="DY7" s="283"/>
      <c r="DZ7" s="293"/>
      <c r="EA7" s="282"/>
      <c r="EB7" s="282"/>
      <c r="EC7" s="282"/>
      <c r="ED7" s="282"/>
      <c r="EE7" s="284"/>
      <c r="EF7" s="285">
        <f t="shared" si="807"/>
        <v>0</v>
      </c>
      <c r="EG7" s="286">
        <f t="shared" si="808"/>
        <v>0</v>
      </c>
      <c r="EH7" s="292"/>
    </row>
    <row r="8" ht="48" customHeight="1">
      <c r="A8" s="141" t="s">
        <v>285</v>
      </c>
      <c r="B8" s="282">
        <f>'[10]численность 2021'!C10</f>
        <v>397.60000610351563</v>
      </c>
      <c r="C8" s="283">
        <v>346.975616</v>
      </c>
      <c r="D8" s="283">
        <v>310.72442599999999</v>
      </c>
      <c r="E8" s="282">
        <f>_xlfn.FLOOR.PRECISE('[10]численность 2021'!D10)</f>
        <v>237</v>
      </c>
      <c r="F8" s="282">
        <v>0.78149999999999997</v>
      </c>
      <c r="G8" s="282">
        <v>0.78149999999999997</v>
      </c>
      <c r="H8" s="282">
        <f t="shared" si="763"/>
        <v>0.5960764496022084</v>
      </c>
      <c r="I8" s="284">
        <f>_xlfn.FLOOR.PRECISE('[10]численность 2021'!R10)</f>
        <v>82</v>
      </c>
      <c r="J8" s="285">
        <f t="shared" si="764"/>
        <v>82.949999999999989</v>
      </c>
      <c r="K8" s="286">
        <f t="shared" si="765"/>
        <v>82</v>
      </c>
      <c r="L8" s="292">
        <v>82</v>
      </c>
      <c r="M8" s="283">
        <v>119</v>
      </c>
      <c r="N8" s="283">
        <v>107</v>
      </c>
      <c r="O8" s="282">
        <f>_xlfn.FLOOR.PRECISE('[10]численность 2021'!P10)</f>
        <v>121</v>
      </c>
      <c r="P8" s="282">
        <v>0.29929600000000001</v>
      </c>
      <c r="Q8" s="282">
        <v>0.26911499999999999</v>
      </c>
      <c r="R8" s="282">
        <f t="shared" si="766"/>
        <v>0.30432595106273092</v>
      </c>
      <c r="S8" s="284">
        <f>_xlfn.FLOOR.PRECISE('[10]численность 2021'!Q10)</f>
        <v>24</v>
      </c>
      <c r="T8" s="295"/>
      <c r="U8" s="285">
        <f t="shared" si="767"/>
        <v>36.299999999999997</v>
      </c>
      <c r="V8" s="286">
        <f t="shared" si="768"/>
        <v>24</v>
      </c>
      <c r="W8" s="292">
        <v>24</v>
      </c>
      <c r="X8" s="292"/>
      <c r="Y8" s="288"/>
      <c r="Z8" s="283">
        <v>603.10754399999996</v>
      </c>
      <c r="AA8" s="283">
        <v>621.66467299999999</v>
      </c>
      <c r="AB8" s="282">
        <f>_xlfn.FLOOR.PRECISE('[10]численность 2021'!E10)</f>
        <v>647</v>
      </c>
      <c r="AC8" s="282">
        <v>1.5168699999999999</v>
      </c>
      <c r="AD8" s="282">
        <v>1.5635429999999999</v>
      </c>
      <c r="AE8" s="282">
        <f t="shared" si="769"/>
        <v>1.6272635565089826</v>
      </c>
      <c r="AF8" s="284">
        <f>_xlfn.FLOOR.PRECISE('[10]численность 2021'!O10)</f>
        <v>32</v>
      </c>
      <c r="AG8" s="285">
        <f t="shared" si="770"/>
        <v>32.350000000000001</v>
      </c>
      <c r="AH8" s="286">
        <f t="shared" si="771"/>
        <v>32</v>
      </c>
      <c r="AI8" s="289">
        <f t="shared" si="772"/>
        <v>24</v>
      </c>
      <c r="AJ8" s="292">
        <v>32</v>
      </c>
      <c r="AK8" s="292">
        <v>24</v>
      </c>
      <c r="AL8" s="283">
        <v>560.16619900000001</v>
      </c>
      <c r="AM8" s="283">
        <v>569.66149900000005</v>
      </c>
      <c r="AN8" s="282">
        <f>_xlfn.FLOOR.PRECISE('[10]численность 2021'!F10)</f>
        <v>575</v>
      </c>
      <c r="AO8" s="282">
        <v>1.4088689999999999</v>
      </c>
      <c r="AP8" s="282">
        <v>1.43275</v>
      </c>
      <c r="AQ8" s="282">
        <f t="shared" si="773"/>
        <v>1.4461770401741345</v>
      </c>
      <c r="AR8" s="284">
        <f>_xlfn.FLOOR.PRECISE('[10]численность 2021'!L10)</f>
        <v>28</v>
      </c>
      <c r="AS8" s="295"/>
      <c r="AT8" s="284">
        <f t="shared" si="774"/>
        <v>28</v>
      </c>
      <c r="AU8" s="285">
        <f t="shared" si="775"/>
        <v>28.75</v>
      </c>
      <c r="AV8" s="285">
        <f t="shared" si="809"/>
        <v>0</v>
      </c>
      <c r="AW8" s="290">
        <f t="shared" si="810"/>
        <v>28</v>
      </c>
      <c r="AX8" s="292">
        <v>28</v>
      </c>
      <c r="AY8" s="285">
        <f t="shared" si="776"/>
        <v>4.2000000000000002</v>
      </c>
      <c r="AZ8" s="286">
        <f t="shared" si="777"/>
        <v>0</v>
      </c>
      <c r="BA8" s="292"/>
      <c r="BB8" s="285">
        <f t="shared" si="778"/>
        <v>8.4000000000000004</v>
      </c>
      <c r="BC8" s="292"/>
      <c r="BD8" s="283">
        <v>408.04162600000001</v>
      </c>
      <c r="BE8" s="283">
        <v>394.87899800000002</v>
      </c>
      <c r="BF8" s="282">
        <f>_xlfn.FLOOR.PRECISE('[10]численность 2021'!G10)</f>
        <v>426</v>
      </c>
      <c r="BG8" s="282">
        <v>1.026262</v>
      </c>
      <c r="BH8" s="282">
        <v>0.99315600000000004</v>
      </c>
      <c r="BI8" s="282">
        <f t="shared" si="779"/>
        <v>1.0714285549811848</v>
      </c>
      <c r="BJ8" s="284">
        <f>_xlfn.FLOOR.PRECISE('[10]численность 2021'!K10)</f>
        <v>21</v>
      </c>
      <c r="BK8" s="295"/>
      <c r="BL8" s="284">
        <f t="shared" si="780"/>
        <v>21</v>
      </c>
      <c r="BM8" s="285">
        <f t="shared" si="781"/>
        <v>21.300000000000001</v>
      </c>
      <c r="BN8" s="290">
        <f t="shared" si="782"/>
        <v>21</v>
      </c>
      <c r="BO8" s="292">
        <v>21</v>
      </c>
      <c r="BP8" s="285">
        <f t="shared" si="783"/>
        <v>3.1499999999999999</v>
      </c>
      <c r="BQ8" s="286">
        <f t="shared" si="784"/>
        <v>0</v>
      </c>
      <c r="BR8" s="292"/>
      <c r="BS8" s="285">
        <f t="shared" si="785"/>
        <v>4.2000000000000002</v>
      </c>
      <c r="BT8" s="292"/>
      <c r="BU8" s="283">
        <v>546.24932899999999</v>
      </c>
      <c r="BV8" s="283">
        <v>559.41192599999999</v>
      </c>
      <c r="BW8" s="282">
        <f>_xlfn.FLOOR.PRECISE('[10]численность 2021'!H10)</f>
        <v>597</v>
      </c>
      <c r="BX8" s="282">
        <v>1.373866</v>
      </c>
      <c r="BY8" s="282">
        <v>1.4069719999999999</v>
      </c>
      <c r="BZ8" s="282">
        <f t="shared" si="786"/>
        <v>1.5015090312764492</v>
      </c>
      <c r="CA8" s="284">
        <f>_xlfn.FLOOR.PRECISE('[10]численность 2021'!M10)</f>
        <v>29</v>
      </c>
      <c r="CB8" s="295"/>
      <c r="CC8" s="295"/>
      <c r="CD8" s="284">
        <f t="shared" si="787"/>
        <v>29</v>
      </c>
      <c r="CE8" s="285">
        <f t="shared" si="788"/>
        <v>29.850000000000001</v>
      </c>
      <c r="CF8" s="290">
        <f t="shared" si="789"/>
        <v>29</v>
      </c>
      <c r="CG8" s="292">
        <v>29</v>
      </c>
      <c r="CH8" s="285">
        <f t="shared" si="790"/>
        <v>2.1749999999999998</v>
      </c>
      <c r="CI8" s="286">
        <f t="shared" si="791"/>
        <v>0</v>
      </c>
      <c r="CJ8" s="292"/>
      <c r="CK8" s="285">
        <f t="shared" si="792"/>
        <v>2.1749999999999998</v>
      </c>
      <c r="CL8" s="286">
        <f t="shared" si="793"/>
        <v>0</v>
      </c>
      <c r="CM8" s="292"/>
      <c r="CN8" s="285">
        <f t="shared" si="794"/>
        <v>5.8000000000000007</v>
      </c>
      <c r="CO8" s="292"/>
      <c r="CP8" s="291">
        <f t="shared" si="795"/>
        <v>1</v>
      </c>
      <c r="CQ8" s="283">
        <v>0</v>
      </c>
      <c r="CR8" s="283">
        <v>0</v>
      </c>
      <c r="CS8" s="283" t="e">
        <f>#NAME?</f>
        <v>#REF!</v>
      </c>
      <c r="CT8" s="282">
        <v>0</v>
      </c>
      <c r="CU8" s="282">
        <v>0</v>
      </c>
      <c r="CV8" s="282" t="e">
        <f>#NAME?</f>
        <v>#REF!</v>
      </c>
      <c r="CW8" s="295" t="e">
        <f>#NAME?</f>
        <v>#REF!</v>
      </c>
      <c r="CX8" s="285" t="e">
        <f t="shared" si="796"/>
        <v>#REF!</v>
      </c>
      <c r="CY8" s="290" t="e">
        <f t="shared" si="797"/>
        <v>#REF!</v>
      </c>
      <c r="CZ8" s="292"/>
      <c r="DA8" s="285">
        <f t="shared" si="798"/>
        <v>0</v>
      </c>
      <c r="DB8" s="292"/>
      <c r="DC8" s="283">
        <v>0</v>
      </c>
      <c r="DD8" s="283">
        <v>0</v>
      </c>
      <c r="DE8" s="282">
        <f>_xlfn.FLOOR.PRECISE('[10]численность 2021'!I10)</f>
        <v>0</v>
      </c>
      <c r="DF8" s="282">
        <v>0</v>
      </c>
      <c r="DG8" s="282">
        <v>0</v>
      </c>
      <c r="DH8" s="282">
        <f t="shared" si="799"/>
        <v>0</v>
      </c>
      <c r="DI8" s="284">
        <f>_xlfn.FLOOR.PRECISE('[10]численность 2021'!N10)</f>
        <v>0</v>
      </c>
      <c r="DJ8" s="285">
        <f t="shared" si="800"/>
        <v>0</v>
      </c>
      <c r="DK8" s="286">
        <f t="shared" si="801"/>
        <v>0</v>
      </c>
      <c r="DL8" s="292"/>
      <c r="DM8" s="285">
        <f t="shared" si="802"/>
        <v>0</v>
      </c>
      <c r="DN8" s="292"/>
      <c r="DO8" s="283">
        <v>10.789044000000001</v>
      </c>
      <c r="DP8" s="283">
        <v>6.473427</v>
      </c>
      <c r="DQ8" s="282">
        <f>_xlfn.FLOOR.PRECISE('[10]численность 2021'!J10)</f>
        <v>12</v>
      </c>
      <c r="DR8" s="282">
        <v>2.7134999999999999e-002</v>
      </c>
      <c r="DS8" s="282">
        <v>1.6281e-002</v>
      </c>
      <c r="DT8" s="282">
        <f t="shared" si="803"/>
        <v>3.0181086055808021e-002</v>
      </c>
      <c r="DU8" s="284">
        <f>_xlfn.FLOOR.PRECISE('[10]численность 2021'!S10)</f>
        <v>1</v>
      </c>
      <c r="DV8" s="285">
        <f t="shared" si="804"/>
        <v>1.2000000000000002</v>
      </c>
      <c r="DW8" s="286">
        <f t="shared" si="805"/>
        <v>1</v>
      </c>
      <c r="DX8" s="292">
        <v>1</v>
      </c>
      <c r="DY8" s="283">
        <v>0</v>
      </c>
      <c r="DZ8" s="296">
        <v>0</v>
      </c>
      <c r="EA8" s="282">
        <f>_xlfn.FLOOR.PRECISE('[10]численность 2021'!T10)</f>
        <v>0</v>
      </c>
      <c r="EB8" s="282">
        <v>0</v>
      </c>
      <c r="EC8" s="282">
        <v>0</v>
      </c>
      <c r="ED8" s="282">
        <f t="shared" si="806"/>
        <v>0</v>
      </c>
      <c r="EE8" s="284">
        <f>_xlfn.FLOOR.PRECISE('[10]численность 2021'!U10)</f>
        <v>0</v>
      </c>
      <c r="EF8" s="285">
        <f t="shared" si="807"/>
        <v>0</v>
      </c>
      <c r="EG8" s="286">
        <f t="shared" si="808"/>
        <v>0</v>
      </c>
      <c r="EH8" s="292"/>
      <c r="EI8" s="282"/>
    </row>
    <row r="9" s="297" customFormat="1" ht="30">
      <c r="A9" s="155" t="s">
        <v>28</v>
      </c>
      <c r="B9" s="298">
        <f>'[10]численность 2021'!C11</f>
        <v>236.39999389648438</v>
      </c>
      <c r="C9" s="299">
        <v>140.30908203125</v>
      </c>
      <c r="D9" s="299">
        <v>88.037079000000006</v>
      </c>
      <c r="E9" s="298">
        <f>_xlfn.FLOOR.PRECISE('[10]численность 2021'!D11)</f>
        <v>126</v>
      </c>
      <c r="F9" s="298">
        <v>0.37240699999999999</v>
      </c>
      <c r="G9" s="282">
        <v>0.37240699999999999</v>
      </c>
      <c r="H9" s="298">
        <f t="shared" si="763"/>
        <v>0.53299493761904793</v>
      </c>
      <c r="I9" s="300">
        <f>_xlfn.FLOOR.PRECISE('[10]численность 2021'!R11)</f>
        <v>44</v>
      </c>
      <c r="J9" s="285">
        <f t="shared" si="764"/>
        <v>44.099999999999994</v>
      </c>
      <c r="K9" s="301">
        <f t="shared" si="765"/>
        <v>44</v>
      </c>
      <c r="L9" s="287">
        <v>44</v>
      </c>
      <c r="M9" s="299">
        <v>70</v>
      </c>
      <c r="N9" s="299">
        <v>40</v>
      </c>
      <c r="O9" s="298">
        <f>_xlfn.FLOOR.PRECISE('[10]численность 2021'!P11)</f>
        <v>50</v>
      </c>
      <c r="P9" s="282">
        <v>0.29610799999999998</v>
      </c>
      <c r="Q9" s="298">
        <v>0.16920499999999999</v>
      </c>
      <c r="R9" s="298">
        <f t="shared" si="766"/>
        <v>0.21150592762660633</v>
      </c>
      <c r="S9" s="300">
        <f>_xlfn.FLOOR.PRECISE('[10]численность 2021'!Q11)</f>
        <v>7</v>
      </c>
      <c r="T9" s="295"/>
      <c r="U9" s="285">
        <f t="shared" si="767"/>
        <v>15</v>
      </c>
      <c r="V9" s="301">
        <f t="shared" si="768"/>
        <v>7</v>
      </c>
      <c r="W9" s="287">
        <v>7</v>
      </c>
      <c r="X9" s="287">
        <v>4</v>
      </c>
      <c r="Y9" s="302"/>
      <c r="Z9" s="299">
        <v>197.166382</v>
      </c>
      <c r="AA9" s="299">
        <v>187.30806000000001</v>
      </c>
      <c r="AB9" s="298">
        <f>_xlfn.FLOOR.PRECISE('[10]численность 2021'!E11)</f>
        <v>187</v>
      </c>
      <c r="AC9" s="298">
        <v>0.83403700000000003</v>
      </c>
      <c r="AD9" s="298">
        <v>0.79233500000000001</v>
      </c>
      <c r="AE9" s="298">
        <f t="shared" si="769"/>
        <v>0.79103216932350762</v>
      </c>
      <c r="AF9" s="300">
        <f>_xlfn.FLOOR.PRECISE('[10]численность 2021'!O11)</f>
        <v>9</v>
      </c>
      <c r="AG9" s="285">
        <f t="shared" si="770"/>
        <v>9.3499999999999996</v>
      </c>
      <c r="AH9" s="286">
        <f t="shared" si="771"/>
        <v>9</v>
      </c>
      <c r="AI9" s="289">
        <f t="shared" si="772"/>
        <v>6.75</v>
      </c>
      <c r="AJ9" s="287">
        <v>9</v>
      </c>
      <c r="AK9" s="287">
        <v>6</v>
      </c>
      <c r="AL9" s="299">
        <v>398.91806000000003</v>
      </c>
      <c r="AM9" s="299">
        <v>371.40646400000003</v>
      </c>
      <c r="AN9" s="298">
        <f>_xlfn.FLOOR.PRECISE('[10]численность 2021'!F11)</f>
        <v>402</v>
      </c>
      <c r="AO9" s="298">
        <v>1.6874709999999999</v>
      </c>
      <c r="AP9" s="298">
        <v>1.5710930000000001</v>
      </c>
      <c r="AQ9" s="298">
        <f t="shared" si="773"/>
        <v>1.7005076581179148</v>
      </c>
      <c r="AR9" s="300">
        <f>_xlfn.FLOOR.PRECISE('[10]численность 2021'!L11)</f>
        <v>20</v>
      </c>
      <c r="AS9" s="295"/>
      <c r="AT9" s="284">
        <f t="shared" si="774"/>
        <v>20</v>
      </c>
      <c r="AU9" s="303">
        <f t="shared" si="775"/>
        <v>20.100000000000001</v>
      </c>
      <c r="AV9" s="285">
        <f t="shared" si="809"/>
        <v>0</v>
      </c>
      <c r="AW9" s="289">
        <f t="shared" si="810"/>
        <v>20</v>
      </c>
      <c r="AX9" s="287">
        <v>20</v>
      </c>
      <c r="AY9" s="285">
        <f t="shared" si="776"/>
        <v>3</v>
      </c>
      <c r="AZ9" s="301">
        <f t="shared" si="777"/>
        <v>0</v>
      </c>
      <c r="BA9" s="287">
        <v>3</v>
      </c>
      <c r="BB9" s="285">
        <f t="shared" si="778"/>
        <v>6</v>
      </c>
      <c r="BC9" s="287">
        <v>6</v>
      </c>
      <c r="BD9" s="299">
        <v>206.27960200000001</v>
      </c>
      <c r="BE9" s="299">
        <v>171.31693999999999</v>
      </c>
      <c r="BF9" s="298">
        <f>_xlfn.FLOOR.PRECISE('[10]численность 2021'!G11)</f>
        <v>181</v>
      </c>
      <c r="BG9" s="298">
        <v>0.872587</v>
      </c>
      <c r="BH9" s="298">
        <v>0.72469099999999997</v>
      </c>
      <c r="BI9" s="298">
        <f t="shared" si="779"/>
        <v>0.76565145800831491</v>
      </c>
      <c r="BJ9" s="300">
        <f>_xlfn.FLOOR.PRECISE('[10]численность 2021'!K11)</f>
        <v>5</v>
      </c>
      <c r="BK9" s="295"/>
      <c r="BL9" s="284">
        <f t="shared" si="780"/>
        <v>5</v>
      </c>
      <c r="BM9" s="303">
        <f t="shared" si="781"/>
        <v>5.4299999999999997</v>
      </c>
      <c r="BN9" s="289">
        <f t="shared" si="782"/>
        <v>5</v>
      </c>
      <c r="BO9" s="287">
        <v>5</v>
      </c>
      <c r="BP9" s="285">
        <f t="shared" si="783"/>
        <v>0.75</v>
      </c>
      <c r="BQ9" s="301">
        <f t="shared" si="784"/>
        <v>0</v>
      </c>
      <c r="BR9" s="287"/>
      <c r="BS9" s="303">
        <f t="shared" si="785"/>
        <v>1</v>
      </c>
      <c r="BT9" s="287">
        <v>1</v>
      </c>
      <c r="BU9" s="299">
        <v>181.80573999999999</v>
      </c>
      <c r="BV9" s="299">
        <v>234.24970999999999</v>
      </c>
      <c r="BW9" s="298">
        <f>_xlfn.FLOOR.PRECISE('[10]численность 2021'!H11)</f>
        <v>237</v>
      </c>
      <c r="BX9" s="298">
        <v>0.76905999999999997</v>
      </c>
      <c r="BY9" s="298">
        <v>0.99090400000000001</v>
      </c>
      <c r="BZ9" s="298">
        <f t="shared" si="786"/>
        <v>1.0025380969501139</v>
      </c>
      <c r="CA9" s="300">
        <f>_xlfn.FLOOR.PRECISE('[10]численность 2021'!M11)</f>
        <v>11</v>
      </c>
      <c r="CB9" s="295"/>
      <c r="CC9" s="295"/>
      <c r="CD9" s="284">
        <f t="shared" si="787"/>
        <v>11</v>
      </c>
      <c r="CE9" s="303">
        <f t="shared" si="788"/>
        <v>11.850000000000001</v>
      </c>
      <c r="CF9" s="289">
        <f t="shared" si="789"/>
        <v>11</v>
      </c>
      <c r="CG9" s="287">
        <v>7</v>
      </c>
      <c r="CH9" s="285">
        <f t="shared" si="790"/>
        <v>0.52500000000000002</v>
      </c>
      <c r="CI9" s="301">
        <f t="shared" si="791"/>
        <v>0</v>
      </c>
      <c r="CJ9" s="287">
        <v>1</v>
      </c>
      <c r="CK9" s="285">
        <f t="shared" si="792"/>
        <v>0.52500000000000002</v>
      </c>
      <c r="CL9" s="301">
        <f t="shared" si="793"/>
        <v>0</v>
      </c>
      <c r="CM9" s="287"/>
      <c r="CN9" s="303">
        <f t="shared" si="794"/>
        <v>1.4000000000000001</v>
      </c>
      <c r="CO9" s="287">
        <v>2</v>
      </c>
      <c r="CP9" s="304">
        <f t="shared" si="795"/>
        <v>1</v>
      </c>
      <c r="CQ9" s="299"/>
      <c r="CR9" s="299"/>
      <c r="CS9" s="299"/>
      <c r="CT9" s="298"/>
      <c r="CU9" s="298"/>
      <c r="CV9" s="298"/>
      <c r="CW9" s="295"/>
      <c r="CX9" s="303"/>
      <c r="CY9" s="289"/>
      <c r="CZ9" s="287"/>
      <c r="DA9" s="303"/>
      <c r="DB9" s="287"/>
      <c r="DC9" s="299">
        <v>0</v>
      </c>
      <c r="DD9" s="299">
        <v>0</v>
      </c>
      <c r="DE9" s="298">
        <f>_xlfn.FLOOR.PRECISE('[10]численность 2021'!I11)</f>
        <v>0</v>
      </c>
      <c r="DF9" s="298">
        <v>0</v>
      </c>
      <c r="DG9" s="298">
        <v>0</v>
      </c>
      <c r="DH9" s="298">
        <f t="shared" si="799"/>
        <v>0</v>
      </c>
      <c r="DI9" s="300">
        <f>_xlfn.FLOOR.PRECISE('[10]численность 2021'!N11)</f>
        <v>0</v>
      </c>
      <c r="DJ9" s="285">
        <f t="shared" si="800"/>
        <v>0</v>
      </c>
      <c r="DK9" s="301">
        <f t="shared" si="801"/>
        <v>0</v>
      </c>
      <c r="DL9" s="287"/>
      <c r="DM9" s="285">
        <f t="shared" si="802"/>
        <v>0</v>
      </c>
      <c r="DN9" s="287"/>
      <c r="DO9" s="299">
        <v>3.4389479999999999</v>
      </c>
      <c r="DP9" s="299">
        <v>2.2926319999999998</v>
      </c>
      <c r="DQ9" s="298">
        <f>_xlfn.FLOOR.PRECISE('[10]численность 2021'!J11)</f>
        <v>2</v>
      </c>
      <c r="DR9" s="298">
        <v>1.4546999999999999e-002</v>
      </c>
      <c r="DS9" s="298">
        <v>9.698e-003</v>
      </c>
      <c r="DT9" s="298">
        <f t="shared" si="803"/>
        <v>8.4602371050642531e-003</v>
      </c>
      <c r="DU9" s="300">
        <f>_xlfn.FLOOR.PRECISE('[10]численность 2021'!S11)</f>
        <v>0</v>
      </c>
      <c r="DV9" s="303">
        <f t="shared" si="804"/>
        <v>0.20000000000000001</v>
      </c>
      <c r="DW9" s="301">
        <f t="shared" si="805"/>
        <v>0</v>
      </c>
      <c r="DX9" s="287"/>
      <c r="DY9" s="299">
        <v>0</v>
      </c>
      <c r="DZ9" s="296">
        <v>0</v>
      </c>
      <c r="EA9" s="298">
        <f>_xlfn.FLOOR.PRECISE('[10]численность 2021'!T11)</f>
        <v>0</v>
      </c>
      <c r="EB9" s="282">
        <v>0</v>
      </c>
      <c r="EC9" s="298">
        <v>0</v>
      </c>
      <c r="ED9" s="298">
        <f t="shared" si="806"/>
        <v>0</v>
      </c>
      <c r="EE9" s="300">
        <f>_xlfn.FLOOR.PRECISE('[10]численность 2021'!U11)</f>
        <v>0</v>
      </c>
      <c r="EF9" s="303">
        <f t="shared" si="807"/>
        <v>0</v>
      </c>
      <c r="EG9" s="301">
        <f t="shared" si="808"/>
        <v>0</v>
      </c>
      <c r="EH9" s="287"/>
      <c r="EI9" s="305"/>
    </row>
    <row r="10" ht="13.5" customHeight="1">
      <c r="A10" s="268" t="s">
        <v>46</v>
      </c>
      <c r="B10" s="282"/>
      <c r="C10" s="283"/>
      <c r="D10" s="283"/>
      <c r="E10" s="282"/>
      <c r="F10" s="282"/>
      <c r="G10" s="282"/>
      <c r="H10" s="282"/>
      <c r="I10" s="284"/>
      <c r="J10" s="285">
        <f t="shared" si="764"/>
        <v>0</v>
      </c>
      <c r="K10" s="286"/>
      <c r="L10" s="292"/>
      <c r="M10" s="283"/>
      <c r="N10" s="283"/>
      <c r="O10" s="282"/>
      <c r="P10" s="282"/>
      <c r="Q10" s="282"/>
      <c r="R10" s="282"/>
      <c r="S10" s="284"/>
      <c r="T10" s="284"/>
      <c r="U10" s="285">
        <f t="shared" si="767"/>
        <v>0</v>
      </c>
      <c r="V10" s="286"/>
      <c r="W10" s="292"/>
      <c r="X10" s="292"/>
      <c r="Y10" s="288"/>
      <c r="Z10" s="283"/>
      <c r="AA10" s="283"/>
      <c r="AB10" s="282"/>
      <c r="AC10" s="282"/>
      <c r="AD10" s="282"/>
      <c r="AE10" s="282"/>
      <c r="AF10" s="284"/>
      <c r="AG10" s="285">
        <f t="shared" si="770"/>
        <v>0</v>
      </c>
      <c r="AH10" s="286">
        <f t="shared" si="771"/>
        <v>0</v>
      </c>
      <c r="AI10" s="289"/>
      <c r="AJ10" s="292"/>
      <c r="AK10" s="292"/>
      <c r="AL10" s="283"/>
      <c r="AM10" s="283"/>
      <c r="AN10" s="282"/>
      <c r="AO10" s="282"/>
      <c r="AP10" s="282"/>
      <c r="AQ10" s="282"/>
      <c r="AR10" s="284"/>
      <c r="AS10" s="284"/>
      <c r="AT10" s="284">
        <f t="shared" si="774"/>
        <v>0</v>
      </c>
      <c r="AU10" s="285"/>
      <c r="AV10" s="285">
        <f t="shared" si="809"/>
        <v>0</v>
      </c>
      <c r="AW10" s="290"/>
      <c r="AX10" s="292"/>
      <c r="AY10" s="285">
        <f t="shared" si="776"/>
        <v>0</v>
      </c>
      <c r="AZ10" s="286"/>
      <c r="BA10" s="292"/>
      <c r="BB10" s="285">
        <f t="shared" si="778"/>
        <v>0</v>
      </c>
      <c r="BC10" s="292"/>
      <c r="BD10" s="283"/>
      <c r="BE10" s="283"/>
      <c r="BF10" s="282"/>
      <c r="BG10" s="282"/>
      <c r="BH10" s="282"/>
      <c r="BI10" s="282"/>
      <c r="BJ10" s="284"/>
      <c r="BK10" s="284"/>
      <c r="BL10" s="284">
        <f t="shared" si="780"/>
        <v>0</v>
      </c>
      <c r="BM10" s="285"/>
      <c r="BN10" s="290">
        <f t="shared" si="782"/>
        <v>0</v>
      </c>
      <c r="BO10" s="292"/>
      <c r="BP10" s="285">
        <f t="shared" si="783"/>
        <v>0</v>
      </c>
      <c r="BQ10" s="286"/>
      <c r="BR10" s="292"/>
      <c r="BS10" s="285"/>
      <c r="BT10" s="292"/>
      <c r="BU10" s="283"/>
      <c r="BV10" s="283"/>
      <c r="BW10" s="282"/>
      <c r="BX10" s="282"/>
      <c r="BY10" s="282"/>
      <c r="BZ10" s="282"/>
      <c r="CA10" s="284"/>
      <c r="CB10" s="284"/>
      <c r="CC10" s="284"/>
      <c r="CD10" s="284">
        <f t="shared" si="787"/>
        <v>0</v>
      </c>
      <c r="CE10" s="285"/>
      <c r="CF10" s="290"/>
      <c r="CG10" s="292"/>
      <c r="CH10" s="285">
        <f t="shared" si="790"/>
        <v>0</v>
      </c>
      <c r="CI10" s="286"/>
      <c r="CJ10" s="292"/>
      <c r="CK10" s="285">
        <f t="shared" si="792"/>
        <v>0</v>
      </c>
      <c r="CL10" s="286"/>
      <c r="CM10" s="292"/>
      <c r="CN10" s="285"/>
      <c r="CO10" s="292"/>
      <c r="CP10" s="291"/>
      <c r="CQ10" s="283"/>
      <c r="CR10" s="283"/>
      <c r="CS10" s="283"/>
      <c r="CT10" s="282"/>
      <c r="CU10" s="282"/>
      <c r="CV10" s="282"/>
      <c r="CW10" s="284"/>
      <c r="CX10" s="285"/>
      <c r="CY10" s="290"/>
      <c r="CZ10" s="292"/>
      <c r="DA10" s="285"/>
      <c r="DB10" s="292"/>
      <c r="DC10" s="283"/>
      <c r="DD10" s="283"/>
      <c r="DE10" s="282"/>
      <c r="DF10" s="282"/>
      <c r="DG10" s="282"/>
      <c r="DH10" s="282"/>
      <c r="DI10" s="284"/>
      <c r="DJ10" s="285">
        <f t="shared" si="800"/>
        <v>0</v>
      </c>
      <c r="DK10" s="286"/>
      <c r="DL10" s="292"/>
      <c r="DM10" s="285">
        <f t="shared" si="802"/>
        <v>0</v>
      </c>
      <c r="DN10" s="292"/>
      <c r="DO10" s="283"/>
      <c r="DP10" s="283"/>
      <c r="DQ10" s="282"/>
      <c r="DR10" s="282"/>
      <c r="DS10" s="282"/>
      <c r="DT10" s="282"/>
      <c r="DU10" s="284"/>
      <c r="DV10" s="285"/>
      <c r="DW10" s="286"/>
      <c r="DX10" s="292"/>
      <c r="DY10" s="283"/>
      <c r="DZ10" s="293"/>
      <c r="EA10" s="282"/>
      <c r="EB10" s="282"/>
      <c r="EC10" s="282"/>
      <c r="ED10" s="282"/>
      <c r="EE10" s="284"/>
      <c r="EF10" s="285"/>
      <c r="EG10" s="286"/>
      <c r="EH10" s="292"/>
    </row>
    <row r="11" ht="47.25" customHeight="1">
      <c r="A11" s="141" t="s">
        <v>286</v>
      </c>
      <c r="B11" s="282">
        <f>'[10]численность 2021'!C36</f>
        <v>225.39999389648438</v>
      </c>
      <c r="C11" s="283">
        <v>461.08078</v>
      </c>
      <c r="D11" s="283">
        <v>427.12786899999998</v>
      </c>
      <c r="E11" s="282">
        <f>_xlfn.FLOOR.PRECISE('[10]численность 2021'!D36)</f>
        <v>439</v>
      </c>
      <c r="F11" s="282">
        <v>1.8949769999999999</v>
      </c>
      <c r="G11" s="282">
        <v>1.8949769999999999</v>
      </c>
      <c r="H11" s="282">
        <f t="shared" ref="H11:H74" si="811">E11/B11</f>
        <v>1.9476486774068507</v>
      </c>
      <c r="I11" s="284">
        <f>_xlfn.FLOOR.PRECISE('[10]численность 2021'!R36)</f>
        <v>153</v>
      </c>
      <c r="J11" s="285">
        <f t="shared" si="764"/>
        <v>153.64999999999998</v>
      </c>
      <c r="K11" s="286">
        <f t="shared" ref="K11:K74" si="812">IF(I11&lt;J11,I11,J11)</f>
        <v>153</v>
      </c>
      <c r="L11" s="292">
        <v>153</v>
      </c>
      <c r="M11" s="283">
        <v>132</v>
      </c>
      <c r="N11" s="283">
        <v>128</v>
      </c>
      <c r="O11" s="282">
        <f>_xlfn.FLOOR.PRECISE('[10]численность 2021'!P36)</f>
        <v>132</v>
      </c>
      <c r="P11" s="282">
        <v>0.58562599999999998</v>
      </c>
      <c r="Q11" s="282">
        <v>0.56787900000000002</v>
      </c>
      <c r="R11" s="282">
        <f t="shared" ref="R11:R74" si="813">O11/B11</f>
        <v>0.58562557042757235</v>
      </c>
      <c r="S11" s="284">
        <f>_xlfn.FLOOR.PRECISE('[10]численность 2021'!Q36)</f>
        <v>28</v>
      </c>
      <c r="T11" s="284"/>
      <c r="U11" s="285">
        <f t="shared" si="767"/>
        <v>39.600000000000001</v>
      </c>
      <c r="V11" s="286">
        <f t="shared" ref="V11:V74" si="814">IF(S11&lt;U11,S11,U11)</f>
        <v>28</v>
      </c>
      <c r="W11" s="292">
        <v>28</v>
      </c>
      <c r="X11" s="292"/>
      <c r="Y11" s="288"/>
      <c r="Z11" s="283">
        <v>0</v>
      </c>
      <c r="AA11" s="283">
        <v>37.724617000000002</v>
      </c>
      <c r="AB11" s="282">
        <f>_xlfn.FLOOR.PRECISE('[10]численность 2021'!E36)</f>
        <v>43</v>
      </c>
      <c r="AC11" s="282">
        <v>0</v>
      </c>
      <c r="AD11" s="282">
        <v>0.16736699999999999</v>
      </c>
      <c r="AE11" s="282">
        <f t="shared" ref="AE11:AE74" si="815">AB11/B11</f>
        <v>0.19077196612413344</v>
      </c>
      <c r="AF11" s="284">
        <f>_xlfn.FLOOR.PRECISE('[10]численность 2021'!O36)</f>
        <v>2</v>
      </c>
      <c r="AG11" s="285">
        <f t="shared" si="770"/>
        <v>2.1499999999999999</v>
      </c>
      <c r="AH11" s="286">
        <f t="shared" si="771"/>
        <v>2</v>
      </c>
      <c r="AI11" s="289">
        <f t="shared" ref="AI11:AI74" si="816">AJ11*0.75</f>
        <v>1.5</v>
      </c>
      <c r="AJ11" s="292">
        <v>2</v>
      </c>
      <c r="AK11" s="292">
        <v>1</v>
      </c>
      <c r="AL11" s="283">
        <v>196.270905</v>
      </c>
      <c r="AM11" s="283">
        <v>137.30688499999999</v>
      </c>
      <c r="AN11" s="282">
        <f>_xlfn.FLOOR.PRECISE('[10]численность 2021'!F36)</f>
        <v>138</v>
      </c>
      <c r="AO11" s="282">
        <v>0.87076699999999996</v>
      </c>
      <c r="AP11" s="282">
        <v>0.60916999999999999</v>
      </c>
      <c r="AQ11" s="282">
        <f t="shared" ref="AQ11:AQ74" si="817">AN11/B11</f>
        <v>0.61224491453791663</v>
      </c>
      <c r="AR11" s="284">
        <f>_xlfn.FLOOR.PRECISE('[10]численность 2021'!L36)</f>
        <v>4</v>
      </c>
      <c r="AS11" s="284"/>
      <c r="AT11" s="284">
        <f t="shared" si="774"/>
        <v>4</v>
      </c>
      <c r="AU11" s="285">
        <f t="shared" ref="AU11:AU74" si="818">IF(AN11&gt;34,IF(AQ11&gt;10,AN11*0.14999999999999999,IF(AQ11&gt;8,AN11*0.12,IF(AQ11&gt;6,AN11*0.10000000000000001,IF(AQ11&gt;4,AN11*0.080000000000000002,IF(AQ11&gt;2,AN11*0.070000000000000007,IF(AQ11&gt;1,AN11*0.050000000000000003,IF(AQ11&lt;1,AN11*0.029999999999999999,0))))))),0)</f>
        <v>4.1399999999999997</v>
      </c>
      <c r="AV11" s="285">
        <f t="shared" si="809"/>
        <v>4.1399999999999997</v>
      </c>
      <c r="AW11" s="290">
        <f t="shared" ref="AW11:AW74" si="819">IF(AR11&lt;AU11,AR11,AU11)</f>
        <v>4</v>
      </c>
      <c r="AX11" s="292">
        <v>4</v>
      </c>
      <c r="AY11" s="285">
        <f t="shared" si="776"/>
        <v>0</v>
      </c>
      <c r="AZ11" s="286">
        <f t="shared" ref="AZ11:AZ74" si="820">IF(AS11&lt;AY11,AS11,AY11)</f>
        <v>0</v>
      </c>
      <c r="BA11" s="292"/>
      <c r="BB11" s="285">
        <f t="shared" si="778"/>
        <v>1.2</v>
      </c>
      <c r="BC11" s="292"/>
      <c r="BD11" s="283">
        <v>449.76153599999998</v>
      </c>
      <c r="BE11" s="283">
        <v>393.72720299999997</v>
      </c>
      <c r="BF11" s="282">
        <f>_xlfn.FLOOR.PRECISE('[10]численность 2021'!G36)</f>
        <v>401</v>
      </c>
      <c r="BG11" s="282">
        <v>1.995393</v>
      </c>
      <c r="BH11" s="282">
        <v>1.746793</v>
      </c>
      <c r="BI11" s="282">
        <f t="shared" ref="BI11:BI74" si="821">BF11/B11</f>
        <v>1.7790594980413375</v>
      </c>
      <c r="BJ11" s="284">
        <f>_xlfn.FLOOR.PRECISE('[10]численность 2021'!K36)</f>
        <v>20</v>
      </c>
      <c r="BK11" s="284"/>
      <c r="BL11" s="284">
        <f t="shared" si="780"/>
        <v>20</v>
      </c>
      <c r="BM11" s="285">
        <f t="shared" ref="BM11:BM74" si="822">IF(BF11&gt;1,IF(BI11&gt;10,BF11*0.14999999999999999,IF(BI11&gt;8,BF11*0.12,IF(BI11&gt;6,BF11*0.10000000000000001,IF(BI11&gt;4,BF11*0.080000000000000002,IF(BI11&gt;2,BF11*0.070000000000000007,IF(BI11&gt;1,BF11*0.050000000000000003,IF(BI11&lt;1,BF11*0.029999999999999999,0))))))),0)</f>
        <v>20.050000000000001</v>
      </c>
      <c r="BN11" s="290">
        <f t="shared" si="782"/>
        <v>20</v>
      </c>
      <c r="BO11" s="292">
        <v>20</v>
      </c>
      <c r="BP11" s="285">
        <f t="shared" si="783"/>
        <v>3</v>
      </c>
      <c r="BQ11" s="286">
        <f t="shared" ref="BQ11:BQ74" si="823">IF(BK11&lt;BP11,BK11,BP11)</f>
        <v>0</v>
      </c>
      <c r="BR11" s="292"/>
      <c r="BS11" s="285">
        <f t="shared" ref="BS11:BS74" si="824">BO11*0.20000000000000001</f>
        <v>4</v>
      </c>
      <c r="BT11" s="292"/>
      <c r="BU11" s="283">
        <v>465.598206</v>
      </c>
      <c r="BV11" s="283">
        <v>321.09789999999998</v>
      </c>
      <c r="BW11" s="282">
        <f>_xlfn.FLOOR.PRECISE('[10]численность 2021'!H36)</f>
        <v>340</v>
      </c>
      <c r="BX11" s="282">
        <v>2.0656530000000002</v>
      </c>
      <c r="BY11" s="282">
        <v>1.424569</v>
      </c>
      <c r="BZ11" s="282">
        <f t="shared" ref="BZ11:BZ74" si="825">BW11/B11</f>
        <v>1.5084294995861713</v>
      </c>
      <c r="CA11" s="284">
        <f>_xlfn.FLOOR.PRECISE('[10]численность 2021'!M36)</f>
        <v>17</v>
      </c>
      <c r="CB11" s="284"/>
      <c r="CC11" s="284"/>
      <c r="CD11" s="284">
        <f t="shared" si="787"/>
        <v>17</v>
      </c>
      <c r="CE11" s="285">
        <f t="shared" ref="CE11:CE74" si="826">IF(BW11&gt;1,IF(BZ11&gt;10,BW11*0.14999999999999999,IF(BZ11&gt;8,BW11*0.12,IF(BZ11&gt;6,BW11*0.10000000000000001,IF(BZ11&gt;4,BW11*0.080000000000000002,IF(BZ11&gt;2,BW11*0.070000000000000007,IF(BZ11&gt;1,BW11*0.050000000000000003,IF(BZ11&lt;1,BW11*0.029999999999999999,0))))))),0)</f>
        <v>17</v>
      </c>
      <c r="CF11" s="290">
        <f t="shared" ref="CF11:CF74" si="827">IF(CA11&lt;CE11,CA11,CE11)</f>
        <v>17</v>
      </c>
      <c r="CG11" s="292">
        <v>17</v>
      </c>
      <c r="CH11" s="285">
        <f t="shared" si="790"/>
        <v>1.2749999999999999</v>
      </c>
      <c r="CI11" s="286">
        <f t="shared" ref="CI11:CI74" si="828">IF(CB11&lt;CH11,CB11,CH11)</f>
        <v>0</v>
      </c>
      <c r="CJ11" s="292"/>
      <c r="CK11" s="285">
        <f t="shared" si="792"/>
        <v>1.2749999999999999</v>
      </c>
      <c r="CL11" s="286">
        <f t="shared" ref="CL11:CL74" si="829">IF(CC11&lt;CK11,CC11,CK11)</f>
        <v>0</v>
      </c>
      <c r="CM11" s="292"/>
      <c r="CN11" s="285">
        <f t="shared" ref="CN11:CN74" si="830">CG11*0.20000000000000001</f>
        <v>3.4000000000000004</v>
      </c>
      <c r="CO11" s="292"/>
      <c r="CP11" s="291">
        <f t="shared" ref="CP11:CP74" si="831">IF(CG11*0.25&gt;CJ11+CM11-0.10000000000000001,1,0)</f>
        <v>1</v>
      </c>
      <c r="CQ11" s="283">
        <v>0</v>
      </c>
      <c r="CR11" s="283">
        <v>0</v>
      </c>
      <c r="CS11" s="283" t="e">
        <f>#NAME?</f>
        <v>#REF!</v>
      </c>
      <c r="CT11" s="282">
        <v>0</v>
      </c>
      <c r="CU11" s="282">
        <v>0</v>
      </c>
      <c r="CV11" s="282" t="e">
        <f>#NAME?</f>
        <v>#REF!</v>
      </c>
      <c r="CW11" s="284" t="e">
        <f>#NAME?</f>
        <v>#REF!</v>
      </c>
      <c r="CX11" s="285" t="e">
        <f t="shared" ref="CX11:CX74" si="832">IF((CS11*0.10000000000000001)&gt;0,CS11*0.80000000000000004,0)</f>
        <v>#REF!</v>
      </c>
      <c r="CY11" s="290" t="e">
        <f t="shared" ref="CY11:CY74" si="833">IF(CW11&lt;CX11,CW11,CX11)</f>
        <v>#REF!</v>
      </c>
      <c r="CZ11" s="292"/>
      <c r="DA11" s="285">
        <f t="shared" ref="DA11:DA74" si="834">CZ11*0.80000000000000004</f>
        <v>0</v>
      </c>
      <c r="DB11" s="292"/>
      <c r="DC11" s="283">
        <v>0</v>
      </c>
      <c r="DD11" s="283">
        <v>4.3865829999999999</v>
      </c>
      <c r="DE11" s="282">
        <f>_xlfn.FLOOR.PRECISE('[10]численность 2021'!I36)</f>
        <v>6</v>
      </c>
      <c r="DF11" s="282">
        <v>0</v>
      </c>
      <c r="DG11" s="282">
        <v>1.9460999999999999e-002</v>
      </c>
      <c r="DH11" s="282">
        <f t="shared" ref="DH11:DH74" si="835">DE11/B11</f>
        <v>2.6619344110344199e-002</v>
      </c>
      <c r="DI11" s="284">
        <f>_xlfn.FLOOR.PRECISE('[10]численность 2021'!N36)</f>
        <v>0</v>
      </c>
      <c r="DJ11" s="285">
        <f t="shared" si="800"/>
        <v>0</v>
      </c>
      <c r="DK11" s="286">
        <f t="shared" ref="DK11:DK74" si="836">IF(DI11&lt;DJ11,DI11,DJ11)</f>
        <v>0</v>
      </c>
      <c r="DL11" s="292"/>
      <c r="DM11" s="285">
        <f t="shared" si="802"/>
        <v>0</v>
      </c>
      <c r="DN11" s="292"/>
      <c r="DO11" s="283">
        <v>41.538815</v>
      </c>
      <c r="DP11" s="283">
        <v>31.332739</v>
      </c>
      <c r="DQ11" s="282">
        <f>_xlfn.FLOOR.PRECISE('[10]численность 2021'!J36)</f>
        <v>32</v>
      </c>
      <c r="DR11" s="282">
        <v>0.18428900000000001</v>
      </c>
      <c r="DS11" s="282">
        <v>0.13900899999999999</v>
      </c>
      <c r="DT11" s="282">
        <f t="shared" ref="DT11:DT74" si="837">DQ11/B11</f>
        <v>0.14196983525516907</v>
      </c>
      <c r="DU11" s="284">
        <f>_xlfn.FLOOR.PRECISE('[10]численность 2021'!S36)</f>
        <v>3</v>
      </c>
      <c r="DV11" s="285">
        <f t="shared" ref="DV11:DV74" si="838">DQ11*0.10000000000000001</f>
        <v>3.2000000000000002</v>
      </c>
      <c r="DW11" s="286">
        <f t="shared" ref="DW11:DW74" si="839">IF(DU11&lt;DV11,DU11,DV11)</f>
        <v>3</v>
      </c>
      <c r="DX11" s="292">
        <v>3</v>
      </c>
      <c r="DY11" s="283">
        <v>0</v>
      </c>
      <c r="DZ11" s="293">
        <v>0</v>
      </c>
      <c r="EA11" s="282">
        <f>_xlfn.FLOOR.PRECISE('[10]численность 2021'!T36)</f>
        <v>15</v>
      </c>
      <c r="EB11" s="282">
        <v>0</v>
      </c>
      <c r="EC11" s="282">
        <v>0</v>
      </c>
      <c r="ED11" s="282">
        <f t="shared" ref="ED11:ED74" si="840">EA11/B11</f>
        <v>6.6548360275860502e-002</v>
      </c>
      <c r="EE11" s="284">
        <f>_xlfn.FLOOR.PRECISE('[10]численность 2021'!U36)</f>
        <v>1</v>
      </c>
      <c r="EF11" s="285">
        <f t="shared" ref="EF11:EF74" si="841">EA11*0.10000000000000001</f>
        <v>1.5</v>
      </c>
      <c r="EG11" s="286">
        <f t="shared" ref="EG11:EG74" si="842">IF(EE11&lt;EF11,EE11,EF11)</f>
        <v>1</v>
      </c>
      <c r="EH11" s="292">
        <v>1</v>
      </c>
    </row>
    <row r="12" ht="34.5" customHeight="1">
      <c r="A12" s="141" t="s">
        <v>48</v>
      </c>
      <c r="B12" s="282">
        <f>'[10]численность 2021'!C29</f>
        <v>358.70001220703125</v>
      </c>
      <c r="C12" s="283">
        <v>857.58160399999997</v>
      </c>
      <c r="D12" s="283">
        <v>796.95245399999999</v>
      </c>
      <c r="E12" s="282">
        <f>_xlfn.FLOOR.PRECISE('[10]численность 2021'!D29)</f>
        <v>787</v>
      </c>
      <c r="F12" s="282">
        <v>2.2217799999999999</v>
      </c>
      <c r="G12" s="282">
        <v>2.2217799999999999</v>
      </c>
      <c r="H12" s="282">
        <f t="shared" si="811"/>
        <v>2.1940339370430979</v>
      </c>
      <c r="I12" s="284">
        <f>_xlfn.FLOOR.PRECISE('[10]численность 2021'!R29)</f>
        <v>275</v>
      </c>
      <c r="J12" s="285">
        <f t="shared" si="764"/>
        <v>275.44999999999999</v>
      </c>
      <c r="K12" s="286">
        <f t="shared" si="812"/>
        <v>275</v>
      </c>
      <c r="L12" s="292">
        <v>275</v>
      </c>
      <c r="M12" s="283">
        <v>191</v>
      </c>
      <c r="N12" s="283">
        <v>167</v>
      </c>
      <c r="O12" s="282">
        <f>_xlfn.FLOOR.PRECISE('[10]численность 2021'!P29)</f>
        <v>174</v>
      </c>
      <c r="P12" s="282">
        <v>0.53247800000000001</v>
      </c>
      <c r="Q12" s="282">
        <v>0.46556999999999998</v>
      </c>
      <c r="R12" s="282">
        <f t="shared" si="813"/>
        <v>0.48508501276429355</v>
      </c>
      <c r="S12" s="284">
        <f>_xlfn.FLOOR.PRECISE('[10]численность 2021'!Q29)</f>
        <v>26</v>
      </c>
      <c r="T12" s="284"/>
      <c r="U12" s="285">
        <f t="shared" si="767"/>
        <v>52.199999999999996</v>
      </c>
      <c r="V12" s="286">
        <f t="shared" si="814"/>
        <v>26</v>
      </c>
      <c r="W12" s="292">
        <v>26</v>
      </c>
      <c r="X12" s="292"/>
      <c r="Y12" s="288"/>
      <c r="Z12" s="283">
        <v>0</v>
      </c>
      <c r="AA12" s="283">
        <v>66.412704000000005</v>
      </c>
      <c r="AB12" s="282">
        <f>_xlfn.FLOOR.PRECISE('[10]численность 2021'!E29)</f>
        <v>83</v>
      </c>
      <c r="AC12" s="282">
        <v>0</v>
      </c>
      <c r="AD12" s="282">
        <v>0.18514800000000001</v>
      </c>
      <c r="AE12" s="282">
        <f t="shared" si="815"/>
        <v>0.2313911267783699</v>
      </c>
      <c r="AF12" s="284">
        <f>_xlfn.FLOOR.PRECISE('[10]численность 2021'!O29)</f>
        <v>4</v>
      </c>
      <c r="AG12" s="285">
        <f t="shared" si="770"/>
        <v>4.1500000000000004</v>
      </c>
      <c r="AH12" s="286">
        <f t="shared" si="771"/>
        <v>4</v>
      </c>
      <c r="AI12" s="289">
        <f t="shared" si="816"/>
        <v>3</v>
      </c>
      <c r="AJ12" s="292">
        <v>4</v>
      </c>
      <c r="AK12" s="292">
        <v>3</v>
      </c>
      <c r="AL12" s="283">
        <v>431.70120200000002</v>
      </c>
      <c r="AM12" s="283">
        <v>365.73590100000001</v>
      </c>
      <c r="AN12" s="282">
        <f>_xlfn.FLOOR.PRECISE('[10]численность 2021'!F29)</f>
        <v>360</v>
      </c>
      <c r="AO12" s="282">
        <v>1.203516</v>
      </c>
      <c r="AP12" s="282">
        <v>1.0196149999999999</v>
      </c>
      <c r="AQ12" s="282">
        <f t="shared" si="817"/>
        <v>1.0036241643399177</v>
      </c>
      <c r="AR12" s="284">
        <f>_xlfn.FLOOR.PRECISE('[10]численность 2021'!L29)</f>
        <v>18</v>
      </c>
      <c r="AS12" s="284"/>
      <c r="AT12" s="284">
        <f t="shared" si="774"/>
        <v>18</v>
      </c>
      <c r="AU12" s="285">
        <f t="shared" si="818"/>
        <v>18</v>
      </c>
      <c r="AV12" s="285">
        <f t="shared" si="809"/>
        <v>0</v>
      </c>
      <c r="AW12" s="290">
        <f t="shared" si="819"/>
        <v>18</v>
      </c>
      <c r="AX12" s="292">
        <v>11</v>
      </c>
      <c r="AY12" s="285">
        <f t="shared" si="776"/>
        <v>1.6499999999999999</v>
      </c>
      <c r="AZ12" s="286">
        <f t="shared" si="820"/>
        <v>0</v>
      </c>
      <c r="BA12" s="292"/>
      <c r="BB12" s="285">
        <f t="shared" si="778"/>
        <v>3.2999999999999998</v>
      </c>
      <c r="BC12" s="292"/>
      <c r="BD12" s="283">
        <v>734.78125</v>
      </c>
      <c r="BE12" s="283">
        <v>624.163635</v>
      </c>
      <c r="BF12" s="282">
        <f>_xlfn.FLOOR.PRECISE('[10]численность 2021'!G29)</f>
        <v>641</v>
      </c>
      <c r="BG12" s="282">
        <v>2.0484559999999998</v>
      </c>
      <c r="BH12" s="282">
        <v>1.7400709999999999</v>
      </c>
      <c r="BI12" s="282">
        <f t="shared" si="821"/>
        <v>1.7870085815052423</v>
      </c>
      <c r="BJ12" s="284">
        <f>_xlfn.FLOOR.PRECISE('[10]численность 2021'!K29)</f>
        <v>32</v>
      </c>
      <c r="BK12" s="284"/>
      <c r="BL12" s="284">
        <f t="shared" si="780"/>
        <v>32</v>
      </c>
      <c r="BM12" s="285">
        <f t="shared" si="822"/>
        <v>32.050000000000004</v>
      </c>
      <c r="BN12" s="290">
        <f t="shared" si="782"/>
        <v>32</v>
      </c>
      <c r="BO12" s="292">
        <v>32</v>
      </c>
      <c r="BP12" s="285">
        <f t="shared" si="783"/>
        <v>4.7999999999999998</v>
      </c>
      <c r="BQ12" s="286">
        <f t="shared" si="823"/>
        <v>0</v>
      </c>
      <c r="BR12" s="292"/>
      <c r="BS12" s="285">
        <f t="shared" si="824"/>
        <v>6.4000000000000004</v>
      </c>
      <c r="BT12" s="292"/>
      <c r="BU12" s="283">
        <v>724.91839600000003</v>
      </c>
      <c r="BV12" s="283">
        <v>559.39184599999999</v>
      </c>
      <c r="BW12" s="282">
        <f>_xlfn.FLOOR.PRECISE('[10]численность 2021'!H29)</f>
        <v>541</v>
      </c>
      <c r="BX12" s="282">
        <v>2.0209600000000001</v>
      </c>
      <c r="BY12" s="282">
        <v>1.5594980000000001</v>
      </c>
      <c r="BZ12" s="282">
        <f t="shared" si="825"/>
        <v>1.5082240914108207</v>
      </c>
      <c r="CA12" s="284">
        <f>_xlfn.FLOOR.PRECISE('[10]численность 2021'!M29)</f>
        <v>27</v>
      </c>
      <c r="CB12" s="284"/>
      <c r="CC12" s="284"/>
      <c r="CD12" s="284">
        <f t="shared" si="787"/>
        <v>27</v>
      </c>
      <c r="CE12" s="285">
        <f t="shared" si="826"/>
        <v>27.050000000000001</v>
      </c>
      <c r="CF12" s="290">
        <f t="shared" si="827"/>
        <v>27</v>
      </c>
      <c r="CG12" s="292">
        <v>27</v>
      </c>
      <c r="CH12" s="285">
        <f t="shared" si="790"/>
        <v>2.0249999999999999</v>
      </c>
      <c r="CI12" s="286">
        <f t="shared" si="828"/>
        <v>0</v>
      </c>
      <c r="CJ12" s="292"/>
      <c r="CK12" s="285">
        <f t="shared" si="792"/>
        <v>2.0249999999999999</v>
      </c>
      <c r="CL12" s="286">
        <f t="shared" si="829"/>
        <v>0</v>
      </c>
      <c r="CM12" s="292"/>
      <c r="CN12" s="285">
        <f t="shared" si="830"/>
        <v>5.4000000000000004</v>
      </c>
      <c r="CO12" s="292"/>
      <c r="CP12" s="291">
        <f t="shared" si="831"/>
        <v>1</v>
      </c>
      <c r="CQ12" s="283">
        <v>0</v>
      </c>
      <c r="CR12" s="283">
        <v>0</v>
      </c>
      <c r="CS12" s="283" t="e">
        <f>#NAME?</f>
        <v>#REF!</v>
      </c>
      <c r="CT12" s="282">
        <v>0</v>
      </c>
      <c r="CU12" s="282">
        <v>0</v>
      </c>
      <c r="CV12" s="282" t="e">
        <f>#NAME?</f>
        <v>#REF!</v>
      </c>
      <c r="CW12" s="284" t="e">
        <f>#NAME?</f>
        <v>#REF!</v>
      </c>
      <c r="CX12" s="285" t="e">
        <f t="shared" si="832"/>
        <v>#REF!</v>
      </c>
      <c r="CY12" s="290" t="e">
        <f t="shared" si="833"/>
        <v>#REF!</v>
      </c>
      <c r="CZ12" s="292"/>
      <c r="DA12" s="285">
        <f t="shared" si="834"/>
        <v>0</v>
      </c>
      <c r="DB12" s="292"/>
      <c r="DC12" s="283">
        <v>0</v>
      </c>
      <c r="DD12" s="283">
        <v>13.514213</v>
      </c>
      <c r="DE12" s="282">
        <f>_xlfn.FLOOR.PRECISE('[10]численность 2021'!I29)</f>
        <v>16</v>
      </c>
      <c r="DF12" s="282">
        <v>0</v>
      </c>
      <c r="DG12" s="282">
        <v>3.7676000000000001e-002</v>
      </c>
      <c r="DH12" s="282">
        <f t="shared" si="835"/>
        <v>4.4605518415107452e-002</v>
      </c>
      <c r="DI12" s="284">
        <f>_xlfn.FLOOR.PRECISE('[10]численность 2021'!N29)</f>
        <v>0</v>
      </c>
      <c r="DJ12" s="285">
        <f t="shared" si="800"/>
        <v>0</v>
      </c>
      <c r="DK12" s="286">
        <f t="shared" si="836"/>
        <v>0</v>
      </c>
      <c r="DL12" s="292"/>
      <c r="DM12" s="285">
        <f t="shared" si="802"/>
        <v>0</v>
      </c>
      <c r="DN12" s="292"/>
      <c r="DO12" s="283">
        <v>53.3563232421875</v>
      </c>
      <c r="DP12" s="283">
        <v>36.681435</v>
      </c>
      <c r="DQ12" s="282">
        <f>_xlfn.FLOOR.PRECISE('[10]численность 2021'!J29)</f>
        <v>32</v>
      </c>
      <c r="DR12" s="282">
        <v>0.14874899999999999</v>
      </c>
      <c r="DS12" s="282">
        <v>0.10226200000000001</v>
      </c>
      <c r="DT12" s="282">
        <f t="shared" si="837"/>
        <v>8.9211036830214904e-002</v>
      </c>
      <c r="DU12" s="284">
        <f>_xlfn.FLOOR.PRECISE('[10]численность 2021'!S29)</f>
        <v>3</v>
      </c>
      <c r="DV12" s="285">
        <f t="shared" si="838"/>
        <v>3.2000000000000002</v>
      </c>
      <c r="DW12" s="286">
        <f t="shared" si="839"/>
        <v>3</v>
      </c>
      <c r="DX12" s="292">
        <v>3</v>
      </c>
      <c r="DY12" s="283">
        <v>0</v>
      </c>
      <c r="DZ12" s="293">
        <v>0</v>
      </c>
      <c r="EA12" s="282">
        <f>_xlfn.FLOOR.PRECISE('[10]численность 2021'!T29)</f>
        <v>15</v>
      </c>
      <c r="EB12" s="282">
        <v>0</v>
      </c>
      <c r="EC12" s="282">
        <v>0</v>
      </c>
      <c r="ED12" s="282">
        <f t="shared" si="840"/>
        <v>4.1817673514163232e-002</v>
      </c>
      <c r="EE12" s="284">
        <f>_xlfn.FLOOR.PRECISE('[10]численность 2021'!U29)</f>
        <v>1</v>
      </c>
      <c r="EF12" s="285">
        <f t="shared" si="841"/>
        <v>1.5</v>
      </c>
      <c r="EG12" s="286">
        <f t="shared" si="842"/>
        <v>1</v>
      </c>
      <c r="EH12" s="292">
        <v>1</v>
      </c>
    </row>
    <row r="13" ht="34.5" customHeight="1">
      <c r="A13" s="147" t="s">
        <v>50</v>
      </c>
      <c r="B13" s="282">
        <f>'[10]численность 2021'!C31</f>
        <v>57.621997833251953</v>
      </c>
      <c r="C13" s="283">
        <v>183.18916300000001</v>
      </c>
      <c r="D13" s="283">
        <v>192.19845599999999</v>
      </c>
      <c r="E13" s="282">
        <f>_xlfn.FLOOR.PRECISE('[10]численность 2021'!D31)</f>
        <v>162</v>
      </c>
      <c r="F13" s="282">
        <v>3.3355049999999999</v>
      </c>
      <c r="G13" s="282">
        <v>3.3355049999999999</v>
      </c>
      <c r="H13" s="282">
        <f t="shared" si="811"/>
        <v>2.8114262971027113</v>
      </c>
      <c r="I13" s="284">
        <f>_xlfn.FLOOR.PRECISE('[10]численность 2021'!R31)</f>
        <v>30</v>
      </c>
      <c r="J13" s="285">
        <f t="shared" si="764"/>
        <v>56.699999999999996</v>
      </c>
      <c r="K13" s="286">
        <f t="shared" si="812"/>
        <v>30</v>
      </c>
      <c r="L13" s="292">
        <v>30</v>
      </c>
      <c r="M13" s="283">
        <v>13</v>
      </c>
      <c r="N13" s="283">
        <v>15</v>
      </c>
      <c r="O13" s="282">
        <f>_xlfn.FLOOR.PRECISE('[10]численность 2021'!P31)</f>
        <v>18</v>
      </c>
      <c r="P13" s="282">
        <v>0.225608</v>
      </c>
      <c r="Q13" s="282">
        <v>0.26031700000000002</v>
      </c>
      <c r="R13" s="282">
        <f t="shared" si="813"/>
        <v>0.31238069967807902</v>
      </c>
      <c r="S13" s="284">
        <f>_xlfn.FLOOR.PRECISE('[10]численность 2021'!Q31)</f>
        <v>3</v>
      </c>
      <c r="T13" s="284"/>
      <c r="U13" s="285">
        <f t="shared" si="767"/>
        <v>5.3999999999999995</v>
      </c>
      <c r="V13" s="286">
        <f t="shared" si="814"/>
        <v>3</v>
      </c>
      <c r="W13" s="292">
        <v>3</v>
      </c>
      <c r="X13" s="292"/>
      <c r="Y13" s="288"/>
      <c r="Z13" s="283">
        <v>0</v>
      </c>
      <c r="AA13" s="283">
        <v>0</v>
      </c>
      <c r="AB13" s="282">
        <f>_xlfn.FLOOR.PRECISE('[10]численность 2021'!E31)</f>
        <v>0</v>
      </c>
      <c r="AC13" s="282">
        <v>0</v>
      </c>
      <c r="AD13" s="282">
        <v>0</v>
      </c>
      <c r="AE13" s="282">
        <f t="shared" si="815"/>
        <v>0</v>
      </c>
      <c r="AF13" s="284">
        <f>_xlfn.FLOOR.PRECISE('[10]численность 2021'!O31)</f>
        <v>0</v>
      </c>
      <c r="AG13" s="285">
        <f t="shared" si="770"/>
        <v>0</v>
      </c>
      <c r="AH13" s="286">
        <f t="shared" si="771"/>
        <v>0</v>
      </c>
      <c r="AI13" s="289">
        <f t="shared" si="816"/>
        <v>0</v>
      </c>
      <c r="AJ13" s="292"/>
      <c r="AK13" s="292"/>
      <c r="AL13" s="283">
        <v>126.69332900000001</v>
      </c>
      <c r="AM13" s="283">
        <v>153.908951</v>
      </c>
      <c r="AN13" s="282">
        <f>_xlfn.FLOOR.PRECISE('[10]численность 2021'!F31)</f>
        <v>157</v>
      </c>
      <c r="AO13" s="282">
        <v>2.1986970000000001</v>
      </c>
      <c r="AP13" s="282">
        <v>2.6710099999999999</v>
      </c>
      <c r="AQ13" s="282">
        <f t="shared" si="817"/>
        <v>2.7246538805254672</v>
      </c>
      <c r="AR13" s="284">
        <f>_xlfn.FLOOR.PRECISE('[10]численность 2021'!L31)</f>
        <v>10</v>
      </c>
      <c r="AS13" s="284"/>
      <c r="AT13" s="284">
        <f t="shared" si="774"/>
        <v>10</v>
      </c>
      <c r="AU13" s="285">
        <f t="shared" si="818"/>
        <v>10.99</v>
      </c>
      <c r="AV13" s="285">
        <f t="shared" si="809"/>
        <v>0</v>
      </c>
      <c r="AW13" s="290">
        <f t="shared" si="819"/>
        <v>10</v>
      </c>
      <c r="AX13" s="292">
        <v>10</v>
      </c>
      <c r="AY13" s="285">
        <f t="shared" si="776"/>
        <v>1.5</v>
      </c>
      <c r="AZ13" s="286">
        <f t="shared" si="820"/>
        <v>0</v>
      </c>
      <c r="BA13" s="292"/>
      <c r="BB13" s="285">
        <f t="shared" si="778"/>
        <v>3</v>
      </c>
      <c r="BC13" s="292"/>
      <c r="BD13" s="283">
        <v>159.33642578125</v>
      </c>
      <c r="BE13" s="283">
        <v>168.87751800000001</v>
      </c>
      <c r="BF13" s="282">
        <f>_xlfn.FLOOR.PRECISE('[10]численность 2021'!G31)</f>
        <v>174</v>
      </c>
      <c r="BG13" s="282">
        <v>2.7652009999999998</v>
      </c>
      <c r="BH13" s="282">
        <v>2.9307820000000002</v>
      </c>
      <c r="BI13" s="282">
        <f t="shared" si="821"/>
        <v>3.0196800968880977</v>
      </c>
      <c r="BJ13" s="284">
        <f>_xlfn.FLOOR.PRECISE('[10]численность 2021'!K31)</f>
        <v>12</v>
      </c>
      <c r="BK13" s="284"/>
      <c r="BL13" s="284">
        <f t="shared" si="780"/>
        <v>12</v>
      </c>
      <c r="BM13" s="285">
        <f t="shared" si="822"/>
        <v>12.180000000000001</v>
      </c>
      <c r="BN13" s="290">
        <f t="shared" si="782"/>
        <v>12</v>
      </c>
      <c r="BO13" s="292">
        <v>12</v>
      </c>
      <c r="BP13" s="285">
        <f t="shared" si="783"/>
        <v>1.7999999999999998</v>
      </c>
      <c r="BQ13" s="286">
        <f t="shared" si="823"/>
        <v>0</v>
      </c>
      <c r="BR13" s="292"/>
      <c r="BS13" s="285">
        <f t="shared" si="824"/>
        <v>2.4000000000000004</v>
      </c>
      <c r="BT13" s="292"/>
      <c r="BU13" s="283">
        <v>84.915809999999993</v>
      </c>
      <c r="BV13" s="283">
        <v>87.778144999999995</v>
      </c>
      <c r="BW13" s="282">
        <f>_xlfn.FLOOR.PRECISE('[10]численность 2021'!H31)</f>
        <v>102</v>
      </c>
      <c r="BX13" s="282">
        <v>1.47367</v>
      </c>
      <c r="BY13" s="282">
        <v>1.523344</v>
      </c>
      <c r="BZ13" s="282">
        <f t="shared" si="825"/>
        <v>1.7701572981757814</v>
      </c>
      <c r="CA13" s="284">
        <f>_xlfn.FLOOR.PRECISE('[10]численность 2021'!M31)</f>
        <v>5</v>
      </c>
      <c r="CB13" s="284"/>
      <c r="CC13" s="284"/>
      <c r="CD13" s="284">
        <f t="shared" si="787"/>
        <v>5</v>
      </c>
      <c r="CE13" s="285">
        <f t="shared" si="826"/>
        <v>5.1000000000000005</v>
      </c>
      <c r="CF13" s="290">
        <f t="shared" si="827"/>
        <v>5</v>
      </c>
      <c r="CG13" s="292">
        <v>5</v>
      </c>
      <c r="CH13" s="285">
        <f t="shared" si="790"/>
        <v>0.375</v>
      </c>
      <c r="CI13" s="286">
        <f t="shared" si="828"/>
        <v>0</v>
      </c>
      <c r="CJ13" s="292"/>
      <c r="CK13" s="285">
        <f t="shared" si="792"/>
        <v>0.375</v>
      </c>
      <c r="CL13" s="286">
        <f t="shared" si="829"/>
        <v>0</v>
      </c>
      <c r="CM13" s="292"/>
      <c r="CN13" s="285">
        <f t="shared" si="830"/>
        <v>1</v>
      </c>
      <c r="CO13" s="292"/>
      <c r="CP13" s="291">
        <f t="shared" si="831"/>
        <v>1</v>
      </c>
      <c r="CQ13" s="283">
        <v>0</v>
      </c>
      <c r="CR13" s="283">
        <v>0</v>
      </c>
      <c r="CS13" s="283" t="e">
        <f>#NAME?</f>
        <v>#REF!</v>
      </c>
      <c r="CT13" s="282">
        <v>0</v>
      </c>
      <c r="CU13" s="282">
        <v>0</v>
      </c>
      <c r="CV13" s="282" t="e">
        <f>#NAME?</f>
        <v>#REF!</v>
      </c>
      <c r="CW13" s="284" t="e">
        <f>#NAME?</f>
        <v>#REF!</v>
      </c>
      <c r="CX13" s="285" t="e">
        <f t="shared" si="832"/>
        <v>#REF!</v>
      </c>
      <c r="CY13" s="290" t="e">
        <f t="shared" si="833"/>
        <v>#REF!</v>
      </c>
      <c r="CZ13" s="292"/>
      <c r="DA13" s="285">
        <f t="shared" si="834"/>
        <v>0</v>
      </c>
      <c r="DB13" s="292"/>
      <c r="DC13" s="283">
        <v>0</v>
      </c>
      <c r="DD13" s="283">
        <v>0</v>
      </c>
      <c r="DE13" s="282">
        <f>_xlfn.FLOOR.PRECISE('[10]численность 2021'!I31)</f>
        <v>0</v>
      </c>
      <c r="DF13" s="282">
        <v>0</v>
      </c>
      <c r="DG13" s="282">
        <v>0</v>
      </c>
      <c r="DH13" s="282">
        <f t="shared" si="835"/>
        <v>0</v>
      </c>
      <c r="DI13" s="284">
        <f>_xlfn.FLOOR.PRECISE('[10]численность 2021'!N31)</f>
        <v>0</v>
      </c>
      <c r="DJ13" s="285">
        <f t="shared" si="800"/>
        <v>0</v>
      </c>
      <c r="DK13" s="286">
        <f t="shared" si="836"/>
        <v>0</v>
      </c>
      <c r="DL13" s="292"/>
      <c r="DM13" s="285">
        <f t="shared" si="802"/>
        <v>0</v>
      </c>
      <c r="DN13" s="292"/>
      <c r="DO13" s="283">
        <v>5.0051680000000003</v>
      </c>
      <c r="DP13" s="283">
        <v>4.3795229999999998</v>
      </c>
      <c r="DQ13" s="282">
        <f>_xlfn.FLOOR.PRECISE('[10]численность 2021'!J31)</f>
        <v>6</v>
      </c>
      <c r="DR13" s="282">
        <v>8.6861999999999995e-002</v>
      </c>
      <c r="DS13" s="282">
        <v>7.6004000000000002e-002</v>
      </c>
      <c r="DT13" s="282">
        <f t="shared" si="837"/>
        <v>0.10412689989269301</v>
      </c>
      <c r="DU13" s="284">
        <f>_xlfn.FLOOR.PRECISE('[10]численность 2021'!S31)</f>
        <v>0</v>
      </c>
      <c r="DV13" s="285">
        <f t="shared" si="838"/>
        <v>0.60000000000000009</v>
      </c>
      <c r="DW13" s="286">
        <f t="shared" si="839"/>
        <v>0</v>
      </c>
      <c r="DX13" s="292"/>
      <c r="DY13" s="283">
        <v>0</v>
      </c>
      <c r="DZ13" s="293">
        <v>0</v>
      </c>
      <c r="EA13" s="282">
        <f>_xlfn.FLOOR.PRECISE('[10]численность 2021'!T31)</f>
        <v>0</v>
      </c>
      <c r="EB13" s="282">
        <v>0</v>
      </c>
      <c r="EC13" s="282">
        <v>0</v>
      </c>
      <c r="ED13" s="282">
        <f t="shared" si="840"/>
        <v>0</v>
      </c>
      <c r="EE13" s="284">
        <f>_xlfn.FLOOR.PRECISE('[10]численность 2021'!U31)</f>
        <v>0</v>
      </c>
      <c r="EF13" s="285">
        <f t="shared" si="841"/>
        <v>0</v>
      </c>
      <c r="EG13" s="286">
        <f t="shared" si="842"/>
        <v>0</v>
      </c>
      <c r="EH13" s="292"/>
    </row>
    <row r="14" ht="47.25" customHeight="1">
      <c r="A14" s="147" t="s">
        <v>51</v>
      </c>
      <c r="B14" s="282">
        <f>'[10]численность 2021'!C32</f>
        <v>385.70999145507813</v>
      </c>
      <c r="C14" s="283">
        <v>1065.976807</v>
      </c>
      <c r="D14" s="283">
        <v>1062.795654</v>
      </c>
      <c r="E14" s="282">
        <f>_xlfn.FLOOR.PRECISE('[10]численность 2021'!D32)</f>
        <v>1012</v>
      </c>
      <c r="F14" s="282">
        <v>2.7554270000000001</v>
      </c>
      <c r="G14" s="282">
        <v>2.7554270000000001</v>
      </c>
      <c r="H14" s="282">
        <f t="shared" si="811"/>
        <v>2.6237329144165118</v>
      </c>
      <c r="I14" s="284">
        <f>_xlfn.FLOOR.PRECISE('[10]численность 2021'!R32)</f>
        <v>303</v>
      </c>
      <c r="J14" s="285">
        <f t="shared" si="764"/>
        <v>354.19999999999999</v>
      </c>
      <c r="K14" s="286">
        <f t="shared" si="812"/>
        <v>303</v>
      </c>
      <c r="L14" s="292">
        <v>303</v>
      </c>
      <c r="M14" s="283">
        <v>68</v>
      </c>
      <c r="N14" s="283">
        <v>80</v>
      </c>
      <c r="O14" s="282">
        <f>_xlfn.FLOOR.PRECISE('[10]численность 2021'!P32)</f>
        <v>93</v>
      </c>
      <c r="P14" s="282">
        <v>0.17629800000000001</v>
      </c>
      <c r="Q14" s="282">
        <v>0.20741000000000001</v>
      </c>
      <c r="R14" s="282">
        <f t="shared" si="813"/>
        <v>0.24111379549479803</v>
      </c>
      <c r="S14" s="284">
        <f>_xlfn.FLOOR.PRECISE('[10]численность 2021'!Q32)</f>
        <v>18</v>
      </c>
      <c r="T14" s="284"/>
      <c r="U14" s="285">
        <f t="shared" si="767"/>
        <v>27.899999999999999</v>
      </c>
      <c r="V14" s="286">
        <f t="shared" si="814"/>
        <v>18</v>
      </c>
      <c r="W14" s="292">
        <v>18</v>
      </c>
      <c r="X14" s="292"/>
      <c r="Y14" s="288"/>
      <c r="Z14" s="283">
        <v>0</v>
      </c>
      <c r="AA14" s="283">
        <v>0</v>
      </c>
      <c r="AB14" s="282">
        <f>_xlfn.FLOOR.PRECISE('[10]численность 2021'!E32)</f>
        <v>0</v>
      </c>
      <c r="AC14" s="282">
        <v>0</v>
      </c>
      <c r="AD14" s="282">
        <v>0</v>
      </c>
      <c r="AE14" s="282">
        <f t="shared" si="815"/>
        <v>0</v>
      </c>
      <c r="AF14" s="284">
        <f>_xlfn.FLOOR.PRECISE('[10]численность 2021'!O32)</f>
        <v>0</v>
      </c>
      <c r="AG14" s="285">
        <f t="shared" si="770"/>
        <v>0</v>
      </c>
      <c r="AH14" s="286">
        <f t="shared" si="771"/>
        <v>0</v>
      </c>
      <c r="AI14" s="289">
        <f t="shared" si="816"/>
        <v>0</v>
      </c>
      <c r="AJ14" s="292"/>
      <c r="AK14" s="292"/>
      <c r="AL14" s="283">
        <v>1538.3983149999999</v>
      </c>
      <c r="AM14" s="283">
        <v>1562.934814</v>
      </c>
      <c r="AN14" s="282">
        <f>_xlfn.FLOOR.PRECISE('[10]численность 2021'!F32)</f>
        <v>878</v>
      </c>
      <c r="AO14" s="282">
        <v>3.9884840000000001</v>
      </c>
      <c r="AP14" s="282">
        <v>4.052098</v>
      </c>
      <c r="AQ14" s="282">
        <f t="shared" si="817"/>
        <v>2.2763216391874481</v>
      </c>
      <c r="AR14" s="284">
        <f>_xlfn.FLOOR.PRECISE('[10]численность 2021'!L32)</f>
        <v>61</v>
      </c>
      <c r="AS14" s="284"/>
      <c r="AT14" s="284">
        <f t="shared" si="774"/>
        <v>61</v>
      </c>
      <c r="AU14" s="285">
        <f t="shared" si="818"/>
        <v>61.460000000000008</v>
      </c>
      <c r="AV14" s="285">
        <f t="shared" si="809"/>
        <v>0</v>
      </c>
      <c r="AW14" s="290">
        <f t="shared" si="819"/>
        <v>61</v>
      </c>
      <c r="AX14" s="292">
        <v>61</v>
      </c>
      <c r="AY14" s="285">
        <f t="shared" si="776"/>
        <v>9.1500000000000004</v>
      </c>
      <c r="AZ14" s="286">
        <f t="shared" si="820"/>
        <v>0</v>
      </c>
      <c r="BA14" s="292"/>
      <c r="BB14" s="285">
        <f t="shared" si="778"/>
        <v>18.300000000000001</v>
      </c>
      <c r="BC14" s="292"/>
      <c r="BD14" s="283">
        <v>979.06341599999996</v>
      </c>
      <c r="BE14" s="283">
        <v>959.065247</v>
      </c>
      <c r="BF14" s="282">
        <f>_xlfn.FLOOR.PRECISE('[10]численность 2021'!G32)</f>
        <v>893</v>
      </c>
      <c r="BG14" s="282">
        <v>2.538341</v>
      </c>
      <c r="BH14" s="282">
        <v>2.4864929999999998</v>
      </c>
      <c r="BI14" s="282">
        <f t="shared" si="821"/>
        <v>2.3152109610414477</v>
      </c>
      <c r="BJ14" s="284">
        <f>_xlfn.FLOOR.PRECISE('[10]численность 2021'!K32)</f>
        <v>62</v>
      </c>
      <c r="BK14" s="284"/>
      <c r="BL14" s="284">
        <f t="shared" si="780"/>
        <v>62</v>
      </c>
      <c r="BM14" s="285">
        <f t="shared" si="822"/>
        <v>62.510000000000005</v>
      </c>
      <c r="BN14" s="290">
        <f t="shared" si="782"/>
        <v>62</v>
      </c>
      <c r="BO14" s="292">
        <v>62</v>
      </c>
      <c r="BP14" s="285">
        <f t="shared" si="783"/>
        <v>9.2999999999999989</v>
      </c>
      <c r="BQ14" s="286">
        <f t="shared" si="823"/>
        <v>0</v>
      </c>
      <c r="BR14" s="292"/>
      <c r="BS14" s="285">
        <f t="shared" si="824"/>
        <v>12.4</v>
      </c>
      <c r="BT14" s="292"/>
      <c r="BU14" s="283">
        <v>640.39367700000003</v>
      </c>
      <c r="BV14" s="283">
        <v>771.79217500000004</v>
      </c>
      <c r="BW14" s="282">
        <f>_xlfn.FLOOR.PRECISE('[10]численность 2021'!H32)</f>
        <v>706</v>
      </c>
      <c r="BX14" s="282">
        <v>1.6602980000000001</v>
      </c>
      <c r="BY14" s="282">
        <v>2.0009649999999999</v>
      </c>
      <c r="BZ14" s="282">
        <f t="shared" si="825"/>
        <v>1.8303907485949182</v>
      </c>
      <c r="CA14" s="284">
        <f>_xlfn.FLOOR.PRECISE('[10]численность 2021'!M32)</f>
        <v>35</v>
      </c>
      <c r="CB14" s="284"/>
      <c r="CC14" s="284"/>
      <c r="CD14" s="284">
        <f t="shared" si="787"/>
        <v>35</v>
      </c>
      <c r="CE14" s="285">
        <f t="shared" si="826"/>
        <v>35.300000000000004</v>
      </c>
      <c r="CF14" s="290">
        <f t="shared" si="827"/>
        <v>35</v>
      </c>
      <c r="CG14" s="292">
        <v>35</v>
      </c>
      <c r="CH14" s="285">
        <f t="shared" si="790"/>
        <v>2.625</v>
      </c>
      <c r="CI14" s="286">
        <f t="shared" si="828"/>
        <v>0</v>
      </c>
      <c r="CJ14" s="292"/>
      <c r="CK14" s="285">
        <f t="shared" si="792"/>
        <v>2.625</v>
      </c>
      <c r="CL14" s="286">
        <f t="shared" si="829"/>
        <v>0</v>
      </c>
      <c r="CM14" s="292"/>
      <c r="CN14" s="285">
        <f t="shared" si="830"/>
        <v>7</v>
      </c>
      <c r="CO14" s="292"/>
      <c r="CP14" s="291">
        <f t="shared" si="831"/>
        <v>1</v>
      </c>
      <c r="CQ14" s="283">
        <v>0</v>
      </c>
      <c r="CR14" s="283">
        <v>0</v>
      </c>
      <c r="CS14" s="283" t="e">
        <f>#NAME?</f>
        <v>#REF!</v>
      </c>
      <c r="CT14" s="282">
        <v>0</v>
      </c>
      <c r="CU14" s="282">
        <v>0</v>
      </c>
      <c r="CV14" s="282" t="e">
        <f>#NAME?</f>
        <v>#REF!</v>
      </c>
      <c r="CW14" s="284" t="e">
        <f>#NAME?</f>
        <v>#REF!</v>
      </c>
      <c r="CX14" s="285" t="e">
        <f t="shared" si="832"/>
        <v>#REF!</v>
      </c>
      <c r="CY14" s="290" t="e">
        <f t="shared" si="833"/>
        <v>#REF!</v>
      </c>
      <c r="CZ14" s="292"/>
      <c r="DA14" s="285">
        <f t="shared" si="834"/>
        <v>0</v>
      </c>
      <c r="DB14" s="292"/>
      <c r="DC14" s="283">
        <v>0</v>
      </c>
      <c r="DD14" s="283">
        <v>0</v>
      </c>
      <c r="DE14" s="282">
        <f>_xlfn.FLOOR.PRECISE('[10]численность 2021'!I32)</f>
        <v>0</v>
      </c>
      <c r="DF14" s="282">
        <v>0</v>
      </c>
      <c r="DG14" s="282">
        <v>0</v>
      </c>
      <c r="DH14" s="282">
        <f t="shared" si="835"/>
        <v>0</v>
      </c>
      <c r="DI14" s="284">
        <f>_xlfn.FLOOR.PRECISE('[10]численность 2021'!N32)</f>
        <v>0</v>
      </c>
      <c r="DJ14" s="285">
        <f t="shared" si="800"/>
        <v>0</v>
      </c>
      <c r="DK14" s="286">
        <f t="shared" si="836"/>
        <v>0</v>
      </c>
      <c r="DL14" s="292"/>
      <c r="DM14" s="285">
        <f t="shared" si="802"/>
        <v>0</v>
      </c>
      <c r="DN14" s="292"/>
      <c r="DO14" s="283">
        <v>16.151163</v>
      </c>
      <c r="DP14" s="283">
        <v>18.606366999999999</v>
      </c>
      <c r="DQ14" s="282">
        <f>_xlfn.FLOOR.PRECISE('[10]численность 2021'!J32)</f>
        <v>16</v>
      </c>
      <c r="DR14" s="282">
        <v>4.1874000000000001e-002</v>
      </c>
      <c r="DS14" s="282">
        <v>4.8238999999999997e-002</v>
      </c>
      <c r="DT14" s="282">
        <f t="shared" si="837"/>
        <v>4.1481943310932995e-002</v>
      </c>
      <c r="DU14" s="284">
        <f>_xlfn.FLOOR.PRECISE('[10]численность 2021'!S32)</f>
        <v>1</v>
      </c>
      <c r="DV14" s="285">
        <f t="shared" si="838"/>
        <v>1.6000000000000001</v>
      </c>
      <c r="DW14" s="286">
        <f t="shared" si="839"/>
        <v>1</v>
      </c>
      <c r="DX14" s="292">
        <v>1</v>
      </c>
      <c r="DY14" s="283">
        <v>0</v>
      </c>
      <c r="DZ14" s="293">
        <v>0</v>
      </c>
      <c r="EA14" s="282">
        <f>_xlfn.FLOOR.PRECISE('[10]численность 2021'!T32)</f>
        <v>0</v>
      </c>
      <c r="EB14" s="282">
        <v>0</v>
      </c>
      <c r="EC14" s="282">
        <v>0</v>
      </c>
      <c r="ED14" s="282">
        <f t="shared" si="840"/>
        <v>0</v>
      </c>
      <c r="EE14" s="284">
        <f>_xlfn.FLOOR.PRECISE('[10]численность 2021'!U32)</f>
        <v>0</v>
      </c>
      <c r="EF14" s="285">
        <f t="shared" si="841"/>
        <v>0</v>
      </c>
      <c r="EG14" s="286">
        <f t="shared" si="842"/>
        <v>0</v>
      </c>
      <c r="EH14" s="292"/>
    </row>
    <row r="15" s="297" customFormat="1" ht="47.25" customHeight="1">
      <c r="A15" s="137" t="s">
        <v>287</v>
      </c>
      <c r="B15" s="298">
        <f>'[10]численность 2021'!C28</f>
        <v>164.08599853515625</v>
      </c>
      <c r="C15" s="299">
        <v>264.415955</v>
      </c>
      <c r="D15" s="299">
        <v>350.49096700000001</v>
      </c>
      <c r="E15" s="298">
        <f>_xlfn.FLOOR.PRECISE('[10]численность 2021'!D28)</f>
        <v>363</v>
      </c>
      <c r="F15" s="298">
        <v>2.1360199999999998</v>
      </c>
      <c r="G15" s="282">
        <v>2.1360199999999998</v>
      </c>
      <c r="H15" s="298">
        <f t="shared" si="811"/>
        <v>2.2122545691930284</v>
      </c>
      <c r="I15" s="300">
        <f>_xlfn.FLOOR.PRECISE('[10]численность 2021'!R28)</f>
        <v>110</v>
      </c>
      <c r="J15" s="285">
        <f t="shared" si="764"/>
        <v>127.05</v>
      </c>
      <c r="K15" s="301">
        <f t="shared" si="812"/>
        <v>110</v>
      </c>
      <c r="L15" s="287">
        <v>110</v>
      </c>
      <c r="M15" s="299">
        <v>60</v>
      </c>
      <c r="N15" s="299">
        <v>40</v>
      </c>
      <c r="O15" s="298">
        <f>_xlfn.FLOOR.PRECISE('[10]численность 2021'!P28)</f>
        <v>57</v>
      </c>
      <c r="P15" s="282">
        <v>0.36566199999999999</v>
      </c>
      <c r="Q15" s="298">
        <v>0.24377499999999999</v>
      </c>
      <c r="R15" s="298">
        <f t="shared" si="813"/>
        <v>0.34737881665014497</v>
      </c>
      <c r="S15" s="300">
        <f>_xlfn.FLOOR.PRECISE('[10]численность 2021'!Q28)</f>
        <v>6</v>
      </c>
      <c r="T15" s="300"/>
      <c r="U15" s="285">
        <f t="shared" si="767"/>
        <v>17.099999999999998</v>
      </c>
      <c r="V15" s="301">
        <f t="shared" si="814"/>
        <v>6</v>
      </c>
      <c r="W15" s="287">
        <v>6</v>
      </c>
      <c r="X15" s="287"/>
      <c r="Y15" s="302"/>
      <c r="Z15" s="299">
        <v>0</v>
      </c>
      <c r="AA15" s="299">
        <v>0</v>
      </c>
      <c r="AB15" s="298">
        <f>_xlfn.FLOOR.PRECISE('[10]численность 2021'!E28)</f>
        <v>0</v>
      </c>
      <c r="AC15" s="298">
        <v>0</v>
      </c>
      <c r="AD15" s="298">
        <v>0</v>
      </c>
      <c r="AE15" s="298">
        <f t="shared" si="815"/>
        <v>0</v>
      </c>
      <c r="AF15" s="300">
        <f>_xlfn.FLOOR.PRECISE('[10]численность 2021'!O28)</f>
        <v>0</v>
      </c>
      <c r="AG15" s="285">
        <f t="shared" si="770"/>
        <v>0</v>
      </c>
      <c r="AH15" s="286">
        <f t="shared" si="771"/>
        <v>0</v>
      </c>
      <c r="AI15" s="289">
        <f t="shared" si="816"/>
        <v>0</v>
      </c>
      <c r="AJ15" s="287"/>
      <c r="AK15" s="287"/>
      <c r="AL15" s="299">
        <v>173.38752700000001</v>
      </c>
      <c r="AM15" s="299">
        <v>212.16830400000001</v>
      </c>
      <c r="AN15" s="298">
        <f>_xlfn.FLOOR.PRECISE('[10]численность 2021'!F28)</f>
        <v>283</v>
      </c>
      <c r="AO15" s="298">
        <v>1.0566869999999999</v>
      </c>
      <c r="AP15" s="298">
        <v>1.293031</v>
      </c>
      <c r="AQ15" s="298">
        <f t="shared" si="817"/>
        <v>1.7247053528419478</v>
      </c>
      <c r="AR15" s="300">
        <f>_xlfn.FLOOR.PRECISE('[10]численность 2021'!L28)</f>
        <v>14</v>
      </c>
      <c r="AS15" s="300"/>
      <c r="AT15" s="284">
        <f t="shared" si="774"/>
        <v>14</v>
      </c>
      <c r="AU15" s="303">
        <f t="shared" si="818"/>
        <v>14.15</v>
      </c>
      <c r="AV15" s="285">
        <f t="shared" si="809"/>
        <v>0</v>
      </c>
      <c r="AW15" s="289">
        <f t="shared" si="819"/>
        <v>14</v>
      </c>
      <c r="AX15" s="287">
        <v>14</v>
      </c>
      <c r="AY15" s="285">
        <f t="shared" si="776"/>
        <v>2.1000000000000001</v>
      </c>
      <c r="AZ15" s="301">
        <f t="shared" si="820"/>
        <v>0</v>
      </c>
      <c r="BA15" s="287"/>
      <c r="BB15" s="285">
        <f t="shared" si="778"/>
        <v>4.2000000000000002</v>
      </c>
      <c r="BC15" s="287"/>
      <c r="BD15" s="299">
        <v>336.02862499999998</v>
      </c>
      <c r="BE15" s="299">
        <v>344.56686400000001</v>
      </c>
      <c r="BF15" s="298">
        <f>_xlfn.FLOOR.PRECISE('[10]численность 2021'!G28)</f>
        <v>403</v>
      </c>
      <c r="BG15" s="298">
        <v>2.0478809999999998</v>
      </c>
      <c r="BH15" s="298">
        <v>2.0999159999999999</v>
      </c>
      <c r="BI15" s="298">
        <f t="shared" si="821"/>
        <v>2.4560291773685687</v>
      </c>
      <c r="BJ15" s="300">
        <f>_xlfn.FLOOR.PRECISE('[10]численность 2021'!K28)</f>
        <v>28</v>
      </c>
      <c r="BK15" s="300"/>
      <c r="BL15" s="284">
        <f t="shared" si="780"/>
        <v>28</v>
      </c>
      <c r="BM15" s="303">
        <f t="shared" si="822"/>
        <v>28.210000000000004</v>
      </c>
      <c r="BN15" s="289">
        <f t="shared" si="782"/>
        <v>28</v>
      </c>
      <c r="BO15" s="287">
        <v>28</v>
      </c>
      <c r="BP15" s="285">
        <f t="shared" si="783"/>
        <v>4.2000000000000002</v>
      </c>
      <c r="BQ15" s="301">
        <f t="shared" si="823"/>
        <v>0</v>
      </c>
      <c r="BR15" s="287"/>
      <c r="BS15" s="303">
        <f t="shared" si="824"/>
        <v>5.6000000000000005</v>
      </c>
      <c r="BT15" s="287"/>
      <c r="BU15" s="299">
        <v>195.55763200000001</v>
      </c>
      <c r="BV15" s="299">
        <v>207.30036899999999</v>
      </c>
      <c r="BW15" s="298">
        <f>_xlfn.FLOOR.PRECISE('[10]численность 2021'!H28)</f>
        <v>283</v>
      </c>
      <c r="BX15" s="298">
        <v>1.1918</v>
      </c>
      <c r="BY15" s="298">
        <v>1.2633639999999999</v>
      </c>
      <c r="BZ15" s="298">
        <f t="shared" si="825"/>
        <v>1.7247053528419478</v>
      </c>
      <c r="CA15" s="300">
        <f>_xlfn.FLOOR.PRECISE('[10]численность 2021'!M28)</f>
        <v>14</v>
      </c>
      <c r="CB15" s="300"/>
      <c r="CC15" s="300"/>
      <c r="CD15" s="284">
        <f t="shared" si="787"/>
        <v>14</v>
      </c>
      <c r="CE15" s="303">
        <f t="shared" si="826"/>
        <v>14.15</v>
      </c>
      <c r="CF15" s="289">
        <f t="shared" si="827"/>
        <v>14</v>
      </c>
      <c r="CG15" s="287">
        <v>14</v>
      </c>
      <c r="CH15" s="285">
        <f t="shared" si="790"/>
        <v>1.05</v>
      </c>
      <c r="CI15" s="301">
        <f t="shared" si="828"/>
        <v>0</v>
      </c>
      <c r="CJ15" s="287"/>
      <c r="CK15" s="285">
        <f t="shared" si="792"/>
        <v>1.05</v>
      </c>
      <c r="CL15" s="301">
        <f t="shared" si="829"/>
        <v>0</v>
      </c>
      <c r="CM15" s="287"/>
      <c r="CN15" s="303">
        <f t="shared" si="830"/>
        <v>2.8000000000000003</v>
      </c>
      <c r="CO15" s="287"/>
      <c r="CP15" s="304">
        <f t="shared" si="831"/>
        <v>1</v>
      </c>
      <c r="CQ15" s="299"/>
      <c r="CR15" s="299"/>
      <c r="CS15" s="299"/>
      <c r="CT15" s="298"/>
      <c r="CU15" s="298"/>
      <c r="CV15" s="298"/>
      <c r="CW15" s="300"/>
      <c r="CX15" s="303"/>
      <c r="CY15" s="289"/>
      <c r="CZ15" s="287"/>
      <c r="DA15" s="303"/>
      <c r="DB15" s="287"/>
      <c r="DC15" s="299">
        <v>0</v>
      </c>
      <c r="DD15" s="299">
        <v>0</v>
      </c>
      <c r="DE15" s="298">
        <f>_xlfn.FLOOR.PRECISE('[10]численность 2021'!I28)</f>
        <v>0</v>
      </c>
      <c r="DF15" s="298">
        <v>0</v>
      </c>
      <c r="DG15" s="298">
        <v>0</v>
      </c>
      <c r="DH15" s="298">
        <f t="shared" si="835"/>
        <v>0</v>
      </c>
      <c r="DI15" s="300">
        <f>_xlfn.FLOOR.PRECISE('[10]численность 2021'!N28)</f>
        <v>0</v>
      </c>
      <c r="DJ15" s="285">
        <f t="shared" si="800"/>
        <v>0</v>
      </c>
      <c r="DK15" s="301">
        <f t="shared" si="836"/>
        <v>0</v>
      </c>
      <c r="DL15" s="287"/>
      <c r="DM15" s="285">
        <f t="shared" si="802"/>
        <v>0</v>
      </c>
      <c r="DN15" s="287"/>
      <c r="DO15" s="299">
        <v>8.1275399999999998</v>
      </c>
      <c r="DP15" s="299">
        <v>7.3478190000000003</v>
      </c>
      <c r="DQ15" s="298">
        <f>_xlfn.FLOOR.PRECISE('[10]численность 2021'!J28)</f>
        <v>9</v>
      </c>
      <c r="DR15" s="298">
        <v>4.9532e-002</v>
      </c>
      <c r="DS15" s="298">
        <v>4.478e-002</v>
      </c>
      <c r="DT15" s="298">
        <f t="shared" si="837"/>
        <v>5.4849286839496574e-002</v>
      </c>
      <c r="DU15" s="300">
        <f>_xlfn.FLOOR.PRECISE('[10]численность 2021'!S28)</f>
        <v>0</v>
      </c>
      <c r="DV15" s="303">
        <f t="shared" si="838"/>
        <v>0.90000000000000002</v>
      </c>
      <c r="DW15" s="301">
        <f t="shared" si="839"/>
        <v>0</v>
      </c>
      <c r="DX15" s="287"/>
      <c r="DY15" s="299">
        <v>0</v>
      </c>
      <c r="DZ15" s="306">
        <v>0</v>
      </c>
      <c r="EA15" s="298">
        <f>_xlfn.FLOOR.PRECISE('[10]численность 2021'!T28)</f>
        <v>0</v>
      </c>
      <c r="EB15" s="282">
        <v>0</v>
      </c>
      <c r="EC15" s="298">
        <v>0</v>
      </c>
      <c r="ED15" s="298">
        <f t="shared" si="840"/>
        <v>0</v>
      </c>
      <c r="EE15" s="300">
        <f>_xlfn.FLOOR.PRECISE('[10]численность 2021'!U28)</f>
        <v>0</v>
      </c>
      <c r="EF15" s="303">
        <f t="shared" si="841"/>
        <v>0</v>
      </c>
      <c r="EG15" s="301">
        <f t="shared" si="842"/>
        <v>0</v>
      </c>
      <c r="EH15" s="287"/>
    </row>
    <row r="16" s="297" customFormat="1" ht="47.25" customHeight="1">
      <c r="A16" s="137" t="s">
        <v>288</v>
      </c>
      <c r="B16" s="298">
        <f>'[10]численность 2021'!C33</f>
        <v>371.93002319335938</v>
      </c>
      <c r="C16" s="299">
        <v>614.96075399999995</v>
      </c>
      <c r="D16" s="299">
        <v>623.50482199999999</v>
      </c>
      <c r="E16" s="298">
        <f>_xlfn.FLOOR.PRECISE('[10]численность 2021'!D33)</f>
        <v>628</v>
      </c>
      <c r="F16" s="298">
        <v>1.676404</v>
      </c>
      <c r="G16" s="282">
        <v>1.676404</v>
      </c>
      <c r="H16" s="298">
        <f t="shared" si="811"/>
        <v>1.6884896642869691</v>
      </c>
      <c r="I16" s="300">
        <f>_xlfn.FLOOR.PRECISE('[10]численность 2021'!R33)</f>
        <v>219</v>
      </c>
      <c r="J16" s="285">
        <f t="shared" si="764"/>
        <v>219.79999999999998</v>
      </c>
      <c r="K16" s="301">
        <f t="shared" si="812"/>
        <v>219</v>
      </c>
      <c r="L16" s="287">
        <v>219</v>
      </c>
      <c r="M16" s="299">
        <v>76</v>
      </c>
      <c r="N16" s="299">
        <v>99</v>
      </c>
      <c r="O16" s="298">
        <f>_xlfn.FLOOR.PRECISE('[10]численность 2021'!P33)</f>
        <v>100</v>
      </c>
      <c r="P16" s="282">
        <v>0.20433999999999999</v>
      </c>
      <c r="Q16" s="298">
        <v>0.266179</v>
      </c>
      <c r="R16" s="298">
        <f t="shared" si="813"/>
        <v>0.26886778093741548</v>
      </c>
      <c r="S16" s="300">
        <f>_xlfn.FLOOR.PRECISE('[10]численность 2021'!Q33)</f>
        <v>30</v>
      </c>
      <c r="T16" s="300"/>
      <c r="U16" s="285">
        <f t="shared" si="767"/>
        <v>30</v>
      </c>
      <c r="V16" s="301">
        <f t="shared" si="814"/>
        <v>30</v>
      </c>
      <c r="W16" s="287">
        <v>30</v>
      </c>
      <c r="X16" s="287"/>
      <c r="Y16" s="302"/>
      <c r="Z16" s="299">
        <v>0</v>
      </c>
      <c r="AA16" s="299">
        <v>0</v>
      </c>
      <c r="AB16" s="298">
        <f>_xlfn.FLOOR.PRECISE('[10]численность 2021'!E33)</f>
        <v>0</v>
      </c>
      <c r="AC16" s="298">
        <v>0</v>
      </c>
      <c r="AD16" s="298">
        <v>0</v>
      </c>
      <c r="AE16" s="298">
        <f t="shared" si="815"/>
        <v>0</v>
      </c>
      <c r="AF16" s="300">
        <f>_xlfn.FLOOR.PRECISE('[10]численность 2021'!O33)</f>
        <v>0</v>
      </c>
      <c r="AG16" s="285">
        <f t="shared" si="770"/>
        <v>0</v>
      </c>
      <c r="AH16" s="286">
        <f t="shared" si="771"/>
        <v>0</v>
      </c>
      <c r="AI16" s="289">
        <f t="shared" si="816"/>
        <v>0</v>
      </c>
      <c r="AJ16" s="287"/>
      <c r="AK16" s="287"/>
      <c r="AL16" s="299">
        <v>404.88833599999998</v>
      </c>
      <c r="AM16" s="299">
        <v>392.58578499999999</v>
      </c>
      <c r="AN16" s="298">
        <f>_xlfn.FLOOR.PRECISE('[10]численность 2021'!F33)</f>
        <v>381</v>
      </c>
      <c r="AO16" s="298">
        <v>1.088614</v>
      </c>
      <c r="AP16" s="298">
        <v>1.0555369999999999</v>
      </c>
      <c r="AQ16" s="298">
        <f t="shared" si="817"/>
        <v>1.0243862453715529</v>
      </c>
      <c r="AR16" s="300">
        <f>_xlfn.FLOOR.PRECISE('[10]численность 2021'!L33)</f>
        <v>19</v>
      </c>
      <c r="AS16" s="300"/>
      <c r="AT16" s="284">
        <f t="shared" si="774"/>
        <v>19</v>
      </c>
      <c r="AU16" s="303">
        <f t="shared" si="818"/>
        <v>19.050000000000001</v>
      </c>
      <c r="AV16" s="285">
        <f t="shared" si="809"/>
        <v>0</v>
      </c>
      <c r="AW16" s="289">
        <f t="shared" si="819"/>
        <v>19</v>
      </c>
      <c r="AX16" s="287">
        <v>19</v>
      </c>
      <c r="AY16" s="285">
        <f t="shared" si="776"/>
        <v>2.8500000000000001</v>
      </c>
      <c r="AZ16" s="301">
        <f t="shared" si="820"/>
        <v>0</v>
      </c>
      <c r="BA16" s="287"/>
      <c r="BB16" s="285">
        <f t="shared" si="778"/>
        <v>5.7000000000000002</v>
      </c>
      <c r="BC16" s="287"/>
      <c r="BD16" s="299">
        <v>471.29391500000003</v>
      </c>
      <c r="BE16" s="299">
        <v>478.97036700000001</v>
      </c>
      <c r="BF16" s="298">
        <f>_xlfn.FLOOR.PRECISE('[10]численность 2021'!G33)</f>
        <v>484</v>
      </c>
      <c r="BG16" s="298">
        <v>1.267158</v>
      </c>
      <c r="BH16" s="298">
        <v>1.2877970000000001</v>
      </c>
      <c r="BI16" s="298">
        <f t="shared" si="821"/>
        <v>1.3013200597370909</v>
      </c>
      <c r="BJ16" s="300">
        <f>_xlfn.FLOOR.PRECISE('[10]численность 2021'!K33)</f>
        <v>24</v>
      </c>
      <c r="BK16" s="300"/>
      <c r="BL16" s="284">
        <f t="shared" si="780"/>
        <v>24</v>
      </c>
      <c r="BM16" s="303">
        <f t="shared" si="822"/>
        <v>24.200000000000003</v>
      </c>
      <c r="BN16" s="289">
        <f t="shared" si="782"/>
        <v>24</v>
      </c>
      <c r="BO16" s="287">
        <v>24</v>
      </c>
      <c r="BP16" s="285">
        <f t="shared" si="783"/>
        <v>3.5999999999999996</v>
      </c>
      <c r="BQ16" s="301">
        <f t="shared" si="823"/>
        <v>0</v>
      </c>
      <c r="BR16" s="287"/>
      <c r="BS16" s="303">
        <f t="shared" si="824"/>
        <v>4.8000000000000007</v>
      </c>
      <c r="BT16" s="287"/>
      <c r="BU16" s="299">
        <v>447.43090799999999</v>
      </c>
      <c r="BV16" s="299">
        <v>444.14523300000002</v>
      </c>
      <c r="BW16" s="298">
        <f>_xlfn.FLOOR.PRECISE('[10]численность 2021'!H33)</f>
        <v>437</v>
      </c>
      <c r="BX16" s="298">
        <v>1.202998</v>
      </c>
      <c r="BY16" s="298">
        <v>1.1941630000000001</v>
      </c>
      <c r="BZ16" s="298">
        <f t="shared" si="825"/>
        <v>1.1749522026965056</v>
      </c>
      <c r="CA16" s="300">
        <f>_xlfn.FLOOR.PRECISE('[10]численность 2021'!M33)</f>
        <v>21</v>
      </c>
      <c r="CB16" s="300"/>
      <c r="CC16" s="300"/>
      <c r="CD16" s="284">
        <f t="shared" si="787"/>
        <v>21</v>
      </c>
      <c r="CE16" s="303">
        <f t="shared" si="826"/>
        <v>21.850000000000001</v>
      </c>
      <c r="CF16" s="289">
        <f t="shared" si="827"/>
        <v>21</v>
      </c>
      <c r="CG16" s="287">
        <v>21</v>
      </c>
      <c r="CH16" s="285">
        <f t="shared" si="790"/>
        <v>1.575</v>
      </c>
      <c r="CI16" s="301">
        <f t="shared" si="828"/>
        <v>0</v>
      </c>
      <c r="CJ16" s="287"/>
      <c r="CK16" s="285">
        <f t="shared" si="792"/>
        <v>1.575</v>
      </c>
      <c r="CL16" s="301">
        <f t="shared" si="829"/>
        <v>0</v>
      </c>
      <c r="CM16" s="287"/>
      <c r="CN16" s="303">
        <f t="shared" si="830"/>
        <v>4.2000000000000002</v>
      </c>
      <c r="CO16" s="287"/>
      <c r="CP16" s="304">
        <f t="shared" si="831"/>
        <v>1</v>
      </c>
      <c r="CQ16" s="299"/>
      <c r="CR16" s="299"/>
      <c r="CS16" s="299"/>
      <c r="CT16" s="298"/>
      <c r="CU16" s="298"/>
      <c r="CV16" s="298"/>
      <c r="CW16" s="300"/>
      <c r="CX16" s="303"/>
      <c r="CY16" s="289"/>
      <c r="CZ16" s="287"/>
      <c r="DA16" s="303"/>
      <c r="DB16" s="287"/>
      <c r="DC16" s="299">
        <v>0</v>
      </c>
      <c r="DD16" s="299">
        <v>0</v>
      </c>
      <c r="DE16" s="298">
        <f>_xlfn.FLOOR.PRECISE('[10]численность 2021'!I33)</f>
        <v>0</v>
      </c>
      <c r="DF16" s="298">
        <v>0</v>
      </c>
      <c r="DG16" s="298">
        <v>0</v>
      </c>
      <c r="DH16" s="298">
        <f t="shared" si="835"/>
        <v>0</v>
      </c>
      <c r="DI16" s="300">
        <f>_xlfn.FLOOR.PRECISE('[10]численность 2021'!N33)</f>
        <v>0</v>
      </c>
      <c r="DJ16" s="285">
        <f t="shared" si="800"/>
        <v>0</v>
      </c>
      <c r="DK16" s="301">
        <f t="shared" si="836"/>
        <v>0</v>
      </c>
      <c r="DL16" s="287"/>
      <c r="DM16" s="285">
        <f t="shared" si="802"/>
        <v>0</v>
      </c>
      <c r="DN16" s="287"/>
      <c r="DO16" s="299">
        <v>43.031609000000003</v>
      </c>
      <c r="DP16" s="299">
        <v>40.713935999999997</v>
      </c>
      <c r="DQ16" s="298">
        <f>_xlfn.FLOOR.PRECISE('[10]численность 2021'!J33)</f>
        <v>42</v>
      </c>
      <c r="DR16" s="298">
        <v>0.115698</v>
      </c>
      <c r="DS16" s="298">
        <v>0.10946699999999999</v>
      </c>
      <c r="DT16" s="298">
        <f t="shared" si="837"/>
        <v>0.1129244679937145</v>
      </c>
      <c r="DU16" s="300">
        <f>_xlfn.FLOOR.PRECISE('[10]численность 2021'!S33)</f>
        <v>4</v>
      </c>
      <c r="DV16" s="303">
        <f t="shared" si="838"/>
        <v>4.2000000000000002</v>
      </c>
      <c r="DW16" s="301">
        <f t="shared" si="839"/>
        <v>4</v>
      </c>
      <c r="DX16" s="287">
        <v>4</v>
      </c>
      <c r="DY16" s="299">
        <v>0</v>
      </c>
      <c r="DZ16" s="306">
        <v>0</v>
      </c>
      <c r="EA16" s="298">
        <f>_xlfn.FLOOR.PRECISE('[10]численность 2021'!T33)</f>
        <v>0</v>
      </c>
      <c r="EB16" s="282">
        <v>0</v>
      </c>
      <c r="EC16" s="298">
        <v>0</v>
      </c>
      <c r="ED16" s="298">
        <f t="shared" si="840"/>
        <v>0</v>
      </c>
      <c r="EE16" s="300">
        <f>_xlfn.FLOOR.PRECISE('[10]численность 2021'!U33)</f>
        <v>0</v>
      </c>
      <c r="EF16" s="303">
        <f t="shared" si="841"/>
        <v>0</v>
      </c>
      <c r="EG16" s="301">
        <f t="shared" si="842"/>
        <v>0</v>
      </c>
      <c r="EH16" s="287"/>
    </row>
    <row r="17" s="297" customFormat="1" ht="47.25" customHeight="1">
      <c r="A17" s="137" t="s">
        <v>289</v>
      </c>
      <c r="B17" s="298">
        <f>'[10]численность 2021'!C34</f>
        <v>291.02899169921875</v>
      </c>
      <c r="C17" s="299">
        <v>374.14801</v>
      </c>
      <c r="D17" s="299">
        <v>383.01745599999998</v>
      </c>
      <c r="E17" s="298">
        <f>_xlfn.FLOOR.PRECISE('[10]численность 2021'!D34)</f>
        <v>390</v>
      </c>
      <c r="F17" s="298">
        <v>1.3160799999999999</v>
      </c>
      <c r="G17" s="282">
        <v>1.3160799999999999</v>
      </c>
      <c r="H17" s="298">
        <f t="shared" si="811"/>
        <v>1.3400726770309836</v>
      </c>
      <c r="I17" s="300">
        <f>_xlfn.FLOOR.PRECISE('[10]численность 2021'!R34)</f>
        <v>136</v>
      </c>
      <c r="J17" s="285">
        <f t="shared" si="764"/>
        <v>136.5</v>
      </c>
      <c r="K17" s="301">
        <f t="shared" si="812"/>
        <v>136</v>
      </c>
      <c r="L17" s="287">
        <v>136</v>
      </c>
      <c r="M17" s="299">
        <v>64</v>
      </c>
      <c r="N17" s="299">
        <v>68</v>
      </c>
      <c r="O17" s="298">
        <f>_xlfn.FLOOR.PRECISE('[10]численность 2021'!P34)</f>
        <v>78</v>
      </c>
      <c r="P17" s="282">
        <v>0.21990899999999999</v>
      </c>
      <c r="Q17" s="298">
        <v>0.233654</v>
      </c>
      <c r="R17" s="298">
        <f t="shared" si="813"/>
        <v>0.26801453540619674</v>
      </c>
      <c r="S17" s="300">
        <f>_xlfn.FLOOR.PRECISE('[10]численность 2021'!Q34)</f>
        <v>23</v>
      </c>
      <c r="T17" s="300"/>
      <c r="U17" s="285">
        <f t="shared" si="767"/>
        <v>23.399999999999999</v>
      </c>
      <c r="V17" s="301">
        <f t="shared" si="814"/>
        <v>23</v>
      </c>
      <c r="W17" s="287">
        <v>23</v>
      </c>
      <c r="X17" s="287"/>
      <c r="Y17" s="302"/>
      <c r="Z17" s="299">
        <v>0</v>
      </c>
      <c r="AA17" s="299">
        <v>0</v>
      </c>
      <c r="AB17" s="298">
        <f>_xlfn.FLOOR.PRECISE('[10]численность 2021'!E34)</f>
        <v>0</v>
      </c>
      <c r="AC17" s="298">
        <v>0</v>
      </c>
      <c r="AD17" s="298">
        <v>0</v>
      </c>
      <c r="AE17" s="298">
        <f t="shared" si="815"/>
        <v>0</v>
      </c>
      <c r="AF17" s="300">
        <f>_xlfn.FLOOR.PRECISE('[10]численность 2021'!O34)</f>
        <v>0</v>
      </c>
      <c r="AG17" s="285">
        <f t="shared" si="770"/>
        <v>0</v>
      </c>
      <c r="AH17" s="286">
        <f t="shared" si="771"/>
        <v>0</v>
      </c>
      <c r="AI17" s="289">
        <f t="shared" si="816"/>
        <v>0</v>
      </c>
      <c r="AJ17" s="287"/>
      <c r="AK17" s="287"/>
      <c r="AL17" s="299">
        <v>664.68158000000005</v>
      </c>
      <c r="AM17" s="299">
        <v>659.33984375</v>
      </c>
      <c r="AN17" s="298">
        <f>_xlfn.FLOOR.PRECISE('[10]численность 2021'!F34)</f>
        <v>699</v>
      </c>
      <c r="AO17" s="298">
        <v>2.2839019999999999</v>
      </c>
      <c r="AP17" s="298">
        <v>2.2655470000000002</v>
      </c>
      <c r="AQ17" s="298">
        <f t="shared" si="817"/>
        <v>2.4018225672939937</v>
      </c>
      <c r="AR17" s="300">
        <f>_xlfn.FLOOR.PRECISE('[10]численность 2021'!L34)</f>
        <v>48</v>
      </c>
      <c r="AS17" s="300"/>
      <c r="AT17" s="284">
        <f t="shared" si="774"/>
        <v>48</v>
      </c>
      <c r="AU17" s="303">
        <f t="shared" si="818"/>
        <v>48.930000000000007</v>
      </c>
      <c r="AV17" s="285">
        <f t="shared" si="809"/>
        <v>0</v>
      </c>
      <c r="AW17" s="289">
        <f t="shared" si="819"/>
        <v>48</v>
      </c>
      <c r="AX17" s="287">
        <v>48</v>
      </c>
      <c r="AY17" s="285">
        <f t="shared" si="776"/>
        <v>7.1999999999999993</v>
      </c>
      <c r="AZ17" s="301">
        <f t="shared" si="820"/>
        <v>0</v>
      </c>
      <c r="BA17" s="287"/>
      <c r="BB17" s="285">
        <f t="shared" si="778"/>
        <v>14.399999999999999</v>
      </c>
      <c r="BC17" s="287"/>
      <c r="BD17" s="299">
        <v>380.11480699999998</v>
      </c>
      <c r="BE17" s="299">
        <v>339.38629200000003</v>
      </c>
      <c r="BF17" s="298">
        <f>_xlfn.FLOOR.PRECISE('[10]численность 2021'!G34)</f>
        <v>334</v>
      </c>
      <c r="BG17" s="298">
        <v>1.306106</v>
      </c>
      <c r="BH17" s="298">
        <v>1.1661600000000001</v>
      </c>
      <c r="BI17" s="298">
        <f t="shared" si="821"/>
        <v>1.1476519849444835</v>
      </c>
      <c r="BJ17" s="300">
        <f>_xlfn.FLOOR.PRECISE('[10]численность 2021'!K34)</f>
        <v>16</v>
      </c>
      <c r="BK17" s="300"/>
      <c r="BL17" s="284">
        <f t="shared" si="780"/>
        <v>16</v>
      </c>
      <c r="BM17" s="303">
        <f t="shared" si="822"/>
        <v>16.699999999999999</v>
      </c>
      <c r="BN17" s="289">
        <f t="shared" si="782"/>
        <v>16</v>
      </c>
      <c r="BO17" s="287">
        <v>16</v>
      </c>
      <c r="BP17" s="285">
        <f t="shared" si="783"/>
        <v>2.3999999999999999</v>
      </c>
      <c r="BQ17" s="301">
        <f t="shared" si="823"/>
        <v>0</v>
      </c>
      <c r="BR17" s="287"/>
      <c r="BS17" s="303">
        <f t="shared" si="824"/>
        <v>3.2000000000000002</v>
      </c>
      <c r="BT17" s="287"/>
      <c r="BU17" s="299">
        <v>375.42199699999998</v>
      </c>
      <c r="BV17" s="299">
        <v>375.11114500000002</v>
      </c>
      <c r="BW17" s="298">
        <f>_xlfn.FLOOR.PRECISE('[10]численность 2021'!H34)</f>
        <v>384</v>
      </c>
      <c r="BX17" s="298">
        <v>1.289981</v>
      </c>
      <c r="BY17" s="298">
        <v>1.288913</v>
      </c>
      <c r="BZ17" s="298">
        <f t="shared" si="825"/>
        <v>1.31945617430743</v>
      </c>
      <c r="CA17" s="300">
        <f>_xlfn.FLOOR.PRECISE('[10]численность 2021'!M34)</f>
        <v>19</v>
      </c>
      <c r="CB17" s="300"/>
      <c r="CC17" s="300"/>
      <c r="CD17" s="284">
        <f t="shared" si="787"/>
        <v>19</v>
      </c>
      <c r="CE17" s="303">
        <f t="shared" si="826"/>
        <v>19.200000000000003</v>
      </c>
      <c r="CF17" s="289">
        <f t="shared" si="827"/>
        <v>19</v>
      </c>
      <c r="CG17" s="287">
        <v>19</v>
      </c>
      <c r="CH17" s="285">
        <f t="shared" si="790"/>
        <v>1.425</v>
      </c>
      <c r="CI17" s="301">
        <f t="shared" si="828"/>
        <v>0</v>
      </c>
      <c r="CJ17" s="287"/>
      <c r="CK17" s="285">
        <f t="shared" si="792"/>
        <v>1.425</v>
      </c>
      <c r="CL17" s="301">
        <f t="shared" si="829"/>
        <v>0</v>
      </c>
      <c r="CM17" s="287"/>
      <c r="CN17" s="303">
        <f t="shared" si="830"/>
        <v>3.8000000000000003</v>
      </c>
      <c r="CO17" s="287"/>
      <c r="CP17" s="304">
        <f t="shared" si="831"/>
        <v>1</v>
      </c>
      <c r="CQ17" s="299"/>
      <c r="CR17" s="299"/>
      <c r="CS17" s="299"/>
      <c r="CT17" s="298"/>
      <c r="CU17" s="298"/>
      <c r="CV17" s="298"/>
      <c r="CW17" s="300"/>
      <c r="CX17" s="303"/>
      <c r="CY17" s="289"/>
      <c r="CZ17" s="287"/>
      <c r="DA17" s="303"/>
      <c r="DB17" s="287"/>
      <c r="DC17" s="299">
        <v>0</v>
      </c>
      <c r="DD17" s="299">
        <v>0</v>
      </c>
      <c r="DE17" s="298">
        <f>_xlfn.FLOOR.PRECISE('[10]численность 2021'!I34)</f>
        <v>0</v>
      </c>
      <c r="DF17" s="298">
        <v>0</v>
      </c>
      <c r="DG17" s="298">
        <v>0</v>
      </c>
      <c r="DH17" s="298">
        <f t="shared" si="835"/>
        <v>0</v>
      </c>
      <c r="DI17" s="300">
        <f>_xlfn.FLOOR.PRECISE('[10]численность 2021'!N34)</f>
        <v>0</v>
      </c>
      <c r="DJ17" s="285">
        <f t="shared" si="800"/>
        <v>0</v>
      </c>
      <c r="DK17" s="301">
        <f t="shared" si="836"/>
        <v>0</v>
      </c>
      <c r="DL17" s="287"/>
      <c r="DM17" s="285">
        <f t="shared" si="802"/>
        <v>0</v>
      </c>
      <c r="DN17" s="287"/>
      <c r="DO17" s="299">
        <v>40.472743999999999</v>
      </c>
      <c r="DP17" s="299">
        <v>40.995750000000001</v>
      </c>
      <c r="DQ17" s="298">
        <f>_xlfn.FLOOR.PRECISE('[10]численность 2021'!J34)</f>
        <v>32</v>
      </c>
      <c r="DR17" s="298">
        <v>0.139068</v>
      </c>
      <c r="DS17" s="298">
        <v>0.14086499999999999</v>
      </c>
      <c r="DT17" s="298">
        <f t="shared" si="837"/>
        <v>0.10995468119228584</v>
      </c>
      <c r="DU17" s="300">
        <f>_xlfn.FLOOR.PRECISE('[10]численность 2021'!S34)</f>
        <v>3</v>
      </c>
      <c r="DV17" s="303">
        <f t="shared" si="838"/>
        <v>3.2000000000000002</v>
      </c>
      <c r="DW17" s="301">
        <f t="shared" si="839"/>
        <v>3</v>
      </c>
      <c r="DX17" s="287">
        <v>3</v>
      </c>
      <c r="DY17" s="299">
        <v>0</v>
      </c>
      <c r="DZ17" s="306">
        <v>0</v>
      </c>
      <c r="EA17" s="298">
        <f>_xlfn.FLOOR.PRECISE('[10]численность 2021'!T34)</f>
        <v>56</v>
      </c>
      <c r="EB17" s="282">
        <v>0</v>
      </c>
      <c r="EC17" s="298">
        <v>0</v>
      </c>
      <c r="ED17" s="298">
        <f t="shared" si="840"/>
        <v>0.19242069208650023</v>
      </c>
      <c r="EE17" s="300">
        <f>_xlfn.FLOOR.PRECISE('[10]численность 2021'!U34)</f>
        <v>5</v>
      </c>
      <c r="EF17" s="303">
        <f t="shared" si="841"/>
        <v>5.6000000000000005</v>
      </c>
      <c r="EG17" s="301">
        <f t="shared" si="842"/>
        <v>5</v>
      </c>
      <c r="EH17" s="287">
        <v>5</v>
      </c>
    </row>
    <row r="18" s="297" customFormat="1" ht="47.25" customHeight="1">
      <c r="A18" s="137" t="s">
        <v>290</v>
      </c>
      <c r="B18" s="298">
        <f>'[10]численность 2021'!C35</f>
        <v>170.64399719238281</v>
      </c>
      <c r="C18" s="299">
        <v>342.59896900000001</v>
      </c>
      <c r="D18" s="299">
        <v>323.96310399999999</v>
      </c>
      <c r="E18" s="298">
        <f>_xlfn.FLOOR.PRECISE('[10]численность 2021'!D35)</f>
        <v>328</v>
      </c>
      <c r="F18" s="298">
        <v>1.8984730000000001</v>
      </c>
      <c r="G18" s="282">
        <v>1.8984730000000001</v>
      </c>
      <c r="H18" s="298">
        <f t="shared" si="811"/>
        <v>1.9221303145531405</v>
      </c>
      <c r="I18" s="300">
        <f>_xlfn.FLOOR.PRECISE('[10]численность 2021'!R35)</f>
        <v>114</v>
      </c>
      <c r="J18" s="285">
        <f t="shared" si="764"/>
        <v>114.8</v>
      </c>
      <c r="K18" s="301">
        <f t="shared" si="812"/>
        <v>114</v>
      </c>
      <c r="L18" s="287">
        <v>114</v>
      </c>
      <c r="M18" s="299">
        <v>123</v>
      </c>
      <c r="N18" s="299">
        <v>114</v>
      </c>
      <c r="O18" s="298">
        <f>_xlfn.FLOOR.PRECISE('[10]численность 2021'!P35)</f>
        <v>121</v>
      </c>
      <c r="P18" s="282">
        <v>0.72079899999999997</v>
      </c>
      <c r="Q18" s="298">
        <v>0.66805700000000001</v>
      </c>
      <c r="R18" s="298">
        <f t="shared" si="813"/>
        <v>0.70907856116137191</v>
      </c>
      <c r="S18" s="300">
        <f>_xlfn.FLOOR.PRECISE('[10]численность 2021'!Q35)</f>
        <v>24</v>
      </c>
      <c r="T18" s="300"/>
      <c r="U18" s="285">
        <f t="shared" si="767"/>
        <v>36.299999999999997</v>
      </c>
      <c r="V18" s="301">
        <f t="shared" si="814"/>
        <v>24</v>
      </c>
      <c r="W18" s="287">
        <v>24</v>
      </c>
      <c r="X18" s="287"/>
      <c r="Y18" s="302"/>
      <c r="Z18" s="299">
        <v>0</v>
      </c>
      <c r="AA18" s="299">
        <v>0</v>
      </c>
      <c r="AB18" s="298">
        <f>_xlfn.FLOOR.PRECISE('[10]численность 2021'!E35)</f>
        <v>0</v>
      </c>
      <c r="AC18" s="298">
        <v>0</v>
      </c>
      <c r="AD18" s="298">
        <v>0</v>
      </c>
      <c r="AE18" s="298">
        <f t="shared" si="815"/>
        <v>0</v>
      </c>
      <c r="AF18" s="300">
        <f>_xlfn.FLOOR.PRECISE('[10]численность 2021'!O35)</f>
        <v>0</v>
      </c>
      <c r="AG18" s="285">
        <f t="shared" si="770"/>
        <v>0</v>
      </c>
      <c r="AH18" s="286">
        <f t="shared" si="771"/>
        <v>0</v>
      </c>
      <c r="AI18" s="289">
        <f t="shared" si="816"/>
        <v>0</v>
      </c>
      <c r="AJ18" s="287"/>
      <c r="AK18" s="287"/>
      <c r="AL18" s="299">
        <v>150.761032</v>
      </c>
      <c r="AM18" s="299">
        <v>122.975494</v>
      </c>
      <c r="AN18" s="298">
        <f>_xlfn.FLOOR.PRECISE('[10]численность 2021'!F35)</f>
        <v>133</v>
      </c>
      <c r="AO18" s="298">
        <v>0.88348300000000002</v>
      </c>
      <c r="AP18" s="298">
        <v>0.72065500000000005</v>
      </c>
      <c r="AQ18" s="298">
        <f t="shared" si="817"/>
        <v>0.77940040193770632</v>
      </c>
      <c r="AR18" s="300">
        <f>_xlfn.FLOOR.PRECISE('[10]численность 2021'!L35)</f>
        <v>3</v>
      </c>
      <c r="AS18" s="300"/>
      <c r="AT18" s="284">
        <f t="shared" si="774"/>
        <v>3</v>
      </c>
      <c r="AU18" s="303">
        <f t="shared" si="818"/>
        <v>3.9899999999999998</v>
      </c>
      <c r="AV18" s="285">
        <f t="shared" si="809"/>
        <v>3.9899999999999998</v>
      </c>
      <c r="AW18" s="289">
        <f t="shared" si="819"/>
        <v>3</v>
      </c>
      <c r="AX18" s="287">
        <v>3</v>
      </c>
      <c r="AY18" s="285">
        <f t="shared" si="776"/>
        <v>0</v>
      </c>
      <c r="AZ18" s="301">
        <f t="shared" si="820"/>
        <v>0</v>
      </c>
      <c r="BA18" s="287"/>
      <c r="BB18" s="285">
        <f t="shared" si="778"/>
        <v>0.89999999999999991</v>
      </c>
      <c r="BC18" s="287"/>
      <c r="BD18" s="299">
        <v>302.10470600000002</v>
      </c>
      <c r="BE18" s="299">
        <v>283.0458984375</v>
      </c>
      <c r="BF18" s="298">
        <f>_xlfn.FLOOR.PRECISE('[10]численность 2021'!G35)</f>
        <v>285</v>
      </c>
      <c r="BG18" s="298">
        <v>1.7703800000000001</v>
      </c>
      <c r="BH18" s="298">
        <v>1.6586920000000001</v>
      </c>
      <c r="BI18" s="298">
        <f t="shared" si="821"/>
        <v>1.6701437184379422</v>
      </c>
      <c r="BJ18" s="300">
        <f>_xlfn.FLOOR.PRECISE('[10]численность 2021'!K35)</f>
        <v>14</v>
      </c>
      <c r="BK18" s="300"/>
      <c r="BL18" s="284">
        <f t="shared" si="780"/>
        <v>14</v>
      </c>
      <c r="BM18" s="303">
        <f t="shared" si="822"/>
        <v>14.25</v>
      </c>
      <c r="BN18" s="289">
        <f t="shared" si="782"/>
        <v>14</v>
      </c>
      <c r="BO18" s="287">
        <v>14</v>
      </c>
      <c r="BP18" s="285">
        <f t="shared" si="783"/>
        <v>2.1000000000000001</v>
      </c>
      <c r="BQ18" s="301">
        <f t="shared" si="823"/>
        <v>0</v>
      </c>
      <c r="BR18" s="287"/>
      <c r="BS18" s="303">
        <f t="shared" si="824"/>
        <v>2.8000000000000003</v>
      </c>
      <c r="BT18" s="287"/>
      <c r="BU18" s="299">
        <v>310.99014299999999</v>
      </c>
      <c r="BV18" s="299">
        <v>268.75067100000001</v>
      </c>
      <c r="BW18" s="298">
        <f>_xlfn.FLOOR.PRECISE('[10]численность 2021'!H35)</f>
        <v>263</v>
      </c>
      <c r="BX18" s="298">
        <v>1.8224499999999999</v>
      </c>
      <c r="BY18" s="298">
        <v>1.5749200000000001</v>
      </c>
      <c r="BZ18" s="298">
        <f t="shared" si="825"/>
        <v>1.5412203436813292</v>
      </c>
      <c r="CA18" s="300">
        <f>_xlfn.FLOOR.PRECISE('[10]численность 2021'!M35)</f>
        <v>13</v>
      </c>
      <c r="CB18" s="300"/>
      <c r="CC18" s="300"/>
      <c r="CD18" s="284">
        <f t="shared" si="787"/>
        <v>13</v>
      </c>
      <c r="CE18" s="303">
        <f t="shared" si="826"/>
        <v>13.15</v>
      </c>
      <c r="CF18" s="289">
        <f t="shared" si="827"/>
        <v>13</v>
      </c>
      <c r="CG18" s="287">
        <v>13</v>
      </c>
      <c r="CH18" s="285">
        <f t="shared" si="790"/>
        <v>0.97499999999999998</v>
      </c>
      <c r="CI18" s="301">
        <f t="shared" si="828"/>
        <v>0</v>
      </c>
      <c r="CJ18" s="287"/>
      <c r="CK18" s="285">
        <f t="shared" si="792"/>
        <v>0.97499999999999998</v>
      </c>
      <c r="CL18" s="301">
        <f t="shared" si="829"/>
        <v>0</v>
      </c>
      <c r="CM18" s="287"/>
      <c r="CN18" s="303">
        <f t="shared" si="830"/>
        <v>2.6000000000000001</v>
      </c>
      <c r="CO18" s="287"/>
      <c r="CP18" s="304">
        <f t="shared" si="831"/>
        <v>1</v>
      </c>
      <c r="CQ18" s="299"/>
      <c r="CR18" s="299"/>
      <c r="CS18" s="299"/>
      <c r="CT18" s="298"/>
      <c r="CU18" s="298"/>
      <c r="CV18" s="298"/>
      <c r="CW18" s="300"/>
      <c r="CX18" s="303"/>
      <c r="CY18" s="289"/>
      <c r="CZ18" s="287"/>
      <c r="DA18" s="303"/>
      <c r="DB18" s="287"/>
      <c r="DC18" s="299">
        <v>0</v>
      </c>
      <c r="DD18" s="299">
        <v>0</v>
      </c>
      <c r="DE18" s="298">
        <f>_xlfn.FLOOR.PRECISE('[10]численность 2021'!I35)</f>
        <v>0</v>
      </c>
      <c r="DF18" s="298">
        <v>0</v>
      </c>
      <c r="DG18" s="298">
        <v>0</v>
      </c>
      <c r="DH18" s="298">
        <f t="shared" si="835"/>
        <v>0</v>
      </c>
      <c r="DI18" s="300">
        <f>_xlfn.FLOOR.PRECISE('[10]численность 2021'!N35)</f>
        <v>0</v>
      </c>
      <c r="DJ18" s="285">
        <f t="shared" si="800"/>
        <v>0</v>
      </c>
      <c r="DK18" s="301">
        <f t="shared" si="836"/>
        <v>0</v>
      </c>
      <c r="DL18" s="287"/>
      <c r="DM18" s="285">
        <f t="shared" si="802"/>
        <v>0</v>
      </c>
      <c r="DN18" s="287"/>
      <c r="DO18" s="299">
        <v>36.415706999999998</v>
      </c>
      <c r="DP18" s="299">
        <v>22.497437999999999</v>
      </c>
      <c r="DQ18" s="298">
        <f>_xlfn.FLOOR.PRECISE('[10]численность 2021'!J35)</f>
        <v>20</v>
      </c>
      <c r="DR18" s="298">
        <v>0.21340200000000001</v>
      </c>
      <c r="DS18" s="298">
        <v>0.13183800000000001</v>
      </c>
      <c r="DT18" s="298">
        <f t="shared" si="837"/>
        <v>0.11720306796055735</v>
      </c>
      <c r="DU18" s="300">
        <f>_xlfn.FLOOR.PRECISE('[10]численность 2021'!S35)</f>
        <v>2</v>
      </c>
      <c r="DV18" s="303">
        <f t="shared" si="838"/>
        <v>2</v>
      </c>
      <c r="DW18" s="301">
        <f t="shared" si="839"/>
        <v>2</v>
      </c>
      <c r="DX18" s="287">
        <v>2</v>
      </c>
      <c r="DY18" s="299">
        <v>0</v>
      </c>
      <c r="DZ18" s="306">
        <v>0</v>
      </c>
      <c r="EA18" s="298">
        <f>_xlfn.FLOOR.PRECISE('[10]численность 2021'!T35)</f>
        <v>0</v>
      </c>
      <c r="EB18" s="282">
        <v>0</v>
      </c>
      <c r="EC18" s="298">
        <v>0</v>
      </c>
      <c r="ED18" s="298">
        <f t="shared" si="840"/>
        <v>0</v>
      </c>
      <c r="EE18" s="300">
        <f>_xlfn.FLOOR.PRECISE('[10]численность 2021'!U35)</f>
        <v>0</v>
      </c>
      <c r="EF18" s="303">
        <f t="shared" si="841"/>
        <v>0</v>
      </c>
      <c r="EG18" s="301">
        <f t="shared" si="842"/>
        <v>0</v>
      </c>
      <c r="EH18" s="287"/>
    </row>
    <row r="19" s="297" customFormat="1" ht="47.25" customHeight="1">
      <c r="A19" s="137" t="s">
        <v>291</v>
      </c>
      <c r="B19" s="298">
        <f>'[10]численность 2021'!C30</f>
        <v>59.464000701904297</v>
      </c>
      <c r="C19" s="299"/>
      <c r="D19" s="299"/>
      <c r="E19" s="298">
        <f>_xlfn.FLOOR.PRECISE('[10]численность 2021'!D30)</f>
        <v>24</v>
      </c>
      <c r="F19" s="298"/>
      <c r="G19" s="282"/>
      <c r="H19" s="298"/>
      <c r="I19" s="300">
        <f>_xlfn.FLOOR.PRECISE('[10]численность 2021'!R30)</f>
        <v>0</v>
      </c>
      <c r="J19" s="285">
        <f t="shared" si="764"/>
        <v>8.3999999999999986</v>
      </c>
      <c r="K19" s="301"/>
      <c r="L19" s="287"/>
      <c r="M19" s="299"/>
      <c r="N19" s="299"/>
      <c r="O19" s="298">
        <f>_xlfn.FLOOR.PRECISE('[10]численность 2021'!P30)</f>
        <v>0</v>
      </c>
      <c r="P19" s="282"/>
      <c r="Q19" s="298"/>
      <c r="R19" s="298"/>
      <c r="S19" s="300">
        <f>_xlfn.FLOOR.PRECISE('[10]численность 2021'!Q30)</f>
        <v>0</v>
      </c>
      <c r="T19" s="300"/>
      <c r="U19" s="285"/>
      <c r="V19" s="301"/>
      <c r="W19" s="287"/>
      <c r="X19" s="287"/>
      <c r="Y19" s="302"/>
      <c r="Z19" s="299"/>
      <c r="AA19" s="299"/>
      <c r="AB19" s="298">
        <f>_xlfn.FLOOR.PRECISE('[10]численность 2021'!E30)</f>
        <v>0</v>
      </c>
      <c r="AC19" s="298"/>
      <c r="AD19" s="298"/>
      <c r="AE19" s="298"/>
      <c r="AF19" s="300">
        <f>_xlfn.FLOOR.PRECISE('[10]численность 2021'!O30)</f>
        <v>0</v>
      </c>
      <c r="AG19" s="285">
        <f t="shared" si="770"/>
        <v>0</v>
      </c>
      <c r="AH19" s="286">
        <f t="shared" si="771"/>
        <v>0</v>
      </c>
      <c r="AI19" s="289"/>
      <c r="AJ19" s="287"/>
      <c r="AK19" s="287"/>
      <c r="AL19" s="299"/>
      <c r="AM19" s="299"/>
      <c r="AN19" s="298">
        <f>_xlfn.FLOOR.PRECISE('[10]численность 2021'!F30)</f>
        <v>11</v>
      </c>
      <c r="AO19" s="298"/>
      <c r="AP19" s="298"/>
      <c r="AQ19" s="298"/>
      <c r="AR19" s="300">
        <f>_xlfn.FLOOR.PRECISE('[10]численность 2021'!L30)</f>
        <v>0</v>
      </c>
      <c r="AS19" s="300"/>
      <c r="AT19" s="284"/>
      <c r="AU19" s="303"/>
      <c r="AV19" s="285"/>
      <c r="AW19" s="289"/>
      <c r="AX19" s="287"/>
      <c r="AY19" s="285"/>
      <c r="AZ19" s="301"/>
      <c r="BA19" s="287"/>
      <c r="BB19" s="285"/>
      <c r="BC19" s="287"/>
      <c r="BD19" s="299"/>
      <c r="BE19" s="299"/>
      <c r="BF19" s="298">
        <f>_xlfn.FLOOR.PRECISE('[10]численность 2021'!G30)</f>
        <v>21</v>
      </c>
      <c r="BG19" s="298"/>
      <c r="BH19" s="298"/>
      <c r="BI19" s="298"/>
      <c r="BJ19" s="300">
        <f>_xlfn.FLOOR.PRECISE('[10]численность 2021'!K30)</f>
        <v>0</v>
      </c>
      <c r="BK19" s="300"/>
      <c r="BL19" s="284"/>
      <c r="BM19" s="303"/>
      <c r="BN19" s="289"/>
      <c r="BO19" s="287"/>
      <c r="BP19" s="285"/>
      <c r="BQ19" s="301"/>
      <c r="BR19" s="287"/>
      <c r="BS19" s="303"/>
      <c r="BT19" s="287"/>
      <c r="BU19" s="299"/>
      <c r="BV19" s="299"/>
      <c r="BW19" s="298">
        <f>_xlfn.FLOOR.PRECISE('[10]численность 2021'!H30)</f>
        <v>31</v>
      </c>
      <c r="BX19" s="298"/>
      <c r="BY19" s="298"/>
      <c r="BZ19" s="298"/>
      <c r="CA19" s="300">
        <f>_xlfn.FLOOR.PRECISE('[10]численность 2021'!M30)</f>
        <v>0</v>
      </c>
      <c r="CB19" s="300"/>
      <c r="CC19" s="300"/>
      <c r="CD19" s="284"/>
      <c r="CE19" s="303"/>
      <c r="CF19" s="289"/>
      <c r="CG19" s="287"/>
      <c r="CH19" s="285"/>
      <c r="CI19" s="301"/>
      <c r="CJ19" s="287"/>
      <c r="CK19" s="285"/>
      <c r="CL19" s="301"/>
      <c r="CM19" s="287"/>
      <c r="CN19" s="303"/>
      <c r="CO19" s="287"/>
      <c r="CP19" s="304"/>
      <c r="CQ19" s="299"/>
      <c r="CR19" s="299"/>
      <c r="CS19" s="299"/>
      <c r="CT19" s="298"/>
      <c r="CU19" s="298"/>
      <c r="CV19" s="298"/>
      <c r="CW19" s="300"/>
      <c r="CX19" s="303"/>
      <c r="CY19" s="289"/>
      <c r="CZ19" s="287"/>
      <c r="DA19" s="303"/>
      <c r="DB19" s="287"/>
      <c r="DC19" s="299"/>
      <c r="DD19" s="299"/>
      <c r="DE19" s="298">
        <f>_xlfn.FLOOR.PRECISE('[10]численность 2021'!I30)</f>
        <v>0</v>
      </c>
      <c r="DF19" s="298"/>
      <c r="DG19" s="298"/>
      <c r="DH19" s="298"/>
      <c r="DI19" s="300">
        <f>_xlfn.FLOOR.PRECISE('[10]численность 2021'!N30)</f>
        <v>0</v>
      </c>
      <c r="DJ19" s="285"/>
      <c r="DK19" s="301"/>
      <c r="DL19" s="287"/>
      <c r="DM19" s="285"/>
      <c r="DN19" s="287"/>
      <c r="DO19" s="299"/>
      <c r="DP19" s="299"/>
      <c r="DQ19" s="298">
        <f>_xlfn.FLOOR.PRECISE('[10]численность 2021'!J30)</f>
        <v>0</v>
      </c>
      <c r="DR19" s="298"/>
      <c r="DS19" s="298"/>
      <c r="DT19" s="298"/>
      <c r="DU19" s="300">
        <f>_xlfn.FLOOR.PRECISE('[10]численность 2021'!S30)</f>
        <v>0</v>
      </c>
      <c r="DV19" s="303"/>
      <c r="DW19" s="301"/>
      <c r="DX19" s="287"/>
      <c r="DY19" s="299"/>
      <c r="DZ19" s="306"/>
      <c r="EA19" s="298">
        <f>_xlfn.FLOOR.PRECISE('[10]численность 2021'!T30)</f>
        <v>0</v>
      </c>
      <c r="EB19" s="282"/>
      <c r="EC19" s="298"/>
      <c r="ED19" s="298"/>
      <c r="EE19" s="300">
        <f>_xlfn.FLOOR.PRECISE('[10]численность 2021'!U30)</f>
        <v>0</v>
      </c>
      <c r="EF19" s="303"/>
      <c r="EG19" s="301"/>
      <c r="EH19" s="287"/>
    </row>
    <row r="20" ht="30" customHeight="1">
      <c r="A20" s="141" t="s">
        <v>292</v>
      </c>
      <c r="B20" s="282">
        <f>'[10]численность 2021'!C37</f>
        <v>434.35501098632813</v>
      </c>
      <c r="C20" s="283">
        <v>481.49014299999999</v>
      </c>
      <c r="D20" s="283">
        <v>300.2841796875</v>
      </c>
      <c r="E20" s="282">
        <f>_xlfn.FLOOR.PRECISE('[10]численность 2021'!D37)</f>
        <v>764</v>
      </c>
      <c r="F20" s="282">
        <v>0.691334</v>
      </c>
      <c r="G20" s="282">
        <v>0.691334</v>
      </c>
      <c r="H20" s="282">
        <f t="shared" si="811"/>
        <v>1.7589298630747185</v>
      </c>
      <c r="I20" s="284">
        <f>_xlfn.FLOOR.PRECISE('[10]численность 2021'!R37)</f>
        <v>220</v>
      </c>
      <c r="J20" s="285">
        <f t="shared" si="764"/>
        <v>267.39999999999998</v>
      </c>
      <c r="K20" s="286">
        <f t="shared" si="812"/>
        <v>220</v>
      </c>
      <c r="L20" s="292">
        <v>267</v>
      </c>
      <c r="M20" s="283">
        <v>120</v>
      </c>
      <c r="N20" s="283">
        <v>205</v>
      </c>
      <c r="O20" s="282">
        <f>_xlfn.FLOOR.PRECISE('[10]численность 2021'!P37)</f>
        <v>93</v>
      </c>
      <c r="P20" s="282">
        <v>0.27627200000000002</v>
      </c>
      <c r="Q20" s="282">
        <v>0.47196399999999999</v>
      </c>
      <c r="R20" s="282">
        <f t="shared" si="813"/>
        <v>0.21411057233762934</v>
      </c>
      <c r="S20" s="284">
        <f>_xlfn.FLOOR.PRECISE('[10]численность 2021'!Q37)</f>
        <v>20</v>
      </c>
      <c r="T20" s="284"/>
      <c r="U20" s="285">
        <f t="shared" ref="U20:U83" si="843">O20*0.29999999999999999</f>
        <v>27.899999999999999</v>
      </c>
      <c r="V20" s="286">
        <f t="shared" si="814"/>
        <v>20</v>
      </c>
      <c r="W20" s="292">
        <v>27</v>
      </c>
      <c r="X20" s="292">
        <v>15</v>
      </c>
      <c r="Y20" s="288"/>
      <c r="Z20" s="283">
        <v>0</v>
      </c>
      <c r="AA20" s="283">
        <v>0</v>
      </c>
      <c r="AB20" s="282">
        <f>_xlfn.FLOOR.PRECISE('[10]численность 2021'!E37)</f>
        <v>0</v>
      </c>
      <c r="AC20" s="282">
        <v>0</v>
      </c>
      <c r="AD20" s="282">
        <v>0</v>
      </c>
      <c r="AE20" s="282">
        <f t="shared" si="815"/>
        <v>0</v>
      </c>
      <c r="AF20" s="284">
        <f>_xlfn.FLOOR.PRECISE('[10]численность 2021'!O37)</f>
        <v>0</v>
      </c>
      <c r="AG20" s="285">
        <f t="shared" si="770"/>
        <v>0</v>
      </c>
      <c r="AH20" s="286">
        <f t="shared" si="771"/>
        <v>0</v>
      </c>
      <c r="AI20" s="289">
        <f t="shared" si="816"/>
        <v>0</v>
      </c>
      <c r="AJ20" s="292"/>
      <c r="AK20" s="292"/>
      <c r="AL20" s="283">
        <v>213.564178</v>
      </c>
      <c r="AM20" s="283">
        <v>543.61792000000003</v>
      </c>
      <c r="AN20" s="282">
        <f>_xlfn.FLOOR.PRECISE('[10]численность 2021'!F37)</f>
        <v>723</v>
      </c>
      <c r="AO20" s="282">
        <v>0.49168099999999998</v>
      </c>
      <c r="AP20" s="282">
        <v>1.251552</v>
      </c>
      <c r="AQ20" s="282">
        <f t="shared" si="817"/>
        <v>1.6645370301086668</v>
      </c>
      <c r="AR20" s="284">
        <f>_xlfn.FLOOR.PRECISE('[10]численность 2021'!L37)</f>
        <v>18</v>
      </c>
      <c r="AS20" s="284"/>
      <c r="AT20" s="284">
        <f t="shared" ref="AT20:AT83" si="844">IF(AND(B20&lt;7,AQ20&lt;5),0,AR20)</f>
        <v>18</v>
      </c>
      <c r="AU20" s="285">
        <f t="shared" si="818"/>
        <v>36.149999999999999</v>
      </c>
      <c r="AV20" s="285">
        <f t="shared" ref="AV20:AV83" si="845">IF(AN20&gt;34,IF(AQ20&gt;20,AN20*0.29999999999999999,IF(AQ20&gt;15,AN20*0.25,IF(AQ20&gt;12,AN20*0.20000000000000001,IF(AQ20&gt;10,AN20*0.14999999999999999,IF(AQ20&gt;8,AN20*0.12,IF(AQ20&gt;6,AN20*0.10000000000000001,IF(AQ20&lt;1,AN20*0.029999999999999999,0))))))),0)</f>
        <v>0</v>
      </c>
      <c r="AW20" s="290">
        <f t="shared" si="819"/>
        <v>18</v>
      </c>
      <c r="AX20" s="292">
        <v>35</v>
      </c>
      <c r="AY20" s="285">
        <f t="shared" ref="AY20:AY83" si="846">IF(AX20&gt;7,AX20*0.14999999999999999,0)</f>
        <v>5.25</v>
      </c>
      <c r="AZ20" s="286">
        <f t="shared" si="820"/>
        <v>0</v>
      </c>
      <c r="BA20" s="292">
        <v>5</v>
      </c>
      <c r="BB20" s="285">
        <f t="shared" ref="BB20:BB83" si="847">AX20*0.29999999999999999</f>
        <v>10.5</v>
      </c>
      <c r="BC20" s="292">
        <v>11</v>
      </c>
      <c r="BD20" s="283">
        <v>460.565155</v>
      </c>
      <c r="BE20" s="283">
        <v>427.667664</v>
      </c>
      <c r="BF20" s="282">
        <f>_xlfn.FLOOR.PRECISE('[10]численность 2021'!G37)</f>
        <v>796</v>
      </c>
      <c r="BG20" s="282">
        <v>1.060343</v>
      </c>
      <c r="BH20" s="282">
        <v>0.98460400000000003</v>
      </c>
      <c r="BI20" s="282">
        <f t="shared" si="821"/>
        <v>1.8326023180726125</v>
      </c>
      <c r="BJ20" s="284">
        <f>_xlfn.FLOOR.PRECISE('[10]численность 2021'!K37)</f>
        <v>30</v>
      </c>
      <c r="BK20" s="284"/>
      <c r="BL20" s="284">
        <f t="shared" ref="BL20:BL83" si="848">IF(AND(B20&lt;7,BI20&lt;5),0,BJ20)</f>
        <v>30</v>
      </c>
      <c r="BM20" s="285">
        <f t="shared" si="822"/>
        <v>39.800000000000004</v>
      </c>
      <c r="BN20" s="290">
        <f t="shared" ref="BN20:BN83" si="849">IF(BJ20&lt;BM20,BJ20,BM20)</f>
        <v>30</v>
      </c>
      <c r="BO20" s="292">
        <v>39</v>
      </c>
      <c r="BP20" s="285">
        <f t="shared" ref="BP20:BP83" si="850">IF(BO20&gt;3,BO20*0.14999999999999999,0)</f>
        <v>5.8499999999999996</v>
      </c>
      <c r="BQ20" s="286">
        <f t="shared" si="823"/>
        <v>0</v>
      </c>
      <c r="BR20" s="292">
        <v>5</v>
      </c>
      <c r="BS20" s="285">
        <f t="shared" si="824"/>
        <v>7.8000000000000007</v>
      </c>
      <c r="BT20" s="292">
        <v>8</v>
      </c>
      <c r="BU20" s="283">
        <v>144.749054</v>
      </c>
      <c r="BV20" s="283">
        <v>381.611176</v>
      </c>
      <c r="BW20" s="282">
        <f>_xlfn.FLOOR.PRECISE('[10]численность 2021'!H37)</f>
        <v>708</v>
      </c>
      <c r="BX20" s="282">
        <v>0.33325100000000002</v>
      </c>
      <c r="BY20" s="282">
        <v>0.87856999999999996</v>
      </c>
      <c r="BZ20" s="282">
        <f t="shared" si="825"/>
        <v>1.630003066828404</v>
      </c>
      <c r="CA20" s="284">
        <f>_xlfn.FLOOR.PRECISE('[10]численность 2021'!M37)</f>
        <v>22</v>
      </c>
      <c r="CB20" s="284"/>
      <c r="CC20" s="284"/>
      <c r="CD20" s="284">
        <f t="shared" ref="CD20:CD83" si="851">IF(AND(B20&lt;7,BZ20&lt;5),0,CA20)</f>
        <v>22</v>
      </c>
      <c r="CE20" s="285">
        <f t="shared" si="826"/>
        <v>35.399999999999999</v>
      </c>
      <c r="CF20" s="290">
        <f t="shared" si="827"/>
        <v>22</v>
      </c>
      <c r="CG20" s="292">
        <v>34</v>
      </c>
      <c r="CH20" s="285">
        <f t="shared" ref="CH20:CH83" si="852">IF(CG20&gt;3,CG20*0.074999999999999997,0)</f>
        <v>2.5499999999999998</v>
      </c>
      <c r="CI20" s="286">
        <f t="shared" si="828"/>
        <v>0</v>
      </c>
      <c r="CJ20" s="292">
        <v>5</v>
      </c>
      <c r="CK20" s="285">
        <f t="shared" ref="CK20:CK83" si="853">IF(CG20&gt;3,CG20*0.074999999999999997,0)</f>
        <v>2.5499999999999998</v>
      </c>
      <c r="CL20" s="286">
        <f t="shared" si="829"/>
        <v>0</v>
      </c>
      <c r="CM20" s="292"/>
      <c r="CN20" s="285">
        <f t="shared" si="830"/>
        <v>6.8000000000000007</v>
      </c>
      <c r="CO20" s="292">
        <v>7</v>
      </c>
      <c r="CP20" s="291">
        <f t="shared" si="831"/>
        <v>1</v>
      </c>
      <c r="CQ20" s="283">
        <v>0</v>
      </c>
      <c r="CR20" s="283">
        <v>0</v>
      </c>
      <c r="CS20" s="283" t="e">
        <f>#NAME?</f>
        <v>#REF!</v>
      </c>
      <c r="CT20" s="282">
        <v>0</v>
      </c>
      <c r="CU20" s="282">
        <v>0</v>
      </c>
      <c r="CV20" s="282" t="e">
        <f>#NAME?</f>
        <v>#REF!</v>
      </c>
      <c r="CW20" s="284" t="e">
        <f>#NAME?</f>
        <v>#REF!</v>
      </c>
      <c r="CX20" s="285" t="e">
        <f t="shared" si="832"/>
        <v>#REF!</v>
      </c>
      <c r="CY20" s="290" t="e">
        <f t="shared" si="833"/>
        <v>#REF!</v>
      </c>
      <c r="CZ20" s="292"/>
      <c r="DA20" s="285">
        <f t="shared" si="834"/>
        <v>0</v>
      </c>
      <c r="DB20" s="292"/>
      <c r="DC20" s="283">
        <v>0</v>
      </c>
      <c r="DD20" s="283">
        <v>0</v>
      </c>
      <c r="DE20" s="282">
        <f>_xlfn.FLOOR.PRECISE('[10]численность 2021'!I37)</f>
        <v>0</v>
      </c>
      <c r="DF20" s="282">
        <v>0</v>
      </c>
      <c r="DG20" s="282">
        <v>0</v>
      </c>
      <c r="DH20" s="282">
        <f t="shared" si="835"/>
        <v>0</v>
      </c>
      <c r="DI20" s="284">
        <f>_xlfn.FLOOR.PRECISE('[10]численность 2021'!N37)</f>
        <v>0</v>
      </c>
      <c r="DJ20" s="285">
        <f t="shared" ref="DJ20:DJ83" si="854">IF(DE20&gt;34,DE20*0.14999999999999999,0)</f>
        <v>0</v>
      </c>
      <c r="DK20" s="286">
        <f t="shared" si="836"/>
        <v>0</v>
      </c>
      <c r="DL20" s="292"/>
      <c r="DM20" s="285">
        <f t="shared" ref="DM20:DM83" si="855">DL20*0.20000000000000001</f>
        <v>0</v>
      </c>
      <c r="DN20" s="292"/>
      <c r="DO20" s="283">
        <v>21.572137999999999</v>
      </c>
      <c r="DP20" s="283">
        <v>2.1572140000000002</v>
      </c>
      <c r="DQ20" s="282">
        <f>_xlfn.FLOOR.PRECISE('[10]численность 2021'!J37)</f>
        <v>26</v>
      </c>
      <c r="DR20" s="282">
        <v>4.9665000000000001e-002</v>
      </c>
      <c r="DS20" s="282">
        <v>4.9659999999999999e-003</v>
      </c>
      <c r="DT20" s="282">
        <f t="shared" si="837"/>
        <v>5.9858869685788851e-002</v>
      </c>
      <c r="DU20" s="284">
        <f>_xlfn.FLOOR.PRECISE('[10]численность 2021'!S37)</f>
        <v>2</v>
      </c>
      <c r="DV20" s="285">
        <f t="shared" si="838"/>
        <v>2.6000000000000001</v>
      </c>
      <c r="DW20" s="286">
        <f t="shared" si="839"/>
        <v>2</v>
      </c>
      <c r="DX20" s="292">
        <v>2</v>
      </c>
      <c r="DY20" s="283">
        <v>0</v>
      </c>
      <c r="DZ20" s="293">
        <v>0</v>
      </c>
      <c r="EA20" s="282">
        <f>_xlfn.FLOOR.PRECISE('[10]численность 2021'!T37)</f>
        <v>0</v>
      </c>
      <c r="EB20" s="282">
        <v>0</v>
      </c>
      <c r="EC20" s="282">
        <v>0</v>
      </c>
      <c r="ED20" s="282">
        <f t="shared" si="840"/>
        <v>0</v>
      </c>
      <c r="EE20" s="284">
        <f>_xlfn.FLOOR.PRECISE('[10]численность 2021'!U37)</f>
        <v>0</v>
      </c>
      <c r="EF20" s="285">
        <f t="shared" si="841"/>
        <v>0</v>
      </c>
      <c r="EG20" s="286">
        <f t="shared" si="842"/>
        <v>0</v>
      </c>
      <c r="EH20" s="292"/>
    </row>
    <row r="21" ht="13.5" customHeight="1">
      <c r="A21" s="268" t="s">
        <v>35</v>
      </c>
      <c r="B21" s="282"/>
      <c r="C21" s="283"/>
      <c r="D21" s="283"/>
      <c r="E21" s="282"/>
      <c r="F21" s="282"/>
      <c r="G21" s="282"/>
      <c r="H21" s="282"/>
      <c r="I21" s="284"/>
      <c r="J21" s="285">
        <f t="shared" si="764"/>
        <v>0</v>
      </c>
      <c r="K21" s="286">
        <f t="shared" si="812"/>
        <v>0</v>
      </c>
      <c r="L21" s="292"/>
      <c r="M21" s="283"/>
      <c r="N21" s="283"/>
      <c r="O21" s="282"/>
      <c r="P21" s="282"/>
      <c r="Q21" s="282"/>
      <c r="R21" s="282" t="e">
        <f t="shared" si="813"/>
        <v>#DIV/0!</v>
      </c>
      <c r="S21" s="284"/>
      <c r="T21" s="284"/>
      <c r="U21" s="285">
        <f t="shared" si="843"/>
        <v>0</v>
      </c>
      <c r="V21" s="286">
        <f t="shared" si="814"/>
        <v>0</v>
      </c>
      <c r="W21" s="292"/>
      <c r="X21" s="292"/>
      <c r="Y21" s="288"/>
      <c r="Z21" s="283"/>
      <c r="AA21" s="283"/>
      <c r="AB21" s="282"/>
      <c r="AC21" s="282"/>
      <c r="AD21" s="282"/>
      <c r="AE21" s="282" t="e">
        <f t="shared" si="815"/>
        <v>#DIV/0!</v>
      </c>
      <c r="AF21" s="284"/>
      <c r="AG21" s="285">
        <f t="shared" si="770"/>
        <v>0</v>
      </c>
      <c r="AH21" s="286">
        <f t="shared" si="771"/>
        <v>0</v>
      </c>
      <c r="AI21" s="289">
        <f t="shared" si="816"/>
        <v>0</v>
      </c>
      <c r="AJ21" s="292"/>
      <c r="AK21" s="292"/>
      <c r="AL21" s="283"/>
      <c r="AM21" s="283"/>
      <c r="AN21" s="282"/>
      <c r="AO21" s="282"/>
      <c r="AP21" s="282"/>
      <c r="AQ21" s="282" t="e">
        <f t="shared" si="817"/>
        <v>#DIV/0!</v>
      </c>
      <c r="AR21" s="284"/>
      <c r="AS21" s="284"/>
      <c r="AT21" s="284" t="e">
        <f t="shared" si="844"/>
        <v>#DIV/0!</v>
      </c>
      <c r="AU21" s="285">
        <f t="shared" si="818"/>
        <v>0</v>
      </c>
      <c r="AV21" s="285">
        <f t="shared" si="845"/>
        <v>0</v>
      </c>
      <c r="AW21" s="290">
        <f t="shared" si="819"/>
        <v>0</v>
      </c>
      <c r="AX21" s="292"/>
      <c r="AY21" s="285">
        <f t="shared" si="846"/>
        <v>0</v>
      </c>
      <c r="AZ21" s="286">
        <f t="shared" si="820"/>
        <v>0</v>
      </c>
      <c r="BA21" s="292"/>
      <c r="BB21" s="285">
        <f t="shared" si="847"/>
        <v>0</v>
      </c>
      <c r="BC21" s="292"/>
      <c r="BD21" s="283"/>
      <c r="BE21" s="283"/>
      <c r="BF21" s="282"/>
      <c r="BG21" s="282"/>
      <c r="BH21" s="282"/>
      <c r="BI21" s="282" t="e">
        <f t="shared" si="821"/>
        <v>#DIV/0!</v>
      </c>
      <c r="BJ21" s="284"/>
      <c r="BK21" s="284"/>
      <c r="BL21" s="284" t="e">
        <f t="shared" si="848"/>
        <v>#DIV/0!</v>
      </c>
      <c r="BM21" s="285">
        <f t="shared" si="822"/>
        <v>0</v>
      </c>
      <c r="BN21" s="290">
        <f t="shared" si="849"/>
        <v>0</v>
      </c>
      <c r="BO21" s="292"/>
      <c r="BP21" s="285">
        <f t="shared" si="850"/>
        <v>0</v>
      </c>
      <c r="BQ21" s="286">
        <f t="shared" si="823"/>
        <v>0</v>
      </c>
      <c r="BR21" s="292"/>
      <c r="BS21" s="285">
        <f t="shared" si="824"/>
        <v>0</v>
      </c>
      <c r="BT21" s="292"/>
      <c r="BU21" s="283"/>
      <c r="BV21" s="283"/>
      <c r="BW21" s="282"/>
      <c r="BX21" s="282"/>
      <c r="BY21" s="282"/>
      <c r="BZ21" s="282" t="e">
        <f t="shared" si="825"/>
        <v>#DIV/0!</v>
      </c>
      <c r="CA21" s="284"/>
      <c r="CB21" s="284"/>
      <c r="CC21" s="284"/>
      <c r="CD21" s="284" t="e">
        <f t="shared" si="851"/>
        <v>#DIV/0!</v>
      </c>
      <c r="CE21" s="285">
        <f t="shared" si="826"/>
        <v>0</v>
      </c>
      <c r="CF21" s="290">
        <f t="shared" si="827"/>
        <v>0</v>
      </c>
      <c r="CG21" s="292"/>
      <c r="CH21" s="285">
        <f t="shared" si="852"/>
        <v>0</v>
      </c>
      <c r="CI21" s="286">
        <f t="shared" si="828"/>
        <v>0</v>
      </c>
      <c r="CJ21" s="292"/>
      <c r="CK21" s="285">
        <f t="shared" si="853"/>
        <v>0</v>
      </c>
      <c r="CL21" s="286">
        <f t="shared" si="829"/>
        <v>0</v>
      </c>
      <c r="CM21" s="292"/>
      <c r="CN21" s="285">
        <f t="shared" si="830"/>
        <v>0</v>
      </c>
      <c r="CO21" s="292"/>
      <c r="CP21" s="291">
        <f t="shared" si="831"/>
        <v>1</v>
      </c>
      <c r="CQ21" s="283"/>
      <c r="CR21" s="283"/>
      <c r="CS21" s="283"/>
      <c r="CT21" s="282"/>
      <c r="CU21" s="282"/>
      <c r="CV21" s="282"/>
      <c r="CW21" s="284"/>
      <c r="CX21" s="285">
        <f t="shared" si="832"/>
        <v>0</v>
      </c>
      <c r="CY21" s="290">
        <f t="shared" si="833"/>
        <v>0</v>
      </c>
      <c r="CZ21" s="292"/>
      <c r="DA21" s="285">
        <f t="shared" si="834"/>
        <v>0</v>
      </c>
      <c r="DB21" s="292"/>
      <c r="DC21" s="283"/>
      <c r="DD21" s="283"/>
      <c r="DE21" s="282"/>
      <c r="DF21" s="282"/>
      <c r="DG21" s="282"/>
      <c r="DH21" s="282" t="e">
        <f t="shared" si="835"/>
        <v>#DIV/0!</v>
      </c>
      <c r="DI21" s="284"/>
      <c r="DJ21" s="285">
        <f t="shared" si="854"/>
        <v>0</v>
      </c>
      <c r="DK21" s="286">
        <f t="shared" si="836"/>
        <v>0</v>
      </c>
      <c r="DL21" s="292"/>
      <c r="DM21" s="285">
        <f t="shared" si="855"/>
        <v>0</v>
      </c>
      <c r="DN21" s="292"/>
      <c r="DO21" s="283"/>
      <c r="DP21" s="283"/>
      <c r="DQ21" s="282"/>
      <c r="DR21" s="282"/>
      <c r="DS21" s="282"/>
      <c r="DT21" s="282" t="e">
        <f t="shared" si="837"/>
        <v>#DIV/0!</v>
      </c>
      <c r="DU21" s="284"/>
      <c r="DV21" s="285">
        <f t="shared" si="838"/>
        <v>0</v>
      </c>
      <c r="DW21" s="286">
        <f t="shared" si="839"/>
        <v>0</v>
      </c>
      <c r="DX21" s="292"/>
      <c r="DY21" s="283"/>
      <c r="DZ21" s="293"/>
      <c r="EA21" s="282"/>
      <c r="EB21" s="282"/>
      <c r="EC21" s="282"/>
      <c r="ED21" s="282" t="e">
        <f t="shared" si="840"/>
        <v>#DIV/0!</v>
      </c>
      <c r="EE21" s="284"/>
      <c r="EF21" s="285">
        <f t="shared" si="841"/>
        <v>0</v>
      </c>
      <c r="EG21" s="286">
        <f t="shared" si="842"/>
        <v>0</v>
      </c>
      <c r="EH21" s="292"/>
    </row>
    <row r="22" ht="48.75" customHeight="1">
      <c r="A22" s="141" t="s">
        <v>36</v>
      </c>
      <c r="B22" s="282">
        <f>'[10]численность 2021'!C18</f>
        <v>8592.01953125</v>
      </c>
      <c r="C22" s="283">
        <v>26176.003906000002</v>
      </c>
      <c r="D22" s="283">
        <v>25009.398438</v>
      </c>
      <c r="E22" s="282">
        <f>_xlfn.FLOOR.PRECISE('[10]численность 2021'!D18)</f>
        <v>24699</v>
      </c>
      <c r="F22" s="282">
        <v>2.9107090000000002</v>
      </c>
      <c r="G22" s="282">
        <v>2.9107090000000002</v>
      </c>
      <c r="H22" s="282">
        <f t="shared" si="811"/>
        <v>2.8746443033756344</v>
      </c>
      <c r="I22" s="284">
        <f>_xlfn.FLOOR.PRECISE('[10]численность 2021'!R18)</f>
        <v>8644</v>
      </c>
      <c r="J22" s="285">
        <f t="shared" si="764"/>
        <v>8644.6499999999996</v>
      </c>
      <c r="K22" s="286">
        <f t="shared" si="812"/>
        <v>8644</v>
      </c>
      <c r="L22" s="287">
        <v>8644</v>
      </c>
      <c r="M22" s="283">
        <v>2695</v>
      </c>
      <c r="N22" s="283">
        <v>2652</v>
      </c>
      <c r="O22" s="282">
        <f>_xlfn.FLOOR.PRECISE('[10]численность 2021'!P18)</f>
        <v>2749</v>
      </c>
      <c r="P22" s="282">
        <v>0.30104900000000001</v>
      </c>
      <c r="Q22" s="282">
        <v>0.30865199999999998</v>
      </c>
      <c r="R22" s="282">
        <f t="shared" si="813"/>
        <v>0.31994806226890232</v>
      </c>
      <c r="S22" s="284">
        <f>_xlfn.FLOOR.PRECISE('[10]численность 2021'!Q18)</f>
        <v>45</v>
      </c>
      <c r="T22" s="284"/>
      <c r="U22" s="285">
        <f t="shared" si="843"/>
        <v>824.69999999999993</v>
      </c>
      <c r="V22" s="286">
        <f t="shared" si="814"/>
        <v>45</v>
      </c>
      <c r="W22" s="287">
        <v>45</v>
      </c>
      <c r="X22" s="287"/>
      <c r="Y22" s="288"/>
      <c r="Z22" s="283">
        <v>10499.369140999999</v>
      </c>
      <c r="AA22" s="283">
        <v>11788.966796999999</v>
      </c>
      <c r="AB22" s="282">
        <f>_xlfn.FLOOR.PRECISE('[10]численность 2021'!E18)</f>
        <v>14165</v>
      </c>
      <c r="AC22" s="282">
        <v>1.172849</v>
      </c>
      <c r="AD22" s="282">
        <v>1.3720540000000001</v>
      </c>
      <c r="AE22" s="282">
        <f t="shared" si="815"/>
        <v>1.6486228817893784</v>
      </c>
      <c r="AF22" s="284">
        <f>_xlfn.FLOOR.PRECISE('[10]численность 2021'!O18)</f>
        <v>708</v>
      </c>
      <c r="AG22" s="285">
        <f t="shared" si="770"/>
        <v>708.25</v>
      </c>
      <c r="AH22" s="286">
        <f t="shared" si="771"/>
        <v>708</v>
      </c>
      <c r="AI22" s="289">
        <f t="shared" si="816"/>
        <v>531</v>
      </c>
      <c r="AJ22" s="287">
        <v>708</v>
      </c>
      <c r="AK22" s="287">
        <v>531</v>
      </c>
      <c r="AL22" s="283">
        <v>0</v>
      </c>
      <c r="AM22" s="283">
        <v>0</v>
      </c>
      <c r="AN22" s="282">
        <f>_xlfn.FLOOR.PRECISE('[10]численность 2021'!F18)</f>
        <v>0</v>
      </c>
      <c r="AO22" s="282">
        <v>0</v>
      </c>
      <c r="AP22" s="282">
        <v>0</v>
      </c>
      <c r="AQ22" s="282">
        <f t="shared" si="817"/>
        <v>0</v>
      </c>
      <c r="AR22" s="284">
        <f>_xlfn.FLOOR.PRECISE('[10]численность 2021'!L18)</f>
        <v>0</v>
      </c>
      <c r="AS22" s="284"/>
      <c r="AT22" s="284">
        <f t="shared" si="844"/>
        <v>0</v>
      </c>
      <c r="AU22" s="285">
        <f t="shared" si="818"/>
        <v>0</v>
      </c>
      <c r="AV22" s="285">
        <f t="shared" si="845"/>
        <v>0</v>
      </c>
      <c r="AW22" s="290">
        <f t="shared" si="819"/>
        <v>0</v>
      </c>
      <c r="AX22" s="287"/>
      <c r="AY22" s="285">
        <f t="shared" si="846"/>
        <v>0</v>
      </c>
      <c r="AZ22" s="286">
        <f t="shared" si="820"/>
        <v>0</v>
      </c>
      <c r="BA22" s="287"/>
      <c r="BB22" s="285">
        <f t="shared" si="847"/>
        <v>0</v>
      </c>
      <c r="BC22" s="287"/>
      <c r="BD22" s="283">
        <v>5056.2744140000004</v>
      </c>
      <c r="BE22" s="283">
        <v>4994.9653319999998</v>
      </c>
      <c r="BF22" s="282">
        <f>_xlfn.FLOOR.PRECISE('[10]численность 2021'!G18)</f>
        <v>4634</v>
      </c>
      <c r="BG22" s="282">
        <v>0.56481899999999996</v>
      </c>
      <c r="BH22" s="282">
        <v>0.58133699999999999</v>
      </c>
      <c r="BI22" s="282">
        <f t="shared" si="821"/>
        <v>0.53933769390836428</v>
      </c>
      <c r="BJ22" s="284">
        <f>_xlfn.FLOOR.PRECISE('[10]численность 2021'!K18)</f>
        <v>35</v>
      </c>
      <c r="BK22" s="284"/>
      <c r="BL22" s="284">
        <f t="shared" si="848"/>
        <v>35</v>
      </c>
      <c r="BM22" s="285">
        <f t="shared" si="822"/>
        <v>139.01999999999998</v>
      </c>
      <c r="BN22" s="290">
        <f t="shared" si="849"/>
        <v>35</v>
      </c>
      <c r="BO22" s="287">
        <v>35</v>
      </c>
      <c r="BP22" s="285">
        <f t="shared" si="850"/>
        <v>5.25</v>
      </c>
      <c r="BQ22" s="286">
        <f t="shared" si="823"/>
        <v>0</v>
      </c>
      <c r="BR22" s="287"/>
      <c r="BS22" s="285">
        <f t="shared" si="824"/>
        <v>7</v>
      </c>
      <c r="BT22" s="287"/>
      <c r="BU22" s="283">
        <v>6947.2158200000003</v>
      </c>
      <c r="BV22" s="283">
        <v>5401.9624020000001</v>
      </c>
      <c r="BW22" s="282">
        <f>_xlfn.FLOOR.PRECISE('[10]численность 2021'!H18)</f>
        <v>5724</v>
      </c>
      <c r="BX22" s="282">
        <v>0.77605000000000002</v>
      </c>
      <c r="BY22" s="282">
        <v>0.62870499999999996</v>
      </c>
      <c r="BZ22" s="282">
        <f t="shared" si="825"/>
        <v>0.66619960292004254</v>
      </c>
      <c r="CA22" s="284">
        <f>_xlfn.FLOOR.PRECISE('[10]численность 2021'!M18)</f>
        <v>40</v>
      </c>
      <c r="CB22" s="284"/>
      <c r="CC22" s="284"/>
      <c r="CD22" s="284">
        <f t="shared" si="851"/>
        <v>40</v>
      </c>
      <c r="CE22" s="285">
        <f t="shared" si="826"/>
        <v>171.72</v>
      </c>
      <c r="CF22" s="290">
        <f t="shared" si="827"/>
        <v>40</v>
      </c>
      <c r="CG22" s="287">
        <v>40</v>
      </c>
      <c r="CH22" s="285">
        <f t="shared" si="852"/>
        <v>3</v>
      </c>
      <c r="CI22" s="286">
        <f t="shared" si="828"/>
        <v>0</v>
      </c>
      <c r="CJ22" s="287"/>
      <c r="CK22" s="285">
        <f t="shared" si="853"/>
        <v>3</v>
      </c>
      <c r="CL22" s="286">
        <f t="shared" si="829"/>
        <v>0</v>
      </c>
      <c r="CM22" s="287"/>
      <c r="CN22" s="285">
        <f t="shared" si="830"/>
        <v>8</v>
      </c>
      <c r="CO22" s="287"/>
      <c r="CP22" s="291">
        <f t="shared" si="831"/>
        <v>1</v>
      </c>
      <c r="CQ22" s="283">
        <v>0</v>
      </c>
      <c r="CR22" s="283">
        <v>0</v>
      </c>
      <c r="CS22" s="283" t="e">
        <f>#NAME?</f>
        <v>#REF!</v>
      </c>
      <c r="CT22" s="282">
        <v>0</v>
      </c>
      <c r="CU22" s="282">
        <v>0</v>
      </c>
      <c r="CV22" s="282" t="e">
        <f>#NAME?</f>
        <v>#REF!</v>
      </c>
      <c r="CW22" s="284" t="e">
        <f>#NAME?</f>
        <v>#REF!</v>
      </c>
      <c r="CX22" s="285" t="e">
        <f t="shared" si="832"/>
        <v>#REF!</v>
      </c>
      <c r="CY22" s="290" t="e">
        <f t="shared" si="833"/>
        <v>#REF!</v>
      </c>
      <c r="CZ22" s="292"/>
      <c r="DA22" s="285">
        <f t="shared" si="834"/>
        <v>0</v>
      </c>
      <c r="DB22" s="292"/>
      <c r="DC22" s="283">
        <v>12079.277344</v>
      </c>
      <c r="DD22" s="283">
        <v>9213.5419920000004</v>
      </c>
      <c r="DE22" s="282">
        <f>_xlfn.FLOOR.PRECISE('[10]численность 2021'!I18)</f>
        <v>10077</v>
      </c>
      <c r="DF22" s="282">
        <v>1.349335</v>
      </c>
      <c r="DG22" s="282">
        <v>1.0723149999999999</v>
      </c>
      <c r="DH22" s="282">
        <f t="shared" si="835"/>
        <v>1.1728325294593411</v>
      </c>
      <c r="DI22" s="284">
        <f>_xlfn.FLOOR.PRECISE('[10]численность 2021'!N18)</f>
        <v>170</v>
      </c>
      <c r="DJ22" s="285">
        <f t="shared" si="854"/>
        <v>1511.55</v>
      </c>
      <c r="DK22" s="286">
        <f t="shared" si="836"/>
        <v>170</v>
      </c>
      <c r="DL22" s="287">
        <v>170</v>
      </c>
      <c r="DM22" s="285">
        <f t="shared" si="855"/>
        <v>34</v>
      </c>
      <c r="DN22" s="287"/>
      <c r="DO22" s="283">
        <v>205.61798099999999</v>
      </c>
      <c r="DP22" s="283">
        <v>218.35914600000001</v>
      </c>
      <c r="DQ22" s="282">
        <f>_xlfn.FLOOR.PRECISE('[10]численность 2021'!J18)</f>
        <v>153</v>
      </c>
      <c r="DR22" s="282">
        <v>2.2969e-002</v>
      </c>
      <c r="DS22" s="282">
        <v>2.5413999999999999e-002</v>
      </c>
      <c r="DT22" s="282">
        <f t="shared" si="837"/>
        <v>1.7807222090630067e-002</v>
      </c>
      <c r="DU22" s="284">
        <f>_xlfn.FLOOR.PRECISE('[10]численность 2021'!S18)</f>
        <v>0</v>
      </c>
      <c r="DV22" s="285">
        <f t="shared" si="838"/>
        <v>15.300000000000001</v>
      </c>
      <c r="DW22" s="286">
        <f t="shared" si="839"/>
        <v>0</v>
      </c>
      <c r="DX22" s="287"/>
      <c r="DY22" s="283">
        <v>0</v>
      </c>
      <c r="DZ22" s="293">
        <v>0</v>
      </c>
      <c r="EA22" s="282">
        <f>_xlfn.FLOOR.PRECISE('[10]численность 2021'!T18)</f>
        <v>0</v>
      </c>
      <c r="EB22" s="282">
        <v>0</v>
      </c>
      <c r="EC22" s="282">
        <v>0</v>
      </c>
      <c r="ED22" s="282">
        <f t="shared" si="840"/>
        <v>0</v>
      </c>
      <c r="EE22" s="284">
        <f>_xlfn.FLOOR.PRECISE('[10]численность 2021'!U18)</f>
        <v>0</v>
      </c>
      <c r="EF22" s="285">
        <f t="shared" si="841"/>
        <v>0</v>
      </c>
      <c r="EG22" s="286">
        <f t="shared" si="842"/>
        <v>0</v>
      </c>
      <c r="EH22" s="292"/>
    </row>
    <row r="23" ht="32.25" customHeight="1">
      <c r="A23" s="307" t="s">
        <v>293</v>
      </c>
      <c r="B23" s="282"/>
      <c r="C23" s="283"/>
      <c r="D23" s="283"/>
      <c r="E23" s="282"/>
      <c r="F23" s="282"/>
      <c r="G23" s="282"/>
      <c r="H23" s="282"/>
      <c r="I23" s="284"/>
      <c r="J23" s="285">
        <f t="shared" si="764"/>
        <v>0</v>
      </c>
      <c r="K23" s="286"/>
      <c r="L23" s="287"/>
      <c r="M23" s="283"/>
      <c r="N23" s="283"/>
      <c r="O23" s="282"/>
      <c r="P23" s="282"/>
      <c r="Q23" s="282"/>
      <c r="R23" s="282" t="e">
        <f t="shared" si="813"/>
        <v>#DIV/0!</v>
      </c>
      <c r="S23" s="284"/>
      <c r="T23" s="284"/>
      <c r="U23" s="285">
        <f t="shared" si="843"/>
        <v>0</v>
      </c>
      <c r="V23" s="286">
        <f t="shared" si="814"/>
        <v>0</v>
      </c>
      <c r="W23" s="287"/>
      <c r="X23" s="287"/>
      <c r="Y23" s="288"/>
      <c r="Z23" s="283"/>
      <c r="AA23" s="283"/>
      <c r="AB23" s="282"/>
      <c r="AC23" s="282"/>
      <c r="AD23" s="282"/>
      <c r="AE23" s="282" t="e">
        <f t="shared" si="815"/>
        <v>#DIV/0!</v>
      </c>
      <c r="AF23" s="284"/>
      <c r="AG23" s="285">
        <f t="shared" si="770"/>
        <v>0</v>
      </c>
      <c r="AH23" s="286">
        <f t="shared" si="771"/>
        <v>0</v>
      </c>
      <c r="AI23" s="289">
        <f t="shared" si="816"/>
        <v>0</v>
      </c>
      <c r="AJ23" s="287"/>
      <c r="AK23" s="287"/>
      <c r="AL23" s="283"/>
      <c r="AM23" s="283"/>
      <c r="AN23" s="282"/>
      <c r="AO23" s="282"/>
      <c r="AP23" s="282"/>
      <c r="AQ23" s="282" t="e">
        <f t="shared" si="817"/>
        <v>#DIV/0!</v>
      </c>
      <c r="AR23" s="284"/>
      <c r="AS23" s="284"/>
      <c r="AT23" s="284" t="e">
        <f t="shared" si="844"/>
        <v>#DIV/0!</v>
      </c>
      <c r="AU23" s="285">
        <f t="shared" si="818"/>
        <v>0</v>
      </c>
      <c r="AV23" s="285">
        <f t="shared" si="845"/>
        <v>0</v>
      </c>
      <c r="AW23" s="290">
        <f t="shared" si="819"/>
        <v>0</v>
      </c>
      <c r="AX23" s="287"/>
      <c r="AY23" s="285">
        <f t="shared" si="846"/>
        <v>0</v>
      </c>
      <c r="AZ23" s="286">
        <f t="shared" si="820"/>
        <v>0</v>
      </c>
      <c r="BA23" s="287"/>
      <c r="BB23" s="285">
        <f t="shared" si="847"/>
        <v>0</v>
      </c>
      <c r="BC23" s="287"/>
      <c r="BD23" s="283"/>
      <c r="BE23" s="283"/>
      <c r="BF23" s="282"/>
      <c r="BG23" s="282"/>
      <c r="BH23" s="282"/>
      <c r="BI23" s="282" t="e">
        <f t="shared" si="821"/>
        <v>#DIV/0!</v>
      </c>
      <c r="BJ23" s="284"/>
      <c r="BK23" s="284"/>
      <c r="BL23" s="284" t="e">
        <f t="shared" si="848"/>
        <v>#DIV/0!</v>
      </c>
      <c r="BM23" s="285">
        <f t="shared" si="822"/>
        <v>0</v>
      </c>
      <c r="BN23" s="290">
        <f t="shared" si="849"/>
        <v>0</v>
      </c>
      <c r="BO23" s="287"/>
      <c r="BP23" s="285">
        <f t="shared" si="850"/>
        <v>0</v>
      </c>
      <c r="BQ23" s="286">
        <f t="shared" si="823"/>
        <v>0</v>
      </c>
      <c r="BR23" s="287"/>
      <c r="BS23" s="285">
        <f t="shared" si="824"/>
        <v>0</v>
      </c>
      <c r="BT23" s="287"/>
      <c r="BU23" s="283"/>
      <c r="BV23" s="283"/>
      <c r="BW23" s="282"/>
      <c r="BX23" s="282"/>
      <c r="BY23" s="282"/>
      <c r="BZ23" s="282" t="e">
        <f t="shared" si="825"/>
        <v>#DIV/0!</v>
      </c>
      <c r="CA23" s="284"/>
      <c r="CB23" s="284"/>
      <c r="CC23" s="284"/>
      <c r="CD23" s="284" t="e">
        <f t="shared" si="851"/>
        <v>#DIV/0!</v>
      </c>
      <c r="CE23" s="285">
        <f t="shared" si="826"/>
        <v>0</v>
      </c>
      <c r="CF23" s="290">
        <f t="shared" si="827"/>
        <v>0</v>
      </c>
      <c r="CG23" s="287"/>
      <c r="CH23" s="285">
        <f t="shared" si="852"/>
        <v>0</v>
      </c>
      <c r="CI23" s="286">
        <f t="shared" si="828"/>
        <v>0</v>
      </c>
      <c r="CJ23" s="287"/>
      <c r="CK23" s="285">
        <f t="shared" si="853"/>
        <v>0</v>
      </c>
      <c r="CL23" s="286">
        <f t="shared" si="829"/>
        <v>0</v>
      </c>
      <c r="CM23" s="287"/>
      <c r="CN23" s="285">
        <f t="shared" si="830"/>
        <v>0</v>
      </c>
      <c r="CO23" s="287"/>
      <c r="CP23" s="291">
        <f t="shared" si="831"/>
        <v>1</v>
      </c>
      <c r="CQ23" s="283"/>
      <c r="CR23" s="283"/>
      <c r="CS23" s="283"/>
      <c r="CT23" s="282"/>
      <c r="CU23" s="282"/>
      <c r="CV23" s="282"/>
      <c r="CW23" s="284"/>
      <c r="CX23" s="285">
        <f t="shared" si="832"/>
        <v>0</v>
      </c>
      <c r="CY23" s="290"/>
      <c r="CZ23" s="292"/>
      <c r="DA23" s="285"/>
      <c r="DB23" s="292"/>
      <c r="DC23" s="283"/>
      <c r="DD23" s="283"/>
      <c r="DE23" s="282"/>
      <c r="DF23" s="282"/>
      <c r="DG23" s="282"/>
      <c r="DH23" s="282" t="e">
        <f t="shared" si="835"/>
        <v>#DIV/0!</v>
      </c>
      <c r="DI23" s="284"/>
      <c r="DJ23" s="285">
        <f t="shared" si="854"/>
        <v>0</v>
      </c>
      <c r="DK23" s="286">
        <f t="shared" si="836"/>
        <v>0</v>
      </c>
      <c r="DL23" s="287"/>
      <c r="DM23" s="285">
        <f t="shared" si="855"/>
        <v>0</v>
      </c>
      <c r="DN23" s="287"/>
      <c r="DO23" s="283"/>
      <c r="DP23" s="283"/>
      <c r="DQ23" s="282"/>
      <c r="DR23" s="282"/>
      <c r="DS23" s="282"/>
      <c r="DT23" s="282" t="e">
        <f t="shared" si="837"/>
        <v>#DIV/0!</v>
      </c>
      <c r="DU23" s="284"/>
      <c r="DV23" s="285">
        <f t="shared" si="838"/>
        <v>0</v>
      </c>
      <c r="DW23" s="286">
        <f t="shared" si="839"/>
        <v>0</v>
      </c>
      <c r="DX23" s="287"/>
      <c r="DY23" s="283"/>
      <c r="DZ23" s="293"/>
      <c r="EA23" s="282"/>
      <c r="EB23" s="282"/>
      <c r="EC23" s="282"/>
      <c r="ED23" s="282" t="e">
        <f t="shared" si="840"/>
        <v>#DIV/0!</v>
      </c>
      <c r="EE23" s="284"/>
      <c r="EF23" s="285">
        <f t="shared" si="841"/>
        <v>0</v>
      </c>
      <c r="EG23" s="286">
        <f t="shared" si="842"/>
        <v>0</v>
      </c>
      <c r="EH23" s="292"/>
    </row>
    <row r="24" ht="18.75" customHeight="1">
      <c r="A24" s="268" t="s">
        <v>58</v>
      </c>
      <c r="B24" s="282"/>
      <c r="C24" s="283"/>
      <c r="D24" s="283"/>
      <c r="E24" s="282"/>
      <c r="F24" s="282"/>
      <c r="G24" s="282"/>
      <c r="H24" s="282"/>
      <c r="I24" s="284"/>
      <c r="J24" s="285">
        <f t="shared" si="764"/>
        <v>0</v>
      </c>
      <c r="K24" s="286"/>
      <c r="L24" s="292"/>
      <c r="M24" s="283"/>
      <c r="N24" s="283"/>
      <c r="O24" s="282"/>
      <c r="P24" s="282"/>
      <c r="Q24" s="282"/>
      <c r="R24" s="282" t="e">
        <f t="shared" si="813"/>
        <v>#DIV/0!</v>
      </c>
      <c r="S24" s="284"/>
      <c r="T24" s="284"/>
      <c r="U24" s="285">
        <f t="shared" si="843"/>
        <v>0</v>
      </c>
      <c r="V24" s="286">
        <f t="shared" si="814"/>
        <v>0</v>
      </c>
      <c r="W24" s="292"/>
      <c r="X24" s="292"/>
      <c r="Y24" s="288"/>
      <c r="Z24" s="283"/>
      <c r="AA24" s="283"/>
      <c r="AB24" s="282"/>
      <c r="AC24" s="282"/>
      <c r="AD24" s="282"/>
      <c r="AE24" s="282" t="e">
        <f t="shared" si="815"/>
        <v>#DIV/0!</v>
      </c>
      <c r="AF24" s="284"/>
      <c r="AG24" s="285">
        <f t="shared" si="770"/>
        <v>0</v>
      </c>
      <c r="AH24" s="286">
        <f t="shared" si="771"/>
        <v>0</v>
      </c>
      <c r="AI24" s="289">
        <f t="shared" si="816"/>
        <v>0</v>
      </c>
      <c r="AJ24" s="292"/>
      <c r="AK24" s="292"/>
      <c r="AL24" s="283"/>
      <c r="AM24" s="283"/>
      <c r="AN24" s="282"/>
      <c r="AO24" s="282"/>
      <c r="AP24" s="282"/>
      <c r="AQ24" s="282" t="e">
        <f t="shared" si="817"/>
        <v>#DIV/0!</v>
      </c>
      <c r="AR24" s="284"/>
      <c r="AS24" s="284"/>
      <c r="AT24" s="284" t="e">
        <f t="shared" si="844"/>
        <v>#DIV/0!</v>
      </c>
      <c r="AU24" s="285">
        <f t="shared" si="818"/>
        <v>0</v>
      </c>
      <c r="AV24" s="285">
        <f t="shared" si="845"/>
        <v>0</v>
      </c>
      <c r="AW24" s="290">
        <f t="shared" si="819"/>
        <v>0</v>
      </c>
      <c r="AX24" s="292"/>
      <c r="AY24" s="285">
        <f t="shared" si="846"/>
        <v>0</v>
      </c>
      <c r="AZ24" s="286">
        <f t="shared" si="820"/>
        <v>0</v>
      </c>
      <c r="BA24" s="292"/>
      <c r="BB24" s="285">
        <f t="shared" si="847"/>
        <v>0</v>
      </c>
      <c r="BC24" s="292"/>
      <c r="BD24" s="283"/>
      <c r="BE24" s="283"/>
      <c r="BF24" s="282"/>
      <c r="BG24" s="282"/>
      <c r="BH24" s="282"/>
      <c r="BI24" s="282" t="e">
        <f t="shared" si="821"/>
        <v>#DIV/0!</v>
      </c>
      <c r="BJ24" s="284"/>
      <c r="BK24" s="284"/>
      <c r="BL24" s="284" t="e">
        <f t="shared" si="848"/>
        <v>#DIV/0!</v>
      </c>
      <c r="BM24" s="285">
        <f t="shared" si="822"/>
        <v>0</v>
      </c>
      <c r="BN24" s="290">
        <f t="shared" si="849"/>
        <v>0</v>
      </c>
      <c r="BO24" s="292"/>
      <c r="BP24" s="285">
        <f t="shared" si="850"/>
        <v>0</v>
      </c>
      <c r="BQ24" s="286">
        <f t="shared" si="823"/>
        <v>0</v>
      </c>
      <c r="BR24" s="292"/>
      <c r="BS24" s="285">
        <f t="shared" si="824"/>
        <v>0</v>
      </c>
      <c r="BT24" s="292"/>
      <c r="BU24" s="283"/>
      <c r="BV24" s="283"/>
      <c r="BW24" s="282"/>
      <c r="BX24" s="282"/>
      <c r="BY24" s="282"/>
      <c r="BZ24" s="282" t="e">
        <f t="shared" si="825"/>
        <v>#DIV/0!</v>
      </c>
      <c r="CA24" s="284"/>
      <c r="CB24" s="284"/>
      <c r="CC24" s="284"/>
      <c r="CD24" s="284" t="e">
        <f t="shared" si="851"/>
        <v>#DIV/0!</v>
      </c>
      <c r="CE24" s="285">
        <f t="shared" si="826"/>
        <v>0</v>
      </c>
      <c r="CF24" s="290">
        <f t="shared" si="827"/>
        <v>0</v>
      </c>
      <c r="CG24" s="292"/>
      <c r="CH24" s="285">
        <f t="shared" si="852"/>
        <v>0</v>
      </c>
      <c r="CI24" s="286">
        <f t="shared" si="828"/>
        <v>0</v>
      </c>
      <c r="CJ24" s="292"/>
      <c r="CK24" s="285">
        <f t="shared" si="853"/>
        <v>0</v>
      </c>
      <c r="CL24" s="286">
        <f t="shared" si="829"/>
        <v>0</v>
      </c>
      <c r="CM24" s="292"/>
      <c r="CN24" s="285">
        <f t="shared" si="830"/>
        <v>0</v>
      </c>
      <c r="CO24" s="292"/>
      <c r="CP24" s="291">
        <f t="shared" si="831"/>
        <v>1</v>
      </c>
      <c r="CQ24" s="283"/>
      <c r="CR24" s="283"/>
      <c r="CS24" s="283"/>
      <c r="CT24" s="282"/>
      <c r="CU24" s="282"/>
      <c r="CV24" s="282"/>
      <c r="CW24" s="284"/>
      <c r="CX24" s="285">
        <f t="shared" si="832"/>
        <v>0</v>
      </c>
      <c r="CY24" s="290">
        <f t="shared" si="833"/>
        <v>0</v>
      </c>
      <c r="CZ24" s="292"/>
      <c r="DA24" s="285">
        <f t="shared" si="834"/>
        <v>0</v>
      </c>
      <c r="DB24" s="292"/>
      <c r="DC24" s="283"/>
      <c r="DD24" s="283"/>
      <c r="DE24" s="282"/>
      <c r="DF24" s="282"/>
      <c r="DG24" s="282"/>
      <c r="DH24" s="282" t="e">
        <f t="shared" si="835"/>
        <v>#DIV/0!</v>
      </c>
      <c r="DI24" s="284"/>
      <c r="DJ24" s="285">
        <f t="shared" si="854"/>
        <v>0</v>
      </c>
      <c r="DK24" s="286">
        <f t="shared" si="836"/>
        <v>0</v>
      </c>
      <c r="DL24" s="292"/>
      <c r="DM24" s="285">
        <f t="shared" si="855"/>
        <v>0</v>
      </c>
      <c r="DN24" s="292"/>
      <c r="DO24" s="283"/>
      <c r="DP24" s="283"/>
      <c r="DQ24" s="282"/>
      <c r="DR24" s="282"/>
      <c r="DS24" s="282"/>
      <c r="DT24" s="282" t="e">
        <f t="shared" si="837"/>
        <v>#DIV/0!</v>
      </c>
      <c r="DU24" s="284"/>
      <c r="DV24" s="285">
        <f t="shared" si="838"/>
        <v>0</v>
      </c>
      <c r="DW24" s="286">
        <f t="shared" si="839"/>
        <v>0</v>
      </c>
      <c r="DX24" s="292"/>
      <c r="DY24" s="283"/>
      <c r="DZ24" s="293"/>
      <c r="EA24" s="282"/>
      <c r="EB24" s="282"/>
      <c r="EC24" s="282"/>
      <c r="ED24" s="282" t="e">
        <f t="shared" si="840"/>
        <v>#DIV/0!</v>
      </c>
      <c r="EE24" s="284"/>
      <c r="EF24" s="285">
        <f t="shared" si="841"/>
        <v>0</v>
      </c>
      <c r="EG24" s="286">
        <f t="shared" si="842"/>
        <v>0</v>
      </c>
      <c r="EH24" s="292"/>
    </row>
    <row r="25" ht="35.25" customHeight="1">
      <c r="A25" s="152" t="s">
        <v>60</v>
      </c>
      <c r="B25" s="282">
        <f>'[10]численность 2021'!C40</f>
        <v>1576.0830078125</v>
      </c>
      <c r="C25" s="283">
        <v>6327.1015630000002</v>
      </c>
      <c r="D25" s="283">
        <v>5855.1503910000001</v>
      </c>
      <c r="E25" s="282">
        <f>_xlfn.FLOOR.PRECISE('[10]численность 2021'!D40)</f>
        <v>5364</v>
      </c>
      <c r="F25" s="282">
        <v>3.7149610000000002</v>
      </c>
      <c r="G25" s="282">
        <v>3.7149610000000002</v>
      </c>
      <c r="H25" s="282">
        <f t="shared" si="811"/>
        <v>3.403374044013634</v>
      </c>
      <c r="I25" s="284">
        <f>_xlfn.FLOOR.PRECISE('[10]численность 2021'!R40)</f>
        <v>1555</v>
      </c>
      <c r="J25" s="285">
        <f t="shared" si="764"/>
        <v>1877.3999999999999</v>
      </c>
      <c r="K25" s="286">
        <f t="shared" si="812"/>
        <v>1555</v>
      </c>
      <c r="L25" s="292">
        <v>1555</v>
      </c>
      <c r="M25" s="283">
        <v>504</v>
      </c>
      <c r="N25" s="283">
        <v>551</v>
      </c>
      <c r="O25" s="282">
        <f>_xlfn.FLOOR.PRECISE('[10]численность 2021'!P40)</f>
        <v>583</v>
      </c>
      <c r="P25" s="282">
        <v>0.31977699999999998</v>
      </c>
      <c r="Q25" s="282">
        <v>0.34959699999999999</v>
      </c>
      <c r="R25" s="282">
        <f t="shared" si="813"/>
        <v>0.36990437502981893</v>
      </c>
      <c r="S25" s="284">
        <f>_xlfn.FLOOR.PRECISE('[10]численность 2021'!Q40)</f>
        <v>40</v>
      </c>
      <c r="T25" s="284"/>
      <c r="U25" s="285">
        <f t="shared" si="843"/>
        <v>174.90000000000001</v>
      </c>
      <c r="V25" s="286">
        <f t="shared" si="814"/>
        <v>40</v>
      </c>
      <c r="W25" s="292">
        <v>40</v>
      </c>
      <c r="X25" s="292"/>
      <c r="Y25" s="288"/>
      <c r="Z25" s="283">
        <v>3752.2614749999998</v>
      </c>
      <c r="AA25" s="283">
        <v>4095.7783199999999</v>
      </c>
      <c r="AB25" s="282">
        <f>_xlfn.FLOOR.PRECISE('[10]численность 2021'!E40)</f>
        <v>5336</v>
      </c>
      <c r="AC25" s="282">
        <v>2.3807260000000001</v>
      </c>
      <c r="AD25" s="282">
        <v>2.5986790000000002</v>
      </c>
      <c r="AE25" s="282">
        <f t="shared" si="815"/>
        <v>3.3856084822626307</v>
      </c>
      <c r="AF25" s="284">
        <f>_xlfn.FLOOR.PRECISE('[10]численность 2021'!O40)</f>
        <v>266</v>
      </c>
      <c r="AG25" s="285">
        <f t="shared" si="770"/>
        <v>266.80000000000001</v>
      </c>
      <c r="AH25" s="286">
        <f t="shared" si="771"/>
        <v>266</v>
      </c>
      <c r="AI25" s="289">
        <f t="shared" si="816"/>
        <v>199.5</v>
      </c>
      <c r="AJ25" s="292">
        <v>266</v>
      </c>
      <c r="AK25" s="292">
        <v>199</v>
      </c>
      <c r="AL25" s="283">
        <v>3687.1225589999999</v>
      </c>
      <c r="AM25" s="283">
        <v>3853.0427249999998</v>
      </c>
      <c r="AN25" s="282">
        <f>_xlfn.FLOOR.PRECISE('[10]численность 2021'!F40)</f>
        <v>1949</v>
      </c>
      <c r="AO25" s="282">
        <v>2.3393959999999998</v>
      </c>
      <c r="AP25" s="282">
        <v>2.4446690000000002</v>
      </c>
      <c r="AQ25" s="282">
        <f t="shared" si="817"/>
        <v>1.2366099947394804</v>
      </c>
      <c r="AR25" s="284">
        <f>_xlfn.FLOOR.PRECISE('[10]численность 2021'!L40)</f>
        <v>97</v>
      </c>
      <c r="AS25" s="284"/>
      <c r="AT25" s="284">
        <f t="shared" si="844"/>
        <v>97</v>
      </c>
      <c r="AU25" s="285">
        <f t="shared" si="818"/>
        <v>97.450000000000003</v>
      </c>
      <c r="AV25" s="285">
        <f t="shared" si="845"/>
        <v>0</v>
      </c>
      <c r="AW25" s="290">
        <f t="shared" si="819"/>
        <v>97</v>
      </c>
      <c r="AX25" s="292">
        <v>97</v>
      </c>
      <c r="AY25" s="285">
        <f t="shared" si="846"/>
        <v>14.549999999999999</v>
      </c>
      <c r="AZ25" s="286">
        <f t="shared" si="820"/>
        <v>0</v>
      </c>
      <c r="BA25" s="292"/>
      <c r="BB25" s="285">
        <f t="shared" si="847"/>
        <v>29.099999999999998</v>
      </c>
      <c r="BC25" s="292"/>
      <c r="BD25" s="283">
        <v>1180.8009030000001</v>
      </c>
      <c r="BE25" s="283">
        <v>1237.0295410000001</v>
      </c>
      <c r="BF25" s="282">
        <f>_xlfn.FLOOR.PRECISE('[10]численность 2021'!G40)</f>
        <v>1704</v>
      </c>
      <c r="BG25" s="282">
        <v>0.74919199999999997</v>
      </c>
      <c r="BH25" s="282">
        <v>0.78486699999999998</v>
      </c>
      <c r="BI25" s="282">
        <f t="shared" si="821"/>
        <v>1.0811613294182014</v>
      </c>
      <c r="BJ25" s="284">
        <f>_xlfn.FLOOR.PRECISE('[10]численность 2021'!K40)</f>
        <v>83</v>
      </c>
      <c r="BK25" s="284"/>
      <c r="BL25" s="284">
        <f t="shared" si="848"/>
        <v>83</v>
      </c>
      <c r="BM25" s="285">
        <f t="shared" si="822"/>
        <v>85.200000000000003</v>
      </c>
      <c r="BN25" s="290">
        <f t="shared" si="849"/>
        <v>83</v>
      </c>
      <c r="BO25" s="292">
        <v>83</v>
      </c>
      <c r="BP25" s="285">
        <f t="shared" si="850"/>
        <v>12.449999999999999</v>
      </c>
      <c r="BQ25" s="286">
        <f t="shared" si="823"/>
        <v>0</v>
      </c>
      <c r="BR25" s="292"/>
      <c r="BS25" s="285">
        <f t="shared" si="824"/>
        <v>16.600000000000001</v>
      </c>
      <c r="BT25" s="292"/>
      <c r="BU25" s="283">
        <v>1349.4868160000001</v>
      </c>
      <c r="BV25" s="283">
        <v>1330.7438959999999</v>
      </c>
      <c r="BW25" s="282">
        <f>_xlfn.FLOOR.PRECISE('[10]численность 2021'!H40)</f>
        <v>1843</v>
      </c>
      <c r="BX25" s="282">
        <v>0.85621899999999995</v>
      </c>
      <c r="BY25" s="282">
        <v>0.84432700000000005</v>
      </c>
      <c r="BZ25" s="282">
        <f t="shared" si="825"/>
        <v>1.1693546538249677</v>
      </c>
      <c r="CA25" s="284">
        <f>_xlfn.FLOOR.PRECISE('[10]численность 2021'!M40)</f>
        <v>90</v>
      </c>
      <c r="CB25" s="284"/>
      <c r="CC25" s="284"/>
      <c r="CD25" s="284">
        <f t="shared" si="851"/>
        <v>90</v>
      </c>
      <c r="CE25" s="285">
        <f t="shared" si="826"/>
        <v>92.150000000000006</v>
      </c>
      <c r="CF25" s="290">
        <f t="shared" si="827"/>
        <v>90</v>
      </c>
      <c r="CG25" s="292">
        <v>90</v>
      </c>
      <c r="CH25" s="285">
        <f t="shared" si="852"/>
        <v>6.75</v>
      </c>
      <c r="CI25" s="286">
        <f t="shared" si="828"/>
        <v>0</v>
      </c>
      <c r="CJ25" s="292"/>
      <c r="CK25" s="285">
        <f t="shared" si="853"/>
        <v>6.75</v>
      </c>
      <c r="CL25" s="286">
        <f t="shared" si="829"/>
        <v>0</v>
      </c>
      <c r="CM25" s="292"/>
      <c r="CN25" s="285">
        <f t="shared" si="830"/>
        <v>18</v>
      </c>
      <c r="CO25" s="292"/>
      <c r="CP25" s="291">
        <f t="shared" si="831"/>
        <v>1</v>
      </c>
      <c r="CQ25" s="283">
        <v>0</v>
      </c>
      <c r="CR25" s="283">
        <v>0</v>
      </c>
      <c r="CS25" s="283" t="e">
        <f>#NAME?</f>
        <v>#REF!</v>
      </c>
      <c r="CT25" s="282">
        <v>0</v>
      </c>
      <c r="CU25" s="282">
        <v>0</v>
      </c>
      <c r="CV25" s="282" t="e">
        <f>#NAME?</f>
        <v>#REF!</v>
      </c>
      <c r="CW25" s="284" t="e">
        <f>#NAME?</f>
        <v>#REF!</v>
      </c>
      <c r="CX25" s="285" t="e">
        <f t="shared" si="832"/>
        <v>#REF!</v>
      </c>
      <c r="CY25" s="290" t="e">
        <f t="shared" si="833"/>
        <v>#REF!</v>
      </c>
      <c r="CZ25" s="292"/>
      <c r="DA25" s="285">
        <f t="shared" si="834"/>
        <v>0</v>
      </c>
      <c r="DB25" s="292"/>
      <c r="DC25" s="283">
        <v>408.65603599999997</v>
      </c>
      <c r="DD25" s="283">
        <v>516.19708300000002</v>
      </c>
      <c r="DE25" s="282">
        <f>_xlfn.FLOOR.PRECISE('[10]численность 2021'!I40)</f>
        <v>466</v>
      </c>
      <c r="DF25" s="282">
        <v>0.25928299999999999</v>
      </c>
      <c r="DG25" s="282">
        <v>0.327515</v>
      </c>
      <c r="DH25" s="282">
        <f t="shared" si="835"/>
        <v>0.29566970628455508</v>
      </c>
      <c r="DI25" s="284">
        <f>_xlfn.FLOOR.PRECISE('[10]численность 2021'!N40)</f>
        <v>23</v>
      </c>
      <c r="DJ25" s="285">
        <f t="shared" si="854"/>
        <v>69.899999999999991</v>
      </c>
      <c r="DK25" s="286">
        <f t="shared" si="836"/>
        <v>23</v>
      </c>
      <c r="DL25" s="292">
        <v>23</v>
      </c>
      <c r="DM25" s="285">
        <f t="shared" si="855"/>
        <v>4.6000000000000005</v>
      </c>
      <c r="DN25" s="292"/>
      <c r="DO25" s="283">
        <v>92.178061999999997</v>
      </c>
      <c r="DP25" s="283">
        <v>98.323265000000006</v>
      </c>
      <c r="DQ25" s="282">
        <f>_xlfn.FLOOR.PRECISE('[10]численность 2021'!J40)</f>
        <v>116</v>
      </c>
      <c r="DR25" s="282">
        <v>5.8485000000000002e-002</v>
      </c>
      <c r="DS25" s="282">
        <v>6.2384000000000002e-002</v>
      </c>
      <c r="DT25" s="282">
        <f t="shared" si="837"/>
        <v>7.3600184397013713e-002</v>
      </c>
      <c r="DU25" s="284">
        <f>_xlfn.FLOOR.PRECISE('[10]численность 2021'!S40)</f>
        <v>11</v>
      </c>
      <c r="DV25" s="285">
        <f t="shared" si="838"/>
        <v>11.600000000000001</v>
      </c>
      <c r="DW25" s="286">
        <f t="shared" si="839"/>
        <v>11</v>
      </c>
      <c r="DX25" s="292">
        <v>11</v>
      </c>
      <c r="DY25" s="283">
        <v>0</v>
      </c>
      <c r="DZ25" s="293">
        <v>0</v>
      </c>
      <c r="EA25" s="282">
        <f>_xlfn.FLOOR.PRECISE('[10]численность 2021'!T40)</f>
        <v>0</v>
      </c>
      <c r="EB25" s="282">
        <v>0</v>
      </c>
      <c r="EC25" s="282">
        <v>0</v>
      </c>
      <c r="ED25" s="282">
        <f t="shared" si="840"/>
        <v>0</v>
      </c>
      <c r="EE25" s="284">
        <f>_xlfn.FLOOR.PRECISE('[10]численность 2021'!U40)</f>
        <v>0</v>
      </c>
      <c r="EF25" s="285">
        <f t="shared" si="841"/>
        <v>0</v>
      </c>
      <c r="EG25" s="286">
        <f t="shared" si="842"/>
        <v>0</v>
      </c>
      <c r="EH25" s="292"/>
    </row>
    <row r="26" ht="53.25" customHeight="1">
      <c r="A26" s="152" t="s">
        <v>59</v>
      </c>
      <c r="B26" s="282">
        <f>'[10]численность 2021'!C39</f>
        <v>116.81000518798828</v>
      </c>
      <c r="C26" s="283">
        <v>295</v>
      </c>
      <c r="D26" s="283">
        <v>284.21658300000001</v>
      </c>
      <c r="E26" s="282">
        <f>_xlfn.FLOOR.PRECISE('[10]численность 2021'!D39)</f>
        <v>282</v>
      </c>
      <c r="F26" s="282">
        <v>2.4331529999999999</v>
      </c>
      <c r="G26" s="282">
        <v>2.4331529999999999</v>
      </c>
      <c r="H26" s="282">
        <f t="shared" si="811"/>
        <v>2.4141767611957818</v>
      </c>
      <c r="I26" s="284">
        <f>_xlfn.FLOOR.PRECISE('[10]численность 2021'!R39)</f>
        <v>98</v>
      </c>
      <c r="J26" s="285">
        <f t="shared" si="764"/>
        <v>98.699999999999989</v>
      </c>
      <c r="K26" s="286">
        <f t="shared" si="812"/>
        <v>98</v>
      </c>
      <c r="L26" s="292">
        <v>98</v>
      </c>
      <c r="M26" s="283">
        <v>37</v>
      </c>
      <c r="N26" s="283">
        <v>49</v>
      </c>
      <c r="O26" s="282">
        <f>_xlfn.FLOOR.PRECISE('[10]численность 2021'!P39)</f>
        <v>52</v>
      </c>
      <c r="P26" s="282">
        <v>0.28087800000000002</v>
      </c>
      <c r="Q26" s="282">
        <v>0.419485</v>
      </c>
      <c r="R26" s="282">
        <f t="shared" si="813"/>
        <v>0.44516734603610159</v>
      </c>
      <c r="S26" s="284">
        <f>_xlfn.FLOOR.PRECISE('[10]численность 2021'!Q39)</f>
        <v>8</v>
      </c>
      <c r="T26" s="284"/>
      <c r="U26" s="285">
        <f t="shared" si="843"/>
        <v>15.6</v>
      </c>
      <c r="V26" s="286">
        <f t="shared" si="814"/>
        <v>8</v>
      </c>
      <c r="W26" s="292">
        <v>8</v>
      </c>
      <c r="X26" s="292"/>
      <c r="Y26" s="288"/>
      <c r="Z26" s="283">
        <v>500</v>
      </c>
      <c r="AA26" s="283">
        <v>478.44430499999999</v>
      </c>
      <c r="AB26" s="282">
        <f>_xlfn.FLOOR.PRECISE('[10]численность 2021'!E39)</f>
        <v>486</v>
      </c>
      <c r="AC26" s="282">
        <v>3.7956430000000001</v>
      </c>
      <c r="AD26" s="282">
        <v>4.0959190000000003</v>
      </c>
      <c r="AE26" s="282">
        <f t="shared" si="815"/>
        <v>4.1606025033374108</v>
      </c>
      <c r="AF26" s="284">
        <f>_xlfn.FLOOR.PRECISE('[10]численность 2021'!O39)</f>
        <v>24</v>
      </c>
      <c r="AG26" s="285">
        <f t="shared" si="770"/>
        <v>24.300000000000001</v>
      </c>
      <c r="AH26" s="286">
        <f t="shared" si="771"/>
        <v>24</v>
      </c>
      <c r="AI26" s="289">
        <f t="shared" si="816"/>
        <v>18</v>
      </c>
      <c r="AJ26" s="292">
        <v>24</v>
      </c>
      <c r="AK26" s="292">
        <v>18</v>
      </c>
      <c r="AL26" s="283">
        <v>617</v>
      </c>
      <c r="AM26" s="283">
        <v>614.53539999999998</v>
      </c>
      <c r="AN26" s="282">
        <f>_xlfn.FLOOR.PRECISE('[10]численность 2021'!F39)</f>
        <v>625</v>
      </c>
      <c r="AO26" s="282">
        <v>4.6838230000000003</v>
      </c>
      <c r="AP26" s="282">
        <v>5.2609830000000004</v>
      </c>
      <c r="AQ26" s="282">
        <f t="shared" si="817"/>
        <v>5.3505690629339133</v>
      </c>
      <c r="AR26" s="284">
        <f>_xlfn.FLOOR.PRECISE('[10]численность 2021'!L39)</f>
        <v>50</v>
      </c>
      <c r="AS26" s="284"/>
      <c r="AT26" s="284">
        <f t="shared" si="844"/>
        <v>50</v>
      </c>
      <c r="AU26" s="285">
        <f t="shared" si="818"/>
        <v>50</v>
      </c>
      <c r="AV26" s="285">
        <f t="shared" si="845"/>
        <v>0</v>
      </c>
      <c r="AW26" s="290">
        <f t="shared" si="819"/>
        <v>50</v>
      </c>
      <c r="AX26" s="292">
        <v>50</v>
      </c>
      <c r="AY26" s="285">
        <f t="shared" si="846"/>
        <v>7.5</v>
      </c>
      <c r="AZ26" s="286">
        <f t="shared" si="820"/>
        <v>0</v>
      </c>
      <c r="BA26" s="292"/>
      <c r="BB26" s="285">
        <f t="shared" si="847"/>
        <v>15</v>
      </c>
      <c r="BC26" s="292"/>
      <c r="BD26" s="283">
        <v>77</v>
      </c>
      <c r="BE26" s="283">
        <v>91.455757000000006</v>
      </c>
      <c r="BF26" s="282">
        <f>_xlfn.FLOOR.PRECISE('[10]численность 2021'!G39)</f>
        <v>73</v>
      </c>
      <c r="BG26" s="282">
        <v>0.58452899999999997</v>
      </c>
      <c r="BH26" s="282">
        <v>0.782945</v>
      </c>
      <c r="BI26" s="282">
        <f t="shared" si="821"/>
        <v>0.62494646655068109</v>
      </c>
      <c r="BJ26" s="284">
        <f>_xlfn.FLOOR.PRECISE('[10]численность 2021'!K39)</f>
        <v>2</v>
      </c>
      <c r="BK26" s="284"/>
      <c r="BL26" s="284">
        <f t="shared" si="848"/>
        <v>2</v>
      </c>
      <c r="BM26" s="285">
        <f t="shared" si="822"/>
        <v>2.1899999999999999</v>
      </c>
      <c r="BN26" s="290">
        <f t="shared" si="849"/>
        <v>2</v>
      </c>
      <c r="BO26" s="292">
        <v>2</v>
      </c>
      <c r="BP26" s="285">
        <f t="shared" si="850"/>
        <v>0</v>
      </c>
      <c r="BQ26" s="286">
        <f t="shared" si="823"/>
        <v>0</v>
      </c>
      <c r="BR26" s="292"/>
      <c r="BS26" s="285">
        <f t="shared" si="824"/>
        <v>0.40000000000000002</v>
      </c>
      <c r="BT26" s="292"/>
      <c r="BU26" s="283">
        <v>261</v>
      </c>
      <c r="BV26" s="283">
        <v>243.375122</v>
      </c>
      <c r="BW26" s="282">
        <f>_xlfn.FLOOR.PRECISE('[10]численность 2021'!H39)</f>
        <v>272</v>
      </c>
      <c r="BX26" s="282">
        <v>1.9813259999999999</v>
      </c>
      <c r="BY26" s="282">
        <v>2.0835129999999999</v>
      </c>
      <c r="BZ26" s="282">
        <f t="shared" si="825"/>
        <v>2.3285676561888389</v>
      </c>
      <c r="CA26" s="284">
        <f>_xlfn.FLOOR.PRECISE('[10]численность 2021'!M39)</f>
        <v>18</v>
      </c>
      <c r="CB26" s="284"/>
      <c r="CC26" s="284"/>
      <c r="CD26" s="284">
        <f t="shared" si="851"/>
        <v>18</v>
      </c>
      <c r="CE26" s="285">
        <f t="shared" si="826"/>
        <v>19.040000000000003</v>
      </c>
      <c r="CF26" s="290">
        <f t="shared" si="827"/>
        <v>18</v>
      </c>
      <c r="CG26" s="292">
        <v>18</v>
      </c>
      <c r="CH26" s="285">
        <f t="shared" si="852"/>
        <v>1.3499999999999999</v>
      </c>
      <c r="CI26" s="286">
        <f t="shared" si="828"/>
        <v>0</v>
      </c>
      <c r="CJ26" s="292"/>
      <c r="CK26" s="285">
        <f t="shared" si="853"/>
        <v>1.3499999999999999</v>
      </c>
      <c r="CL26" s="286">
        <f t="shared" si="829"/>
        <v>0</v>
      </c>
      <c r="CM26" s="292"/>
      <c r="CN26" s="285">
        <f t="shared" si="830"/>
        <v>3.6000000000000001</v>
      </c>
      <c r="CO26" s="292"/>
      <c r="CP26" s="291">
        <f t="shared" si="831"/>
        <v>1</v>
      </c>
      <c r="CQ26" s="283">
        <v>0</v>
      </c>
      <c r="CR26" s="283">
        <v>0</v>
      </c>
      <c r="CS26" s="283" t="e">
        <f>#NAME?</f>
        <v>#REF!</v>
      </c>
      <c r="CT26" s="282">
        <v>0</v>
      </c>
      <c r="CU26" s="282">
        <v>0</v>
      </c>
      <c r="CV26" s="282" t="e">
        <f>#NAME?</f>
        <v>#REF!</v>
      </c>
      <c r="CW26" s="284" t="e">
        <f>#NAME?</f>
        <v>#REF!</v>
      </c>
      <c r="CX26" s="285" t="e">
        <f t="shared" si="832"/>
        <v>#REF!</v>
      </c>
      <c r="CY26" s="290" t="e">
        <f t="shared" si="833"/>
        <v>#REF!</v>
      </c>
      <c r="CZ26" s="292"/>
      <c r="DA26" s="285">
        <f t="shared" si="834"/>
        <v>0</v>
      </c>
      <c r="DB26" s="292"/>
      <c r="DC26" s="283">
        <v>0</v>
      </c>
      <c r="DD26" s="283">
        <v>0</v>
      </c>
      <c r="DE26" s="282">
        <f>_xlfn.FLOOR.PRECISE('[10]численность 2021'!I39)</f>
        <v>0</v>
      </c>
      <c r="DF26" s="282">
        <v>0</v>
      </c>
      <c r="DG26" s="282">
        <v>0</v>
      </c>
      <c r="DH26" s="282">
        <f t="shared" si="835"/>
        <v>0</v>
      </c>
      <c r="DI26" s="284">
        <f>_xlfn.FLOOR.PRECISE('[10]численность 2021'!N39)</f>
        <v>0</v>
      </c>
      <c r="DJ26" s="285">
        <f t="shared" si="854"/>
        <v>0</v>
      </c>
      <c r="DK26" s="286">
        <f t="shared" si="836"/>
        <v>0</v>
      </c>
      <c r="DL26" s="292"/>
      <c r="DM26" s="285">
        <f t="shared" si="855"/>
        <v>0</v>
      </c>
      <c r="DN26" s="292"/>
      <c r="DO26" s="283">
        <v>5.5312960000000002</v>
      </c>
      <c r="DP26" s="283">
        <v>3.904074</v>
      </c>
      <c r="DQ26" s="282">
        <f>_xlfn.FLOOR.PRECISE('[10]численность 2021'!J39)</f>
        <v>4</v>
      </c>
      <c r="DR26" s="282">
        <v>4.199e-002</v>
      </c>
      <c r="DS26" s="282">
        <v>3.3422e-002</v>
      </c>
      <c r="DT26" s="282">
        <f t="shared" si="837"/>
        <v>3.4243642002777047e-002</v>
      </c>
      <c r="DU26" s="284">
        <f>_xlfn.FLOOR.PRECISE('[10]численность 2021'!S39)</f>
        <v>0</v>
      </c>
      <c r="DV26" s="285">
        <f t="shared" si="838"/>
        <v>0.40000000000000002</v>
      </c>
      <c r="DW26" s="286">
        <f t="shared" si="839"/>
        <v>0</v>
      </c>
      <c r="DX26" s="292"/>
      <c r="DY26" s="283">
        <v>0</v>
      </c>
      <c r="DZ26" s="293">
        <v>0</v>
      </c>
      <c r="EA26" s="282">
        <f>_xlfn.FLOOR.PRECISE('[10]численность 2021'!T39)</f>
        <v>0</v>
      </c>
      <c r="EB26" s="282">
        <v>0</v>
      </c>
      <c r="EC26" s="282">
        <v>0</v>
      </c>
      <c r="ED26" s="282">
        <f t="shared" si="840"/>
        <v>0</v>
      </c>
      <c r="EE26" s="284">
        <f>_xlfn.FLOOR.PRECISE('[10]численность 2021'!U39)</f>
        <v>0</v>
      </c>
      <c r="EF26" s="285">
        <f t="shared" si="841"/>
        <v>0</v>
      </c>
      <c r="EG26" s="286">
        <f t="shared" si="842"/>
        <v>0</v>
      </c>
      <c r="EH26" s="292"/>
    </row>
    <row r="27" ht="31.5" customHeight="1">
      <c r="A27" s="152" t="s">
        <v>294</v>
      </c>
      <c r="B27" s="282">
        <f>'[10]численность 2021'!C41</f>
        <v>109.70999908447266</v>
      </c>
      <c r="C27" s="283">
        <v>286.20498700000002</v>
      </c>
      <c r="D27" s="283">
        <v>227.29319799999999</v>
      </c>
      <c r="E27" s="282">
        <f>_xlfn.FLOOR.PRECISE('[10]численность 2021'!D41)</f>
        <v>192</v>
      </c>
      <c r="F27" s="282">
        <v>2.0717639999999999</v>
      </c>
      <c r="G27" s="282">
        <v>2.0717639999999999</v>
      </c>
      <c r="H27" s="282">
        <f t="shared" si="811"/>
        <v>1.7500683766496714</v>
      </c>
      <c r="I27" s="284">
        <f>_xlfn.FLOOR.PRECISE('[10]численность 2021'!R41)</f>
        <v>67</v>
      </c>
      <c r="J27" s="285">
        <f t="shared" si="764"/>
        <v>67.199999999999989</v>
      </c>
      <c r="K27" s="286">
        <f t="shared" si="812"/>
        <v>67</v>
      </c>
      <c r="L27" s="292">
        <v>67</v>
      </c>
      <c r="M27" s="283">
        <v>35</v>
      </c>
      <c r="N27" s="283">
        <v>45</v>
      </c>
      <c r="O27" s="282">
        <f>_xlfn.FLOOR.PRECISE('[10]численность 2021'!P41)</f>
        <v>55</v>
      </c>
      <c r="P27" s="282">
        <v>0.319023</v>
      </c>
      <c r="Q27" s="282">
        <v>0.41017199999999998</v>
      </c>
      <c r="R27" s="282">
        <f t="shared" si="813"/>
        <v>0.50132167039443709</v>
      </c>
      <c r="S27" s="284">
        <f>_xlfn.FLOOR.PRECISE('[10]численность 2021'!Q41)</f>
        <v>16</v>
      </c>
      <c r="T27" s="284"/>
      <c r="U27" s="285">
        <f t="shared" si="843"/>
        <v>16.5</v>
      </c>
      <c r="V27" s="286">
        <f t="shared" si="814"/>
        <v>16</v>
      </c>
      <c r="W27" s="292">
        <v>16</v>
      </c>
      <c r="X27" s="292"/>
      <c r="Y27" s="288"/>
      <c r="Z27" s="283">
        <v>804.78607199999999</v>
      </c>
      <c r="AA27" s="283">
        <v>775.68316700000003</v>
      </c>
      <c r="AB27" s="282">
        <f>_xlfn.FLOOR.PRECISE('[10]численность 2021'!E41)</f>
        <v>645</v>
      </c>
      <c r="AC27" s="282">
        <v>7.3355759999999997</v>
      </c>
      <c r="AD27" s="282">
        <v>7.0703050000000003</v>
      </c>
      <c r="AE27" s="282">
        <f t="shared" si="815"/>
        <v>5.8791359528074896</v>
      </c>
      <c r="AF27" s="284">
        <f>_xlfn.FLOOR.PRECISE('[10]численность 2021'!O41)</f>
        <v>32</v>
      </c>
      <c r="AG27" s="285">
        <f t="shared" si="770"/>
        <v>32.25</v>
      </c>
      <c r="AH27" s="286">
        <f t="shared" si="771"/>
        <v>32</v>
      </c>
      <c r="AI27" s="289">
        <f t="shared" si="816"/>
        <v>24</v>
      </c>
      <c r="AJ27" s="292">
        <v>32</v>
      </c>
      <c r="AK27" s="292">
        <v>24</v>
      </c>
      <c r="AL27" s="283">
        <v>235.19163499999999</v>
      </c>
      <c r="AM27" s="283">
        <v>282.42535400000003</v>
      </c>
      <c r="AN27" s="282">
        <f>_xlfn.FLOOR.PRECISE('[10]численность 2021'!F41)</f>
        <v>350</v>
      </c>
      <c r="AO27" s="282">
        <v>2.1437580000000001</v>
      </c>
      <c r="AP27" s="282">
        <v>2.57429</v>
      </c>
      <c r="AQ27" s="282">
        <f t="shared" si="817"/>
        <v>3.1902288116009636</v>
      </c>
      <c r="AR27" s="284">
        <f>_xlfn.FLOOR.PRECISE('[10]численность 2021'!L41)</f>
        <v>24</v>
      </c>
      <c r="AS27" s="284"/>
      <c r="AT27" s="284">
        <f t="shared" si="844"/>
        <v>24</v>
      </c>
      <c r="AU27" s="285">
        <f t="shared" si="818"/>
        <v>24.500000000000004</v>
      </c>
      <c r="AV27" s="285">
        <f t="shared" si="845"/>
        <v>0</v>
      </c>
      <c r="AW27" s="290">
        <f t="shared" si="819"/>
        <v>24</v>
      </c>
      <c r="AX27" s="292">
        <v>24</v>
      </c>
      <c r="AY27" s="285">
        <f t="shared" si="846"/>
        <v>3.5999999999999996</v>
      </c>
      <c r="AZ27" s="286">
        <f t="shared" si="820"/>
        <v>0</v>
      </c>
      <c r="BA27" s="292"/>
      <c r="BB27" s="285">
        <f t="shared" si="847"/>
        <v>7.1999999999999993</v>
      </c>
      <c r="BC27" s="292"/>
      <c r="BD27" s="283">
        <v>136.39459199999999</v>
      </c>
      <c r="BE27" s="283">
        <v>134.10977199999999</v>
      </c>
      <c r="BF27" s="282">
        <f>_xlfn.FLOOR.PRECISE('[10]численность 2021'!G41)</f>
        <v>154</v>
      </c>
      <c r="BG27" s="282">
        <v>1.243228</v>
      </c>
      <c r="BH27" s="282">
        <v>1.222402</v>
      </c>
      <c r="BI27" s="282">
        <f t="shared" si="821"/>
        <v>1.403700677104424</v>
      </c>
      <c r="BJ27" s="284">
        <f>_xlfn.FLOOR.PRECISE('[10]численность 2021'!K41)</f>
        <v>7</v>
      </c>
      <c r="BK27" s="284"/>
      <c r="BL27" s="284">
        <f t="shared" si="848"/>
        <v>7</v>
      </c>
      <c r="BM27" s="285">
        <f t="shared" si="822"/>
        <v>7.7000000000000002</v>
      </c>
      <c r="BN27" s="290">
        <f t="shared" si="849"/>
        <v>7</v>
      </c>
      <c r="BO27" s="292">
        <v>7</v>
      </c>
      <c r="BP27" s="285">
        <f t="shared" si="850"/>
        <v>1.05</v>
      </c>
      <c r="BQ27" s="286">
        <f t="shared" si="823"/>
        <v>0</v>
      </c>
      <c r="BR27" s="292"/>
      <c r="BS27" s="285">
        <f t="shared" si="824"/>
        <v>1.4000000000000001</v>
      </c>
      <c r="BT27" s="292"/>
      <c r="BU27" s="283">
        <v>377.18994099999998</v>
      </c>
      <c r="BV27" s="283">
        <v>361.064728</v>
      </c>
      <c r="BW27" s="282">
        <f>_xlfn.FLOOR.PRECISE('[10]численность 2021'!H41)</f>
        <v>375</v>
      </c>
      <c r="BX27" s="282">
        <v>3.4380630000000001</v>
      </c>
      <c r="BY27" s="282">
        <v>3.291083</v>
      </c>
      <c r="BZ27" s="282">
        <f t="shared" si="825"/>
        <v>3.4181022981438893</v>
      </c>
      <c r="CA27" s="284">
        <f>_xlfn.FLOOR.PRECISE('[10]численность 2021'!M41)</f>
        <v>26</v>
      </c>
      <c r="CB27" s="284"/>
      <c r="CC27" s="284"/>
      <c r="CD27" s="284">
        <f t="shared" si="851"/>
        <v>26</v>
      </c>
      <c r="CE27" s="285">
        <f t="shared" si="826"/>
        <v>26.250000000000004</v>
      </c>
      <c r="CF27" s="290">
        <f t="shared" si="827"/>
        <v>26</v>
      </c>
      <c r="CG27" s="292">
        <v>26</v>
      </c>
      <c r="CH27" s="285">
        <f t="shared" si="852"/>
        <v>1.95</v>
      </c>
      <c r="CI27" s="286">
        <f t="shared" si="828"/>
        <v>0</v>
      </c>
      <c r="CJ27" s="292"/>
      <c r="CK27" s="285">
        <f t="shared" si="853"/>
        <v>1.95</v>
      </c>
      <c r="CL27" s="286">
        <f t="shared" si="829"/>
        <v>0</v>
      </c>
      <c r="CM27" s="292"/>
      <c r="CN27" s="285">
        <f t="shared" si="830"/>
        <v>5.2000000000000002</v>
      </c>
      <c r="CO27" s="292"/>
      <c r="CP27" s="291">
        <f t="shared" si="831"/>
        <v>1</v>
      </c>
      <c r="CQ27" s="283">
        <v>0</v>
      </c>
      <c r="CR27" s="283">
        <v>0</v>
      </c>
      <c r="CS27" s="283" t="e">
        <f>#NAME?</f>
        <v>#REF!</v>
      </c>
      <c r="CT27" s="282">
        <v>0</v>
      </c>
      <c r="CU27" s="282">
        <v>0</v>
      </c>
      <c r="CV27" s="282" t="e">
        <f>#NAME?</f>
        <v>#REF!</v>
      </c>
      <c r="CW27" s="284" t="e">
        <f>#NAME?</f>
        <v>#REF!</v>
      </c>
      <c r="CX27" s="285" t="e">
        <f t="shared" si="832"/>
        <v>#REF!</v>
      </c>
      <c r="CY27" s="290" t="e">
        <f t="shared" si="833"/>
        <v>#REF!</v>
      </c>
      <c r="CZ27" s="292"/>
      <c r="DA27" s="285">
        <f t="shared" si="834"/>
        <v>0</v>
      </c>
      <c r="DB27" s="292"/>
      <c r="DC27" s="283">
        <v>26.086393000000001</v>
      </c>
      <c r="DD27" s="283">
        <v>21.703344000000001</v>
      </c>
      <c r="DE27" s="282">
        <f>_xlfn.FLOOR.PRECISE('[10]численность 2021'!I41)</f>
        <v>24</v>
      </c>
      <c r="DF27" s="282">
        <v>0.23777599999999999</v>
      </c>
      <c r="DG27" s="282">
        <v>0.197825</v>
      </c>
      <c r="DH27" s="282">
        <f t="shared" si="835"/>
        <v>0.21875854708120893</v>
      </c>
      <c r="DI27" s="284">
        <f>_xlfn.FLOOR.PRECISE('[10]численность 2021'!N41)</f>
        <v>0</v>
      </c>
      <c r="DJ27" s="285">
        <f t="shared" si="854"/>
        <v>0</v>
      </c>
      <c r="DK27" s="286">
        <f t="shared" si="836"/>
        <v>0</v>
      </c>
      <c r="DL27" s="292"/>
      <c r="DM27" s="285">
        <f t="shared" si="855"/>
        <v>0</v>
      </c>
      <c r="DN27" s="292"/>
      <c r="DO27" s="283">
        <v>17.114882999999999</v>
      </c>
      <c r="DP27" s="283">
        <v>16.347975000000002</v>
      </c>
      <c r="DQ27" s="282">
        <f>_xlfn.FLOOR.PRECISE('[10]численность 2021'!J41)</f>
        <v>22</v>
      </c>
      <c r="DR27" s="282">
        <v>0.156001</v>
      </c>
      <c r="DS27" s="282">
        <v>0.149011</v>
      </c>
      <c r="DT27" s="282">
        <f t="shared" si="837"/>
        <v>0.20052866815777484</v>
      </c>
      <c r="DU27" s="284">
        <f>_xlfn.FLOOR.PRECISE('[10]численность 2021'!S41)</f>
        <v>2</v>
      </c>
      <c r="DV27" s="285">
        <f t="shared" si="838"/>
        <v>2.2000000000000002</v>
      </c>
      <c r="DW27" s="286">
        <f t="shared" si="839"/>
        <v>2</v>
      </c>
      <c r="DX27" s="292">
        <v>2</v>
      </c>
      <c r="DY27" s="283">
        <v>0</v>
      </c>
      <c r="DZ27" s="293">
        <v>0</v>
      </c>
      <c r="EA27" s="282">
        <f>_xlfn.FLOOR.PRECISE('[10]численность 2021'!T41)</f>
        <v>0</v>
      </c>
      <c r="EB27" s="282">
        <v>0</v>
      </c>
      <c r="EC27" s="282">
        <v>0</v>
      </c>
      <c r="ED27" s="282">
        <f t="shared" si="840"/>
        <v>0</v>
      </c>
      <c r="EE27" s="284">
        <f>_xlfn.FLOOR.PRECISE('[10]численность 2021'!U41)</f>
        <v>0</v>
      </c>
      <c r="EF27" s="285">
        <f t="shared" si="841"/>
        <v>0</v>
      </c>
      <c r="EG27" s="286">
        <f t="shared" si="842"/>
        <v>0</v>
      </c>
      <c r="EH27" s="292"/>
    </row>
    <row r="28" ht="31.5" customHeight="1">
      <c r="A28" s="155" t="s">
        <v>62</v>
      </c>
      <c r="B28" s="282">
        <f>'[10]численность 2021'!C42</f>
        <v>446.9169921875</v>
      </c>
      <c r="C28" s="283">
        <v>821.39178500000003</v>
      </c>
      <c r="D28" s="283">
        <v>843.38928199999998</v>
      </c>
      <c r="E28" s="282">
        <f>_xlfn.FLOOR.PRECISE('[10]численность 2021'!D42)</f>
        <v>799</v>
      </c>
      <c r="F28" s="282">
        <v>1.887127</v>
      </c>
      <c r="G28" s="282">
        <v>1.887127</v>
      </c>
      <c r="H28" s="282">
        <f t="shared" si="811"/>
        <v>1.7878040306527141</v>
      </c>
      <c r="I28" s="284">
        <f>_xlfn.FLOOR.PRECISE('[10]численность 2021'!R42)</f>
        <v>279</v>
      </c>
      <c r="J28" s="285">
        <f t="shared" si="764"/>
        <v>279.64999999999998</v>
      </c>
      <c r="K28" s="286">
        <f t="shared" si="812"/>
        <v>279</v>
      </c>
      <c r="L28" s="292">
        <v>279</v>
      </c>
      <c r="M28" s="283">
        <v>95</v>
      </c>
      <c r="N28" s="283">
        <v>99</v>
      </c>
      <c r="O28" s="282">
        <f>_xlfn.FLOOR.PRECISE('[10]численность 2021'!P42)</f>
        <v>99</v>
      </c>
      <c r="P28" s="282">
        <v>0.21256700000000001</v>
      </c>
      <c r="Q28" s="282">
        <v>0.22151799999999999</v>
      </c>
      <c r="R28" s="282">
        <f t="shared" si="813"/>
        <v>0.22151764585058659</v>
      </c>
      <c r="S28" s="284">
        <f>_xlfn.FLOOR.PRECISE('[10]численность 2021'!Q42)</f>
        <v>29</v>
      </c>
      <c r="T28" s="284"/>
      <c r="U28" s="285">
        <f t="shared" si="843"/>
        <v>29.699999999999999</v>
      </c>
      <c r="V28" s="286">
        <f t="shared" si="814"/>
        <v>29</v>
      </c>
      <c r="W28" s="292">
        <v>29</v>
      </c>
      <c r="X28" s="292">
        <v>14</v>
      </c>
      <c r="Y28" s="288"/>
      <c r="Z28" s="283">
        <v>2648.9885250000002</v>
      </c>
      <c r="AA28" s="283">
        <v>2599.6948240000002</v>
      </c>
      <c r="AB28" s="282">
        <f>_xlfn.FLOOR.PRECISE('[10]численность 2021'!E42)</f>
        <v>2178</v>
      </c>
      <c r="AC28" s="282">
        <v>5.9272499999999999</v>
      </c>
      <c r="AD28" s="282">
        <v>5.8169519999999997</v>
      </c>
      <c r="AE28" s="282">
        <f t="shared" si="815"/>
        <v>4.873388208712905</v>
      </c>
      <c r="AF28" s="284">
        <f>_xlfn.FLOOR.PRECISE('[10]численность 2021'!O42)</f>
        <v>108</v>
      </c>
      <c r="AG28" s="285">
        <f t="shared" si="770"/>
        <v>108.90000000000001</v>
      </c>
      <c r="AH28" s="286">
        <f t="shared" si="771"/>
        <v>108</v>
      </c>
      <c r="AI28" s="289">
        <f t="shared" si="816"/>
        <v>81</v>
      </c>
      <c r="AJ28" s="292">
        <v>108</v>
      </c>
      <c r="AK28" s="292">
        <v>81</v>
      </c>
      <c r="AL28" s="283">
        <v>804.27948000000004</v>
      </c>
      <c r="AM28" s="283">
        <v>770.83972200000005</v>
      </c>
      <c r="AN28" s="282">
        <f>_xlfn.FLOOR.PRECISE('[10]численность 2021'!F42)</f>
        <v>419</v>
      </c>
      <c r="AO28" s="282">
        <v>1.799617</v>
      </c>
      <c r="AP28" s="282">
        <v>1.7247939999999999</v>
      </c>
      <c r="AQ28" s="282">
        <f t="shared" si="817"/>
        <v>0.93753427890298768</v>
      </c>
      <c r="AR28" s="284">
        <f>_xlfn.FLOOR.PRECISE('[10]численность 2021'!L42)</f>
        <v>12</v>
      </c>
      <c r="AS28" s="284"/>
      <c r="AT28" s="284">
        <f t="shared" si="844"/>
        <v>12</v>
      </c>
      <c r="AU28" s="285">
        <f t="shared" si="818"/>
        <v>12.57</v>
      </c>
      <c r="AV28" s="285">
        <f t="shared" si="845"/>
        <v>12.57</v>
      </c>
      <c r="AW28" s="290">
        <f t="shared" si="819"/>
        <v>12</v>
      </c>
      <c r="AX28" s="292">
        <v>12</v>
      </c>
      <c r="AY28" s="285">
        <f t="shared" si="846"/>
        <v>1.7999999999999998</v>
      </c>
      <c r="AZ28" s="286">
        <f t="shared" si="820"/>
        <v>0</v>
      </c>
      <c r="BA28" s="292">
        <v>1</v>
      </c>
      <c r="BB28" s="285">
        <f t="shared" si="847"/>
        <v>3.5999999999999996</v>
      </c>
      <c r="BC28" s="292">
        <v>4</v>
      </c>
      <c r="BD28" s="283">
        <v>463.934235</v>
      </c>
      <c r="BE28" s="283">
        <v>432.18035900000001</v>
      </c>
      <c r="BF28" s="282">
        <f>_xlfn.FLOOR.PRECISE('[10]численность 2021'!G42)</f>
        <v>390</v>
      </c>
      <c r="BG28" s="282">
        <v>1.0380769999999999</v>
      </c>
      <c r="BH28" s="282">
        <v>0.96702600000000005</v>
      </c>
      <c r="BI28" s="282">
        <f t="shared" si="821"/>
        <v>0.87264527153261384</v>
      </c>
      <c r="BJ28" s="284">
        <f>_xlfn.FLOOR.PRECISE('[10]численность 2021'!K42)</f>
        <v>11</v>
      </c>
      <c r="BK28" s="284"/>
      <c r="BL28" s="284">
        <f t="shared" si="848"/>
        <v>11</v>
      </c>
      <c r="BM28" s="285">
        <f t="shared" si="822"/>
        <v>11.699999999999999</v>
      </c>
      <c r="BN28" s="290">
        <f t="shared" si="849"/>
        <v>11</v>
      </c>
      <c r="BO28" s="292">
        <v>11</v>
      </c>
      <c r="BP28" s="285">
        <f t="shared" si="850"/>
        <v>1.6499999999999999</v>
      </c>
      <c r="BQ28" s="286">
        <f t="shared" si="823"/>
        <v>0</v>
      </c>
      <c r="BR28" s="292">
        <v>1</v>
      </c>
      <c r="BS28" s="285">
        <f t="shared" si="824"/>
        <v>2.2000000000000002</v>
      </c>
      <c r="BT28" s="292">
        <v>3</v>
      </c>
      <c r="BU28" s="283">
        <v>608.91369599999996</v>
      </c>
      <c r="BV28" s="283">
        <v>639.626892</v>
      </c>
      <c r="BW28" s="282">
        <f>_xlfn.FLOOR.PRECISE('[10]численность 2021'!H42)</f>
        <v>528</v>
      </c>
      <c r="BX28" s="282">
        <v>1.362476</v>
      </c>
      <c r="BY28" s="282">
        <v>1.431198</v>
      </c>
      <c r="BZ28" s="282">
        <f t="shared" si="825"/>
        <v>1.1814274445364619</v>
      </c>
      <c r="CA28" s="284">
        <f>_xlfn.FLOOR.PRECISE('[10]численность 2021'!M42)</f>
        <v>26</v>
      </c>
      <c r="CB28" s="284"/>
      <c r="CC28" s="284"/>
      <c r="CD28" s="284">
        <f t="shared" si="851"/>
        <v>26</v>
      </c>
      <c r="CE28" s="285">
        <f t="shared" si="826"/>
        <v>26.400000000000002</v>
      </c>
      <c r="CF28" s="290">
        <f t="shared" si="827"/>
        <v>26</v>
      </c>
      <c r="CG28" s="292">
        <v>26</v>
      </c>
      <c r="CH28" s="285">
        <f t="shared" si="852"/>
        <v>1.95</v>
      </c>
      <c r="CI28" s="286">
        <f t="shared" si="828"/>
        <v>0</v>
      </c>
      <c r="CJ28" s="292">
        <v>3</v>
      </c>
      <c r="CK28" s="285">
        <f t="shared" si="853"/>
        <v>1.95</v>
      </c>
      <c r="CL28" s="286">
        <f t="shared" si="829"/>
        <v>0</v>
      </c>
      <c r="CM28" s="292"/>
      <c r="CN28" s="285">
        <f t="shared" si="830"/>
        <v>5.2000000000000002</v>
      </c>
      <c r="CO28" s="292">
        <v>6</v>
      </c>
      <c r="CP28" s="291">
        <f t="shared" si="831"/>
        <v>1</v>
      </c>
      <c r="CQ28" s="283"/>
      <c r="CR28" s="283"/>
      <c r="CS28" s="283" t="e">
        <f>#NAME?</f>
        <v>#REF!</v>
      </c>
      <c r="CT28" s="282"/>
      <c r="CU28" s="282"/>
      <c r="CV28" s="282" t="e">
        <f>#NAME?</f>
        <v>#REF!</v>
      </c>
      <c r="CW28" s="284" t="e">
        <f>#NAME?</f>
        <v>#REF!</v>
      </c>
      <c r="CX28" s="285" t="e">
        <f t="shared" si="832"/>
        <v>#REF!</v>
      </c>
      <c r="CY28" s="290" t="e">
        <f t="shared" si="833"/>
        <v>#REF!</v>
      </c>
      <c r="CZ28" s="292"/>
      <c r="DA28" s="285">
        <f t="shared" si="834"/>
        <v>0</v>
      </c>
      <c r="DB28" s="292"/>
      <c r="DC28" s="283">
        <v>189.66163599999999</v>
      </c>
      <c r="DD28" s="283">
        <v>135.558212</v>
      </c>
      <c r="DE28" s="282">
        <f>_xlfn.FLOOR.PRECISE('[10]численность 2021'!I42)</f>
        <v>126</v>
      </c>
      <c r="DF28" s="282">
        <v>0.42437799999999998</v>
      </c>
      <c r="DG28" s="282">
        <v>0.30331900000000001</v>
      </c>
      <c r="DH28" s="282">
        <f t="shared" si="835"/>
        <v>0.28193154926438296</v>
      </c>
      <c r="DI28" s="284">
        <f>_xlfn.FLOOR.PRECISE('[10]численность 2021'!N42)</f>
        <v>18</v>
      </c>
      <c r="DJ28" s="285">
        <f t="shared" si="854"/>
        <v>18.899999999999999</v>
      </c>
      <c r="DK28" s="286">
        <f t="shared" si="836"/>
        <v>18</v>
      </c>
      <c r="DL28" s="292">
        <v>18</v>
      </c>
      <c r="DM28" s="285">
        <f t="shared" si="855"/>
        <v>3.6000000000000001</v>
      </c>
      <c r="DN28" s="292">
        <v>4</v>
      </c>
      <c r="DO28" s="283">
        <v>72.25206</v>
      </c>
      <c r="DP28" s="283">
        <v>66.125953999999993</v>
      </c>
      <c r="DQ28" s="282">
        <f>_xlfn.FLOOR.PRECISE('[10]численность 2021'!J42)</f>
        <v>58</v>
      </c>
      <c r="DR28" s="282">
        <v>0.16166800000000001</v>
      </c>
      <c r="DS28" s="282">
        <v>0.14796000000000001</v>
      </c>
      <c r="DT28" s="282">
        <f t="shared" si="837"/>
        <v>0.12977801474074771</v>
      </c>
      <c r="DU28" s="284">
        <f>_xlfn.FLOOR.PRECISE('[10]численность 2021'!S42)</f>
        <v>5</v>
      </c>
      <c r="DV28" s="285">
        <f t="shared" si="838"/>
        <v>5.8000000000000007</v>
      </c>
      <c r="DW28" s="286">
        <f t="shared" si="839"/>
        <v>5</v>
      </c>
      <c r="DX28" s="292">
        <v>5</v>
      </c>
      <c r="DY28" s="283">
        <v>0</v>
      </c>
      <c r="DZ28" s="293">
        <v>0</v>
      </c>
      <c r="EA28" s="282">
        <f>_xlfn.FLOOR.PRECISE('[10]численность 2021'!T42)</f>
        <v>0</v>
      </c>
      <c r="EB28" s="282">
        <v>0</v>
      </c>
      <c r="EC28" s="282">
        <v>0</v>
      </c>
      <c r="ED28" s="282">
        <f t="shared" si="840"/>
        <v>0</v>
      </c>
      <c r="EE28" s="284">
        <f>_xlfn.FLOOR.PRECISE('[10]численность 2021'!U42)</f>
        <v>0</v>
      </c>
      <c r="EF28" s="285">
        <f t="shared" si="841"/>
        <v>0</v>
      </c>
      <c r="EG28" s="286">
        <f t="shared" si="842"/>
        <v>0</v>
      </c>
      <c r="EH28" s="292"/>
    </row>
    <row r="29" ht="13.5" customHeight="1">
      <c r="A29" s="268" t="s">
        <v>63</v>
      </c>
      <c r="B29" s="282"/>
      <c r="C29" s="283"/>
      <c r="D29" s="283"/>
      <c r="E29" s="282"/>
      <c r="F29" s="282"/>
      <c r="G29" s="282"/>
      <c r="H29" s="282"/>
      <c r="I29" s="284"/>
      <c r="J29" s="285">
        <f t="shared" si="764"/>
        <v>0</v>
      </c>
      <c r="K29" s="286">
        <f t="shared" si="812"/>
        <v>0</v>
      </c>
      <c r="L29" s="292"/>
      <c r="M29" s="283"/>
      <c r="N29" s="283"/>
      <c r="O29" s="282"/>
      <c r="P29" s="282"/>
      <c r="Q29" s="282"/>
      <c r="R29" s="282" t="e">
        <f t="shared" si="813"/>
        <v>#DIV/0!</v>
      </c>
      <c r="S29" s="284"/>
      <c r="T29" s="284"/>
      <c r="U29" s="285">
        <f t="shared" si="843"/>
        <v>0</v>
      </c>
      <c r="V29" s="286">
        <f t="shared" si="814"/>
        <v>0</v>
      </c>
      <c r="W29" s="292"/>
      <c r="X29" s="292"/>
      <c r="Y29" s="288"/>
      <c r="Z29" s="283"/>
      <c r="AA29" s="283"/>
      <c r="AB29" s="282"/>
      <c r="AC29" s="282"/>
      <c r="AD29" s="282"/>
      <c r="AE29" s="282" t="e">
        <f t="shared" si="815"/>
        <v>#DIV/0!</v>
      </c>
      <c r="AF29" s="284"/>
      <c r="AG29" s="285">
        <f t="shared" si="770"/>
        <v>0</v>
      </c>
      <c r="AH29" s="286">
        <f t="shared" si="771"/>
        <v>0</v>
      </c>
      <c r="AI29" s="289">
        <f t="shared" si="816"/>
        <v>0</v>
      </c>
      <c r="AJ29" s="292"/>
      <c r="AK29" s="292"/>
      <c r="AL29" s="283"/>
      <c r="AM29" s="283"/>
      <c r="AN29" s="282"/>
      <c r="AO29" s="282"/>
      <c r="AP29" s="282"/>
      <c r="AQ29" s="282" t="e">
        <f t="shared" si="817"/>
        <v>#DIV/0!</v>
      </c>
      <c r="AR29" s="284"/>
      <c r="AS29" s="284"/>
      <c r="AT29" s="284" t="e">
        <f t="shared" si="844"/>
        <v>#DIV/0!</v>
      </c>
      <c r="AU29" s="285">
        <f t="shared" si="818"/>
        <v>0</v>
      </c>
      <c r="AV29" s="285">
        <f t="shared" si="845"/>
        <v>0</v>
      </c>
      <c r="AW29" s="290">
        <f t="shared" si="819"/>
        <v>0</v>
      </c>
      <c r="AX29" s="292"/>
      <c r="AY29" s="285">
        <f t="shared" si="846"/>
        <v>0</v>
      </c>
      <c r="AZ29" s="286">
        <f t="shared" si="820"/>
        <v>0</v>
      </c>
      <c r="BA29" s="292"/>
      <c r="BB29" s="285">
        <f t="shared" si="847"/>
        <v>0</v>
      </c>
      <c r="BC29" s="292"/>
      <c r="BD29" s="283"/>
      <c r="BE29" s="283"/>
      <c r="BF29" s="282"/>
      <c r="BG29" s="282"/>
      <c r="BH29" s="282"/>
      <c r="BI29" s="282" t="e">
        <f t="shared" si="821"/>
        <v>#DIV/0!</v>
      </c>
      <c r="BJ29" s="284"/>
      <c r="BK29" s="284"/>
      <c r="BL29" s="284" t="e">
        <f t="shared" si="848"/>
        <v>#DIV/0!</v>
      </c>
      <c r="BM29" s="285">
        <f t="shared" si="822"/>
        <v>0</v>
      </c>
      <c r="BN29" s="290">
        <f t="shared" si="849"/>
        <v>0</v>
      </c>
      <c r="BO29" s="292"/>
      <c r="BP29" s="285">
        <f t="shared" si="850"/>
        <v>0</v>
      </c>
      <c r="BQ29" s="286">
        <f t="shared" si="823"/>
        <v>0</v>
      </c>
      <c r="BR29" s="292"/>
      <c r="BS29" s="285">
        <f t="shared" si="824"/>
        <v>0</v>
      </c>
      <c r="BT29" s="292"/>
      <c r="BU29" s="283"/>
      <c r="BV29" s="283"/>
      <c r="BW29" s="282"/>
      <c r="BX29" s="282"/>
      <c r="BY29" s="282"/>
      <c r="BZ29" s="282" t="e">
        <f t="shared" si="825"/>
        <v>#DIV/0!</v>
      </c>
      <c r="CA29" s="284"/>
      <c r="CB29" s="284"/>
      <c r="CC29" s="284"/>
      <c r="CD29" s="284" t="e">
        <f t="shared" si="851"/>
        <v>#DIV/0!</v>
      </c>
      <c r="CE29" s="285">
        <f t="shared" si="826"/>
        <v>0</v>
      </c>
      <c r="CF29" s="290">
        <f t="shared" si="827"/>
        <v>0</v>
      </c>
      <c r="CG29" s="292"/>
      <c r="CH29" s="285">
        <f t="shared" si="852"/>
        <v>0</v>
      </c>
      <c r="CI29" s="286">
        <f t="shared" si="828"/>
        <v>0</v>
      </c>
      <c r="CJ29" s="292"/>
      <c r="CK29" s="285">
        <f t="shared" si="853"/>
        <v>0</v>
      </c>
      <c r="CL29" s="286">
        <f t="shared" si="829"/>
        <v>0</v>
      </c>
      <c r="CM29" s="292"/>
      <c r="CN29" s="285">
        <f t="shared" si="830"/>
        <v>0</v>
      </c>
      <c r="CO29" s="292"/>
      <c r="CP29" s="291">
        <f t="shared" si="831"/>
        <v>1</v>
      </c>
      <c r="CQ29" s="283"/>
      <c r="CR29" s="283"/>
      <c r="CS29" s="283"/>
      <c r="CT29" s="282"/>
      <c r="CU29" s="282"/>
      <c r="CV29" s="282"/>
      <c r="CW29" s="284"/>
      <c r="CX29" s="285">
        <f t="shared" si="832"/>
        <v>0</v>
      </c>
      <c r="CY29" s="290">
        <f t="shared" si="833"/>
        <v>0</v>
      </c>
      <c r="CZ29" s="292"/>
      <c r="DA29" s="285">
        <f t="shared" si="834"/>
        <v>0</v>
      </c>
      <c r="DB29" s="292"/>
      <c r="DC29" s="283"/>
      <c r="DD29" s="283"/>
      <c r="DE29" s="282"/>
      <c r="DF29" s="282"/>
      <c r="DG29" s="282"/>
      <c r="DH29" s="282" t="e">
        <f t="shared" si="835"/>
        <v>#DIV/0!</v>
      </c>
      <c r="DI29" s="284"/>
      <c r="DJ29" s="285">
        <f t="shared" si="854"/>
        <v>0</v>
      </c>
      <c r="DK29" s="286">
        <f t="shared" si="836"/>
        <v>0</v>
      </c>
      <c r="DL29" s="292"/>
      <c r="DM29" s="285">
        <f t="shared" si="855"/>
        <v>0</v>
      </c>
      <c r="DN29" s="292"/>
      <c r="DO29" s="283"/>
      <c r="DP29" s="283"/>
      <c r="DQ29" s="282"/>
      <c r="DR29" s="282"/>
      <c r="DS29" s="282"/>
      <c r="DT29" s="282" t="e">
        <f t="shared" si="837"/>
        <v>#DIV/0!</v>
      </c>
      <c r="DU29" s="284"/>
      <c r="DV29" s="285">
        <f t="shared" si="838"/>
        <v>0</v>
      </c>
      <c r="DW29" s="286">
        <f t="shared" si="839"/>
        <v>0</v>
      </c>
      <c r="DX29" s="292"/>
      <c r="DY29" s="283"/>
      <c r="DZ29" s="293"/>
      <c r="EA29" s="282"/>
      <c r="EB29" s="282"/>
      <c r="EC29" s="282"/>
      <c r="ED29" s="282" t="e">
        <f t="shared" si="840"/>
        <v>#DIV/0!</v>
      </c>
      <c r="EE29" s="284"/>
      <c r="EF29" s="285">
        <f t="shared" si="841"/>
        <v>0</v>
      </c>
      <c r="EG29" s="286">
        <f t="shared" si="842"/>
        <v>0</v>
      </c>
      <c r="EH29" s="292"/>
    </row>
    <row r="30" ht="33.75" customHeight="1">
      <c r="A30" s="152" t="s">
        <v>295</v>
      </c>
      <c r="B30" s="282">
        <f>'[10]численность 2021'!C45</f>
        <v>372.7080078125</v>
      </c>
      <c r="C30" s="283">
        <v>1575.5732419999999</v>
      </c>
      <c r="D30" s="283">
        <v>1544.265259</v>
      </c>
      <c r="E30" s="282">
        <f>_xlfn.FLOOR.PRECISE('[10]численность 2021'!D45)</f>
        <v>1424</v>
      </c>
      <c r="F30" s="282">
        <v>4.1433650000000002</v>
      </c>
      <c r="G30" s="282">
        <v>4.1433650000000002</v>
      </c>
      <c r="H30" s="282">
        <f t="shared" si="811"/>
        <v>3.8206852821804098</v>
      </c>
      <c r="I30" s="284">
        <f>_xlfn.FLOOR.PRECISE('[10]численность 2021'!R45)</f>
        <v>498</v>
      </c>
      <c r="J30" s="285">
        <f t="shared" si="764"/>
        <v>498.39999999999998</v>
      </c>
      <c r="K30" s="286">
        <f t="shared" si="812"/>
        <v>498</v>
      </c>
      <c r="L30" s="287">
        <v>498</v>
      </c>
      <c r="M30" s="283">
        <v>415</v>
      </c>
      <c r="N30" s="283">
        <v>416</v>
      </c>
      <c r="O30" s="282">
        <f>_xlfn.FLOOR.PRECISE('[10]численность 2021'!P45)</f>
        <v>416</v>
      </c>
      <c r="P30" s="282">
        <v>1.1134660000000001</v>
      </c>
      <c r="Q30" s="282">
        <v>1.116155</v>
      </c>
      <c r="R30" s="282">
        <f t="shared" si="813"/>
        <v>1.1161552509740524</v>
      </c>
      <c r="S30" s="284">
        <f>_xlfn.FLOOR.PRECISE('[10]численность 2021'!Q45)</f>
        <v>82</v>
      </c>
      <c r="T30" s="284"/>
      <c r="U30" s="285">
        <f t="shared" si="843"/>
        <v>124.8</v>
      </c>
      <c r="V30" s="286">
        <f t="shared" si="814"/>
        <v>82</v>
      </c>
      <c r="W30" s="287">
        <v>82</v>
      </c>
      <c r="X30" s="287"/>
      <c r="Y30" s="288"/>
      <c r="Z30" s="283">
        <v>3729.4738769999999</v>
      </c>
      <c r="AA30" s="283">
        <v>3653.6062010000001</v>
      </c>
      <c r="AB30" s="282">
        <f>_xlfn.FLOOR.PRECISE('[10]численность 2021'!E45)</f>
        <v>3504</v>
      </c>
      <c r="AC30" s="282">
        <v>10.006368999999999</v>
      </c>
      <c r="AD30" s="282">
        <v>9.8028650000000006</v>
      </c>
      <c r="AE30" s="282">
        <f t="shared" si="815"/>
        <v>9.4014615370506718</v>
      </c>
      <c r="AF30" s="284">
        <f>_xlfn.FLOOR.PRECISE('[10]численность 2021'!O45)</f>
        <v>175</v>
      </c>
      <c r="AG30" s="285">
        <f t="shared" si="770"/>
        <v>175.20000000000002</v>
      </c>
      <c r="AH30" s="286">
        <f t="shared" si="771"/>
        <v>175</v>
      </c>
      <c r="AI30" s="289">
        <f t="shared" si="816"/>
        <v>131.25</v>
      </c>
      <c r="AJ30" s="287">
        <v>175</v>
      </c>
      <c r="AK30" s="287">
        <v>131</v>
      </c>
      <c r="AL30" s="283">
        <v>1613.0996090000001</v>
      </c>
      <c r="AM30" s="283">
        <v>1553.8641359999999</v>
      </c>
      <c r="AN30" s="282">
        <f>_xlfn.FLOOR.PRECISE('[10]численность 2021'!F45)</f>
        <v>1470</v>
      </c>
      <c r="AO30" s="282">
        <v>4.3280289999999999</v>
      </c>
      <c r="AP30" s="282">
        <v>4.1691190000000002</v>
      </c>
      <c r="AQ30" s="282">
        <f t="shared" si="817"/>
        <v>3.9441062955092714</v>
      </c>
      <c r="AR30" s="284">
        <f>_xlfn.FLOOR.PRECISE('[10]численность 2021'!L45)</f>
        <v>102</v>
      </c>
      <c r="AS30" s="284"/>
      <c r="AT30" s="284">
        <f t="shared" si="844"/>
        <v>102</v>
      </c>
      <c r="AU30" s="285">
        <f t="shared" si="818"/>
        <v>102.90000000000001</v>
      </c>
      <c r="AV30" s="285">
        <f t="shared" si="845"/>
        <v>0</v>
      </c>
      <c r="AW30" s="290">
        <f t="shared" si="819"/>
        <v>102</v>
      </c>
      <c r="AX30" s="287">
        <v>102</v>
      </c>
      <c r="AY30" s="285">
        <f t="shared" si="846"/>
        <v>15.299999999999999</v>
      </c>
      <c r="AZ30" s="286">
        <f t="shared" si="820"/>
        <v>0</v>
      </c>
      <c r="BA30" s="287"/>
      <c r="BB30" s="285">
        <f t="shared" si="847"/>
        <v>30.599999999999998</v>
      </c>
      <c r="BC30" s="287"/>
      <c r="BD30" s="283">
        <v>702.609375</v>
      </c>
      <c r="BE30" s="283">
        <v>967.70971699999996</v>
      </c>
      <c r="BF30" s="282">
        <f>_xlfn.FLOOR.PRECISE('[10]численность 2021'!G45)</f>
        <v>871</v>
      </c>
      <c r="BG30" s="282">
        <v>1.8851370000000001</v>
      </c>
      <c r="BH30" s="282">
        <v>2.5964290000000001</v>
      </c>
      <c r="BI30" s="282">
        <f t="shared" si="821"/>
        <v>2.3369500567269221</v>
      </c>
      <c r="BJ30" s="284">
        <f>_xlfn.FLOOR.PRECISE('[10]численность 2021'!K45)</f>
        <v>60</v>
      </c>
      <c r="BK30" s="284"/>
      <c r="BL30" s="284">
        <f t="shared" si="848"/>
        <v>60</v>
      </c>
      <c r="BM30" s="285">
        <f t="shared" si="822"/>
        <v>60.970000000000006</v>
      </c>
      <c r="BN30" s="290">
        <f t="shared" si="849"/>
        <v>60</v>
      </c>
      <c r="BO30" s="287">
        <v>60</v>
      </c>
      <c r="BP30" s="285">
        <f t="shared" si="850"/>
        <v>9</v>
      </c>
      <c r="BQ30" s="286">
        <f t="shared" si="823"/>
        <v>0</v>
      </c>
      <c r="BR30" s="287"/>
      <c r="BS30" s="285">
        <f t="shared" si="824"/>
        <v>12</v>
      </c>
      <c r="BT30" s="287"/>
      <c r="BU30" s="283">
        <v>1798.40234375</v>
      </c>
      <c r="BV30" s="283">
        <v>1831.517578</v>
      </c>
      <c r="BW30" s="282">
        <f>_xlfn.FLOOR.PRECISE('[10]численность 2021'!H45)</f>
        <v>1758</v>
      </c>
      <c r="BX30" s="282">
        <v>4.8252050000000004</v>
      </c>
      <c r="BY30" s="282">
        <v>4.9140819999999996</v>
      </c>
      <c r="BZ30" s="282">
        <f t="shared" si="825"/>
        <v>4.7168291615682305</v>
      </c>
      <c r="CA30" s="284">
        <f>_xlfn.FLOOR.PRECISE('[10]численность 2021'!M45)</f>
        <v>140</v>
      </c>
      <c r="CB30" s="284"/>
      <c r="CC30" s="284"/>
      <c r="CD30" s="284">
        <f t="shared" si="851"/>
        <v>140</v>
      </c>
      <c r="CE30" s="285">
        <f t="shared" si="826"/>
        <v>140.64000000000001</v>
      </c>
      <c r="CF30" s="290">
        <f t="shared" si="827"/>
        <v>140</v>
      </c>
      <c r="CG30" s="287">
        <v>140</v>
      </c>
      <c r="CH30" s="285">
        <f t="shared" si="852"/>
        <v>10.5</v>
      </c>
      <c r="CI30" s="286">
        <f t="shared" si="828"/>
        <v>0</v>
      </c>
      <c r="CJ30" s="287"/>
      <c r="CK30" s="285">
        <f t="shared" si="853"/>
        <v>10.5</v>
      </c>
      <c r="CL30" s="286">
        <f t="shared" si="829"/>
        <v>0</v>
      </c>
      <c r="CM30" s="287"/>
      <c r="CN30" s="285">
        <f t="shared" si="830"/>
        <v>28</v>
      </c>
      <c r="CO30" s="287"/>
      <c r="CP30" s="291">
        <f t="shared" si="831"/>
        <v>1</v>
      </c>
      <c r="CQ30" s="283">
        <v>225</v>
      </c>
      <c r="CR30" s="283">
        <v>224</v>
      </c>
      <c r="CS30" s="283" t="e">
        <f>#NAME?</f>
        <v>#REF!</v>
      </c>
      <c r="CT30" s="282">
        <v>0.626</v>
      </c>
      <c r="CU30" s="282">
        <v>0.621</v>
      </c>
      <c r="CV30" s="282" t="e">
        <f>#NAME?</f>
        <v>#REF!</v>
      </c>
      <c r="CW30" s="284" t="e">
        <f>#NAME?</f>
        <v>#REF!</v>
      </c>
      <c r="CX30" s="285" t="e">
        <f t="shared" si="832"/>
        <v>#REF!</v>
      </c>
      <c r="CY30" s="290" t="e">
        <f t="shared" si="833"/>
        <v>#REF!</v>
      </c>
      <c r="CZ30" s="292"/>
      <c r="DA30" s="285">
        <f t="shared" si="834"/>
        <v>0</v>
      </c>
      <c r="DB30" s="292"/>
      <c r="DC30" s="283">
        <v>98.987548828125</v>
      </c>
      <c r="DD30" s="283">
        <v>0</v>
      </c>
      <c r="DE30" s="282">
        <f>_xlfn.FLOOR.PRECISE('[10]численность 2021'!I45)</f>
        <v>5</v>
      </c>
      <c r="DF30" s="282">
        <v>0.26558900000000002</v>
      </c>
      <c r="DG30" s="282">
        <v>0</v>
      </c>
      <c r="DH30" s="282">
        <f t="shared" si="835"/>
        <v>1.3415327535745822e-002</v>
      </c>
      <c r="DI30" s="284">
        <f>_xlfn.FLOOR.PRECISE('[10]численность 2021'!N45)</f>
        <v>0</v>
      </c>
      <c r="DJ30" s="285">
        <f t="shared" si="854"/>
        <v>0</v>
      </c>
      <c r="DK30" s="286">
        <f t="shared" si="836"/>
        <v>0</v>
      </c>
      <c r="DL30" s="287"/>
      <c r="DM30" s="285">
        <f t="shared" si="855"/>
        <v>0</v>
      </c>
      <c r="DN30" s="287"/>
      <c r="DO30" s="283">
        <v>18.854771</v>
      </c>
      <c r="DP30" s="283">
        <v>16.498560000000001</v>
      </c>
      <c r="DQ30" s="282">
        <f>_xlfn.FLOOR.PRECISE('[10]численность 2021'!J45)</f>
        <v>20</v>
      </c>
      <c r="DR30" s="282">
        <v>5.0588000000000001e-002</v>
      </c>
      <c r="DS30" s="282">
        <v>4.4267000000000001e-002</v>
      </c>
      <c r="DT30" s="282">
        <f t="shared" si="837"/>
        <v>5.3661310142983289e-002</v>
      </c>
      <c r="DU30" s="284">
        <f>_xlfn.FLOOR.PRECISE('[10]численность 2021'!S45)</f>
        <v>2</v>
      </c>
      <c r="DV30" s="285">
        <f t="shared" si="838"/>
        <v>2</v>
      </c>
      <c r="DW30" s="286">
        <f t="shared" si="839"/>
        <v>2</v>
      </c>
      <c r="DX30" s="287">
        <v>2</v>
      </c>
      <c r="DY30" s="283">
        <v>0</v>
      </c>
      <c r="DZ30" s="293">
        <v>0</v>
      </c>
      <c r="EA30" s="282">
        <f>_xlfn.FLOOR.PRECISE('[10]численность 2021'!T45)</f>
        <v>0</v>
      </c>
      <c r="EB30" s="282">
        <v>0</v>
      </c>
      <c r="EC30" s="282">
        <v>0</v>
      </c>
      <c r="ED30" s="282">
        <f t="shared" si="840"/>
        <v>0</v>
      </c>
      <c r="EE30" s="284">
        <f>_xlfn.FLOOR.PRECISE('[10]численность 2021'!U45)</f>
        <v>0</v>
      </c>
      <c r="EF30" s="285">
        <f t="shared" si="841"/>
        <v>0</v>
      </c>
      <c r="EG30" s="286">
        <f t="shared" si="842"/>
        <v>0</v>
      </c>
      <c r="EH30" s="292"/>
    </row>
    <row r="31" ht="54" customHeight="1">
      <c r="A31" s="152" t="s">
        <v>296</v>
      </c>
      <c r="B31" s="282">
        <f>'[10]численность 2021'!C44</f>
        <v>242.89999389648438</v>
      </c>
      <c r="C31" s="283">
        <v>189.33363299999999</v>
      </c>
      <c r="D31" s="283">
        <v>84.204941000000005</v>
      </c>
      <c r="E31" s="282">
        <f>_xlfn.FLOOR.PRECISE('[10]численность 2021'!D44)</f>
        <v>120</v>
      </c>
      <c r="F31" s="282">
        <v>0.346665</v>
      </c>
      <c r="G31" s="282">
        <v>0.346665</v>
      </c>
      <c r="H31" s="282">
        <f t="shared" si="811"/>
        <v>0.49403047762586555</v>
      </c>
      <c r="I31" s="284">
        <f>_xlfn.FLOOR.PRECISE('[10]численность 2021'!R44)</f>
        <v>40</v>
      </c>
      <c r="J31" s="285">
        <f t="shared" si="764"/>
        <v>42</v>
      </c>
      <c r="K31" s="286">
        <f t="shared" si="812"/>
        <v>40</v>
      </c>
      <c r="L31" s="287">
        <v>40</v>
      </c>
      <c r="M31" s="283">
        <v>50</v>
      </c>
      <c r="N31" s="283">
        <v>50</v>
      </c>
      <c r="O31" s="282">
        <f>_xlfn.FLOOR.PRECISE('[10]численность 2021'!P44)</f>
        <v>50</v>
      </c>
      <c r="P31" s="282">
        <v>0.20591400000000001</v>
      </c>
      <c r="Q31" s="282">
        <v>0.205846</v>
      </c>
      <c r="R31" s="282">
        <f t="shared" si="813"/>
        <v>0.20584603234411064</v>
      </c>
      <c r="S31" s="284">
        <f>_xlfn.FLOOR.PRECISE('[10]численность 2021'!Q44)</f>
        <v>5</v>
      </c>
      <c r="T31" s="284"/>
      <c r="U31" s="285">
        <f t="shared" si="843"/>
        <v>15</v>
      </c>
      <c r="V31" s="286">
        <f t="shared" si="814"/>
        <v>5</v>
      </c>
      <c r="W31" s="287">
        <v>5</v>
      </c>
      <c r="X31" s="287"/>
      <c r="Y31" s="288"/>
      <c r="Z31" s="283">
        <v>254.417068</v>
      </c>
      <c r="AA31" s="283">
        <v>305.60275300000001</v>
      </c>
      <c r="AB31" s="282">
        <f>_xlfn.FLOOR.PRECISE('[10]численность 2021'!E44)</f>
        <v>337</v>
      </c>
      <c r="AC31" s="282">
        <v>1.04776</v>
      </c>
      <c r="AD31" s="282">
        <v>1.2581420000000001</v>
      </c>
      <c r="AE31" s="282">
        <f t="shared" si="815"/>
        <v>1.3874022579993057</v>
      </c>
      <c r="AF31" s="284">
        <f>_xlfn.FLOOR.PRECISE('[10]численность 2021'!O44)</f>
        <v>16</v>
      </c>
      <c r="AG31" s="285">
        <f t="shared" si="770"/>
        <v>16.850000000000001</v>
      </c>
      <c r="AH31" s="286">
        <f t="shared" si="771"/>
        <v>16</v>
      </c>
      <c r="AI31" s="289">
        <f t="shared" si="816"/>
        <v>12</v>
      </c>
      <c r="AJ31" s="287">
        <v>16</v>
      </c>
      <c r="AK31" s="287">
        <v>12</v>
      </c>
      <c r="AL31" s="283">
        <v>1737.369263</v>
      </c>
      <c r="AM31" s="283">
        <v>2702.0522460000002</v>
      </c>
      <c r="AN31" s="282">
        <f>_xlfn.FLOOR.PRECISE('[10]численность 2021'!F44)</f>
        <v>3610</v>
      </c>
      <c r="AO31" s="282">
        <v>7.1549680000000002</v>
      </c>
      <c r="AP31" s="282">
        <v>11.124135000000001</v>
      </c>
      <c r="AQ31" s="282">
        <f t="shared" si="817"/>
        <v>14.862083535244789</v>
      </c>
      <c r="AR31" s="284">
        <f>_xlfn.FLOOR.PRECISE('[10]численность 2021'!L44)</f>
        <v>540</v>
      </c>
      <c r="AS31" s="284"/>
      <c r="AT31" s="284">
        <f t="shared" si="844"/>
        <v>540</v>
      </c>
      <c r="AU31" s="285">
        <f t="shared" si="818"/>
        <v>541.5</v>
      </c>
      <c r="AV31" s="285">
        <f t="shared" si="845"/>
        <v>722</v>
      </c>
      <c r="AW31" s="290">
        <f t="shared" si="819"/>
        <v>540</v>
      </c>
      <c r="AX31" s="287">
        <v>540</v>
      </c>
      <c r="AY31" s="285">
        <f t="shared" si="846"/>
        <v>81</v>
      </c>
      <c r="AZ31" s="286">
        <f t="shared" si="820"/>
        <v>0</v>
      </c>
      <c r="BA31" s="287"/>
      <c r="BB31" s="285">
        <f t="shared" si="847"/>
        <v>162</v>
      </c>
      <c r="BC31" s="287"/>
      <c r="BD31" s="283">
        <v>135.997803</v>
      </c>
      <c r="BE31" s="283">
        <v>186.18151900000001</v>
      </c>
      <c r="BF31" s="282">
        <f>_xlfn.FLOOR.PRECISE('[10]численность 2021'!G44)</f>
        <v>99</v>
      </c>
      <c r="BG31" s="282">
        <v>0.56007700000000005</v>
      </c>
      <c r="BH31" s="282">
        <v>0.76649500000000004</v>
      </c>
      <c r="BI31" s="282">
        <f t="shared" si="821"/>
        <v>0.40757514404133904</v>
      </c>
      <c r="BJ31" s="284">
        <f>_xlfn.FLOOR.PRECISE('[10]численность 2021'!K44)</f>
        <v>2</v>
      </c>
      <c r="BK31" s="284"/>
      <c r="BL31" s="284">
        <f t="shared" si="848"/>
        <v>2</v>
      </c>
      <c r="BM31" s="285">
        <f t="shared" si="822"/>
        <v>2.9699999999999998</v>
      </c>
      <c r="BN31" s="290">
        <f t="shared" si="849"/>
        <v>2</v>
      </c>
      <c r="BO31" s="287">
        <v>2</v>
      </c>
      <c r="BP31" s="285">
        <f t="shared" si="850"/>
        <v>0</v>
      </c>
      <c r="BQ31" s="286">
        <f t="shared" si="823"/>
        <v>0</v>
      </c>
      <c r="BR31" s="287"/>
      <c r="BS31" s="285">
        <f t="shared" si="824"/>
        <v>0.40000000000000002</v>
      </c>
      <c r="BT31" s="287"/>
      <c r="BU31" s="283">
        <v>88.921645999999996</v>
      </c>
      <c r="BV31" s="283">
        <v>120.729736328125</v>
      </c>
      <c r="BW31" s="282">
        <f>_xlfn.FLOOR.PRECISE('[10]численность 2021'!H44)</f>
        <v>62</v>
      </c>
      <c r="BX31" s="282">
        <v>0.36620399999999997</v>
      </c>
      <c r="BY31" s="282">
        <v>0.497035</v>
      </c>
      <c r="BZ31" s="282">
        <f t="shared" si="825"/>
        <v>0.25524908010669717</v>
      </c>
      <c r="CA31" s="284">
        <f>_xlfn.FLOOR.PRECISE('[10]численность 2021'!M44)</f>
        <v>1</v>
      </c>
      <c r="CB31" s="284"/>
      <c r="CC31" s="284"/>
      <c r="CD31" s="284">
        <f t="shared" si="851"/>
        <v>1</v>
      </c>
      <c r="CE31" s="285">
        <f t="shared" si="826"/>
        <v>1.8599999999999999</v>
      </c>
      <c r="CF31" s="290">
        <f t="shared" si="827"/>
        <v>1</v>
      </c>
      <c r="CG31" s="287">
        <v>1</v>
      </c>
      <c r="CH31" s="285">
        <f t="shared" si="852"/>
        <v>0</v>
      </c>
      <c r="CI31" s="286">
        <f t="shared" si="828"/>
        <v>0</v>
      </c>
      <c r="CJ31" s="287"/>
      <c r="CK31" s="285">
        <f t="shared" si="853"/>
        <v>0</v>
      </c>
      <c r="CL31" s="286">
        <f t="shared" si="829"/>
        <v>0</v>
      </c>
      <c r="CM31" s="287"/>
      <c r="CN31" s="285">
        <f t="shared" si="830"/>
        <v>0.20000000000000001</v>
      </c>
      <c r="CO31" s="287"/>
      <c r="CP31" s="291">
        <f t="shared" si="831"/>
        <v>1</v>
      </c>
      <c r="CQ31" s="283">
        <v>52</v>
      </c>
      <c r="CR31" s="283">
        <v>222</v>
      </c>
      <c r="CS31" s="283" t="e">
        <f>#NAME?</f>
        <v>#REF!</v>
      </c>
      <c r="CT31" s="282">
        <v>0.17999999999999999</v>
      </c>
      <c r="CU31" s="282">
        <v>0.76300000000000001</v>
      </c>
      <c r="CV31" s="282" t="e">
        <f>#NAME?</f>
        <v>#REF!</v>
      </c>
      <c r="CW31" s="284" t="e">
        <f>#NAME?</f>
        <v>#REF!</v>
      </c>
      <c r="CX31" s="285" t="e">
        <f t="shared" si="832"/>
        <v>#REF!</v>
      </c>
      <c r="CY31" s="290" t="e">
        <f t="shared" si="833"/>
        <v>#REF!</v>
      </c>
      <c r="CZ31" s="292"/>
      <c r="DA31" s="285">
        <f t="shared" si="834"/>
        <v>0</v>
      </c>
      <c r="DB31" s="292"/>
      <c r="DC31" s="283">
        <v>0</v>
      </c>
      <c r="DD31" s="283">
        <v>0</v>
      </c>
      <c r="DE31" s="282">
        <f>_xlfn.FLOOR.PRECISE('[10]численность 2021'!I44)</f>
        <v>0</v>
      </c>
      <c r="DF31" s="282">
        <v>0</v>
      </c>
      <c r="DG31" s="282">
        <v>0</v>
      </c>
      <c r="DH31" s="282">
        <f t="shared" si="835"/>
        <v>0</v>
      </c>
      <c r="DI31" s="284">
        <f>_xlfn.FLOOR.PRECISE('[10]численность 2021'!N44)</f>
        <v>0</v>
      </c>
      <c r="DJ31" s="285">
        <f t="shared" si="854"/>
        <v>0</v>
      </c>
      <c r="DK31" s="286">
        <f t="shared" si="836"/>
        <v>0</v>
      </c>
      <c r="DL31" s="287"/>
      <c r="DM31" s="285">
        <f t="shared" si="855"/>
        <v>0</v>
      </c>
      <c r="DN31" s="287"/>
      <c r="DO31" s="283">
        <v>2.5724680000000002</v>
      </c>
      <c r="DP31" s="283">
        <v>2.6988759999999998</v>
      </c>
      <c r="DQ31" s="282">
        <f>_xlfn.FLOOR.PRECISE('[10]численность 2021'!J44)</f>
        <v>2</v>
      </c>
      <c r="DR31" s="282">
        <v>1.0593999999999999e-002</v>
      </c>
      <c r="DS31" s="282">
        <v>1.1110999999999999e-002</v>
      </c>
      <c r="DT31" s="282">
        <f t="shared" si="837"/>
        <v>8.2338412937644264e-003</v>
      </c>
      <c r="DU31" s="284">
        <f>_xlfn.FLOOR.PRECISE('[10]численность 2021'!S44)</f>
        <v>0</v>
      </c>
      <c r="DV31" s="285">
        <f t="shared" si="838"/>
        <v>0.20000000000000001</v>
      </c>
      <c r="DW31" s="286">
        <f t="shared" si="839"/>
        <v>0</v>
      </c>
      <c r="DX31" s="287"/>
      <c r="DY31" s="283">
        <v>500</v>
      </c>
      <c r="DZ31" s="293">
        <v>500</v>
      </c>
      <c r="EA31" s="282">
        <f>_xlfn.FLOOR.PRECISE('[10]численность 2021'!T44)</f>
        <v>500</v>
      </c>
      <c r="EB31" s="282">
        <v>2.0591390000000001</v>
      </c>
      <c r="EC31" s="282">
        <v>2.0584600000000002</v>
      </c>
      <c r="ED31" s="282">
        <f t="shared" si="840"/>
        <v>2.0584603234411065</v>
      </c>
      <c r="EE31" s="284">
        <f>_xlfn.FLOOR.PRECISE('[10]численность 2021'!U44)</f>
        <v>30</v>
      </c>
      <c r="EF31" s="285">
        <f t="shared" si="841"/>
        <v>50</v>
      </c>
      <c r="EG31" s="286">
        <f t="shared" si="842"/>
        <v>30</v>
      </c>
      <c r="EH31" s="292">
        <v>30</v>
      </c>
    </row>
    <row r="32" ht="34.5" customHeight="1">
      <c r="A32" s="152" t="s">
        <v>66</v>
      </c>
      <c r="B32" s="282">
        <f>'[10]численность 2021'!C46</f>
        <v>47.194999694824219</v>
      </c>
      <c r="C32" s="283">
        <v>82.114959999999996</v>
      </c>
      <c r="D32" s="283">
        <v>111.403381</v>
      </c>
      <c r="E32" s="282">
        <f>_xlfn.FLOOR.PRECISE('[10]численность 2021'!D46)</f>
        <v>117</v>
      </c>
      <c r="F32" s="282">
        <v>2.3602409999999998</v>
      </c>
      <c r="G32" s="282">
        <v>2.3602409999999998</v>
      </c>
      <c r="H32" s="282">
        <f t="shared" si="811"/>
        <v>2.47907618935383</v>
      </c>
      <c r="I32" s="284">
        <f>_xlfn.FLOOR.PRECISE('[10]численность 2021'!R46)</f>
        <v>40</v>
      </c>
      <c r="J32" s="285">
        <f t="shared" si="764"/>
        <v>40.949999999999996</v>
      </c>
      <c r="K32" s="286">
        <f t="shared" si="812"/>
        <v>40</v>
      </c>
      <c r="L32" s="287">
        <v>40</v>
      </c>
      <c r="M32" s="283">
        <v>45</v>
      </c>
      <c r="N32" s="283">
        <v>46</v>
      </c>
      <c r="O32" s="282">
        <f>_xlfn.FLOOR.PRECISE('[10]численность 2021'!P46)</f>
        <v>46</v>
      </c>
      <c r="P32" s="282">
        <v>0.95338999999999996</v>
      </c>
      <c r="Q32" s="282">
        <v>0.974576</v>
      </c>
      <c r="R32" s="282">
        <f t="shared" si="813"/>
        <v>0.97467952743825803</v>
      </c>
      <c r="S32" s="284">
        <f>_xlfn.FLOOR.PRECISE('[10]численность 2021'!Q46)</f>
        <v>11</v>
      </c>
      <c r="T32" s="284"/>
      <c r="U32" s="285">
        <f t="shared" si="843"/>
        <v>13.799999999999999</v>
      </c>
      <c r="V32" s="286">
        <f t="shared" si="814"/>
        <v>11</v>
      </c>
      <c r="W32" s="287">
        <v>11</v>
      </c>
      <c r="X32" s="287"/>
      <c r="Y32" s="288"/>
      <c r="Z32" s="283">
        <v>273.71951300000001</v>
      </c>
      <c r="AA32" s="283">
        <v>271.15164199999998</v>
      </c>
      <c r="AB32" s="282">
        <f>_xlfn.FLOOR.PRECISE('[10]численность 2021'!E46)</f>
        <v>282</v>
      </c>
      <c r="AC32" s="282">
        <v>5.7991419999999998</v>
      </c>
      <c r="AD32" s="282">
        <v>5.7447379999999999</v>
      </c>
      <c r="AE32" s="282">
        <f t="shared" si="815"/>
        <v>5.9752092769041036</v>
      </c>
      <c r="AF32" s="284">
        <f>_xlfn.FLOOR.PRECISE('[10]численность 2021'!O46)</f>
        <v>14</v>
      </c>
      <c r="AG32" s="285">
        <f t="shared" si="770"/>
        <v>14.100000000000001</v>
      </c>
      <c r="AH32" s="286">
        <f t="shared" si="771"/>
        <v>14</v>
      </c>
      <c r="AI32" s="289">
        <f t="shared" si="816"/>
        <v>10.5</v>
      </c>
      <c r="AJ32" s="287">
        <v>14</v>
      </c>
      <c r="AK32" s="287">
        <v>10</v>
      </c>
      <c r="AL32" s="283">
        <v>351.88952599999999</v>
      </c>
      <c r="AM32" s="283">
        <v>364.62112400000001</v>
      </c>
      <c r="AN32" s="282">
        <f>_xlfn.FLOOR.PRECISE('[10]численность 2021'!F46)</f>
        <v>367</v>
      </c>
      <c r="AO32" s="282">
        <v>7.4552860000000001</v>
      </c>
      <c r="AP32" s="282">
        <v>7.7250240000000003</v>
      </c>
      <c r="AQ32" s="282">
        <f t="shared" si="817"/>
        <v>7.7762475341269717</v>
      </c>
      <c r="AR32" s="284">
        <f>_xlfn.FLOOR.PRECISE('[10]численность 2021'!L46)</f>
        <v>36</v>
      </c>
      <c r="AS32" s="284"/>
      <c r="AT32" s="284">
        <f t="shared" si="844"/>
        <v>36</v>
      </c>
      <c r="AU32" s="285">
        <f t="shared" si="818"/>
        <v>36.700000000000003</v>
      </c>
      <c r="AV32" s="285">
        <f t="shared" si="845"/>
        <v>36.700000000000003</v>
      </c>
      <c r="AW32" s="290">
        <f t="shared" si="819"/>
        <v>36</v>
      </c>
      <c r="AX32" s="287">
        <v>36</v>
      </c>
      <c r="AY32" s="285">
        <f t="shared" si="846"/>
        <v>5.3999999999999995</v>
      </c>
      <c r="AZ32" s="286">
        <f t="shared" si="820"/>
        <v>0</v>
      </c>
      <c r="BA32" s="287"/>
      <c r="BB32" s="285">
        <f t="shared" si="847"/>
        <v>10.799999999999999</v>
      </c>
      <c r="BC32" s="287"/>
      <c r="BD32" s="283">
        <v>101.386055</v>
      </c>
      <c r="BE32" s="283">
        <v>105.361603</v>
      </c>
      <c r="BF32" s="282">
        <f>_xlfn.FLOOR.PRECISE('[10]численность 2021'!G46)</f>
        <v>113</v>
      </c>
      <c r="BG32" s="282">
        <v>2.1480100000000002</v>
      </c>
      <c r="BH32" s="282">
        <v>2.232237</v>
      </c>
      <c r="BI32" s="282">
        <f t="shared" si="821"/>
        <v>2.3943214478374597</v>
      </c>
      <c r="BJ32" s="284">
        <f>_xlfn.FLOOR.PRECISE('[10]численность 2021'!K46)</f>
        <v>7</v>
      </c>
      <c r="BK32" s="284"/>
      <c r="BL32" s="284">
        <f t="shared" si="848"/>
        <v>7</v>
      </c>
      <c r="BM32" s="285">
        <f t="shared" si="822"/>
        <v>7.910000000000001</v>
      </c>
      <c r="BN32" s="290">
        <f t="shared" si="849"/>
        <v>7</v>
      </c>
      <c r="BO32" s="287">
        <v>7</v>
      </c>
      <c r="BP32" s="285">
        <f t="shared" si="850"/>
        <v>1.05</v>
      </c>
      <c r="BQ32" s="286">
        <f t="shared" si="823"/>
        <v>0</v>
      </c>
      <c r="BR32" s="287"/>
      <c r="BS32" s="285">
        <f t="shared" si="824"/>
        <v>1.4000000000000001</v>
      </c>
      <c r="BT32" s="287"/>
      <c r="BU32" s="283">
        <v>205.41752600000001</v>
      </c>
      <c r="BV32" s="283">
        <v>227.94487000000001</v>
      </c>
      <c r="BW32" s="282">
        <f>_xlfn.FLOOR.PRECISE('[10]численность 2021'!H46)</f>
        <v>234</v>
      </c>
      <c r="BX32" s="282">
        <v>4.3520659999999998</v>
      </c>
      <c r="BY32" s="282">
        <v>4.8293400000000002</v>
      </c>
      <c r="BZ32" s="282">
        <f t="shared" si="825"/>
        <v>4.95815237870766</v>
      </c>
      <c r="CA32" s="284">
        <f>_xlfn.FLOOR.PRECISE('[10]численность 2021'!M46)</f>
        <v>18</v>
      </c>
      <c r="CB32" s="284"/>
      <c r="CC32" s="284"/>
      <c r="CD32" s="284">
        <f t="shared" si="851"/>
        <v>18</v>
      </c>
      <c r="CE32" s="285">
        <f t="shared" si="826"/>
        <v>18.719999999999999</v>
      </c>
      <c r="CF32" s="290">
        <f t="shared" si="827"/>
        <v>18</v>
      </c>
      <c r="CG32" s="287">
        <v>18</v>
      </c>
      <c r="CH32" s="285">
        <f t="shared" si="852"/>
        <v>1.3499999999999999</v>
      </c>
      <c r="CI32" s="286">
        <f t="shared" si="828"/>
        <v>0</v>
      </c>
      <c r="CJ32" s="287"/>
      <c r="CK32" s="285">
        <f t="shared" si="853"/>
        <v>1.3499999999999999</v>
      </c>
      <c r="CL32" s="286">
        <f t="shared" si="829"/>
        <v>0</v>
      </c>
      <c r="CM32" s="287"/>
      <c r="CN32" s="285">
        <f t="shared" si="830"/>
        <v>3.6000000000000001</v>
      </c>
      <c r="CO32" s="287"/>
      <c r="CP32" s="291">
        <f t="shared" si="831"/>
        <v>1</v>
      </c>
      <c r="CQ32" s="283">
        <v>42</v>
      </c>
      <c r="CR32" s="283">
        <v>45</v>
      </c>
      <c r="CS32" s="283" t="e">
        <f>#NAME?</f>
        <v>#REF!</v>
      </c>
      <c r="CT32" s="282">
        <v>0.91200000000000003</v>
      </c>
      <c r="CU32" s="282">
        <v>0.97299999999999998</v>
      </c>
      <c r="CV32" s="282" t="e">
        <f>#NAME?</f>
        <v>#REF!</v>
      </c>
      <c r="CW32" s="284" t="e">
        <f>#NAME?</f>
        <v>#REF!</v>
      </c>
      <c r="CX32" s="285" t="e">
        <f t="shared" si="832"/>
        <v>#REF!</v>
      </c>
      <c r="CY32" s="290" t="e">
        <f t="shared" si="833"/>
        <v>#REF!</v>
      </c>
      <c r="CZ32" s="292"/>
      <c r="DA32" s="285">
        <f t="shared" si="834"/>
        <v>0</v>
      </c>
      <c r="DB32" s="292"/>
      <c r="DC32" s="283">
        <v>0</v>
      </c>
      <c r="DD32" s="283">
        <v>0</v>
      </c>
      <c r="DE32" s="282">
        <f>_xlfn.FLOOR.PRECISE('[10]численность 2021'!I46)</f>
        <v>0</v>
      </c>
      <c r="DF32" s="282">
        <v>0</v>
      </c>
      <c r="DG32" s="282">
        <v>0</v>
      </c>
      <c r="DH32" s="282">
        <f t="shared" si="835"/>
        <v>0</v>
      </c>
      <c r="DI32" s="284">
        <f>_xlfn.FLOOR.PRECISE('[10]численность 2021'!N46)</f>
        <v>0</v>
      </c>
      <c r="DJ32" s="285">
        <f t="shared" si="854"/>
        <v>0</v>
      </c>
      <c r="DK32" s="286">
        <f t="shared" si="836"/>
        <v>0</v>
      </c>
      <c r="DL32" s="287"/>
      <c r="DM32" s="285">
        <f t="shared" si="855"/>
        <v>0</v>
      </c>
      <c r="DN32" s="287"/>
      <c r="DO32" s="283">
        <v>0.56835400000000003</v>
      </c>
      <c r="DP32" s="283">
        <v>1.4596880000000001</v>
      </c>
      <c r="DQ32" s="282">
        <f>_xlfn.FLOOR.PRECISE('[10]численность 2021'!J46)</f>
        <v>1</v>
      </c>
      <c r="DR32" s="282">
        <v>1.2041e-002</v>
      </c>
      <c r="DS32" s="282">
        <v>3.0925999999999999e-002</v>
      </c>
      <c r="DT32" s="282">
        <f t="shared" si="837"/>
        <v>2.1188685379092565e-002</v>
      </c>
      <c r="DU32" s="284">
        <f>_xlfn.FLOOR.PRECISE('[10]численность 2021'!S46)</f>
        <v>0</v>
      </c>
      <c r="DV32" s="285">
        <f t="shared" si="838"/>
        <v>0.10000000000000001</v>
      </c>
      <c r="DW32" s="286">
        <f t="shared" si="839"/>
        <v>0</v>
      </c>
      <c r="DX32" s="287"/>
      <c r="DY32" s="283">
        <v>0</v>
      </c>
      <c r="DZ32" s="293">
        <v>0</v>
      </c>
      <c r="EA32" s="282">
        <f>_xlfn.FLOOR.PRECISE('[10]численность 2021'!T46)</f>
        <v>0</v>
      </c>
      <c r="EB32" s="282">
        <v>0</v>
      </c>
      <c r="EC32" s="282">
        <v>0</v>
      </c>
      <c r="ED32" s="282">
        <f t="shared" si="840"/>
        <v>0</v>
      </c>
      <c r="EE32" s="284">
        <f>_xlfn.FLOOR.PRECISE('[10]численность 2021'!U46)</f>
        <v>0</v>
      </c>
      <c r="EF32" s="285">
        <f t="shared" si="841"/>
        <v>0</v>
      </c>
      <c r="EG32" s="286">
        <f t="shared" si="842"/>
        <v>0</v>
      </c>
      <c r="EH32" s="292"/>
    </row>
    <row r="33" ht="13.5" customHeight="1">
      <c r="A33" s="268" t="s">
        <v>67</v>
      </c>
      <c r="B33" s="282"/>
      <c r="C33" s="283"/>
      <c r="D33" s="283"/>
      <c r="E33" s="282"/>
      <c r="F33" s="282"/>
      <c r="G33" s="282"/>
      <c r="H33" s="282"/>
      <c r="I33" s="284"/>
      <c r="J33" s="285">
        <f t="shared" si="764"/>
        <v>0</v>
      </c>
      <c r="K33" s="286">
        <f t="shared" si="812"/>
        <v>0</v>
      </c>
      <c r="L33" s="292"/>
      <c r="M33" s="283"/>
      <c r="N33" s="283"/>
      <c r="O33" s="282"/>
      <c r="P33" s="282"/>
      <c r="Q33" s="282"/>
      <c r="R33" s="282" t="e">
        <f t="shared" si="813"/>
        <v>#DIV/0!</v>
      </c>
      <c r="S33" s="284"/>
      <c r="T33" s="284"/>
      <c r="U33" s="285">
        <f t="shared" si="843"/>
        <v>0</v>
      </c>
      <c r="V33" s="286">
        <f t="shared" si="814"/>
        <v>0</v>
      </c>
      <c r="W33" s="292"/>
      <c r="X33" s="292"/>
      <c r="Y33" s="288"/>
      <c r="Z33" s="283"/>
      <c r="AA33" s="283"/>
      <c r="AB33" s="282"/>
      <c r="AC33" s="282"/>
      <c r="AD33" s="282"/>
      <c r="AE33" s="282" t="e">
        <f t="shared" si="815"/>
        <v>#DIV/0!</v>
      </c>
      <c r="AF33" s="284"/>
      <c r="AG33" s="285">
        <f t="shared" si="770"/>
        <v>0</v>
      </c>
      <c r="AH33" s="286">
        <f t="shared" si="771"/>
        <v>0</v>
      </c>
      <c r="AI33" s="289">
        <f t="shared" si="816"/>
        <v>0</v>
      </c>
      <c r="AJ33" s="292"/>
      <c r="AK33" s="292"/>
      <c r="AL33" s="283"/>
      <c r="AM33" s="283"/>
      <c r="AN33" s="282"/>
      <c r="AO33" s="282"/>
      <c r="AP33" s="282"/>
      <c r="AQ33" s="282" t="e">
        <f t="shared" si="817"/>
        <v>#DIV/0!</v>
      </c>
      <c r="AR33" s="284"/>
      <c r="AS33" s="284"/>
      <c r="AT33" s="284" t="e">
        <f t="shared" si="844"/>
        <v>#DIV/0!</v>
      </c>
      <c r="AU33" s="285">
        <f t="shared" si="818"/>
        <v>0</v>
      </c>
      <c r="AV33" s="285">
        <f t="shared" si="845"/>
        <v>0</v>
      </c>
      <c r="AW33" s="290">
        <f t="shared" si="819"/>
        <v>0</v>
      </c>
      <c r="AX33" s="292"/>
      <c r="AY33" s="285">
        <f t="shared" si="846"/>
        <v>0</v>
      </c>
      <c r="AZ33" s="286">
        <f t="shared" si="820"/>
        <v>0</v>
      </c>
      <c r="BA33" s="292"/>
      <c r="BB33" s="285">
        <f t="shared" si="847"/>
        <v>0</v>
      </c>
      <c r="BC33" s="292"/>
      <c r="BD33" s="283"/>
      <c r="BE33" s="283"/>
      <c r="BF33" s="282"/>
      <c r="BG33" s="282"/>
      <c r="BH33" s="282"/>
      <c r="BI33" s="282" t="e">
        <f t="shared" si="821"/>
        <v>#DIV/0!</v>
      </c>
      <c r="BJ33" s="284"/>
      <c r="BK33" s="284"/>
      <c r="BL33" s="284" t="e">
        <f t="shared" si="848"/>
        <v>#DIV/0!</v>
      </c>
      <c r="BM33" s="285">
        <f t="shared" si="822"/>
        <v>0</v>
      </c>
      <c r="BN33" s="290">
        <f t="shared" si="849"/>
        <v>0</v>
      </c>
      <c r="BO33" s="292"/>
      <c r="BP33" s="285">
        <f t="shared" si="850"/>
        <v>0</v>
      </c>
      <c r="BQ33" s="286">
        <f t="shared" si="823"/>
        <v>0</v>
      </c>
      <c r="BR33" s="292"/>
      <c r="BS33" s="285">
        <f t="shared" si="824"/>
        <v>0</v>
      </c>
      <c r="BT33" s="292"/>
      <c r="BU33" s="283"/>
      <c r="BV33" s="283"/>
      <c r="BW33" s="282"/>
      <c r="BX33" s="282"/>
      <c r="BY33" s="282"/>
      <c r="BZ33" s="282" t="e">
        <f t="shared" si="825"/>
        <v>#DIV/0!</v>
      </c>
      <c r="CA33" s="284"/>
      <c r="CB33" s="284"/>
      <c r="CC33" s="284"/>
      <c r="CD33" s="284" t="e">
        <f t="shared" si="851"/>
        <v>#DIV/0!</v>
      </c>
      <c r="CE33" s="285">
        <f t="shared" si="826"/>
        <v>0</v>
      </c>
      <c r="CF33" s="290">
        <f t="shared" si="827"/>
        <v>0</v>
      </c>
      <c r="CG33" s="292"/>
      <c r="CH33" s="285">
        <f t="shared" si="852"/>
        <v>0</v>
      </c>
      <c r="CI33" s="286">
        <f t="shared" si="828"/>
        <v>0</v>
      </c>
      <c r="CJ33" s="292"/>
      <c r="CK33" s="285">
        <f t="shared" si="853"/>
        <v>0</v>
      </c>
      <c r="CL33" s="286">
        <f t="shared" si="829"/>
        <v>0</v>
      </c>
      <c r="CM33" s="292"/>
      <c r="CN33" s="285">
        <f t="shared" si="830"/>
        <v>0</v>
      </c>
      <c r="CO33" s="292"/>
      <c r="CP33" s="291">
        <f t="shared" si="831"/>
        <v>1</v>
      </c>
      <c r="CQ33" s="283"/>
      <c r="CR33" s="283"/>
      <c r="CS33" s="283"/>
      <c r="CT33" s="282"/>
      <c r="CU33" s="282"/>
      <c r="CV33" s="282"/>
      <c r="CW33" s="284"/>
      <c r="CX33" s="285">
        <f t="shared" si="832"/>
        <v>0</v>
      </c>
      <c r="CY33" s="290">
        <f t="shared" si="833"/>
        <v>0</v>
      </c>
      <c r="CZ33" s="292"/>
      <c r="DA33" s="285">
        <f t="shared" si="834"/>
        <v>0</v>
      </c>
      <c r="DB33" s="292"/>
      <c r="DC33" s="283"/>
      <c r="DD33" s="283"/>
      <c r="DE33" s="282"/>
      <c r="DF33" s="282"/>
      <c r="DG33" s="282"/>
      <c r="DH33" s="282" t="e">
        <f t="shared" si="835"/>
        <v>#DIV/0!</v>
      </c>
      <c r="DI33" s="284"/>
      <c r="DJ33" s="285">
        <f t="shared" si="854"/>
        <v>0</v>
      </c>
      <c r="DK33" s="286">
        <f t="shared" si="836"/>
        <v>0</v>
      </c>
      <c r="DL33" s="292"/>
      <c r="DM33" s="285">
        <f t="shared" si="855"/>
        <v>0</v>
      </c>
      <c r="DN33" s="292"/>
      <c r="DO33" s="283"/>
      <c r="DP33" s="283"/>
      <c r="DQ33" s="282"/>
      <c r="DR33" s="282"/>
      <c r="DS33" s="282"/>
      <c r="DT33" s="282" t="e">
        <f t="shared" si="837"/>
        <v>#DIV/0!</v>
      </c>
      <c r="DU33" s="284"/>
      <c r="DV33" s="285">
        <f t="shared" si="838"/>
        <v>0</v>
      </c>
      <c r="DW33" s="286">
        <f t="shared" si="839"/>
        <v>0</v>
      </c>
      <c r="DX33" s="292"/>
      <c r="DY33" s="283"/>
      <c r="DZ33" s="293"/>
      <c r="EA33" s="282"/>
      <c r="EB33" s="282"/>
      <c r="EC33" s="282"/>
      <c r="ED33" s="282" t="e">
        <f t="shared" si="840"/>
        <v>#DIV/0!</v>
      </c>
      <c r="EE33" s="284"/>
      <c r="EF33" s="285">
        <f t="shared" si="841"/>
        <v>0</v>
      </c>
      <c r="EG33" s="286">
        <f t="shared" si="842"/>
        <v>0</v>
      </c>
      <c r="EH33" s="292"/>
    </row>
    <row r="34" ht="45" customHeight="1">
      <c r="A34" s="308" t="s">
        <v>297</v>
      </c>
      <c r="B34" s="282">
        <f>'[10]численность 2021'!C48</f>
        <v>399.58001708984375</v>
      </c>
      <c r="C34" s="283">
        <v>160.358307</v>
      </c>
      <c r="D34" s="283">
        <v>178.36575300000001</v>
      </c>
      <c r="E34" s="282">
        <f>_xlfn.FLOOR.PRECISE('[10]численность 2021'!D48)</f>
        <v>203</v>
      </c>
      <c r="F34" s="282">
        <v>0.44975999999999999</v>
      </c>
      <c r="G34" s="282">
        <v>0.44975999999999999</v>
      </c>
      <c r="H34" s="282">
        <f t="shared" si="811"/>
        <v>0.50803341337851826</v>
      </c>
      <c r="I34" s="284">
        <f>_xlfn.FLOOR.PRECISE('[10]численность 2021'!R48)</f>
        <v>20</v>
      </c>
      <c r="J34" s="285">
        <f t="shared" si="764"/>
        <v>71.049999999999997</v>
      </c>
      <c r="K34" s="286">
        <f t="shared" si="812"/>
        <v>20</v>
      </c>
      <c r="L34" s="287">
        <v>20</v>
      </c>
      <c r="M34" s="283">
        <v>28</v>
      </c>
      <c r="N34" s="283">
        <v>26</v>
      </c>
      <c r="O34" s="282">
        <f>_xlfn.FLOOR.PRECISE('[10]численность 2021'!P48)</f>
        <v>27</v>
      </c>
      <c r="P34" s="282">
        <v>7.0604e-002</v>
      </c>
      <c r="Q34" s="282">
        <v>6.5560999999999994e-002</v>
      </c>
      <c r="R34" s="282">
        <f t="shared" si="813"/>
        <v>6.7570946606995044e-002</v>
      </c>
      <c r="S34" s="284">
        <f>_xlfn.FLOOR.PRECISE('[10]численность 2021'!Q48)</f>
        <v>5</v>
      </c>
      <c r="T34" s="284"/>
      <c r="U34" s="285">
        <f t="shared" si="843"/>
        <v>8.0999999999999996</v>
      </c>
      <c r="V34" s="286">
        <f t="shared" si="814"/>
        <v>5</v>
      </c>
      <c r="W34" s="287">
        <v>5</v>
      </c>
      <c r="X34" s="287"/>
      <c r="Y34" s="288"/>
      <c r="Z34" s="283">
        <v>0</v>
      </c>
      <c r="AA34" s="283">
        <v>0</v>
      </c>
      <c r="AB34" s="282">
        <f>_xlfn.FLOOR.PRECISE('[10]численность 2021'!E48)</f>
        <v>0</v>
      </c>
      <c r="AC34" s="282">
        <v>0</v>
      </c>
      <c r="AD34" s="282">
        <v>0</v>
      </c>
      <c r="AE34" s="282">
        <f t="shared" si="815"/>
        <v>0</v>
      </c>
      <c r="AF34" s="284">
        <f>_xlfn.FLOOR.PRECISE('[10]численность 2021'!O48)</f>
        <v>0</v>
      </c>
      <c r="AG34" s="285">
        <f t="shared" si="770"/>
        <v>0</v>
      </c>
      <c r="AH34" s="286">
        <f t="shared" si="771"/>
        <v>0</v>
      </c>
      <c r="AI34" s="289">
        <f t="shared" si="816"/>
        <v>0</v>
      </c>
      <c r="AJ34" s="287"/>
      <c r="AK34" s="287"/>
      <c r="AL34" s="283">
        <v>2062.1689449999999</v>
      </c>
      <c r="AM34" s="283">
        <v>1816.110596</v>
      </c>
      <c r="AN34" s="282">
        <f>_xlfn.FLOOR.PRECISE('[10]численность 2021'!F48)</f>
        <v>1844</v>
      </c>
      <c r="AO34" s="282">
        <v>5.1998819999999997</v>
      </c>
      <c r="AP34" s="282">
        <v>4.5794300000000003</v>
      </c>
      <c r="AQ34" s="282">
        <f t="shared" si="817"/>
        <v>4.6148453904925502</v>
      </c>
      <c r="AR34" s="284">
        <f>_xlfn.FLOOR.PRECISE('[10]численность 2021'!L48)</f>
        <v>147</v>
      </c>
      <c r="AS34" s="284"/>
      <c r="AT34" s="284">
        <f t="shared" si="844"/>
        <v>147</v>
      </c>
      <c r="AU34" s="285">
        <f t="shared" si="818"/>
        <v>147.52000000000001</v>
      </c>
      <c r="AV34" s="285">
        <f t="shared" si="845"/>
        <v>0</v>
      </c>
      <c r="AW34" s="290">
        <f t="shared" si="819"/>
        <v>147</v>
      </c>
      <c r="AX34" s="287">
        <v>147</v>
      </c>
      <c r="AY34" s="285">
        <f t="shared" si="846"/>
        <v>22.050000000000001</v>
      </c>
      <c r="AZ34" s="286">
        <f t="shared" si="820"/>
        <v>0</v>
      </c>
      <c r="BA34" s="287"/>
      <c r="BB34" s="285">
        <f t="shared" si="847"/>
        <v>44.100000000000001</v>
      </c>
      <c r="BC34" s="287"/>
      <c r="BD34" s="283">
        <v>301.530396</v>
      </c>
      <c r="BE34" s="283">
        <v>222.29058800000001</v>
      </c>
      <c r="BF34" s="282">
        <f>_xlfn.FLOOR.PRECISE('[10]численность 2021'!G48)</f>
        <v>199</v>
      </c>
      <c r="BG34" s="282">
        <v>0.76032699999999998</v>
      </c>
      <c r="BH34" s="282">
        <v>0.56051899999999999</v>
      </c>
      <c r="BI34" s="282">
        <f t="shared" si="821"/>
        <v>0.4980229027700746</v>
      </c>
      <c r="BJ34" s="284">
        <f>_xlfn.FLOOR.PRECISE('[10]численность 2021'!K48)</f>
        <v>5</v>
      </c>
      <c r="BK34" s="284"/>
      <c r="BL34" s="284">
        <f t="shared" si="848"/>
        <v>5</v>
      </c>
      <c r="BM34" s="285">
        <f t="shared" si="822"/>
        <v>5.9699999999999998</v>
      </c>
      <c r="BN34" s="290">
        <f t="shared" si="849"/>
        <v>5</v>
      </c>
      <c r="BO34" s="287">
        <v>5</v>
      </c>
      <c r="BP34" s="285">
        <f t="shared" si="850"/>
        <v>0.75</v>
      </c>
      <c r="BQ34" s="286">
        <f t="shared" si="823"/>
        <v>0</v>
      </c>
      <c r="BR34" s="287"/>
      <c r="BS34" s="285">
        <f t="shared" si="824"/>
        <v>1</v>
      </c>
      <c r="BT34" s="287"/>
      <c r="BU34" s="283">
        <v>381.28207400000002</v>
      </c>
      <c r="BV34" s="283">
        <v>393.34457400000002</v>
      </c>
      <c r="BW34" s="282">
        <f>_xlfn.FLOOR.PRECISE('[10]численность 2021'!H48)</f>
        <v>154</v>
      </c>
      <c r="BX34" s="282">
        <v>0.96142499999999997</v>
      </c>
      <c r="BY34" s="282">
        <v>0.991842</v>
      </c>
      <c r="BZ34" s="282">
        <f t="shared" si="825"/>
        <v>0.38540465842508287</v>
      </c>
      <c r="CA34" s="284">
        <f>_xlfn.FLOOR.PRECISE('[10]численность 2021'!M48)</f>
        <v>4</v>
      </c>
      <c r="CB34" s="284"/>
      <c r="CC34" s="284"/>
      <c r="CD34" s="284">
        <f t="shared" si="851"/>
        <v>4</v>
      </c>
      <c r="CE34" s="285">
        <f t="shared" si="826"/>
        <v>4.6200000000000001</v>
      </c>
      <c r="CF34" s="290">
        <f t="shared" si="827"/>
        <v>4</v>
      </c>
      <c r="CG34" s="287">
        <v>4</v>
      </c>
      <c r="CH34" s="285">
        <f t="shared" si="852"/>
        <v>0.29999999999999999</v>
      </c>
      <c r="CI34" s="286">
        <f t="shared" si="828"/>
        <v>0</v>
      </c>
      <c r="CJ34" s="287"/>
      <c r="CK34" s="285">
        <f t="shared" si="853"/>
        <v>0.29999999999999999</v>
      </c>
      <c r="CL34" s="286">
        <f t="shared" si="829"/>
        <v>0</v>
      </c>
      <c r="CM34" s="287"/>
      <c r="CN34" s="285">
        <f t="shared" si="830"/>
        <v>0.80000000000000004</v>
      </c>
      <c r="CO34" s="287"/>
      <c r="CP34" s="291">
        <f t="shared" si="831"/>
        <v>1</v>
      </c>
      <c r="CQ34" s="283">
        <v>33</v>
      </c>
      <c r="CR34" s="283">
        <v>36</v>
      </c>
      <c r="CS34" s="283" t="e">
        <f>#NAME?</f>
        <v>#REF!</v>
      </c>
      <c r="CT34" s="282">
        <v>8.5000000000000006e-002</v>
      </c>
      <c r="CU34" s="282">
        <v>9.2999999999999999e-002</v>
      </c>
      <c r="CV34" s="282" t="e">
        <f>#NAME?</f>
        <v>#REF!</v>
      </c>
      <c r="CW34" s="284" t="e">
        <f>#NAME?</f>
        <v>#REF!</v>
      </c>
      <c r="CX34" s="285" t="e">
        <f t="shared" si="832"/>
        <v>#REF!</v>
      </c>
      <c r="CY34" s="290" t="e">
        <f t="shared" si="833"/>
        <v>#REF!</v>
      </c>
      <c r="CZ34" s="292"/>
      <c r="DA34" s="285">
        <f t="shared" si="834"/>
        <v>0</v>
      </c>
      <c r="DB34" s="292"/>
      <c r="DC34" s="283">
        <v>0</v>
      </c>
      <c r="DD34" s="283">
        <v>0</v>
      </c>
      <c r="DE34" s="282">
        <f>_xlfn.FLOOR.PRECISE('[10]численность 2021'!I48)</f>
        <v>0</v>
      </c>
      <c r="DF34" s="282">
        <v>0</v>
      </c>
      <c r="DG34" s="282">
        <v>0</v>
      </c>
      <c r="DH34" s="282">
        <f t="shared" si="835"/>
        <v>0</v>
      </c>
      <c r="DI34" s="284">
        <f>_xlfn.FLOOR.PRECISE('[10]численность 2021'!N48)</f>
        <v>0</v>
      </c>
      <c r="DJ34" s="285">
        <f t="shared" si="854"/>
        <v>0</v>
      </c>
      <c r="DK34" s="286">
        <f t="shared" si="836"/>
        <v>0</v>
      </c>
      <c r="DL34" s="287"/>
      <c r="DM34" s="285">
        <f t="shared" si="855"/>
        <v>0</v>
      </c>
      <c r="DN34" s="287"/>
      <c r="DO34" s="283">
        <v>36.641010000000001</v>
      </c>
      <c r="DP34" s="283">
        <v>39.345387000000002</v>
      </c>
      <c r="DQ34" s="282">
        <f>_xlfn.FLOOR.PRECISE('[10]численность 2021'!J48)</f>
        <v>35</v>
      </c>
      <c r="DR34" s="282">
        <v>9.2392000000000002e-002</v>
      </c>
      <c r="DS34" s="282">
        <v>9.9211999999999995e-002</v>
      </c>
      <c r="DT34" s="282">
        <f t="shared" si="837"/>
        <v>8.7591967823882469e-002</v>
      </c>
      <c r="DU34" s="284">
        <f>_xlfn.FLOOR.PRECISE('[10]численность 2021'!S48)</f>
        <v>2</v>
      </c>
      <c r="DV34" s="285">
        <f t="shared" si="838"/>
        <v>3.5</v>
      </c>
      <c r="DW34" s="286">
        <f t="shared" si="839"/>
        <v>2</v>
      </c>
      <c r="DX34" s="287">
        <v>2</v>
      </c>
      <c r="DY34" s="283">
        <v>136</v>
      </c>
      <c r="DZ34" s="293">
        <v>145</v>
      </c>
      <c r="EA34" s="282">
        <f>_xlfn.FLOOR.PRECISE('[10]численность 2021'!T48)</f>
        <v>167</v>
      </c>
      <c r="EB34" s="282">
        <v>0.34293200000000001</v>
      </c>
      <c r="EC34" s="282">
        <v>0.36562600000000001</v>
      </c>
      <c r="ED34" s="282">
        <f t="shared" si="840"/>
        <v>0.41793881790252491</v>
      </c>
      <c r="EE34" s="284">
        <f>_xlfn.FLOOR.PRECISE('[10]численность 2021'!U48)</f>
        <v>10</v>
      </c>
      <c r="EF34" s="285">
        <f t="shared" si="841"/>
        <v>16.699999999999999</v>
      </c>
      <c r="EG34" s="286">
        <f t="shared" si="842"/>
        <v>10</v>
      </c>
      <c r="EH34" s="292">
        <v>10</v>
      </c>
    </row>
    <row r="35" ht="33.75" customHeight="1">
      <c r="A35" s="308" t="s">
        <v>298</v>
      </c>
      <c r="B35" s="282">
        <f>'[10]численность 2021'!C49</f>
        <v>162.82099914550781</v>
      </c>
      <c r="C35" s="283">
        <v>454.26168799999999</v>
      </c>
      <c r="D35" s="283">
        <v>494.43472300000002</v>
      </c>
      <c r="E35" s="282">
        <f>_xlfn.FLOOR.PRECISE('[10]численность 2021'!D49)</f>
        <v>372</v>
      </c>
      <c r="F35" s="282">
        <v>3.0366770000000001</v>
      </c>
      <c r="G35" s="282">
        <v>3.0366770000000001</v>
      </c>
      <c r="H35" s="282">
        <f t="shared" si="811"/>
        <v>2.2847175852763053</v>
      </c>
      <c r="I35" s="284">
        <f>_xlfn.FLOOR.PRECISE('[10]численность 2021'!R49)</f>
        <v>130</v>
      </c>
      <c r="J35" s="285">
        <f t="shared" si="764"/>
        <v>130.19999999999999</v>
      </c>
      <c r="K35" s="286">
        <f t="shared" si="812"/>
        <v>130</v>
      </c>
      <c r="L35" s="287">
        <v>130</v>
      </c>
      <c r="M35" s="283">
        <v>74</v>
      </c>
      <c r="N35" s="283">
        <v>89</v>
      </c>
      <c r="O35" s="282">
        <f>_xlfn.FLOOR.PRECISE('[10]численность 2021'!P49)</f>
        <v>65</v>
      </c>
      <c r="P35" s="282">
        <v>0.45449000000000001</v>
      </c>
      <c r="Q35" s="282">
        <v>0.54661300000000002</v>
      </c>
      <c r="R35" s="282">
        <f t="shared" si="813"/>
        <v>0.39921140602946198</v>
      </c>
      <c r="S35" s="284">
        <f>_xlfn.FLOOR.PRECISE('[10]численность 2021'!Q49)</f>
        <v>5</v>
      </c>
      <c r="T35" s="284"/>
      <c r="U35" s="285">
        <f t="shared" si="843"/>
        <v>19.5</v>
      </c>
      <c r="V35" s="286">
        <f t="shared" si="814"/>
        <v>5</v>
      </c>
      <c r="W35" s="287">
        <v>5</v>
      </c>
      <c r="X35" s="287"/>
      <c r="Y35" s="288"/>
      <c r="Z35" s="283">
        <v>536.25176999999996</v>
      </c>
      <c r="AA35" s="283">
        <v>575.14556900000002</v>
      </c>
      <c r="AB35" s="282">
        <f>_xlfn.FLOOR.PRECISE('[10]численность 2021'!E49)</f>
        <v>617</v>
      </c>
      <c r="AC35" s="282">
        <v>3.2935249999999998</v>
      </c>
      <c r="AD35" s="282">
        <v>3.5323799999999999</v>
      </c>
      <c r="AE35" s="282">
        <f t="shared" si="815"/>
        <v>3.7894375003104313</v>
      </c>
      <c r="AF35" s="284">
        <f>_xlfn.FLOOR.PRECISE('[10]численность 2021'!O49)</f>
        <v>30</v>
      </c>
      <c r="AG35" s="285">
        <f t="shared" si="770"/>
        <v>30.850000000000001</v>
      </c>
      <c r="AH35" s="286">
        <f t="shared" si="771"/>
        <v>30</v>
      </c>
      <c r="AI35" s="289">
        <f t="shared" si="816"/>
        <v>22.5</v>
      </c>
      <c r="AJ35" s="287">
        <v>30</v>
      </c>
      <c r="AK35" s="287">
        <v>22</v>
      </c>
      <c r="AL35" s="283">
        <v>639.46893299999999</v>
      </c>
      <c r="AM35" s="283">
        <v>749.49847399999999</v>
      </c>
      <c r="AN35" s="282">
        <f>_xlfn.FLOOR.PRECISE('[10]численность 2021'!F49)</f>
        <v>617</v>
      </c>
      <c r="AO35" s="282">
        <v>3.92746</v>
      </c>
      <c r="AP35" s="282">
        <v>4.603205</v>
      </c>
      <c r="AQ35" s="282">
        <f t="shared" si="817"/>
        <v>3.7894375003104313</v>
      </c>
      <c r="AR35" s="284">
        <f>_xlfn.FLOOR.PRECISE('[10]численность 2021'!L49)</f>
        <v>26</v>
      </c>
      <c r="AS35" s="284"/>
      <c r="AT35" s="284">
        <f t="shared" si="844"/>
        <v>26</v>
      </c>
      <c r="AU35" s="285">
        <f t="shared" si="818"/>
        <v>43.190000000000005</v>
      </c>
      <c r="AV35" s="285">
        <f t="shared" si="845"/>
        <v>0</v>
      </c>
      <c r="AW35" s="290">
        <f t="shared" si="819"/>
        <v>26</v>
      </c>
      <c r="AX35" s="287">
        <v>26</v>
      </c>
      <c r="AY35" s="285">
        <f t="shared" si="846"/>
        <v>3.8999999999999999</v>
      </c>
      <c r="AZ35" s="286">
        <f t="shared" si="820"/>
        <v>0</v>
      </c>
      <c r="BA35" s="287"/>
      <c r="BB35" s="285">
        <f t="shared" si="847"/>
        <v>7.7999999999999998</v>
      </c>
      <c r="BC35" s="287"/>
      <c r="BD35" s="283">
        <v>299.43597399999999</v>
      </c>
      <c r="BE35" s="283">
        <v>305.57565299999999</v>
      </c>
      <c r="BF35" s="282">
        <f>_xlfn.FLOOR.PRECISE('[10]численность 2021'!G49)</f>
        <v>232</v>
      </c>
      <c r="BG35" s="282">
        <v>1.8390610000000001</v>
      </c>
      <c r="BH35" s="282">
        <v>1.8767579999999999</v>
      </c>
      <c r="BI35" s="282">
        <f t="shared" si="821"/>
        <v>1.4248776338282334</v>
      </c>
      <c r="BJ35" s="284">
        <f>_xlfn.FLOOR.PRECISE('[10]численность 2021'!K49)</f>
        <v>8</v>
      </c>
      <c r="BK35" s="284"/>
      <c r="BL35" s="284">
        <f t="shared" si="848"/>
        <v>8</v>
      </c>
      <c r="BM35" s="285">
        <f t="shared" si="822"/>
        <v>11.600000000000001</v>
      </c>
      <c r="BN35" s="290">
        <f t="shared" si="849"/>
        <v>8</v>
      </c>
      <c r="BO35" s="287">
        <v>8</v>
      </c>
      <c r="BP35" s="285">
        <f t="shared" si="850"/>
        <v>1.2</v>
      </c>
      <c r="BQ35" s="286">
        <f t="shared" si="823"/>
        <v>0</v>
      </c>
      <c r="BR35" s="287"/>
      <c r="BS35" s="285">
        <f t="shared" si="824"/>
        <v>1.6000000000000001</v>
      </c>
      <c r="BT35" s="287"/>
      <c r="BU35" s="283">
        <v>407.3408203125</v>
      </c>
      <c r="BV35" s="283">
        <v>447.55441300000001</v>
      </c>
      <c r="BW35" s="282">
        <f>_xlfn.FLOOR.PRECISE('[10]численность 2021'!H49)</f>
        <v>384</v>
      </c>
      <c r="BX35" s="282">
        <v>2.5017860000000001</v>
      </c>
      <c r="BY35" s="282">
        <v>2.7487509999999999</v>
      </c>
      <c r="BZ35" s="282">
        <f t="shared" si="825"/>
        <v>2.3584181525432832</v>
      </c>
      <c r="CA35" s="284">
        <f>_xlfn.FLOOR.PRECISE('[10]численность 2021'!M49)</f>
        <v>16</v>
      </c>
      <c r="CB35" s="284"/>
      <c r="CC35" s="284"/>
      <c r="CD35" s="284">
        <f t="shared" si="851"/>
        <v>16</v>
      </c>
      <c r="CE35" s="285">
        <f t="shared" si="826"/>
        <v>26.880000000000003</v>
      </c>
      <c r="CF35" s="290">
        <f t="shared" si="827"/>
        <v>16</v>
      </c>
      <c r="CG35" s="287">
        <v>16</v>
      </c>
      <c r="CH35" s="285">
        <f t="shared" si="852"/>
        <v>1.2</v>
      </c>
      <c r="CI35" s="286">
        <f t="shared" si="828"/>
        <v>0</v>
      </c>
      <c r="CJ35" s="287"/>
      <c r="CK35" s="285">
        <f t="shared" si="853"/>
        <v>1.2</v>
      </c>
      <c r="CL35" s="286">
        <f t="shared" si="829"/>
        <v>0</v>
      </c>
      <c r="CM35" s="287"/>
      <c r="CN35" s="285">
        <f t="shared" si="830"/>
        <v>3.2000000000000002</v>
      </c>
      <c r="CO35" s="287"/>
      <c r="CP35" s="291">
        <f t="shared" si="831"/>
        <v>1</v>
      </c>
      <c r="CQ35" s="283">
        <v>0</v>
      </c>
      <c r="CR35" s="283">
        <v>112</v>
      </c>
      <c r="CS35" s="283" t="e">
        <f>#NAME?</f>
        <v>#REF!</v>
      </c>
      <c r="CT35" s="282">
        <v>0</v>
      </c>
      <c r="CU35" s="282">
        <v>0.93400000000000005</v>
      </c>
      <c r="CV35" s="282" t="e">
        <f>#NAME?</f>
        <v>#REF!</v>
      </c>
      <c r="CW35" s="284" t="e">
        <f>#NAME?</f>
        <v>#REF!</v>
      </c>
      <c r="CX35" s="285" t="e">
        <f t="shared" si="832"/>
        <v>#REF!</v>
      </c>
      <c r="CY35" s="290" t="e">
        <f t="shared" si="833"/>
        <v>#REF!</v>
      </c>
      <c r="CZ35" s="292"/>
      <c r="DA35" s="285">
        <f t="shared" si="834"/>
        <v>0</v>
      </c>
      <c r="DB35" s="292"/>
      <c r="DC35" s="283">
        <v>0</v>
      </c>
      <c r="DD35" s="283">
        <v>0</v>
      </c>
      <c r="DE35" s="282">
        <f>_xlfn.FLOOR.PRECISE('[10]численность 2021'!I49)</f>
        <v>0</v>
      </c>
      <c r="DF35" s="282">
        <v>0</v>
      </c>
      <c r="DG35" s="282">
        <v>0</v>
      </c>
      <c r="DH35" s="282">
        <f t="shared" si="835"/>
        <v>0</v>
      </c>
      <c r="DI35" s="284">
        <f>_xlfn.FLOOR.PRECISE('[10]численность 2021'!N49)</f>
        <v>0</v>
      </c>
      <c r="DJ35" s="285">
        <f t="shared" si="854"/>
        <v>0</v>
      </c>
      <c r="DK35" s="286">
        <f t="shared" si="836"/>
        <v>0</v>
      </c>
      <c r="DL35" s="287"/>
      <c r="DM35" s="285">
        <f t="shared" si="855"/>
        <v>0</v>
      </c>
      <c r="DN35" s="287"/>
      <c r="DO35" s="283">
        <v>6.191262</v>
      </c>
      <c r="DP35" s="283">
        <v>7.4827849999999998</v>
      </c>
      <c r="DQ35" s="282">
        <f>_xlfn.FLOOR.PRECISE('[10]численность 2021'!J49)</f>
        <v>20</v>
      </c>
      <c r="DR35" s="282">
        <v>3.8025000000000003e-002</v>
      </c>
      <c r="DS35" s="282">
        <v>4.5956999999999998e-002</v>
      </c>
      <c r="DT35" s="282">
        <f t="shared" si="837"/>
        <v>0.12283427877829599</v>
      </c>
      <c r="DU35" s="284">
        <f>_xlfn.FLOOR.PRECISE('[10]численность 2021'!S49)</f>
        <v>1</v>
      </c>
      <c r="DV35" s="285">
        <f t="shared" si="838"/>
        <v>2</v>
      </c>
      <c r="DW35" s="286">
        <f t="shared" si="839"/>
        <v>1</v>
      </c>
      <c r="DX35" s="287">
        <v>1</v>
      </c>
      <c r="DY35" s="283">
        <v>0</v>
      </c>
      <c r="DZ35" s="293">
        <v>0</v>
      </c>
      <c r="EA35" s="282">
        <f>_xlfn.FLOOR.PRECISE('[10]численность 2021'!T49)</f>
        <v>0</v>
      </c>
      <c r="EB35" s="282">
        <v>0</v>
      </c>
      <c r="EC35" s="282">
        <v>0</v>
      </c>
      <c r="ED35" s="282">
        <f t="shared" si="840"/>
        <v>0</v>
      </c>
      <c r="EE35" s="284">
        <f>_xlfn.FLOOR.PRECISE('[10]численность 2021'!U49)</f>
        <v>0</v>
      </c>
      <c r="EF35" s="285">
        <f t="shared" si="841"/>
        <v>0</v>
      </c>
      <c r="EG35" s="286">
        <f t="shared" si="842"/>
        <v>0</v>
      </c>
      <c r="EH35" s="292"/>
    </row>
    <row r="36" ht="13.5" customHeight="1">
      <c r="A36" s="268" t="s">
        <v>70</v>
      </c>
      <c r="B36" s="282"/>
      <c r="C36" s="283"/>
      <c r="D36" s="283"/>
      <c r="E36" s="282"/>
      <c r="F36" s="282"/>
      <c r="G36" s="282"/>
      <c r="H36" s="282"/>
      <c r="I36" s="284"/>
      <c r="J36" s="285">
        <f t="shared" si="764"/>
        <v>0</v>
      </c>
      <c r="K36" s="286">
        <f t="shared" si="812"/>
        <v>0</v>
      </c>
      <c r="L36" s="292"/>
      <c r="M36" s="283"/>
      <c r="N36" s="283"/>
      <c r="O36" s="282"/>
      <c r="P36" s="282"/>
      <c r="Q36" s="282"/>
      <c r="R36" s="282" t="e">
        <f t="shared" si="813"/>
        <v>#DIV/0!</v>
      </c>
      <c r="S36" s="284"/>
      <c r="T36" s="284"/>
      <c r="U36" s="285">
        <f t="shared" si="843"/>
        <v>0</v>
      </c>
      <c r="V36" s="286">
        <f t="shared" si="814"/>
        <v>0</v>
      </c>
      <c r="W36" s="292"/>
      <c r="X36" s="292"/>
      <c r="Y36" s="288"/>
      <c r="Z36" s="283"/>
      <c r="AA36" s="283"/>
      <c r="AB36" s="282"/>
      <c r="AC36" s="282"/>
      <c r="AD36" s="282"/>
      <c r="AE36" s="282" t="e">
        <f t="shared" si="815"/>
        <v>#DIV/0!</v>
      </c>
      <c r="AF36" s="284"/>
      <c r="AG36" s="285">
        <f t="shared" si="770"/>
        <v>0</v>
      </c>
      <c r="AH36" s="286">
        <f t="shared" si="771"/>
        <v>0</v>
      </c>
      <c r="AI36" s="289">
        <f t="shared" si="816"/>
        <v>0</v>
      </c>
      <c r="AJ36" s="292"/>
      <c r="AK36" s="292"/>
      <c r="AL36" s="283"/>
      <c r="AM36" s="283"/>
      <c r="AN36" s="282"/>
      <c r="AO36" s="282"/>
      <c r="AP36" s="282"/>
      <c r="AQ36" s="282" t="e">
        <f t="shared" si="817"/>
        <v>#DIV/0!</v>
      </c>
      <c r="AR36" s="284"/>
      <c r="AS36" s="284"/>
      <c r="AT36" s="284" t="e">
        <f t="shared" si="844"/>
        <v>#DIV/0!</v>
      </c>
      <c r="AU36" s="285">
        <f t="shared" si="818"/>
        <v>0</v>
      </c>
      <c r="AV36" s="285">
        <f t="shared" si="845"/>
        <v>0</v>
      </c>
      <c r="AW36" s="290">
        <f t="shared" si="819"/>
        <v>0</v>
      </c>
      <c r="AX36" s="292"/>
      <c r="AY36" s="285">
        <f t="shared" si="846"/>
        <v>0</v>
      </c>
      <c r="AZ36" s="286">
        <f t="shared" si="820"/>
        <v>0</v>
      </c>
      <c r="BA36" s="292"/>
      <c r="BB36" s="285">
        <f t="shared" si="847"/>
        <v>0</v>
      </c>
      <c r="BC36" s="292"/>
      <c r="BD36" s="283"/>
      <c r="BE36" s="283"/>
      <c r="BF36" s="282"/>
      <c r="BG36" s="282"/>
      <c r="BH36" s="282"/>
      <c r="BI36" s="282" t="e">
        <f t="shared" si="821"/>
        <v>#DIV/0!</v>
      </c>
      <c r="BJ36" s="284"/>
      <c r="BK36" s="284"/>
      <c r="BL36" s="284" t="e">
        <f t="shared" si="848"/>
        <v>#DIV/0!</v>
      </c>
      <c r="BM36" s="285">
        <f t="shared" si="822"/>
        <v>0</v>
      </c>
      <c r="BN36" s="290">
        <f t="shared" si="849"/>
        <v>0</v>
      </c>
      <c r="BO36" s="292"/>
      <c r="BP36" s="285">
        <f t="shared" si="850"/>
        <v>0</v>
      </c>
      <c r="BQ36" s="286">
        <f t="shared" si="823"/>
        <v>0</v>
      </c>
      <c r="BR36" s="292"/>
      <c r="BS36" s="285">
        <f t="shared" si="824"/>
        <v>0</v>
      </c>
      <c r="BT36" s="292"/>
      <c r="BU36" s="283"/>
      <c r="BV36" s="283"/>
      <c r="BW36" s="282"/>
      <c r="BX36" s="282"/>
      <c r="BY36" s="282"/>
      <c r="BZ36" s="282" t="e">
        <f t="shared" si="825"/>
        <v>#DIV/0!</v>
      </c>
      <c r="CA36" s="284"/>
      <c r="CB36" s="284"/>
      <c r="CC36" s="284"/>
      <c r="CD36" s="284" t="e">
        <f t="shared" si="851"/>
        <v>#DIV/0!</v>
      </c>
      <c r="CE36" s="285">
        <f t="shared" si="826"/>
        <v>0</v>
      </c>
      <c r="CF36" s="290">
        <f t="shared" si="827"/>
        <v>0</v>
      </c>
      <c r="CG36" s="292"/>
      <c r="CH36" s="285">
        <f t="shared" si="852"/>
        <v>0</v>
      </c>
      <c r="CI36" s="286">
        <f t="shared" si="828"/>
        <v>0</v>
      </c>
      <c r="CJ36" s="292"/>
      <c r="CK36" s="285">
        <f t="shared" si="853"/>
        <v>0</v>
      </c>
      <c r="CL36" s="286">
        <f t="shared" si="829"/>
        <v>0</v>
      </c>
      <c r="CM36" s="292"/>
      <c r="CN36" s="285">
        <f t="shared" si="830"/>
        <v>0</v>
      </c>
      <c r="CO36" s="292"/>
      <c r="CP36" s="291">
        <f t="shared" si="831"/>
        <v>1</v>
      </c>
      <c r="CQ36" s="283"/>
      <c r="CR36" s="283"/>
      <c r="CS36" s="283"/>
      <c r="CT36" s="282"/>
      <c r="CU36" s="282"/>
      <c r="CV36" s="282"/>
      <c r="CW36" s="284"/>
      <c r="CX36" s="285">
        <f t="shared" si="832"/>
        <v>0</v>
      </c>
      <c r="CY36" s="290">
        <f t="shared" si="833"/>
        <v>0</v>
      </c>
      <c r="CZ36" s="292"/>
      <c r="DA36" s="285">
        <f t="shared" si="834"/>
        <v>0</v>
      </c>
      <c r="DB36" s="292"/>
      <c r="DC36" s="283"/>
      <c r="DD36" s="283"/>
      <c r="DE36" s="282"/>
      <c r="DF36" s="282"/>
      <c r="DG36" s="282"/>
      <c r="DH36" s="282" t="e">
        <f t="shared" si="835"/>
        <v>#DIV/0!</v>
      </c>
      <c r="DI36" s="284"/>
      <c r="DJ36" s="285">
        <f t="shared" si="854"/>
        <v>0</v>
      </c>
      <c r="DK36" s="286">
        <f t="shared" si="836"/>
        <v>0</v>
      </c>
      <c r="DL36" s="292"/>
      <c r="DM36" s="285">
        <f t="shared" si="855"/>
        <v>0</v>
      </c>
      <c r="DN36" s="292"/>
      <c r="DO36" s="283"/>
      <c r="DP36" s="283"/>
      <c r="DQ36" s="282"/>
      <c r="DR36" s="282"/>
      <c r="DS36" s="282"/>
      <c r="DT36" s="282" t="e">
        <f t="shared" si="837"/>
        <v>#DIV/0!</v>
      </c>
      <c r="DU36" s="284"/>
      <c r="DV36" s="285">
        <f t="shared" si="838"/>
        <v>0</v>
      </c>
      <c r="DW36" s="286">
        <f t="shared" si="839"/>
        <v>0</v>
      </c>
      <c r="DX36" s="292"/>
      <c r="DY36" s="283"/>
      <c r="DZ36" s="293"/>
      <c r="EA36" s="282"/>
      <c r="EB36" s="282"/>
      <c r="EC36" s="282"/>
      <c r="ED36" s="282" t="e">
        <f t="shared" si="840"/>
        <v>#DIV/0!</v>
      </c>
      <c r="EE36" s="284"/>
      <c r="EF36" s="285">
        <f t="shared" si="841"/>
        <v>0</v>
      </c>
      <c r="EG36" s="286">
        <f t="shared" si="842"/>
        <v>0</v>
      </c>
      <c r="EH36" s="292"/>
    </row>
    <row r="37" ht="31.5" customHeight="1">
      <c r="A37" s="147" t="s">
        <v>77</v>
      </c>
      <c r="B37" s="282">
        <f>'[10]численность 2021'!C57</f>
        <v>7.1820001602172852</v>
      </c>
      <c r="C37" s="283">
        <v>2.1806730000000001</v>
      </c>
      <c r="D37" s="283">
        <v>4.5509709999999997</v>
      </c>
      <c r="E37" s="282">
        <f>_xlfn.FLOOR.PRECISE('[10]численность 2021'!D57)</f>
        <v>6</v>
      </c>
      <c r="F37" s="282">
        <v>0.63366299999999998</v>
      </c>
      <c r="G37" s="282">
        <v>0.63366299999999998</v>
      </c>
      <c r="H37" s="282">
        <f t="shared" si="811"/>
        <v>0.83542186941673291</v>
      </c>
      <c r="I37" s="284">
        <f>_xlfn.FLOOR.PRECISE('[10]численность 2021'!R57)</f>
        <v>0</v>
      </c>
      <c r="J37" s="285">
        <f t="shared" si="764"/>
        <v>2.0999999999999996</v>
      </c>
      <c r="K37" s="286">
        <f t="shared" si="812"/>
        <v>0</v>
      </c>
      <c r="L37" s="287"/>
      <c r="M37" s="283">
        <v>10</v>
      </c>
      <c r="N37" s="283">
        <v>10</v>
      </c>
      <c r="O37" s="282">
        <f>_xlfn.FLOOR.PRECISE('[10]численность 2021'!P57)</f>
        <v>11</v>
      </c>
      <c r="P37" s="282">
        <v>1.3923700000000001</v>
      </c>
      <c r="Q37" s="282">
        <v>1.3923700000000001</v>
      </c>
      <c r="R37" s="282">
        <f t="shared" si="813"/>
        <v>1.5316067605973438</v>
      </c>
      <c r="S37" s="284">
        <f>_xlfn.FLOOR.PRECISE('[10]численность 2021'!Q57)</f>
        <v>3</v>
      </c>
      <c r="T37" s="284"/>
      <c r="U37" s="285">
        <f t="shared" si="843"/>
        <v>3.2999999999999998</v>
      </c>
      <c r="V37" s="286">
        <f t="shared" si="814"/>
        <v>3</v>
      </c>
      <c r="W37" s="287">
        <v>3</v>
      </c>
      <c r="X37" s="287"/>
      <c r="Y37" s="288"/>
      <c r="Z37" s="283">
        <v>1.868584</v>
      </c>
      <c r="AA37" s="283">
        <v>4.076911</v>
      </c>
      <c r="AB37" s="282">
        <f>_xlfn.FLOOR.PRECISE('[10]численность 2021'!E57)</f>
        <v>9</v>
      </c>
      <c r="AC37" s="282">
        <v>0.26017600000000002</v>
      </c>
      <c r="AD37" s="282">
        <v>0.56765699999999997</v>
      </c>
      <c r="AE37" s="282">
        <f t="shared" si="815"/>
        <v>1.2531328041250995</v>
      </c>
      <c r="AF37" s="284">
        <f>_xlfn.FLOOR.PRECISE('[10]численность 2021'!O57)</f>
        <v>0</v>
      </c>
      <c r="AG37" s="285">
        <f t="shared" ref="AG37:AG100" si="856">IF(AB37&gt;34,AB37*0.050000000000000003,0)</f>
        <v>0</v>
      </c>
      <c r="AH37" s="286">
        <f t="shared" ref="AH37:AH100" si="857">IF(AF37&lt;AG37,AF37,AG37)</f>
        <v>0</v>
      </c>
      <c r="AI37" s="289">
        <f t="shared" si="816"/>
        <v>0</v>
      </c>
      <c r="AJ37" s="287"/>
      <c r="AK37" s="287"/>
      <c r="AL37" s="283">
        <v>42.546836999999996</v>
      </c>
      <c r="AM37" s="283">
        <v>46.694854999999997</v>
      </c>
      <c r="AN37" s="282">
        <f>_xlfn.FLOOR.PRECISE('[10]численность 2021'!F57)</f>
        <v>54</v>
      </c>
      <c r="AO37" s="282">
        <v>5.9240930000000001</v>
      </c>
      <c r="AP37" s="282">
        <v>6.5016499999999997</v>
      </c>
      <c r="AQ37" s="282">
        <f t="shared" si="817"/>
        <v>7.5187968247505967</v>
      </c>
      <c r="AR37" s="284">
        <f>_xlfn.FLOOR.PRECISE('[10]численность 2021'!L57)</f>
        <v>5</v>
      </c>
      <c r="AS37" s="284"/>
      <c r="AT37" s="284">
        <f t="shared" si="844"/>
        <v>5</v>
      </c>
      <c r="AU37" s="285">
        <f t="shared" si="818"/>
        <v>5.4000000000000004</v>
      </c>
      <c r="AV37" s="285">
        <f t="shared" si="845"/>
        <v>5.4000000000000004</v>
      </c>
      <c r="AW37" s="290">
        <f t="shared" si="819"/>
        <v>5</v>
      </c>
      <c r="AX37" s="287">
        <v>5</v>
      </c>
      <c r="AY37" s="285">
        <f t="shared" si="846"/>
        <v>0</v>
      </c>
      <c r="AZ37" s="286">
        <f t="shared" si="820"/>
        <v>0</v>
      </c>
      <c r="BA37" s="287"/>
      <c r="BB37" s="285">
        <f t="shared" si="847"/>
        <v>1.5</v>
      </c>
      <c r="BC37" s="287"/>
      <c r="BD37" s="283">
        <v>3.0122529999999998</v>
      </c>
      <c r="BE37" s="283">
        <v>4.0966630000000004</v>
      </c>
      <c r="BF37" s="282">
        <f>_xlfn.FLOOR.PRECISE('[10]численность 2021'!G57)</f>
        <v>5</v>
      </c>
      <c r="BG37" s="282">
        <v>0.41941699999999998</v>
      </c>
      <c r="BH37" s="282">
        <v>0.570407</v>
      </c>
      <c r="BI37" s="282">
        <f t="shared" si="821"/>
        <v>0.69618489118061078</v>
      </c>
      <c r="BJ37" s="284">
        <f>_xlfn.FLOOR.PRECISE('[10]численность 2021'!K57)</f>
        <v>0</v>
      </c>
      <c r="BK37" s="284"/>
      <c r="BL37" s="284">
        <f t="shared" si="848"/>
        <v>0</v>
      </c>
      <c r="BM37" s="285">
        <f t="shared" si="822"/>
        <v>0.14999999999999999</v>
      </c>
      <c r="BN37" s="290">
        <f t="shared" si="849"/>
        <v>0</v>
      </c>
      <c r="BO37" s="287"/>
      <c r="BP37" s="285">
        <f t="shared" si="850"/>
        <v>0</v>
      </c>
      <c r="BQ37" s="286">
        <f t="shared" si="823"/>
        <v>0</v>
      </c>
      <c r="BR37" s="287"/>
      <c r="BS37" s="285">
        <f t="shared" si="824"/>
        <v>0</v>
      </c>
      <c r="BT37" s="287"/>
      <c r="BU37" s="283">
        <v>34.821640000000002</v>
      </c>
      <c r="BV37" s="283">
        <v>40.484676</v>
      </c>
      <c r="BW37" s="282">
        <f>_xlfn.FLOOR.PRECISE('[10]численность 2021'!H57)</f>
        <v>47</v>
      </c>
      <c r="BX37" s="282">
        <v>4.8484600000000002</v>
      </c>
      <c r="BY37" s="282">
        <v>5.6369639999999999</v>
      </c>
      <c r="BZ37" s="282">
        <f t="shared" si="825"/>
        <v>6.5441379770977415</v>
      </c>
      <c r="CA37" s="284">
        <f>_xlfn.FLOOR.PRECISE('[10]численность 2021'!M57)</f>
        <v>4</v>
      </c>
      <c r="CB37" s="284"/>
      <c r="CC37" s="284"/>
      <c r="CD37" s="284">
        <f t="shared" si="851"/>
        <v>4</v>
      </c>
      <c r="CE37" s="285">
        <f t="shared" si="826"/>
        <v>4.7000000000000002</v>
      </c>
      <c r="CF37" s="290">
        <f t="shared" si="827"/>
        <v>4</v>
      </c>
      <c r="CG37" s="287">
        <v>4</v>
      </c>
      <c r="CH37" s="285">
        <f t="shared" si="852"/>
        <v>0.29999999999999999</v>
      </c>
      <c r="CI37" s="286">
        <f t="shared" si="828"/>
        <v>0</v>
      </c>
      <c r="CJ37" s="287"/>
      <c r="CK37" s="285">
        <f t="shared" si="853"/>
        <v>0.29999999999999999</v>
      </c>
      <c r="CL37" s="286">
        <f t="shared" si="829"/>
        <v>0</v>
      </c>
      <c r="CM37" s="287"/>
      <c r="CN37" s="285">
        <f t="shared" si="830"/>
        <v>0.80000000000000004</v>
      </c>
      <c r="CO37" s="287"/>
      <c r="CP37" s="291">
        <f t="shared" si="831"/>
        <v>1</v>
      </c>
      <c r="CQ37" s="283">
        <v>35</v>
      </c>
      <c r="CR37" s="283">
        <v>0</v>
      </c>
      <c r="CS37" s="283" t="e">
        <f>#NAME?</f>
        <v>#REF!</v>
      </c>
      <c r="CT37" s="282">
        <v>3.5190000000000001</v>
      </c>
      <c r="CU37" s="282">
        <v>0</v>
      </c>
      <c r="CV37" s="282" t="e">
        <f>#NAME?</f>
        <v>#REF!</v>
      </c>
      <c r="CW37" s="284" t="e">
        <f>#NAME?</f>
        <v>#REF!</v>
      </c>
      <c r="CX37" s="285" t="e">
        <f t="shared" si="832"/>
        <v>#REF!</v>
      </c>
      <c r="CY37" s="290" t="e">
        <f t="shared" si="833"/>
        <v>#REF!</v>
      </c>
      <c r="CZ37" s="292"/>
      <c r="DA37" s="285">
        <f t="shared" si="834"/>
        <v>0</v>
      </c>
      <c r="DB37" s="292"/>
      <c r="DC37" s="283">
        <v>0</v>
      </c>
      <c r="DD37" s="283">
        <v>0</v>
      </c>
      <c r="DE37" s="282">
        <f>_xlfn.FLOOR.PRECISE('[10]численность 2021'!I57)</f>
        <v>0</v>
      </c>
      <c r="DF37" s="282">
        <v>0</v>
      </c>
      <c r="DG37" s="282">
        <v>0</v>
      </c>
      <c r="DH37" s="282">
        <f t="shared" si="835"/>
        <v>0</v>
      </c>
      <c r="DI37" s="284">
        <f>_xlfn.FLOOR.PRECISE('[10]численность 2021'!N57)</f>
        <v>0</v>
      </c>
      <c r="DJ37" s="285">
        <f t="shared" si="854"/>
        <v>0</v>
      </c>
      <c r="DK37" s="286">
        <f t="shared" si="836"/>
        <v>0</v>
      </c>
      <c r="DL37" s="287"/>
      <c r="DM37" s="285">
        <f t="shared" si="855"/>
        <v>0</v>
      </c>
      <c r="DN37" s="287"/>
      <c r="DO37" s="283">
        <v>0</v>
      </c>
      <c r="DP37" s="283">
        <v>0.23702999999999999</v>
      </c>
      <c r="DQ37" s="282">
        <f>_xlfn.FLOOR.PRECISE('[10]численность 2021'!J57)</f>
        <v>0</v>
      </c>
      <c r="DR37" s="282">
        <v>0</v>
      </c>
      <c r="DS37" s="282">
        <v>3.3002999999999998e-002</v>
      </c>
      <c r="DT37" s="282">
        <f t="shared" si="837"/>
        <v>0</v>
      </c>
      <c r="DU37" s="284">
        <f>_xlfn.FLOOR.PRECISE('[10]численность 2021'!S57)</f>
        <v>0</v>
      </c>
      <c r="DV37" s="285">
        <f t="shared" si="838"/>
        <v>0</v>
      </c>
      <c r="DW37" s="286">
        <f t="shared" si="839"/>
        <v>0</v>
      </c>
      <c r="DX37" s="287"/>
      <c r="DY37" s="283">
        <v>0</v>
      </c>
      <c r="DZ37" s="293">
        <v>0</v>
      </c>
      <c r="EA37" s="282">
        <f>_xlfn.FLOOR.PRECISE('[10]численность 2021'!T57)</f>
        <v>0</v>
      </c>
      <c r="EB37" s="282">
        <v>0</v>
      </c>
      <c r="EC37" s="282">
        <v>0</v>
      </c>
      <c r="ED37" s="282">
        <f t="shared" si="840"/>
        <v>0</v>
      </c>
      <c r="EE37" s="284">
        <f>_xlfn.FLOOR.PRECISE('[10]численность 2021'!U57)</f>
        <v>0</v>
      </c>
      <c r="EF37" s="285">
        <f t="shared" si="841"/>
        <v>0</v>
      </c>
      <c r="EG37" s="286">
        <f t="shared" si="842"/>
        <v>0</v>
      </c>
      <c r="EH37" s="292"/>
    </row>
    <row r="38" ht="32.25" customHeight="1">
      <c r="A38" s="147" t="s">
        <v>76</v>
      </c>
      <c r="B38" s="282">
        <f>'[10]численность 2021'!C56</f>
        <v>11.595999717712402</v>
      </c>
      <c r="C38" s="283">
        <v>8.1653979999999997</v>
      </c>
      <c r="D38" s="283">
        <v>9.9799310000000006</v>
      </c>
      <c r="E38" s="282">
        <f>_xlfn.FLOOR.PRECISE('[10]численность 2021'!D56)</f>
        <v>9</v>
      </c>
      <c r="F38" s="282">
        <v>0.86063599999999996</v>
      </c>
      <c r="G38" s="282">
        <v>0.86063599999999996</v>
      </c>
      <c r="H38" s="282">
        <f t="shared" si="811"/>
        <v>0.77612971879025472</v>
      </c>
      <c r="I38" s="284">
        <f>_xlfn.FLOOR.PRECISE('[10]численность 2021'!R56)</f>
        <v>0</v>
      </c>
      <c r="J38" s="285">
        <f t="shared" si="764"/>
        <v>3.1499999999999999</v>
      </c>
      <c r="K38" s="286">
        <f t="shared" si="812"/>
        <v>0</v>
      </c>
      <c r="L38" s="287"/>
      <c r="M38" s="283">
        <v>15</v>
      </c>
      <c r="N38" s="283">
        <v>15</v>
      </c>
      <c r="O38" s="282">
        <f>_xlfn.FLOOR.PRECISE('[10]численность 2021'!P56)</f>
        <v>17</v>
      </c>
      <c r="P38" s="282">
        <v>1.29355</v>
      </c>
      <c r="Q38" s="282">
        <v>1.29355</v>
      </c>
      <c r="R38" s="282">
        <f t="shared" si="813"/>
        <v>1.46602280215937</v>
      </c>
      <c r="S38" s="284">
        <f>_xlfn.FLOOR.PRECISE('[10]численность 2021'!Q56)</f>
        <v>4</v>
      </c>
      <c r="T38" s="284"/>
      <c r="U38" s="285">
        <f t="shared" si="843"/>
        <v>5.0999999999999996</v>
      </c>
      <c r="V38" s="286">
        <f t="shared" si="814"/>
        <v>4</v>
      </c>
      <c r="W38" s="287">
        <v>4</v>
      </c>
      <c r="X38" s="287"/>
      <c r="Y38" s="288"/>
      <c r="Z38" s="283">
        <v>0</v>
      </c>
      <c r="AA38" s="283">
        <v>0</v>
      </c>
      <c r="AB38" s="282">
        <f>_xlfn.FLOOR.PRECISE('[10]численность 2021'!E56)</f>
        <v>0</v>
      </c>
      <c r="AC38" s="282">
        <v>0</v>
      </c>
      <c r="AD38" s="282">
        <v>0</v>
      </c>
      <c r="AE38" s="282">
        <f t="shared" si="815"/>
        <v>0</v>
      </c>
      <c r="AF38" s="284">
        <f>_xlfn.FLOOR.PRECISE('[10]численность 2021'!O56)</f>
        <v>0</v>
      </c>
      <c r="AG38" s="285">
        <f t="shared" si="856"/>
        <v>0</v>
      </c>
      <c r="AH38" s="286">
        <f t="shared" si="857"/>
        <v>0</v>
      </c>
      <c r="AI38" s="289">
        <f t="shared" si="816"/>
        <v>0</v>
      </c>
      <c r="AJ38" s="287"/>
      <c r="AK38" s="287"/>
      <c r="AL38" s="283">
        <v>71.447235000000006</v>
      </c>
      <c r="AM38" s="283">
        <v>79.007796999999997</v>
      </c>
      <c r="AN38" s="282">
        <f>_xlfn.FLOOR.PRECISE('[10]численность 2021'!F56)</f>
        <v>95</v>
      </c>
      <c r="AO38" s="282">
        <v>6.1613689999999997</v>
      </c>
      <c r="AP38" s="282">
        <v>6.8133670000000004</v>
      </c>
      <c r="AQ38" s="282">
        <f t="shared" si="817"/>
        <v>8.1924803650082438</v>
      </c>
      <c r="AR38" s="284">
        <f>_xlfn.FLOOR.PRECISE('[10]численность 2021'!L56)</f>
        <v>11</v>
      </c>
      <c r="AS38" s="284"/>
      <c r="AT38" s="284">
        <f t="shared" si="844"/>
        <v>11</v>
      </c>
      <c r="AU38" s="285">
        <f t="shared" si="818"/>
        <v>11.4</v>
      </c>
      <c r="AV38" s="285">
        <f t="shared" si="845"/>
        <v>11.4</v>
      </c>
      <c r="AW38" s="290">
        <f t="shared" si="819"/>
        <v>11</v>
      </c>
      <c r="AX38" s="287">
        <v>11</v>
      </c>
      <c r="AY38" s="285">
        <f t="shared" si="846"/>
        <v>1.6499999999999999</v>
      </c>
      <c r="AZ38" s="286">
        <f t="shared" si="820"/>
        <v>0</v>
      </c>
      <c r="BA38" s="287"/>
      <c r="BB38" s="285">
        <f t="shared" si="847"/>
        <v>3.2999999999999998</v>
      </c>
      <c r="BC38" s="287"/>
      <c r="BD38" s="283">
        <v>35.358192000000003</v>
      </c>
      <c r="BE38" s="283">
        <v>38.432819000000002</v>
      </c>
      <c r="BF38" s="282">
        <f>_xlfn.FLOOR.PRECISE('[10]численность 2021'!G56)</f>
        <v>49</v>
      </c>
      <c r="BG38" s="282">
        <v>3.049172</v>
      </c>
      <c r="BH38" s="282">
        <v>3.314317</v>
      </c>
      <c r="BI38" s="282">
        <f t="shared" si="821"/>
        <v>4.2255951356358317</v>
      </c>
      <c r="BJ38" s="284">
        <f>_xlfn.FLOOR.PRECISE('[10]численность 2021'!K56)</f>
        <v>3</v>
      </c>
      <c r="BK38" s="284"/>
      <c r="BL38" s="284">
        <f t="shared" si="848"/>
        <v>3</v>
      </c>
      <c r="BM38" s="285">
        <f t="shared" si="822"/>
        <v>3.9199999999999999</v>
      </c>
      <c r="BN38" s="290">
        <f t="shared" si="849"/>
        <v>3</v>
      </c>
      <c r="BO38" s="287">
        <v>3</v>
      </c>
      <c r="BP38" s="285">
        <f t="shared" si="850"/>
        <v>0</v>
      </c>
      <c r="BQ38" s="286">
        <f t="shared" si="823"/>
        <v>0</v>
      </c>
      <c r="BR38" s="287"/>
      <c r="BS38" s="285">
        <f t="shared" si="824"/>
        <v>0.60000000000000009</v>
      </c>
      <c r="BT38" s="287"/>
      <c r="BU38" s="283">
        <v>69.563400000000001</v>
      </c>
      <c r="BV38" s="283">
        <v>72.638023000000004</v>
      </c>
      <c r="BW38" s="282">
        <f>_xlfn.FLOOR.PRECISE('[10]численность 2021'!H56)</f>
        <v>84</v>
      </c>
      <c r="BX38" s="282">
        <v>5.9989140000000001</v>
      </c>
      <c r="BY38" s="282">
        <v>6.2640589999999996</v>
      </c>
      <c r="BZ38" s="282">
        <f t="shared" si="825"/>
        <v>7.2438773753757104</v>
      </c>
      <c r="CA38" s="284">
        <f>_xlfn.FLOOR.PRECISE('[10]численность 2021'!M56)</f>
        <v>8</v>
      </c>
      <c r="CB38" s="284"/>
      <c r="CC38" s="284"/>
      <c r="CD38" s="284">
        <f t="shared" si="851"/>
        <v>8</v>
      </c>
      <c r="CE38" s="285">
        <f t="shared" si="826"/>
        <v>8.4000000000000004</v>
      </c>
      <c r="CF38" s="290">
        <f t="shared" si="827"/>
        <v>8</v>
      </c>
      <c r="CG38" s="287">
        <v>8</v>
      </c>
      <c r="CH38" s="285">
        <f t="shared" si="852"/>
        <v>0.59999999999999998</v>
      </c>
      <c r="CI38" s="286">
        <f t="shared" si="828"/>
        <v>0</v>
      </c>
      <c r="CJ38" s="287"/>
      <c r="CK38" s="285">
        <f t="shared" si="853"/>
        <v>0.59999999999999998</v>
      </c>
      <c r="CL38" s="286">
        <f t="shared" si="829"/>
        <v>0</v>
      </c>
      <c r="CM38" s="287"/>
      <c r="CN38" s="285">
        <f t="shared" si="830"/>
        <v>1.6000000000000001</v>
      </c>
      <c r="CO38" s="287"/>
      <c r="CP38" s="291">
        <f t="shared" si="831"/>
        <v>1</v>
      </c>
      <c r="CQ38" s="283">
        <v>35</v>
      </c>
      <c r="CR38" s="283">
        <v>0</v>
      </c>
      <c r="CS38" s="283" t="e">
        <f>#NAME?</f>
        <v>#REF!</v>
      </c>
      <c r="CT38" s="282">
        <v>3.5190000000000001</v>
      </c>
      <c r="CU38" s="282">
        <v>0</v>
      </c>
      <c r="CV38" s="282" t="e">
        <f>#NAME?</f>
        <v>#REF!</v>
      </c>
      <c r="CW38" s="284" t="e">
        <f>#NAME?</f>
        <v>#REF!</v>
      </c>
      <c r="CX38" s="285" t="e">
        <f t="shared" si="832"/>
        <v>#REF!</v>
      </c>
      <c r="CY38" s="290" t="e">
        <f t="shared" si="833"/>
        <v>#REF!</v>
      </c>
      <c r="CZ38" s="292"/>
      <c r="DA38" s="285">
        <f t="shared" si="834"/>
        <v>0</v>
      </c>
      <c r="DB38" s="292"/>
      <c r="DC38" s="283">
        <v>0</v>
      </c>
      <c r="DD38" s="283">
        <v>0</v>
      </c>
      <c r="DE38" s="282">
        <f>_xlfn.FLOOR.PRECISE('[10]численность 2021'!I56)</f>
        <v>0</v>
      </c>
      <c r="DF38" s="282">
        <v>0</v>
      </c>
      <c r="DG38" s="282">
        <v>0</v>
      </c>
      <c r="DH38" s="282">
        <f t="shared" si="835"/>
        <v>0</v>
      </c>
      <c r="DI38" s="284">
        <f>_xlfn.FLOOR.PRECISE('[10]численность 2021'!N56)</f>
        <v>0</v>
      </c>
      <c r="DJ38" s="285">
        <f t="shared" si="854"/>
        <v>0</v>
      </c>
      <c r="DK38" s="286">
        <f t="shared" si="836"/>
        <v>0</v>
      </c>
      <c r="DL38" s="287"/>
      <c r="DM38" s="285">
        <f t="shared" si="855"/>
        <v>0</v>
      </c>
      <c r="DN38" s="287"/>
      <c r="DO38" s="283">
        <v>6.3005000000000005e-002</v>
      </c>
      <c r="DP38" s="283">
        <v>0.315023</v>
      </c>
      <c r="DQ38" s="282">
        <f>_xlfn.FLOOR.PRECISE('[10]численность 2021'!J56)</f>
        <v>0</v>
      </c>
      <c r="DR38" s="282">
        <v>5.4330000000000003e-003</v>
      </c>
      <c r="DS38" s="282">
        <v>2.7167e-002</v>
      </c>
      <c r="DT38" s="282">
        <f t="shared" si="837"/>
        <v>0</v>
      </c>
      <c r="DU38" s="284">
        <f>_xlfn.FLOOR.PRECISE('[10]численность 2021'!S56)</f>
        <v>0</v>
      </c>
      <c r="DV38" s="285">
        <f t="shared" si="838"/>
        <v>0</v>
      </c>
      <c r="DW38" s="286">
        <f t="shared" si="839"/>
        <v>0</v>
      </c>
      <c r="DX38" s="287"/>
      <c r="DY38" s="283">
        <v>0</v>
      </c>
      <c r="DZ38" s="293">
        <v>0</v>
      </c>
      <c r="EA38" s="282">
        <f>_xlfn.FLOOR.PRECISE('[10]численность 2021'!T56)</f>
        <v>0</v>
      </c>
      <c r="EB38" s="282">
        <v>0</v>
      </c>
      <c r="EC38" s="282">
        <v>0</v>
      </c>
      <c r="ED38" s="282">
        <f t="shared" si="840"/>
        <v>0</v>
      </c>
      <c r="EE38" s="284">
        <f>_xlfn.FLOOR.PRECISE('[10]численность 2021'!U56)</f>
        <v>0</v>
      </c>
      <c r="EF38" s="285">
        <f t="shared" si="841"/>
        <v>0</v>
      </c>
      <c r="EG38" s="286">
        <f t="shared" si="842"/>
        <v>0</v>
      </c>
      <c r="EH38" s="292"/>
    </row>
    <row r="39" ht="32.25" customHeight="1">
      <c r="A39" s="147" t="s">
        <v>75</v>
      </c>
      <c r="B39" s="282">
        <f>'[10]численность 2021'!C55</f>
        <v>16.030000686645508</v>
      </c>
      <c r="C39" s="283">
        <v>47.878044000000003</v>
      </c>
      <c r="D39" s="283">
        <v>49.609413000000004</v>
      </c>
      <c r="E39" s="298">
        <f>_xlfn.FLOOR.PRECISE('[10]численность 2021'!D55)</f>
        <v>49</v>
      </c>
      <c r="F39" s="282">
        <v>3.0947849999999999</v>
      </c>
      <c r="G39" s="282">
        <v>3.0947849999999999</v>
      </c>
      <c r="H39" s="282">
        <f t="shared" si="811"/>
        <v>3.0567684280152023</v>
      </c>
      <c r="I39" s="300">
        <f>_xlfn.FLOOR.PRECISE('[10]численность 2021'!R55)</f>
        <v>17</v>
      </c>
      <c r="J39" s="285">
        <f t="shared" si="764"/>
        <v>17.149999999999999</v>
      </c>
      <c r="K39" s="286">
        <f t="shared" si="812"/>
        <v>17</v>
      </c>
      <c r="L39" s="287">
        <v>17</v>
      </c>
      <c r="M39" s="283">
        <v>15</v>
      </c>
      <c r="N39" s="283">
        <v>16</v>
      </c>
      <c r="O39" s="298">
        <f>_xlfn.FLOOR.PRECISE('[10]численность 2021'!P55)</f>
        <v>16</v>
      </c>
      <c r="P39" s="282">
        <v>0.93574500000000005</v>
      </c>
      <c r="Q39" s="282">
        <v>0.99812800000000002</v>
      </c>
      <c r="R39" s="282">
        <f t="shared" si="813"/>
        <v>0.99812846629067831</v>
      </c>
      <c r="S39" s="300">
        <f>_xlfn.FLOOR.PRECISE('[10]численность 2021'!Q55)</f>
        <v>2</v>
      </c>
      <c r="T39" s="284"/>
      <c r="U39" s="285">
        <f t="shared" si="843"/>
        <v>4.7999999999999998</v>
      </c>
      <c r="V39" s="286">
        <f t="shared" si="814"/>
        <v>2</v>
      </c>
      <c r="W39" s="287">
        <v>2</v>
      </c>
      <c r="X39" s="287"/>
      <c r="Y39" s="288"/>
      <c r="Z39" s="283">
        <v>66.123230000000007</v>
      </c>
      <c r="AA39" s="283">
        <v>69.4636</v>
      </c>
      <c r="AB39" s="298">
        <f>_xlfn.FLOOR.PRECISE('[10]численность 2021'!E55)</f>
        <v>70</v>
      </c>
      <c r="AC39" s="282">
        <v>4.1249669999999998</v>
      </c>
      <c r="AD39" s="282">
        <v>4.3333500000000003</v>
      </c>
      <c r="AE39" s="282">
        <f t="shared" si="815"/>
        <v>4.366812040021717</v>
      </c>
      <c r="AF39" s="300">
        <f>_xlfn.FLOOR.PRECISE('[10]численность 2021'!O55)</f>
        <v>3</v>
      </c>
      <c r="AG39" s="285">
        <f t="shared" si="856"/>
        <v>3.5</v>
      </c>
      <c r="AH39" s="286">
        <f t="shared" si="857"/>
        <v>3</v>
      </c>
      <c r="AI39" s="289">
        <f t="shared" si="816"/>
        <v>2.25</v>
      </c>
      <c r="AJ39" s="287">
        <v>3</v>
      </c>
      <c r="AK39" s="287">
        <v>2</v>
      </c>
      <c r="AL39" s="283">
        <v>125.43049600000001</v>
      </c>
      <c r="AM39" s="283">
        <v>142.941742</v>
      </c>
      <c r="AN39" s="298">
        <f>_xlfn.FLOOR.PRECISE('[10]численность 2021'!F55)</f>
        <v>127</v>
      </c>
      <c r="AO39" s="282">
        <v>7.8247340000000003</v>
      </c>
      <c r="AP39" s="282">
        <v>8.9171390000000006</v>
      </c>
      <c r="AQ39" s="282">
        <f t="shared" si="817"/>
        <v>7.9226447011822589</v>
      </c>
      <c r="AR39" s="300">
        <f>_xlfn.FLOOR.PRECISE('[10]численность 2021'!L55)</f>
        <v>12</v>
      </c>
      <c r="AS39" s="284"/>
      <c r="AT39" s="284">
        <f t="shared" si="844"/>
        <v>12</v>
      </c>
      <c r="AU39" s="285">
        <f t="shared" si="818"/>
        <v>12.700000000000001</v>
      </c>
      <c r="AV39" s="285">
        <f t="shared" si="845"/>
        <v>12.700000000000001</v>
      </c>
      <c r="AW39" s="290">
        <f t="shared" si="819"/>
        <v>12</v>
      </c>
      <c r="AX39" s="287">
        <v>12</v>
      </c>
      <c r="AY39" s="285">
        <f t="shared" si="846"/>
        <v>1.7999999999999998</v>
      </c>
      <c r="AZ39" s="286">
        <f t="shared" si="820"/>
        <v>0</v>
      </c>
      <c r="BA39" s="287"/>
      <c r="BB39" s="285">
        <f t="shared" si="847"/>
        <v>3.5999999999999996</v>
      </c>
      <c r="BC39" s="287"/>
      <c r="BD39" s="283">
        <v>63.887259999999998</v>
      </c>
      <c r="BE39" s="283">
        <v>69.667693999999997</v>
      </c>
      <c r="BF39" s="298">
        <f>_xlfn.FLOOR.PRECISE('[10]численность 2021'!G55)</f>
        <v>69</v>
      </c>
      <c r="BG39" s="282">
        <v>3.9854810000000001</v>
      </c>
      <c r="BH39" s="282">
        <v>4.346082</v>
      </c>
      <c r="BI39" s="282">
        <f t="shared" si="821"/>
        <v>4.3044290108785503</v>
      </c>
      <c r="BJ39" s="300">
        <f>_xlfn.FLOOR.PRECISE('[10]численность 2021'!K55)</f>
        <v>5</v>
      </c>
      <c r="BK39" s="284"/>
      <c r="BL39" s="284">
        <f t="shared" si="848"/>
        <v>5</v>
      </c>
      <c r="BM39" s="285">
        <f t="shared" si="822"/>
        <v>5.5200000000000005</v>
      </c>
      <c r="BN39" s="290">
        <f t="shared" si="849"/>
        <v>5</v>
      </c>
      <c r="BO39" s="287">
        <v>5</v>
      </c>
      <c r="BP39" s="285">
        <f t="shared" si="850"/>
        <v>0.75</v>
      </c>
      <c r="BQ39" s="286">
        <f t="shared" si="823"/>
        <v>0</v>
      </c>
      <c r="BR39" s="287"/>
      <c r="BS39" s="285">
        <f t="shared" si="824"/>
        <v>1</v>
      </c>
      <c r="BT39" s="287"/>
      <c r="BU39" s="283">
        <v>113.323837</v>
      </c>
      <c r="BV39" s="283">
        <v>117.24046300000001</v>
      </c>
      <c r="BW39" s="298">
        <f>_xlfn.FLOOR.PRECISE('[10]численность 2021'!H55)</f>
        <v>109</v>
      </c>
      <c r="BX39" s="282">
        <v>7.0694840000000001</v>
      </c>
      <c r="BY39" s="282">
        <v>7.313815</v>
      </c>
      <c r="BZ39" s="282">
        <f t="shared" si="825"/>
        <v>6.7997501766052455</v>
      </c>
      <c r="CA39" s="300">
        <f>_xlfn.FLOOR.PRECISE('[10]численность 2021'!M55)</f>
        <v>10</v>
      </c>
      <c r="CB39" s="284"/>
      <c r="CC39" s="284"/>
      <c r="CD39" s="284">
        <f t="shared" si="851"/>
        <v>10</v>
      </c>
      <c r="CE39" s="285">
        <f t="shared" si="826"/>
        <v>10.9</v>
      </c>
      <c r="CF39" s="290">
        <f t="shared" si="827"/>
        <v>10</v>
      </c>
      <c r="CG39" s="287">
        <v>10</v>
      </c>
      <c r="CH39" s="285">
        <f t="shared" si="852"/>
        <v>0.75</v>
      </c>
      <c r="CI39" s="286">
        <f t="shared" si="828"/>
        <v>0</v>
      </c>
      <c r="CJ39" s="287"/>
      <c r="CK39" s="285">
        <f t="shared" si="853"/>
        <v>0.75</v>
      </c>
      <c r="CL39" s="286">
        <f t="shared" si="829"/>
        <v>0</v>
      </c>
      <c r="CM39" s="287"/>
      <c r="CN39" s="285">
        <f t="shared" si="830"/>
        <v>2</v>
      </c>
      <c r="CO39" s="287"/>
      <c r="CP39" s="291">
        <f t="shared" si="831"/>
        <v>1</v>
      </c>
      <c r="CQ39" s="283">
        <v>35</v>
      </c>
      <c r="CR39" s="283">
        <v>0</v>
      </c>
      <c r="CS39" s="283" t="e">
        <f>#NAME?</f>
        <v>#REF!</v>
      </c>
      <c r="CT39" s="282">
        <v>3.5190000000000001</v>
      </c>
      <c r="CU39" s="282">
        <v>0</v>
      </c>
      <c r="CV39" s="282" t="e">
        <f>#NAME?</f>
        <v>#REF!</v>
      </c>
      <c r="CW39" s="284" t="e">
        <f>#NAME?</f>
        <v>#REF!</v>
      </c>
      <c r="CX39" s="285" t="e">
        <f t="shared" si="832"/>
        <v>#REF!</v>
      </c>
      <c r="CY39" s="290" t="e">
        <f t="shared" si="833"/>
        <v>#REF!</v>
      </c>
      <c r="CZ39" s="292"/>
      <c r="DA39" s="285">
        <f t="shared" si="834"/>
        <v>0</v>
      </c>
      <c r="DB39" s="292"/>
      <c r="DC39" s="283">
        <v>0</v>
      </c>
      <c r="DD39" s="283">
        <v>0</v>
      </c>
      <c r="DE39" s="298">
        <f>_xlfn.FLOOR.PRECISE('[10]численность 2021'!I55)</f>
        <v>0</v>
      </c>
      <c r="DF39" s="282">
        <v>0</v>
      </c>
      <c r="DG39" s="282">
        <v>0</v>
      </c>
      <c r="DH39" s="282">
        <f t="shared" si="835"/>
        <v>0</v>
      </c>
      <c r="DI39" s="300">
        <f>_xlfn.FLOOR.PRECISE('[10]численность 2021'!N55)</f>
        <v>0</v>
      </c>
      <c r="DJ39" s="285">
        <f t="shared" si="854"/>
        <v>0</v>
      </c>
      <c r="DK39" s="286">
        <f t="shared" si="836"/>
        <v>0</v>
      </c>
      <c r="DL39" s="287"/>
      <c r="DM39" s="285">
        <f t="shared" si="855"/>
        <v>0</v>
      </c>
      <c r="DN39" s="287"/>
      <c r="DO39" s="283">
        <v>0.58185100000000001</v>
      </c>
      <c r="DP39" s="283">
        <v>0.43425599999999998</v>
      </c>
      <c r="DQ39" s="298">
        <f>_xlfn.FLOOR.PRECISE('[10]численность 2021'!J55)</f>
        <v>0</v>
      </c>
      <c r="DR39" s="282">
        <v>3.6297999999999997e-002</v>
      </c>
      <c r="DS39" s="282">
        <v>2.7089999999999999e-002</v>
      </c>
      <c r="DT39" s="282">
        <f t="shared" si="837"/>
        <v>0</v>
      </c>
      <c r="DU39" s="300">
        <f>_xlfn.FLOOR.PRECISE('[10]численность 2021'!S55)</f>
        <v>0</v>
      </c>
      <c r="DV39" s="285">
        <f t="shared" si="838"/>
        <v>0</v>
      </c>
      <c r="DW39" s="286">
        <f t="shared" si="839"/>
        <v>0</v>
      </c>
      <c r="DX39" s="287"/>
      <c r="DY39" s="283">
        <v>0</v>
      </c>
      <c r="DZ39" s="293">
        <v>0</v>
      </c>
      <c r="EA39" s="298">
        <f>_xlfn.FLOOR.PRECISE('[10]численность 2021'!T55)</f>
        <v>0</v>
      </c>
      <c r="EB39" s="282">
        <v>0</v>
      </c>
      <c r="EC39" s="282">
        <v>0</v>
      </c>
      <c r="ED39" s="282">
        <f t="shared" si="840"/>
        <v>0</v>
      </c>
      <c r="EE39" s="300">
        <f>_xlfn.FLOOR.PRECISE('[10]численность 2021'!U55)</f>
        <v>0</v>
      </c>
      <c r="EF39" s="285">
        <f t="shared" si="841"/>
        <v>0</v>
      </c>
      <c r="EG39" s="286">
        <f t="shared" si="842"/>
        <v>0</v>
      </c>
      <c r="EH39" s="292"/>
    </row>
    <row r="40" ht="30.75" customHeight="1">
      <c r="A40" s="152" t="s">
        <v>299</v>
      </c>
      <c r="B40" s="282">
        <f>'[10]численность 2021'!C58</f>
        <v>76.400001525878906</v>
      </c>
      <c r="C40" s="283">
        <v>61.677860000000003</v>
      </c>
      <c r="D40" s="283">
        <v>61.677860000000003</v>
      </c>
      <c r="E40" s="282">
        <f>_xlfn.FLOOR.PRECISE('[10]численность 2021'!D58)</f>
        <v>67</v>
      </c>
      <c r="F40" s="282">
        <v>0.80730199999999996</v>
      </c>
      <c r="G40" s="282">
        <v>0.80730199999999996</v>
      </c>
      <c r="H40" s="282">
        <f t="shared" si="811"/>
        <v>0.87696333327042075</v>
      </c>
      <c r="I40" s="284">
        <f>_xlfn.FLOOR.PRECISE('[10]численность 2021'!R58)</f>
        <v>0</v>
      </c>
      <c r="J40" s="285">
        <f t="shared" si="764"/>
        <v>23.449999999999999</v>
      </c>
      <c r="K40" s="286">
        <f t="shared" si="812"/>
        <v>0</v>
      </c>
      <c r="L40" s="287">
        <v>20</v>
      </c>
      <c r="M40" s="283">
        <v>12</v>
      </c>
      <c r="N40" s="283">
        <v>12</v>
      </c>
      <c r="O40" s="282">
        <f>_xlfn.FLOOR.PRECISE('[10]численность 2021'!P58)</f>
        <v>15</v>
      </c>
      <c r="P40" s="282">
        <v>0.15706800000000001</v>
      </c>
      <c r="Q40" s="282">
        <v>0.15706800000000001</v>
      </c>
      <c r="R40" s="282">
        <f t="shared" si="813"/>
        <v>0.19633507461278077</v>
      </c>
      <c r="S40" s="284">
        <f>_xlfn.FLOOR.PRECISE('[10]численность 2021'!Q58)</f>
        <v>0</v>
      </c>
      <c r="T40" s="284"/>
      <c r="U40" s="285">
        <f t="shared" si="843"/>
        <v>4.5</v>
      </c>
      <c r="V40" s="286">
        <f t="shared" si="814"/>
        <v>0</v>
      </c>
      <c r="W40" s="287">
        <v>4</v>
      </c>
      <c r="X40" s="287">
        <v>2</v>
      </c>
      <c r="Y40" s="288"/>
      <c r="Z40" s="283">
        <v>0</v>
      </c>
      <c r="AA40" s="283">
        <v>0</v>
      </c>
      <c r="AB40" s="282">
        <f>_xlfn.FLOOR.PRECISE('[10]численность 2021'!E58)</f>
        <v>0</v>
      </c>
      <c r="AC40" s="282">
        <v>0</v>
      </c>
      <c r="AD40" s="282">
        <v>0</v>
      </c>
      <c r="AE40" s="282">
        <f t="shared" si="815"/>
        <v>0</v>
      </c>
      <c r="AF40" s="284">
        <f>_xlfn.FLOOR.PRECISE('[10]численность 2021'!O58)</f>
        <v>0</v>
      </c>
      <c r="AG40" s="285">
        <f t="shared" si="856"/>
        <v>0</v>
      </c>
      <c r="AH40" s="286">
        <f t="shared" si="857"/>
        <v>0</v>
      </c>
      <c r="AI40" s="289">
        <f t="shared" si="816"/>
        <v>0</v>
      </c>
      <c r="AJ40" s="287"/>
      <c r="AK40" s="287"/>
      <c r="AL40" s="283">
        <v>229.85485800000001</v>
      </c>
      <c r="AM40" s="283">
        <v>229.85485800000001</v>
      </c>
      <c r="AN40" s="282">
        <f>_xlfn.FLOOR.PRECISE('[10]численность 2021'!F58)</f>
        <v>572</v>
      </c>
      <c r="AO40" s="282">
        <v>3.0085709999999999</v>
      </c>
      <c r="AP40" s="282">
        <v>3.0085709999999999</v>
      </c>
      <c r="AQ40" s="282">
        <f t="shared" si="817"/>
        <v>7.48691084523404</v>
      </c>
      <c r="AR40" s="284">
        <f>_xlfn.FLOOR.PRECISE('[10]численность 2021'!L58)</f>
        <v>0</v>
      </c>
      <c r="AS40" s="284"/>
      <c r="AT40" s="284">
        <f t="shared" si="844"/>
        <v>0</v>
      </c>
      <c r="AU40" s="285">
        <f t="shared" si="818"/>
        <v>57.200000000000003</v>
      </c>
      <c r="AV40" s="285">
        <f t="shared" si="845"/>
        <v>57.200000000000003</v>
      </c>
      <c r="AW40" s="290">
        <f t="shared" si="819"/>
        <v>0</v>
      </c>
      <c r="AX40" s="287">
        <v>30</v>
      </c>
      <c r="AY40" s="285">
        <f t="shared" si="846"/>
        <v>4.5</v>
      </c>
      <c r="AZ40" s="286">
        <f t="shared" si="820"/>
        <v>0</v>
      </c>
      <c r="BA40" s="287">
        <v>4</v>
      </c>
      <c r="BB40" s="285">
        <f t="shared" si="847"/>
        <v>9</v>
      </c>
      <c r="BC40" s="287">
        <v>9</v>
      </c>
      <c r="BD40" s="283">
        <v>86.319725000000005</v>
      </c>
      <c r="BE40" s="283">
        <v>86.319725000000005</v>
      </c>
      <c r="BF40" s="282">
        <f>_xlfn.FLOOR.PRECISE('[10]численность 2021'!G58)</f>
        <v>155</v>
      </c>
      <c r="BG40" s="282">
        <v>1.129839</v>
      </c>
      <c r="BH40" s="282">
        <v>1.129839</v>
      </c>
      <c r="BI40" s="282">
        <f t="shared" si="821"/>
        <v>2.0287957709987348</v>
      </c>
      <c r="BJ40" s="284">
        <f>_xlfn.FLOOR.PRECISE('[10]численность 2021'!K58)</f>
        <v>0</v>
      </c>
      <c r="BK40" s="284"/>
      <c r="BL40" s="284">
        <f t="shared" si="848"/>
        <v>0</v>
      </c>
      <c r="BM40" s="285">
        <f t="shared" si="822"/>
        <v>10.850000000000001</v>
      </c>
      <c r="BN40" s="290">
        <f t="shared" si="849"/>
        <v>0</v>
      </c>
      <c r="BO40" s="287">
        <v>10</v>
      </c>
      <c r="BP40" s="285">
        <f t="shared" si="850"/>
        <v>1.5</v>
      </c>
      <c r="BQ40" s="286">
        <f t="shared" si="823"/>
        <v>0</v>
      </c>
      <c r="BR40" s="287">
        <v>1</v>
      </c>
      <c r="BS40" s="285">
        <f t="shared" si="824"/>
        <v>2</v>
      </c>
      <c r="BT40" s="287">
        <v>2</v>
      </c>
      <c r="BU40" s="283">
        <v>177.600357</v>
      </c>
      <c r="BV40" s="283">
        <v>177.600357</v>
      </c>
      <c r="BW40" s="282">
        <f>_xlfn.FLOOR.PRECISE('[10]численность 2021'!H58)</f>
        <v>245</v>
      </c>
      <c r="BX40" s="282">
        <v>2.3246120000000001</v>
      </c>
      <c r="BY40" s="282">
        <v>2.3246120000000001</v>
      </c>
      <c r="BZ40" s="282">
        <f t="shared" si="825"/>
        <v>3.2068062186754194</v>
      </c>
      <c r="CA40" s="284">
        <f>_xlfn.FLOOR.PRECISE('[10]численность 2021'!M58)</f>
        <v>0</v>
      </c>
      <c r="CB40" s="284"/>
      <c r="CC40" s="284"/>
      <c r="CD40" s="284">
        <f t="shared" si="851"/>
        <v>0</v>
      </c>
      <c r="CE40" s="285">
        <f t="shared" si="826"/>
        <v>17.150000000000002</v>
      </c>
      <c r="CF40" s="290">
        <f t="shared" si="827"/>
        <v>0</v>
      </c>
      <c r="CG40" s="287">
        <v>15</v>
      </c>
      <c r="CH40" s="285">
        <f t="shared" si="852"/>
        <v>1.125</v>
      </c>
      <c r="CI40" s="286">
        <f t="shared" si="828"/>
        <v>0</v>
      </c>
      <c r="CJ40" s="287">
        <v>2</v>
      </c>
      <c r="CK40" s="285">
        <f t="shared" si="853"/>
        <v>1.125</v>
      </c>
      <c r="CL40" s="286">
        <f t="shared" si="829"/>
        <v>0</v>
      </c>
      <c r="CM40" s="287"/>
      <c r="CN40" s="285">
        <f t="shared" si="830"/>
        <v>3</v>
      </c>
      <c r="CO40" s="287">
        <v>3</v>
      </c>
      <c r="CP40" s="291">
        <f t="shared" si="831"/>
        <v>1</v>
      </c>
      <c r="CQ40" s="283"/>
      <c r="CR40" s="283">
        <v>0</v>
      </c>
      <c r="CS40" s="283"/>
      <c r="CT40" s="282"/>
      <c r="CU40" s="282">
        <v>0</v>
      </c>
      <c r="CV40" s="282"/>
      <c r="CW40" s="284"/>
      <c r="CX40" s="285">
        <f t="shared" si="832"/>
        <v>0</v>
      </c>
      <c r="CY40" s="290"/>
      <c r="CZ40" s="292"/>
      <c r="DA40" s="285"/>
      <c r="DB40" s="292"/>
      <c r="DC40" s="283">
        <v>0</v>
      </c>
      <c r="DD40" s="283">
        <v>0</v>
      </c>
      <c r="DE40" s="282">
        <f>_xlfn.FLOOR.PRECISE('[10]численность 2021'!I58)</f>
        <v>0</v>
      </c>
      <c r="DF40" s="282">
        <v>0</v>
      </c>
      <c r="DG40" s="282">
        <v>0</v>
      </c>
      <c r="DH40" s="282">
        <f t="shared" si="835"/>
        <v>0</v>
      </c>
      <c r="DI40" s="284">
        <f>_xlfn.FLOOR.PRECISE('[10]численность 2021'!N58)</f>
        <v>0</v>
      </c>
      <c r="DJ40" s="285">
        <f t="shared" si="854"/>
        <v>0</v>
      </c>
      <c r="DK40" s="286">
        <f t="shared" si="836"/>
        <v>0</v>
      </c>
      <c r="DL40" s="287"/>
      <c r="DM40" s="285">
        <f t="shared" si="855"/>
        <v>0</v>
      </c>
      <c r="DN40" s="287"/>
      <c r="DO40" s="283">
        <v>3.9036620000000002</v>
      </c>
      <c r="DP40" s="283">
        <v>3.9036620000000002</v>
      </c>
      <c r="DQ40" s="282">
        <f>_xlfn.FLOOR.PRECISE('[10]численность 2021'!J58)</f>
        <v>3</v>
      </c>
      <c r="DR40" s="282">
        <v>5.1095000000000002e-002</v>
      </c>
      <c r="DS40" s="282">
        <v>5.1095000000000002e-002</v>
      </c>
      <c r="DT40" s="282">
        <f t="shared" si="837"/>
        <v>3.9267014922556152e-002</v>
      </c>
      <c r="DU40" s="284">
        <f>_xlfn.FLOOR.PRECISE('[10]численность 2021'!S58)</f>
        <v>0</v>
      </c>
      <c r="DV40" s="285">
        <f t="shared" si="838"/>
        <v>0.30000000000000004</v>
      </c>
      <c r="DW40" s="286">
        <f t="shared" si="839"/>
        <v>0</v>
      </c>
      <c r="DX40" s="287"/>
      <c r="DY40" s="283">
        <v>0</v>
      </c>
      <c r="DZ40" s="293">
        <v>0</v>
      </c>
      <c r="EA40" s="282">
        <f>_xlfn.FLOOR.PRECISE('[10]численность 2021'!T58)</f>
        <v>0</v>
      </c>
      <c r="EB40" s="282">
        <v>0</v>
      </c>
      <c r="EC40" s="282">
        <v>0</v>
      </c>
      <c r="ED40" s="282">
        <f t="shared" si="840"/>
        <v>0</v>
      </c>
      <c r="EE40" s="284">
        <f>_xlfn.FLOOR.PRECISE('[10]численность 2021'!U58)</f>
        <v>0</v>
      </c>
      <c r="EF40" s="285">
        <f t="shared" si="841"/>
        <v>0</v>
      </c>
      <c r="EG40" s="286">
        <f t="shared" si="842"/>
        <v>0</v>
      </c>
      <c r="EH40" s="292"/>
    </row>
    <row r="41" ht="37.5" customHeight="1">
      <c r="A41" s="152" t="s">
        <v>74</v>
      </c>
      <c r="B41" s="282">
        <f>'[10]численность 2021'!C54</f>
        <v>9.9799995422363281</v>
      </c>
      <c r="C41" s="283">
        <v>23.161771999999999</v>
      </c>
      <c r="D41" s="283">
        <v>20.167196000000001</v>
      </c>
      <c r="E41" s="282">
        <f>_xlfn.FLOOR.PRECISE('[10]численность 2021'!D54)</f>
        <v>8</v>
      </c>
      <c r="F41" s="282">
        <v>2.0207609999999998</v>
      </c>
      <c r="G41" s="282">
        <v>2.0207609999999998</v>
      </c>
      <c r="H41" s="282">
        <f t="shared" si="811"/>
        <v>0.80160324318084608</v>
      </c>
      <c r="I41" s="284">
        <f>_xlfn.FLOOR.PRECISE('[10]численность 2021'!R54)</f>
        <v>2</v>
      </c>
      <c r="J41" s="285">
        <f t="shared" si="764"/>
        <v>2.7999999999999998</v>
      </c>
      <c r="K41" s="286">
        <f t="shared" si="812"/>
        <v>2</v>
      </c>
      <c r="L41" s="287">
        <v>2</v>
      </c>
      <c r="M41" s="283">
        <v>8</v>
      </c>
      <c r="N41" s="283">
        <v>12</v>
      </c>
      <c r="O41" s="282">
        <f>_xlfn.FLOOR.PRECISE('[10]численность 2021'!P54)</f>
        <v>12</v>
      </c>
      <c r="P41" s="282">
        <v>0.80160299999999995</v>
      </c>
      <c r="Q41" s="282">
        <v>1.2024049999999999</v>
      </c>
      <c r="R41" s="282">
        <f t="shared" si="813"/>
        <v>1.2024048647712691</v>
      </c>
      <c r="S41" s="284">
        <f>_xlfn.FLOOR.PRECISE('[10]численность 2021'!Q54)</f>
        <v>3</v>
      </c>
      <c r="T41" s="284"/>
      <c r="U41" s="285">
        <f t="shared" si="843"/>
        <v>3.5999999999999996</v>
      </c>
      <c r="V41" s="286">
        <f t="shared" si="814"/>
        <v>3</v>
      </c>
      <c r="W41" s="287">
        <v>3</v>
      </c>
      <c r="X41" s="287"/>
      <c r="Y41" s="288"/>
      <c r="Z41" s="283">
        <v>0.97642799999999996</v>
      </c>
      <c r="AA41" s="283">
        <v>0</v>
      </c>
      <c r="AB41" s="282">
        <f>_xlfn.FLOOR.PRECISE('[10]численность 2021'!E54)</f>
        <v>2</v>
      </c>
      <c r="AC41" s="282">
        <v>9.7837999999999994e-002</v>
      </c>
      <c r="AD41" s="282">
        <v>0</v>
      </c>
      <c r="AE41" s="282">
        <f t="shared" si="815"/>
        <v>0.20040081079521152</v>
      </c>
      <c r="AF41" s="284">
        <f>_xlfn.FLOOR.PRECISE('[10]численность 2021'!O54)</f>
        <v>0</v>
      </c>
      <c r="AG41" s="285">
        <f t="shared" si="856"/>
        <v>0</v>
      </c>
      <c r="AH41" s="286">
        <f t="shared" si="857"/>
        <v>0</v>
      </c>
      <c r="AI41" s="289">
        <f t="shared" si="816"/>
        <v>0</v>
      </c>
      <c r="AJ41" s="287"/>
      <c r="AK41" s="287"/>
      <c r="AL41" s="283">
        <v>39.170647000000002</v>
      </c>
      <c r="AM41" s="283">
        <v>45.756053999999999</v>
      </c>
      <c r="AN41" s="282">
        <f>_xlfn.FLOOR.PRECISE('[10]численность 2021'!F54)</f>
        <v>45</v>
      </c>
      <c r="AO41" s="283">
        <v>3.9249149999999999</v>
      </c>
      <c r="AP41" s="283">
        <v>4.5847749999999996</v>
      </c>
      <c r="AQ41" s="282">
        <f t="shared" si="817"/>
        <v>4.5090182428922594</v>
      </c>
      <c r="AR41" s="284">
        <f>_xlfn.FLOOR.PRECISE('[10]численность 2021'!L54)</f>
        <v>3</v>
      </c>
      <c r="AS41" s="284"/>
      <c r="AT41" s="284">
        <f t="shared" si="844"/>
        <v>3</v>
      </c>
      <c r="AU41" s="285">
        <f t="shared" si="818"/>
        <v>3.6000000000000001</v>
      </c>
      <c r="AV41" s="285">
        <f t="shared" si="845"/>
        <v>0</v>
      </c>
      <c r="AW41" s="290">
        <f t="shared" si="819"/>
        <v>3</v>
      </c>
      <c r="AX41" s="287">
        <v>3</v>
      </c>
      <c r="AY41" s="285">
        <f t="shared" si="846"/>
        <v>0</v>
      </c>
      <c r="AZ41" s="286">
        <f t="shared" si="820"/>
        <v>0</v>
      </c>
      <c r="BA41" s="287"/>
      <c r="BB41" s="285">
        <f t="shared" si="847"/>
        <v>0.89999999999999991</v>
      </c>
      <c r="BC41" s="287"/>
      <c r="BD41" s="283">
        <v>39.82349</v>
      </c>
      <c r="BE41" s="283">
        <v>42.832272000000003</v>
      </c>
      <c r="BF41" s="282">
        <f>_xlfn.FLOOR.PRECISE('[10]численность 2021'!G54)</f>
        <v>42</v>
      </c>
      <c r="BG41" s="282">
        <v>3.9903300000000002</v>
      </c>
      <c r="BH41" s="282">
        <v>4.291811</v>
      </c>
      <c r="BI41" s="282">
        <f t="shared" si="821"/>
        <v>4.2084170266994416</v>
      </c>
      <c r="BJ41" s="284">
        <f>_xlfn.FLOOR.PRECISE('[10]численность 2021'!K54)</f>
        <v>3</v>
      </c>
      <c r="BK41" s="284"/>
      <c r="BL41" s="284">
        <f t="shared" si="848"/>
        <v>3</v>
      </c>
      <c r="BM41" s="285">
        <f t="shared" si="822"/>
        <v>3.3599999999999999</v>
      </c>
      <c r="BN41" s="290">
        <f t="shared" si="849"/>
        <v>3</v>
      </c>
      <c r="BO41" s="287">
        <v>3</v>
      </c>
      <c r="BP41" s="285">
        <f t="shared" si="850"/>
        <v>0</v>
      </c>
      <c r="BQ41" s="286">
        <f t="shared" si="823"/>
        <v>0</v>
      </c>
      <c r="BR41" s="287"/>
      <c r="BS41" s="285">
        <f t="shared" si="824"/>
        <v>0.60000000000000009</v>
      </c>
      <c r="BT41" s="287"/>
      <c r="BU41" s="283">
        <v>54.540871000000003</v>
      </c>
      <c r="BV41" s="283">
        <v>61.966361999999997</v>
      </c>
      <c r="BW41" s="282">
        <f>_xlfn.FLOOR.PRECISE('[10]численность 2021'!H54)</f>
        <v>72</v>
      </c>
      <c r="BX41" s="282">
        <v>5.4650169999999996</v>
      </c>
      <c r="BY41" s="282">
        <v>6.2090550000000002</v>
      </c>
      <c r="BZ41" s="282">
        <f t="shared" si="825"/>
        <v>7.2144291886276148</v>
      </c>
      <c r="CA41" s="284">
        <f>_xlfn.FLOOR.PRECISE('[10]численность 2021'!M54)</f>
        <v>7</v>
      </c>
      <c r="CB41" s="284"/>
      <c r="CC41" s="284"/>
      <c r="CD41" s="284">
        <f t="shared" si="851"/>
        <v>7</v>
      </c>
      <c r="CE41" s="285">
        <f t="shared" si="826"/>
        <v>7.2000000000000002</v>
      </c>
      <c r="CF41" s="290">
        <f t="shared" si="827"/>
        <v>7</v>
      </c>
      <c r="CG41" s="287">
        <v>7</v>
      </c>
      <c r="CH41" s="285">
        <f t="shared" si="852"/>
        <v>0.52500000000000002</v>
      </c>
      <c r="CI41" s="286">
        <f t="shared" si="828"/>
        <v>0</v>
      </c>
      <c r="CJ41" s="287"/>
      <c r="CK41" s="285">
        <f t="shared" si="853"/>
        <v>0.52500000000000002</v>
      </c>
      <c r="CL41" s="286">
        <f t="shared" si="829"/>
        <v>0</v>
      </c>
      <c r="CM41" s="287"/>
      <c r="CN41" s="285">
        <f t="shared" si="830"/>
        <v>1.4000000000000001</v>
      </c>
      <c r="CO41" s="287"/>
      <c r="CP41" s="291">
        <f t="shared" si="831"/>
        <v>1</v>
      </c>
      <c r="CQ41" s="283"/>
      <c r="CR41" s="283"/>
      <c r="CS41" s="283"/>
      <c r="CT41" s="282"/>
      <c r="CU41" s="282"/>
      <c r="CV41" s="282"/>
      <c r="CW41" s="284"/>
      <c r="CX41" s="285"/>
      <c r="CY41" s="290"/>
      <c r="CZ41" s="292"/>
      <c r="DA41" s="285"/>
      <c r="DB41" s="292"/>
      <c r="DC41" s="283">
        <v>0</v>
      </c>
      <c r="DD41" s="283">
        <v>0</v>
      </c>
      <c r="DE41" s="282">
        <f>_xlfn.FLOOR.PRECISE('[10]численность 2021'!I54)</f>
        <v>0</v>
      </c>
      <c r="DF41" s="282">
        <v>0</v>
      </c>
      <c r="DG41" s="282">
        <v>0</v>
      </c>
      <c r="DH41" s="282">
        <f t="shared" si="835"/>
        <v>0</v>
      </c>
      <c r="DI41" s="284">
        <f>_xlfn.FLOOR.PRECISE('[10]численность 2021'!N54)</f>
        <v>0</v>
      </c>
      <c r="DJ41" s="285">
        <f t="shared" si="854"/>
        <v>0</v>
      </c>
      <c r="DK41" s="286">
        <f t="shared" si="836"/>
        <v>0</v>
      </c>
      <c r="DL41" s="287"/>
      <c r="DM41" s="285">
        <f t="shared" si="855"/>
        <v>0</v>
      </c>
      <c r="DN41" s="287"/>
      <c r="DO41" s="283">
        <v>0.73799800000000004</v>
      </c>
      <c r="DP41" s="283">
        <v>0.80576700000000001</v>
      </c>
      <c r="DQ41" s="282">
        <f>_xlfn.FLOOR.PRECISE('[10]численность 2021'!J54)</f>
        <v>0</v>
      </c>
      <c r="DR41" s="282">
        <v>7.3948e-002</v>
      </c>
      <c r="DS41" s="282">
        <v>8.0738000000000004e-002</v>
      </c>
      <c r="DT41" s="282">
        <f t="shared" si="837"/>
        <v>0</v>
      </c>
      <c r="DU41" s="284">
        <f>_xlfn.FLOOR.PRECISE('[10]численность 2021'!S54)</f>
        <v>0</v>
      </c>
      <c r="DV41" s="285">
        <f t="shared" si="838"/>
        <v>0</v>
      </c>
      <c r="DW41" s="286">
        <f t="shared" si="839"/>
        <v>0</v>
      </c>
      <c r="DX41" s="287"/>
      <c r="DY41" s="283">
        <v>0</v>
      </c>
      <c r="DZ41" s="293">
        <v>0</v>
      </c>
      <c r="EA41" s="282">
        <f>_xlfn.FLOOR.PRECISE('[10]численность 2021'!T54)</f>
        <v>0</v>
      </c>
      <c r="EB41" s="282">
        <v>0</v>
      </c>
      <c r="EC41" s="282">
        <v>0</v>
      </c>
      <c r="ED41" s="282">
        <f t="shared" si="840"/>
        <v>0</v>
      </c>
      <c r="EE41" s="284">
        <f>_xlfn.FLOOR.PRECISE('[10]численность 2021'!U54)</f>
        <v>0</v>
      </c>
      <c r="EF41" s="285">
        <f t="shared" si="841"/>
        <v>0</v>
      </c>
      <c r="EG41" s="286">
        <f t="shared" si="842"/>
        <v>0</v>
      </c>
      <c r="EH41" s="292"/>
    </row>
    <row r="42" ht="37.5" customHeight="1">
      <c r="A42" s="147" t="s">
        <v>300</v>
      </c>
      <c r="B42" s="282">
        <f>'[10]численность 2021'!C60</f>
        <v>10.984999656677246</v>
      </c>
      <c r="C42" s="283">
        <v>31.793068000000002</v>
      </c>
      <c r="D42" s="283">
        <v>26.422108000000001</v>
      </c>
      <c r="E42" s="282">
        <f>_xlfn.FLOOR.PRECISE('[10]численность 2021'!D60)</f>
        <v>13</v>
      </c>
      <c r="F42" s="282">
        <v>2.4052899999999999</v>
      </c>
      <c r="G42" s="282">
        <v>2.4052899999999999</v>
      </c>
      <c r="H42" s="282">
        <f t="shared" si="811"/>
        <v>1.183431989649443</v>
      </c>
      <c r="I42" s="284">
        <f>_xlfn.FLOOR.PRECISE('[10]численность 2021'!R60)</f>
        <v>2</v>
      </c>
      <c r="J42" s="285">
        <f t="shared" si="764"/>
        <v>4.5499999999999998</v>
      </c>
      <c r="K42" s="286">
        <f t="shared" si="812"/>
        <v>2</v>
      </c>
      <c r="L42" s="287">
        <v>2</v>
      </c>
      <c r="M42" s="283">
        <v>8</v>
      </c>
      <c r="N42" s="283">
        <v>7</v>
      </c>
      <c r="O42" s="282">
        <f>_xlfn.FLOOR.PRECISE('[10]численность 2021'!P60)</f>
        <v>8</v>
      </c>
      <c r="P42" s="282">
        <v>0.85397100000000004</v>
      </c>
      <c r="Q42" s="282">
        <v>0.63723300000000005</v>
      </c>
      <c r="R42" s="282">
        <f t="shared" si="813"/>
        <v>0.72826583978427251</v>
      </c>
      <c r="S42" s="284">
        <f>_xlfn.FLOOR.PRECISE('[10]численность 2021'!Q60)</f>
        <v>2</v>
      </c>
      <c r="T42" s="284"/>
      <c r="U42" s="285">
        <f t="shared" si="843"/>
        <v>2.3999999999999999</v>
      </c>
      <c r="V42" s="286">
        <f t="shared" si="814"/>
        <v>2</v>
      </c>
      <c r="W42" s="287">
        <v>2</v>
      </c>
      <c r="X42" s="287"/>
      <c r="Y42" s="288"/>
      <c r="Z42" s="283">
        <v>33.168087</v>
      </c>
      <c r="AA42" s="283">
        <v>21.133756999999999</v>
      </c>
      <c r="AB42" s="282">
        <f>_xlfn.FLOOR.PRECISE('[10]численность 2021'!E60)</f>
        <v>18</v>
      </c>
      <c r="AC42" s="282">
        <v>3.5405730000000002</v>
      </c>
      <c r="AD42" s="282">
        <v>1.9238740000000001</v>
      </c>
      <c r="AE42" s="282">
        <f t="shared" si="815"/>
        <v>1.6385981395146132</v>
      </c>
      <c r="AF42" s="284">
        <f>_xlfn.FLOOR.PRECISE('[10]численность 2021'!O60)</f>
        <v>0</v>
      </c>
      <c r="AG42" s="285">
        <f t="shared" si="856"/>
        <v>0</v>
      </c>
      <c r="AH42" s="286">
        <f t="shared" si="857"/>
        <v>0</v>
      </c>
      <c r="AI42" s="289">
        <f t="shared" si="816"/>
        <v>0</v>
      </c>
      <c r="AJ42" s="287"/>
      <c r="AK42" s="287"/>
      <c r="AL42" s="283">
        <v>52.988453</v>
      </c>
      <c r="AM42" s="283">
        <v>63.499561</v>
      </c>
      <c r="AN42" s="282">
        <f>_xlfn.FLOOR.PRECISE('[10]численность 2021'!F60)</f>
        <v>53</v>
      </c>
      <c r="AO42" s="283">
        <v>5.6563249999999998</v>
      </c>
      <c r="AP42" s="283">
        <v>5.78057</v>
      </c>
      <c r="AQ42" s="282">
        <f t="shared" si="817"/>
        <v>4.8247611885708057</v>
      </c>
      <c r="AR42" s="284">
        <f>_xlfn.FLOOR.PRECISE('[10]численность 2021'!L60)</f>
        <v>2</v>
      </c>
      <c r="AS42" s="284"/>
      <c r="AT42" s="284">
        <f t="shared" si="844"/>
        <v>2</v>
      </c>
      <c r="AU42" s="285">
        <f t="shared" si="818"/>
        <v>4.2400000000000002</v>
      </c>
      <c r="AV42" s="285">
        <f t="shared" si="845"/>
        <v>0</v>
      </c>
      <c r="AW42" s="290">
        <f t="shared" si="819"/>
        <v>2</v>
      </c>
      <c r="AX42" s="287">
        <v>2</v>
      </c>
      <c r="AY42" s="285">
        <f t="shared" si="846"/>
        <v>0</v>
      </c>
      <c r="AZ42" s="286">
        <f t="shared" si="820"/>
        <v>0</v>
      </c>
      <c r="BA42" s="287"/>
      <c r="BB42" s="285">
        <f t="shared" si="847"/>
        <v>0.59999999999999998</v>
      </c>
      <c r="BC42" s="287"/>
      <c r="BD42" s="283">
        <v>32.732104999999997</v>
      </c>
      <c r="BE42" s="283">
        <v>32.179454999999997</v>
      </c>
      <c r="BF42" s="282">
        <f>_xlfn.FLOOR.PRECISE('[10]численность 2021'!G60)</f>
        <v>28</v>
      </c>
      <c r="BG42" s="282">
        <v>3.4940329999999999</v>
      </c>
      <c r="BH42" s="282">
        <v>2.9293999999999998</v>
      </c>
      <c r="BI42" s="282">
        <f t="shared" si="821"/>
        <v>2.5489304392449537</v>
      </c>
      <c r="BJ42" s="284">
        <f>_xlfn.FLOOR.PRECISE('[10]численность 2021'!K60)</f>
        <v>1</v>
      </c>
      <c r="BK42" s="284"/>
      <c r="BL42" s="284">
        <f t="shared" si="848"/>
        <v>1</v>
      </c>
      <c r="BM42" s="285">
        <f t="shared" si="822"/>
        <v>1.9600000000000002</v>
      </c>
      <c r="BN42" s="290">
        <f t="shared" si="849"/>
        <v>1</v>
      </c>
      <c r="BO42" s="287">
        <v>1</v>
      </c>
      <c r="BP42" s="285">
        <f t="shared" si="850"/>
        <v>0</v>
      </c>
      <c r="BQ42" s="286">
        <f t="shared" si="823"/>
        <v>0</v>
      </c>
      <c r="BR42" s="287"/>
      <c r="BS42" s="285">
        <f t="shared" si="824"/>
        <v>0.20000000000000001</v>
      </c>
      <c r="BT42" s="287"/>
      <c r="BU42" s="283">
        <v>46.029522</v>
      </c>
      <c r="BV42" s="283">
        <v>60.360626000000003</v>
      </c>
      <c r="BW42" s="282">
        <f>_xlfn.FLOOR.PRECISE('[10]численность 2021'!H60)</f>
        <v>44</v>
      </c>
      <c r="BX42" s="282">
        <v>4.9134840000000004</v>
      </c>
      <c r="BY42" s="282">
        <v>5.4948230000000002</v>
      </c>
      <c r="BZ42" s="282">
        <f t="shared" si="825"/>
        <v>4.0054621188134991</v>
      </c>
      <c r="CA42" s="284">
        <f>_xlfn.FLOOR.PRECISE('[10]численность 2021'!M60)</f>
        <v>3</v>
      </c>
      <c r="CB42" s="284"/>
      <c r="CC42" s="284"/>
      <c r="CD42" s="284">
        <f t="shared" si="851"/>
        <v>3</v>
      </c>
      <c r="CE42" s="285">
        <f t="shared" si="826"/>
        <v>3.52</v>
      </c>
      <c r="CF42" s="290">
        <f t="shared" si="827"/>
        <v>3</v>
      </c>
      <c r="CG42" s="287">
        <v>3</v>
      </c>
      <c r="CH42" s="285">
        <f t="shared" si="852"/>
        <v>0</v>
      </c>
      <c r="CI42" s="286">
        <f t="shared" si="828"/>
        <v>0</v>
      </c>
      <c r="CJ42" s="287"/>
      <c r="CK42" s="285">
        <f t="shared" si="853"/>
        <v>0</v>
      </c>
      <c r="CL42" s="286">
        <f t="shared" si="829"/>
        <v>0</v>
      </c>
      <c r="CM42" s="287"/>
      <c r="CN42" s="285">
        <f t="shared" si="830"/>
        <v>0.60000000000000009</v>
      </c>
      <c r="CO42" s="287"/>
      <c r="CP42" s="291">
        <f t="shared" si="831"/>
        <v>1</v>
      </c>
      <c r="CQ42" s="283"/>
      <c r="CR42" s="283"/>
      <c r="CS42" s="283"/>
      <c r="CT42" s="282"/>
      <c r="CU42" s="282"/>
      <c r="CV42" s="282"/>
      <c r="CW42" s="284"/>
      <c r="CX42" s="285"/>
      <c r="CY42" s="290"/>
      <c r="CZ42" s="292"/>
      <c r="DA42" s="285"/>
      <c r="DB42" s="292"/>
      <c r="DC42" s="283">
        <v>0</v>
      </c>
      <c r="DD42" s="283">
        <v>0</v>
      </c>
      <c r="DE42" s="282">
        <f>_xlfn.FLOOR.PRECISE('[10]численность 2021'!I60)</f>
        <v>0</v>
      </c>
      <c r="DF42" s="282">
        <v>0</v>
      </c>
      <c r="DG42" s="282">
        <v>0</v>
      </c>
      <c r="DH42" s="282">
        <f t="shared" si="835"/>
        <v>0</v>
      </c>
      <c r="DI42" s="284">
        <f>_xlfn.FLOOR.PRECISE('[10]численность 2021'!N60)</f>
        <v>0</v>
      </c>
      <c r="DJ42" s="285">
        <f t="shared" si="854"/>
        <v>0</v>
      </c>
      <c r="DK42" s="286">
        <f t="shared" si="836"/>
        <v>0</v>
      </c>
      <c r="DL42" s="287"/>
      <c r="DM42" s="285">
        <f t="shared" si="855"/>
        <v>0</v>
      </c>
      <c r="DN42" s="287"/>
      <c r="DO42" s="283">
        <v>0.50305500000000003</v>
      </c>
      <c r="DP42" s="283">
        <v>0.45871699999999999</v>
      </c>
      <c r="DQ42" s="282">
        <f>_xlfn.FLOOR.PRECISE('[10]численность 2021'!J60)</f>
        <v>0</v>
      </c>
      <c r="DR42" s="282">
        <v>5.3698999999999997e-002</v>
      </c>
      <c r="DS42" s="282">
        <v>4.1758999999999998e-002</v>
      </c>
      <c r="DT42" s="282">
        <f t="shared" si="837"/>
        <v>0</v>
      </c>
      <c r="DU42" s="284">
        <f>_xlfn.FLOOR.PRECISE('[10]численность 2021'!S60)</f>
        <v>0</v>
      </c>
      <c r="DV42" s="285">
        <f t="shared" si="838"/>
        <v>0</v>
      </c>
      <c r="DW42" s="286">
        <f t="shared" si="839"/>
        <v>0</v>
      </c>
      <c r="DX42" s="287"/>
      <c r="DY42" s="283">
        <v>0</v>
      </c>
      <c r="DZ42" s="293">
        <v>0</v>
      </c>
      <c r="EA42" s="282">
        <f>_xlfn.FLOOR.PRECISE('[10]численность 2021'!T60)</f>
        <v>0</v>
      </c>
      <c r="EB42" s="282">
        <v>0</v>
      </c>
      <c r="EC42" s="282">
        <v>0</v>
      </c>
      <c r="ED42" s="282">
        <f t="shared" si="840"/>
        <v>0</v>
      </c>
      <c r="EE42" s="284">
        <f>_xlfn.FLOOR.PRECISE('[10]численность 2021'!U60)</f>
        <v>0</v>
      </c>
      <c r="EF42" s="285">
        <f t="shared" si="841"/>
        <v>0</v>
      </c>
      <c r="EG42" s="286">
        <f t="shared" si="842"/>
        <v>0</v>
      </c>
      <c r="EH42" s="292"/>
    </row>
    <row r="43" ht="81" customHeight="1">
      <c r="A43" s="152" t="s">
        <v>71</v>
      </c>
      <c r="B43" s="282">
        <f>'[10]численность 2021'!C51</f>
        <v>54.5</v>
      </c>
      <c r="C43" s="283">
        <v>50.244903999999998</v>
      </c>
      <c r="D43" s="283">
        <v>66.319473000000002</v>
      </c>
      <c r="E43" s="282">
        <f>_xlfn.FLOOR.PRECISE('[10]численность 2021'!D51)</f>
        <v>41</v>
      </c>
      <c r="F43" s="282">
        <v>1.216871</v>
      </c>
      <c r="G43" s="282">
        <v>1.216871</v>
      </c>
      <c r="H43" s="282">
        <f t="shared" si="811"/>
        <v>0.75229357798165142</v>
      </c>
      <c r="I43" s="284">
        <f>_xlfn.FLOOR.PRECISE('[10]численность 2021'!R51)</f>
        <v>14</v>
      </c>
      <c r="J43" s="285">
        <f t="shared" si="764"/>
        <v>14.35</v>
      </c>
      <c r="K43" s="286">
        <f t="shared" si="812"/>
        <v>14</v>
      </c>
      <c r="L43" s="292">
        <v>14</v>
      </c>
      <c r="M43" s="283">
        <v>31</v>
      </c>
      <c r="N43" s="283">
        <v>35</v>
      </c>
      <c r="O43" s="282">
        <f>_xlfn.FLOOR.PRECISE('[10]численность 2021'!P51)</f>
        <v>41</v>
      </c>
      <c r="P43" s="282">
        <v>0.56953900000000002</v>
      </c>
      <c r="Q43" s="282">
        <v>0.64220200000000005</v>
      </c>
      <c r="R43" s="282">
        <f t="shared" si="813"/>
        <v>0.75229357798165142</v>
      </c>
      <c r="S43" s="284">
        <f>_xlfn.FLOOR.PRECISE('[10]численность 2021'!Q51)</f>
        <v>8</v>
      </c>
      <c r="T43" s="284"/>
      <c r="U43" s="285">
        <f t="shared" si="843"/>
        <v>12.299999999999999</v>
      </c>
      <c r="V43" s="286">
        <f t="shared" si="814"/>
        <v>8</v>
      </c>
      <c r="W43" s="292">
        <v>8</v>
      </c>
      <c r="X43" s="292"/>
      <c r="Y43" s="288"/>
      <c r="Z43" s="283">
        <v>0</v>
      </c>
      <c r="AA43" s="283">
        <v>0</v>
      </c>
      <c r="AB43" s="282">
        <f>_xlfn.FLOOR.PRECISE('[10]численность 2021'!E51)</f>
        <v>0</v>
      </c>
      <c r="AC43" s="282">
        <v>0</v>
      </c>
      <c r="AD43" s="282">
        <v>0</v>
      </c>
      <c r="AE43" s="282">
        <f t="shared" si="815"/>
        <v>0</v>
      </c>
      <c r="AF43" s="284">
        <f>_xlfn.FLOOR.PRECISE('[10]численность 2021'!O51)</f>
        <v>0</v>
      </c>
      <c r="AG43" s="285">
        <f t="shared" si="856"/>
        <v>0</v>
      </c>
      <c r="AH43" s="286">
        <f t="shared" si="857"/>
        <v>0</v>
      </c>
      <c r="AI43" s="289">
        <f t="shared" si="816"/>
        <v>0</v>
      </c>
      <c r="AJ43" s="292"/>
      <c r="AK43" s="292"/>
      <c r="AL43" s="283">
        <v>429.95504799999998</v>
      </c>
      <c r="AM43" s="283">
        <v>408.34240699999998</v>
      </c>
      <c r="AN43" s="282">
        <f>_xlfn.FLOOR.PRECISE('[10]численность 2021'!F51)</f>
        <v>418</v>
      </c>
      <c r="AO43" s="282">
        <v>7.8992300000000002</v>
      </c>
      <c r="AP43" s="282">
        <v>7.492521</v>
      </c>
      <c r="AQ43" s="282">
        <f t="shared" si="817"/>
        <v>7.669724770642202</v>
      </c>
      <c r="AR43" s="284">
        <f>_xlfn.FLOOR.PRECISE('[10]численность 2021'!L51)</f>
        <v>41</v>
      </c>
      <c r="AS43" s="284"/>
      <c r="AT43" s="284">
        <f t="shared" si="844"/>
        <v>41</v>
      </c>
      <c r="AU43" s="285">
        <f t="shared" si="818"/>
        <v>41.800000000000004</v>
      </c>
      <c r="AV43" s="285">
        <f t="shared" si="845"/>
        <v>41.800000000000004</v>
      </c>
      <c r="AW43" s="290">
        <f t="shared" si="819"/>
        <v>41</v>
      </c>
      <c r="AX43" s="292">
        <v>41</v>
      </c>
      <c r="AY43" s="285">
        <f t="shared" si="846"/>
        <v>6.1499999999999995</v>
      </c>
      <c r="AZ43" s="286">
        <f t="shared" si="820"/>
        <v>0</v>
      </c>
      <c r="BA43" s="292"/>
      <c r="BB43" s="285">
        <f t="shared" si="847"/>
        <v>12.299999999999999</v>
      </c>
      <c r="BC43" s="292"/>
      <c r="BD43" s="283">
        <v>140.05784600000001</v>
      </c>
      <c r="BE43" s="283">
        <v>140.22752399999999</v>
      </c>
      <c r="BF43" s="282">
        <f>_xlfn.FLOOR.PRECISE('[10]численность 2021'!G51)</f>
        <v>145</v>
      </c>
      <c r="BG43" s="282">
        <v>2.5731739999999999</v>
      </c>
      <c r="BH43" s="282">
        <v>2.5729820000000001</v>
      </c>
      <c r="BI43" s="282">
        <f t="shared" si="821"/>
        <v>2.6605504587155964</v>
      </c>
      <c r="BJ43" s="284">
        <f>_xlfn.FLOOR.PRECISE('[10]численность 2021'!K51)</f>
        <v>10</v>
      </c>
      <c r="BK43" s="284"/>
      <c r="BL43" s="284">
        <f t="shared" si="848"/>
        <v>10</v>
      </c>
      <c r="BM43" s="285">
        <f t="shared" si="822"/>
        <v>10.15</v>
      </c>
      <c r="BN43" s="290">
        <f t="shared" si="849"/>
        <v>10</v>
      </c>
      <c r="BO43" s="292">
        <v>10</v>
      </c>
      <c r="BP43" s="285">
        <f t="shared" si="850"/>
        <v>1.5</v>
      </c>
      <c r="BQ43" s="286">
        <f t="shared" si="823"/>
        <v>0</v>
      </c>
      <c r="BR43" s="292"/>
      <c r="BS43" s="285">
        <f t="shared" si="824"/>
        <v>2</v>
      </c>
      <c r="BT43" s="292"/>
      <c r="BU43" s="283">
        <v>165.94682299999999</v>
      </c>
      <c r="BV43" s="283">
        <v>153.97837799999999</v>
      </c>
      <c r="BW43" s="282">
        <f>_xlfn.FLOOR.PRECISE('[10]численность 2021'!H51)</f>
        <v>133</v>
      </c>
      <c r="BX43" s="282">
        <v>3.0488119999999999</v>
      </c>
      <c r="BY43" s="282">
        <v>2.825291</v>
      </c>
      <c r="BZ43" s="282">
        <f t="shared" si="825"/>
        <v>2.4403669724770642</v>
      </c>
      <c r="CA43" s="284">
        <f>_xlfn.FLOOR.PRECISE('[10]численность 2021'!M51)</f>
        <v>9</v>
      </c>
      <c r="CB43" s="284"/>
      <c r="CC43" s="284"/>
      <c r="CD43" s="284">
        <f t="shared" si="851"/>
        <v>9</v>
      </c>
      <c r="CE43" s="285">
        <f t="shared" si="826"/>
        <v>9.3100000000000005</v>
      </c>
      <c r="CF43" s="290">
        <f t="shared" si="827"/>
        <v>9</v>
      </c>
      <c r="CG43" s="292">
        <v>9</v>
      </c>
      <c r="CH43" s="285">
        <f t="shared" si="852"/>
        <v>0.67499999999999993</v>
      </c>
      <c r="CI43" s="286">
        <f t="shared" si="828"/>
        <v>0</v>
      </c>
      <c r="CJ43" s="292"/>
      <c r="CK43" s="285">
        <f t="shared" si="853"/>
        <v>0.67499999999999993</v>
      </c>
      <c r="CL43" s="286">
        <f t="shared" si="829"/>
        <v>0</v>
      </c>
      <c r="CM43" s="292"/>
      <c r="CN43" s="285">
        <f t="shared" si="830"/>
        <v>1.8</v>
      </c>
      <c r="CO43" s="292"/>
      <c r="CP43" s="291">
        <f t="shared" si="831"/>
        <v>1</v>
      </c>
      <c r="CQ43" s="283">
        <v>0</v>
      </c>
      <c r="CR43" s="283">
        <v>0</v>
      </c>
      <c r="CS43" s="283" t="e">
        <f>#NAME?</f>
        <v>#REF!</v>
      </c>
      <c r="CT43" s="282">
        <v>0</v>
      </c>
      <c r="CU43" s="282">
        <v>0</v>
      </c>
      <c r="CV43" s="282" t="e">
        <f>#NAME?</f>
        <v>#REF!</v>
      </c>
      <c r="CW43" s="284" t="e">
        <f>#NAME?</f>
        <v>#REF!</v>
      </c>
      <c r="CX43" s="285" t="e">
        <f t="shared" si="832"/>
        <v>#REF!</v>
      </c>
      <c r="CY43" s="290" t="e">
        <f t="shared" si="833"/>
        <v>#REF!</v>
      </c>
      <c r="CZ43" s="292"/>
      <c r="DA43" s="285">
        <f t="shared" si="834"/>
        <v>0</v>
      </c>
      <c r="DB43" s="292"/>
      <c r="DC43" s="283">
        <v>0</v>
      </c>
      <c r="DD43" s="283">
        <v>0</v>
      </c>
      <c r="DE43" s="282">
        <f>_xlfn.FLOOR.PRECISE('[10]численность 2021'!I51)</f>
        <v>0</v>
      </c>
      <c r="DF43" s="282">
        <v>0</v>
      </c>
      <c r="DG43" s="282">
        <v>0</v>
      </c>
      <c r="DH43" s="282">
        <f t="shared" si="835"/>
        <v>0</v>
      </c>
      <c r="DI43" s="284">
        <f>_xlfn.FLOOR.PRECISE('[10]численность 2021'!N51)</f>
        <v>0</v>
      </c>
      <c r="DJ43" s="285">
        <f t="shared" si="854"/>
        <v>0</v>
      </c>
      <c r="DK43" s="286">
        <f t="shared" si="836"/>
        <v>0</v>
      </c>
      <c r="DL43" s="292"/>
      <c r="DM43" s="285">
        <f t="shared" si="855"/>
        <v>0</v>
      </c>
      <c r="DN43" s="292"/>
      <c r="DO43" s="283">
        <v>22.62351</v>
      </c>
      <c r="DP43" s="283">
        <v>20.219324</v>
      </c>
      <c r="DQ43" s="282">
        <f>_xlfn.FLOOR.PRECISE('[10]численность 2021'!J51)</f>
        <v>19</v>
      </c>
      <c r="DR43" s="282">
        <v>0.41564400000000001</v>
      </c>
      <c r="DS43" s="282">
        <v>0.37099700000000002</v>
      </c>
      <c r="DT43" s="282">
        <f t="shared" si="837"/>
        <v>0.34862385321100919</v>
      </c>
      <c r="DU43" s="284">
        <f>_xlfn.FLOOR.PRECISE('[10]численность 2021'!S51)</f>
        <v>1</v>
      </c>
      <c r="DV43" s="285">
        <f t="shared" si="838"/>
        <v>1.9000000000000001</v>
      </c>
      <c r="DW43" s="286">
        <f t="shared" si="839"/>
        <v>1</v>
      </c>
      <c r="DX43" s="292">
        <v>1</v>
      </c>
      <c r="DY43" s="283">
        <v>0</v>
      </c>
      <c r="DZ43" s="293">
        <v>0</v>
      </c>
      <c r="EA43" s="282">
        <f>_xlfn.FLOOR.PRECISE('[10]численность 2021'!T51)</f>
        <v>0</v>
      </c>
      <c r="EB43" s="282">
        <v>0</v>
      </c>
      <c r="EC43" s="282">
        <v>0</v>
      </c>
      <c r="ED43" s="282">
        <f t="shared" si="840"/>
        <v>0</v>
      </c>
      <c r="EE43" s="284">
        <f>_xlfn.FLOOR.PRECISE('[10]численность 2021'!U51)</f>
        <v>0</v>
      </c>
      <c r="EF43" s="285">
        <f t="shared" si="841"/>
        <v>0</v>
      </c>
      <c r="EG43" s="286">
        <f t="shared" si="842"/>
        <v>0</v>
      </c>
      <c r="EH43" s="292"/>
    </row>
    <row r="44" ht="112.5" customHeight="1">
      <c r="A44" s="309" t="s">
        <v>301</v>
      </c>
      <c r="B44" s="282">
        <f>'[10]численность 2021'!C59</f>
        <v>120</v>
      </c>
      <c r="C44" s="283">
        <v>241.41175799999999</v>
      </c>
      <c r="D44" s="283">
        <v>271.873108</v>
      </c>
      <c r="E44" s="282">
        <f>_xlfn.FLOOR.PRECISE('[10]численность 2021'!D59)</f>
        <v>160</v>
      </c>
      <c r="F44" s="282">
        <v>2.265609</v>
      </c>
      <c r="G44" s="282">
        <v>2.265609</v>
      </c>
      <c r="H44" s="282">
        <f t="shared" si="811"/>
        <v>1.3333333333333333</v>
      </c>
      <c r="I44" s="284">
        <f>_xlfn.FLOOR.PRECISE('[10]численность 2021'!R59)</f>
        <v>56</v>
      </c>
      <c r="J44" s="285">
        <f t="shared" si="764"/>
        <v>56</v>
      </c>
      <c r="K44" s="286">
        <f t="shared" si="812"/>
        <v>56</v>
      </c>
      <c r="L44" s="292">
        <v>56</v>
      </c>
      <c r="M44" s="283">
        <v>72</v>
      </c>
      <c r="N44" s="283">
        <v>89</v>
      </c>
      <c r="O44" s="282">
        <f>_xlfn.FLOOR.PRECISE('[10]численность 2021'!P59)</f>
        <v>98</v>
      </c>
      <c r="P44" s="282">
        <v>0.59780800000000001</v>
      </c>
      <c r="Q44" s="282">
        <v>0.74166699999999997</v>
      </c>
      <c r="R44" s="282">
        <f t="shared" si="813"/>
        <v>0.81666666666666665</v>
      </c>
      <c r="S44" s="284">
        <f>_xlfn.FLOOR.PRECISE('[10]численность 2021'!Q59)</f>
        <v>14</v>
      </c>
      <c r="T44" s="284"/>
      <c r="U44" s="285">
        <f t="shared" si="843"/>
        <v>29.399999999999999</v>
      </c>
      <c r="V44" s="286">
        <f t="shared" si="814"/>
        <v>14</v>
      </c>
      <c r="W44" s="292">
        <v>14</v>
      </c>
      <c r="X44" s="292"/>
      <c r="Y44" s="288"/>
      <c r="Z44" s="283">
        <v>432.52941900000002</v>
      </c>
      <c r="AA44" s="283">
        <v>434.10485799999998</v>
      </c>
      <c r="AB44" s="282">
        <f>_xlfn.FLOOR.PRECISE('[10]численность 2021'!E59)</f>
        <v>509</v>
      </c>
      <c r="AC44" s="282">
        <v>3.5912440000000001</v>
      </c>
      <c r="AD44" s="282">
        <v>3.61754</v>
      </c>
      <c r="AE44" s="282">
        <f t="shared" si="815"/>
        <v>4.2416666666666663</v>
      </c>
      <c r="AF44" s="284">
        <f>_xlfn.FLOOR.PRECISE('[10]численность 2021'!O59)</f>
        <v>25</v>
      </c>
      <c r="AG44" s="285">
        <f t="shared" si="856"/>
        <v>25.450000000000003</v>
      </c>
      <c r="AH44" s="286">
        <f t="shared" si="857"/>
        <v>25</v>
      </c>
      <c r="AI44" s="289">
        <f t="shared" si="816"/>
        <v>18.75</v>
      </c>
      <c r="AJ44" s="292">
        <v>25</v>
      </c>
      <c r="AK44" s="292">
        <v>18</v>
      </c>
      <c r="AL44" s="283">
        <v>700.09417699999995</v>
      </c>
      <c r="AM44" s="283">
        <v>707.85620100000006</v>
      </c>
      <c r="AN44" s="282">
        <f>_xlfn.FLOOR.PRECISE('[10]численность 2021'!F59)</f>
        <v>681</v>
      </c>
      <c r="AO44" s="282">
        <v>5.8128039999999999</v>
      </c>
      <c r="AP44" s="282">
        <v>5.8988019999999999</v>
      </c>
      <c r="AQ44" s="282">
        <f t="shared" si="817"/>
        <v>5.6749999999999998</v>
      </c>
      <c r="AR44" s="284">
        <f>_xlfn.FLOOR.PRECISE('[10]численность 2021'!L59)</f>
        <v>54</v>
      </c>
      <c r="AS44" s="284"/>
      <c r="AT44" s="284">
        <f t="shared" si="844"/>
        <v>54</v>
      </c>
      <c r="AU44" s="285">
        <f t="shared" si="818"/>
        <v>54.480000000000004</v>
      </c>
      <c r="AV44" s="285">
        <f t="shared" si="845"/>
        <v>0</v>
      </c>
      <c r="AW44" s="290">
        <f t="shared" si="819"/>
        <v>54</v>
      </c>
      <c r="AX44" s="292">
        <v>54</v>
      </c>
      <c r="AY44" s="285">
        <f t="shared" si="846"/>
        <v>8.0999999999999996</v>
      </c>
      <c r="AZ44" s="286">
        <f t="shared" si="820"/>
        <v>0</v>
      </c>
      <c r="BA44" s="292"/>
      <c r="BB44" s="285">
        <f t="shared" si="847"/>
        <v>16.199999999999999</v>
      </c>
      <c r="BC44" s="292"/>
      <c r="BD44" s="283">
        <v>273.48507699999999</v>
      </c>
      <c r="BE44" s="283">
        <v>282.84899899999999</v>
      </c>
      <c r="BF44" s="282">
        <f>_xlfn.FLOOR.PRECISE('[10]численность 2021'!G59)</f>
        <v>275</v>
      </c>
      <c r="BG44" s="282">
        <v>2.2707160000000002</v>
      </c>
      <c r="BH44" s="282">
        <v>2.357075</v>
      </c>
      <c r="BI44" s="282">
        <f t="shared" si="821"/>
        <v>2.2916666666666665</v>
      </c>
      <c r="BJ44" s="284">
        <f>_xlfn.FLOOR.PRECISE('[10]численность 2021'!K59)</f>
        <v>19</v>
      </c>
      <c r="BK44" s="284"/>
      <c r="BL44" s="284">
        <f t="shared" si="848"/>
        <v>19</v>
      </c>
      <c r="BM44" s="285">
        <f t="shared" si="822"/>
        <v>19.250000000000004</v>
      </c>
      <c r="BN44" s="290">
        <f t="shared" si="849"/>
        <v>19</v>
      </c>
      <c r="BO44" s="292">
        <v>19</v>
      </c>
      <c r="BP44" s="285">
        <f t="shared" si="850"/>
        <v>2.8500000000000001</v>
      </c>
      <c r="BQ44" s="286">
        <f t="shared" si="823"/>
        <v>0</v>
      </c>
      <c r="BR44" s="292"/>
      <c r="BS44" s="285">
        <f t="shared" si="824"/>
        <v>3.8000000000000003</v>
      </c>
      <c r="BT44" s="292"/>
      <c r="BU44" s="283">
        <v>420.74624599999999</v>
      </c>
      <c r="BV44" s="283">
        <v>488.720123</v>
      </c>
      <c r="BW44" s="282">
        <f>_xlfn.FLOOR.PRECISE('[10]численность 2021'!H59)</f>
        <v>499</v>
      </c>
      <c r="BX44" s="282">
        <v>3.4934090000000002</v>
      </c>
      <c r="BY44" s="282">
        <v>4.0726680000000002</v>
      </c>
      <c r="BZ44" s="282">
        <f t="shared" si="825"/>
        <v>4.1583333333333332</v>
      </c>
      <c r="CA44" s="284">
        <f>_xlfn.FLOOR.PRECISE('[10]численность 2021'!M59)</f>
        <v>39</v>
      </c>
      <c r="CB44" s="284"/>
      <c r="CC44" s="284"/>
      <c r="CD44" s="284">
        <f t="shared" si="851"/>
        <v>39</v>
      </c>
      <c r="CE44" s="285">
        <f t="shared" si="826"/>
        <v>39.920000000000002</v>
      </c>
      <c r="CF44" s="290">
        <f t="shared" si="827"/>
        <v>39</v>
      </c>
      <c r="CG44" s="292">
        <v>39</v>
      </c>
      <c r="CH44" s="285">
        <f t="shared" si="852"/>
        <v>2.9249999999999998</v>
      </c>
      <c r="CI44" s="286">
        <f t="shared" si="828"/>
        <v>0</v>
      </c>
      <c r="CJ44" s="292"/>
      <c r="CK44" s="285">
        <f t="shared" si="853"/>
        <v>2.9249999999999998</v>
      </c>
      <c r="CL44" s="286">
        <f t="shared" si="829"/>
        <v>0</v>
      </c>
      <c r="CM44" s="292"/>
      <c r="CN44" s="285">
        <f t="shared" si="830"/>
        <v>7.8000000000000007</v>
      </c>
      <c r="CO44" s="292"/>
      <c r="CP44" s="291">
        <f t="shared" si="831"/>
        <v>1</v>
      </c>
      <c r="CQ44" s="283">
        <v>0</v>
      </c>
      <c r="CR44" s="283">
        <v>0</v>
      </c>
      <c r="CS44" s="283" t="e">
        <f>#NAME?</f>
        <v>#REF!</v>
      </c>
      <c r="CT44" s="282">
        <v>0</v>
      </c>
      <c r="CU44" s="282">
        <v>0</v>
      </c>
      <c r="CV44" s="282" t="e">
        <f>#NAME?</f>
        <v>#REF!</v>
      </c>
      <c r="CW44" s="284" t="e">
        <f>#NAME?</f>
        <v>#REF!</v>
      </c>
      <c r="CX44" s="285" t="e">
        <f t="shared" si="832"/>
        <v>#REF!</v>
      </c>
      <c r="CY44" s="290" t="e">
        <f t="shared" si="833"/>
        <v>#REF!</v>
      </c>
      <c r="CZ44" s="292"/>
      <c r="DA44" s="285">
        <f t="shared" si="834"/>
        <v>0</v>
      </c>
      <c r="DB44" s="292"/>
      <c r="DC44" s="283">
        <v>0</v>
      </c>
      <c r="DD44" s="283">
        <v>0</v>
      </c>
      <c r="DE44" s="282">
        <f>_xlfn.FLOOR.PRECISE('[10]численность 2021'!I59)</f>
        <v>0</v>
      </c>
      <c r="DF44" s="282">
        <v>0</v>
      </c>
      <c r="DG44" s="282">
        <v>0</v>
      </c>
      <c r="DH44" s="282">
        <f t="shared" si="835"/>
        <v>0</v>
      </c>
      <c r="DI44" s="284">
        <f>_xlfn.FLOOR.PRECISE('[10]численность 2021'!N59)</f>
        <v>0</v>
      </c>
      <c r="DJ44" s="285">
        <f t="shared" si="854"/>
        <v>0</v>
      </c>
      <c r="DK44" s="286">
        <f t="shared" si="836"/>
        <v>0</v>
      </c>
      <c r="DL44" s="292"/>
      <c r="DM44" s="285">
        <f t="shared" si="855"/>
        <v>0</v>
      </c>
      <c r="DN44" s="292"/>
      <c r="DO44" s="283">
        <v>43.109245000000001</v>
      </c>
      <c r="DP44" s="283">
        <v>45.194797999999999</v>
      </c>
      <c r="DQ44" s="282">
        <f>_xlfn.FLOOR.PRECISE('[10]численность 2021'!J59)</f>
        <v>29</v>
      </c>
      <c r="DR44" s="282">
        <v>0.357931</v>
      </c>
      <c r="DS44" s="282">
        <v>0.37662299999999999</v>
      </c>
      <c r="DT44" s="282">
        <f t="shared" si="837"/>
        <v>0.24166666666666667</v>
      </c>
      <c r="DU44" s="284">
        <f>_xlfn.FLOOR.PRECISE('[10]численность 2021'!S59)</f>
        <v>2</v>
      </c>
      <c r="DV44" s="285">
        <f t="shared" si="838"/>
        <v>2.9000000000000004</v>
      </c>
      <c r="DW44" s="286">
        <f t="shared" si="839"/>
        <v>2</v>
      </c>
      <c r="DX44" s="292">
        <v>2</v>
      </c>
      <c r="DY44" s="283">
        <v>25</v>
      </c>
      <c r="DZ44" s="293">
        <v>25</v>
      </c>
      <c r="EA44" s="282">
        <f>_xlfn.FLOOR.PRECISE('[10]численность 2021'!T59)</f>
        <v>25</v>
      </c>
      <c r="EB44" s="282">
        <v>0.20757200000000001</v>
      </c>
      <c r="EC44" s="282">
        <v>0.20833299999999999</v>
      </c>
      <c r="ED44" s="282">
        <f t="shared" si="840"/>
        <v>0.20833333333333334</v>
      </c>
      <c r="EE44" s="284">
        <f>_xlfn.FLOOR.PRECISE('[10]численность 2021'!U59)</f>
        <v>2</v>
      </c>
      <c r="EF44" s="285">
        <f t="shared" si="841"/>
        <v>2.5</v>
      </c>
      <c r="EG44" s="286">
        <f t="shared" si="842"/>
        <v>2</v>
      </c>
      <c r="EH44" s="292">
        <v>2</v>
      </c>
    </row>
    <row r="45" ht="48.75" customHeight="1">
      <c r="A45" s="152" t="s">
        <v>72</v>
      </c>
      <c r="B45" s="282">
        <f>'[10]численность 2021'!C52</f>
        <v>120.51499938964844</v>
      </c>
      <c r="C45" s="283">
        <v>126.679703</v>
      </c>
      <c r="D45" s="283">
        <v>155.392578125</v>
      </c>
      <c r="E45" s="282">
        <f>_xlfn.FLOOR.PRECISE('[10]численность 2021'!D52)</f>
        <v>184</v>
      </c>
      <c r="F45" s="282">
        <v>1.289404</v>
      </c>
      <c r="G45" s="282">
        <v>1.289404</v>
      </c>
      <c r="H45" s="282">
        <f t="shared" si="811"/>
        <v>1.5267809063757467</v>
      </c>
      <c r="I45" s="284">
        <f>_xlfn.FLOOR.PRECISE('[10]численность 2021'!R52)</f>
        <v>55</v>
      </c>
      <c r="J45" s="285">
        <f t="shared" si="764"/>
        <v>64.399999999999991</v>
      </c>
      <c r="K45" s="286">
        <f t="shared" si="812"/>
        <v>55</v>
      </c>
      <c r="L45" s="292">
        <v>55</v>
      </c>
      <c r="M45" s="283">
        <v>38</v>
      </c>
      <c r="N45" s="283">
        <v>44</v>
      </c>
      <c r="O45" s="282">
        <f>_xlfn.FLOOR.PRECISE('[10]численность 2021'!P52)</f>
        <v>50</v>
      </c>
      <c r="P45" s="282">
        <v>0.42744700000000002</v>
      </c>
      <c r="Q45" s="282">
        <v>0.36509999999999998</v>
      </c>
      <c r="R45" s="282">
        <f t="shared" si="813"/>
        <v>0.41488611586297464</v>
      </c>
      <c r="S45" s="284">
        <f>_xlfn.FLOOR.PRECISE('[10]численность 2021'!Q52)</f>
        <v>15</v>
      </c>
      <c r="T45" s="284"/>
      <c r="U45" s="285">
        <f t="shared" si="843"/>
        <v>15</v>
      </c>
      <c r="V45" s="286">
        <f t="shared" si="814"/>
        <v>15</v>
      </c>
      <c r="W45" s="292">
        <v>15</v>
      </c>
      <c r="X45" s="292"/>
      <c r="Y45" s="288"/>
      <c r="Z45" s="283">
        <v>44.239486999999997</v>
      </c>
      <c r="AA45" s="283">
        <v>67.848236</v>
      </c>
      <c r="AB45" s="282">
        <f>_xlfn.FLOOR.PRECISE('[10]численность 2021'!E52)</f>
        <v>75</v>
      </c>
      <c r="AC45" s="282">
        <v>0.49763200000000002</v>
      </c>
      <c r="AD45" s="282">
        <v>0.56298599999999999</v>
      </c>
      <c r="AE45" s="282">
        <f t="shared" si="815"/>
        <v>0.62232917379446195</v>
      </c>
      <c r="AF45" s="284">
        <f>_xlfn.FLOOR.PRECISE('[10]численность 2021'!O52)</f>
        <v>3</v>
      </c>
      <c r="AG45" s="285">
        <f t="shared" si="856"/>
        <v>3.75</v>
      </c>
      <c r="AH45" s="286">
        <f t="shared" si="857"/>
        <v>3</v>
      </c>
      <c r="AI45" s="289">
        <f t="shared" si="816"/>
        <v>2.25</v>
      </c>
      <c r="AJ45" s="292">
        <v>3</v>
      </c>
      <c r="AK45" s="292">
        <v>2</v>
      </c>
      <c r="AL45" s="283">
        <v>430.764679</v>
      </c>
      <c r="AM45" s="283">
        <v>558.23809800000004</v>
      </c>
      <c r="AN45" s="282">
        <f>_xlfn.FLOOR.PRECISE('[10]численность 2021'!F52)</f>
        <v>555</v>
      </c>
      <c r="AO45" s="282">
        <v>4.8454969999999999</v>
      </c>
      <c r="AP45" s="282">
        <v>4.6321050000000001</v>
      </c>
      <c r="AQ45" s="282">
        <f t="shared" si="817"/>
        <v>4.6052358860790186</v>
      </c>
      <c r="AR45" s="284">
        <f>_xlfn.FLOOR.PRECISE('[10]численность 2021'!L52)</f>
        <v>44</v>
      </c>
      <c r="AS45" s="284"/>
      <c r="AT45" s="284">
        <f t="shared" si="844"/>
        <v>44</v>
      </c>
      <c r="AU45" s="285">
        <f t="shared" si="818"/>
        <v>44.399999999999999</v>
      </c>
      <c r="AV45" s="285">
        <f t="shared" si="845"/>
        <v>0</v>
      </c>
      <c r="AW45" s="290">
        <f t="shared" si="819"/>
        <v>44</v>
      </c>
      <c r="AX45" s="292">
        <v>44</v>
      </c>
      <c r="AY45" s="285">
        <f t="shared" si="846"/>
        <v>6.5999999999999996</v>
      </c>
      <c r="AZ45" s="286">
        <f t="shared" si="820"/>
        <v>0</v>
      </c>
      <c r="BA45" s="292"/>
      <c r="BB45" s="285">
        <f t="shared" si="847"/>
        <v>13.199999999999999</v>
      </c>
      <c r="BC45" s="292"/>
      <c r="BD45" s="283">
        <v>103.687698</v>
      </c>
      <c r="BE45" s="283">
        <v>139.396286</v>
      </c>
      <c r="BF45" s="282">
        <f>_xlfn.FLOOR.PRECISE('[10]численность 2021'!G52)</f>
        <v>143</v>
      </c>
      <c r="BG45" s="282">
        <v>1.1663410000000001</v>
      </c>
      <c r="BH45" s="282">
        <v>1.1566719999999999</v>
      </c>
      <c r="BI45" s="282">
        <f t="shared" si="821"/>
        <v>1.1865742913681074</v>
      </c>
      <c r="BJ45" s="284">
        <f>_xlfn.FLOOR.PRECISE('[10]численность 2021'!K52)</f>
        <v>7</v>
      </c>
      <c r="BK45" s="284"/>
      <c r="BL45" s="284">
        <f t="shared" si="848"/>
        <v>7</v>
      </c>
      <c r="BM45" s="285">
        <f t="shared" si="822"/>
        <v>7.1500000000000004</v>
      </c>
      <c r="BN45" s="290">
        <f t="shared" si="849"/>
        <v>7</v>
      </c>
      <c r="BO45" s="292">
        <v>7</v>
      </c>
      <c r="BP45" s="285">
        <f t="shared" si="850"/>
        <v>1.05</v>
      </c>
      <c r="BQ45" s="286">
        <f t="shared" si="823"/>
        <v>0</v>
      </c>
      <c r="BR45" s="292"/>
      <c r="BS45" s="285">
        <f t="shared" si="824"/>
        <v>1.4000000000000001</v>
      </c>
      <c r="BT45" s="292"/>
      <c r="BU45" s="283">
        <v>135.06686400000001</v>
      </c>
      <c r="BV45" s="283">
        <v>184.20225500000001</v>
      </c>
      <c r="BW45" s="282">
        <f>_xlfn.FLOOR.PRECISE('[10]численность 2021'!H52)</f>
        <v>188</v>
      </c>
      <c r="BX45" s="282">
        <v>1.519312</v>
      </c>
      <c r="BY45" s="282">
        <v>1.528459</v>
      </c>
      <c r="BZ45" s="282">
        <f t="shared" si="825"/>
        <v>1.5599717956447847</v>
      </c>
      <c r="CA45" s="284">
        <f>_xlfn.FLOOR.PRECISE('[10]численность 2021'!M52)</f>
        <v>9</v>
      </c>
      <c r="CB45" s="284"/>
      <c r="CC45" s="284"/>
      <c r="CD45" s="284">
        <f t="shared" si="851"/>
        <v>9</v>
      </c>
      <c r="CE45" s="285">
        <f t="shared" si="826"/>
        <v>9.4000000000000004</v>
      </c>
      <c r="CF45" s="290">
        <f t="shared" si="827"/>
        <v>9</v>
      </c>
      <c r="CG45" s="292">
        <v>9</v>
      </c>
      <c r="CH45" s="285">
        <f t="shared" si="852"/>
        <v>0.67499999999999993</v>
      </c>
      <c r="CI45" s="286">
        <f t="shared" si="828"/>
        <v>0</v>
      </c>
      <c r="CJ45" s="292"/>
      <c r="CK45" s="285">
        <f t="shared" si="853"/>
        <v>0.67499999999999993</v>
      </c>
      <c r="CL45" s="286">
        <f t="shared" si="829"/>
        <v>0</v>
      </c>
      <c r="CM45" s="292"/>
      <c r="CN45" s="285">
        <f t="shared" si="830"/>
        <v>1.8</v>
      </c>
      <c r="CO45" s="292"/>
      <c r="CP45" s="291">
        <f t="shared" si="831"/>
        <v>1</v>
      </c>
      <c r="CQ45" s="283">
        <v>109</v>
      </c>
      <c r="CR45" s="283">
        <v>110</v>
      </c>
      <c r="CS45" s="283" t="e">
        <f>#NAME?</f>
        <v>#REF!</v>
      </c>
      <c r="CT45" s="282">
        <v>0.80900000000000005</v>
      </c>
      <c r="CU45" s="282">
        <v>0.81499999999999995</v>
      </c>
      <c r="CV45" s="282" t="e">
        <f>#NAME?</f>
        <v>#REF!</v>
      </c>
      <c r="CW45" s="284" t="e">
        <f>#NAME?</f>
        <v>#REF!</v>
      </c>
      <c r="CX45" s="285" t="e">
        <f t="shared" si="832"/>
        <v>#REF!</v>
      </c>
      <c r="CY45" s="290" t="e">
        <f t="shared" si="833"/>
        <v>#REF!</v>
      </c>
      <c r="CZ45" s="292"/>
      <c r="DA45" s="285">
        <f t="shared" si="834"/>
        <v>0</v>
      </c>
      <c r="DB45" s="292"/>
      <c r="DC45" s="283">
        <v>0</v>
      </c>
      <c r="DD45" s="283">
        <v>0</v>
      </c>
      <c r="DE45" s="282">
        <f>_xlfn.FLOOR.PRECISE('[10]численность 2021'!I52)</f>
        <v>0</v>
      </c>
      <c r="DF45" s="282">
        <v>0</v>
      </c>
      <c r="DG45" s="282">
        <v>0</v>
      </c>
      <c r="DH45" s="282">
        <f t="shared" si="835"/>
        <v>0</v>
      </c>
      <c r="DI45" s="284">
        <f>_xlfn.FLOOR.PRECISE('[10]численность 2021'!N52)</f>
        <v>0</v>
      </c>
      <c r="DJ45" s="285">
        <f t="shared" si="854"/>
        <v>0</v>
      </c>
      <c r="DK45" s="286">
        <f t="shared" si="836"/>
        <v>0</v>
      </c>
      <c r="DL45" s="292"/>
      <c r="DM45" s="285">
        <f t="shared" si="855"/>
        <v>0</v>
      </c>
      <c r="DN45" s="292"/>
      <c r="DO45" s="283">
        <v>0</v>
      </c>
      <c r="DP45" s="283">
        <v>0.54409200000000002</v>
      </c>
      <c r="DQ45" s="282">
        <f>_xlfn.FLOOR.PRECISE('[10]численность 2021'!J52)</f>
        <v>0</v>
      </c>
      <c r="DR45" s="282">
        <v>0</v>
      </c>
      <c r="DS45" s="282">
        <v>4.5149999999999999e-003</v>
      </c>
      <c r="DT45" s="282">
        <f t="shared" si="837"/>
        <v>0</v>
      </c>
      <c r="DU45" s="284">
        <f>_xlfn.FLOOR.PRECISE('[10]численность 2021'!S52)</f>
        <v>0</v>
      </c>
      <c r="DV45" s="285">
        <f t="shared" si="838"/>
        <v>0</v>
      </c>
      <c r="DW45" s="286">
        <f t="shared" si="839"/>
        <v>0</v>
      </c>
      <c r="DX45" s="292"/>
      <c r="DY45" s="283">
        <v>0</v>
      </c>
      <c r="DZ45" s="293">
        <v>0</v>
      </c>
      <c r="EA45" s="282">
        <f>_xlfn.FLOOR.PRECISE('[10]численность 2021'!T52)</f>
        <v>0</v>
      </c>
      <c r="EB45" s="282">
        <v>0</v>
      </c>
      <c r="EC45" s="282">
        <v>0</v>
      </c>
      <c r="ED45" s="282">
        <f t="shared" si="840"/>
        <v>0</v>
      </c>
      <c r="EE45" s="284">
        <f>_xlfn.FLOOR.PRECISE('[10]численность 2021'!U52)</f>
        <v>0</v>
      </c>
      <c r="EF45" s="285">
        <f t="shared" si="841"/>
        <v>0</v>
      </c>
      <c r="EG45" s="286">
        <f t="shared" si="842"/>
        <v>0</v>
      </c>
      <c r="EH45" s="292"/>
    </row>
    <row r="46" ht="49.5" customHeight="1">
      <c r="A46" s="152" t="s">
        <v>302</v>
      </c>
      <c r="B46" s="282">
        <f>'[10]численность 2021'!C53</f>
        <v>210.5</v>
      </c>
      <c r="C46" s="283">
        <v>192.699814</v>
      </c>
      <c r="D46" s="283">
        <v>184.02510100000001</v>
      </c>
      <c r="E46" s="282">
        <f>_xlfn.FLOOR.PRECISE('[10]численность 2021'!D53)</f>
        <v>165</v>
      </c>
      <c r="F46" s="282">
        <v>0.83306999999999998</v>
      </c>
      <c r="G46" s="282">
        <v>0.83306999999999998</v>
      </c>
      <c r="H46" s="282">
        <f t="shared" si="811"/>
        <v>0.78384798099762465</v>
      </c>
      <c r="I46" s="284">
        <f>_xlfn.FLOOR.PRECISE('[10]численность 2021'!R53)</f>
        <v>3</v>
      </c>
      <c r="J46" s="285">
        <f t="shared" si="764"/>
        <v>57.749999999999993</v>
      </c>
      <c r="K46" s="286">
        <f t="shared" si="812"/>
        <v>3</v>
      </c>
      <c r="L46" s="292">
        <v>3</v>
      </c>
      <c r="M46" s="283">
        <v>11</v>
      </c>
      <c r="N46" s="283">
        <v>11</v>
      </c>
      <c r="O46" s="282">
        <f>_xlfn.FLOOR.PRECISE('[10]численность 2021'!P53)</f>
        <v>11</v>
      </c>
      <c r="P46" s="282">
        <v>5.0796000000000001e-002</v>
      </c>
      <c r="Q46" s="282">
        <v>4.9796e-002</v>
      </c>
      <c r="R46" s="282">
        <f t="shared" si="813"/>
        <v>5.2256532066508314e-002</v>
      </c>
      <c r="S46" s="284">
        <f>_xlfn.FLOOR.PRECISE('[10]численность 2021'!Q53)</f>
        <v>2</v>
      </c>
      <c r="T46" s="284"/>
      <c r="U46" s="285">
        <f t="shared" si="843"/>
        <v>3.2999999999999998</v>
      </c>
      <c r="V46" s="286">
        <f t="shared" si="814"/>
        <v>2</v>
      </c>
      <c r="W46" s="292">
        <v>2</v>
      </c>
      <c r="X46" s="292"/>
      <c r="Y46" s="288"/>
      <c r="Z46" s="283">
        <v>17.196379</v>
      </c>
      <c r="AA46" s="283">
        <v>41.581837</v>
      </c>
      <c r="AB46" s="282">
        <f>_xlfn.FLOOR.PRECISE('[10]численность 2021'!E53)</f>
        <v>19</v>
      </c>
      <c r="AC46" s="282">
        <v>7.7847e-002</v>
      </c>
      <c r="AD46" s="282">
        <v>0.18823799999999999</v>
      </c>
      <c r="AE46" s="282">
        <f t="shared" si="815"/>
        <v>9.0261282660332537e-002</v>
      </c>
      <c r="AF46" s="284">
        <f>_xlfn.FLOOR.PRECISE('[10]численность 2021'!O53)</f>
        <v>0</v>
      </c>
      <c r="AG46" s="285">
        <f t="shared" si="856"/>
        <v>0</v>
      </c>
      <c r="AH46" s="286">
        <f t="shared" si="857"/>
        <v>0</v>
      </c>
      <c r="AI46" s="289">
        <f t="shared" si="816"/>
        <v>0</v>
      </c>
      <c r="AJ46" s="292"/>
      <c r="AK46" s="292"/>
      <c r="AL46" s="283">
        <v>2155.1628420000002</v>
      </c>
      <c r="AM46" s="283">
        <v>2785.55249</v>
      </c>
      <c r="AN46" s="282">
        <f>_xlfn.FLOOR.PRECISE('[10]численность 2021'!F53)</f>
        <v>3209</v>
      </c>
      <c r="AO46" s="282">
        <v>9.7562820000000006</v>
      </c>
      <c r="AP46" s="282">
        <v>12.610015000000001</v>
      </c>
      <c r="AQ46" s="282">
        <f t="shared" si="817"/>
        <v>15.244655581947743</v>
      </c>
      <c r="AR46" s="284">
        <f>_xlfn.FLOOR.PRECISE('[10]численность 2021'!L53)</f>
        <v>180</v>
      </c>
      <c r="AS46" s="284"/>
      <c r="AT46" s="284">
        <f t="shared" si="844"/>
        <v>180</v>
      </c>
      <c r="AU46" s="285">
        <f t="shared" si="818"/>
        <v>481.34999999999997</v>
      </c>
      <c r="AV46" s="285">
        <f t="shared" si="845"/>
        <v>802.25</v>
      </c>
      <c r="AW46" s="290">
        <f t="shared" si="819"/>
        <v>180</v>
      </c>
      <c r="AX46" s="292">
        <v>180</v>
      </c>
      <c r="AY46" s="285">
        <f t="shared" si="846"/>
        <v>27</v>
      </c>
      <c r="AZ46" s="286">
        <f t="shared" si="820"/>
        <v>0</v>
      </c>
      <c r="BA46" s="292"/>
      <c r="BB46" s="285">
        <f t="shared" si="847"/>
        <v>54</v>
      </c>
      <c r="BC46" s="292"/>
      <c r="BD46" s="283">
        <v>161.29310599999999</v>
      </c>
      <c r="BE46" s="283">
        <v>145.018631</v>
      </c>
      <c r="BF46" s="282">
        <f>_xlfn.FLOOR.PRECISE('[10]численность 2021'!G53)</f>
        <v>159</v>
      </c>
      <c r="BG46" s="282">
        <v>0.73016300000000001</v>
      </c>
      <c r="BH46" s="282">
        <v>0.65649000000000002</v>
      </c>
      <c r="BI46" s="282">
        <f t="shared" si="821"/>
        <v>0.75534441805225649</v>
      </c>
      <c r="BJ46" s="284">
        <f>_xlfn.FLOOR.PRECISE('[10]численность 2021'!K53)</f>
        <v>3</v>
      </c>
      <c r="BK46" s="284"/>
      <c r="BL46" s="284">
        <f t="shared" si="848"/>
        <v>3</v>
      </c>
      <c r="BM46" s="285">
        <f t="shared" si="822"/>
        <v>4.7699999999999996</v>
      </c>
      <c r="BN46" s="290">
        <f t="shared" si="849"/>
        <v>3</v>
      </c>
      <c r="BO46" s="292">
        <v>3</v>
      </c>
      <c r="BP46" s="285">
        <f t="shared" si="850"/>
        <v>0</v>
      </c>
      <c r="BQ46" s="286">
        <f t="shared" si="823"/>
        <v>0</v>
      </c>
      <c r="BR46" s="292"/>
      <c r="BS46" s="285">
        <f t="shared" si="824"/>
        <v>0.60000000000000009</v>
      </c>
      <c r="BT46" s="292"/>
      <c r="BU46" s="283">
        <v>188.781158</v>
      </c>
      <c r="BV46" s="283">
        <v>225.95207199999999</v>
      </c>
      <c r="BW46" s="282">
        <f>_xlfn.FLOOR.PRECISE('[10]численность 2021'!H53)</f>
        <v>327</v>
      </c>
      <c r="BX46" s="282">
        <v>0.85460000000000003</v>
      </c>
      <c r="BY46" s="282">
        <v>1.0228699999999999</v>
      </c>
      <c r="BZ46" s="282">
        <f t="shared" si="825"/>
        <v>1.5534441805225654</v>
      </c>
      <c r="CA46" s="284">
        <f>_xlfn.FLOOR.PRECISE('[10]численность 2021'!M53)</f>
        <v>14</v>
      </c>
      <c r="CB46" s="284"/>
      <c r="CC46" s="284"/>
      <c r="CD46" s="284">
        <f t="shared" si="851"/>
        <v>14</v>
      </c>
      <c r="CE46" s="285">
        <f t="shared" si="826"/>
        <v>16.350000000000001</v>
      </c>
      <c r="CF46" s="290">
        <f t="shared" si="827"/>
        <v>14</v>
      </c>
      <c r="CG46" s="292">
        <v>14</v>
      </c>
      <c r="CH46" s="285">
        <f t="shared" si="852"/>
        <v>1.05</v>
      </c>
      <c r="CI46" s="286">
        <f t="shared" si="828"/>
        <v>0</v>
      </c>
      <c r="CJ46" s="292"/>
      <c r="CK46" s="285">
        <f t="shared" si="853"/>
        <v>1.05</v>
      </c>
      <c r="CL46" s="286">
        <f t="shared" si="829"/>
        <v>0</v>
      </c>
      <c r="CM46" s="292"/>
      <c r="CN46" s="285">
        <f t="shared" si="830"/>
        <v>2.8000000000000003</v>
      </c>
      <c r="CO46" s="292"/>
      <c r="CP46" s="291">
        <f t="shared" si="831"/>
        <v>1</v>
      </c>
      <c r="CQ46" s="283">
        <v>0</v>
      </c>
      <c r="CR46" s="283">
        <v>0</v>
      </c>
      <c r="CS46" s="283" t="e">
        <f>#NAME?</f>
        <v>#REF!</v>
      </c>
      <c r="CT46" s="282">
        <v>0</v>
      </c>
      <c r="CU46" s="282">
        <v>0</v>
      </c>
      <c r="CV46" s="282" t="e">
        <f>#NAME?</f>
        <v>#REF!</v>
      </c>
      <c r="CW46" s="284" t="e">
        <f>#NAME?</f>
        <v>#REF!</v>
      </c>
      <c r="CX46" s="285" t="e">
        <f t="shared" si="832"/>
        <v>#REF!</v>
      </c>
      <c r="CY46" s="290" t="e">
        <f t="shared" si="833"/>
        <v>#REF!</v>
      </c>
      <c r="CZ46" s="292"/>
      <c r="DA46" s="285">
        <f t="shared" si="834"/>
        <v>0</v>
      </c>
      <c r="DB46" s="292"/>
      <c r="DC46" s="283">
        <v>0</v>
      </c>
      <c r="DD46" s="283">
        <v>0</v>
      </c>
      <c r="DE46" s="282">
        <f>_xlfn.FLOOR.PRECISE('[10]численность 2021'!I53)</f>
        <v>0</v>
      </c>
      <c r="DF46" s="282">
        <v>0</v>
      </c>
      <c r="DG46" s="282">
        <v>0</v>
      </c>
      <c r="DH46" s="282">
        <f t="shared" si="835"/>
        <v>0</v>
      </c>
      <c r="DI46" s="284">
        <f>_xlfn.FLOOR.PRECISE('[10]численность 2021'!N53)</f>
        <v>0</v>
      </c>
      <c r="DJ46" s="285">
        <f t="shared" si="854"/>
        <v>0</v>
      </c>
      <c r="DK46" s="286">
        <f t="shared" si="836"/>
        <v>0</v>
      </c>
      <c r="DL46" s="292"/>
      <c r="DM46" s="285">
        <f t="shared" si="855"/>
        <v>0</v>
      </c>
      <c r="DN46" s="292"/>
      <c r="DO46" s="283">
        <v>4.7989899999999999</v>
      </c>
      <c r="DP46" s="283">
        <v>10.74466</v>
      </c>
      <c r="DQ46" s="282">
        <f>_xlfn.FLOOR.PRECISE('[10]численность 2021'!J53)</f>
        <v>11</v>
      </c>
      <c r="DR46" s="282">
        <v>2.1725000000000001e-002</v>
      </c>
      <c r="DS46" s="282">
        <v>4.8640000000000003e-002</v>
      </c>
      <c r="DT46" s="282">
        <f t="shared" si="837"/>
        <v>5.2256532066508314e-002</v>
      </c>
      <c r="DU46" s="284">
        <f>_xlfn.FLOOR.PRECISE('[10]численность 2021'!S53)</f>
        <v>1</v>
      </c>
      <c r="DV46" s="285">
        <f t="shared" si="838"/>
        <v>1.1000000000000001</v>
      </c>
      <c r="DW46" s="286">
        <f t="shared" si="839"/>
        <v>1</v>
      </c>
      <c r="DX46" s="292">
        <v>1</v>
      </c>
      <c r="DY46" s="283">
        <v>165</v>
      </c>
      <c r="DZ46" s="293">
        <v>150</v>
      </c>
      <c r="EA46" s="282">
        <f>_xlfn.FLOOR.PRECISE('[10]численность 2021'!T53)</f>
        <v>150</v>
      </c>
      <c r="EB46" s="282">
        <v>0.74694400000000005</v>
      </c>
      <c r="EC46" s="282">
        <v>0.67903999999999998</v>
      </c>
      <c r="ED46" s="282">
        <f t="shared" si="840"/>
        <v>0.71258907363420432</v>
      </c>
      <c r="EE46" s="284">
        <f>_xlfn.FLOOR.PRECISE('[10]численность 2021'!U53)</f>
        <v>8</v>
      </c>
      <c r="EF46" s="285">
        <f t="shared" si="841"/>
        <v>15</v>
      </c>
      <c r="EG46" s="286">
        <f t="shared" si="842"/>
        <v>8</v>
      </c>
      <c r="EH46" s="292">
        <v>8</v>
      </c>
    </row>
    <row r="47" ht="13.5" customHeight="1">
      <c r="A47" s="268" t="s">
        <v>83</v>
      </c>
      <c r="B47" s="282"/>
      <c r="C47" s="283"/>
      <c r="D47" s="283"/>
      <c r="E47" s="282"/>
      <c r="F47" s="282"/>
      <c r="G47" s="282"/>
      <c r="H47" s="282"/>
      <c r="I47" s="284"/>
      <c r="J47" s="285">
        <f t="shared" si="764"/>
        <v>0</v>
      </c>
      <c r="K47" s="286">
        <f t="shared" si="812"/>
        <v>0</v>
      </c>
      <c r="L47" s="292"/>
      <c r="M47" s="283"/>
      <c r="N47" s="283"/>
      <c r="O47" s="282"/>
      <c r="P47" s="282"/>
      <c r="Q47" s="282"/>
      <c r="R47" s="282" t="e">
        <f t="shared" si="813"/>
        <v>#DIV/0!</v>
      </c>
      <c r="S47" s="284"/>
      <c r="T47" s="284"/>
      <c r="U47" s="285">
        <f t="shared" si="843"/>
        <v>0</v>
      </c>
      <c r="V47" s="286">
        <f t="shared" si="814"/>
        <v>0</v>
      </c>
      <c r="W47" s="292"/>
      <c r="X47" s="292"/>
      <c r="Y47" s="288"/>
      <c r="Z47" s="283"/>
      <c r="AA47" s="283"/>
      <c r="AB47" s="282"/>
      <c r="AC47" s="282"/>
      <c r="AD47" s="282"/>
      <c r="AE47" s="282" t="e">
        <f t="shared" si="815"/>
        <v>#DIV/0!</v>
      </c>
      <c r="AF47" s="284"/>
      <c r="AG47" s="285">
        <f t="shared" si="856"/>
        <v>0</v>
      </c>
      <c r="AH47" s="286">
        <f t="shared" si="857"/>
        <v>0</v>
      </c>
      <c r="AI47" s="289">
        <f t="shared" si="816"/>
        <v>0</v>
      </c>
      <c r="AJ47" s="292"/>
      <c r="AK47" s="292"/>
      <c r="AL47" s="283"/>
      <c r="AM47" s="283"/>
      <c r="AN47" s="282"/>
      <c r="AO47" s="282"/>
      <c r="AP47" s="282"/>
      <c r="AQ47" s="282"/>
      <c r="AR47" s="284"/>
      <c r="AS47" s="284"/>
      <c r="AT47" s="284">
        <f t="shared" si="844"/>
        <v>0</v>
      </c>
      <c r="AU47" s="285">
        <f t="shared" si="818"/>
        <v>0</v>
      </c>
      <c r="AV47" s="285">
        <f t="shared" si="845"/>
        <v>0</v>
      </c>
      <c r="AW47" s="290">
        <f t="shared" si="819"/>
        <v>0</v>
      </c>
      <c r="AX47" s="292"/>
      <c r="AY47" s="285">
        <f t="shared" si="846"/>
        <v>0</v>
      </c>
      <c r="AZ47" s="286">
        <f t="shared" si="820"/>
        <v>0</v>
      </c>
      <c r="BA47" s="292"/>
      <c r="BB47" s="285">
        <f t="shared" si="847"/>
        <v>0</v>
      </c>
      <c r="BC47" s="292"/>
      <c r="BD47" s="283"/>
      <c r="BE47" s="283"/>
      <c r="BF47" s="282"/>
      <c r="BG47" s="282"/>
      <c r="BH47" s="282"/>
      <c r="BI47" s="282" t="e">
        <f t="shared" si="821"/>
        <v>#DIV/0!</v>
      </c>
      <c r="BJ47" s="284"/>
      <c r="BK47" s="284"/>
      <c r="BL47" s="284" t="e">
        <f t="shared" si="848"/>
        <v>#DIV/0!</v>
      </c>
      <c r="BM47" s="285">
        <f t="shared" si="822"/>
        <v>0</v>
      </c>
      <c r="BN47" s="290">
        <f t="shared" si="849"/>
        <v>0</v>
      </c>
      <c r="BO47" s="292"/>
      <c r="BP47" s="285">
        <f t="shared" si="850"/>
        <v>0</v>
      </c>
      <c r="BQ47" s="286">
        <f t="shared" si="823"/>
        <v>0</v>
      </c>
      <c r="BR47" s="292"/>
      <c r="BS47" s="285">
        <f t="shared" si="824"/>
        <v>0</v>
      </c>
      <c r="BT47" s="292"/>
      <c r="BU47" s="283"/>
      <c r="BV47" s="283"/>
      <c r="BW47" s="282"/>
      <c r="BX47" s="282"/>
      <c r="BY47" s="282"/>
      <c r="BZ47" s="282"/>
      <c r="CA47" s="284"/>
      <c r="CB47" s="284"/>
      <c r="CC47" s="284"/>
      <c r="CD47" s="284">
        <f t="shared" si="851"/>
        <v>0</v>
      </c>
      <c r="CE47" s="285">
        <f t="shared" si="826"/>
        <v>0</v>
      </c>
      <c r="CF47" s="290">
        <f t="shared" si="827"/>
        <v>0</v>
      </c>
      <c r="CG47" s="292"/>
      <c r="CH47" s="285">
        <f t="shared" si="852"/>
        <v>0</v>
      </c>
      <c r="CI47" s="286">
        <f t="shared" si="828"/>
        <v>0</v>
      </c>
      <c r="CJ47" s="292"/>
      <c r="CK47" s="285">
        <f t="shared" si="853"/>
        <v>0</v>
      </c>
      <c r="CL47" s="286">
        <f t="shared" si="829"/>
        <v>0</v>
      </c>
      <c r="CM47" s="292"/>
      <c r="CN47" s="285">
        <f t="shared" si="830"/>
        <v>0</v>
      </c>
      <c r="CO47" s="292"/>
      <c r="CP47" s="291">
        <f t="shared" si="831"/>
        <v>1</v>
      </c>
      <c r="CQ47" s="283"/>
      <c r="CR47" s="283"/>
      <c r="CS47" s="283"/>
      <c r="CT47" s="282"/>
      <c r="CU47" s="282"/>
      <c r="CV47" s="282"/>
      <c r="CW47" s="284"/>
      <c r="CX47" s="285">
        <f t="shared" si="832"/>
        <v>0</v>
      </c>
      <c r="CY47" s="290">
        <f t="shared" si="833"/>
        <v>0</v>
      </c>
      <c r="CZ47" s="292"/>
      <c r="DA47" s="285">
        <f t="shared" si="834"/>
        <v>0</v>
      </c>
      <c r="DB47" s="292"/>
      <c r="DC47" s="283"/>
      <c r="DD47" s="283"/>
      <c r="DE47" s="282"/>
      <c r="DF47" s="282"/>
      <c r="DG47" s="282"/>
      <c r="DH47" s="282"/>
      <c r="DI47" s="284"/>
      <c r="DJ47" s="285">
        <f t="shared" si="854"/>
        <v>0</v>
      </c>
      <c r="DK47" s="286">
        <f t="shared" si="836"/>
        <v>0</v>
      </c>
      <c r="DL47" s="292"/>
      <c r="DM47" s="285">
        <f t="shared" si="855"/>
        <v>0</v>
      </c>
      <c r="DN47" s="292"/>
      <c r="DO47" s="283"/>
      <c r="DP47" s="283"/>
      <c r="DQ47" s="282"/>
      <c r="DR47" s="282"/>
      <c r="DS47" s="282"/>
      <c r="DT47" s="282" t="e">
        <f t="shared" si="837"/>
        <v>#DIV/0!</v>
      </c>
      <c r="DU47" s="284"/>
      <c r="DV47" s="285">
        <f t="shared" si="838"/>
        <v>0</v>
      </c>
      <c r="DW47" s="286">
        <f t="shared" si="839"/>
        <v>0</v>
      </c>
      <c r="DX47" s="292"/>
      <c r="DY47" s="283"/>
      <c r="DZ47" s="293"/>
      <c r="EA47" s="282"/>
      <c r="EB47" s="282"/>
      <c r="EC47" s="282"/>
      <c r="ED47" s="282" t="e">
        <f t="shared" si="840"/>
        <v>#DIV/0!</v>
      </c>
      <c r="EE47" s="284"/>
      <c r="EF47" s="285">
        <f t="shared" si="841"/>
        <v>0</v>
      </c>
      <c r="EG47" s="286">
        <f t="shared" si="842"/>
        <v>0</v>
      </c>
      <c r="EH47" s="292"/>
    </row>
    <row r="48" s="323" customFormat="1" ht="51.75" customHeight="1">
      <c r="A48" s="154" t="s">
        <v>303</v>
      </c>
      <c r="B48" s="324">
        <f>'[10]численность 2021'!C63</f>
        <v>299.06698608398438</v>
      </c>
      <c r="C48" s="325">
        <v>497.962890625</v>
      </c>
      <c r="D48" s="325">
        <v>554.79888900000003</v>
      </c>
      <c r="E48" s="324">
        <f>_xlfn.FLOOR.PRECISE('[10]численность 2021'!D63)</f>
        <v>740</v>
      </c>
      <c r="F48" s="324">
        <v>1.855515</v>
      </c>
      <c r="G48" s="282">
        <v>1.855515</v>
      </c>
      <c r="H48" s="324">
        <f t="shared" si="811"/>
        <v>2.4743620474116534</v>
      </c>
      <c r="I48" s="326">
        <f>_xlfn.FLOOR.PRECISE('[10]численность 2021'!R63)</f>
        <v>259</v>
      </c>
      <c r="J48" s="285">
        <f t="shared" si="764"/>
        <v>259</v>
      </c>
      <c r="K48" s="327">
        <f t="shared" si="812"/>
        <v>259</v>
      </c>
      <c r="L48" s="328">
        <v>259</v>
      </c>
      <c r="M48" s="325">
        <v>181</v>
      </c>
      <c r="N48" s="325">
        <v>140</v>
      </c>
      <c r="O48" s="324">
        <f>_xlfn.FLOOR.PRECISE('[10]численность 2021'!P63)</f>
        <v>164</v>
      </c>
      <c r="P48" s="282">
        <v>0.60535099999999997</v>
      </c>
      <c r="Q48" s="324">
        <v>0.468227</v>
      </c>
      <c r="R48" s="324">
        <f t="shared" si="813"/>
        <v>0.54837212942636637</v>
      </c>
      <c r="S48" s="326">
        <f>_xlfn.FLOOR.PRECISE('[10]численность 2021'!Q63)</f>
        <v>9</v>
      </c>
      <c r="T48" s="326"/>
      <c r="U48" s="285">
        <f t="shared" si="843"/>
        <v>49.199999999999996</v>
      </c>
      <c r="V48" s="327">
        <f t="shared" si="814"/>
        <v>9</v>
      </c>
      <c r="W48" s="328">
        <v>9</v>
      </c>
      <c r="X48" s="328"/>
      <c r="Y48" s="329"/>
      <c r="Z48" s="325">
        <v>467.62725799999998</v>
      </c>
      <c r="AA48" s="325">
        <v>435.6484375</v>
      </c>
      <c r="AB48" s="324">
        <f>_xlfn.FLOOR.PRECISE('[10]численность 2021'!E63)</f>
        <v>637</v>
      </c>
      <c r="AC48" s="324">
        <v>1.563971</v>
      </c>
      <c r="AD48" s="324">
        <v>1.4570179999999999</v>
      </c>
      <c r="AE48" s="324">
        <f t="shared" si="815"/>
        <v>2.1299576002719234</v>
      </c>
      <c r="AF48" s="326">
        <f>_xlfn.FLOOR.PRECISE('[10]численность 2021'!O63)</f>
        <v>31</v>
      </c>
      <c r="AG48" s="285">
        <f t="shared" si="856"/>
        <v>31.850000000000001</v>
      </c>
      <c r="AH48" s="286">
        <f t="shared" si="857"/>
        <v>31</v>
      </c>
      <c r="AI48" s="330">
        <f t="shared" si="816"/>
        <v>21</v>
      </c>
      <c r="AJ48" s="328">
        <v>28</v>
      </c>
      <c r="AK48" s="328">
        <v>21</v>
      </c>
      <c r="AL48" s="325">
        <v>94.441237999999998</v>
      </c>
      <c r="AM48" s="325">
        <v>98.459686000000005</v>
      </c>
      <c r="AN48" s="324">
        <f>_xlfn.FLOOR.PRECISE('[10]численность 2021'!F63)</f>
        <v>140</v>
      </c>
      <c r="AO48" s="324">
        <v>0.315857</v>
      </c>
      <c r="AP48" s="324">
        <v>0.32929700000000001</v>
      </c>
      <c r="AQ48" s="324">
        <f t="shared" si="817"/>
        <v>0.46812254951031279</v>
      </c>
      <c r="AR48" s="326">
        <f>_xlfn.FLOOR.PRECISE('[10]численность 2021'!L63)</f>
        <v>4</v>
      </c>
      <c r="AS48" s="326"/>
      <c r="AT48" s="284">
        <f t="shared" si="844"/>
        <v>4</v>
      </c>
      <c r="AU48" s="285">
        <f t="shared" si="818"/>
        <v>4.2000000000000002</v>
      </c>
      <c r="AV48" s="285">
        <f t="shared" si="845"/>
        <v>4.2000000000000002</v>
      </c>
      <c r="AW48" s="330">
        <f t="shared" si="819"/>
        <v>4</v>
      </c>
      <c r="AX48" s="328">
        <v>4</v>
      </c>
      <c r="AY48" s="285">
        <f t="shared" si="846"/>
        <v>0</v>
      </c>
      <c r="AZ48" s="327">
        <f t="shared" si="820"/>
        <v>0</v>
      </c>
      <c r="BA48" s="328"/>
      <c r="BB48" s="285">
        <f t="shared" si="847"/>
        <v>1.2</v>
      </c>
      <c r="BC48" s="328"/>
      <c r="BD48" s="325">
        <v>139.65855400000001</v>
      </c>
      <c r="BE48" s="325">
        <v>117.509491</v>
      </c>
      <c r="BF48" s="324">
        <f>_xlfn.FLOOR.PRECISE('[10]численность 2021'!G63)</f>
        <v>166</v>
      </c>
      <c r="BG48" s="324">
        <v>0.46708499999999997</v>
      </c>
      <c r="BH48" s="324">
        <v>0.39300800000000002</v>
      </c>
      <c r="BI48" s="324">
        <f t="shared" si="821"/>
        <v>0.55505959441937092</v>
      </c>
      <c r="BJ48" s="326">
        <f>_xlfn.FLOOR.PRECISE('[10]численность 2021'!K63)</f>
        <v>4</v>
      </c>
      <c r="BK48" s="326"/>
      <c r="BL48" s="284">
        <f t="shared" si="848"/>
        <v>4</v>
      </c>
      <c r="BM48" s="285">
        <f t="shared" si="822"/>
        <v>4.9799999999999995</v>
      </c>
      <c r="BN48" s="330">
        <f t="shared" si="849"/>
        <v>4</v>
      </c>
      <c r="BO48" s="328">
        <v>4</v>
      </c>
      <c r="BP48" s="285">
        <f t="shared" si="850"/>
        <v>0.59999999999999998</v>
      </c>
      <c r="BQ48" s="327">
        <f t="shared" si="823"/>
        <v>0</v>
      </c>
      <c r="BR48" s="328"/>
      <c r="BS48" s="331">
        <f t="shared" si="824"/>
        <v>0.80000000000000004</v>
      </c>
      <c r="BT48" s="328"/>
      <c r="BU48" s="325">
        <v>187.66618299999999</v>
      </c>
      <c r="BV48" s="325">
        <v>191.49696399999999</v>
      </c>
      <c r="BW48" s="324">
        <f>_xlfn.FLOOR.PRECISE('[10]численность 2021'!H63)</f>
        <v>212</v>
      </c>
      <c r="BX48" s="324">
        <v>0.62764600000000004</v>
      </c>
      <c r="BY48" s="324">
        <v>0.64045799999999997</v>
      </c>
      <c r="BZ48" s="324">
        <f t="shared" si="825"/>
        <v>0.70887128925847365</v>
      </c>
      <c r="CA48" s="326">
        <f>_xlfn.FLOOR.PRECISE('[10]численность 2021'!M63)</f>
        <v>6</v>
      </c>
      <c r="CB48" s="326"/>
      <c r="CC48" s="326"/>
      <c r="CD48" s="284">
        <f t="shared" si="851"/>
        <v>6</v>
      </c>
      <c r="CE48" s="285">
        <f t="shared" si="826"/>
        <v>6.3599999999999994</v>
      </c>
      <c r="CF48" s="330">
        <f t="shared" si="827"/>
        <v>6</v>
      </c>
      <c r="CG48" s="328">
        <v>6</v>
      </c>
      <c r="CH48" s="285">
        <f t="shared" si="852"/>
        <v>0.44999999999999996</v>
      </c>
      <c r="CI48" s="327">
        <f t="shared" si="828"/>
        <v>0</v>
      </c>
      <c r="CJ48" s="328"/>
      <c r="CK48" s="285">
        <f t="shared" si="853"/>
        <v>0.44999999999999996</v>
      </c>
      <c r="CL48" s="327">
        <f t="shared" si="829"/>
        <v>0</v>
      </c>
      <c r="CM48" s="328"/>
      <c r="CN48" s="331">
        <f t="shared" si="830"/>
        <v>1.2000000000000002</v>
      </c>
      <c r="CO48" s="328"/>
      <c r="CP48" s="332">
        <f t="shared" si="831"/>
        <v>1</v>
      </c>
      <c r="CQ48" s="325">
        <v>0</v>
      </c>
      <c r="CR48" s="325">
        <v>0</v>
      </c>
      <c r="CS48" s="325" t="e">
        <f>#NAME?</f>
        <v>#REF!</v>
      </c>
      <c r="CT48" s="324">
        <v>0</v>
      </c>
      <c r="CU48" s="324">
        <v>0</v>
      </c>
      <c r="CV48" s="324" t="e">
        <f>#NAME?</f>
        <v>#REF!</v>
      </c>
      <c r="CW48" s="326" t="e">
        <f>#NAME?</f>
        <v>#REF!</v>
      </c>
      <c r="CX48" s="331" t="e">
        <f t="shared" si="832"/>
        <v>#REF!</v>
      </c>
      <c r="CY48" s="330" t="e">
        <f t="shared" si="833"/>
        <v>#REF!</v>
      </c>
      <c r="CZ48" s="328"/>
      <c r="DA48" s="331">
        <f t="shared" si="834"/>
        <v>0</v>
      </c>
      <c r="DB48" s="328"/>
      <c r="DC48" s="325">
        <v>60.098965</v>
      </c>
      <c r="DD48" s="325">
        <v>69.920647000000002</v>
      </c>
      <c r="DE48" s="324">
        <f>_xlfn.FLOOR.PRECISE('[10]численность 2021'!I63)</f>
        <v>222</v>
      </c>
      <c r="DF48" s="324">
        <v>0.20100000000000001</v>
      </c>
      <c r="DG48" s="324">
        <v>0.233848</v>
      </c>
      <c r="DH48" s="324">
        <f t="shared" si="835"/>
        <v>0.74230861422349603</v>
      </c>
      <c r="DI48" s="326">
        <f>_xlfn.FLOOR.PRECISE('[10]численность 2021'!N63)</f>
        <v>33</v>
      </c>
      <c r="DJ48" s="285">
        <f t="shared" si="854"/>
        <v>33.299999999999997</v>
      </c>
      <c r="DK48" s="327">
        <f t="shared" si="836"/>
        <v>33</v>
      </c>
      <c r="DL48" s="328">
        <v>33</v>
      </c>
      <c r="DM48" s="285">
        <f t="shared" si="855"/>
        <v>6.6000000000000005</v>
      </c>
      <c r="DN48" s="328"/>
      <c r="DO48" s="325">
        <v>24.325775</v>
      </c>
      <c r="DP48" s="325">
        <v>22.831232</v>
      </c>
      <c r="DQ48" s="324">
        <f>_xlfn.FLOOR.PRECISE('[10]численность 2021'!J63)</f>
        <v>22</v>
      </c>
      <c r="DR48" s="324">
        <v>8.1356999999999999e-002</v>
      </c>
      <c r="DS48" s="324">
        <v>7.6358999999999996e-002</v>
      </c>
      <c r="DT48" s="324">
        <f t="shared" si="837"/>
        <v>7.3562114923049149e-002</v>
      </c>
      <c r="DU48" s="326">
        <f>_xlfn.FLOOR.PRECISE('[10]численность 2021'!S63)</f>
        <v>2</v>
      </c>
      <c r="DV48" s="285">
        <f t="shared" si="838"/>
        <v>2.2000000000000002</v>
      </c>
      <c r="DW48" s="327">
        <f t="shared" si="839"/>
        <v>2</v>
      </c>
      <c r="DX48" s="328">
        <v>2</v>
      </c>
      <c r="DY48" s="325">
        <v>0</v>
      </c>
      <c r="DZ48" s="333">
        <v>0</v>
      </c>
      <c r="EA48" s="324">
        <f>_xlfn.FLOOR.PRECISE('[10]численность 2021'!T63)</f>
        <v>0</v>
      </c>
      <c r="EB48" s="282">
        <v>0</v>
      </c>
      <c r="EC48" s="324">
        <v>0</v>
      </c>
      <c r="ED48" s="324">
        <f t="shared" si="840"/>
        <v>0</v>
      </c>
      <c r="EE48" s="326">
        <f>_xlfn.FLOOR.PRECISE('[10]численность 2021'!U63)</f>
        <v>0</v>
      </c>
      <c r="EF48" s="331">
        <f t="shared" si="841"/>
        <v>0</v>
      </c>
      <c r="EG48" s="327">
        <f t="shared" si="842"/>
        <v>0</v>
      </c>
      <c r="EH48" s="328"/>
    </row>
    <row r="49" ht="32.25" customHeight="1">
      <c r="A49" s="152" t="s">
        <v>87</v>
      </c>
      <c r="B49" s="282">
        <f>'[10]численность 2021'!C65</f>
        <v>1576.969970703125</v>
      </c>
      <c r="C49" s="283">
        <v>6023.7592770000001</v>
      </c>
      <c r="D49" s="283">
        <v>5481.626953</v>
      </c>
      <c r="E49" s="282">
        <f>_xlfn.FLOOR.PRECISE('[10]численность 2021'!D65)</f>
        <v>5107</v>
      </c>
      <c r="F49" s="282">
        <v>3.4760499999999999</v>
      </c>
      <c r="G49" s="282">
        <v>3.4760499999999999</v>
      </c>
      <c r="H49" s="282">
        <f t="shared" si="811"/>
        <v>3.2384890612234916</v>
      </c>
      <c r="I49" s="284">
        <f>_xlfn.FLOOR.PRECISE('[10]численность 2021'!R65)</f>
        <v>1787</v>
      </c>
      <c r="J49" s="285">
        <f t="shared" si="764"/>
        <v>1787.4499999999998</v>
      </c>
      <c r="K49" s="286">
        <f t="shared" si="812"/>
        <v>1787</v>
      </c>
      <c r="L49" s="287">
        <v>1787</v>
      </c>
      <c r="M49" s="283">
        <v>130</v>
      </c>
      <c r="N49" s="283">
        <v>870</v>
      </c>
      <c r="O49" s="282">
        <f>_xlfn.FLOOR.PRECISE('[10]численность 2021'!P65)</f>
        <v>215</v>
      </c>
      <c r="P49" s="282">
        <v>8.2436999999999996e-002</v>
      </c>
      <c r="Q49" s="282">
        <v>0.55169100000000004</v>
      </c>
      <c r="R49" s="282">
        <f t="shared" si="813"/>
        <v>0.13633740907833378</v>
      </c>
      <c r="S49" s="284">
        <f>_xlfn.FLOOR.PRECISE('[10]численность 2021'!Q65)</f>
        <v>64</v>
      </c>
      <c r="T49" s="284"/>
      <c r="U49" s="285">
        <f t="shared" si="843"/>
        <v>64.5</v>
      </c>
      <c r="V49" s="286">
        <f t="shared" si="814"/>
        <v>64</v>
      </c>
      <c r="W49" s="287">
        <v>49</v>
      </c>
      <c r="X49" s="287">
        <v>25</v>
      </c>
      <c r="Y49" s="288"/>
      <c r="Z49" s="283">
        <v>5051.9467770000001</v>
      </c>
      <c r="AA49" s="283">
        <v>5016.5507809999999</v>
      </c>
      <c r="AB49" s="282">
        <f>_xlfn.FLOOR.PRECISE('[10]численность 2021'!E65)</f>
        <v>5077</v>
      </c>
      <c r="AC49" s="282">
        <v>3.2035779999999998</v>
      </c>
      <c r="AD49" s="282">
        <v>3.181133</v>
      </c>
      <c r="AE49" s="282">
        <f t="shared" si="815"/>
        <v>3.2194652367009331</v>
      </c>
      <c r="AF49" s="284">
        <f>_xlfn.FLOOR.PRECISE('[10]численность 2021'!O65)</f>
        <v>253</v>
      </c>
      <c r="AG49" s="285">
        <f t="shared" si="856"/>
        <v>253.85000000000002</v>
      </c>
      <c r="AH49" s="286">
        <f t="shared" si="857"/>
        <v>253</v>
      </c>
      <c r="AI49" s="289">
        <f t="shared" si="816"/>
        <v>189.75</v>
      </c>
      <c r="AJ49" s="287">
        <v>253</v>
      </c>
      <c r="AK49" s="287">
        <v>189</v>
      </c>
      <c r="AL49" s="283">
        <v>362.34350599999999</v>
      </c>
      <c r="AM49" s="283">
        <v>312.19937099999999</v>
      </c>
      <c r="AN49" s="282">
        <f>_xlfn.FLOOR.PRECISE('[10]численность 2021'!F65)</f>
        <v>342</v>
      </c>
      <c r="AO49" s="282">
        <v>0.229772</v>
      </c>
      <c r="AP49" s="282">
        <v>0.19797400000000001</v>
      </c>
      <c r="AQ49" s="282">
        <f t="shared" si="817"/>
        <v>0.21687159955716351</v>
      </c>
      <c r="AR49" s="284">
        <f>_xlfn.FLOOR.PRECISE('[10]численность 2021'!L65)</f>
        <v>10</v>
      </c>
      <c r="AS49" s="284"/>
      <c r="AT49" s="284">
        <f t="shared" si="844"/>
        <v>10</v>
      </c>
      <c r="AU49" s="285">
        <f t="shared" si="818"/>
        <v>10.26</v>
      </c>
      <c r="AV49" s="285">
        <f t="shared" si="845"/>
        <v>10.26</v>
      </c>
      <c r="AW49" s="290">
        <f t="shared" si="819"/>
        <v>10</v>
      </c>
      <c r="AX49" s="287">
        <v>10</v>
      </c>
      <c r="AY49" s="285">
        <f t="shared" si="846"/>
        <v>1.5</v>
      </c>
      <c r="AZ49" s="286">
        <f t="shared" si="820"/>
        <v>0</v>
      </c>
      <c r="BA49" s="287">
        <v>1</v>
      </c>
      <c r="BB49" s="285">
        <f t="shared" si="847"/>
        <v>3</v>
      </c>
      <c r="BC49" s="287">
        <v>3</v>
      </c>
      <c r="BD49" s="283">
        <v>853.977844</v>
      </c>
      <c r="BE49" s="283">
        <v>851.97558600000002</v>
      </c>
      <c r="BF49" s="282">
        <f>_xlfn.FLOOR.PRECISE('[10]численность 2021'!G65)</f>
        <v>853</v>
      </c>
      <c r="BG49" s="282">
        <v>0.54153099999999998</v>
      </c>
      <c r="BH49" s="282">
        <v>0.54026099999999999</v>
      </c>
      <c r="BI49" s="282">
        <f t="shared" si="821"/>
        <v>0.54091074392473826</v>
      </c>
      <c r="BJ49" s="284">
        <f>_xlfn.FLOOR.PRECISE('[10]численность 2021'!K65)</f>
        <v>25</v>
      </c>
      <c r="BK49" s="284"/>
      <c r="BL49" s="284">
        <f t="shared" si="848"/>
        <v>25</v>
      </c>
      <c r="BM49" s="285">
        <f t="shared" si="822"/>
        <v>25.59</v>
      </c>
      <c r="BN49" s="290">
        <f t="shared" si="849"/>
        <v>25</v>
      </c>
      <c r="BO49" s="287">
        <v>25</v>
      </c>
      <c r="BP49" s="285">
        <f t="shared" si="850"/>
        <v>3.75</v>
      </c>
      <c r="BQ49" s="286">
        <f t="shared" si="823"/>
        <v>0</v>
      </c>
      <c r="BR49" s="287">
        <v>3</v>
      </c>
      <c r="BS49" s="285">
        <f t="shared" si="824"/>
        <v>5</v>
      </c>
      <c r="BT49" s="287">
        <v>5</v>
      </c>
      <c r="BU49" s="283">
        <v>943.25732400000004</v>
      </c>
      <c r="BV49" s="283">
        <v>868.68102999999996</v>
      </c>
      <c r="BW49" s="282">
        <f>_xlfn.FLOOR.PRECISE('[10]численность 2021'!H65)</f>
        <v>974</v>
      </c>
      <c r="BX49" s="282">
        <v>0.59814500000000004</v>
      </c>
      <c r="BY49" s="282">
        <v>0.55085499999999998</v>
      </c>
      <c r="BZ49" s="282">
        <f t="shared" si="825"/>
        <v>0.61764016949905631</v>
      </c>
      <c r="CA49" s="284">
        <f>_xlfn.FLOOR.PRECISE('[10]численность 2021'!M65)</f>
        <v>29</v>
      </c>
      <c r="CB49" s="284"/>
      <c r="CC49" s="284"/>
      <c r="CD49" s="284">
        <f t="shared" si="851"/>
        <v>29</v>
      </c>
      <c r="CE49" s="285">
        <f t="shared" si="826"/>
        <v>29.219999999999999</v>
      </c>
      <c r="CF49" s="290">
        <f t="shared" si="827"/>
        <v>29</v>
      </c>
      <c r="CG49" s="287">
        <v>29</v>
      </c>
      <c r="CH49" s="285">
        <f t="shared" si="852"/>
        <v>2.1749999999999998</v>
      </c>
      <c r="CI49" s="286">
        <f t="shared" si="828"/>
        <v>0</v>
      </c>
      <c r="CJ49" s="287">
        <v>4</v>
      </c>
      <c r="CK49" s="285">
        <f t="shared" si="853"/>
        <v>2.1749999999999998</v>
      </c>
      <c r="CL49" s="286">
        <f t="shared" si="829"/>
        <v>0</v>
      </c>
      <c r="CM49" s="287"/>
      <c r="CN49" s="285">
        <f t="shared" si="830"/>
        <v>5.8000000000000007</v>
      </c>
      <c r="CO49" s="287">
        <v>6</v>
      </c>
      <c r="CP49" s="291">
        <f t="shared" si="831"/>
        <v>1</v>
      </c>
      <c r="CQ49" s="283">
        <v>0</v>
      </c>
      <c r="CR49" s="283">
        <v>0</v>
      </c>
      <c r="CS49" s="283" t="e">
        <f>#NAME?</f>
        <v>#REF!</v>
      </c>
      <c r="CT49" s="282">
        <v>0</v>
      </c>
      <c r="CU49" s="282">
        <v>0</v>
      </c>
      <c r="CV49" s="282" t="e">
        <f>#NAME?</f>
        <v>#REF!</v>
      </c>
      <c r="CW49" s="284" t="e">
        <f>#NAME?</f>
        <v>#REF!</v>
      </c>
      <c r="CX49" s="285" t="e">
        <f t="shared" si="832"/>
        <v>#REF!</v>
      </c>
      <c r="CY49" s="290" t="e">
        <f t="shared" si="833"/>
        <v>#REF!</v>
      </c>
      <c r="CZ49" s="292"/>
      <c r="DA49" s="285">
        <f t="shared" si="834"/>
        <v>0</v>
      </c>
      <c r="DB49" s="292"/>
      <c r="DC49" s="283">
        <v>220.974625</v>
      </c>
      <c r="DD49" s="283">
        <v>201.28642300000001</v>
      </c>
      <c r="DE49" s="282">
        <f>_xlfn.FLOOR.PRECISE('[10]численность 2021'!I65)</f>
        <v>199</v>
      </c>
      <c r="DF49" s="282">
        <v>0.140126</v>
      </c>
      <c r="DG49" s="282">
        <v>0.127641</v>
      </c>
      <c r="DH49" s="282">
        <f t="shared" si="835"/>
        <v>0.1261913693329694</v>
      </c>
      <c r="DI49" s="284">
        <f>_xlfn.FLOOR.PRECISE('[10]численность 2021'!N65)</f>
        <v>20</v>
      </c>
      <c r="DJ49" s="285">
        <f t="shared" si="854"/>
        <v>29.849999999999998</v>
      </c>
      <c r="DK49" s="286">
        <f t="shared" si="836"/>
        <v>20</v>
      </c>
      <c r="DL49" s="287">
        <v>20</v>
      </c>
      <c r="DM49" s="285">
        <f t="shared" si="855"/>
        <v>4</v>
      </c>
      <c r="DN49" s="287">
        <v>4</v>
      </c>
      <c r="DO49" s="283">
        <v>38.430374</v>
      </c>
      <c r="DP49" s="283">
        <v>0</v>
      </c>
      <c r="DQ49" s="282">
        <f>_xlfn.FLOOR.PRECISE('[10]численность 2021'!J65)</f>
        <v>5</v>
      </c>
      <c r="DR49" s="282">
        <v>2.4369999999999999e-002</v>
      </c>
      <c r="DS49" s="282">
        <v>0</v>
      </c>
      <c r="DT49" s="282">
        <f t="shared" si="837"/>
        <v>3.1706374204263669e-003</v>
      </c>
      <c r="DU49" s="284">
        <f>_xlfn.FLOOR.PRECISE('[10]численность 2021'!S65)</f>
        <v>0</v>
      </c>
      <c r="DV49" s="285">
        <f t="shared" si="838"/>
        <v>0.5</v>
      </c>
      <c r="DW49" s="286">
        <f t="shared" si="839"/>
        <v>0</v>
      </c>
      <c r="DX49" s="287"/>
      <c r="DY49" s="283">
        <v>0</v>
      </c>
      <c r="DZ49" s="293">
        <v>0</v>
      </c>
      <c r="EA49" s="282">
        <f>_xlfn.FLOOR.PRECISE('[10]численность 2021'!T65)</f>
        <v>0</v>
      </c>
      <c r="EB49" s="282">
        <v>0</v>
      </c>
      <c r="EC49" s="282">
        <v>0</v>
      </c>
      <c r="ED49" s="282">
        <f t="shared" si="840"/>
        <v>0</v>
      </c>
      <c r="EE49" s="284">
        <f>_xlfn.FLOOR.PRECISE('[10]численность 2021'!U65)</f>
        <v>0</v>
      </c>
      <c r="EF49" s="285">
        <f t="shared" si="841"/>
        <v>0</v>
      </c>
      <c r="EG49" s="286">
        <f t="shared" si="842"/>
        <v>0</v>
      </c>
      <c r="EH49" s="292"/>
    </row>
    <row r="50" ht="48.75" customHeight="1">
      <c r="A50" s="152" t="s">
        <v>304</v>
      </c>
      <c r="B50" s="282">
        <f>'[10]численность 2021'!C62</f>
        <v>588.53997802734375</v>
      </c>
      <c r="C50" s="283">
        <v>2109.2314449999999</v>
      </c>
      <c r="D50" s="283">
        <v>2156.98999</v>
      </c>
      <c r="E50" s="282">
        <f>_xlfn.FLOOR.PRECISE('[10]численность 2021'!D62)</f>
        <v>2299</v>
      </c>
      <c r="F50" s="282">
        <v>3.655977</v>
      </c>
      <c r="G50" s="282">
        <v>3.655977</v>
      </c>
      <c r="H50" s="282">
        <f t="shared" si="811"/>
        <v>3.9062766945853724</v>
      </c>
      <c r="I50" s="284">
        <f>_xlfn.FLOOR.PRECISE('[10]численность 2021'!R62)</f>
        <v>804</v>
      </c>
      <c r="J50" s="285">
        <f t="shared" si="764"/>
        <v>804.64999999999998</v>
      </c>
      <c r="K50" s="286">
        <f t="shared" si="812"/>
        <v>804</v>
      </c>
      <c r="L50" s="292">
        <v>804</v>
      </c>
      <c r="M50" s="283">
        <v>209</v>
      </c>
      <c r="N50" s="283">
        <v>215</v>
      </c>
      <c r="O50" s="282">
        <f>_xlfn.FLOOR.PRECISE('[10]численность 2021'!P62)</f>
        <v>223</v>
      </c>
      <c r="P50" s="282">
        <v>0.35391299999999998</v>
      </c>
      <c r="Q50" s="282">
        <v>0.36441299999999999</v>
      </c>
      <c r="R50" s="282">
        <f t="shared" si="813"/>
        <v>0.37890374201502308</v>
      </c>
      <c r="S50" s="284">
        <f>_xlfn.FLOOR.PRECISE('[10]численность 2021'!Q62)</f>
        <v>66</v>
      </c>
      <c r="T50" s="284"/>
      <c r="U50" s="285">
        <f t="shared" si="843"/>
        <v>66.899999999999991</v>
      </c>
      <c r="V50" s="286">
        <f t="shared" si="814"/>
        <v>66</v>
      </c>
      <c r="W50" s="292">
        <v>66</v>
      </c>
      <c r="X50" s="292"/>
      <c r="Y50" s="288"/>
      <c r="Z50" s="283">
        <v>2033.10022</v>
      </c>
      <c r="AA50" s="283">
        <v>2075.6496579999998</v>
      </c>
      <c r="AB50" s="282">
        <f>_xlfn.FLOOR.PRECISE('[10]численность 2021'!E62)</f>
        <v>2319</v>
      </c>
      <c r="AC50" s="282">
        <v>3.4427810000000001</v>
      </c>
      <c r="AD50" s="282">
        <v>3.5181100000000001</v>
      </c>
      <c r="AE50" s="282">
        <f t="shared" si="815"/>
        <v>3.94025909297237</v>
      </c>
      <c r="AF50" s="284">
        <f>_xlfn.FLOOR.PRECISE('[10]численность 2021'!O62)</f>
        <v>114</v>
      </c>
      <c r="AG50" s="285">
        <f t="shared" si="856"/>
        <v>115.95</v>
      </c>
      <c r="AH50" s="286">
        <f t="shared" si="857"/>
        <v>114</v>
      </c>
      <c r="AI50" s="289">
        <f t="shared" si="816"/>
        <v>85.5</v>
      </c>
      <c r="AJ50" s="292">
        <v>114</v>
      </c>
      <c r="AK50" s="292">
        <v>85</v>
      </c>
      <c r="AL50" s="283">
        <v>384.66229199999998</v>
      </c>
      <c r="AM50" s="283">
        <v>424.03738399999997</v>
      </c>
      <c r="AN50" s="282">
        <f>_xlfn.FLOOR.PRECISE('[10]численность 2021'!F62)</f>
        <v>557</v>
      </c>
      <c r="AO50" s="282">
        <v>0.65137400000000001</v>
      </c>
      <c r="AP50" s="282">
        <v>0.71872000000000003</v>
      </c>
      <c r="AQ50" s="282">
        <f t="shared" si="817"/>
        <v>0.9464097950778827</v>
      </c>
      <c r="AR50" s="284">
        <f>_xlfn.FLOOR.PRECISE('[10]численность 2021'!L62)</f>
        <v>16</v>
      </c>
      <c r="AS50" s="284"/>
      <c r="AT50" s="284">
        <f t="shared" si="844"/>
        <v>16</v>
      </c>
      <c r="AU50" s="285">
        <f t="shared" si="818"/>
        <v>16.710000000000001</v>
      </c>
      <c r="AV50" s="285">
        <f t="shared" si="845"/>
        <v>16.710000000000001</v>
      </c>
      <c r="AW50" s="290">
        <f t="shared" si="819"/>
        <v>16</v>
      </c>
      <c r="AX50" s="292">
        <v>16</v>
      </c>
      <c r="AY50" s="285">
        <f t="shared" si="846"/>
        <v>2.3999999999999999</v>
      </c>
      <c r="AZ50" s="286">
        <f t="shared" si="820"/>
        <v>0</v>
      </c>
      <c r="BA50" s="292"/>
      <c r="BB50" s="285">
        <f t="shared" si="847"/>
        <v>4.7999999999999998</v>
      </c>
      <c r="BC50" s="292"/>
      <c r="BD50" s="283">
        <v>668.08355700000004</v>
      </c>
      <c r="BE50" s="283">
        <v>610.05377199999998</v>
      </c>
      <c r="BF50" s="282">
        <f>_xlfn.FLOOR.PRECISE('[10]численность 2021'!G62)</f>
        <v>683</v>
      </c>
      <c r="BG50" s="282">
        <v>1.13131</v>
      </c>
      <c r="BH50" s="282">
        <v>1.0340069999999999</v>
      </c>
      <c r="BI50" s="282">
        <f t="shared" si="821"/>
        <v>1.1604989049159675</v>
      </c>
      <c r="BJ50" s="284">
        <f>_xlfn.FLOOR.PRECISE('[10]численность 2021'!K62)</f>
        <v>34</v>
      </c>
      <c r="BK50" s="284"/>
      <c r="BL50" s="284">
        <f t="shared" si="848"/>
        <v>34</v>
      </c>
      <c r="BM50" s="285">
        <f t="shared" si="822"/>
        <v>34.149999999999999</v>
      </c>
      <c r="BN50" s="290">
        <f t="shared" si="849"/>
        <v>34</v>
      </c>
      <c r="BO50" s="292">
        <v>34</v>
      </c>
      <c r="BP50" s="285">
        <f t="shared" si="850"/>
        <v>5.0999999999999996</v>
      </c>
      <c r="BQ50" s="286">
        <f t="shared" si="823"/>
        <v>0</v>
      </c>
      <c r="BR50" s="292"/>
      <c r="BS50" s="285">
        <f t="shared" si="824"/>
        <v>6.8000000000000007</v>
      </c>
      <c r="BT50" s="292"/>
      <c r="BU50" s="283">
        <v>936.94641100000001</v>
      </c>
      <c r="BV50" s="283">
        <v>902.87957800000004</v>
      </c>
      <c r="BW50" s="282">
        <f>_xlfn.FLOOR.PRECISE('[10]численность 2021'!H62)</f>
        <v>962</v>
      </c>
      <c r="BX50" s="282">
        <v>1.5865929999999999</v>
      </c>
      <c r="BY50" s="282">
        <v>1.53033</v>
      </c>
      <c r="BZ50" s="282">
        <f t="shared" si="825"/>
        <v>1.6345533624145838</v>
      </c>
      <c r="CA50" s="284">
        <f>_xlfn.FLOOR.PRECISE('[10]численность 2021'!M62)</f>
        <v>48</v>
      </c>
      <c r="CB50" s="284"/>
      <c r="CC50" s="284"/>
      <c r="CD50" s="284">
        <f t="shared" si="851"/>
        <v>48</v>
      </c>
      <c r="CE50" s="285">
        <f t="shared" si="826"/>
        <v>48.100000000000001</v>
      </c>
      <c r="CF50" s="290">
        <f t="shared" si="827"/>
        <v>48</v>
      </c>
      <c r="CG50" s="292">
        <v>48</v>
      </c>
      <c r="CH50" s="285">
        <f t="shared" si="852"/>
        <v>3.5999999999999996</v>
      </c>
      <c r="CI50" s="286">
        <f t="shared" si="828"/>
        <v>0</v>
      </c>
      <c r="CJ50" s="292"/>
      <c r="CK50" s="285">
        <f t="shared" si="853"/>
        <v>3.5999999999999996</v>
      </c>
      <c r="CL50" s="286">
        <f t="shared" si="829"/>
        <v>0</v>
      </c>
      <c r="CM50" s="292"/>
      <c r="CN50" s="285">
        <f t="shared" si="830"/>
        <v>9.6000000000000014</v>
      </c>
      <c r="CO50" s="292"/>
      <c r="CP50" s="291">
        <f t="shared" si="831"/>
        <v>1</v>
      </c>
      <c r="CQ50" s="283">
        <v>0</v>
      </c>
      <c r="CR50" s="283">
        <v>0</v>
      </c>
      <c r="CS50" s="283" t="e">
        <f>#NAME?</f>
        <v>#REF!</v>
      </c>
      <c r="CT50" s="282">
        <v>0</v>
      </c>
      <c r="CU50" s="282">
        <v>0</v>
      </c>
      <c r="CV50" s="282" t="e">
        <f>#NAME?</f>
        <v>#REF!</v>
      </c>
      <c r="CW50" s="284" t="e">
        <f>#NAME?</f>
        <v>#REF!</v>
      </c>
      <c r="CX50" s="285" t="e">
        <f t="shared" si="832"/>
        <v>#REF!</v>
      </c>
      <c r="CY50" s="290" t="e">
        <f t="shared" si="833"/>
        <v>#REF!</v>
      </c>
      <c r="CZ50" s="292"/>
      <c r="DA50" s="285">
        <f t="shared" si="834"/>
        <v>0</v>
      </c>
      <c r="DB50" s="292"/>
      <c r="DC50" s="283">
        <v>158.94030799999999</v>
      </c>
      <c r="DD50" s="283">
        <v>126.011101</v>
      </c>
      <c r="DE50" s="282">
        <f>_xlfn.FLOOR.PRECISE('[10]численность 2021'!I62)</f>
        <v>82</v>
      </c>
      <c r="DF50" s="282">
        <v>0.26914399999999999</v>
      </c>
      <c r="DG50" s="282">
        <v>0.21358199999999999</v>
      </c>
      <c r="DH50" s="282">
        <f t="shared" si="835"/>
        <v>0.13932783338669011</v>
      </c>
      <c r="DI50" s="284">
        <f>_xlfn.FLOOR.PRECISE('[10]численность 2021'!N62)</f>
        <v>12</v>
      </c>
      <c r="DJ50" s="285">
        <f t="shared" si="854"/>
        <v>12.299999999999999</v>
      </c>
      <c r="DK50" s="286">
        <f t="shared" si="836"/>
        <v>12</v>
      </c>
      <c r="DL50" s="292">
        <v>12</v>
      </c>
      <c r="DM50" s="285">
        <f t="shared" si="855"/>
        <v>2.4000000000000004</v>
      </c>
      <c r="DN50" s="292"/>
      <c r="DO50" s="283">
        <v>42.740253000000003</v>
      </c>
      <c r="DP50" s="283">
        <v>50.671131000000003</v>
      </c>
      <c r="DQ50" s="282">
        <f>_xlfn.FLOOR.PRECISE('[10]численность 2021'!J62)</f>
        <v>35</v>
      </c>
      <c r="DR50" s="282">
        <v>7.2374999999999995e-002</v>
      </c>
      <c r="DS50" s="282">
        <v>8.5885000000000003e-002</v>
      </c>
      <c r="DT50" s="282">
        <f t="shared" si="837"/>
        <v>5.9469197177245775e-002</v>
      </c>
      <c r="DU50" s="284">
        <f>_xlfn.FLOOR.PRECISE('[10]численность 2021'!S62)</f>
        <v>3</v>
      </c>
      <c r="DV50" s="285">
        <f t="shared" si="838"/>
        <v>3.5</v>
      </c>
      <c r="DW50" s="286">
        <f t="shared" si="839"/>
        <v>3</v>
      </c>
      <c r="DX50" s="292">
        <v>3</v>
      </c>
      <c r="DY50" s="283">
        <v>0</v>
      </c>
      <c r="DZ50" s="293">
        <v>0</v>
      </c>
      <c r="EA50" s="282">
        <f>_xlfn.FLOOR.PRECISE('[10]численность 2021'!T62)</f>
        <v>0</v>
      </c>
      <c r="EB50" s="282">
        <v>0</v>
      </c>
      <c r="EC50" s="282">
        <v>0</v>
      </c>
      <c r="ED50" s="282">
        <f t="shared" si="840"/>
        <v>0</v>
      </c>
      <c r="EE50" s="284">
        <f>_xlfn.FLOOR.PRECISE('[10]численность 2021'!U62)</f>
        <v>0</v>
      </c>
      <c r="EF50" s="285">
        <f t="shared" si="841"/>
        <v>0</v>
      </c>
      <c r="EG50" s="286">
        <f t="shared" si="842"/>
        <v>0</v>
      </c>
      <c r="EH50" s="292"/>
    </row>
    <row r="51" s="297" customFormat="1" ht="45">
      <c r="A51" s="155" t="s">
        <v>305</v>
      </c>
      <c r="B51" s="298">
        <f>'[10]численность 2021'!C64</f>
        <v>398.97000122070313</v>
      </c>
      <c r="C51" s="299">
        <v>1258.7974850000001</v>
      </c>
      <c r="D51" s="299">
        <v>1319.07421875</v>
      </c>
      <c r="E51" s="298">
        <f>_xlfn.FLOOR.PRECISE('[10]численность 2021'!D64)</f>
        <v>1197</v>
      </c>
      <c r="F51" s="298">
        <v>3.3061989999999999</v>
      </c>
      <c r="G51" s="282">
        <v>3.3061989999999999</v>
      </c>
      <c r="H51" s="298">
        <f t="shared" si="811"/>
        <v>3.0002255716911428</v>
      </c>
      <c r="I51" s="300">
        <f>_xlfn.FLOOR.PRECISE('[10]численность 2021'!R64)</f>
        <v>418</v>
      </c>
      <c r="J51" s="285">
        <f t="shared" si="764"/>
        <v>418.94999999999999</v>
      </c>
      <c r="K51" s="301">
        <f t="shared" si="812"/>
        <v>418</v>
      </c>
      <c r="L51" s="287">
        <v>418</v>
      </c>
      <c r="M51" s="299">
        <v>129</v>
      </c>
      <c r="N51" s="299">
        <v>33</v>
      </c>
      <c r="O51" s="298">
        <f>_xlfn.FLOOR.PRECISE('[10]численность 2021'!P64)</f>
        <v>243</v>
      </c>
      <c r="P51" s="282">
        <v>0.32333299999999998</v>
      </c>
      <c r="Q51" s="298">
        <v>8.2712999999999995e-002</v>
      </c>
      <c r="R51" s="298">
        <f t="shared" si="813"/>
        <v>0.60906834914030716</v>
      </c>
      <c r="S51" s="300">
        <f>_xlfn.FLOOR.PRECISE('[10]численность 2021'!Q64)</f>
        <v>10</v>
      </c>
      <c r="T51" s="300"/>
      <c r="U51" s="285">
        <f t="shared" si="843"/>
        <v>72.899999999999991</v>
      </c>
      <c r="V51" s="301">
        <f t="shared" si="814"/>
        <v>10</v>
      </c>
      <c r="W51" s="287">
        <v>10</v>
      </c>
      <c r="X51" s="287"/>
      <c r="Y51" s="302"/>
      <c r="Z51" s="299">
        <v>1515.5347899999999</v>
      </c>
      <c r="AA51" s="299">
        <v>1016.952942</v>
      </c>
      <c r="AB51" s="298">
        <f>_xlfn.FLOOR.PRECISE('[10]численность 2021'!E64)</f>
        <v>1322</v>
      </c>
      <c r="AC51" s="298">
        <v>3.7986179999999998</v>
      </c>
      <c r="AD51" s="298">
        <v>2.5489459999999999</v>
      </c>
      <c r="AE51" s="298">
        <f t="shared" si="815"/>
        <v>3.3135323356522064</v>
      </c>
      <c r="AF51" s="300">
        <f>_xlfn.FLOOR.PRECISE('[10]численность 2021'!O64)</f>
        <v>66</v>
      </c>
      <c r="AG51" s="285">
        <f t="shared" si="856"/>
        <v>66.100000000000009</v>
      </c>
      <c r="AH51" s="286">
        <f t="shared" si="857"/>
        <v>66</v>
      </c>
      <c r="AI51" s="289">
        <f t="shared" si="816"/>
        <v>49.5</v>
      </c>
      <c r="AJ51" s="287">
        <v>66</v>
      </c>
      <c r="AK51" s="287">
        <v>49</v>
      </c>
      <c r="AL51" s="299">
        <v>120.26728799999999</v>
      </c>
      <c r="AM51" s="299">
        <v>169.88078300000001</v>
      </c>
      <c r="AN51" s="298">
        <f>_xlfn.FLOOR.PRECISE('[10]численность 2021'!F64)</f>
        <v>227</v>
      </c>
      <c r="AO51" s="298">
        <v>0.30144399999999999</v>
      </c>
      <c r="AP51" s="298">
        <v>0.42579800000000001</v>
      </c>
      <c r="AQ51" s="298">
        <f t="shared" si="817"/>
        <v>0.5689650833532911</v>
      </c>
      <c r="AR51" s="300">
        <f>_xlfn.FLOOR.PRECISE('[10]численность 2021'!L64)</f>
        <v>6</v>
      </c>
      <c r="AS51" s="300"/>
      <c r="AT51" s="284">
        <f t="shared" si="844"/>
        <v>6</v>
      </c>
      <c r="AU51" s="303">
        <f t="shared" si="818"/>
        <v>6.8099999999999996</v>
      </c>
      <c r="AV51" s="285">
        <f t="shared" si="845"/>
        <v>6.8099999999999996</v>
      </c>
      <c r="AW51" s="289">
        <f t="shared" si="819"/>
        <v>6</v>
      </c>
      <c r="AX51" s="287">
        <v>6</v>
      </c>
      <c r="AY51" s="285">
        <f t="shared" si="846"/>
        <v>0</v>
      </c>
      <c r="AZ51" s="301">
        <f t="shared" si="820"/>
        <v>0</v>
      </c>
      <c r="BA51" s="287"/>
      <c r="BB51" s="285">
        <f t="shared" si="847"/>
        <v>1.7999999999999998</v>
      </c>
      <c r="BC51" s="287"/>
      <c r="BD51" s="299">
        <v>264.92208900000003</v>
      </c>
      <c r="BE51" s="299">
        <v>299.70632899999998</v>
      </c>
      <c r="BF51" s="298">
        <f>_xlfn.FLOOR.PRECISE('[10]численность 2021'!G64)</f>
        <v>324</v>
      </c>
      <c r="BG51" s="298">
        <v>0.66401500000000002</v>
      </c>
      <c r="BH51" s="298">
        <v>0.75119999999999998</v>
      </c>
      <c r="BI51" s="298">
        <f t="shared" si="821"/>
        <v>0.81209113218707629</v>
      </c>
      <c r="BJ51" s="300">
        <f>_xlfn.FLOOR.PRECISE('[10]численность 2021'!K64)</f>
        <v>9</v>
      </c>
      <c r="BK51" s="300"/>
      <c r="BL51" s="284">
        <f t="shared" si="848"/>
        <v>9</v>
      </c>
      <c r="BM51" s="303">
        <f t="shared" si="822"/>
        <v>9.7199999999999989</v>
      </c>
      <c r="BN51" s="289">
        <f t="shared" si="849"/>
        <v>9</v>
      </c>
      <c r="BO51" s="287">
        <v>9</v>
      </c>
      <c r="BP51" s="285">
        <f t="shared" si="850"/>
        <v>1.3499999999999999</v>
      </c>
      <c r="BQ51" s="301">
        <f t="shared" si="823"/>
        <v>0</v>
      </c>
      <c r="BR51" s="287"/>
      <c r="BS51" s="303">
        <f t="shared" si="824"/>
        <v>1.8</v>
      </c>
      <c r="BT51" s="287"/>
      <c r="BU51" s="299">
        <v>208.880875</v>
      </c>
      <c r="BV51" s="299">
        <v>269.22772200000003</v>
      </c>
      <c r="BW51" s="298">
        <f>_xlfn.FLOOR.PRECISE('[10]численность 2021'!H64)</f>
        <v>279</v>
      </c>
      <c r="BX51" s="298">
        <v>0.52354999999999996</v>
      </c>
      <c r="BY51" s="298">
        <v>0.67480700000000005</v>
      </c>
      <c r="BZ51" s="298">
        <f t="shared" si="825"/>
        <v>0.69930069716109344</v>
      </c>
      <c r="CA51" s="300">
        <f>_xlfn.FLOOR.PRECISE('[10]численность 2021'!M64)</f>
        <v>8</v>
      </c>
      <c r="CB51" s="300"/>
      <c r="CC51" s="300"/>
      <c r="CD51" s="284">
        <f t="shared" si="851"/>
        <v>8</v>
      </c>
      <c r="CE51" s="303">
        <f t="shared" si="826"/>
        <v>8.3699999999999992</v>
      </c>
      <c r="CF51" s="289">
        <f t="shared" si="827"/>
        <v>8</v>
      </c>
      <c r="CG51" s="287">
        <v>8</v>
      </c>
      <c r="CH51" s="285">
        <f t="shared" si="852"/>
        <v>0.59999999999999998</v>
      </c>
      <c r="CI51" s="301">
        <f t="shared" si="828"/>
        <v>0</v>
      </c>
      <c r="CJ51" s="287"/>
      <c r="CK51" s="285">
        <f t="shared" si="853"/>
        <v>0.59999999999999998</v>
      </c>
      <c r="CL51" s="301">
        <f t="shared" si="829"/>
        <v>0</v>
      </c>
      <c r="CM51" s="287"/>
      <c r="CN51" s="303">
        <f t="shared" si="830"/>
        <v>1.6000000000000001</v>
      </c>
      <c r="CO51" s="287"/>
      <c r="CP51" s="304">
        <f t="shared" si="831"/>
        <v>1</v>
      </c>
      <c r="CQ51" s="299"/>
      <c r="CR51" s="299"/>
      <c r="CS51" s="299"/>
      <c r="CT51" s="298"/>
      <c r="CU51" s="298"/>
      <c r="CV51" s="298"/>
      <c r="CW51" s="300"/>
      <c r="CX51" s="303"/>
      <c r="CY51" s="289"/>
      <c r="CZ51" s="287"/>
      <c r="DA51" s="303"/>
      <c r="DB51" s="287"/>
      <c r="DC51" s="299">
        <v>181.236099</v>
      </c>
      <c r="DD51" s="299">
        <v>209.85270700000001</v>
      </c>
      <c r="DE51" s="298">
        <f>_xlfn.FLOOR.PRECISE('[10]численность 2021'!I64)</f>
        <v>222</v>
      </c>
      <c r="DF51" s="298">
        <v>0.45426</v>
      </c>
      <c r="DG51" s="298">
        <v>0.52598599999999995</v>
      </c>
      <c r="DH51" s="298">
        <f t="shared" si="835"/>
        <v>0.55643281279484857</v>
      </c>
      <c r="DI51" s="300">
        <f>_xlfn.FLOOR.PRECISE('[10]численность 2021'!N64)</f>
        <v>33</v>
      </c>
      <c r="DJ51" s="285">
        <f t="shared" si="854"/>
        <v>33.299999999999997</v>
      </c>
      <c r="DK51" s="301">
        <f t="shared" si="836"/>
        <v>33</v>
      </c>
      <c r="DL51" s="287">
        <v>33</v>
      </c>
      <c r="DM51" s="285">
        <f t="shared" si="855"/>
        <v>6.6000000000000005</v>
      </c>
      <c r="DN51" s="287"/>
      <c r="DO51" s="299">
        <v>30.06682</v>
      </c>
      <c r="DP51" s="299">
        <v>23.316970999999999</v>
      </c>
      <c r="DQ51" s="298">
        <f>_xlfn.FLOOR.PRECISE('[10]численность 2021'!J64)</f>
        <v>19</v>
      </c>
      <c r="DR51" s="298">
        <v>7.5360999999999997e-002</v>
      </c>
      <c r="DS51" s="298">
        <v>5.8443000000000002e-002</v>
      </c>
      <c r="DT51" s="298">
        <f t="shared" si="837"/>
        <v>4.762262812208163e-002</v>
      </c>
      <c r="DU51" s="300">
        <f>_xlfn.FLOOR.PRECISE('[10]численность 2021'!S64)</f>
        <v>0</v>
      </c>
      <c r="DV51" s="303">
        <f t="shared" si="838"/>
        <v>1.9000000000000001</v>
      </c>
      <c r="DW51" s="301">
        <f t="shared" si="839"/>
        <v>0</v>
      </c>
      <c r="DX51" s="287"/>
      <c r="DY51" s="299">
        <v>0</v>
      </c>
      <c r="DZ51" s="306">
        <v>0</v>
      </c>
      <c r="EA51" s="298">
        <f>_xlfn.FLOOR.PRECISE('[10]численность 2021'!T64)</f>
        <v>0</v>
      </c>
      <c r="EB51" s="282">
        <v>0</v>
      </c>
      <c r="EC51" s="298">
        <v>0</v>
      </c>
      <c r="ED51" s="298">
        <f t="shared" si="840"/>
        <v>0</v>
      </c>
      <c r="EE51" s="300">
        <f>_xlfn.FLOOR.PRECISE('[10]численность 2021'!U64)</f>
        <v>0</v>
      </c>
      <c r="EF51" s="303">
        <f t="shared" si="841"/>
        <v>0</v>
      </c>
      <c r="EG51" s="301">
        <f t="shared" si="842"/>
        <v>0</v>
      </c>
      <c r="EH51" s="287"/>
    </row>
    <row r="52" ht="30.75" customHeight="1">
      <c r="A52" s="307" t="s">
        <v>293</v>
      </c>
      <c r="B52" s="282"/>
      <c r="C52" s="283"/>
      <c r="D52" s="283"/>
      <c r="E52" s="282"/>
      <c r="F52" s="282"/>
      <c r="G52" s="282"/>
      <c r="H52" s="282"/>
      <c r="I52" s="284">
        <v>450</v>
      </c>
      <c r="J52" s="285">
        <f t="shared" si="764"/>
        <v>0</v>
      </c>
      <c r="K52" s="286"/>
      <c r="L52" s="287"/>
      <c r="M52" s="283"/>
      <c r="N52" s="283"/>
      <c r="O52" s="282"/>
      <c r="P52" s="282"/>
      <c r="Q52" s="282"/>
      <c r="R52" s="282"/>
      <c r="S52" s="284">
        <v>15</v>
      </c>
      <c r="T52" s="284"/>
      <c r="U52" s="285">
        <f t="shared" si="843"/>
        <v>0</v>
      </c>
      <c r="V52" s="286"/>
      <c r="W52" s="287">
        <v>15</v>
      </c>
      <c r="X52" s="287"/>
      <c r="Y52" s="288"/>
      <c r="Z52" s="283"/>
      <c r="AA52" s="283"/>
      <c r="AB52" s="282"/>
      <c r="AC52" s="282"/>
      <c r="AD52" s="282"/>
      <c r="AE52" s="282"/>
      <c r="AF52" s="284"/>
      <c r="AG52" s="285">
        <f t="shared" si="856"/>
        <v>0</v>
      </c>
      <c r="AH52" s="286">
        <f t="shared" si="857"/>
        <v>0</v>
      </c>
      <c r="AI52" s="289"/>
      <c r="AJ52" s="287"/>
      <c r="AK52" s="287"/>
      <c r="AL52" s="283"/>
      <c r="AM52" s="283"/>
      <c r="AN52" s="282"/>
      <c r="AO52" s="282"/>
      <c r="AP52" s="282"/>
      <c r="AQ52" s="282"/>
      <c r="AR52" s="284"/>
      <c r="AS52" s="284"/>
      <c r="AT52" s="284">
        <f t="shared" si="844"/>
        <v>0</v>
      </c>
      <c r="AU52" s="285"/>
      <c r="AV52" s="285">
        <f t="shared" si="845"/>
        <v>0</v>
      </c>
      <c r="AW52" s="290"/>
      <c r="AX52" s="287"/>
      <c r="AY52" s="285">
        <f t="shared" si="846"/>
        <v>0</v>
      </c>
      <c r="AZ52" s="286"/>
      <c r="BA52" s="287"/>
      <c r="BB52" s="285">
        <f t="shared" si="847"/>
        <v>0</v>
      </c>
      <c r="BC52" s="287"/>
      <c r="BD52" s="283"/>
      <c r="BE52" s="283"/>
      <c r="BF52" s="282"/>
      <c r="BG52" s="282"/>
      <c r="BH52" s="282"/>
      <c r="BI52" s="282"/>
      <c r="BJ52" s="284">
        <v>15</v>
      </c>
      <c r="BK52" s="284"/>
      <c r="BL52" s="284">
        <f t="shared" si="848"/>
        <v>0</v>
      </c>
      <c r="BM52" s="285"/>
      <c r="BN52" s="290"/>
      <c r="BO52" s="287"/>
      <c r="BP52" s="285">
        <f t="shared" si="850"/>
        <v>0</v>
      </c>
      <c r="BQ52" s="286"/>
      <c r="BR52" s="287"/>
      <c r="BS52" s="285"/>
      <c r="BT52" s="287"/>
      <c r="BU52" s="283"/>
      <c r="BV52" s="283"/>
      <c r="BW52" s="282"/>
      <c r="BX52" s="282"/>
      <c r="BY52" s="282"/>
      <c r="BZ52" s="282"/>
      <c r="CA52" s="284">
        <v>15</v>
      </c>
      <c r="CB52" s="284"/>
      <c r="CC52" s="284"/>
      <c r="CD52" s="284">
        <f t="shared" si="851"/>
        <v>0</v>
      </c>
      <c r="CE52" s="285"/>
      <c r="CF52" s="290"/>
      <c r="CG52" s="287"/>
      <c r="CH52" s="285">
        <f t="shared" si="852"/>
        <v>0</v>
      </c>
      <c r="CI52" s="286"/>
      <c r="CJ52" s="287"/>
      <c r="CK52" s="285">
        <f t="shared" si="853"/>
        <v>0</v>
      </c>
      <c r="CL52" s="286"/>
      <c r="CM52" s="287"/>
      <c r="CN52" s="285"/>
      <c r="CO52" s="287"/>
      <c r="CP52" s="291"/>
      <c r="CQ52" s="283"/>
      <c r="CR52" s="283"/>
      <c r="CS52" s="283"/>
      <c r="CT52" s="282"/>
      <c r="CU52" s="282"/>
      <c r="CV52" s="282"/>
      <c r="CW52" s="284"/>
      <c r="CX52" s="285"/>
      <c r="CY52" s="290"/>
      <c r="CZ52" s="292"/>
      <c r="DA52" s="285"/>
      <c r="DB52" s="292"/>
      <c r="DC52" s="283"/>
      <c r="DD52" s="283"/>
      <c r="DE52" s="282"/>
      <c r="DF52" s="282"/>
      <c r="DG52" s="282"/>
      <c r="DH52" s="282"/>
      <c r="DI52" s="284">
        <v>15</v>
      </c>
      <c r="DJ52" s="285">
        <f t="shared" si="854"/>
        <v>0</v>
      </c>
      <c r="DK52" s="286"/>
      <c r="DL52" s="287"/>
      <c r="DM52" s="285">
        <f t="shared" si="855"/>
        <v>0</v>
      </c>
      <c r="DN52" s="287"/>
      <c r="DO52" s="283"/>
      <c r="DP52" s="283"/>
      <c r="DQ52" s="282"/>
      <c r="DR52" s="282"/>
      <c r="DS52" s="282"/>
      <c r="DT52" s="282"/>
      <c r="DU52" s="284"/>
      <c r="DV52" s="285"/>
      <c r="DW52" s="286"/>
      <c r="DX52" s="287"/>
      <c r="DY52" s="283"/>
      <c r="DZ52" s="293"/>
      <c r="EA52" s="282"/>
      <c r="EB52" s="282"/>
      <c r="EC52" s="282"/>
      <c r="ED52" s="282"/>
      <c r="EE52" s="284"/>
      <c r="EF52" s="285"/>
      <c r="EG52" s="286"/>
      <c r="EH52" s="292"/>
    </row>
    <row r="53" ht="13.5" customHeight="1">
      <c r="A53" s="268" t="s">
        <v>88</v>
      </c>
      <c r="B53" s="282"/>
      <c r="C53" s="283"/>
      <c r="D53" s="283"/>
      <c r="E53" s="282"/>
      <c r="F53" s="282"/>
      <c r="G53" s="282"/>
      <c r="H53" s="282"/>
      <c r="I53" s="284"/>
      <c r="J53" s="285">
        <f t="shared" si="764"/>
        <v>0</v>
      </c>
      <c r="K53" s="286"/>
      <c r="L53" s="292"/>
      <c r="M53" s="283"/>
      <c r="N53" s="283"/>
      <c r="O53" s="282"/>
      <c r="P53" s="282"/>
      <c r="Q53" s="282"/>
      <c r="R53" s="282"/>
      <c r="S53" s="284"/>
      <c r="T53" s="284"/>
      <c r="U53" s="285">
        <f t="shared" si="843"/>
        <v>0</v>
      </c>
      <c r="V53" s="286">
        <f t="shared" si="814"/>
        <v>0</v>
      </c>
      <c r="W53" s="292"/>
      <c r="X53" s="292"/>
      <c r="Y53" s="288"/>
      <c r="Z53" s="283"/>
      <c r="AA53" s="283"/>
      <c r="AB53" s="282"/>
      <c r="AC53" s="282"/>
      <c r="AD53" s="282"/>
      <c r="AE53" s="282" t="e">
        <f t="shared" si="815"/>
        <v>#DIV/0!</v>
      </c>
      <c r="AF53" s="284"/>
      <c r="AG53" s="285">
        <f t="shared" si="856"/>
        <v>0</v>
      </c>
      <c r="AH53" s="286">
        <f t="shared" si="857"/>
        <v>0</v>
      </c>
      <c r="AI53" s="289">
        <f t="shared" si="816"/>
        <v>0</v>
      </c>
      <c r="AJ53" s="292"/>
      <c r="AK53" s="292"/>
      <c r="AL53" s="283"/>
      <c r="AM53" s="283"/>
      <c r="AN53" s="282"/>
      <c r="AO53" s="282"/>
      <c r="AP53" s="282"/>
      <c r="AQ53" s="282"/>
      <c r="AR53" s="284"/>
      <c r="AS53" s="284"/>
      <c r="AT53" s="284">
        <f t="shared" si="844"/>
        <v>0</v>
      </c>
      <c r="AU53" s="285">
        <f t="shared" si="818"/>
        <v>0</v>
      </c>
      <c r="AV53" s="285">
        <f t="shared" si="845"/>
        <v>0</v>
      </c>
      <c r="AW53" s="290">
        <f t="shared" si="819"/>
        <v>0</v>
      </c>
      <c r="AX53" s="292"/>
      <c r="AY53" s="285">
        <f t="shared" si="846"/>
        <v>0</v>
      </c>
      <c r="AZ53" s="286">
        <f t="shared" si="820"/>
        <v>0</v>
      </c>
      <c r="BA53" s="292"/>
      <c r="BB53" s="285">
        <f t="shared" si="847"/>
        <v>0</v>
      </c>
      <c r="BC53" s="292"/>
      <c r="BD53" s="283"/>
      <c r="BE53" s="283"/>
      <c r="BF53" s="282"/>
      <c r="BG53" s="282"/>
      <c r="BH53" s="282"/>
      <c r="BI53" s="282" t="e">
        <f t="shared" si="821"/>
        <v>#DIV/0!</v>
      </c>
      <c r="BJ53" s="284"/>
      <c r="BK53" s="284"/>
      <c r="BL53" s="284" t="e">
        <f t="shared" si="848"/>
        <v>#DIV/0!</v>
      </c>
      <c r="BM53" s="285">
        <f t="shared" si="822"/>
        <v>0</v>
      </c>
      <c r="BN53" s="290">
        <f t="shared" si="849"/>
        <v>0</v>
      </c>
      <c r="BO53" s="292"/>
      <c r="BP53" s="285">
        <f t="shared" si="850"/>
        <v>0</v>
      </c>
      <c r="BQ53" s="286">
        <f t="shared" si="823"/>
        <v>0</v>
      </c>
      <c r="BR53" s="292"/>
      <c r="BS53" s="285">
        <f t="shared" si="824"/>
        <v>0</v>
      </c>
      <c r="BT53" s="292"/>
      <c r="BU53" s="283"/>
      <c r="BV53" s="283"/>
      <c r="BW53" s="282"/>
      <c r="BX53" s="282"/>
      <c r="BY53" s="282"/>
      <c r="BZ53" s="282"/>
      <c r="CA53" s="284"/>
      <c r="CB53" s="284"/>
      <c r="CC53" s="284"/>
      <c r="CD53" s="284">
        <f t="shared" si="851"/>
        <v>0</v>
      </c>
      <c r="CE53" s="285">
        <f t="shared" si="826"/>
        <v>0</v>
      </c>
      <c r="CF53" s="290">
        <f t="shared" si="827"/>
        <v>0</v>
      </c>
      <c r="CG53" s="292"/>
      <c r="CH53" s="285">
        <f t="shared" si="852"/>
        <v>0</v>
      </c>
      <c r="CI53" s="286">
        <f t="shared" si="828"/>
        <v>0</v>
      </c>
      <c r="CJ53" s="292"/>
      <c r="CK53" s="285">
        <f t="shared" si="853"/>
        <v>0</v>
      </c>
      <c r="CL53" s="286">
        <f t="shared" si="829"/>
        <v>0</v>
      </c>
      <c r="CM53" s="292"/>
      <c r="CN53" s="285">
        <f t="shared" si="830"/>
        <v>0</v>
      </c>
      <c r="CO53" s="292"/>
      <c r="CP53" s="291">
        <f t="shared" si="831"/>
        <v>1</v>
      </c>
      <c r="CQ53" s="283"/>
      <c r="CR53" s="283"/>
      <c r="CS53" s="283"/>
      <c r="CT53" s="282"/>
      <c r="CU53" s="282"/>
      <c r="CV53" s="282"/>
      <c r="CW53" s="284"/>
      <c r="CX53" s="285">
        <f t="shared" si="832"/>
        <v>0</v>
      </c>
      <c r="CY53" s="290">
        <f t="shared" si="833"/>
        <v>0</v>
      </c>
      <c r="CZ53" s="292"/>
      <c r="DA53" s="285">
        <f t="shared" si="834"/>
        <v>0</v>
      </c>
      <c r="DB53" s="292"/>
      <c r="DC53" s="283"/>
      <c r="DD53" s="283"/>
      <c r="DE53" s="282"/>
      <c r="DF53" s="282"/>
      <c r="DG53" s="282"/>
      <c r="DH53" s="282"/>
      <c r="DI53" s="284"/>
      <c r="DJ53" s="285">
        <f t="shared" si="854"/>
        <v>0</v>
      </c>
      <c r="DK53" s="286">
        <f t="shared" si="836"/>
        <v>0</v>
      </c>
      <c r="DL53" s="292"/>
      <c r="DM53" s="285">
        <f t="shared" si="855"/>
        <v>0</v>
      </c>
      <c r="DN53" s="292"/>
      <c r="DO53" s="283"/>
      <c r="DP53" s="283"/>
      <c r="DQ53" s="282"/>
      <c r="DR53" s="282"/>
      <c r="DS53" s="282"/>
      <c r="DT53" s="282"/>
      <c r="DU53" s="284"/>
      <c r="DV53" s="285">
        <f t="shared" si="838"/>
        <v>0</v>
      </c>
      <c r="DW53" s="286">
        <f t="shared" si="839"/>
        <v>0</v>
      </c>
      <c r="DX53" s="292"/>
      <c r="DY53" s="283"/>
      <c r="DZ53" s="293"/>
      <c r="EA53" s="282"/>
      <c r="EB53" s="282"/>
      <c r="EC53" s="282"/>
      <c r="ED53" s="282" t="e">
        <f t="shared" si="840"/>
        <v>#DIV/0!</v>
      </c>
      <c r="EE53" s="284"/>
      <c r="EF53" s="285">
        <f t="shared" si="841"/>
        <v>0</v>
      </c>
      <c r="EG53" s="286">
        <f t="shared" si="842"/>
        <v>0</v>
      </c>
      <c r="EH53" s="292"/>
    </row>
    <row r="54" s="323" customFormat="1" ht="34.5" customHeight="1">
      <c r="A54" s="154" t="s">
        <v>306</v>
      </c>
      <c r="B54" s="324">
        <f>'[10]численность 2021'!C70</f>
        <v>8086.900390625</v>
      </c>
      <c r="C54" s="325">
        <v>36685.648437999997</v>
      </c>
      <c r="D54" s="325">
        <v>34852.421875</v>
      </c>
      <c r="E54" s="324">
        <f>_xlfn.FLOOR.PRECISE('[10]численность 2021'!D70)</f>
        <v>43648</v>
      </c>
      <c r="F54" s="324">
        <v>5.4322800000000004</v>
      </c>
      <c r="G54" s="324">
        <v>5.4322800000000004</v>
      </c>
      <c r="H54" s="324">
        <f t="shared" si="811"/>
        <v>5.3973707961829662</v>
      </c>
      <c r="I54" s="326">
        <f>_xlfn.FLOOR.PRECISE('[10]численность 2021'!R70)</f>
        <v>12000</v>
      </c>
      <c r="J54" s="285">
        <f t="shared" si="764"/>
        <v>15276.799999999999</v>
      </c>
      <c r="K54" s="327">
        <f t="shared" si="812"/>
        <v>12000</v>
      </c>
      <c r="L54" s="328">
        <v>12000</v>
      </c>
      <c r="M54" s="325">
        <v>150</v>
      </c>
      <c r="N54" s="325">
        <v>450</v>
      </c>
      <c r="O54" s="324">
        <f>_xlfn.FLOOR.PRECISE('[10]численность 2021'!P70)</f>
        <v>870</v>
      </c>
      <c r="P54" s="282">
        <v>2.6710000000000001e-002</v>
      </c>
      <c r="Q54" s="324">
        <v>7.0139000000000007e-002</v>
      </c>
      <c r="R54" s="324">
        <f t="shared" si="813"/>
        <v>0.1075813918777305</v>
      </c>
      <c r="S54" s="326">
        <f>_xlfn.FLOOR.PRECISE('[10]численность 2021'!Q70)</f>
        <v>150</v>
      </c>
      <c r="T54" s="326"/>
      <c r="U54" s="285">
        <f t="shared" si="843"/>
        <v>261</v>
      </c>
      <c r="V54" s="327">
        <f t="shared" si="814"/>
        <v>150</v>
      </c>
      <c r="W54" s="328">
        <v>150</v>
      </c>
      <c r="X54" s="328">
        <v>100</v>
      </c>
      <c r="Y54" s="329"/>
      <c r="Z54" s="325">
        <v>0</v>
      </c>
      <c r="AA54" s="325">
        <v>0</v>
      </c>
      <c r="AB54" s="324">
        <f>_xlfn.FLOOR.PRECISE('[10]численность 2021'!E70)</f>
        <v>0</v>
      </c>
      <c r="AC54" s="324">
        <v>0</v>
      </c>
      <c r="AD54" s="324">
        <v>0</v>
      </c>
      <c r="AE54" s="324">
        <f t="shared" si="815"/>
        <v>0</v>
      </c>
      <c r="AF54" s="326">
        <f>_xlfn.FLOOR.PRECISE('[10]численность 2021'!O70)</f>
        <v>0</v>
      </c>
      <c r="AG54" s="285">
        <f t="shared" si="856"/>
        <v>0</v>
      </c>
      <c r="AH54" s="286">
        <f t="shared" si="857"/>
        <v>0</v>
      </c>
      <c r="AI54" s="330">
        <f t="shared" si="816"/>
        <v>0</v>
      </c>
      <c r="AJ54" s="328"/>
      <c r="AK54" s="328"/>
      <c r="AL54" s="325">
        <v>0</v>
      </c>
      <c r="AM54" s="325">
        <v>0</v>
      </c>
      <c r="AN54" s="324">
        <f>_xlfn.FLOOR.PRECISE('[10]численность 2021'!F70)</f>
        <v>0</v>
      </c>
      <c r="AO54" s="324">
        <v>0</v>
      </c>
      <c r="AP54" s="324">
        <v>0</v>
      </c>
      <c r="AQ54" s="324">
        <f t="shared" si="817"/>
        <v>0</v>
      </c>
      <c r="AR54" s="326">
        <f>_xlfn.FLOOR.PRECISE('[10]численность 2021'!L70)</f>
        <v>0</v>
      </c>
      <c r="AS54" s="326"/>
      <c r="AT54" s="284">
        <f t="shared" si="844"/>
        <v>0</v>
      </c>
      <c r="AU54" s="331">
        <f t="shared" si="818"/>
        <v>0</v>
      </c>
      <c r="AV54" s="285">
        <f t="shared" si="845"/>
        <v>0</v>
      </c>
      <c r="AW54" s="330">
        <f t="shared" si="819"/>
        <v>0</v>
      </c>
      <c r="AX54" s="328"/>
      <c r="AY54" s="285">
        <f t="shared" si="846"/>
        <v>0</v>
      </c>
      <c r="AZ54" s="327">
        <f t="shared" si="820"/>
        <v>0</v>
      </c>
      <c r="BA54" s="328"/>
      <c r="BB54" s="285">
        <f t="shared" si="847"/>
        <v>0</v>
      </c>
      <c r="BC54" s="328"/>
      <c r="BD54" s="325">
        <v>6856.857422</v>
      </c>
      <c r="BE54" s="325">
        <v>5622.2299800000001</v>
      </c>
      <c r="BF54" s="324">
        <f>_xlfn.FLOOR.PRECISE('[10]численность 2021'!G70)</f>
        <v>9613</v>
      </c>
      <c r="BG54" s="324">
        <v>1.2209939999999999</v>
      </c>
      <c r="BH54" s="324">
        <v>0.87631000000000003</v>
      </c>
      <c r="BI54" s="324">
        <f t="shared" si="821"/>
        <v>1.1887125518627855</v>
      </c>
      <c r="BJ54" s="326">
        <f>_xlfn.FLOOR.PRECISE('[10]численность 2021'!K70)</f>
        <v>170</v>
      </c>
      <c r="BK54" s="326">
        <v>20</v>
      </c>
      <c r="BL54" s="284">
        <f t="shared" si="848"/>
        <v>170</v>
      </c>
      <c r="BM54" s="285">
        <f t="shared" si="822"/>
        <v>480.65000000000003</v>
      </c>
      <c r="BN54" s="330">
        <f t="shared" si="849"/>
        <v>170</v>
      </c>
      <c r="BO54" s="328">
        <v>200</v>
      </c>
      <c r="BP54" s="285">
        <f t="shared" si="850"/>
        <v>30</v>
      </c>
      <c r="BQ54" s="327">
        <f t="shared" si="823"/>
        <v>20</v>
      </c>
      <c r="BR54" s="328">
        <v>20</v>
      </c>
      <c r="BS54" s="285">
        <f t="shared" si="824"/>
        <v>40</v>
      </c>
      <c r="BT54" s="328">
        <v>81</v>
      </c>
      <c r="BU54" s="325">
        <v>290.01583900000003</v>
      </c>
      <c r="BV54" s="325">
        <v>0</v>
      </c>
      <c r="BW54" s="324">
        <f>_xlfn.FLOOR.PRECISE('[10]численность 2021'!H70)</f>
        <v>76</v>
      </c>
      <c r="BX54" s="324">
        <v>5.1643000000000001e-002</v>
      </c>
      <c r="BY54" s="324">
        <v>0</v>
      </c>
      <c r="BZ54" s="324">
        <f t="shared" si="825"/>
        <v>9.3979146927672622e-003</v>
      </c>
      <c r="CA54" s="326">
        <f>_xlfn.FLOOR.PRECISE('[10]численность 2021'!M70)</f>
        <v>0</v>
      </c>
      <c r="CB54" s="326"/>
      <c r="CC54" s="326"/>
      <c r="CD54" s="284">
        <f t="shared" si="851"/>
        <v>0</v>
      </c>
      <c r="CE54" s="331">
        <f t="shared" si="826"/>
        <v>2.2799999999999998</v>
      </c>
      <c r="CF54" s="330">
        <f t="shared" si="827"/>
        <v>0</v>
      </c>
      <c r="CG54" s="328"/>
      <c r="CH54" s="285">
        <f t="shared" si="852"/>
        <v>0</v>
      </c>
      <c r="CI54" s="327">
        <f t="shared" si="828"/>
        <v>0</v>
      </c>
      <c r="CJ54" s="328"/>
      <c r="CK54" s="285">
        <f t="shared" si="853"/>
        <v>0</v>
      </c>
      <c r="CL54" s="327">
        <f t="shared" si="829"/>
        <v>0</v>
      </c>
      <c r="CM54" s="328"/>
      <c r="CN54" s="331">
        <f t="shared" si="830"/>
        <v>0</v>
      </c>
      <c r="CO54" s="328"/>
      <c r="CP54" s="332">
        <f t="shared" si="831"/>
        <v>1</v>
      </c>
      <c r="CQ54" s="325">
        <v>0</v>
      </c>
      <c r="CR54" s="325">
        <v>0</v>
      </c>
      <c r="CS54" s="325" t="e">
        <f>#NAME?</f>
        <v>#REF!</v>
      </c>
      <c r="CT54" s="324">
        <v>0</v>
      </c>
      <c r="CU54" s="324">
        <v>0</v>
      </c>
      <c r="CV54" s="324" t="e">
        <f>#NAME?</f>
        <v>#REF!</v>
      </c>
      <c r="CW54" s="326" t="e">
        <f>#NAME?</f>
        <v>#REF!</v>
      </c>
      <c r="CX54" s="331" t="e">
        <f t="shared" si="832"/>
        <v>#REF!</v>
      </c>
      <c r="CY54" s="330" t="e">
        <f t="shared" si="833"/>
        <v>#REF!</v>
      </c>
      <c r="CZ54" s="328"/>
      <c r="DA54" s="331">
        <f t="shared" si="834"/>
        <v>0</v>
      </c>
      <c r="DB54" s="328"/>
      <c r="DC54" s="325">
        <v>4462.4375</v>
      </c>
      <c r="DD54" s="325">
        <v>3576.7172850000002</v>
      </c>
      <c r="DE54" s="324">
        <f>_xlfn.FLOOR.PRECISE('[10]численность 2021'!I70)</f>
        <v>6683</v>
      </c>
      <c r="DF54" s="324">
        <v>0.79462200000000005</v>
      </c>
      <c r="DG54" s="324">
        <v>0.55748600000000004</v>
      </c>
      <c r="DH54" s="324">
        <f t="shared" si="835"/>
        <v>0.82639820910215278</v>
      </c>
      <c r="DI54" s="326">
        <f>_xlfn.FLOOR.PRECISE('[10]численность 2021'!N70)</f>
        <v>250</v>
      </c>
      <c r="DJ54" s="285">
        <f t="shared" si="854"/>
        <v>1002.4499999999999</v>
      </c>
      <c r="DK54" s="327">
        <f t="shared" si="836"/>
        <v>250</v>
      </c>
      <c r="DL54" s="328">
        <v>303</v>
      </c>
      <c r="DM54" s="285">
        <f t="shared" si="855"/>
        <v>60.600000000000001</v>
      </c>
      <c r="DN54" s="328">
        <v>91</v>
      </c>
      <c r="DO54" s="325">
        <v>0</v>
      </c>
      <c r="DP54" s="325">
        <v>0</v>
      </c>
      <c r="DQ54" s="324">
        <f>_xlfn.FLOOR.PRECISE('[10]численность 2021'!J70)</f>
        <v>0</v>
      </c>
      <c r="DR54" s="324">
        <v>0</v>
      </c>
      <c r="DS54" s="324">
        <v>0</v>
      </c>
      <c r="DT54" s="324">
        <f t="shared" si="837"/>
        <v>0</v>
      </c>
      <c r="DU54" s="326">
        <f>_xlfn.FLOOR.PRECISE('[10]численность 2021'!S70)</f>
        <v>0</v>
      </c>
      <c r="DV54" s="331">
        <f t="shared" si="838"/>
        <v>0</v>
      </c>
      <c r="DW54" s="327">
        <f t="shared" si="839"/>
        <v>0</v>
      </c>
      <c r="DX54" s="328"/>
      <c r="DY54" s="325">
        <v>0</v>
      </c>
      <c r="DZ54" s="333">
        <v>0</v>
      </c>
      <c r="EA54" s="324">
        <f>_xlfn.FLOOR.PRECISE('[10]численность 2021'!T70)</f>
        <v>0</v>
      </c>
      <c r="EB54" s="282">
        <v>0</v>
      </c>
      <c r="EC54" s="324">
        <v>0</v>
      </c>
      <c r="ED54" s="324">
        <f t="shared" si="840"/>
        <v>0</v>
      </c>
      <c r="EE54" s="326">
        <f>_xlfn.FLOOR.PRECISE('[10]численность 2021'!U70)</f>
        <v>0</v>
      </c>
      <c r="EF54" s="331">
        <f t="shared" si="841"/>
        <v>0</v>
      </c>
      <c r="EG54" s="327">
        <f t="shared" si="842"/>
        <v>0</v>
      </c>
      <c r="EH54" s="328"/>
    </row>
    <row r="55" ht="51" customHeight="1">
      <c r="A55" s="152" t="s">
        <v>89</v>
      </c>
      <c r="B55" s="282">
        <f>'[10]численность 2021'!C67</f>
        <v>644</v>
      </c>
      <c r="C55" s="283">
        <v>3212.4479980000001</v>
      </c>
      <c r="D55" s="283">
        <v>3072.4560550000001</v>
      </c>
      <c r="E55" s="282">
        <f>_xlfn.FLOOR.PRECISE('[10]численность 2021'!D67)</f>
        <v>3464</v>
      </c>
      <c r="F55" s="282">
        <v>4.7708940000000002</v>
      </c>
      <c r="G55" s="282">
        <v>4.7708940000000002</v>
      </c>
      <c r="H55" s="282">
        <f t="shared" si="811"/>
        <v>5.3788819875776399</v>
      </c>
      <c r="I55" s="284">
        <f>_xlfn.FLOOR.PRECISE('[10]численность 2021'!R67)</f>
        <v>1100</v>
      </c>
      <c r="J55" s="285">
        <f t="shared" si="764"/>
        <v>1212.3999999999999</v>
      </c>
      <c r="K55" s="286">
        <f t="shared" si="812"/>
        <v>1100</v>
      </c>
      <c r="L55" s="287">
        <v>1100</v>
      </c>
      <c r="M55" s="283">
        <v>0</v>
      </c>
      <c r="N55" s="283">
        <v>0</v>
      </c>
      <c r="O55" s="282">
        <f>_xlfn.FLOOR.PRECISE('[10]численность 2021'!P67)</f>
        <v>0</v>
      </c>
      <c r="P55" s="282">
        <v>0</v>
      </c>
      <c r="Q55" s="282">
        <v>0</v>
      </c>
      <c r="R55" s="282">
        <f t="shared" si="813"/>
        <v>0</v>
      </c>
      <c r="S55" s="284">
        <f>_xlfn.FLOOR.PRECISE('[10]численность 2021'!Q67)</f>
        <v>0</v>
      </c>
      <c r="T55" s="284"/>
      <c r="U55" s="285">
        <f t="shared" si="843"/>
        <v>0</v>
      </c>
      <c r="V55" s="286">
        <f t="shared" si="814"/>
        <v>0</v>
      </c>
      <c r="W55" s="287"/>
      <c r="X55" s="287"/>
      <c r="Y55" s="288"/>
      <c r="Z55" s="283">
        <v>0</v>
      </c>
      <c r="AA55" s="283">
        <v>0</v>
      </c>
      <c r="AB55" s="282">
        <f>_xlfn.FLOOR.PRECISE('[10]численность 2021'!E67)</f>
        <v>0</v>
      </c>
      <c r="AC55" s="282">
        <v>0</v>
      </c>
      <c r="AD55" s="282">
        <v>0</v>
      </c>
      <c r="AE55" s="282">
        <f t="shared" si="815"/>
        <v>0</v>
      </c>
      <c r="AF55" s="284">
        <f>_xlfn.FLOOR.PRECISE('[10]численность 2021'!O67)</f>
        <v>0</v>
      </c>
      <c r="AG55" s="285">
        <f t="shared" si="856"/>
        <v>0</v>
      </c>
      <c r="AH55" s="286">
        <f t="shared" si="857"/>
        <v>0</v>
      </c>
      <c r="AI55" s="289">
        <f t="shared" si="816"/>
        <v>0</v>
      </c>
      <c r="AJ55" s="287"/>
      <c r="AK55" s="287"/>
      <c r="AL55" s="283">
        <v>0</v>
      </c>
      <c r="AM55" s="283">
        <v>0</v>
      </c>
      <c r="AN55" s="282">
        <f>_xlfn.FLOOR.PRECISE('[10]численность 2021'!F67)</f>
        <v>0</v>
      </c>
      <c r="AO55" s="282">
        <v>0</v>
      </c>
      <c r="AP55" s="282">
        <v>0</v>
      </c>
      <c r="AQ55" s="282">
        <f t="shared" si="817"/>
        <v>0</v>
      </c>
      <c r="AR55" s="284">
        <f>_xlfn.FLOOR.PRECISE('[10]численность 2021'!L67)</f>
        <v>0</v>
      </c>
      <c r="AS55" s="284"/>
      <c r="AT55" s="284">
        <f t="shared" si="844"/>
        <v>0</v>
      </c>
      <c r="AU55" s="285">
        <f t="shared" si="818"/>
        <v>0</v>
      </c>
      <c r="AV55" s="285">
        <f t="shared" si="845"/>
        <v>0</v>
      </c>
      <c r="AW55" s="290">
        <f t="shared" si="819"/>
        <v>0</v>
      </c>
      <c r="AX55" s="287"/>
      <c r="AY55" s="285">
        <f t="shared" si="846"/>
        <v>0</v>
      </c>
      <c r="AZ55" s="286">
        <f t="shared" si="820"/>
        <v>0</v>
      </c>
      <c r="BA55" s="287"/>
      <c r="BB55" s="285">
        <f t="shared" si="847"/>
        <v>0</v>
      </c>
      <c r="BC55" s="287"/>
      <c r="BD55" s="283">
        <v>430.72100799999998</v>
      </c>
      <c r="BE55" s="283">
        <v>346.44949300000002</v>
      </c>
      <c r="BF55" s="282">
        <f>_xlfn.FLOOR.PRECISE('[10]численность 2021'!G67)</f>
        <v>528</v>
      </c>
      <c r="BG55" s="282">
        <v>0.668821</v>
      </c>
      <c r="BH55" s="282">
        <v>0.53796500000000003</v>
      </c>
      <c r="BI55" s="282">
        <f t="shared" si="821"/>
        <v>0.81987577639751552</v>
      </c>
      <c r="BJ55" s="284">
        <f>_xlfn.FLOOR.PRECISE('[10]численность 2021'!K67)</f>
        <v>11</v>
      </c>
      <c r="BK55" s="284"/>
      <c r="BL55" s="284">
        <f t="shared" si="848"/>
        <v>11</v>
      </c>
      <c r="BM55" s="285">
        <f t="shared" si="822"/>
        <v>15.84</v>
      </c>
      <c r="BN55" s="290">
        <f t="shared" si="849"/>
        <v>11</v>
      </c>
      <c r="BO55" s="287">
        <v>11</v>
      </c>
      <c r="BP55" s="285">
        <f t="shared" si="850"/>
        <v>1.6499999999999999</v>
      </c>
      <c r="BQ55" s="286">
        <f t="shared" si="823"/>
        <v>0</v>
      </c>
      <c r="BR55" s="287"/>
      <c r="BS55" s="285">
        <f t="shared" si="824"/>
        <v>2.2000000000000002</v>
      </c>
      <c r="BT55" s="287"/>
      <c r="BU55" s="283">
        <v>0</v>
      </c>
      <c r="BV55" s="283">
        <v>0</v>
      </c>
      <c r="BW55" s="282">
        <f>_xlfn.FLOOR.PRECISE('[10]численность 2021'!H67)</f>
        <v>0</v>
      </c>
      <c r="BX55" s="282">
        <v>0</v>
      </c>
      <c r="BY55" s="282">
        <v>0</v>
      </c>
      <c r="BZ55" s="282">
        <f t="shared" si="825"/>
        <v>0</v>
      </c>
      <c r="CA55" s="284">
        <f>_xlfn.FLOOR.PRECISE('[10]численность 2021'!M67)</f>
        <v>0</v>
      </c>
      <c r="CB55" s="284"/>
      <c r="CC55" s="284"/>
      <c r="CD55" s="284">
        <f t="shared" si="851"/>
        <v>0</v>
      </c>
      <c r="CE55" s="285">
        <f t="shared" si="826"/>
        <v>0</v>
      </c>
      <c r="CF55" s="290">
        <f t="shared" si="827"/>
        <v>0</v>
      </c>
      <c r="CG55" s="287"/>
      <c r="CH55" s="285">
        <f t="shared" si="852"/>
        <v>0</v>
      </c>
      <c r="CI55" s="286">
        <f t="shared" si="828"/>
        <v>0</v>
      </c>
      <c r="CJ55" s="287"/>
      <c r="CK55" s="285">
        <f t="shared" si="853"/>
        <v>0</v>
      </c>
      <c r="CL55" s="286">
        <f t="shared" si="829"/>
        <v>0</v>
      </c>
      <c r="CM55" s="287"/>
      <c r="CN55" s="285">
        <f t="shared" si="830"/>
        <v>0</v>
      </c>
      <c r="CO55" s="287"/>
      <c r="CP55" s="291">
        <f t="shared" si="831"/>
        <v>1</v>
      </c>
      <c r="CQ55" s="283">
        <v>0</v>
      </c>
      <c r="CR55" s="283">
        <v>0</v>
      </c>
      <c r="CS55" s="283" t="e">
        <f>#NAME?</f>
        <v>#REF!</v>
      </c>
      <c r="CT55" s="282">
        <v>0</v>
      </c>
      <c r="CU55" s="282">
        <v>0</v>
      </c>
      <c r="CV55" s="282" t="e">
        <f>#NAME?</f>
        <v>#REF!</v>
      </c>
      <c r="CW55" s="284" t="e">
        <f>#NAME?</f>
        <v>#REF!</v>
      </c>
      <c r="CX55" s="285" t="e">
        <f t="shared" si="832"/>
        <v>#REF!</v>
      </c>
      <c r="CY55" s="290" t="e">
        <f t="shared" si="833"/>
        <v>#REF!</v>
      </c>
      <c r="CZ55" s="292"/>
      <c r="DA55" s="285">
        <f t="shared" si="834"/>
        <v>0</v>
      </c>
      <c r="DB55" s="292"/>
      <c r="DC55" s="283">
        <v>327.72250400000001</v>
      </c>
      <c r="DD55" s="283">
        <v>284.74249300000002</v>
      </c>
      <c r="DE55" s="282">
        <f>_xlfn.FLOOR.PRECISE('[10]численность 2021'!I67)</f>
        <v>530</v>
      </c>
      <c r="DF55" s="282">
        <v>0.50888599999999995</v>
      </c>
      <c r="DG55" s="282">
        <v>0.44214700000000001</v>
      </c>
      <c r="DH55" s="282">
        <f t="shared" si="835"/>
        <v>0.82298136645962738</v>
      </c>
      <c r="DI55" s="284">
        <f>_xlfn.FLOOR.PRECISE('[10]численность 2021'!N67)</f>
        <v>27</v>
      </c>
      <c r="DJ55" s="285">
        <f t="shared" si="854"/>
        <v>79.5</v>
      </c>
      <c r="DK55" s="286">
        <f t="shared" si="836"/>
        <v>27</v>
      </c>
      <c r="DL55" s="287">
        <v>27</v>
      </c>
      <c r="DM55" s="285">
        <f t="shared" si="855"/>
        <v>5.4000000000000004</v>
      </c>
      <c r="DN55" s="287"/>
      <c r="DO55" s="283">
        <v>0</v>
      </c>
      <c r="DP55" s="283">
        <v>0</v>
      </c>
      <c r="DQ55" s="282">
        <f>_xlfn.FLOOR.PRECISE('[10]численность 2021'!J67)</f>
        <v>0</v>
      </c>
      <c r="DR55" s="282">
        <v>0</v>
      </c>
      <c r="DS55" s="282">
        <v>0</v>
      </c>
      <c r="DT55" s="282">
        <f t="shared" si="837"/>
        <v>0</v>
      </c>
      <c r="DU55" s="284">
        <f>_xlfn.FLOOR.PRECISE('[10]численность 2021'!S67)</f>
        <v>0</v>
      </c>
      <c r="DV55" s="285">
        <f t="shared" si="838"/>
        <v>0</v>
      </c>
      <c r="DW55" s="286">
        <f t="shared" si="839"/>
        <v>0</v>
      </c>
      <c r="DX55" s="287"/>
      <c r="DY55" s="283">
        <v>0</v>
      </c>
      <c r="DZ55" s="293">
        <v>0</v>
      </c>
      <c r="EA55" s="282">
        <f>_xlfn.FLOOR.PRECISE('[10]численность 2021'!T67)</f>
        <v>0</v>
      </c>
      <c r="EB55" s="282">
        <v>0</v>
      </c>
      <c r="EC55" s="282">
        <v>0</v>
      </c>
      <c r="ED55" s="282">
        <f t="shared" si="840"/>
        <v>0</v>
      </c>
      <c r="EE55" s="284">
        <f>_xlfn.FLOOR.PRECISE('[10]численность 2021'!U67)</f>
        <v>0</v>
      </c>
      <c r="EF55" s="285">
        <f t="shared" si="841"/>
        <v>0</v>
      </c>
      <c r="EG55" s="286">
        <f t="shared" si="842"/>
        <v>0</v>
      </c>
      <c r="EH55" s="292"/>
    </row>
    <row r="56" ht="48" customHeight="1">
      <c r="A56" s="152" t="s">
        <v>307</v>
      </c>
      <c r="B56" s="282">
        <f>'[10]численность 2021'!C69</f>
        <v>1480.4000244140625</v>
      </c>
      <c r="C56" s="283">
        <v>6412.7939450000003</v>
      </c>
      <c r="D56" s="283">
        <v>7349.1821289999998</v>
      </c>
      <c r="E56" s="282">
        <f>_xlfn.FLOOR.PRECISE('[10]численность 2021'!D69)</f>
        <v>7011</v>
      </c>
      <c r="F56" s="282">
        <v>4.9643220000000001</v>
      </c>
      <c r="G56" s="282">
        <v>4.9643220000000001</v>
      </c>
      <c r="H56" s="282">
        <f t="shared" si="811"/>
        <v>4.735882115899674</v>
      </c>
      <c r="I56" s="284">
        <f>_xlfn.FLOOR.PRECISE('[10]численность 2021'!R69)</f>
        <v>2400</v>
      </c>
      <c r="J56" s="285">
        <f t="shared" si="764"/>
        <v>2453.8499999999999</v>
      </c>
      <c r="K56" s="286">
        <f t="shared" si="812"/>
        <v>2400</v>
      </c>
      <c r="L56" s="287">
        <v>2400</v>
      </c>
      <c r="M56" s="283">
        <v>0</v>
      </c>
      <c r="N56" s="283">
        <v>0</v>
      </c>
      <c r="O56" s="282">
        <f>_xlfn.FLOOR.PRECISE('[10]численность 2021'!P69)</f>
        <v>0</v>
      </c>
      <c r="P56" s="282">
        <v>0</v>
      </c>
      <c r="Q56" s="282">
        <v>0</v>
      </c>
      <c r="R56" s="282">
        <f t="shared" si="813"/>
        <v>0</v>
      </c>
      <c r="S56" s="284">
        <f>_xlfn.FLOOR.PRECISE('[10]численность 2021'!Q69)</f>
        <v>0</v>
      </c>
      <c r="T56" s="284"/>
      <c r="U56" s="285">
        <f t="shared" si="843"/>
        <v>0</v>
      </c>
      <c r="V56" s="286">
        <f t="shared" si="814"/>
        <v>0</v>
      </c>
      <c r="W56" s="287"/>
      <c r="X56" s="287"/>
      <c r="Y56" s="288"/>
      <c r="Z56" s="283">
        <v>0</v>
      </c>
      <c r="AA56" s="283">
        <v>0</v>
      </c>
      <c r="AB56" s="282">
        <f>_xlfn.FLOOR.PRECISE('[10]численность 2021'!E69)</f>
        <v>0</v>
      </c>
      <c r="AC56" s="282">
        <v>0</v>
      </c>
      <c r="AD56" s="282">
        <v>0</v>
      </c>
      <c r="AE56" s="282">
        <f t="shared" si="815"/>
        <v>0</v>
      </c>
      <c r="AF56" s="284">
        <f>_xlfn.FLOOR.PRECISE('[10]численность 2021'!O69)</f>
        <v>0</v>
      </c>
      <c r="AG56" s="285">
        <f t="shared" si="856"/>
        <v>0</v>
      </c>
      <c r="AH56" s="286">
        <f t="shared" si="857"/>
        <v>0</v>
      </c>
      <c r="AI56" s="289">
        <f t="shared" si="816"/>
        <v>0</v>
      </c>
      <c r="AJ56" s="287"/>
      <c r="AK56" s="287"/>
      <c r="AL56" s="283">
        <v>0</v>
      </c>
      <c r="AM56" s="283">
        <v>0</v>
      </c>
      <c r="AN56" s="282">
        <f>_xlfn.FLOOR.PRECISE('[10]численность 2021'!F69)</f>
        <v>0</v>
      </c>
      <c r="AO56" s="282">
        <v>0</v>
      </c>
      <c r="AP56" s="282">
        <v>0</v>
      </c>
      <c r="AQ56" s="282">
        <f t="shared" si="817"/>
        <v>0</v>
      </c>
      <c r="AR56" s="284">
        <f>_xlfn.FLOOR.PRECISE('[10]численность 2021'!L69)</f>
        <v>0</v>
      </c>
      <c r="AS56" s="284"/>
      <c r="AT56" s="284">
        <f t="shared" si="844"/>
        <v>0</v>
      </c>
      <c r="AU56" s="285">
        <f t="shared" si="818"/>
        <v>0</v>
      </c>
      <c r="AV56" s="285">
        <f t="shared" si="845"/>
        <v>0</v>
      </c>
      <c r="AW56" s="290">
        <f t="shared" si="819"/>
        <v>0</v>
      </c>
      <c r="AX56" s="287"/>
      <c r="AY56" s="285">
        <f t="shared" si="846"/>
        <v>0</v>
      </c>
      <c r="AZ56" s="286">
        <f t="shared" si="820"/>
        <v>0</v>
      </c>
      <c r="BA56" s="287"/>
      <c r="BB56" s="285">
        <f t="shared" si="847"/>
        <v>0</v>
      </c>
      <c r="BC56" s="287"/>
      <c r="BD56" s="283">
        <v>1214.265991</v>
      </c>
      <c r="BE56" s="283">
        <v>1798.379639</v>
      </c>
      <c r="BF56" s="282">
        <f>_xlfn.FLOOR.PRECISE('[10]численность 2021'!G69)</f>
        <v>1995</v>
      </c>
      <c r="BG56" s="282">
        <v>0.82022799999999996</v>
      </c>
      <c r="BH56" s="282">
        <v>1.214793</v>
      </c>
      <c r="BI56" s="282">
        <f t="shared" si="821"/>
        <v>1.347608732166574</v>
      </c>
      <c r="BJ56" s="284">
        <f>_xlfn.FLOOR.PRECISE('[10]численность 2021'!K69)</f>
        <v>50</v>
      </c>
      <c r="BK56" s="284"/>
      <c r="BL56" s="284">
        <f t="shared" si="848"/>
        <v>50</v>
      </c>
      <c r="BM56" s="285">
        <f t="shared" si="822"/>
        <v>99.75</v>
      </c>
      <c r="BN56" s="290">
        <f t="shared" si="849"/>
        <v>50</v>
      </c>
      <c r="BO56" s="287">
        <v>50</v>
      </c>
      <c r="BP56" s="285">
        <f t="shared" si="850"/>
        <v>7.5</v>
      </c>
      <c r="BQ56" s="286">
        <f t="shared" si="823"/>
        <v>0</v>
      </c>
      <c r="BR56" s="287"/>
      <c r="BS56" s="285">
        <f t="shared" si="824"/>
        <v>10</v>
      </c>
      <c r="BT56" s="287"/>
      <c r="BU56" s="283">
        <v>0</v>
      </c>
      <c r="BV56" s="283">
        <v>0</v>
      </c>
      <c r="BW56" s="282">
        <f>_xlfn.FLOOR.PRECISE('[10]численность 2021'!H69)</f>
        <v>0</v>
      </c>
      <c r="BX56" s="282">
        <v>0</v>
      </c>
      <c r="BY56" s="282">
        <v>0</v>
      </c>
      <c r="BZ56" s="282">
        <f t="shared" si="825"/>
        <v>0</v>
      </c>
      <c r="CA56" s="284">
        <f>_xlfn.FLOOR.PRECISE('[10]численность 2021'!M69)</f>
        <v>0</v>
      </c>
      <c r="CB56" s="284"/>
      <c r="CC56" s="284"/>
      <c r="CD56" s="284">
        <f t="shared" si="851"/>
        <v>0</v>
      </c>
      <c r="CE56" s="285">
        <f t="shared" si="826"/>
        <v>0</v>
      </c>
      <c r="CF56" s="290">
        <f t="shared" si="827"/>
        <v>0</v>
      </c>
      <c r="CG56" s="287"/>
      <c r="CH56" s="285">
        <f t="shared" si="852"/>
        <v>0</v>
      </c>
      <c r="CI56" s="286">
        <f t="shared" si="828"/>
        <v>0</v>
      </c>
      <c r="CJ56" s="287"/>
      <c r="CK56" s="285">
        <f t="shared" si="853"/>
        <v>0</v>
      </c>
      <c r="CL56" s="286">
        <f t="shared" si="829"/>
        <v>0</v>
      </c>
      <c r="CM56" s="287"/>
      <c r="CN56" s="285">
        <f t="shared" si="830"/>
        <v>0</v>
      </c>
      <c r="CO56" s="287"/>
      <c r="CP56" s="291">
        <f t="shared" si="831"/>
        <v>1</v>
      </c>
      <c r="CQ56" s="283">
        <v>0</v>
      </c>
      <c r="CR56" s="283">
        <v>0</v>
      </c>
      <c r="CS56" s="283" t="e">
        <f>#NAME?</f>
        <v>#REF!</v>
      </c>
      <c r="CT56" s="282">
        <v>0</v>
      </c>
      <c r="CU56" s="282">
        <v>0</v>
      </c>
      <c r="CV56" s="282" t="e">
        <f>#NAME?</f>
        <v>#REF!</v>
      </c>
      <c r="CW56" s="284" t="e">
        <f>#NAME?</f>
        <v>#REF!</v>
      </c>
      <c r="CX56" s="285" t="e">
        <f t="shared" si="832"/>
        <v>#REF!</v>
      </c>
      <c r="CY56" s="290" t="e">
        <f t="shared" si="833"/>
        <v>#REF!</v>
      </c>
      <c r="CZ56" s="292"/>
      <c r="DA56" s="285">
        <f t="shared" si="834"/>
        <v>0</v>
      </c>
      <c r="DB56" s="292"/>
      <c r="DC56" s="283">
        <v>547.19604500000003</v>
      </c>
      <c r="DD56" s="283">
        <v>797.96954300000004</v>
      </c>
      <c r="DE56" s="282">
        <f>_xlfn.FLOOR.PRECISE('[10]численность 2021'!I69)</f>
        <v>765</v>
      </c>
      <c r="DF56" s="282">
        <v>0.36962699999999998</v>
      </c>
      <c r="DG56" s="282">
        <v>0.53902300000000003</v>
      </c>
      <c r="DH56" s="282">
        <f t="shared" si="835"/>
        <v>0.51675222060522763</v>
      </c>
      <c r="DI56" s="284">
        <f>_xlfn.FLOOR.PRECISE('[10]численность 2021'!N69)</f>
        <v>50</v>
      </c>
      <c r="DJ56" s="285">
        <f t="shared" si="854"/>
        <v>114.75</v>
      </c>
      <c r="DK56" s="286">
        <f t="shared" si="836"/>
        <v>50</v>
      </c>
      <c r="DL56" s="287">
        <v>50</v>
      </c>
      <c r="DM56" s="285">
        <f t="shared" si="855"/>
        <v>10</v>
      </c>
      <c r="DN56" s="287"/>
      <c r="DO56" s="283">
        <v>0</v>
      </c>
      <c r="DP56" s="283">
        <v>3.930885</v>
      </c>
      <c r="DQ56" s="282">
        <f>_xlfn.FLOOR.PRECISE('[10]численность 2021'!J69)</f>
        <v>0</v>
      </c>
      <c r="DR56" s="282">
        <v>0</v>
      </c>
      <c r="DS56" s="282">
        <v>2.6549999999999998e-003</v>
      </c>
      <c r="DT56" s="282">
        <f t="shared" si="837"/>
        <v>0</v>
      </c>
      <c r="DU56" s="284">
        <f>_xlfn.FLOOR.PRECISE('[10]численность 2021'!S69)</f>
        <v>0</v>
      </c>
      <c r="DV56" s="285">
        <f t="shared" si="838"/>
        <v>0</v>
      </c>
      <c r="DW56" s="286">
        <f t="shared" si="839"/>
        <v>0</v>
      </c>
      <c r="DX56" s="287"/>
      <c r="DY56" s="283">
        <v>0</v>
      </c>
      <c r="DZ56" s="293">
        <v>0</v>
      </c>
      <c r="EA56" s="282">
        <f>_xlfn.FLOOR.PRECISE('[10]численность 2021'!T69)</f>
        <v>0</v>
      </c>
      <c r="EB56" s="282">
        <v>0</v>
      </c>
      <c r="EC56" s="282">
        <v>0</v>
      </c>
      <c r="ED56" s="282">
        <f t="shared" si="840"/>
        <v>0</v>
      </c>
      <c r="EE56" s="284">
        <f>_xlfn.FLOOR.PRECISE('[10]численность 2021'!U69)</f>
        <v>0</v>
      </c>
      <c r="EF56" s="285">
        <f t="shared" si="841"/>
        <v>0</v>
      </c>
      <c r="EG56" s="286">
        <f t="shared" si="842"/>
        <v>0</v>
      </c>
      <c r="EH56" s="292"/>
    </row>
    <row r="57" s="323" customFormat="1" ht="66" customHeight="1">
      <c r="A57" s="154" t="s">
        <v>90</v>
      </c>
      <c r="B57" s="324">
        <f>'[10]численность 2021'!C68</f>
        <v>1406</v>
      </c>
      <c r="C57" s="325">
        <v>5848.6523440000001</v>
      </c>
      <c r="D57" s="325">
        <v>3581.1757809999999</v>
      </c>
      <c r="E57" s="324">
        <f>_xlfn.FLOOR.PRECISE('[10]численность 2021'!D68)</f>
        <v>3678</v>
      </c>
      <c r="F57" s="324">
        <v>2.5470670000000002</v>
      </c>
      <c r="G57" s="282">
        <v>2.5470670000000002</v>
      </c>
      <c r="H57" s="324">
        <f t="shared" si="811"/>
        <v>2.6159317211948792</v>
      </c>
      <c r="I57" s="326">
        <f>_xlfn.FLOOR.PRECISE('[10]численность 2021'!R68)</f>
        <v>1287</v>
      </c>
      <c r="J57" s="285">
        <f t="shared" si="764"/>
        <v>1287.3</v>
      </c>
      <c r="K57" s="327">
        <f t="shared" si="812"/>
        <v>1287</v>
      </c>
      <c r="L57" s="328">
        <v>1287</v>
      </c>
      <c r="M57" s="325">
        <v>0</v>
      </c>
      <c r="N57" s="325">
        <v>0</v>
      </c>
      <c r="O57" s="324">
        <f>_xlfn.FLOOR.PRECISE('[10]численность 2021'!P68)</f>
        <v>0</v>
      </c>
      <c r="P57" s="282">
        <v>0</v>
      </c>
      <c r="Q57" s="324">
        <v>0</v>
      </c>
      <c r="R57" s="324">
        <f t="shared" si="813"/>
        <v>0</v>
      </c>
      <c r="S57" s="326">
        <f>_xlfn.FLOOR.PRECISE('[10]численность 2021'!Q68)</f>
        <v>0</v>
      </c>
      <c r="T57" s="326"/>
      <c r="U57" s="285">
        <f t="shared" si="843"/>
        <v>0</v>
      </c>
      <c r="V57" s="327">
        <f t="shared" si="814"/>
        <v>0</v>
      </c>
      <c r="W57" s="328"/>
      <c r="X57" s="328"/>
      <c r="Y57" s="329"/>
      <c r="Z57" s="325">
        <v>0</v>
      </c>
      <c r="AA57" s="325">
        <v>0</v>
      </c>
      <c r="AB57" s="324">
        <f>_xlfn.FLOOR.PRECISE('[10]численность 2021'!E68)</f>
        <v>0</v>
      </c>
      <c r="AC57" s="324">
        <v>0</v>
      </c>
      <c r="AD57" s="324">
        <v>0</v>
      </c>
      <c r="AE57" s="324">
        <f t="shared" si="815"/>
        <v>0</v>
      </c>
      <c r="AF57" s="326">
        <f>_xlfn.FLOOR.PRECISE('[10]численность 2021'!O68)</f>
        <v>0</v>
      </c>
      <c r="AG57" s="285">
        <f t="shared" si="856"/>
        <v>0</v>
      </c>
      <c r="AH57" s="286">
        <f t="shared" si="857"/>
        <v>0</v>
      </c>
      <c r="AI57" s="330">
        <f t="shared" si="816"/>
        <v>0</v>
      </c>
      <c r="AJ57" s="328"/>
      <c r="AK57" s="328"/>
      <c r="AL57" s="325">
        <v>0</v>
      </c>
      <c r="AM57" s="325">
        <v>0</v>
      </c>
      <c r="AN57" s="324">
        <f>_xlfn.FLOOR.PRECISE('[10]численность 2021'!F68)</f>
        <v>0</v>
      </c>
      <c r="AO57" s="324">
        <v>0</v>
      </c>
      <c r="AP57" s="324">
        <v>0</v>
      </c>
      <c r="AQ57" s="324">
        <f t="shared" si="817"/>
        <v>0</v>
      </c>
      <c r="AR57" s="326">
        <f>_xlfn.FLOOR.PRECISE('[10]численность 2021'!L68)</f>
        <v>0</v>
      </c>
      <c r="AS57" s="326"/>
      <c r="AT57" s="284">
        <f t="shared" si="844"/>
        <v>0</v>
      </c>
      <c r="AU57" s="331">
        <f t="shared" si="818"/>
        <v>0</v>
      </c>
      <c r="AV57" s="285">
        <f t="shared" si="845"/>
        <v>0</v>
      </c>
      <c r="AW57" s="330">
        <f t="shared" si="819"/>
        <v>0</v>
      </c>
      <c r="AX57" s="328"/>
      <c r="AY57" s="285">
        <f t="shared" si="846"/>
        <v>0</v>
      </c>
      <c r="AZ57" s="327">
        <f t="shared" si="820"/>
        <v>0</v>
      </c>
      <c r="BA57" s="328"/>
      <c r="BB57" s="285">
        <f t="shared" si="847"/>
        <v>0</v>
      </c>
      <c r="BC57" s="328"/>
      <c r="BD57" s="325">
        <v>865.252747</v>
      </c>
      <c r="BE57" s="325">
        <v>944.95214799999997</v>
      </c>
      <c r="BF57" s="324">
        <f>_xlfn.FLOOR.PRECISE('[10]численность 2021'!G68)</f>
        <v>378</v>
      </c>
      <c r="BG57" s="324">
        <v>0.61539999999999995</v>
      </c>
      <c r="BH57" s="324">
        <v>0.67208500000000004</v>
      </c>
      <c r="BI57" s="324">
        <f t="shared" si="821"/>
        <v>0.26884779516358465</v>
      </c>
      <c r="BJ57" s="326">
        <f>_xlfn.FLOOR.PRECISE('[10]численность 2021'!K68)</f>
        <v>11</v>
      </c>
      <c r="BK57" s="326"/>
      <c r="BL57" s="284">
        <f t="shared" si="848"/>
        <v>11</v>
      </c>
      <c r="BM57" s="285">
        <f t="shared" si="822"/>
        <v>11.34</v>
      </c>
      <c r="BN57" s="330">
        <f t="shared" si="849"/>
        <v>11</v>
      </c>
      <c r="BO57" s="328">
        <v>11</v>
      </c>
      <c r="BP57" s="285">
        <f t="shared" si="850"/>
        <v>1.6499999999999999</v>
      </c>
      <c r="BQ57" s="327">
        <f t="shared" si="823"/>
        <v>0</v>
      </c>
      <c r="BR57" s="328"/>
      <c r="BS57" s="331">
        <f t="shared" si="824"/>
        <v>2.2000000000000002</v>
      </c>
      <c r="BT57" s="328"/>
      <c r="BU57" s="325">
        <v>0</v>
      </c>
      <c r="BV57" s="325">
        <v>0</v>
      </c>
      <c r="BW57" s="324">
        <f>_xlfn.FLOOR.PRECISE('[10]численность 2021'!H68)</f>
        <v>0</v>
      </c>
      <c r="BX57" s="324">
        <v>0</v>
      </c>
      <c r="BY57" s="324">
        <v>0</v>
      </c>
      <c r="BZ57" s="324">
        <f t="shared" si="825"/>
        <v>0</v>
      </c>
      <c r="CA57" s="326">
        <f>_xlfn.FLOOR.PRECISE('[10]численность 2021'!M68)</f>
        <v>0</v>
      </c>
      <c r="CB57" s="326"/>
      <c r="CC57" s="326"/>
      <c r="CD57" s="284">
        <f t="shared" si="851"/>
        <v>0</v>
      </c>
      <c r="CE57" s="331">
        <f t="shared" si="826"/>
        <v>0</v>
      </c>
      <c r="CF57" s="330">
        <f t="shared" si="827"/>
        <v>0</v>
      </c>
      <c r="CG57" s="328"/>
      <c r="CH57" s="285">
        <f t="shared" si="852"/>
        <v>0</v>
      </c>
      <c r="CI57" s="327">
        <f t="shared" si="828"/>
        <v>0</v>
      </c>
      <c r="CJ57" s="328"/>
      <c r="CK57" s="285">
        <f t="shared" si="853"/>
        <v>0</v>
      </c>
      <c r="CL57" s="327">
        <f t="shared" si="829"/>
        <v>0</v>
      </c>
      <c r="CM57" s="328"/>
      <c r="CN57" s="331">
        <f t="shared" si="830"/>
        <v>0</v>
      </c>
      <c r="CO57" s="328"/>
      <c r="CP57" s="332">
        <f t="shared" si="831"/>
        <v>1</v>
      </c>
      <c r="CQ57" s="325">
        <v>0</v>
      </c>
      <c r="CR57" s="325">
        <v>0</v>
      </c>
      <c r="CS57" s="325" t="e">
        <f>#NAME?</f>
        <v>#REF!</v>
      </c>
      <c r="CT57" s="324">
        <v>0</v>
      </c>
      <c r="CU57" s="324">
        <v>0</v>
      </c>
      <c r="CV57" s="324" t="e">
        <f>#NAME?</f>
        <v>#REF!</v>
      </c>
      <c r="CW57" s="326" t="e">
        <f>#NAME?</f>
        <v>#REF!</v>
      </c>
      <c r="CX57" s="331" t="e">
        <f t="shared" si="832"/>
        <v>#REF!</v>
      </c>
      <c r="CY57" s="330" t="e">
        <f t="shared" si="833"/>
        <v>#REF!</v>
      </c>
      <c r="CZ57" s="328"/>
      <c r="DA57" s="331">
        <f t="shared" si="834"/>
        <v>0</v>
      </c>
      <c r="DB57" s="328"/>
      <c r="DC57" s="325">
        <v>309.26797499999998</v>
      </c>
      <c r="DD57" s="325">
        <v>528.79247999999995</v>
      </c>
      <c r="DE57" s="324">
        <f>_xlfn.FLOOR.PRECISE('[10]численность 2021'!I68)</f>
        <v>201</v>
      </c>
      <c r="DF57" s="324">
        <v>0.21996299999999999</v>
      </c>
      <c r="DG57" s="324">
        <v>0.37609700000000001</v>
      </c>
      <c r="DH57" s="324">
        <f t="shared" si="835"/>
        <v>0.14295874822190613</v>
      </c>
      <c r="DI57" s="326">
        <f>_xlfn.FLOOR.PRECISE('[10]численность 2021'!N68)</f>
        <v>20</v>
      </c>
      <c r="DJ57" s="285">
        <f t="shared" si="854"/>
        <v>30.149999999999999</v>
      </c>
      <c r="DK57" s="327">
        <f t="shared" si="836"/>
        <v>20</v>
      </c>
      <c r="DL57" s="328">
        <v>20</v>
      </c>
      <c r="DM57" s="285">
        <f t="shared" si="855"/>
        <v>4</v>
      </c>
      <c r="DN57" s="328"/>
      <c r="DO57" s="325">
        <v>116.266159</v>
      </c>
      <c r="DP57" s="325">
        <v>0</v>
      </c>
      <c r="DQ57" s="324">
        <f>_xlfn.FLOOR.PRECISE('[10]численность 2021'!J68)</f>
        <v>0</v>
      </c>
      <c r="DR57" s="324">
        <v>8.2693000000000003e-002</v>
      </c>
      <c r="DS57" s="324">
        <v>0</v>
      </c>
      <c r="DT57" s="324">
        <f t="shared" si="837"/>
        <v>0</v>
      </c>
      <c r="DU57" s="326">
        <f>_xlfn.FLOOR.PRECISE('[10]численность 2021'!S68)</f>
        <v>0</v>
      </c>
      <c r="DV57" s="331">
        <f t="shared" si="838"/>
        <v>0</v>
      </c>
      <c r="DW57" s="327">
        <f t="shared" si="839"/>
        <v>0</v>
      </c>
      <c r="DX57" s="328"/>
      <c r="DY57" s="325">
        <v>0</v>
      </c>
      <c r="DZ57" s="333">
        <v>0</v>
      </c>
      <c r="EA57" s="324">
        <f>_xlfn.FLOOR.PRECISE('[10]численность 2021'!T68)</f>
        <v>0</v>
      </c>
      <c r="EB57" s="282">
        <v>0</v>
      </c>
      <c r="EC57" s="324">
        <v>0</v>
      </c>
      <c r="ED57" s="324">
        <f t="shared" si="840"/>
        <v>0</v>
      </c>
      <c r="EE57" s="326">
        <f>_xlfn.FLOOR.PRECISE('[10]численность 2021'!U68)</f>
        <v>0</v>
      </c>
      <c r="EF57" s="331">
        <f t="shared" si="841"/>
        <v>0</v>
      </c>
      <c r="EG57" s="327">
        <f t="shared" si="842"/>
        <v>0</v>
      </c>
      <c r="EH57" s="328"/>
    </row>
    <row r="58" s="323" customFormat="1" ht="33" customHeight="1">
      <c r="A58" s="322" t="s">
        <v>293</v>
      </c>
      <c r="B58" s="324"/>
      <c r="C58" s="325"/>
      <c r="D58" s="325"/>
      <c r="E58" s="324"/>
      <c r="F58" s="324"/>
      <c r="G58" s="324"/>
      <c r="H58" s="324"/>
      <c r="I58" s="326">
        <v>6692</v>
      </c>
      <c r="J58" s="285">
        <f t="shared" si="764"/>
        <v>0</v>
      </c>
      <c r="K58" s="327"/>
      <c r="L58" s="328">
        <v>3276</v>
      </c>
      <c r="M58" s="325"/>
      <c r="N58" s="325"/>
      <c r="O58" s="324"/>
      <c r="P58" s="282"/>
      <c r="Q58" s="324"/>
      <c r="R58" s="324"/>
      <c r="S58" s="326">
        <v>57</v>
      </c>
      <c r="T58" s="326"/>
      <c r="U58" s="285">
        <f t="shared" si="843"/>
        <v>0</v>
      </c>
      <c r="V58" s="327"/>
      <c r="W58" s="328">
        <v>57</v>
      </c>
      <c r="X58" s="328"/>
      <c r="Y58" s="329"/>
      <c r="Z58" s="325"/>
      <c r="AA58" s="325"/>
      <c r="AB58" s="324"/>
      <c r="AC58" s="324"/>
      <c r="AD58" s="324"/>
      <c r="AE58" s="324"/>
      <c r="AF58" s="326"/>
      <c r="AG58" s="285">
        <f t="shared" si="856"/>
        <v>0</v>
      </c>
      <c r="AH58" s="286">
        <f t="shared" si="857"/>
        <v>0</v>
      </c>
      <c r="AI58" s="330"/>
      <c r="AJ58" s="328"/>
      <c r="AK58" s="328"/>
      <c r="AL58" s="325"/>
      <c r="AM58" s="325"/>
      <c r="AN58" s="324"/>
      <c r="AO58" s="324"/>
      <c r="AP58" s="324"/>
      <c r="AQ58" s="324"/>
      <c r="AR58" s="326"/>
      <c r="AS58" s="326"/>
      <c r="AT58" s="284">
        <f t="shared" si="844"/>
        <v>0</v>
      </c>
      <c r="AU58" s="331"/>
      <c r="AV58" s="285">
        <f t="shared" si="845"/>
        <v>0</v>
      </c>
      <c r="AW58" s="330"/>
      <c r="AX58" s="328"/>
      <c r="AY58" s="285">
        <f t="shared" si="846"/>
        <v>0</v>
      </c>
      <c r="AZ58" s="327"/>
      <c r="BA58" s="328"/>
      <c r="BB58" s="285">
        <f t="shared" si="847"/>
        <v>0</v>
      </c>
      <c r="BC58" s="328"/>
      <c r="BD58" s="325"/>
      <c r="BE58" s="325"/>
      <c r="BF58" s="324"/>
      <c r="BG58" s="324"/>
      <c r="BH58" s="324"/>
      <c r="BI58" s="324"/>
      <c r="BJ58" s="326">
        <v>204</v>
      </c>
      <c r="BK58" s="326"/>
      <c r="BL58" s="284">
        <f t="shared" si="848"/>
        <v>0</v>
      </c>
      <c r="BM58" s="331"/>
      <c r="BN58" s="330"/>
      <c r="BO58" s="328">
        <v>204</v>
      </c>
      <c r="BP58" s="285">
        <f t="shared" si="850"/>
        <v>30.599999999999998</v>
      </c>
      <c r="BQ58" s="327"/>
      <c r="BR58" s="328"/>
      <c r="BS58" s="331">
        <f t="shared" si="824"/>
        <v>40.800000000000004</v>
      </c>
      <c r="BT58" s="328"/>
      <c r="BU58" s="325"/>
      <c r="BV58" s="325"/>
      <c r="BW58" s="324"/>
      <c r="BX58" s="324"/>
      <c r="BY58" s="324"/>
      <c r="BZ58" s="324"/>
      <c r="CA58" s="326"/>
      <c r="CB58" s="326"/>
      <c r="CC58" s="326"/>
      <c r="CD58" s="284">
        <f t="shared" si="851"/>
        <v>0</v>
      </c>
      <c r="CE58" s="331"/>
      <c r="CF58" s="330"/>
      <c r="CG58" s="328"/>
      <c r="CH58" s="285">
        <f t="shared" si="852"/>
        <v>0</v>
      </c>
      <c r="CI58" s="327"/>
      <c r="CJ58" s="328"/>
      <c r="CK58" s="285">
        <f t="shared" si="853"/>
        <v>0</v>
      </c>
      <c r="CL58" s="327"/>
      <c r="CM58" s="328"/>
      <c r="CN58" s="331"/>
      <c r="CO58" s="328"/>
      <c r="CP58" s="332"/>
      <c r="CQ58" s="325"/>
      <c r="CR58" s="325"/>
      <c r="CS58" s="325"/>
      <c r="CT58" s="324"/>
      <c r="CU58" s="324"/>
      <c r="CV58" s="324"/>
      <c r="CW58" s="326"/>
      <c r="CX58" s="331"/>
      <c r="CY58" s="330"/>
      <c r="CZ58" s="328"/>
      <c r="DA58" s="331"/>
      <c r="DB58" s="328"/>
      <c r="DC58" s="325"/>
      <c r="DD58" s="325"/>
      <c r="DE58" s="324"/>
      <c r="DF58" s="324"/>
      <c r="DG58" s="324"/>
      <c r="DH58" s="324"/>
      <c r="DI58" s="326">
        <v>148</v>
      </c>
      <c r="DJ58" s="285">
        <f t="shared" si="854"/>
        <v>0</v>
      </c>
      <c r="DK58" s="327"/>
      <c r="DL58" s="328">
        <v>148</v>
      </c>
      <c r="DM58" s="285">
        <f t="shared" si="855"/>
        <v>29.600000000000001</v>
      </c>
      <c r="DN58" s="328"/>
      <c r="DO58" s="325"/>
      <c r="DP58" s="325"/>
      <c r="DQ58" s="324"/>
      <c r="DR58" s="324"/>
      <c r="DS58" s="324"/>
      <c r="DT58" s="324"/>
      <c r="DU58" s="326"/>
      <c r="DV58" s="331"/>
      <c r="DW58" s="327"/>
      <c r="DX58" s="328"/>
      <c r="DY58" s="325"/>
      <c r="DZ58" s="333"/>
      <c r="EA58" s="324"/>
      <c r="EB58" s="282"/>
      <c r="EC58" s="324"/>
      <c r="ED58" s="324"/>
      <c r="EE58" s="326"/>
      <c r="EF58" s="331"/>
      <c r="EG58" s="327"/>
      <c r="EH58" s="328"/>
    </row>
    <row r="59" ht="13.5" customHeight="1">
      <c r="A59" s="268" t="s">
        <v>108</v>
      </c>
      <c r="B59" s="282"/>
      <c r="C59" s="283"/>
      <c r="D59" s="283"/>
      <c r="E59" s="282"/>
      <c r="F59" s="282"/>
      <c r="G59" s="282"/>
      <c r="H59" s="282"/>
      <c r="I59" s="284"/>
      <c r="J59" s="285">
        <f t="shared" si="764"/>
        <v>0</v>
      </c>
      <c r="K59" s="286"/>
      <c r="L59" s="287"/>
      <c r="M59" s="283"/>
      <c r="N59" s="283"/>
      <c r="O59" s="282"/>
      <c r="P59" s="282"/>
      <c r="Q59" s="282"/>
      <c r="R59" s="282"/>
      <c r="S59" s="284"/>
      <c r="T59" s="284"/>
      <c r="U59" s="285">
        <f t="shared" si="843"/>
        <v>0</v>
      </c>
      <c r="V59" s="286"/>
      <c r="W59" s="287"/>
      <c r="X59" s="287"/>
      <c r="Y59" s="288"/>
      <c r="Z59" s="283"/>
      <c r="AA59" s="283"/>
      <c r="AB59" s="282"/>
      <c r="AC59" s="282"/>
      <c r="AD59" s="282"/>
      <c r="AE59" s="282"/>
      <c r="AF59" s="284"/>
      <c r="AG59" s="285">
        <f t="shared" si="856"/>
        <v>0</v>
      </c>
      <c r="AH59" s="286">
        <f t="shared" si="857"/>
        <v>0</v>
      </c>
      <c r="AI59" s="289"/>
      <c r="AJ59" s="287"/>
      <c r="AK59" s="287"/>
      <c r="AL59" s="283"/>
      <c r="AM59" s="283"/>
      <c r="AN59" s="282"/>
      <c r="AO59" s="282"/>
      <c r="AP59" s="282"/>
      <c r="AQ59" s="282"/>
      <c r="AR59" s="284"/>
      <c r="AS59" s="284"/>
      <c r="AT59" s="284">
        <f t="shared" si="844"/>
        <v>0</v>
      </c>
      <c r="AU59" s="285"/>
      <c r="AV59" s="285">
        <f t="shared" si="845"/>
        <v>0</v>
      </c>
      <c r="AW59" s="290"/>
      <c r="AX59" s="287"/>
      <c r="AY59" s="285">
        <f t="shared" si="846"/>
        <v>0</v>
      </c>
      <c r="AZ59" s="286"/>
      <c r="BA59" s="287"/>
      <c r="BB59" s="285">
        <f t="shared" si="847"/>
        <v>0</v>
      </c>
      <c r="BC59" s="287"/>
      <c r="BD59" s="283"/>
      <c r="BE59" s="283"/>
      <c r="BF59" s="282"/>
      <c r="BG59" s="282"/>
      <c r="BH59" s="282"/>
      <c r="BI59" s="282"/>
      <c r="BJ59" s="284"/>
      <c r="BK59" s="284"/>
      <c r="BL59" s="284">
        <f t="shared" si="848"/>
        <v>0</v>
      </c>
      <c r="BM59" s="285"/>
      <c r="BN59" s="290">
        <f t="shared" si="849"/>
        <v>0</v>
      </c>
      <c r="BO59" s="287"/>
      <c r="BP59" s="285">
        <f t="shared" si="850"/>
        <v>0</v>
      </c>
      <c r="BQ59" s="286"/>
      <c r="BR59" s="287"/>
      <c r="BS59" s="285"/>
      <c r="BT59" s="287"/>
      <c r="BU59" s="283"/>
      <c r="BV59" s="283"/>
      <c r="BW59" s="282"/>
      <c r="BX59" s="282"/>
      <c r="BY59" s="282"/>
      <c r="BZ59" s="282"/>
      <c r="CA59" s="284"/>
      <c r="CB59" s="284"/>
      <c r="CC59" s="284"/>
      <c r="CD59" s="284">
        <f t="shared" si="851"/>
        <v>0</v>
      </c>
      <c r="CE59" s="285"/>
      <c r="CF59" s="290"/>
      <c r="CG59" s="287"/>
      <c r="CH59" s="285">
        <f t="shared" si="852"/>
        <v>0</v>
      </c>
      <c r="CI59" s="286"/>
      <c r="CJ59" s="287"/>
      <c r="CK59" s="285">
        <f t="shared" si="853"/>
        <v>0</v>
      </c>
      <c r="CL59" s="286"/>
      <c r="CM59" s="287"/>
      <c r="CN59" s="285"/>
      <c r="CO59" s="287"/>
      <c r="CP59" s="291"/>
      <c r="CQ59" s="283"/>
      <c r="CR59" s="283"/>
      <c r="CS59" s="283"/>
      <c r="CT59" s="282"/>
      <c r="CU59" s="282"/>
      <c r="CV59" s="282"/>
      <c r="CW59" s="284"/>
      <c r="CX59" s="285"/>
      <c r="CY59" s="290"/>
      <c r="CZ59" s="292"/>
      <c r="DA59" s="285"/>
      <c r="DB59" s="292"/>
      <c r="DC59" s="283"/>
      <c r="DD59" s="283"/>
      <c r="DE59" s="282"/>
      <c r="DF59" s="282"/>
      <c r="DG59" s="282"/>
      <c r="DH59" s="282"/>
      <c r="DI59" s="284"/>
      <c r="DJ59" s="285">
        <f t="shared" si="854"/>
        <v>0</v>
      </c>
      <c r="DK59" s="286"/>
      <c r="DL59" s="287"/>
      <c r="DM59" s="285">
        <f t="shared" si="855"/>
        <v>0</v>
      </c>
      <c r="DN59" s="287"/>
      <c r="DO59" s="283"/>
      <c r="DP59" s="283"/>
      <c r="DQ59" s="282"/>
      <c r="DR59" s="282"/>
      <c r="DS59" s="282"/>
      <c r="DT59" s="282"/>
      <c r="DU59" s="284"/>
      <c r="DV59" s="285"/>
      <c r="DW59" s="286"/>
      <c r="DX59" s="287"/>
      <c r="DY59" s="283"/>
      <c r="DZ59" s="293"/>
      <c r="EA59" s="282"/>
      <c r="EB59" s="282"/>
      <c r="EC59" s="282"/>
      <c r="ED59" s="282"/>
      <c r="EE59" s="284"/>
      <c r="EF59" s="285"/>
      <c r="EG59" s="286"/>
      <c r="EH59" s="292"/>
    </row>
    <row r="60" s="323" customFormat="1" ht="36" customHeight="1">
      <c r="A60" s="154" t="s">
        <v>118</v>
      </c>
      <c r="B60" s="324">
        <f>'[10]численность 2021'!C81</f>
        <v>1075.9940185546875</v>
      </c>
      <c r="C60" s="325">
        <v>1596.5344239999999</v>
      </c>
      <c r="D60" s="325">
        <v>2004.0306399999999</v>
      </c>
      <c r="E60" s="324">
        <f>_xlfn.FLOOR.PRECISE('[10]численность 2021'!D81)</f>
        <v>2152</v>
      </c>
      <c r="F60" s="324">
        <v>1.7993859999999999</v>
      </c>
      <c r="G60" s="324">
        <v>1.7993859999999999</v>
      </c>
      <c r="H60" s="324">
        <f t="shared" si="811"/>
        <v>2.0000111179898945</v>
      </c>
      <c r="I60" s="326">
        <f>_xlfn.FLOOR.PRECISE('[10]численность 2021'!R81)</f>
        <v>0</v>
      </c>
      <c r="J60" s="285">
        <f t="shared" si="764"/>
        <v>753.19999999999993</v>
      </c>
      <c r="K60" s="327">
        <f t="shared" si="812"/>
        <v>0</v>
      </c>
      <c r="L60" s="328">
        <v>600</v>
      </c>
      <c r="M60" s="325">
        <v>300</v>
      </c>
      <c r="N60" s="325">
        <v>300</v>
      </c>
      <c r="O60" s="324">
        <f>_xlfn.FLOOR.PRECISE('[10]численность 2021'!P81)</f>
        <v>300</v>
      </c>
      <c r="P60" s="282">
        <v>0.26936500000000002</v>
      </c>
      <c r="Q60" s="324">
        <v>0.26936500000000002</v>
      </c>
      <c r="R60" s="324">
        <f t="shared" si="813"/>
        <v>0.27881195882758752</v>
      </c>
      <c r="S60" s="326">
        <f>_xlfn.FLOOR.PRECISE('[10]численность 2021'!Q81)</f>
        <v>0</v>
      </c>
      <c r="T60" s="326"/>
      <c r="U60" s="285">
        <f t="shared" si="843"/>
        <v>90</v>
      </c>
      <c r="V60" s="327">
        <f t="shared" si="814"/>
        <v>0</v>
      </c>
      <c r="W60" s="328">
        <v>50</v>
      </c>
      <c r="X60" s="328">
        <v>25</v>
      </c>
      <c r="Y60" s="329"/>
      <c r="Z60" s="325">
        <v>1522.9289550000001</v>
      </c>
      <c r="AA60" s="325">
        <v>2729.209961</v>
      </c>
      <c r="AB60" s="324">
        <f>_xlfn.FLOOR.PRECISE('[10]численность 2021'!E81)</f>
        <v>4493</v>
      </c>
      <c r="AC60" s="324">
        <v>1.367413</v>
      </c>
      <c r="AD60" s="324">
        <v>2.4505129999999999</v>
      </c>
      <c r="AE60" s="324">
        <f t="shared" si="815"/>
        <v>4.1756737700411692</v>
      </c>
      <c r="AF60" s="326">
        <f>_xlfn.FLOOR.PRECISE('[10]численность 2021'!O81)</f>
        <v>0</v>
      </c>
      <c r="AG60" s="285">
        <f t="shared" si="856"/>
        <v>224.65000000000001</v>
      </c>
      <c r="AH60" s="286">
        <f t="shared" si="857"/>
        <v>0</v>
      </c>
      <c r="AI60" s="330">
        <f t="shared" si="816"/>
        <v>132.75</v>
      </c>
      <c r="AJ60" s="328">
        <v>177</v>
      </c>
      <c r="AK60" s="328">
        <v>132</v>
      </c>
      <c r="AL60" s="325">
        <v>2707.086914</v>
      </c>
      <c r="AM60" s="325">
        <v>4090.0417480000001</v>
      </c>
      <c r="AN60" s="324">
        <f>_xlfn.FLOOR.PRECISE('[10]численность 2021'!F81)</f>
        <v>4387</v>
      </c>
      <c r="AO60" s="324">
        <v>2.4306489999999998</v>
      </c>
      <c r="AP60" s="324">
        <v>3.6723810000000001</v>
      </c>
      <c r="AQ60" s="324">
        <f t="shared" si="817"/>
        <v>4.0771602112554222</v>
      </c>
      <c r="AR60" s="326">
        <f>_xlfn.FLOOR.PRECISE('[10]численность 2021'!L81)</f>
        <v>0</v>
      </c>
      <c r="AS60" s="326"/>
      <c r="AT60" s="284">
        <f t="shared" si="844"/>
        <v>0</v>
      </c>
      <c r="AU60" s="285">
        <f t="shared" si="818"/>
        <v>350.95999999999998</v>
      </c>
      <c r="AV60" s="285">
        <f t="shared" si="845"/>
        <v>0</v>
      </c>
      <c r="AW60" s="330">
        <f t="shared" si="819"/>
        <v>0</v>
      </c>
      <c r="AX60" s="328">
        <v>250</v>
      </c>
      <c r="AY60" s="285">
        <f t="shared" si="846"/>
        <v>37.5</v>
      </c>
      <c r="AZ60" s="327">
        <f t="shared" si="820"/>
        <v>0</v>
      </c>
      <c r="BA60" s="328">
        <v>20</v>
      </c>
      <c r="BB60" s="285">
        <f t="shared" si="847"/>
        <v>75</v>
      </c>
      <c r="BC60" s="328">
        <v>92</v>
      </c>
      <c r="BD60" s="325">
        <v>986.28515625</v>
      </c>
      <c r="BE60" s="325">
        <v>1240.8323969999999</v>
      </c>
      <c r="BF60" s="324">
        <f>_xlfn.FLOOR.PRECISE('[10]численность 2021'!G81)</f>
        <v>1367</v>
      </c>
      <c r="BG60" s="324">
        <v>0.88556900000000005</v>
      </c>
      <c r="BH60" s="324">
        <v>1.114123</v>
      </c>
      <c r="BI60" s="324">
        <f t="shared" si="821"/>
        <v>1.2704531590577073</v>
      </c>
      <c r="BJ60" s="326">
        <f>_xlfn.FLOOR.PRECISE('[10]численность 2021'!K81)</f>
        <v>0</v>
      </c>
      <c r="BK60" s="326"/>
      <c r="BL60" s="284">
        <f t="shared" si="848"/>
        <v>0</v>
      </c>
      <c r="BM60" s="285">
        <f t="shared" si="822"/>
        <v>68.350000000000009</v>
      </c>
      <c r="BN60" s="330">
        <f t="shared" si="849"/>
        <v>0</v>
      </c>
      <c r="BO60" s="328">
        <v>30</v>
      </c>
      <c r="BP60" s="285">
        <f t="shared" si="850"/>
        <v>4.5</v>
      </c>
      <c r="BQ60" s="327">
        <f t="shared" si="823"/>
        <v>0</v>
      </c>
      <c r="BR60" s="328">
        <v>4</v>
      </c>
      <c r="BS60" s="285">
        <f t="shared" si="824"/>
        <v>6</v>
      </c>
      <c r="BT60" s="328">
        <v>14</v>
      </c>
      <c r="BU60" s="325">
        <v>1709.5607910000001</v>
      </c>
      <c r="BV60" s="325">
        <v>2211.6684570000002</v>
      </c>
      <c r="BW60" s="324">
        <f>_xlfn.FLOOR.PRECISE('[10]численность 2021'!H81)</f>
        <v>2664</v>
      </c>
      <c r="BX60" s="324">
        <v>1.5349870000000001</v>
      </c>
      <c r="BY60" s="324">
        <v>1.9858210000000001</v>
      </c>
      <c r="BZ60" s="324">
        <f t="shared" si="825"/>
        <v>2.4758501943889772</v>
      </c>
      <c r="CA60" s="326">
        <f>_xlfn.FLOOR.PRECISE('[10]численность 2021'!M81)</f>
        <v>0</v>
      </c>
      <c r="CB60" s="326"/>
      <c r="CC60" s="326"/>
      <c r="CD60" s="284">
        <f t="shared" si="851"/>
        <v>0</v>
      </c>
      <c r="CE60" s="285">
        <f t="shared" si="826"/>
        <v>186.48000000000002</v>
      </c>
      <c r="CF60" s="330">
        <f t="shared" si="827"/>
        <v>0</v>
      </c>
      <c r="CG60" s="328">
        <v>140</v>
      </c>
      <c r="CH60" s="285">
        <f t="shared" si="852"/>
        <v>10.5</v>
      </c>
      <c r="CI60" s="327">
        <f t="shared" si="828"/>
        <v>0</v>
      </c>
      <c r="CJ60" s="328">
        <v>15</v>
      </c>
      <c r="CK60" s="285">
        <f t="shared" si="853"/>
        <v>10.5</v>
      </c>
      <c r="CL60" s="327">
        <f t="shared" si="829"/>
        <v>0</v>
      </c>
      <c r="CM60" s="328">
        <v>6</v>
      </c>
      <c r="CN60" s="285">
        <f t="shared" si="830"/>
        <v>28</v>
      </c>
      <c r="CO60" s="328">
        <v>36</v>
      </c>
      <c r="CP60" s="332">
        <f t="shared" si="831"/>
        <v>1</v>
      </c>
      <c r="CQ60" s="325"/>
      <c r="CR60" s="325"/>
      <c r="CS60" s="325"/>
      <c r="CT60" s="324"/>
      <c r="CU60" s="324"/>
      <c r="CV60" s="324"/>
      <c r="CW60" s="326"/>
      <c r="CX60" s="331"/>
      <c r="CY60" s="330"/>
      <c r="CZ60" s="328"/>
      <c r="DA60" s="331"/>
      <c r="DB60" s="328"/>
      <c r="DC60" s="325">
        <v>495.837311</v>
      </c>
      <c r="DD60" s="325">
        <v>890.40295400000002</v>
      </c>
      <c r="DE60" s="324">
        <f>_xlfn.FLOOR.PRECISE('[10]численность 2021'!I81)</f>
        <v>1242</v>
      </c>
      <c r="DF60" s="324">
        <v>0.44520399999999999</v>
      </c>
      <c r="DG60" s="324">
        <v>0.79947800000000002</v>
      </c>
      <c r="DH60" s="324">
        <f t="shared" si="835"/>
        <v>1.1542815095462124</v>
      </c>
      <c r="DI60" s="326">
        <f>_xlfn.FLOOR.PRECISE('[10]численность 2021'!N81)</f>
        <v>0</v>
      </c>
      <c r="DJ60" s="285">
        <f t="shared" si="854"/>
        <v>186.29999999999998</v>
      </c>
      <c r="DK60" s="327">
        <f t="shared" si="836"/>
        <v>0</v>
      </c>
      <c r="DL60" s="328">
        <v>140</v>
      </c>
      <c r="DM60" s="285">
        <f t="shared" si="855"/>
        <v>28</v>
      </c>
      <c r="DN60" s="328">
        <v>37</v>
      </c>
      <c r="DO60" s="325">
        <v>55.435229999999997</v>
      </c>
      <c r="DP60" s="325">
        <v>100.100601</v>
      </c>
      <c r="DQ60" s="324">
        <f>_xlfn.FLOOR.PRECISE('[10]численность 2021'!J81)</f>
        <v>226</v>
      </c>
      <c r="DR60" s="324">
        <v>4.9773999999999999e-002</v>
      </c>
      <c r="DS60" s="324">
        <v>8.9879000000000001e-002</v>
      </c>
      <c r="DT60" s="324">
        <f t="shared" si="837"/>
        <v>0.21003834231678262</v>
      </c>
      <c r="DU60" s="326">
        <f>_xlfn.FLOOR.PRECISE('[10]численность 2021'!S81)</f>
        <v>0</v>
      </c>
      <c r="DV60" s="285">
        <f t="shared" si="838"/>
        <v>22.600000000000001</v>
      </c>
      <c r="DW60" s="327">
        <f t="shared" si="839"/>
        <v>0</v>
      </c>
      <c r="DX60" s="328">
        <v>15</v>
      </c>
      <c r="DY60" s="325">
        <v>0</v>
      </c>
      <c r="DZ60" s="333">
        <v>0</v>
      </c>
      <c r="EA60" s="324">
        <f>_xlfn.FLOOR.PRECISE('[10]численность 2021'!T81)</f>
        <v>0</v>
      </c>
      <c r="EB60" s="282">
        <v>0</v>
      </c>
      <c r="EC60" s="324">
        <v>0</v>
      </c>
      <c r="ED60" s="324">
        <f t="shared" si="840"/>
        <v>0</v>
      </c>
      <c r="EE60" s="326">
        <f>_xlfn.FLOOR.PRECISE('[10]численность 2021'!U81)</f>
        <v>0</v>
      </c>
      <c r="EF60" s="331">
        <f t="shared" si="841"/>
        <v>0</v>
      </c>
      <c r="EG60" s="327">
        <f t="shared" si="842"/>
        <v>0</v>
      </c>
      <c r="EH60" s="328"/>
    </row>
    <row r="61" ht="48.75" customHeight="1">
      <c r="A61" s="152" t="s">
        <v>308</v>
      </c>
      <c r="B61" s="282">
        <f>'[10]численность 2021'!C72</f>
        <v>559.5</v>
      </c>
      <c r="C61" s="283">
        <v>413.36227400000001</v>
      </c>
      <c r="D61" s="283">
        <v>373.06433099999998</v>
      </c>
      <c r="E61" s="282">
        <f>_xlfn.FLOOR.PRECISE('[10]численность 2021'!D72)</f>
        <v>420</v>
      </c>
      <c r="F61" s="282">
        <v>0.66678199999999999</v>
      </c>
      <c r="G61" s="282">
        <v>0.66678199999999999</v>
      </c>
      <c r="H61" s="282">
        <f t="shared" si="811"/>
        <v>0.75067024128686322</v>
      </c>
      <c r="I61" s="284">
        <f>_xlfn.FLOOR.PRECISE('[10]численность 2021'!R72)</f>
        <v>100</v>
      </c>
      <c r="J61" s="285">
        <f t="shared" si="764"/>
        <v>147</v>
      </c>
      <c r="K61" s="286">
        <f t="shared" si="812"/>
        <v>100</v>
      </c>
      <c r="L61" s="292">
        <v>100</v>
      </c>
      <c r="M61" s="283">
        <v>206</v>
      </c>
      <c r="N61" s="283">
        <v>206</v>
      </c>
      <c r="O61" s="282">
        <f>_xlfn.FLOOR.PRECISE('[10]численность 2021'!P72)</f>
        <v>200</v>
      </c>
      <c r="P61" s="282">
        <v>0.34998299999999999</v>
      </c>
      <c r="Q61" s="282">
        <v>0.36818600000000001</v>
      </c>
      <c r="R61" s="282">
        <f t="shared" si="813"/>
        <v>0.35746201966041108</v>
      </c>
      <c r="S61" s="284">
        <f>_xlfn.FLOOR.PRECISE('[10]численность 2021'!Q72)</f>
        <v>35</v>
      </c>
      <c r="T61" s="284"/>
      <c r="U61" s="285">
        <f t="shared" si="843"/>
        <v>60</v>
      </c>
      <c r="V61" s="286">
        <f t="shared" si="814"/>
        <v>35</v>
      </c>
      <c r="W61" s="292">
        <v>35</v>
      </c>
      <c r="X61" s="292"/>
      <c r="Y61" s="288"/>
      <c r="Z61" s="283">
        <v>509.94888300000002</v>
      </c>
      <c r="AA61" s="283">
        <v>585.14917000000003</v>
      </c>
      <c r="AB61" s="282">
        <f>_xlfn.FLOOR.PRECISE('[10]численность 2021'!E72)</f>
        <v>531</v>
      </c>
      <c r="AC61" s="282">
        <v>0.86637600000000003</v>
      </c>
      <c r="AD61" s="282">
        <v>1.0458430000000001</v>
      </c>
      <c r="AE61" s="282">
        <f t="shared" si="815"/>
        <v>0.94906166219839139</v>
      </c>
      <c r="AF61" s="284">
        <f>_xlfn.FLOOR.PRECISE('[10]численность 2021'!O72)</f>
        <v>26</v>
      </c>
      <c r="AG61" s="285">
        <f t="shared" si="856"/>
        <v>26.550000000000001</v>
      </c>
      <c r="AH61" s="286">
        <f t="shared" si="857"/>
        <v>26</v>
      </c>
      <c r="AI61" s="289">
        <f t="shared" si="816"/>
        <v>19.5</v>
      </c>
      <c r="AJ61" s="292">
        <v>26</v>
      </c>
      <c r="AK61" s="292">
        <v>19</v>
      </c>
      <c r="AL61" s="283">
        <v>8308.2695309999999</v>
      </c>
      <c r="AM61" s="283">
        <v>10232.357421999999</v>
      </c>
      <c r="AN61" s="282">
        <f>_xlfn.FLOOR.PRECISE('[10]численность 2021'!F72)</f>
        <v>8701</v>
      </c>
      <c r="AO61" s="282">
        <v>14.115307</v>
      </c>
      <c r="AP61" s="282">
        <v>18.288395999999999</v>
      </c>
      <c r="AQ61" s="282">
        <f t="shared" si="817"/>
        <v>15.551385165326185</v>
      </c>
      <c r="AR61" s="284">
        <f>_xlfn.FLOOR.PRECISE('[10]численность 2021'!L72)</f>
        <v>650</v>
      </c>
      <c r="AS61" s="284"/>
      <c r="AT61" s="284">
        <f t="shared" si="844"/>
        <v>650</v>
      </c>
      <c r="AU61" s="285">
        <f t="shared" si="818"/>
        <v>1305.1499999999999</v>
      </c>
      <c r="AV61" s="285">
        <f t="shared" si="845"/>
        <v>2175.25</v>
      </c>
      <c r="AW61" s="290">
        <f t="shared" si="819"/>
        <v>650</v>
      </c>
      <c r="AX61" s="292">
        <v>650</v>
      </c>
      <c r="AY61" s="285">
        <f t="shared" si="846"/>
        <v>97.5</v>
      </c>
      <c r="AZ61" s="286">
        <f t="shared" si="820"/>
        <v>0</v>
      </c>
      <c r="BA61" s="292"/>
      <c r="BB61" s="285">
        <f t="shared" si="847"/>
        <v>195</v>
      </c>
      <c r="BC61" s="292"/>
      <c r="BD61" s="299">
        <v>345.87872299999998</v>
      </c>
      <c r="BE61" s="299">
        <v>348.85433999999998</v>
      </c>
      <c r="BF61" s="282">
        <f>_xlfn.FLOOR.PRECISE('[10]численность 2021'!G72)</f>
        <v>362</v>
      </c>
      <c r="BG61" s="298">
        <v>0.58762999999999999</v>
      </c>
      <c r="BH61" s="298">
        <v>0.62351100000000004</v>
      </c>
      <c r="BI61" s="282">
        <f t="shared" si="821"/>
        <v>0.64700625558534408</v>
      </c>
      <c r="BJ61" s="284">
        <f>_xlfn.FLOOR.PRECISE('[10]численность 2021'!K72)</f>
        <v>10</v>
      </c>
      <c r="BK61" s="284"/>
      <c r="BL61" s="284">
        <f t="shared" si="848"/>
        <v>10</v>
      </c>
      <c r="BM61" s="285">
        <f t="shared" si="822"/>
        <v>10.859999999999999</v>
      </c>
      <c r="BN61" s="290">
        <f t="shared" si="849"/>
        <v>10</v>
      </c>
      <c r="BO61" s="292">
        <v>10</v>
      </c>
      <c r="BP61" s="285">
        <f t="shared" si="850"/>
        <v>1.5</v>
      </c>
      <c r="BQ61" s="286">
        <f t="shared" si="823"/>
        <v>0</v>
      </c>
      <c r="BR61" s="292"/>
      <c r="BS61" s="285">
        <f t="shared" si="824"/>
        <v>2</v>
      </c>
      <c r="BT61" s="292"/>
      <c r="BU61" s="283">
        <v>731.11175500000002</v>
      </c>
      <c r="BV61" s="283">
        <v>852.79180899999994</v>
      </c>
      <c r="BW61" s="282">
        <f>_xlfn.FLOOR.PRECISE('[10]численность 2021'!H72)</f>
        <v>691</v>
      </c>
      <c r="BX61" s="282">
        <v>1.2421199999999999</v>
      </c>
      <c r="BY61" s="282">
        <v>1.524203</v>
      </c>
      <c r="BZ61" s="282">
        <f t="shared" si="825"/>
        <v>1.2350312779267203</v>
      </c>
      <c r="CA61" s="284">
        <f>_xlfn.FLOOR.PRECISE('[10]численность 2021'!M72)</f>
        <v>34</v>
      </c>
      <c r="CB61" s="284"/>
      <c r="CC61" s="284"/>
      <c r="CD61" s="284">
        <f t="shared" si="851"/>
        <v>34</v>
      </c>
      <c r="CE61" s="285">
        <f t="shared" si="826"/>
        <v>34.550000000000004</v>
      </c>
      <c r="CF61" s="290">
        <f t="shared" si="827"/>
        <v>34</v>
      </c>
      <c r="CG61" s="292">
        <v>34</v>
      </c>
      <c r="CH61" s="285">
        <f t="shared" si="852"/>
        <v>2.5499999999999998</v>
      </c>
      <c r="CI61" s="286">
        <f t="shared" si="828"/>
        <v>0</v>
      </c>
      <c r="CJ61" s="292"/>
      <c r="CK61" s="285">
        <f t="shared" si="853"/>
        <v>2.5499999999999998</v>
      </c>
      <c r="CL61" s="286">
        <f t="shared" si="829"/>
        <v>0</v>
      </c>
      <c r="CM61" s="292"/>
      <c r="CN61" s="285">
        <f t="shared" si="830"/>
        <v>6.8000000000000007</v>
      </c>
      <c r="CO61" s="292"/>
      <c r="CP61" s="291">
        <f t="shared" si="831"/>
        <v>1</v>
      </c>
      <c r="CQ61" s="283">
        <v>0</v>
      </c>
      <c r="CR61" s="283">
        <v>0</v>
      </c>
      <c r="CS61" s="283" t="e">
        <f>#NAME?</f>
        <v>#REF!</v>
      </c>
      <c r="CT61" s="282">
        <v>0</v>
      </c>
      <c r="CU61" s="282">
        <v>0</v>
      </c>
      <c r="CV61" s="282" t="e">
        <f>#NAME?</f>
        <v>#REF!</v>
      </c>
      <c r="CW61" s="284" t="e">
        <f>#NAME?</f>
        <v>#REF!</v>
      </c>
      <c r="CX61" s="285" t="e">
        <f t="shared" si="832"/>
        <v>#REF!</v>
      </c>
      <c r="CY61" s="290" t="e">
        <f t="shared" si="833"/>
        <v>#REF!</v>
      </c>
      <c r="CZ61" s="292"/>
      <c r="DA61" s="285">
        <f t="shared" si="834"/>
        <v>0</v>
      </c>
      <c r="DB61" s="292"/>
      <c r="DC61" s="283">
        <v>0</v>
      </c>
      <c r="DD61" s="283">
        <v>0</v>
      </c>
      <c r="DE61" s="282">
        <f>_xlfn.FLOOR.PRECISE('[10]численность 2021'!I72)</f>
        <v>0</v>
      </c>
      <c r="DF61" s="282">
        <v>0</v>
      </c>
      <c r="DG61" s="282">
        <v>0</v>
      </c>
      <c r="DH61" s="282">
        <f t="shared" si="835"/>
        <v>0</v>
      </c>
      <c r="DI61" s="284">
        <f>_xlfn.FLOOR.PRECISE('[10]численность 2021'!N72)</f>
        <v>0</v>
      </c>
      <c r="DJ61" s="285">
        <f t="shared" si="854"/>
        <v>0</v>
      </c>
      <c r="DK61" s="286">
        <f t="shared" si="836"/>
        <v>0</v>
      </c>
      <c r="DL61" s="292"/>
      <c r="DM61" s="285">
        <f t="shared" si="855"/>
        <v>0</v>
      </c>
      <c r="DN61" s="292"/>
      <c r="DO61" s="283">
        <v>12.616251</v>
      </c>
      <c r="DP61" s="283">
        <v>19.099115000000001</v>
      </c>
      <c r="DQ61" s="282">
        <f>_xlfn.FLOOR.PRECISE('[10]численность 2021'!J72)</f>
        <v>41</v>
      </c>
      <c r="DR61" s="282">
        <v>2.1434000000000002e-002</v>
      </c>
      <c r="DS61" s="282">
        <v>3.4136e-002</v>
      </c>
      <c r="DT61" s="282">
        <f t="shared" si="837"/>
        <v>7.3279714030384274e-002</v>
      </c>
      <c r="DU61" s="284">
        <f>_xlfn.FLOOR.PRECISE('[10]численность 2021'!S72)</f>
        <v>4</v>
      </c>
      <c r="DV61" s="285">
        <f t="shared" si="838"/>
        <v>4.1000000000000005</v>
      </c>
      <c r="DW61" s="286">
        <f t="shared" si="839"/>
        <v>4</v>
      </c>
      <c r="DX61" s="292">
        <v>4</v>
      </c>
      <c r="DY61" s="283">
        <v>46</v>
      </c>
      <c r="DZ61" s="293">
        <v>60</v>
      </c>
      <c r="EA61" s="282">
        <f>_xlfn.FLOOR.PRECISE('[10]численность 2021'!T72)</f>
        <v>65</v>
      </c>
      <c r="EB61" s="282">
        <v>7.8151999999999999e-002</v>
      </c>
      <c r="EC61" s="282">
        <v>0.107239</v>
      </c>
      <c r="ED61" s="282">
        <f t="shared" si="840"/>
        <v>0.1161751563896336</v>
      </c>
      <c r="EE61" s="284">
        <f>_xlfn.FLOOR.PRECISE('[10]численность 2021'!U72)</f>
        <v>6</v>
      </c>
      <c r="EF61" s="285">
        <f t="shared" si="841"/>
        <v>6.5</v>
      </c>
      <c r="EG61" s="286">
        <f t="shared" si="842"/>
        <v>6</v>
      </c>
      <c r="EH61" s="292">
        <v>6</v>
      </c>
    </row>
    <row r="62" ht="63.75" customHeight="1">
      <c r="A62" s="152" t="s">
        <v>117</v>
      </c>
      <c r="B62" s="282">
        <f>'[10]численность 2021'!C80</f>
        <v>26.700000762939453</v>
      </c>
      <c r="C62" s="283">
        <v>75.550888</v>
      </c>
      <c r="D62" s="283">
        <v>99.939728000000002</v>
      </c>
      <c r="E62" s="282">
        <f>_xlfn.FLOOR.PRECISE('[10]численность 2021'!D80)</f>
        <v>153</v>
      </c>
      <c r="F62" s="282">
        <v>3.743061</v>
      </c>
      <c r="G62" s="282">
        <v>3.743061</v>
      </c>
      <c r="H62" s="282">
        <f t="shared" si="811"/>
        <v>5.730336914910108</v>
      </c>
      <c r="I62" s="284">
        <f>_xlfn.FLOOR.PRECISE('[10]численность 2021'!R80)</f>
        <v>53</v>
      </c>
      <c r="J62" s="285">
        <f t="shared" si="764"/>
        <v>53.549999999999997</v>
      </c>
      <c r="K62" s="286">
        <f t="shared" si="812"/>
        <v>53</v>
      </c>
      <c r="L62" s="287">
        <v>53</v>
      </c>
      <c r="M62" s="283">
        <v>23</v>
      </c>
      <c r="N62" s="283">
        <v>25</v>
      </c>
      <c r="O62" s="282">
        <f>_xlfn.FLOOR.PRECISE('[10]численность 2021'!P80)</f>
        <v>25</v>
      </c>
      <c r="P62" s="282">
        <v>0.86206899999999997</v>
      </c>
      <c r="Q62" s="282">
        <v>0.93633</v>
      </c>
      <c r="R62" s="282">
        <f t="shared" si="813"/>
        <v>0.93632956125982159</v>
      </c>
      <c r="S62" s="284">
        <f>_xlfn.FLOOR.PRECISE('[10]численность 2021'!Q80)</f>
        <v>2</v>
      </c>
      <c r="T62" s="284"/>
      <c r="U62" s="285">
        <f t="shared" si="843"/>
        <v>7.5</v>
      </c>
      <c r="V62" s="286">
        <f t="shared" si="814"/>
        <v>2</v>
      </c>
      <c r="W62" s="287">
        <v>2</v>
      </c>
      <c r="X62" s="287"/>
      <c r="Y62" s="288"/>
      <c r="Z62" s="283">
        <v>50.986362</v>
      </c>
      <c r="AA62" s="283">
        <v>115.932922</v>
      </c>
      <c r="AB62" s="282">
        <f>_xlfn.FLOOR.PRECISE('[10]численность 2021'!E80)</f>
        <v>187</v>
      </c>
      <c r="AC62" s="282">
        <v>1.911033</v>
      </c>
      <c r="AD62" s="282">
        <v>4.3420569999999996</v>
      </c>
      <c r="AE62" s="282">
        <f t="shared" si="815"/>
        <v>7.0037451182234651</v>
      </c>
      <c r="AF62" s="284">
        <f>_xlfn.FLOOR.PRECISE('[10]численность 2021'!O80)</f>
        <v>9</v>
      </c>
      <c r="AG62" s="285">
        <f t="shared" si="856"/>
        <v>9.3499999999999996</v>
      </c>
      <c r="AH62" s="286">
        <f t="shared" si="857"/>
        <v>9</v>
      </c>
      <c r="AI62" s="289">
        <f t="shared" si="816"/>
        <v>5.25</v>
      </c>
      <c r="AJ62" s="287">
        <v>7</v>
      </c>
      <c r="AK62" s="287">
        <v>5</v>
      </c>
      <c r="AL62" s="283">
        <v>0</v>
      </c>
      <c r="AM62" s="283">
        <v>0</v>
      </c>
      <c r="AN62" s="282">
        <f>_xlfn.FLOOR.PRECISE('[10]численность 2021'!F80)</f>
        <v>0</v>
      </c>
      <c r="AO62" s="282">
        <v>0</v>
      </c>
      <c r="AP62" s="282">
        <v>0</v>
      </c>
      <c r="AQ62" s="282">
        <f t="shared" si="817"/>
        <v>0</v>
      </c>
      <c r="AR62" s="284">
        <f>_xlfn.FLOOR.PRECISE('[10]численность 2021'!L80)</f>
        <v>0</v>
      </c>
      <c r="AS62" s="284"/>
      <c r="AT62" s="284">
        <f t="shared" si="844"/>
        <v>0</v>
      </c>
      <c r="AU62" s="285">
        <f t="shared" si="818"/>
        <v>0</v>
      </c>
      <c r="AV62" s="285">
        <f t="shared" si="845"/>
        <v>0</v>
      </c>
      <c r="AW62" s="290">
        <f t="shared" si="819"/>
        <v>0</v>
      </c>
      <c r="AX62" s="287"/>
      <c r="AY62" s="285">
        <f t="shared" si="846"/>
        <v>0</v>
      </c>
      <c r="AZ62" s="286">
        <f t="shared" si="820"/>
        <v>0</v>
      </c>
      <c r="BA62" s="287"/>
      <c r="BB62" s="285">
        <f t="shared" si="847"/>
        <v>0</v>
      </c>
      <c r="BC62" s="287"/>
      <c r="BD62" s="283">
        <v>34.564532999999997</v>
      </c>
      <c r="BE62" s="283">
        <v>40.900478</v>
      </c>
      <c r="BF62" s="282">
        <f>_xlfn.FLOOR.PRECISE('[10]численность 2021'!G80)</f>
        <v>36</v>
      </c>
      <c r="BG62" s="282">
        <v>1.2955220000000001</v>
      </c>
      <c r="BH62" s="282">
        <v>1.5318529999999999</v>
      </c>
      <c r="BI62" s="282">
        <f t="shared" si="821"/>
        <v>1.3483145682141431</v>
      </c>
      <c r="BJ62" s="284">
        <f>_xlfn.FLOOR.PRECISE('[10]численность 2021'!K80)</f>
        <v>1</v>
      </c>
      <c r="BK62" s="284"/>
      <c r="BL62" s="284">
        <f t="shared" si="848"/>
        <v>1</v>
      </c>
      <c r="BM62" s="285">
        <f t="shared" si="822"/>
        <v>1.8</v>
      </c>
      <c r="BN62" s="290">
        <f t="shared" si="849"/>
        <v>1</v>
      </c>
      <c r="BO62" s="287">
        <v>1</v>
      </c>
      <c r="BP62" s="285">
        <f t="shared" si="850"/>
        <v>0</v>
      </c>
      <c r="BQ62" s="286">
        <f t="shared" si="823"/>
        <v>0</v>
      </c>
      <c r="BR62" s="287"/>
      <c r="BS62" s="285">
        <f t="shared" si="824"/>
        <v>0.20000000000000001</v>
      </c>
      <c r="BT62" s="287"/>
      <c r="BU62" s="283">
        <v>32.644278999999997</v>
      </c>
      <c r="BV62" s="283">
        <v>26.262411</v>
      </c>
      <c r="BW62" s="282">
        <f>_xlfn.FLOOR.PRECISE('[10]численность 2021'!H80)</f>
        <v>47</v>
      </c>
      <c r="BX62" s="282">
        <v>1.223549</v>
      </c>
      <c r="BY62" s="282">
        <v>0.98361100000000001</v>
      </c>
      <c r="BZ62" s="282">
        <f t="shared" si="825"/>
        <v>1.7602995751684647</v>
      </c>
      <c r="CA62" s="284">
        <f>_xlfn.FLOOR.PRECISE('[10]численность 2021'!M80)</f>
        <v>2</v>
      </c>
      <c r="CB62" s="284"/>
      <c r="CC62" s="284"/>
      <c r="CD62" s="284">
        <f t="shared" si="851"/>
        <v>2</v>
      </c>
      <c r="CE62" s="285">
        <f t="shared" si="826"/>
        <v>2.3500000000000001</v>
      </c>
      <c r="CF62" s="290">
        <f t="shared" si="827"/>
        <v>2</v>
      </c>
      <c r="CG62" s="287">
        <v>2</v>
      </c>
      <c r="CH62" s="285">
        <f t="shared" si="852"/>
        <v>0</v>
      </c>
      <c r="CI62" s="286">
        <f t="shared" si="828"/>
        <v>0</v>
      </c>
      <c r="CJ62" s="287"/>
      <c r="CK62" s="285">
        <f t="shared" si="853"/>
        <v>0</v>
      </c>
      <c r="CL62" s="286">
        <f t="shared" si="829"/>
        <v>0</v>
      </c>
      <c r="CM62" s="287"/>
      <c r="CN62" s="285">
        <f t="shared" si="830"/>
        <v>0.40000000000000002</v>
      </c>
      <c r="CO62" s="287"/>
      <c r="CP62" s="291">
        <f t="shared" si="831"/>
        <v>1</v>
      </c>
      <c r="CQ62" s="283">
        <v>0</v>
      </c>
      <c r="CR62" s="283">
        <v>0</v>
      </c>
      <c r="CS62" s="283" t="e">
        <f>#NAME?</f>
        <v>#REF!</v>
      </c>
      <c r="CT62" s="282">
        <v>0</v>
      </c>
      <c r="CU62" s="282">
        <v>0</v>
      </c>
      <c r="CV62" s="282" t="e">
        <f>#NAME?</f>
        <v>#REF!</v>
      </c>
      <c r="CW62" s="284" t="e">
        <f>#NAME?</f>
        <v>#REF!</v>
      </c>
      <c r="CX62" s="285" t="e">
        <f t="shared" si="832"/>
        <v>#REF!</v>
      </c>
      <c r="CY62" s="290" t="e">
        <f t="shared" si="833"/>
        <v>#REF!</v>
      </c>
      <c r="CZ62" s="292"/>
      <c r="DA62" s="285">
        <f t="shared" si="834"/>
        <v>0</v>
      </c>
      <c r="DB62" s="292"/>
      <c r="DC62" s="283">
        <v>30.666315000000001</v>
      </c>
      <c r="DD62" s="283">
        <v>56.816017000000002</v>
      </c>
      <c r="DE62" s="282">
        <f>_xlfn.FLOOR.PRECISE('[10]численность 2021'!I80)</f>
        <v>48</v>
      </c>
      <c r="DF62" s="282">
        <v>1.1494120000000001</v>
      </c>
      <c r="DG62" s="282">
        <v>2.1279409999999999</v>
      </c>
      <c r="DH62" s="282">
        <f t="shared" si="835"/>
        <v>1.7977527576188574</v>
      </c>
      <c r="DI62" s="284">
        <f>_xlfn.FLOOR.PRECISE('[10]численность 2021'!N80)</f>
        <v>7</v>
      </c>
      <c r="DJ62" s="285">
        <f t="shared" si="854"/>
        <v>7.1999999999999993</v>
      </c>
      <c r="DK62" s="286">
        <f t="shared" si="836"/>
        <v>7</v>
      </c>
      <c r="DL62" s="287">
        <v>7</v>
      </c>
      <c r="DM62" s="285">
        <f t="shared" si="855"/>
        <v>1.4000000000000001</v>
      </c>
      <c r="DN62" s="287"/>
      <c r="DO62" s="283">
        <v>0.52465899999999999</v>
      </c>
      <c r="DP62" s="283">
        <v>0</v>
      </c>
      <c r="DQ62" s="282">
        <f>_xlfn.FLOOR.PRECISE('[10]численность 2021'!J80)</f>
        <v>0</v>
      </c>
      <c r="DR62" s="282">
        <v>1.9664999999999998e-002</v>
      </c>
      <c r="DS62" s="282">
        <v>0</v>
      </c>
      <c r="DT62" s="282">
        <f t="shared" si="837"/>
        <v>0</v>
      </c>
      <c r="DU62" s="284">
        <f>_xlfn.FLOOR.PRECISE('[10]численность 2021'!S80)</f>
        <v>0</v>
      </c>
      <c r="DV62" s="285">
        <f t="shared" si="838"/>
        <v>0</v>
      </c>
      <c r="DW62" s="286">
        <f t="shared" si="839"/>
        <v>0</v>
      </c>
      <c r="DX62" s="287"/>
      <c r="DY62" s="283">
        <v>0</v>
      </c>
      <c r="DZ62" s="293">
        <v>0</v>
      </c>
      <c r="EA62" s="282">
        <f>_xlfn.FLOOR.PRECISE('[10]численность 2021'!T80)</f>
        <v>0</v>
      </c>
      <c r="EB62" s="282">
        <v>0</v>
      </c>
      <c r="EC62" s="282">
        <v>0</v>
      </c>
      <c r="ED62" s="282">
        <f t="shared" si="840"/>
        <v>0</v>
      </c>
      <c r="EE62" s="284">
        <f>_xlfn.FLOOR.PRECISE('[10]численность 2021'!U80)</f>
        <v>0</v>
      </c>
      <c r="EF62" s="285">
        <f t="shared" si="841"/>
        <v>0</v>
      </c>
      <c r="EG62" s="286">
        <f t="shared" si="842"/>
        <v>0</v>
      </c>
      <c r="EH62" s="292"/>
    </row>
    <row r="63" ht="35.25" customHeight="1">
      <c r="A63" s="152" t="s">
        <v>116</v>
      </c>
      <c r="B63" s="282">
        <f>'[10]численность 2021'!C79</f>
        <v>41.890598297119141</v>
      </c>
      <c r="C63" s="283">
        <v>43.547145999999998</v>
      </c>
      <c r="D63" s="283">
        <v>48.163756999999997</v>
      </c>
      <c r="E63" s="282">
        <f>_xlfn.FLOOR.PRECISE('[10]численность 2021'!D79)</f>
        <v>36</v>
      </c>
      <c r="F63" s="282">
        <v>1.1522429999999999</v>
      </c>
      <c r="G63" s="282">
        <v>1.1522429999999999</v>
      </c>
      <c r="H63" s="282">
        <f t="shared" si="811"/>
        <v>0.85938137585577901</v>
      </c>
      <c r="I63" s="284">
        <f>_xlfn.FLOOR.PRECISE('[10]численность 2021'!R79)</f>
        <v>12</v>
      </c>
      <c r="J63" s="285">
        <f t="shared" si="764"/>
        <v>12.6</v>
      </c>
      <c r="K63" s="286">
        <f t="shared" si="812"/>
        <v>12</v>
      </c>
      <c r="L63" s="287">
        <v>12</v>
      </c>
      <c r="M63" s="283">
        <v>32</v>
      </c>
      <c r="N63" s="283">
        <v>34</v>
      </c>
      <c r="O63" s="282">
        <f>_xlfn.FLOOR.PRECISE('[10]численность 2021'!P79)</f>
        <v>25</v>
      </c>
      <c r="P63" s="282">
        <v>0.77858899999999998</v>
      </c>
      <c r="Q63" s="282">
        <v>0.81339700000000004</v>
      </c>
      <c r="R63" s="282">
        <f t="shared" si="813"/>
        <v>0.59679262212206874</v>
      </c>
      <c r="S63" s="284">
        <f>_xlfn.FLOOR.PRECISE('[10]численность 2021'!Q79)</f>
        <v>7</v>
      </c>
      <c r="T63" s="284"/>
      <c r="U63" s="285">
        <f t="shared" si="843"/>
        <v>7.5</v>
      </c>
      <c r="V63" s="286">
        <f t="shared" si="814"/>
        <v>7</v>
      </c>
      <c r="W63" s="287">
        <v>7</v>
      </c>
      <c r="X63" s="287"/>
      <c r="Y63" s="288"/>
      <c r="Z63" s="283">
        <v>65.934066999999999</v>
      </c>
      <c r="AA63" s="283">
        <v>143.54574600000001</v>
      </c>
      <c r="AB63" s="282">
        <f>_xlfn.FLOOR.PRECISE('[10]численность 2021'!E79)</f>
        <v>145</v>
      </c>
      <c r="AC63" s="282">
        <v>1.6042350000000001</v>
      </c>
      <c r="AD63" s="282">
        <v>3.4341089999999999</v>
      </c>
      <c r="AE63" s="282">
        <f t="shared" si="815"/>
        <v>3.4613972083079987</v>
      </c>
      <c r="AF63" s="284">
        <f>_xlfn.FLOOR.PRECISE('[10]численность 2021'!O79)</f>
        <v>7</v>
      </c>
      <c r="AG63" s="285">
        <f t="shared" si="856"/>
        <v>7.25</v>
      </c>
      <c r="AH63" s="286">
        <f t="shared" si="857"/>
        <v>7</v>
      </c>
      <c r="AI63" s="289">
        <f t="shared" si="816"/>
        <v>5.25</v>
      </c>
      <c r="AJ63" s="287">
        <v>7</v>
      </c>
      <c r="AK63" s="287">
        <v>5</v>
      </c>
      <c r="AL63" s="283">
        <v>105.801186</v>
      </c>
      <c r="AM63" s="283">
        <v>191.613022</v>
      </c>
      <c r="AN63" s="282">
        <f>_xlfn.FLOOR.PRECISE('[10]численность 2021'!F79)</f>
        <v>179</v>
      </c>
      <c r="AO63" s="282">
        <v>2.5742379999999998</v>
      </c>
      <c r="AP63" s="282">
        <v>4.5840439999999996</v>
      </c>
      <c r="AQ63" s="282">
        <f t="shared" si="817"/>
        <v>4.2730351743940123</v>
      </c>
      <c r="AR63" s="284">
        <f>_xlfn.FLOOR.PRECISE('[10]численность 2021'!L79)</f>
        <v>14</v>
      </c>
      <c r="AS63" s="284"/>
      <c r="AT63" s="284">
        <f t="shared" si="844"/>
        <v>14</v>
      </c>
      <c r="AU63" s="285">
        <f t="shared" si="818"/>
        <v>14.32</v>
      </c>
      <c r="AV63" s="285">
        <f t="shared" si="845"/>
        <v>0</v>
      </c>
      <c r="AW63" s="290">
        <f t="shared" si="819"/>
        <v>14</v>
      </c>
      <c r="AX63" s="287">
        <v>14</v>
      </c>
      <c r="AY63" s="285">
        <f t="shared" si="846"/>
        <v>2.1000000000000001</v>
      </c>
      <c r="AZ63" s="286">
        <f t="shared" si="820"/>
        <v>0</v>
      </c>
      <c r="BA63" s="287"/>
      <c r="BB63" s="285">
        <f t="shared" si="847"/>
        <v>4.2000000000000002</v>
      </c>
      <c r="BC63" s="287"/>
      <c r="BD63" s="283">
        <v>60.017890999999999</v>
      </c>
      <c r="BE63" s="283">
        <v>94.166320999999996</v>
      </c>
      <c r="BF63" s="282">
        <f>_xlfn.FLOOR.PRECISE('[10]численность 2021'!G79)</f>
        <v>96</v>
      </c>
      <c r="BG63" s="282">
        <v>1.4602889999999999</v>
      </c>
      <c r="BH63" s="282">
        <v>2.252783</v>
      </c>
      <c r="BI63" s="282">
        <f t="shared" si="821"/>
        <v>2.2916836689487439</v>
      </c>
      <c r="BJ63" s="284">
        <f>_xlfn.FLOOR.PRECISE('[10]численность 2021'!K79)</f>
        <v>6</v>
      </c>
      <c r="BK63" s="284"/>
      <c r="BL63" s="284">
        <f t="shared" si="848"/>
        <v>6</v>
      </c>
      <c r="BM63" s="285">
        <f t="shared" si="822"/>
        <v>6.7200000000000006</v>
      </c>
      <c r="BN63" s="290">
        <f t="shared" si="849"/>
        <v>6</v>
      </c>
      <c r="BO63" s="287">
        <v>6</v>
      </c>
      <c r="BP63" s="285">
        <f t="shared" si="850"/>
        <v>0.89999999999999991</v>
      </c>
      <c r="BQ63" s="286">
        <f t="shared" si="823"/>
        <v>0</v>
      </c>
      <c r="BR63" s="287"/>
      <c r="BS63" s="285">
        <f t="shared" si="824"/>
        <v>1.2000000000000002</v>
      </c>
      <c r="BT63" s="287"/>
      <c r="BU63" s="283">
        <v>88.467934</v>
      </c>
      <c r="BV63" s="283">
        <v>133.598465</v>
      </c>
      <c r="BW63" s="282">
        <f>_xlfn.FLOOR.PRECISE('[10]численность 2021'!H79)</f>
        <v>140</v>
      </c>
      <c r="BX63" s="282">
        <v>2.1525050000000001</v>
      </c>
      <c r="BY63" s="282">
        <v>3.1961360000000001</v>
      </c>
      <c r="BZ63" s="282">
        <f t="shared" si="825"/>
        <v>3.3420386838835849</v>
      </c>
      <c r="CA63" s="284">
        <f>_xlfn.FLOOR.PRECISE('[10]численность 2021'!M79)</f>
        <v>9</v>
      </c>
      <c r="CB63" s="284"/>
      <c r="CC63" s="284"/>
      <c r="CD63" s="284">
        <f t="shared" si="851"/>
        <v>9</v>
      </c>
      <c r="CE63" s="285">
        <f t="shared" si="826"/>
        <v>9.8000000000000007</v>
      </c>
      <c r="CF63" s="290">
        <f t="shared" si="827"/>
        <v>9</v>
      </c>
      <c r="CG63" s="287">
        <v>9</v>
      </c>
      <c r="CH63" s="285">
        <f t="shared" si="852"/>
        <v>0.67499999999999993</v>
      </c>
      <c r="CI63" s="286">
        <f t="shared" si="828"/>
        <v>0</v>
      </c>
      <c r="CJ63" s="287"/>
      <c r="CK63" s="285">
        <f t="shared" si="853"/>
        <v>0.67499999999999993</v>
      </c>
      <c r="CL63" s="286">
        <f t="shared" si="829"/>
        <v>0</v>
      </c>
      <c r="CM63" s="287"/>
      <c r="CN63" s="285">
        <f t="shared" si="830"/>
        <v>1.8</v>
      </c>
      <c r="CO63" s="287"/>
      <c r="CP63" s="291">
        <f t="shared" si="831"/>
        <v>1</v>
      </c>
      <c r="CQ63" s="283">
        <v>0</v>
      </c>
      <c r="CR63" s="283">
        <v>0</v>
      </c>
      <c r="CS63" s="283" t="e">
        <f>#NAME?</f>
        <v>#REF!</v>
      </c>
      <c r="CT63" s="282">
        <v>0</v>
      </c>
      <c r="CU63" s="282">
        <v>0</v>
      </c>
      <c r="CV63" s="282" t="e">
        <f>#NAME?</f>
        <v>#REF!</v>
      </c>
      <c r="CW63" s="284" t="e">
        <f>#NAME?</f>
        <v>#REF!</v>
      </c>
      <c r="CX63" s="285" t="e">
        <f t="shared" si="832"/>
        <v>#REF!</v>
      </c>
      <c r="CY63" s="290" t="e">
        <f t="shared" si="833"/>
        <v>#REF!</v>
      </c>
      <c r="CZ63" s="292"/>
      <c r="DA63" s="285">
        <f t="shared" si="834"/>
        <v>0</v>
      </c>
      <c r="DB63" s="292"/>
      <c r="DC63" s="283">
        <v>0</v>
      </c>
      <c r="DD63" s="283">
        <v>0</v>
      </c>
      <c r="DE63" s="282">
        <f>_xlfn.FLOOR.PRECISE('[10]численность 2021'!I79)</f>
        <v>0</v>
      </c>
      <c r="DF63" s="282">
        <v>0</v>
      </c>
      <c r="DG63" s="282">
        <v>0</v>
      </c>
      <c r="DH63" s="282">
        <f t="shared" si="835"/>
        <v>0</v>
      </c>
      <c r="DI63" s="284">
        <f>_xlfn.FLOOR.PRECISE('[10]численность 2021'!N79)</f>
        <v>0</v>
      </c>
      <c r="DJ63" s="285">
        <f t="shared" si="854"/>
        <v>0</v>
      </c>
      <c r="DK63" s="286">
        <f t="shared" si="836"/>
        <v>0</v>
      </c>
      <c r="DL63" s="287"/>
      <c r="DM63" s="285">
        <f t="shared" si="855"/>
        <v>0</v>
      </c>
      <c r="DN63" s="287"/>
      <c r="DO63" s="283">
        <v>3.5778180000000002</v>
      </c>
      <c r="DP63" s="283">
        <v>3.0874199999999998</v>
      </c>
      <c r="DQ63" s="282">
        <f>_xlfn.FLOOR.PRECISE('[10]численность 2021'!J79)</f>
        <v>3</v>
      </c>
      <c r="DR63" s="282">
        <v>8.7052000000000004e-002</v>
      </c>
      <c r="DS63" s="282">
        <v>7.3861999999999997e-002</v>
      </c>
      <c r="DT63" s="282">
        <f t="shared" si="837"/>
        <v>7.1615114654648246e-002</v>
      </c>
      <c r="DU63" s="284">
        <f>_xlfn.FLOOR.PRECISE('[10]численность 2021'!S79)</f>
        <v>0</v>
      </c>
      <c r="DV63" s="285">
        <f t="shared" si="838"/>
        <v>0.30000000000000004</v>
      </c>
      <c r="DW63" s="286">
        <f t="shared" si="839"/>
        <v>0</v>
      </c>
      <c r="DX63" s="287"/>
      <c r="DY63" s="283">
        <v>0</v>
      </c>
      <c r="DZ63" s="293">
        <v>0</v>
      </c>
      <c r="EA63" s="282">
        <f>_xlfn.FLOOR.PRECISE('[10]численность 2021'!T79)</f>
        <v>0</v>
      </c>
      <c r="EB63" s="282">
        <v>0</v>
      </c>
      <c r="EC63" s="282">
        <v>0</v>
      </c>
      <c r="ED63" s="282">
        <f t="shared" si="840"/>
        <v>0</v>
      </c>
      <c r="EE63" s="284">
        <f>_xlfn.FLOOR.PRECISE('[10]численность 2021'!U79)</f>
        <v>0</v>
      </c>
      <c r="EF63" s="285">
        <f t="shared" si="841"/>
        <v>0</v>
      </c>
      <c r="EG63" s="286">
        <f t="shared" si="842"/>
        <v>0</v>
      </c>
      <c r="EH63" s="292"/>
    </row>
    <row r="64" ht="48.75" customHeight="1">
      <c r="A64" s="152" t="s">
        <v>111</v>
      </c>
      <c r="B64" s="282">
        <f>'[10]численность 2021'!C74</f>
        <v>118.67499542236328</v>
      </c>
      <c r="C64" s="283">
        <v>153.78568999999999</v>
      </c>
      <c r="D64" s="283">
        <v>229.471664</v>
      </c>
      <c r="E64" s="282">
        <f>_xlfn.FLOOR.PRECISE('[10]численность 2021'!D74)</f>
        <v>239</v>
      </c>
      <c r="F64" s="282">
        <v>1.934348</v>
      </c>
      <c r="G64" s="282">
        <v>1.934348</v>
      </c>
      <c r="H64" s="282">
        <f t="shared" si="811"/>
        <v>2.0139035956934404</v>
      </c>
      <c r="I64" s="284">
        <f>_xlfn.FLOOR.PRECISE('[10]численность 2021'!R74)</f>
        <v>83</v>
      </c>
      <c r="J64" s="285">
        <f t="shared" si="764"/>
        <v>83.649999999999991</v>
      </c>
      <c r="K64" s="286">
        <f t="shared" si="812"/>
        <v>83</v>
      </c>
      <c r="L64" s="287">
        <v>83</v>
      </c>
      <c r="M64" s="283">
        <v>68</v>
      </c>
      <c r="N64" s="283">
        <v>68</v>
      </c>
      <c r="O64" s="282">
        <f>_xlfn.FLOOR.PRECISE('[10]численность 2021'!P74)</f>
        <v>80</v>
      </c>
      <c r="P64" s="282">
        <v>0.57321100000000003</v>
      </c>
      <c r="Q64" s="282">
        <v>0.57321100000000003</v>
      </c>
      <c r="R64" s="282">
        <f t="shared" si="813"/>
        <v>0.67410999019027296</v>
      </c>
      <c r="S64" s="284">
        <f>_xlfn.FLOOR.PRECISE('[10]численность 2021'!Q74)</f>
        <v>16</v>
      </c>
      <c r="T64" s="284"/>
      <c r="U64" s="285">
        <f t="shared" si="843"/>
        <v>24</v>
      </c>
      <c r="V64" s="286">
        <f t="shared" si="814"/>
        <v>16</v>
      </c>
      <c r="W64" s="287">
        <v>16</v>
      </c>
      <c r="X64" s="287"/>
      <c r="Y64" s="288"/>
      <c r="Z64" s="283">
        <v>401.02282700000001</v>
      </c>
      <c r="AA64" s="283">
        <v>482.87875400000001</v>
      </c>
      <c r="AB64" s="282">
        <f>_xlfn.FLOOR.PRECISE('[10]численность 2021'!E74)</f>
        <v>560</v>
      </c>
      <c r="AC64" s="282">
        <v>3.3804500000000002</v>
      </c>
      <c r="AD64" s="282">
        <v>4.0704609999999999</v>
      </c>
      <c r="AE64" s="282">
        <f t="shared" si="815"/>
        <v>4.7187699313319111</v>
      </c>
      <c r="AF64" s="284">
        <f>_xlfn.FLOOR.PRECISE('[10]численность 2021'!O74)</f>
        <v>28</v>
      </c>
      <c r="AG64" s="285">
        <f t="shared" si="856"/>
        <v>28</v>
      </c>
      <c r="AH64" s="286">
        <f t="shared" si="857"/>
        <v>28</v>
      </c>
      <c r="AI64" s="289">
        <f t="shared" si="816"/>
        <v>21</v>
      </c>
      <c r="AJ64" s="287">
        <v>28</v>
      </c>
      <c r="AK64" s="287">
        <v>21</v>
      </c>
      <c r="AL64" s="283">
        <v>523.40423599999997</v>
      </c>
      <c r="AM64" s="283">
        <v>587.15484600000002</v>
      </c>
      <c r="AN64" s="282">
        <f>_xlfn.FLOOR.PRECISE('[10]численность 2021'!F74)</f>
        <v>650</v>
      </c>
      <c r="AO64" s="282">
        <v>4.4120730000000004</v>
      </c>
      <c r="AP64" s="282">
        <v>4.9494639999999999</v>
      </c>
      <c r="AQ64" s="282">
        <f t="shared" si="817"/>
        <v>5.4771436702959679</v>
      </c>
      <c r="AR64" s="284">
        <f>_xlfn.FLOOR.PRECISE('[10]численность 2021'!L74)</f>
        <v>52</v>
      </c>
      <c r="AS64" s="284"/>
      <c r="AT64" s="284">
        <f t="shared" si="844"/>
        <v>52</v>
      </c>
      <c r="AU64" s="285">
        <f t="shared" si="818"/>
        <v>52</v>
      </c>
      <c r="AV64" s="285">
        <f t="shared" si="845"/>
        <v>0</v>
      </c>
      <c r="AW64" s="290">
        <f t="shared" si="819"/>
        <v>52</v>
      </c>
      <c r="AX64" s="287">
        <v>52</v>
      </c>
      <c r="AY64" s="285">
        <f t="shared" si="846"/>
        <v>7.7999999999999998</v>
      </c>
      <c r="AZ64" s="286">
        <f t="shared" si="820"/>
        <v>0</v>
      </c>
      <c r="BA64" s="287"/>
      <c r="BB64" s="285">
        <f t="shared" si="847"/>
        <v>15.6</v>
      </c>
      <c r="BC64" s="287"/>
      <c r="BD64" s="283">
        <v>159.28080700000001</v>
      </c>
      <c r="BE64" s="283">
        <v>199.63265999999999</v>
      </c>
      <c r="BF64" s="282">
        <f>_xlfn.FLOOR.PRECISE('[10]численность 2021'!G74)</f>
        <v>236</v>
      </c>
      <c r="BG64" s="282">
        <v>1.3426689999999999</v>
      </c>
      <c r="BH64" s="282">
        <v>1.6828179999999999</v>
      </c>
      <c r="BI64" s="282">
        <f t="shared" si="821"/>
        <v>1.9886244710613052</v>
      </c>
      <c r="BJ64" s="284">
        <f>_xlfn.FLOOR.PRECISE('[10]численность 2021'!K74)</f>
        <v>11</v>
      </c>
      <c r="BK64" s="284"/>
      <c r="BL64" s="284">
        <f t="shared" si="848"/>
        <v>11</v>
      </c>
      <c r="BM64" s="285">
        <f t="shared" si="822"/>
        <v>11.800000000000001</v>
      </c>
      <c r="BN64" s="290">
        <f t="shared" si="849"/>
        <v>11</v>
      </c>
      <c r="BO64" s="287">
        <v>11</v>
      </c>
      <c r="BP64" s="285">
        <f t="shared" si="850"/>
        <v>1.6499999999999999</v>
      </c>
      <c r="BQ64" s="286">
        <f t="shared" si="823"/>
        <v>0</v>
      </c>
      <c r="BR64" s="287"/>
      <c r="BS64" s="285">
        <f t="shared" si="824"/>
        <v>2.2000000000000002</v>
      </c>
      <c r="BT64" s="287"/>
      <c r="BU64" s="283">
        <v>354.92010499999998</v>
      </c>
      <c r="BV64" s="283">
        <v>440.36615</v>
      </c>
      <c r="BW64" s="282">
        <f>_xlfn.FLOOR.PRECISE('[10]численность 2021'!H74)</f>
        <v>502</v>
      </c>
      <c r="BX64" s="282">
        <v>2.9918239999999998</v>
      </c>
      <c r="BY64" s="282">
        <v>3.7120980000000001</v>
      </c>
      <c r="BZ64" s="282">
        <f t="shared" si="825"/>
        <v>4.2300401884439625</v>
      </c>
      <c r="CA64" s="284">
        <f>_xlfn.FLOOR.PRECISE('[10]численность 2021'!M74)</f>
        <v>40</v>
      </c>
      <c r="CB64" s="284"/>
      <c r="CC64" s="284"/>
      <c r="CD64" s="284">
        <f t="shared" si="851"/>
        <v>40</v>
      </c>
      <c r="CE64" s="285">
        <f t="shared" si="826"/>
        <v>40.160000000000004</v>
      </c>
      <c r="CF64" s="290">
        <f t="shared" si="827"/>
        <v>40</v>
      </c>
      <c r="CG64" s="287">
        <v>40</v>
      </c>
      <c r="CH64" s="285">
        <f t="shared" si="852"/>
        <v>3</v>
      </c>
      <c r="CI64" s="286">
        <f t="shared" si="828"/>
        <v>0</v>
      </c>
      <c r="CJ64" s="287"/>
      <c r="CK64" s="285">
        <f t="shared" si="853"/>
        <v>3</v>
      </c>
      <c r="CL64" s="286">
        <f t="shared" si="829"/>
        <v>0</v>
      </c>
      <c r="CM64" s="287"/>
      <c r="CN64" s="285">
        <f t="shared" si="830"/>
        <v>8</v>
      </c>
      <c r="CO64" s="287"/>
      <c r="CP64" s="291">
        <f t="shared" si="831"/>
        <v>1</v>
      </c>
      <c r="CQ64" s="283">
        <v>0</v>
      </c>
      <c r="CR64" s="283">
        <v>0</v>
      </c>
      <c r="CS64" s="283" t="e">
        <f>#NAME?</f>
        <v>#REF!</v>
      </c>
      <c r="CT64" s="282">
        <v>0</v>
      </c>
      <c r="CU64" s="282">
        <v>0</v>
      </c>
      <c r="CV64" s="282" t="e">
        <f>#NAME?</f>
        <v>#REF!</v>
      </c>
      <c r="CW64" s="284" t="e">
        <f>#NAME?</f>
        <v>#REF!</v>
      </c>
      <c r="CX64" s="285" t="e">
        <f t="shared" si="832"/>
        <v>#REF!</v>
      </c>
      <c r="CY64" s="290" t="e">
        <f t="shared" si="833"/>
        <v>#REF!</v>
      </c>
      <c r="CZ64" s="292"/>
      <c r="DA64" s="285">
        <f t="shared" si="834"/>
        <v>0</v>
      </c>
      <c r="DB64" s="292"/>
      <c r="DC64" s="283">
        <v>31.087039999999998</v>
      </c>
      <c r="DD64" s="283">
        <v>29.197319</v>
      </c>
      <c r="DE64" s="282">
        <f>_xlfn.FLOOR.PRECISE('[10]численность 2021'!I74)</f>
        <v>38</v>
      </c>
      <c r="DF64" s="282">
        <v>0.26205000000000001</v>
      </c>
      <c r="DG64" s="282">
        <v>0.24612100000000001</v>
      </c>
      <c r="DH64" s="282">
        <f t="shared" si="835"/>
        <v>0.32020224534037967</v>
      </c>
      <c r="DI64" s="284">
        <f>_xlfn.FLOOR.PRECISE('[10]численность 2021'!N74)</f>
        <v>0</v>
      </c>
      <c r="DJ64" s="285">
        <f t="shared" si="854"/>
        <v>5.7000000000000002</v>
      </c>
      <c r="DK64" s="286">
        <f t="shared" si="836"/>
        <v>0</v>
      </c>
      <c r="DL64" s="287"/>
      <c r="DM64" s="285">
        <f t="shared" si="855"/>
        <v>0</v>
      </c>
      <c r="DN64" s="287"/>
      <c r="DO64" s="283">
        <v>5.7098649999999997</v>
      </c>
      <c r="DP64" s="283">
        <v>11.550587</v>
      </c>
      <c r="DQ64" s="282">
        <f>_xlfn.FLOOR.PRECISE('[10]численность 2021'!J74)</f>
        <v>14</v>
      </c>
      <c r="DR64" s="282">
        <v>4.8132000000000001e-002</v>
      </c>
      <c r="DS64" s="282">
        <v>9.7365999999999994e-002</v>
      </c>
      <c r="DT64" s="282">
        <f t="shared" si="837"/>
        <v>0.11796924828329777</v>
      </c>
      <c r="DU64" s="284">
        <f>_xlfn.FLOOR.PRECISE('[10]численность 2021'!S74)</f>
        <v>1</v>
      </c>
      <c r="DV64" s="285">
        <f t="shared" si="838"/>
        <v>1.4000000000000001</v>
      </c>
      <c r="DW64" s="286">
        <f t="shared" si="839"/>
        <v>1</v>
      </c>
      <c r="DX64" s="287"/>
      <c r="DY64" s="283">
        <v>0</v>
      </c>
      <c r="DZ64" s="293">
        <v>0</v>
      </c>
      <c r="EA64" s="282">
        <f>_xlfn.FLOOR.PRECISE('[10]численность 2021'!T74)</f>
        <v>0</v>
      </c>
      <c r="EB64" s="282">
        <v>0</v>
      </c>
      <c r="EC64" s="282">
        <v>0</v>
      </c>
      <c r="ED64" s="282">
        <f t="shared" si="840"/>
        <v>0</v>
      </c>
      <c r="EE64" s="284">
        <f>_xlfn.FLOOR.PRECISE('[10]численность 2021'!U74)</f>
        <v>0</v>
      </c>
      <c r="EF64" s="285">
        <f t="shared" si="841"/>
        <v>0</v>
      </c>
      <c r="EG64" s="286">
        <f t="shared" si="842"/>
        <v>0</v>
      </c>
      <c r="EH64" s="292"/>
    </row>
    <row r="65" ht="47.25" customHeight="1">
      <c r="A65" s="152" t="s">
        <v>309</v>
      </c>
      <c r="B65" s="282">
        <f>'[10]численность 2021'!C75</f>
        <v>84.19000244140625</v>
      </c>
      <c r="C65" s="283">
        <v>131.563019</v>
      </c>
      <c r="D65" s="283">
        <v>187.69010900000001</v>
      </c>
      <c r="E65" s="282">
        <f>_xlfn.FLOOR.PRECISE('[10]численность 2021'!D75)</f>
        <v>167</v>
      </c>
      <c r="F65" s="282">
        <v>2.2293630000000002</v>
      </c>
      <c r="G65" s="282">
        <v>2.2293630000000002</v>
      </c>
      <c r="H65" s="282">
        <f t="shared" si="811"/>
        <v>1.9836084470507891</v>
      </c>
      <c r="I65" s="284">
        <f>_xlfn.FLOOR.PRECISE('[10]численность 2021'!R75)</f>
        <v>58</v>
      </c>
      <c r="J65" s="285">
        <f t="shared" si="764"/>
        <v>58.449999999999996</v>
      </c>
      <c r="K65" s="286">
        <f t="shared" si="812"/>
        <v>58</v>
      </c>
      <c r="L65" s="287">
        <v>58</v>
      </c>
      <c r="M65" s="283">
        <v>47</v>
      </c>
      <c r="N65" s="283">
        <v>47</v>
      </c>
      <c r="O65" s="282">
        <f>_xlfn.FLOOR.PRECISE('[10]численность 2021'!P75)</f>
        <v>55</v>
      </c>
      <c r="P65" s="282">
        <v>0.55826100000000001</v>
      </c>
      <c r="Q65" s="282">
        <v>0.55826100000000001</v>
      </c>
      <c r="R65" s="282">
        <f t="shared" si="813"/>
        <v>0.65328421908858325</v>
      </c>
      <c r="S65" s="284">
        <f>_xlfn.FLOOR.PRECISE('[10]численность 2021'!Q75)</f>
        <v>16</v>
      </c>
      <c r="T65" s="284"/>
      <c r="U65" s="285">
        <f t="shared" si="843"/>
        <v>16.5</v>
      </c>
      <c r="V65" s="286">
        <f t="shared" si="814"/>
        <v>16</v>
      </c>
      <c r="W65" s="287">
        <v>16</v>
      </c>
      <c r="X65" s="287"/>
      <c r="Y65" s="288"/>
      <c r="Z65" s="283">
        <v>298.16061400000001</v>
      </c>
      <c r="AA65" s="283">
        <v>363.314728</v>
      </c>
      <c r="AB65" s="282">
        <f>_xlfn.FLOOR.PRECISE('[10]численность 2021'!E75)</f>
        <v>348</v>
      </c>
      <c r="AC65" s="282">
        <v>3.5415199999999998</v>
      </c>
      <c r="AD65" s="282">
        <v>4.3154139999999996</v>
      </c>
      <c r="AE65" s="282">
        <f t="shared" si="815"/>
        <v>4.1335074225968542</v>
      </c>
      <c r="AF65" s="284">
        <f>_xlfn.FLOOR.PRECISE('[10]численность 2021'!O75)</f>
        <v>17</v>
      </c>
      <c r="AG65" s="285">
        <f t="shared" si="856"/>
        <v>17.400000000000002</v>
      </c>
      <c r="AH65" s="286">
        <f t="shared" si="857"/>
        <v>17</v>
      </c>
      <c r="AI65" s="289">
        <f t="shared" si="816"/>
        <v>12.75</v>
      </c>
      <c r="AJ65" s="287">
        <v>17</v>
      </c>
      <c r="AK65" s="287">
        <v>12</v>
      </c>
      <c r="AL65" s="283">
        <v>282.74408</v>
      </c>
      <c r="AM65" s="283">
        <v>377.24560500000001</v>
      </c>
      <c r="AN65" s="282">
        <f>_xlfn.FLOOR.PRECISE('[10]численность 2021'!F75)</f>
        <v>334</v>
      </c>
      <c r="AO65" s="282">
        <v>3.3584040000000002</v>
      </c>
      <c r="AP65" s="282">
        <v>4.4808839999999996</v>
      </c>
      <c r="AQ65" s="282">
        <f t="shared" si="817"/>
        <v>3.9672168941015782</v>
      </c>
      <c r="AR65" s="284">
        <f>_xlfn.FLOOR.PRECISE('[10]численность 2021'!L75)</f>
        <v>23</v>
      </c>
      <c r="AS65" s="284"/>
      <c r="AT65" s="284">
        <f t="shared" si="844"/>
        <v>23</v>
      </c>
      <c r="AU65" s="285">
        <f t="shared" si="818"/>
        <v>23.380000000000003</v>
      </c>
      <c r="AV65" s="285">
        <f t="shared" si="845"/>
        <v>0</v>
      </c>
      <c r="AW65" s="290">
        <f t="shared" si="819"/>
        <v>23</v>
      </c>
      <c r="AX65" s="287">
        <v>23</v>
      </c>
      <c r="AY65" s="285">
        <f t="shared" si="846"/>
        <v>3.4499999999999997</v>
      </c>
      <c r="AZ65" s="286">
        <f t="shared" si="820"/>
        <v>0</v>
      </c>
      <c r="BA65" s="287"/>
      <c r="BB65" s="285">
        <f t="shared" si="847"/>
        <v>6.8999999999999995</v>
      </c>
      <c r="BC65" s="287"/>
      <c r="BD65" s="283">
        <v>129.088852</v>
      </c>
      <c r="BE65" s="283">
        <v>157.32054099999999</v>
      </c>
      <c r="BF65" s="282">
        <f>_xlfn.FLOOR.PRECISE('[10]численность 2021'!G75)</f>
        <v>150</v>
      </c>
      <c r="BG65" s="282">
        <v>1.533304</v>
      </c>
      <c r="BH65" s="282">
        <v>1.8686370000000001</v>
      </c>
      <c r="BI65" s="282">
        <f t="shared" si="821"/>
        <v>1.7816842338779544</v>
      </c>
      <c r="BJ65" s="284">
        <f>_xlfn.FLOOR.PRECISE('[10]численность 2021'!K75)</f>
        <v>7</v>
      </c>
      <c r="BK65" s="284"/>
      <c r="BL65" s="284">
        <f t="shared" si="848"/>
        <v>7</v>
      </c>
      <c r="BM65" s="285">
        <f t="shared" si="822"/>
        <v>7.5</v>
      </c>
      <c r="BN65" s="290">
        <f t="shared" si="849"/>
        <v>7</v>
      </c>
      <c r="BO65" s="287">
        <v>7</v>
      </c>
      <c r="BP65" s="285">
        <f t="shared" si="850"/>
        <v>1.05</v>
      </c>
      <c r="BQ65" s="286">
        <f t="shared" si="823"/>
        <v>0</v>
      </c>
      <c r="BR65" s="287"/>
      <c r="BS65" s="285">
        <f t="shared" si="824"/>
        <v>1.4000000000000001</v>
      </c>
      <c r="BT65" s="287"/>
      <c r="BU65" s="283">
        <v>313.305634</v>
      </c>
      <c r="BV65" s="283">
        <v>378.65893599999998</v>
      </c>
      <c r="BW65" s="282">
        <f>_xlfn.FLOOR.PRECISE('[10]численность 2021'!H75)</f>
        <v>343</v>
      </c>
      <c r="BX65" s="282">
        <v>3.7214109999999998</v>
      </c>
      <c r="BY65" s="282">
        <v>4.4976710000000004</v>
      </c>
      <c r="BZ65" s="282">
        <f t="shared" si="825"/>
        <v>4.0741179481342558</v>
      </c>
      <c r="CA65" s="284">
        <f>_xlfn.FLOOR.PRECISE('[10]численность 2021'!M75)</f>
        <v>27</v>
      </c>
      <c r="CB65" s="284"/>
      <c r="CC65" s="284"/>
      <c r="CD65" s="284">
        <f t="shared" si="851"/>
        <v>27</v>
      </c>
      <c r="CE65" s="285">
        <f t="shared" si="826"/>
        <v>27.440000000000001</v>
      </c>
      <c r="CF65" s="290">
        <f t="shared" si="827"/>
        <v>27</v>
      </c>
      <c r="CG65" s="287">
        <v>27</v>
      </c>
      <c r="CH65" s="285">
        <f t="shared" si="852"/>
        <v>2.0249999999999999</v>
      </c>
      <c r="CI65" s="286">
        <f t="shared" si="828"/>
        <v>0</v>
      </c>
      <c r="CJ65" s="287"/>
      <c r="CK65" s="285">
        <f t="shared" si="853"/>
        <v>2.0249999999999999</v>
      </c>
      <c r="CL65" s="286">
        <f t="shared" si="829"/>
        <v>0</v>
      </c>
      <c r="CM65" s="287"/>
      <c r="CN65" s="285">
        <f t="shared" si="830"/>
        <v>5.4000000000000004</v>
      </c>
      <c r="CO65" s="287"/>
      <c r="CP65" s="291">
        <f t="shared" si="831"/>
        <v>1</v>
      </c>
      <c r="CQ65" s="283">
        <v>0</v>
      </c>
      <c r="CR65" s="283">
        <v>0</v>
      </c>
      <c r="CS65" s="283" t="e">
        <f>#NAME?</f>
        <v>#REF!</v>
      </c>
      <c r="CT65" s="282">
        <v>0</v>
      </c>
      <c r="CU65" s="282">
        <v>0</v>
      </c>
      <c r="CV65" s="282" t="e">
        <f>#NAME?</f>
        <v>#REF!</v>
      </c>
      <c r="CW65" s="284" t="e">
        <f>#NAME?</f>
        <v>#REF!</v>
      </c>
      <c r="CX65" s="285" t="e">
        <f t="shared" si="832"/>
        <v>#REF!</v>
      </c>
      <c r="CY65" s="290" t="e">
        <f t="shared" si="833"/>
        <v>#REF!</v>
      </c>
      <c r="CZ65" s="292"/>
      <c r="DA65" s="285">
        <f t="shared" si="834"/>
        <v>0</v>
      </c>
      <c r="DB65" s="292"/>
      <c r="DC65" s="283">
        <v>0</v>
      </c>
      <c r="DD65" s="283">
        <v>0</v>
      </c>
      <c r="DE65" s="282">
        <f>_xlfn.FLOOR.PRECISE('[10]численность 2021'!I75)</f>
        <v>8</v>
      </c>
      <c r="DF65" s="282">
        <v>0</v>
      </c>
      <c r="DG65" s="282">
        <v>0</v>
      </c>
      <c r="DH65" s="282">
        <f t="shared" si="835"/>
        <v>9.5023159140157562e-002</v>
      </c>
      <c r="DI65" s="284">
        <f>_xlfn.FLOOR.PRECISE('[10]численность 2021'!N75)</f>
        <v>0</v>
      </c>
      <c r="DJ65" s="285">
        <f t="shared" si="854"/>
        <v>0</v>
      </c>
      <c r="DK65" s="286">
        <f t="shared" si="836"/>
        <v>0</v>
      </c>
      <c r="DL65" s="287"/>
      <c r="DM65" s="285">
        <f t="shared" si="855"/>
        <v>0</v>
      </c>
      <c r="DN65" s="287"/>
      <c r="DO65" s="283">
        <v>5.4030914306640625</v>
      </c>
      <c r="DP65" s="283">
        <v>9.5956100000000006</v>
      </c>
      <c r="DQ65" s="282">
        <f>_xlfn.FLOOR.PRECISE('[10]численность 2021'!J75)</f>
        <v>11</v>
      </c>
      <c r="DR65" s="282">
        <v>6.4176999999999998e-002</v>
      </c>
      <c r="DS65" s="282">
        <v>0.11397599999999999</v>
      </c>
      <c r="DT65" s="282">
        <f t="shared" si="837"/>
        <v>0.13065684381771664</v>
      </c>
      <c r="DU65" s="284">
        <f>_xlfn.FLOOR.PRECISE('[10]численность 2021'!S75)</f>
        <v>1</v>
      </c>
      <c r="DV65" s="285">
        <f t="shared" si="838"/>
        <v>1.1000000000000001</v>
      </c>
      <c r="DW65" s="286">
        <f t="shared" si="839"/>
        <v>1</v>
      </c>
      <c r="DX65" s="287"/>
      <c r="DY65" s="283">
        <v>0</v>
      </c>
      <c r="DZ65" s="293">
        <v>0</v>
      </c>
      <c r="EA65" s="282">
        <f>_xlfn.FLOOR.PRECISE('[10]численность 2021'!T75)</f>
        <v>0</v>
      </c>
      <c r="EB65" s="282">
        <v>0</v>
      </c>
      <c r="EC65" s="282">
        <v>0</v>
      </c>
      <c r="ED65" s="282">
        <f t="shared" si="840"/>
        <v>0</v>
      </c>
      <c r="EE65" s="284">
        <f>_xlfn.FLOOR.PRECISE('[10]численность 2021'!U75)</f>
        <v>0</v>
      </c>
      <c r="EF65" s="285">
        <f t="shared" si="841"/>
        <v>0</v>
      </c>
      <c r="EG65" s="286">
        <f t="shared" si="842"/>
        <v>0</v>
      </c>
      <c r="EH65" s="292"/>
    </row>
    <row r="66" ht="50.25" customHeight="1">
      <c r="A66" s="152" t="s">
        <v>310</v>
      </c>
      <c r="B66" s="282">
        <f>'[10]численность 2021'!C76</f>
        <v>184.92999267578125</v>
      </c>
      <c r="C66" s="283">
        <v>275.301849</v>
      </c>
      <c r="D66" s="283">
        <v>390.84506199999998</v>
      </c>
      <c r="E66" s="282">
        <f>_xlfn.FLOOR.PRECISE('[10]численность 2021'!D76)</f>
        <v>403</v>
      </c>
      <c r="F66" s="282">
        <v>2.1134759999999999</v>
      </c>
      <c r="G66" s="282">
        <v>2.1134759999999999</v>
      </c>
      <c r="H66" s="282">
        <f t="shared" si="811"/>
        <v>2.1792030279617136</v>
      </c>
      <c r="I66" s="284">
        <f>_xlfn.FLOOR.PRECISE('[10]численность 2021'!R76)</f>
        <v>141</v>
      </c>
      <c r="J66" s="285">
        <f t="shared" si="764"/>
        <v>141.04999999999998</v>
      </c>
      <c r="K66" s="286">
        <f t="shared" si="812"/>
        <v>141</v>
      </c>
      <c r="L66" s="287">
        <v>141</v>
      </c>
      <c r="M66" s="283">
        <v>100</v>
      </c>
      <c r="N66" s="283">
        <v>100</v>
      </c>
      <c r="O66" s="282">
        <f>_xlfn.FLOOR.PRECISE('[10]численность 2021'!P76)</f>
        <v>100</v>
      </c>
      <c r="P66" s="282">
        <v>0.54103800000000002</v>
      </c>
      <c r="Q66" s="282">
        <v>0.54074500000000003</v>
      </c>
      <c r="R66" s="282">
        <f t="shared" si="813"/>
        <v>0.54074516822871299</v>
      </c>
      <c r="S66" s="284">
        <f>_xlfn.FLOOR.PRECISE('[10]численность 2021'!Q76)</f>
        <v>20</v>
      </c>
      <c r="T66" s="284"/>
      <c r="U66" s="285">
        <f t="shared" si="843"/>
        <v>30</v>
      </c>
      <c r="V66" s="286">
        <f t="shared" si="814"/>
        <v>20</v>
      </c>
      <c r="W66" s="287">
        <v>20</v>
      </c>
      <c r="X66" s="287"/>
      <c r="Y66" s="288"/>
      <c r="Z66" s="283">
        <v>628.977844</v>
      </c>
      <c r="AA66" s="283">
        <v>757.89758300000005</v>
      </c>
      <c r="AB66" s="282">
        <f>_xlfn.FLOOR.PRECISE('[10]численность 2021'!E76)</f>
        <v>725</v>
      </c>
      <c r="AC66" s="282">
        <v>3.4030079999999998</v>
      </c>
      <c r="AD66" s="282">
        <v>4.0982950000000002</v>
      </c>
      <c r="AE66" s="282">
        <f t="shared" si="815"/>
        <v>3.9204024696581694</v>
      </c>
      <c r="AF66" s="284">
        <f>_xlfn.FLOOR.PRECISE('[10]численность 2021'!O76)</f>
        <v>36</v>
      </c>
      <c r="AG66" s="285">
        <f t="shared" si="856"/>
        <v>36.25</v>
      </c>
      <c r="AH66" s="286">
        <f t="shared" si="857"/>
        <v>36</v>
      </c>
      <c r="AI66" s="289">
        <f t="shared" si="816"/>
        <v>27</v>
      </c>
      <c r="AJ66" s="287">
        <v>36</v>
      </c>
      <c r="AK66" s="287">
        <v>27</v>
      </c>
      <c r="AL66" s="283">
        <v>529.07843000000003</v>
      </c>
      <c r="AM66" s="283">
        <v>717.19586200000003</v>
      </c>
      <c r="AN66" s="282">
        <f>_xlfn.FLOOR.PRECISE('[10]численность 2021'!F76)</f>
        <v>696</v>
      </c>
      <c r="AO66" s="282">
        <v>2.862514</v>
      </c>
      <c r="AP66" s="282">
        <v>3.8782019999999999</v>
      </c>
      <c r="AQ66" s="282">
        <f t="shared" si="817"/>
        <v>3.7635863708718427</v>
      </c>
      <c r="AR66" s="284">
        <f>_xlfn.FLOOR.PRECISE('[10]численность 2021'!L76)</f>
        <v>48</v>
      </c>
      <c r="AS66" s="284"/>
      <c r="AT66" s="284">
        <f t="shared" si="844"/>
        <v>48</v>
      </c>
      <c r="AU66" s="285">
        <f t="shared" si="818"/>
        <v>48.720000000000006</v>
      </c>
      <c r="AV66" s="285">
        <f t="shared" si="845"/>
        <v>0</v>
      </c>
      <c r="AW66" s="290">
        <f t="shared" si="819"/>
        <v>48</v>
      </c>
      <c r="AX66" s="287">
        <v>48</v>
      </c>
      <c r="AY66" s="285">
        <f t="shared" si="846"/>
        <v>7.1999999999999993</v>
      </c>
      <c r="AZ66" s="286">
        <f t="shared" si="820"/>
        <v>0</v>
      </c>
      <c r="BA66" s="287"/>
      <c r="BB66" s="285">
        <f t="shared" si="847"/>
        <v>14.399999999999999</v>
      </c>
      <c r="BC66" s="287"/>
      <c r="BD66" s="283">
        <v>430.42813100000001</v>
      </c>
      <c r="BE66" s="283">
        <v>515.13012700000002</v>
      </c>
      <c r="BF66" s="282">
        <f>_xlfn.FLOOR.PRECISE('[10]численность 2021'!G76)</f>
        <v>534</v>
      </c>
      <c r="BG66" s="282">
        <v>2.3287789999999999</v>
      </c>
      <c r="BH66" s="282">
        <v>2.7855409999999998</v>
      </c>
      <c r="BI66" s="282">
        <f t="shared" si="821"/>
        <v>2.8875791983413275</v>
      </c>
      <c r="BJ66" s="284">
        <f>_xlfn.FLOOR.PRECISE('[10]численность 2021'!K76)</f>
        <v>37</v>
      </c>
      <c r="BK66" s="284"/>
      <c r="BL66" s="284">
        <f t="shared" si="848"/>
        <v>37</v>
      </c>
      <c r="BM66" s="285">
        <f t="shared" si="822"/>
        <v>37.380000000000003</v>
      </c>
      <c r="BN66" s="290">
        <f t="shared" si="849"/>
        <v>37</v>
      </c>
      <c r="BO66" s="287">
        <v>37</v>
      </c>
      <c r="BP66" s="285">
        <f t="shared" si="850"/>
        <v>5.5499999999999998</v>
      </c>
      <c r="BQ66" s="286">
        <f t="shared" si="823"/>
        <v>0</v>
      </c>
      <c r="BR66" s="287"/>
      <c r="BS66" s="285">
        <f t="shared" si="824"/>
        <v>7.4000000000000004</v>
      </c>
      <c r="BT66" s="287"/>
      <c r="BU66" s="283">
        <v>593.8984375</v>
      </c>
      <c r="BV66" s="283">
        <v>685.666015625</v>
      </c>
      <c r="BW66" s="282">
        <f>_xlfn.FLOOR.PRECISE('[10]численность 2021'!H76)</f>
        <v>708</v>
      </c>
      <c r="BX66" s="282">
        <v>3.2132149999999999</v>
      </c>
      <c r="BY66" s="282">
        <v>3.7077059999999999</v>
      </c>
      <c r="BZ66" s="282">
        <f t="shared" si="825"/>
        <v>3.8284757910592884</v>
      </c>
      <c r="CA66" s="284">
        <f>_xlfn.FLOOR.PRECISE('[10]численность 2021'!M76)</f>
        <v>49</v>
      </c>
      <c r="CB66" s="284"/>
      <c r="CC66" s="284"/>
      <c r="CD66" s="284">
        <f t="shared" si="851"/>
        <v>49</v>
      </c>
      <c r="CE66" s="285">
        <f t="shared" si="826"/>
        <v>49.560000000000002</v>
      </c>
      <c r="CF66" s="290">
        <f t="shared" si="827"/>
        <v>49</v>
      </c>
      <c r="CG66" s="287">
        <v>49</v>
      </c>
      <c r="CH66" s="285">
        <f t="shared" si="852"/>
        <v>3.6749999999999998</v>
      </c>
      <c r="CI66" s="286">
        <f t="shared" si="828"/>
        <v>0</v>
      </c>
      <c r="CJ66" s="287"/>
      <c r="CK66" s="285">
        <f t="shared" si="853"/>
        <v>3.6749999999999998</v>
      </c>
      <c r="CL66" s="286">
        <f t="shared" si="829"/>
        <v>0</v>
      </c>
      <c r="CM66" s="287"/>
      <c r="CN66" s="285">
        <f t="shared" si="830"/>
        <v>9.8000000000000007</v>
      </c>
      <c r="CO66" s="287"/>
      <c r="CP66" s="291">
        <f t="shared" si="831"/>
        <v>1</v>
      </c>
      <c r="CQ66" s="283">
        <v>0</v>
      </c>
      <c r="CR66" s="283">
        <v>0</v>
      </c>
      <c r="CS66" s="283" t="e">
        <f>#NAME?</f>
        <v>#REF!</v>
      </c>
      <c r="CT66" s="282">
        <v>0</v>
      </c>
      <c r="CU66" s="282">
        <v>0</v>
      </c>
      <c r="CV66" s="282" t="e">
        <f>#NAME?</f>
        <v>#REF!</v>
      </c>
      <c r="CW66" s="284" t="e">
        <f>#NAME?</f>
        <v>#REF!</v>
      </c>
      <c r="CX66" s="285" t="e">
        <f t="shared" si="832"/>
        <v>#REF!</v>
      </c>
      <c r="CY66" s="290" t="e">
        <f t="shared" si="833"/>
        <v>#REF!</v>
      </c>
      <c r="CZ66" s="292"/>
      <c r="DA66" s="285">
        <f t="shared" si="834"/>
        <v>0</v>
      </c>
      <c r="DB66" s="292"/>
      <c r="DC66" s="283">
        <v>464.03002900000001</v>
      </c>
      <c r="DD66" s="283">
        <v>437.27767899999998</v>
      </c>
      <c r="DE66" s="282">
        <f>_xlfn.FLOOR.PRECISE('[10]численность 2021'!I76)</f>
        <v>440</v>
      </c>
      <c r="DF66" s="282">
        <v>2.5105780000000002</v>
      </c>
      <c r="DG66" s="282">
        <v>2.3645580000000002</v>
      </c>
      <c r="DH66" s="282">
        <f t="shared" si="835"/>
        <v>2.3792787402063373</v>
      </c>
      <c r="DI66" s="284">
        <f>_xlfn.FLOOR.PRECISE('[10]численность 2021'!N76)</f>
        <v>66</v>
      </c>
      <c r="DJ66" s="285">
        <f t="shared" si="854"/>
        <v>66</v>
      </c>
      <c r="DK66" s="286">
        <f t="shared" si="836"/>
        <v>66</v>
      </c>
      <c r="DL66" s="287">
        <v>66</v>
      </c>
      <c r="DM66" s="285">
        <f t="shared" si="855"/>
        <v>13.200000000000001</v>
      </c>
      <c r="DN66" s="287"/>
      <c r="DO66" s="283">
        <v>7.3413830000000004</v>
      </c>
      <c r="DP66" s="283">
        <v>22.976824000000001</v>
      </c>
      <c r="DQ66" s="282">
        <f>_xlfn.FLOOR.PRECISE('[10]численность 2021'!J76)</f>
        <v>19</v>
      </c>
      <c r="DR66" s="282">
        <v>3.9719999999999998e-002</v>
      </c>
      <c r="DS66" s="282">
        <v>0.124246</v>
      </c>
      <c r="DT66" s="282">
        <f t="shared" si="837"/>
        <v>0.10274158196345548</v>
      </c>
      <c r="DU66" s="284">
        <f>_xlfn.FLOOR.PRECISE('[10]численность 2021'!S76)</f>
        <v>1</v>
      </c>
      <c r="DV66" s="285">
        <f t="shared" si="838"/>
        <v>1.9000000000000001</v>
      </c>
      <c r="DW66" s="286">
        <f t="shared" si="839"/>
        <v>1</v>
      </c>
      <c r="DX66" s="287">
        <v>1</v>
      </c>
      <c r="DY66" s="283">
        <v>0</v>
      </c>
      <c r="DZ66" s="293">
        <v>0</v>
      </c>
      <c r="EA66" s="282">
        <f>_xlfn.FLOOR.PRECISE('[10]численность 2021'!T76)</f>
        <v>0</v>
      </c>
      <c r="EB66" s="282">
        <v>0</v>
      </c>
      <c r="EC66" s="282">
        <v>0</v>
      </c>
      <c r="ED66" s="282">
        <f t="shared" si="840"/>
        <v>0</v>
      </c>
      <c r="EE66" s="284">
        <f>_xlfn.FLOOR.PRECISE('[10]численность 2021'!U76)</f>
        <v>0</v>
      </c>
      <c r="EF66" s="285">
        <f t="shared" si="841"/>
        <v>0</v>
      </c>
      <c r="EG66" s="286">
        <f t="shared" si="842"/>
        <v>0</v>
      </c>
      <c r="EH66" s="292"/>
    </row>
    <row r="67" ht="36" customHeight="1">
      <c r="A67" s="152" t="s">
        <v>115</v>
      </c>
      <c r="B67" s="282">
        <f>'[10]численность 2021'!C78</f>
        <v>40.046001434326172</v>
      </c>
      <c r="C67" s="283">
        <v>26</v>
      </c>
      <c r="D67" s="283">
        <v>31.215344999999999</v>
      </c>
      <c r="E67" s="282">
        <f>_xlfn.FLOOR.PRECISE('[10]численность 2021'!D78)</f>
        <v>28</v>
      </c>
      <c r="F67" s="282">
        <v>0.77948700000000004</v>
      </c>
      <c r="G67" s="282">
        <v>0.77948700000000004</v>
      </c>
      <c r="H67" s="282">
        <f t="shared" si="811"/>
        <v>0.69919589964353546</v>
      </c>
      <c r="I67" s="284">
        <f>_xlfn.FLOOR.PRECISE('[10]численность 2021'!R78)</f>
        <v>0</v>
      </c>
      <c r="J67" s="285">
        <f t="shared" si="764"/>
        <v>9.7999999999999989</v>
      </c>
      <c r="K67" s="286">
        <f t="shared" si="812"/>
        <v>0</v>
      </c>
      <c r="L67" s="287"/>
      <c r="M67" s="283">
        <v>14</v>
      </c>
      <c r="N67" s="283">
        <v>0</v>
      </c>
      <c r="O67" s="282">
        <f>_xlfn.FLOOR.PRECISE('[10]численность 2021'!P78)</f>
        <v>0</v>
      </c>
      <c r="P67" s="282">
        <v>0.34965000000000002</v>
      </c>
      <c r="Q67" s="282">
        <v>0</v>
      </c>
      <c r="R67" s="282">
        <f t="shared" si="813"/>
        <v>0</v>
      </c>
      <c r="S67" s="284">
        <f>_xlfn.FLOOR.PRECISE('[10]численность 2021'!Q78)</f>
        <v>0</v>
      </c>
      <c r="T67" s="284"/>
      <c r="U67" s="285">
        <f t="shared" si="843"/>
        <v>0</v>
      </c>
      <c r="V67" s="286">
        <f t="shared" si="814"/>
        <v>0</v>
      </c>
      <c r="W67" s="287"/>
      <c r="X67" s="287"/>
      <c r="Y67" s="288"/>
      <c r="Z67" s="283">
        <v>106</v>
      </c>
      <c r="AA67" s="283">
        <v>112.836174</v>
      </c>
      <c r="AB67" s="282">
        <f>_xlfn.FLOOR.PRECISE('[10]численность 2021'!E78)</f>
        <v>120</v>
      </c>
      <c r="AC67" s="282">
        <v>2.6473529999999998</v>
      </c>
      <c r="AD67" s="282">
        <v>2.8176640000000002</v>
      </c>
      <c r="AE67" s="282">
        <f t="shared" si="815"/>
        <v>2.9965538556151521</v>
      </c>
      <c r="AF67" s="284">
        <f>_xlfn.FLOOR.PRECISE('[10]численность 2021'!O78)</f>
        <v>0</v>
      </c>
      <c r="AG67" s="285">
        <f t="shared" si="856"/>
        <v>6</v>
      </c>
      <c r="AH67" s="286">
        <f t="shared" si="857"/>
        <v>0</v>
      </c>
      <c r="AI67" s="289">
        <f t="shared" si="816"/>
        <v>0</v>
      </c>
      <c r="AJ67" s="287"/>
      <c r="AK67" s="287"/>
      <c r="AL67" s="283">
        <v>191</v>
      </c>
      <c r="AM67" s="283">
        <v>222.47779800000001</v>
      </c>
      <c r="AN67" s="283">
        <f>_xlfn.FLOOR.PRECISE('[10]численность 2021'!F78)</f>
        <v>226</v>
      </c>
      <c r="AO67" s="282">
        <v>4.7702299999999997</v>
      </c>
      <c r="AP67" s="282">
        <v>5.5555560000000002</v>
      </c>
      <c r="AQ67" s="334">
        <f t="shared" si="817"/>
        <v>5.6435097614085361</v>
      </c>
      <c r="AR67" s="284">
        <f>_xlfn.FLOOR.PRECISE('[10]численность 2021'!L78)</f>
        <v>21</v>
      </c>
      <c r="AS67" s="284"/>
      <c r="AT67" s="284">
        <f t="shared" si="844"/>
        <v>21</v>
      </c>
      <c r="AU67" s="285">
        <f t="shared" si="818"/>
        <v>18.080000000000002</v>
      </c>
      <c r="AV67" s="285">
        <f t="shared" si="845"/>
        <v>0</v>
      </c>
      <c r="AW67" s="290">
        <f t="shared" si="819"/>
        <v>18.080000000000002</v>
      </c>
      <c r="AX67" s="287">
        <v>18</v>
      </c>
      <c r="AY67" s="285">
        <f t="shared" si="846"/>
        <v>2.6999999999999997</v>
      </c>
      <c r="AZ67" s="286">
        <f t="shared" si="820"/>
        <v>0</v>
      </c>
      <c r="BA67" s="287"/>
      <c r="BB67" s="285">
        <f t="shared" si="847"/>
        <v>5.3999999999999995</v>
      </c>
      <c r="BC67" s="287"/>
      <c r="BD67" s="283">
        <v>57</v>
      </c>
      <c r="BE67" s="283">
        <v>51.500751000000001</v>
      </c>
      <c r="BF67" s="282">
        <f>_xlfn.FLOOR.PRECISE('[10]численность 2021'!G78)</f>
        <v>49</v>
      </c>
      <c r="BG67" s="282">
        <v>1.423576</v>
      </c>
      <c r="BH67" s="282">
        <v>1.2860400000000001</v>
      </c>
      <c r="BI67" s="282">
        <f t="shared" si="821"/>
        <v>1.2235928243761871</v>
      </c>
      <c r="BJ67" s="284">
        <f>_xlfn.FLOOR.PRECISE('[10]численность 2021'!K78)</f>
        <v>2</v>
      </c>
      <c r="BK67" s="284"/>
      <c r="BL67" s="284">
        <f t="shared" si="848"/>
        <v>2</v>
      </c>
      <c r="BM67" s="285">
        <f t="shared" si="822"/>
        <v>2.4500000000000002</v>
      </c>
      <c r="BN67" s="290">
        <f t="shared" si="849"/>
        <v>2</v>
      </c>
      <c r="BO67" s="287">
        <v>2</v>
      </c>
      <c r="BP67" s="285">
        <f t="shared" si="850"/>
        <v>0</v>
      </c>
      <c r="BQ67" s="286">
        <f t="shared" si="823"/>
        <v>0</v>
      </c>
      <c r="BR67" s="287"/>
      <c r="BS67" s="285">
        <f t="shared" si="824"/>
        <v>0.40000000000000002</v>
      </c>
      <c r="BT67" s="287"/>
      <c r="BU67" s="283">
        <v>89</v>
      </c>
      <c r="BV67" s="283">
        <v>89.082397</v>
      </c>
      <c r="BW67" s="282">
        <f>_xlfn.FLOOR.PRECISE('[10]численность 2021'!H78)</f>
        <v>116</v>
      </c>
      <c r="BX67" s="282">
        <v>2.2227769999999998</v>
      </c>
      <c r="BY67" s="282">
        <v>2.2245020000000002</v>
      </c>
      <c r="BZ67" s="282">
        <f t="shared" si="825"/>
        <v>2.8966687270946472</v>
      </c>
      <c r="CA67" s="284">
        <f>_xlfn.FLOOR.PRECISE('[10]численность 2021'!M78)</f>
        <v>8</v>
      </c>
      <c r="CB67" s="284"/>
      <c r="CC67" s="284"/>
      <c r="CD67" s="284">
        <f t="shared" si="851"/>
        <v>8</v>
      </c>
      <c r="CE67" s="285">
        <f t="shared" si="826"/>
        <v>8.120000000000001</v>
      </c>
      <c r="CF67" s="290">
        <f t="shared" si="827"/>
        <v>8</v>
      </c>
      <c r="CG67" s="287">
        <v>8</v>
      </c>
      <c r="CH67" s="285">
        <f t="shared" si="852"/>
        <v>0.59999999999999998</v>
      </c>
      <c r="CI67" s="286">
        <f t="shared" si="828"/>
        <v>0</v>
      </c>
      <c r="CJ67" s="287"/>
      <c r="CK67" s="285">
        <f t="shared" si="853"/>
        <v>0.59999999999999998</v>
      </c>
      <c r="CL67" s="286">
        <f t="shared" si="829"/>
        <v>0</v>
      </c>
      <c r="CM67" s="287"/>
      <c r="CN67" s="285">
        <f t="shared" si="830"/>
        <v>1.6000000000000001</v>
      </c>
      <c r="CO67" s="287"/>
      <c r="CP67" s="291">
        <f t="shared" si="831"/>
        <v>1</v>
      </c>
      <c r="CQ67" s="283">
        <v>0</v>
      </c>
      <c r="CR67" s="283">
        <v>0</v>
      </c>
      <c r="CS67" s="283" t="e">
        <f>#NAME?</f>
        <v>#REF!</v>
      </c>
      <c r="CT67" s="282">
        <v>0</v>
      </c>
      <c r="CU67" s="282">
        <v>0</v>
      </c>
      <c r="CV67" s="282" t="e">
        <f>#NAME?</f>
        <v>#REF!</v>
      </c>
      <c r="CW67" s="284" t="e">
        <f>#NAME?</f>
        <v>#REF!</v>
      </c>
      <c r="CX67" s="285" t="e">
        <f t="shared" si="832"/>
        <v>#REF!</v>
      </c>
      <c r="CY67" s="290" t="e">
        <f t="shared" si="833"/>
        <v>#REF!</v>
      </c>
      <c r="CZ67" s="292"/>
      <c r="DA67" s="285">
        <f t="shared" si="834"/>
        <v>0</v>
      </c>
      <c r="DB67" s="292"/>
      <c r="DC67" s="283">
        <v>0</v>
      </c>
      <c r="DD67" s="283">
        <v>0</v>
      </c>
      <c r="DE67" s="282">
        <f>_xlfn.FLOOR.PRECISE('[10]численность 2021'!I78)</f>
        <v>0</v>
      </c>
      <c r="DF67" s="282">
        <v>0</v>
      </c>
      <c r="DG67" s="282">
        <v>0</v>
      </c>
      <c r="DH67" s="282">
        <f t="shared" si="835"/>
        <v>0</v>
      </c>
      <c r="DI67" s="284">
        <f>_xlfn.FLOOR.PRECISE('[10]численность 2021'!N78)</f>
        <v>0</v>
      </c>
      <c r="DJ67" s="285">
        <f t="shared" si="854"/>
        <v>0</v>
      </c>
      <c r="DK67" s="286">
        <f t="shared" si="836"/>
        <v>0</v>
      </c>
      <c r="DL67" s="287"/>
      <c r="DM67" s="285">
        <f t="shared" si="855"/>
        <v>0</v>
      </c>
      <c r="DN67" s="287"/>
      <c r="DO67" s="283">
        <v>0</v>
      </c>
      <c r="DP67" s="283">
        <v>0</v>
      </c>
      <c r="DQ67" s="282">
        <f>_xlfn.FLOOR.PRECISE('[10]численность 2021'!J78)</f>
        <v>0</v>
      </c>
      <c r="DR67" s="282">
        <v>0</v>
      </c>
      <c r="DS67" s="282">
        <v>0</v>
      </c>
      <c r="DT67" s="282">
        <f t="shared" si="837"/>
        <v>0</v>
      </c>
      <c r="DU67" s="284">
        <f>_xlfn.FLOOR.PRECISE('[10]численность 2021'!S78)</f>
        <v>0</v>
      </c>
      <c r="DV67" s="285">
        <f t="shared" si="838"/>
        <v>0</v>
      </c>
      <c r="DW67" s="286">
        <f t="shared" si="839"/>
        <v>0</v>
      </c>
      <c r="DX67" s="287"/>
      <c r="DY67" s="283">
        <v>0</v>
      </c>
      <c r="DZ67" s="293">
        <v>0</v>
      </c>
      <c r="EA67" s="282">
        <f>_xlfn.FLOOR.PRECISE('[10]численность 2021'!T78)</f>
        <v>0</v>
      </c>
      <c r="EB67" s="282">
        <v>0</v>
      </c>
      <c r="EC67" s="282">
        <v>0</v>
      </c>
      <c r="ED67" s="282">
        <f t="shared" si="840"/>
        <v>0</v>
      </c>
      <c r="EE67" s="284">
        <f>_xlfn.FLOOR.PRECISE('[10]численность 2021'!U78)</f>
        <v>0</v>
      </c>
      <c r="EF67" s="285">
        <f t="shared" si="841"/>
        <v>0</v>
      </c>
      <c r="EG67" s="286">
        <f t="shared" si="842"/>
        <v>0</v>
      </c>
      <c r="EH67" s="292"/>
    </row>
    <row r="68" s="297" customFormat="1" ht="36" customHeight="1">
      <c r="A68" s="152" t="s">
        <v>110</v>
      </c>
      <c r="B68" s="298">
        <f>'[10]численность 2021'!C73</f>
        <v>83.980003356933594</v>
      </c>
      <c r="C68" s="299">
        <v>84.480002999999996</v>
      </c>
      <c r="D68" s="299">
        <v>72.095366999999996</v>
      </c>
      <c r="E68" s="298">
        <f>_xlfn.FLOOR.PRECISE('[10]численность 2021'!D73)</f>
        <v>78</v>
      </c>
      <c r="F68" s="298">
        <v>0.85340199999999999</v>
      </c>
      <c r="G68" s="282">
        <v>0.85340199999999999</v>
      </c>
      <c r="H68" s="298">
        <f t="shared" si="811"/>
        <v>0.92879253253280714</v>
      </c>
      <c r="I68" s="300">
        <f>_xlfn.FLOOR.PRECISE('[10]численность 2021'!R73)</f>
        <v>23</v>
      </c>
      <c r="J68" s="285">
        <f t="shared" si="764"/>
        <v>27.299999999999997</v>
      </c>
      <c r="K68" s="301">
        <f t="shared" si="812"/>
        <v>23</v>
      </c>
      <c r="L68" s="287">
        <v>23</v>
      </c>
      <c r="M68" s="299">
        <v>22</v>
      </c>
      <c r="N68" s="299">
        <v>25</v>
      </c>
      <c r="O68" s="298">
        <f>_xlfn.FLOOR.PRECISE('[10]численность 2021'!P73)</f>
        <v>26</v>
      </c>
      <c r="P68" s="282">
        <v>0.26041700000000001</v>
      </c>
      <c r="Q68" s="298">
        <v>0.29592800000000002</v>
      </c>
      <c r="R68" s="298">
        <f t="shared" si="813"/>
        <v>0.30959751084426906</v>
      </c>
      <c r="S68" s="300">
        <f>_xlfn.FLOOR.PRECISE('[10]численность 2021'!Q73)</f>
        <v>6</v>
      </c>
      <c r="T68" s="300"/>
      <c r="U68" s="285">
        <f t="shared" si="843"/>
        <v>7.7999999999999998</v>
      </c>
      <c r="V68" s="301">
        <f t="shared" si="814"/>
        <v>6</v>
      </c>
      <c r="W68" s="287">
        <v>6</v>
      </c>
      <c r="X68" s="287"/>
      <c r="Y68" s="302"/>
      <c r="Z68" s="299">
        <v>41.495956</v>
      </c>
      <c r="AA68" s="299">
        <v>76.545692000000003</v>
      </c>
      <c r="AB68" s="298">
        <f>_xlfn.FLOOR.PRECISE('[10]численность 2021'!E73)</f>
        <v>98</v>
      </c>
      <c r="AC68" s="298">
        <v>0.49119299999999999</v>
      </c>
      <c r="AD68" s="298">
        <v>0.90608100000000003</v>
      </c>
      <c r="AE68" s="298">
        <f t="shared" si="815"/>
        <v>1.1669444639514757</v>
      </c>
      <c r="AF68" s="300">
        <f>_xlfn.FLOOR.PRECISE('[10]численность 2021'!O73)</f>
        <v>3</v>
      </c>
      <c r="AG68" s="285">
        <f t="shared" si="856"/>
        <v>4.9000000000000004</v>
      </c>
      <c r="AH68" s="286">
        <f t="shared" si="857"/>
        <v>3</v>
      </c>
      <c r="AI68" s="289">
        <f t="shared" si="816"/>
        <v>2.25</v>
      </c>
      <c r="AJ68" s="287">
        <v>3</v>
      </c>
      <c r="AK68" s="287">
        <v>2</v>
      </c>
      <c r="AL68" s="299">
        <v>347.40798999999998</v>
      </c>
      <c r="AM68" s="299">
        <v>369.37750199999999</v>
      </c>
      <c r="AN68" s="298">
        <f>_xlfn.FLOOR.PRECISE('[10]численность 2021'!F73)</f>
        <v>590</v>
      </c>
      <c r="AO68" s="298">
        <v>4.1123099999999999</v>
      </c>
      <c r="AP68" s="298">
        <v>4.3723660000000004</v>
      </c>
      <c r="AQ68" s="298">
        <f t="shared" si="817"/>
        <v>7.0254819768507213</v>
      </c>
      <c r="AR68" s="300">
        <f>_xlfn.FLOOR.PRECISE('[10]численность 2021'!L73)</f>
        <v>59</v>
      </c>
      <c r="AS68" s="300"/>
      <c r="AT68" s="284">
        <f t="shared" si="844"/>
        <v>59</v>
      </c>
      <c r="AU68" s="303">
        <f t="shared" si="818"/>
        <v>59</v>
      </c>
      <c r="AV68" s="285">
        <f t="shared" si="845"/>
        <v>59</v>
      </c>
      <c r="AW68" s="289">
        <f t="shared" si="819"/>
        <v>59</v>
      </c>
      <c r="AX68" s="287">
        <v>59</v>
      </c>
      <c r="AY68" s="285">
        <f t="shared" si="846"/>
        <v>8.8499999999999996</v>
      </c>
      <c r="AZ68" s="301">
        <f t="shared" si="820"/>
        <v>0</v>
      </c>
      <c r="BA68" s="287"/>
      <c r="BB68" s="285">
        <f t="shared" si="847"/>
        <v>17.699999999999999</v>
      </c>
      <c r="BC68" s="287"/>
      <c r="BD68" s="299">
        <v>153.95815999999999</v>
      </c>
      <c r="BE68" s="299">
        <v>184.37350499999999</v>
      </c>
      <c r="BF68" s="298">
        <f>_xlfn.FLOOR.PRECISE('[10]численность 2021'!G73)</f>
        <v>168</v>
      </c>
      <c r="BG68" s="298">
        <v>1.8224210000000001</v>
      </c>
      <c r="BH68" s="298">
        <v>2.1824509999999999</v>
      </c>
      <c r="BI68" s="298">
        <f t="shared" si="821"/>
        <v>2.0004762239168152</v>
      </c>
      <c r="BJ68" s="300">
        <f>_xlfn.FLOOR.PRECISE('[10]численность 2021'!K73)</f>
        <v>8</v>
      </c>
      <c r="BK68" s="300"/>
      <c r="BL68" s="284">
        <f t="shared" si="848"/>
        <v>8</v>
      </c>
      <c r="BM68" s="303">
        <f t="shared" si="822"/>
        <v>11.760000000000002</v>
      </c>
      <c r="BN68" s="289">
        <f t="shared" si="849"/>
        <v>8</v>
      </c>
      <c r="BO68" s="287">
        <v>8</v>
      </c>
      <c r="BP68" s="285">
        <f t="shared" si="850"/>
        <v>1.2</v>
      </c>
      <c r="BQ68" s="301">
        <f t="shared" si="823"/>
        <v>0</v>
      </c>
      <c r="BR68" s="287"/>
      <c r="BS68" s="303">
        <f t="shared" si="824"/>
        <v>1.6000000000000001</v>
      </c>
      <c r="BT68" s="287"/>
      <c r="BU68" s="299">
        <v>238.861557</v>
      </c>
      <c r="BV68" s="299">
        <v>245.45429999999999</v>
      </c>
      <c r="BW68" s="298">
        <f>_xlfn.FLOOR.PRECISE('[10]численность 2021'!H73)</f>
        <v>228</v>
      </c>
      <c r="BX68" s="298">
        <v>2.8274330000000001</v>
      </c>
      <c r="BY68" s="298">
        <v>2.9054720000000001</v>
      </c>
      <c r="BZ68" s="298">
        <f t="shared" si="825"/>
        <v>2.7149320181728211</v>
      </c>
      <c r="CA68" s="300">
        <f>_xlfn.FLOOR.PRECISE('[10]численность 2021'!M73)</f>
        <v>15</v>
      </c>
      <c r="CB68" s="300"/>
      <c r="CC68" s="300"/>
      <c r="CD68" s="284">
        <f t="shared" si="851"/>
        <v>15</v>
      </c>
      <c r="CE68" s="303">
        <f t="shared" si="826"/>
        <v>15.960000000000001</v>
      </c>
      <c r="CF68" s="289">
        <f t="shared" si="827"/>
        <v>15</v>
      </c>
      <c r="CG68" s="287">
        <v>15</v>
      </c>
      <c r="CH68" s="285">
        <f t="shared" si="852"/>
        <v>1.125</v>
      </c>
      <c r="CI68" s="301">
        <f t="shared" si="828"/>
        <v>0</v>
      </c>
      <c r="CJ68" s="287"/>
      <c r="CK68" s="285">
        <f t="shared" si="853"/>
        <v>1.125</v>
      </c>
      <c r="CL68" s="301">
        <f t="shared" si="829"/>
        <v>0</v>
      </c>
      <c r="CM68" s="287"/>
      <c r="CN68" s="303">
        <f t="shared" si="830"/>
        <v>3</v>
      </c>
      <c r="CO68" s="287"/>
      <c r="CP68" s="304">
        <f t="shared" si="831"/>
        <v>1</v>
      </c>
      <c r="CQ68" s="299">
        <v>0</v>
      </c>
      <c r="CR68" s="299">
        <v>0</v>
      </c>
      <c r="CS68" s="299" t="e">
        <f>#NAME?</f>
        <v>#REF!</v>
      </c>
      <c r="CT68" s="298">
        <v>0</v>
      </c>
      <c r="CU68" s="298">
        <v>0</v>
      </c>
      <c r="CV68" s="298" t="e">
        <f>#NAME?</f>
        <v>#REF!</v>
      </c>
      <c r="CW68" s="300" t="e">
        <f>#NAME?</f>
        <v>#REF!</v>
      </c>
      <c r="CX68" s="303" t="e">
        <f t="shared" si="832"/>
        <v>#REF!</v>
      </c>
      <c r="CY68" s="289" t="e">
        <f t="shared" si="833"/>
        <v>#REF!</v>
      </c>
      <c r="CZ68" s="287"/>
      <c r="DA68" s="303">
        <f t="shared" si="834"/>
        <v>0</v>
      </c>
      <c r="DB68" s="287"/>
      <c r="DC68" s="299">
        <v>0</v>
      </c>
      <c r="DD68" s="299">
        <v>0</v>
      </c>
      <c r="DE68" s="298">
        <f>_xlfn.FLOOR.PRECISE('[10]численность 2021'!I73)</f>
        <v>0</v>
      </c>
      <c r="DF68" s="298">
        <v>0</v>
      </c>
      <c r="DG68" s="298">
        <v>0</v>
      </c>
      <c r="DH68" s="298">
        <f t="shared" si="835"/>
        <v>0</v>
      </c>
      <c r="DI68" s="300">
        <f>_xlfn.FLOOR.PRECISE('[10]численность 2021'!N73)</f>
        <v>0</v>
      </c>
      <c r="DJ68" s="285">
        <f t="shared" si="854"/>
        <v>0</v>
      </c>
      <c r="DK68" s="301">
        <f t="shared" si="836"/>
        <v>0</v>
      </c>
      <c r="DL68" s="287"/>
      <c r="DM68" s="285">
        <f t="shared" si="855"/>
        <v>0</v>
      </c>
      <c r="DN68" s="287"/>
      <c r="DO68" s="299">
        <v>4.8251109999999997</v>
      </c>
      <c r="DP68" s="299">
        <v>4.8211919999999999</v>
      </c>
      <c r="DQ68" s="298">
        <f>_xlfn.FLOOR.PRECISE('[10]численность 2021'!J73)</f>
        <v>5</v>
      </c>
      <c r="DR68" s="298">
        <v>5.7114999999999999e-002</v>
      </c>
      <c r="DS68" s="298">
        <v>5.7069000000000002e-002</v>
      </c>
      <c r="DT68" s="298">
        <f t="shared" si="837"/>
        <v>5.9537982854667125e-002</v>
      </c>
      <c r="DU68" s="300">
        <f>_xlfn.FLOOR.PRECISE('[10]численность 2021'!S73)</f>
        <v>0</v>
      </c>
      <c r="DV68" s="303">
        <f t="shared" si="838"/>
        <v>0.5</v>
      </c>
      <c r="DW68" s="301">
        <f t="shared" si="839"/>
        <v>0</v>
      </c>
      <c r="DX68" s="287"/>
      <c r="DY68" s="299">
        <v>0</v>
      </c>
      <c r="DZ68" s="306">
        <v>0</v>
      </c>
      <c r="EA68" s="298">
        <f>_xlfn.FLOOR.PRECISE('[10]численность 2021'!T73)</f>
        <v>0</v>
      </c>
      <c r="EB68" s="282">
        <v>0</v>
      </c>
      <c r="EC68" s="298">
        <v>0</v>
      </c>
      <c r="ED68" s="298">
        <f t="shared" si="840"/>
        <v>0</v>
      </c>
      <c r="EE68" s="300">
        <f>_xlfn.FLOOR.PRECISE('[10]численность 2021'!U73)</f>
        <v>0</v>
      </c>
      <c r="EF68" s="303">
        <f t="shared" si="841"/>
        <v>0</v>
      </c>
      <c r="EG68" s="301">
        <f t="shared" si="842"/>
        <v>0</v>
      </c>
      <c r="EH68" s="287"/>
    </row>
    <row r="69" s="297" customFormat="1" ht="36" customHeight="1">
      <c r="A69" s="154" t="s">
        <v>114</v>
      </c>
      <c r="B69" s="298">
        <f>'[10]численность 2021'!C77</f>
        <v>37.736000061035156</v>
      </c>
      <c r="C69" s="299"/>
      <c r="D69" s="299"/>
      <c r="E69" s="298">
        <f>_xlfn.FLOOR.PRECISE('[10]численность 2021'!D77)</f>
        <v>44</v>
      </c>
      <c r="F69" s="298"/>
      <c r="G69" s="282"/>
      <c r="H69" s="298">
        <f t="shared" si="811"/>
        <v>1.1659953341327458</v>
      </c>
      <c r="I69" s="300">
        <f>_xlfn.FLOOR.PRECISE('[10]численность 2021'!R77)</f>
        <v>15</v>
      </c>
      <c r="J69" s="285">
        <f t="shared" ref="J69:J132" si="858">IF(E69&gt;1,E69*0.34999999999999998,0)</f>
        <v>15.399999999999999</v>
      </c>
      <c r="K69" s="301">
        <f t="shared" si="812"/>
        <v>15</v>
      </c>
      <c r="L69" s="287">
        <v>15</v>
      </c>
      <c r="M69" s="299"/>
      <c r="N69" s="299"/>
      <c r="O69" s="298">
        <f>_xlfn.FLOOR.PRECISE('[10]численность 2021'!P77)</f>
        <v>15</v>
      </c>
      <c r="P69" s="282"/>
      <c r="Q69" s="298"/>
      <c r="R69" s="298">
        <f t="shared" si="813"/>
        <v>0.39749840936343606</v>
      </c>
      <c r="S69" s="300">
        <f>_xlfn.FLOOR.PRECISE('[10]численность 2021'!Q77)</f>
        <v>4</v>
      </c>
      <c r="T69" s="300"/>
      <c r="U69" s="285">
        <f t="shared" si="843"/>
        <v>4.5</v>
      </c>
      <c r="V69" s="301">
        <f t="shared" si="814"/>
        <v>4</v>
      </c>
      <c r="W69" s="287">
        <v>4</v>
      </c>
      <c r="X69" s="287"/>
      <c r="Y69" s="302"/>
      <c r="Z69" s="299"/>
      <c r="AA69" s="299"/>
      <c r="AB69" s="298">
        <f>_xlfn.FLOOR.PRECISE('[10]численность 2021'!E77)</f>
        <v>67</v>
      </c>
      <c r="AC69" s="298"/>
      <c r="AD69" s="298"/>
      <c r="AE69" s="298">
        <f t="shared" si="815"/>
        <v>1.7754928951566811</v>
      </c>
      <c r="AF69" s="300">
        <f>_xlfn.FLOOR.PRECISE('[10]численность 2021'!O77)</f>
        <v>3</v>
      </c>
      <c r="AG69" s="285">
        <f t="shared" si="856"/>
        <v>3.3500000000000001</v>
      </c>
      <c r="AH69" s="286">
        <f t="shared" si="857"/>
        <v>3</v>
      </c>
      <c r="AI69" s="289">
        <f t="shared" si="816"/>
        <v>2.25</v>
      </c>
      <c r="AJ69" s="287">
        <v>3</v>
      </c>
      <c r="AK69" s="287">
        <v>2</v>
      </c>
      <c r="AL69" s="299"/>
      <c r="AM69" s="299"/>
      <c r="AN69" s="298">
        <f>_xlfn.FLOOR.PRECISE('[10]численность 2021'!F77)</f>
        <v>158</v>
      </c>
      <c r="AO69" s="298"/>
      <c r="AP69" s="298"/>
      <c r="AQ69" s="298">
        <f t="shared" si="817"/>
        <v>4.1869832452948597</v>
      </c>
      <c r="AR69" s="300">
        <f>_xlfn.FLOOR.PRECISE('[10]численность 2021'!L77)</f>
        <v>12</v>
      </c>
      <c r="AS69" s="300"/>
      <c r="AT69" s="284">
        <f t="shared" si="844"/>
        <v>12</v>
      </c>
      <c r="AU69" s="303">
        <f t="shared" si="818"/>
        <v>12.640000000000001</v>
      </c>
      <c r="AV69" s="285">
        <f t="shared" si="845"/>
        <v>0</v>
      </c>
      <c r="AW69" s="289">
        <f t="shared" si="819"/>
        <v>12</v>
      </c>
      <c r="AX69" s="287">
        <v>12</v>
      </c>
      <c r="AY69" s="285">
        <f t="shared" si="846"/>
        <v>1.7999999999999998</v>
      </c>
      <c r="AZ69" s="301"/>
      <c r="BA69" s="287"/>
      <c r="BB69" s="285">
        <f t="shared" si="847"/>
        <v>3.5999999999999996</v>
      </c>
      <c r="BC69" s="287"/>
      <c r="BD69" s="299"/>
      <c r="BE69" s="299"/>
      <c r="BF69" s="298">
        <f>_xlfn.FLOOR.PRECISE('[10]численность 2021'!G77)</f>
        <v>27</v>
      </c>
      <c r="BG69" s="298"/>
      <c r="BH69" s="298"/>
      <c r="BI69" s="298">
        <f t="shared" si="821"/>
        <v>0.71549713685418492</v>
      </c>
      <c r="BJ69" s="300">
        <f>_xlfn.FLOOR.PRECISE('[10]численность 2021'!K77)</f>
        <v>0</v>
      </c>
      <c r="BK69" s="300"/>
      <c r="BL69" s="284">
        <f t="shared" si="848"/>
        <v>0</v>
      </c>
      <c r="BM69" s="303">
        <f t="shared" si="822"/>
        <v>0.80999999999999994</v>
      </c>
      <c r="BN69" s="289">
        <f t="shared" si="849"/>
        <v>0</v>
      </c>
      <c r="BO69" s="287"/>
      <c r="BP69" s="285">
        <f t="shared" si="850"/>
        <v>0</v>
      </c>
      <c r="BQ69" s="301">
        <f t="shared" si="823"/>
        <v>0</v>
      </c>
      <c r="BR69" s="287"/>
      <c r="BS69" s="303">
        <f t="shared" si="824"/>
        <v>0</v>
      </c>
      <c r="BT69" s="287"/>
      <c r="BU69" s="299"/>
      <c r="BV69" s="299"/>
      <c r="BW69" s="298">
        <f>_xlfn.FLOOR.PRECISE('[10]численность 2021'!H77)</f>
        <v>67</v>
      </c>
      <c r="BX69" s="298"/>
      <c r="BY69" s="298"/>
      <c r="BZ69" s="298">
        <f t="shared" si="825"/>
        <v>1.7754928951566811</v>
      </c>
      <c r="CA69" s="300">
        <f>_xlfn.FLOOR.PRECISE('[10]численность 2021'!M77)</f>
        <v>3</v>
      </c>
      <c r="CB69" s="300"/>
      <c r="CC69" s="300"/>
      <c r="CD69" s="284">
        <f t="shared" si="851"/>
        <v>3</v>
      </c>
      <c r="CE69" s="303">
        <f t="shared" si="826"/>
        <v>3.3500000000000001</v>
      </c>
      <c r="CF69" s="289">
        <f t="shared" si="827"/>
        <v>3</v>
      </c>
      <c r="CG69" s="287">
        <v>3</v>
      </c>
      <c r="CH69" s="285">
        <f t="shared" si="852"/>
        <v>0</v>
      </c>
      <c r="CI69" s="301">
        <f t="shared" si="828"/>
        <v>0</v>
      </c>
      <c r="CJ69" s="287"/>
      <c r="CK69" s="285">
        <f t="shared" si="853"/>
        <v>0</v>
      </c>
      <c r="CL69" s="301">
        <f t="shared" si="829"/>
        <v>0</v>
      </c>
      <c r="CM69" s="287"/>
      <c r="CN69" s="303">
        <f t="shared" si="830"/>
        <v>0.60000000000000009</v>
      </c>
      <c r="CO69" s="287"/>
      <c r="CP69" s="304">
        <f t="shared" si="831"/>
        <v>1</v>
      </c>
      <c r="CQ69" s="299"/>
      <c r="CR69" s="299"/>
      <c r="CS69" s="299"/>
      <c r="CT69" s="298"/>
      <c r="CU69" s="298"/>
      <c r="CV69" s="298"/>
      <c r="CW69" s="300"/>
      <c r="CX69" s="303"/>
      <c r="CY69" s="289"/>
      <c r="CZ69" s="287"/>
      <c r="DA69" s="303"/>
      <c r="DB69" s="287"/>
      <c r="DC69" s="299"/>
      <c r="DD69" s="299"/>
      <c r="DE69" s="298">
        <f>_xlfn.FLOOR.PRECISE('[10]численность 2021'!I77)</f>
        <v>0</v>
      </c>
      <c r="DF69" s="298"/>
      <c r="DG69" s="298"/>
      <c r="DH69" s="298">
        <f t="shared" si="835"/>
        <v>0</v>
      </c>
      <c r="DI69" s="300">
        <f>_xlfn.FLOOR.PRECISE('[10]численность 2021'!N77)</f>
        <v>0</v>
      </c>
      <c r="DJ69" s="285">
        <f t="shared" si="854"/>
        <v>0</v>
      </c>
      <c r="DK69" s="301">
        <f t="shared" si="836"/>
        <v>0</v>
      </c>
      <c r="DL69" s="287"/>
      <c r="DM69" s="285">
        <f t="shared" si="855"/>
        <v>0</v>
      </c>
      <c r="DN69" s="287"/>
      <c r="DO69" s="299"/>
      <c r="DP69" s="299"/>
      <c r="DQ69" s="298">
        <f>_xlfn.FLOOR.PRECISE('[10]численность 2021'!J77)</f>
        <v>1</v>
      </c>
      <c r="DR69" s="298"/>
      <c r="DS69" s="298"/>
      <c r="DT69" s="298">
        <f t="shared" si="837"/>
        <v>2.6499893957562404e-002</v>
      </c>
      <c r="DU69" s="300">
        <f>_xlfn.FLOOR.PRECISE('[10]численность 2021'!S77)</f>
        <v>0</v>
      </c>
      <c r="DV69" s="303">
        <f t="shared" si="838"/>
        <v>0.10000000000000001</v>
      </c>
      <c r="DW69" s="301">
        <f t="shared" si="839"/>
        <v>0</v>
      </c>
      <c r="DX69" s="287"/>
      <c r="DY69" s="299"/>
      <c r="DZ69" s="306"/>
      <c r="EA69" s="298">
        <f>_xlfn.FLOOR.PRECISE('[10]численность 2021'!T77)</f>
        <v>0</v>
      </c>
      <c r="EB69" s="282"/>
      <c r="EC69" s="298"/>
      <c r="ED69" s="298">
        <f t="shared" si="840"/>
        <v>0</v>
      </c>
      <c r="EE69" s="300">
        <f>_xlfn.FLOOR.PRECISE('[10]численность 2021'!U77)</f>
        <v>0</v>
      </c>
      <c r="EF69" s="303"/>
      <c r="EG69" s="301"/>
      <c r="EH69" s="287"/>
    </row>
    <row r="70" ht="36" customHeight="1">
      <c r="A70" s="335" t="s">
        <v>293</v>
      </c>
      <c r="B70" s="282"/>
      <c r="C70" s="283"/>
      <c r="D70" s="283"/>
      <c r="E70" s="282"/>
      <c r="F70" s="282"/>
      <c r="G70" s="282"/>
      <c r="H70" s="282"/>
      <c r="I70" s="284">
        <v>1363</v>
      </c>
      <c r="J70" s="285">
        <f t="shared" si="858"/>
        <v>0</v>
      </c>
      <c r="K70" s="286"/>
      <c r="L70" s="287">
        <v>150</v>
      </c>
      <c r="M70" s="283"/>
      <c r="N70" s="283"/>
      <c r="O70" s="282"/>
      <c r="P70" s="282"/>
      <c r="Q70" s="282"/>
      <c r="R70" s="282"/>
      <c r="S70" s="284">
        <v>7</v>
      </c>
      <c r="T70" s="284"/>
      <c r="U70" s="285">
        <f t="shared" si="843"/>
        <v>0</v>
      </c>
      <c r="V70" s="286"/>
      <c r="W70" s="287">
        <v>7</v>
      </c>
      <c r="X70" s="287"/>
      <c r="Y70" s="288"/>
      <c r="Z70" s="283"/>
      <c r="AA70" s="283"/>
      <c r="AB70" s="282"/>
      <c r="AC70" s="282"/>
      <c r="AD70" s="282"/>
      <c r="AE70" s="282"/>
      <c r="AF70" s="284">
        <v>81</v>
      </c>
      <c r="AG70" s="285">
        <f t="shared" si="856"/>
        <v>0</v>
      </c>
      <c r="AH70" s="286">
        <f t="shared" si="857"/>
        <v>0</v>
      </c>
      <c r="AI70" s="289"/>
      <c r="AJ70" s="287"/>
      <c r="AK70" s="287"/>
      <c r="AL70" s="283"/>
      <c r="AM70" s="283"/>
      <c r="AN70" s="282"/>
      <c r="AO70" s="282"/>
      <c r="AP70" s="282"/>
      <c r="AQ70" s="282"/>
      <c r="AR70" s="284">
        <v>55</v>
      </c>
      <c r="AS70" s="284"/>
      <c r="AT70" s="284">
        <f t="shared" si="844"/>
        <v>0</v>
      </c>
      <c r="AU70" s="285"/>
      <c r="AV70" s="285">
        <f t="shared" si="845"/>
        <v>0</v>
      </c>
      <c r="AW70" s="290"/>
      <c r="AX70" s="287">
        <v>55</v>
      </c>
      <c r="AY70" s="285">
        <f t="shared" si="846"/>
        <v>8.25</v>
      </c>
      <c r="AZ70" s="286"/>
      <c r="BA70" s="287"/>
      <c r="BB70" s="285">
        <f t="shared" si="847"/>
        <v>16.5</v>
      </c>
      <c r="BC70" s="287"/>
      <c r="BD70" s="283"/>
      <c r="BE70" s="283"/>
      <c r="BF70" s="282"/>
      <c r="BG70" s="282"/>
      <c r="BH70" s="282"/>
      <c r="BI70" s="282"/>
      <c r="BJ70" s="284">
        <v>37</v>
      </c>
      <c r="BK70" s="284"/>
      <c r="BL70" s="284">
        <f t="shared" si="848"/>
        <v>0</v>
      </c>
      <c r="BM70" s="285"/>
      <c r="BN70" s="290"/>
      <c r="BO70" s="287">
        <v>37</v>
      </c>
      <c r="BP70" s="285">
        <f t="shared" si="850"/>
        <v>5.5499999999999998</v>
      </c>
      <c r="BQ70" s="286"/>
      <c r="BR70" s="287"/>
      <c r="BS70" s="285">
        <f t="shared" si="824"/>
        <v>7.4000000000000004</v>
      </c>
      <c r="BT70" s="287"/>
      <c r="BU70" s="283"/>
      <c r="BV70" s="283"/>
      <c r="BW70" s="282"/>
      <c r="BX70" s="282"/>
      <c r="BY70" s="282"/>
      <c r="BZ70" s="282"/>
      <c r="CA70" s="284">
        <v>40</v>
      </c>
      <c r="CB70" s="284"/>
      <c r="CC70" s="284"/>
      <c r="CD70" s="284">
        <f t="shared" si="851"/>
        <v>0</v>
      </c>
      <c r="CE70" s="285"/>
      <c r="CF70" s="290"/>
      <c r="CG70" s="287">
        <v>40</v>
      </c>
      <c r="CH70" s="285">
        <f t="shared" si="852"/>
        <v>3</v>
      </c>
      <c r="CI70" s="286"/>
      <c r="CJ70" s="287"/>
      <c r="CK70" s="285">
        <f t="shared" si="853"/>
        <v>3</v>
      </c>
      <c r="CL70" s="286"/>
      <c r="CM70" s="287"/>
      <c r="CN70" s="285">
        <f t="shared" si="830"/>
        <v>8</v>
      </c>
      <c r="CO70" s="287"/>
      <c r="CP70" s="291">
        <f t="shared" si="831"/>
        <v>1</v>
      </c>
      <c r="CQ70" s="283"/>
      <c r="CR70" s="283"/>
      <c r="CS70" s="283"/>
      <c r="CT70" s="282"/>
      <c r="CU70" s="282"/>
      <c r="CV70" s="282"/>
      <c r="CW70" s="284"/>
      <c r="CX70" s="285"/>
      <c r="CY70" s="290"/>
      <c r="CZ70" s="292"/>
      <c r="DA70" s="285"/>
      <c r="DB70" s="292"/>
      <c r="DC70" s="283"/>
      <c r="DD70" s="283"/>
      <c r="DE70" s="282"/>
      <c r="DF70" s="282"/>
      <c r="DG70" s="282"/>
      <c r="DH70" s="282"/>
      <c r="DI70" s="284">
        <v>41</v>
      </c>
      <c r="DJ70" s="285">
        <f t="shared" si="854"/>
        <v>0</v>
      </c>
      <c r="DK70" s="286"/>
      <c r="DL70" s="287">
        <v>41</v>
      </c>
      <c r="DM70" s="285">
        <f t="shared" si="855"/>
        <v>8.2000000000000011</v>
      </c>
      <c r="DN70" s="287"/>
      <c r="DO70" s="283"/>
      <c r="DP70" s="283"/>
      <c r="DQ70" s="282"/>
      <c r="DR70" s="282"/>
      <c r="DS70" s="282"/>
      <c r="DT70" s="282"/>
      <c r="DU70" s="284">
        <v>4</v>
      </c>
      <c r="DV70" s="285"/>
      <c r="DW70" s="286"/>
      <c r="DX70" s="287">
        <v>4</v>
      </c>
      <c r="DY70" s="283"/>
      <c r="DZ70" s="293"/>
      <c r="EA70" s="282"/>
      <c r="EB70" s="282"/>
      <c r="EC70" s="282"/>
      <c r="ED70" s="282"/>
      <c r="EE70" s="284"/>
      <c r="EF70" s="285"/>
      <c r="EG70" s="286"/>
      <c r="EH70" s="292"/>
    </row>
    <row r="71" ht="13.5" customHeight="1">
      <c r="A71" s="268" t="s">
        <v>119</v>
      </c>
      <c r="B71" s="282"/>
      <c r="C71" s="283"/>
      <c r="D71" s="283"/>
      <c r="E71" s="282"/>
      <c r="F71" s="282"/>
      <c r="G71" s="282"/>
      <c r="H71" s="282"/>
      <c r="I71" s="284"/>
      <c r="J71" s="285">
        <f t="shared" si="858"/>
        <v>0</v>
      </c>
      <c r="K71" s="286">
        <f t="shared" si="812"/>
        <v>0</v>
      </c>
      <c r="L71" s="292"/>
      <c r="M71" s="283"/>
      <c r="N71" s="283"/>
      <c r="O71" s="282"/>
      <c r="P71" s="282"/>
      <c r="Q71" s="282"/>
      <c r="R71" s="282" t="e">
        <f t="shared" si="813"/>
        <v>#DIV/0!</v>
      </c>
      <c r="S71" s="284"/>
      <c r="T71" s="284"/>
      <c r="U71" s="285">
        <f t="shared" si="843"/>
        <v>0</v>
      </c>
      <c r="V71" s="286">
        <f t="shared" si="814"/>
        <v>0</v>
      </c>
      <c r="W71" s="292"/>
      <c r="X71" s="292"/>
      <c r="Y71" s="288"/>
      <c r="Z71" s="283"/>
      <c r="AA71" s="283"/>
      <c r="AB71" s="282"/>
      <c r="AC71" s="282"/>
      <c r="AD71" s="282"/>
      <c r="AE71" s="282" t="e">
        <f t="shared" si="815"/>
        <v>#DIV/0!</v>
      </c>
      <c r="AF71" s="284"/>
      <c r="AG71" s="285">
        <f t="shared" si="856"/>
        <v>0</v>
      </c>
      <c r="AH71" s="286">
        <f t="shared" si="857"/>
        <v>0</v>
      </c>
      <c r="AI71" s="289">
        <f t="shared" si="816"/>
        <v>0</v>
      </c>
      <c r="AJ71" s="292"/>
      <c r="AK71" s="292"/>
      <c r="AL71" s="283"/>
      <c r="AM71" s="283"/>
      <c r="AN71" s="282"/>
      <c r="AO71" s="282"/>
      <c r="AP71" s="282"/>
      <c r="AQ71" s="282" t="e">
        <f t="shared" si="817"/>
        <v>#DIV/0!</v>
      </c>
      <c r="AR71" s="284"/>
      <c r="AS71" s="284"/>
      <c r="AT71" s="284" t="e">
        <f t="shared" si="844"/>
        <v>#DIV/0!</v>
      </c>
      <c r="AU71" s="285">
        <f t="shared" si="818"/>
        <v>0</v>
      </c>
      <c r="AV71" s="285">
        <f t="shared" si="845"/>
        <v>0</v>
      </c>
      <c r="AW71" s="290">
        <f t="shared" si="819"/>
        <v>0</v>
      </c>
      <c r="AX71" s="292"/>
      <c r="AY71" s="285">
        <f t="shared" si="846"/>
        <v>0</v>
      </c>
      <c r="AZ71" s="286">
        <f t="shared" si="820"/>
        <v>0</v>
      </c>
      <c r="BA71" s="292"/>
      <c r="BB71" s="285">
        <f t="shared" si="847"/>
        <v>0</v>
      </c>
      <c r="BC71" s="292"/>
      <c r="BD71" s="283"/>
      <c r="BE71" s="283"/>
      <c r="BF71" s="282"/>
      <c r="BG71" s="282"/>
      <c r="BH71" s="282"/>
      <c r="BI71" s="282" t="e">
        <f t="shared" si="821"/>
        <v>#DIV/0!</v>
      </c>
      <c r="BJ71" s="284"/>
      <c r="BK71" s="284"/>
      <c r="BL71" s="284" t="e">
        <f t="shared" si="848"/>
        <v>#DIV/0!</v>
      </c>
      <c r="BM71" s="285">
        <f t="shared" si="822"/>
        <v>0</v>
      </c>
      <c r="BN71" s="290">
        <f t="shared" si="849"/>
        <v>0</v>
      </c>
      <c r="BO71" s="292"/>
      <c r="BP71" s="285">
        <f t="shared" si="850"/>
        <v>0</v>
      </c>
      <c r="BQ71" s="286">
        <f t="shared" si="823"/>
        <v>0</v>
      </c>
      <c r="BR71" s="292"/>
      <c r="BS71" s="285">
        <f t="shared" si="824"/>
        <v>0</v>
      </c>
      <c r="BT71" s="292"/>
      <c r="BU71" s="283"/>
      <c r="BV71" s="283"/>
      <c r="BW71" s="282"/>
      <c r="BX71" s="282"/>
      <c r="BY71" s="282"/>
      <c r="BZ71" s="282" t="e">
        <f t="shared" si="825"/>
        <v>#DIV/0!</v>
      </c>
      <c r="CA71" s="284"/>
      <c r="CB71" s="284"/>
      <c r="CC71" s="284"/>
      <c r="CD71" s="284" t="e">
        <f t="shared" si="851"/>
        <v>#DIV/0!</v>
      </c>
      <c r="CE71" s="285">
        <f t="shared" si="826"/>
        <v>0</v>
      </c>
      <c r="CF71" s="290">
        <f t="shared" si="827"/>
        <v>0</v>
      </c>
      <c r="CG71" s="292"/>
      <c r="CH71" s="285">
        <f t="shared" si="852"/>
        <v>0</v>
      </c>
      <c r="CI71" s="286">
        <f t="shared" si="828"/>
        <v>0</v>
      </c>
      <c r="CJ71" s="292"/>
      <c r="CK71" s="285">
        <f t="shared" si="853"/>
        <v>0</v>
      </c>
      <c r="CL71" s="286">
        <f t="shared" si="829"/>
        <v>0</v>
      </c>
      <c r="CM71" s="292"/>
      <c r="CN71" s="285">
        <f t="shared" si="830"/>
        <v>0</v>
      </c>
      <c r="CO71" s="292"/>
      <c r="CP71" s="291">
        <f t="shared" si="831"/>
        <v>1</v>
      </c>
      <c r="CQ71" s="283"/>
      <c r="CR71" s="283"/>
      <c r="CS71" s="283"/>
      <c r="CT71" s="282"/>
      <c r="CU71" s="282"/>
      <c r="CV71" s="282"/>
      <c r="CW71" s="284"/>
      <c r="CX71" s="285">
        <f t="shared" si="832"/>
        <v>0</v>
      </c>
      <c r="CY71" s="290">
        <f t="shared" si="833"/>
        <v>0</v>
      </c>
      <c r="CZ71" s="292"/>
      <c r="DA71" s="285">
        <f t="shared" si="834"/>
        <v>0</v>
      </c>
      <c r="DB71" s="292"/>
      <c r="DC71" s="283"/>
      <c r="DD71" s="283"/>
      <c r="DE71" s="282"/>
      <c r="DF71" s="282"/>
      <c r="DG71" s="282"/>
      <c r="DH71" s="282" t="e">
        <f t="shared" si="835"/>
        <v>#DIV/0!</v>
      </c>
      <c r="DI71" s="284"/>
      <c r="DJ71" s="285">
        <f t="shared" si="854"/>
        <v>0</v>
      </c>
      <c r="DK71" s="286">
        <f t="shared" si="836"/>
        <v>0</v>
      </c>
      <c r="DL71" s="292"/>
      <c r="DM71" s="285">
        <f t="shared" si="855"/>
        <v>0</v>
      </c>
      <c r="DN71" s="292"/>
      <c r="DO71" s="283"/>
      <c r="DP71" s="283"/>
      <c r="DQ71" s="282"/>
      <c r="DR71" s="282"/>
      <c r="DS71" s="282"/>
      <c r="DT71" s="282" t="e">
        <f t="shared" si="837"/>
        <v>#DIV/0!</v>
      </c>
      <c r="DU71" s="284"/>
      <c r="DV71" s="285">
        <f t="shared" si="838"/>
        <v>0</v>
      </c>
      <c r="DW71" s="286">
        <f t="shared" si="839"/>
        <v>0</v>
      </c>
      <c r="DX71" s="292"/>
      <c r="DY71" s="283"/>
      <c r="DZ71" s="293"/>
      <c r="EA71" s="282"/>
      <c r="EB71" s="282"/>
      <c r="EC71" s="282"/>
      <c r="ED71" s="282" t="e">
        <f t="shared" si="840"/>
        <v>#DIV/0!</v>
      </c>
      <c r="EE71" s="284"/>
      <c r="EF71" s="285">
        <f t="shared" si="841"/>
        <v>0</v>
      </c>
      <c r="EG71" s="286">
        <f t="shared" si="842"/>
        <v>0</v>
      </c>
      <c r="EH71" s="292"/>
    </row>
    <row r="72" ht="36" customHeight="1">
      <c r="A72" s="152" t="s">
        <v>126</v>
      </c>
      <c r="B72" s="282">
        <f>'[10]численность 2021'!C84</f>
        <v>1493.5980224609375</v>
      </c>
      <c r="C72" s="283">
        <v>9316.3193360000005</v>
      </c>
      <c r="D72" s="283">
        <v>10269.085938</v>
      </c>
      <c r="E72" s="282">
        <f>_xlfn.FLOOR.PRECISE('[10]численность 2021'!D84)</f>
        <v>9552</v>
      </c>
      <c r="F72" s="282">
        <v>6.8754010000000001</v>
      </c>
      <c r="G72" s="282">
        <v>6.8754010000000001</v>
      </c>
      <c r="H72" s="282">
        <f t="shared" si="811"/>
        <v>6.3952950233969768</v>
      </c>
      <c r="I72" s="284">
        <f>_xlfn.FLOOR.PRECISE('[10]численность 2021'!R84)</f>
        <v>3250</v>
      </c>
      <c r="J72" s="285">
        <f t="shared" si="858"/>
        <v>3343.1999999999998</v>
      </c>
      <c r="K72" s="286">
        <f t="shared" si="812"/>
        <v>3250</v>
      </c>
      <c r="L72" s="287">
        <v>3250</v>
      </c>
      <c r="M72" s="283">
        <v>276</v>
      </c>
      <c r="N72" s="283">
        <v>278</v>
      </c>
      <c r="O72" s="282">
        <f>_xlfn.FLOOR.PRECISE('[10]численность 2021'!P84)</f>
        <v>285</v>
      </c>
      <c r="P72" s="282">
        <v>0.185283</v>
      </c>
      <c r="Q72" s="282">
        <v>0.18612799999999999</v>
      </c>
      <c r="R72" s="282">
        <f t="shared" si="813"/>
        <v>0.19081439297195754</v>
      </c>
      <c r="S72" s="284">
        <f>_xlfn.FLOOR.PRECISE('[10]численность 2021'!Q84)</f>
        <v>65</v>
      </c>
      <c r="T72" s="284"/>
      <c r="U72" s="285">
        <f t="shared" si="843"/>
        <v>85.5</v>
      </c>
      <c r="V72" s="286">
        <f t="shared" si="814"/>
        <v>65</v>
      </c>
      <c r="W72" s="287">
        <v>65</v>
      </c>
      <c r="X72" s="287"/>
      <c r="Y72" s="288"/>
      <c r="Z72" s="283">
        <v>821.33960000000002</v>
      </c>
      <c r="AA72" s="283">
        <v>900.50244099999998</v>
      </c>
      <c r="AB72" s="282">
        <f>_xlfn.FLOOR.PRECISE('[10]численность 2021'!E84)</f>
        <v>850</v>
      </c>
      <c r="AC72" s="282">
        <v>0.55137800000000003</v>
      </c>
      <c r="AD72" s="282">
        <v>0.602908</v>
      </c>
      <c r="AE72" s="282">
        <f t="shared" si="815"/>
        <v>0.5690955579865401</v>
      </c>
      <c r="AF72" s="284">
        <f>_xlfn.FLOOR.PRECISE('[10]численность 2021'!O84)</f>
        <v>23</v>
      </c>
      <c r="AG72" s="285">
        <f t="shared" si="856"/>
        <v>42.5</v>
      </c>
      <c r="AH72" s="286">
        <f t="shared" si="857"/>
        <v>23</v>
      </c>
      <c r="AI72" s="289">
        <f t="shared" si="816"/>
        <v>17.25</v>
      </c>
      <c r="AJ72" s="287">
        <v>23</v>
      </c>
      <c r="AK72" s="287">
        <v>17</v>
      </c>
      <c r="AL72" s="283">
        <v>203.33239699999999</v>
      </c>
      <c r="AM72" s="283">
        <v>139.61279296875</v>
      </c>
      <c r="AN72" s="282">
        <f>_xlfn.FLOOR.PRECISE('[10]численность 2021'!F84)</f>
        <v>69</v>
      </c>
      <c r="AO72" s="282">
        <v>0.13650000000000001</v>
      </c>
      <c r="AP72" s="282">
        <v>9.3474000000000002e-002</v>
      </c>
      <c r="AQ72" s="282">
        <f t="shared" si="817"/>
        <v>4.6197168824789719e-002</v>
      </c>
      <c r="AR72" s="284">
        <f>_xlfn.FLOOR.PRECISE('[10]численность 2021'!L84)</f>
        <v>0</v>
      </c>
      <c r="AS72" s="284"/>
      <c r="AT72" s="284">
        <f t="shared" si="844"/>
        <v>0</v>
      </c>
      <c r="AU72" s="285">
        <f t="shared" si="818"/>
        <v>2.0699999999999998</v>
      </c>
      <c r="AV72" s="285">
        <f t="shared" si="845"/>
        <v>2.0699999999999998</v>
      </c>
      <c r="AW72" s="290">
        <f t="shared" si="819"/>
        <v>0</v>
      </c>
      <c r="AX72" s="287"/>
      <c r="AY72" s="285">
        <f t="shared" si="846"/>
        <v>0</v>
      </c>
      <c r="AZ72" s="286">
        <f t="shared" si="820"/>
        <v>0</v>
      </c>
      <c r="BA72" s="287"/>
      <c r="BB72" s="285">
        <f t="shared" si="847"/>
        <v>0</v>
      </c>
      <c r="BC72" s="287"/>
      <c r="BD72" s="283">
        <v>1634.977173</v>
      </c>
      <c r="BE72" s="283">
        <v>1632.3061520000001</v>
      </c>
      <c r="BF72" s="282">
        <f>_xlfn.FLOOR.PRECISE('[10]численность 2021'!G84)</f>
        <v>1728</v>
      </c>
      <c r="BG72" s="282">
        <v>1.097585</v>
      </c>
      <c r="BH72" s="282">
        <v>1.092868</v>
      </c>
      <c r="BI72" s="282">
        <f t="shared" si="821"/>
        <v>1.1569377931773426</v>
      </c>
      <c r="BJ72" s="284">
        <f>_xlfn.FLOOR.PRECISE('[10]численность 2021'!K84)</f>
        <v>40</v>
      </c>
      <c r="BK72" s="284"/>
      <c r="BL72" s="284">
        <f t="shared" si="848"/>
        <v>40</v>
      </c>
      <c r="BM72" s="285">
        <f t="shared" si="822"/>
        <v>86.400000000000006</v>
      </c>
      <c r="BN72" s="290">
        <f t="shared" si="849"/>
        <v>40</v>
      </c>
      <c r="BO72" s="287">
        <v>40</v>
      </c>
      <c r="BP72" s="285">
        <f t="shared" si="850"/>
        <v>6</v>
      </c>
      <c r="BQ72" s="286">
        <f t="shared" si="823"/>
        <v>0</v>
      </c>
      <c r="BR72" s="287"/>
      <c r="BS72" s="285">
        <f t="shared" si="824"/>
        <v>8</v>
      </c>
      <c r="BT72" s="287"/>
      <c r="BU72" s="283">
        <v>732.92083700000001</v>
      </c>
      <c r="BV72" s="283">
        <v>674.21343999999999</v>
      </c>
      <c r="BW72" s="282">
        <f>_xlfn.FLOOR.PRECISE('[10]численность 2021'!H84)</f>
        <v>567</v>
      </c>
      <c r="BX72" s="282">
        <v>0.49202099999999999</v>
      </c>
      <c r="BY72" s="282">
        <v>0.45140200000000003</v>
      </c>
      <c r="BZ72" s="282">
        <f t="shared" si="825"/>
        <v>0.37962021338631552</v>
      </c>
      <c r="CA72" s="284">
        <f>_xlfn.FLOOR.PRECISE('[10]численность 2021'!M84)</f>
        <v>10</v>
      </c>
      <c r="CB72" s="284"/>
      <c r="CC72" s="284"/>
      <c r="CD72" s="284">
        <f t="shared" si="851"/>
        <v>10</v>
      </c>
      <c r="CE72" s="285">
        <f t="shared" si="826"/>
        <v>17.009999999999998</v>
      </c>
      <c r="CF72" s="290">
        <f t="shared" si="827"/>
        <v>10</v>
      </c>
      <c r="CG72" s="287">
        <v>10</v>
      </c>
      <c r="CH72" s="285">
        <f t="shared" si="852"/>
        <v>0.75</v>
      </c>
      <c r="CI72" s="286">
        <f t="shared" si="828"/>
        <v>0</v>
      </c>
      <c r="CJ72" s="287"/>
      <c r="CK72" s="285">
        <f t="shared" si="853"/>
        <v>0.75</v>
      </c>
      <c r="CL72" s="286">
        <f t="shared" si="829"/>
        <v>0</v>
      </c>
      <c r="CM72" s="287"/>
      <c r="CN72" s="285">
        <f t="shared" si="830"/>
        <v>2</v>
      </c>
      <c r="CO72" s="287"/>
      <c r="CP72" s="291">
        <f t="shared" si="831"/>
        <v>1</v>
      </c>
      <c r="CQ72" s="283">
        <v>0</v>
      </c>
      <c r="CR72" s="283">
        <v>0</v>
      </c>
      <c r="CS72" s="283" t="e">
        <f>#NAME?</f>
        <v>#REF!</v>
      </c>
      <c r="CT72" s="282">
        <v>0</v>
      </c>
      <c r="CU72" s="282">
        <v>0</v>
      </c>
      <c r="CV72" s="282" t="e">
        <f>#NAME?</f>
        <v>#REF!</v>
      </c>
      <c r="CW72" s="284" t="e">
        <f>#NAME?</f>
        <v>#REF!</v>
      </c>
      <c r="CX72" s="285" t="e">
        <f t="shared" si="832"/>
        <v>#REF!</v>
      </c>
      <c r="CY72" s="290" t="e">
        <f t="shared" si="833"/>
        <v>#REF!</v>
      </c>
      <c r="CZ72" s="292"/>
      <c r="DA72" s="285">
        <f t="shared" si="834"/>
        <v>0</v>
      </c>
      <c r="DB72" s="292"/>
      <c r="DC72" s="283">
        <v>668.53222700000003</v>
      </c>
      <c r="DD72" s="283">
        <v>744.52288799999997</v>
      </c>
      <c r="DE72" s="282">
        <f>_xlfn.FLOOR.PRECISE('[10]численность 2021'!I84)</f>
        <v>871</v>
      </c>
      <c r="DF72" s="282">
        <v>0.44879599999999997</v>
      </c>
      <c r="DG72" s="282">
        <v>0.49847599999999997</v>
      </c>
      <c r="DH72" s="282">
        <f t="shared" si="835"/>
        <v>0.58315556588973694</v>
      </c>
      <c r="DI72" s="284">
        <f>_xlfn.FLOOR.PRECISE('[10]численность 2021'!N84)</f>
        <v>100</v>
      </c>
      <c r="DJ72" s="285">
        <f t="shared" si="854"/>
        <v>130.65000000000001</v>
      </c>
      <c r="DK72" s="286">
        <f t="shared" si="836"/>
        <v>100</v>
      </c>
      <c r="DL72" s="287">
        <v>100</v>
      </c>
      <c r="DM72" s="285">
        <f t="shared" si="855"/>
        <v>20</v>
      </c>
      <c r="DN72" s="287"/>
      <c r="DO72" s="283">
        <v>0</v>
      </c>
      <c r="DP72" s="283">
        <v>0</v>
      </c>
      <c r="DQ72" s="282">
        <f>_xlfn.FLOOR.PRECISE('[10]численность 2021'!J84)</f>
        <v>0</v>
      </c>
      <c r="DR72" s="282">
        <v>0</v>
      </c>
      <c r="DS72" s="282">
        <v>0</v>
      </c>
      <c r="DT72" s="282">
        <f t="shared" si="837"/>
        <v>0</v>
      </c>
      <c r="DU72" s="284">
        <f>_xlfn.FLOOR.PRECISE('[10]численность 2021'!S84)</f>
        <v>0</v>
      </c>
      <c r="DV72" s="285">
        <f t="shared" si="838"/>
        <v>0</v>
      </c>
      <c r="DW72" s="286">
        <f t="shared" si="839"/>
        <v>0</v>
      </c>
      <c r="DX72" s="287"/>
      <c r="DY72" s="283">
        <v>0</v>
      </c>
      <c r="DZ72" s="293">
        <v>0</v>
      </c>
      <c r="EA72" s="282">
        <f>_xlfn.FLOOR.PRECISE('[10]численность 2021'!T84)</f>
        <v>0</v>
      </c>
      <c r="EB72" s="282">
        <v>0</v>
      </c>
      <c r="EC72" s="282">
        <v>0</v>
      </c>
      <c r="ED72" s="282">
        <f t="shared" si="840"/>
        <v>0</v>
      </c>
      <c r="EE72" s="284">
        <f>_xlfn.FLOOR.PRECISE('[10]численность 2021'!U84)</f>
        <v>0</v>
      </c>
      <c r="EF72" s="285">
        <f t="shared" si="841"/>
        <v>0</v>
      </c>
      <c r="EG72" s="286">
        <f t="shared" si="842"/>
        <v>0</v>
      </c>
      <c r="EH72" s="292"/>
    </row>
    <row r="73" s="297" customFormat="1" ht="36" customHeight="1">
      <c r="A73" s="155" t="s">
        <v>311</v>
      </c>
      <c r="B73" s="298">
        <f>'[10]численность 2021'!C83</f>
        <v>2775.7138671875</v>
      </c>
      <c r="C73" s="299">
        <v>7571.5493159999996</v>
      </c>
      <c r="D73" s="299">
        <v>7139.015625</v>
      </c>
      <c r="E73" s="298">
        <f>_xlfn.FLOOR.PRECISE('[10]численность 2021'!D83)</f>
        <v>6967</v>
      </c>
      <c r="F73" s="298">
        <v>2.5719569999999998</v>
      </c>
      <c r="G73" s="282">
        <v>2.5719569999999998</v>
      </c>
      <c r="H73" s="298">
        <f t="shared" si="811"/>
        <v>2.5099849384185022</v>
      </c>
      <c r="I73" s="300">
        <f>_xlfn.FLOOR.PRECISE('[10]численность 2021'!R83)</f>
        <v>2229</v>
      </c>
      <c r="J73" s="285">
        <f t="shared" si="858"/>
        <v>2438.4499999999998</v>
      </c>
      <c r="K73" s="301">
        <f t="shared" si="812"/>
        <v>2229</v>
      </c>
      <c r="L73" s="287">
        <v>2200</v>
      </c>
      <c r="M73" s="299">
        <v>551</v>
      </c>
      <c r="N73" s="299">
        <v>551</v>
      </c>
      <c r="O73" s="298">
        <f>_xlfn.FLOOR.PRECISE('[10]численность 2021'!P83)</f>
        <v>469</v>
      </c>
      <c r="P73" s="282">
        <v>0.19850699999999999</v>
      </c>
      <c r="Q73" s="298">
        <v>0.19850699999999999</v>
      </c>
      <c r="R73" s="298">
        <f t="shared" si="813"/>
        <v>0.16896554271828298</v>
      </c>
      <c r="S73" s="300">
        <f>_xlfn.FLOOR.PRECISE('[10]численность 2021'!Q83)</f>
        <v>65</v>
      </c>
      <c r="T73" s="300"/>
      <c r="U73" s="285">
        <f t="shared" si="843"/>
        <v>140.69999999999999</v>
      </c>
      <c r="V73" s="301">
        <f t="shared" si="814"/>
        <v>65</v>
      </c>
      <c r="W73" s="287">
        <v>65</v>
      </c>
      <c r="X73" s="287">
        <v>30</v>
      </c>
      <c r="Y73" s="302"/>
      <c r="Z73" s="299">
        <v>0</v>
      </c>
      <c r="AA73" s="299">
        <v>0</v>
      </c>
      <c r="AB73" s="298">
        <f>_xlfn.FLOOR.PRECISE('[10]численность 2021'!E83)</f>
        <v>335</v>
      </c>
      <c r="AC73" s="298">
        <v>0</v>
      </c>
      <c r="AD73" s="298">
        <v>0</v>
      </c>
      <c r="AE73" s="298">
        <f t="shared" si="815"/>
        <v>0.12068967337020213</v>
      </c>
      <c r="AF73" s="300">
        <f>_xlfn.FLOOR.PRECISE('[10]численность 2021'!O83)</f>
        <v>0</v>
      </c>
      <c r="AG73" s="303">
        <f t="shared" si="856"/>
        <v>16.75</v>
      </c>
      <c r="AH73" s="301">
        <f t="shared" si="857"/>
        <v>0</v>
      </c>
      <c r="AI73" s="289">
        <f t="shared" si="816"/>
        <v>12</v>
      </c>
      <c r="AJ73" s="287">
        <v>16</v>
      </c>
      <c r="AK73" s="287">
        <v>12</v>
      </c>
      <c r="AL73" s="299">
        <v>0</v>
      </c>
      <c r="AM73" s="299">
        <v>0</v>
      </c>
      <c r="AN73" s="298">
        <f>_xlfn.FLOOR.PRECISE('[10]численность 2021'!F83)</f>
        <v>0</v>
      </c>
      <c r="AO73" s="298">
        <v>0</v>
      </c>
      <c r="AP73" s="298">
        <v>0</v>
      </c>
      <c r="AQ73" s="298">
        <f t="shared" si="817"/>
        <v>0</v>
      </c>
      <c r="AR73" s="300">
        <f>_xlfn.FLOOR.PRECISE('[10]численность 2021'!L83)</f>
        <v>0</v>
      </c>
      <c r="AS73" s="300"/>
      <c r="AT73" s="284">
        <f t="shared" si="844"/>
        <v>0</v>
      </c>
      <c r="AU73" s="303">
        <f t="shared" si="818"/>
        <v>0</v>
      </c>
      <c r="AV73" s="285">
        <f t="shared" si="845"/>
        <v>0</v>
      </c>
      <c r="AW73" s="289">
        <f t="shared" si="819"/>
        <v>0</v>
      </c>
      <c r="AX73" s="287"/>
      <c r="AY73" s="285">
        <f t="shared" si="846"/>
        <v>0</v>
      </c>
      <c r="AZ73" s="301">
        <f t="shared" si="820"/>
        <v>0</v>
      </c>
      <c r="BA73" s="287"/>
      <c r="BB73" s="285">
        <f t="shared" si="847"/>
        <v>0</v>
      </c>
      <c r="BC73" s="287"/>
      <c r="BD73" s="299">
        <v>2467</v>
      </c>
      <c r="BE73" s="299">
        <v>2248.8142090000001</v>
      </c>
      <c r="BF73" s="298">
        <f>_xlfn.FLOOR.PRECISE('[10]численность 2021'!G83)</f>
        <v>2352</v>
      </c>
      <c r="BG73" s="298">
        <v>0.88878000000000001</v>
      </c>
      <c r="BH73" s="298">
        <v>0.81017499999999998</v>
      </c>
      <c r="BI73" s="298">
        <f t="shared" si="821"/>
        <v>0.84734958736332966</v>
      </c>
      <c r="BJ73" s="300">
        <f>_xlfn.FLOOR.PRECISE('[10]численность 2021'!K83)</f>
        <v>70</v>
      </c>
      <c r="BK73" s="300"/>
      <c r="BL73" s="284">
        <f t="shared" si="848"/>
        <v>70</v>
      </c>
      <c r="BM73" s="303">
        <f t="shared" si="822"/>
        <v>70.560000000000002</v>
      </c>
      <c r="BN73" s="289">
        <f t="shared" si="849"/>
        <v>70</v>
      </c>
      <c r="BO73" s="287">
        <v>70</v>
      </c>
      <c r="BP73" s="285">
        <f t="shared" si="850"/>
        <v>10.5</v>
      </c>
      <c r="BQ73" s="301">
        <f t="shared" si="823"/>
        <v>0</v>
      </c>
      <c r="BR73" s="287">
        <v>10</v>
      </c>
      <c r="BS73" s="303">
        <f t="shared" si="824"/>
        <v>14</v>
      </c>
      <c r="BT73" s="287">
        <v>15</v>
      </c>
      <c r="BU73" s="299">
        <v>1680.493164</v>
      </c>
      <c r="BV73" s="299">
        <v>1666.7680660000001</v>
      </c>
      <c r="BW73" s="298">
        <f>_xlfn.FLOOR.PRECISE('[10]численность 2021'!H83)</f>
        <v>1770</v>
      </c>
      <c r="BX73" s="298">
        <v>0.60542700000000005</v>
      </c>
      <c r="BY73" s="298">
        <v>0.60048299999999999</v>
      </c>
      <c r="BZ73" s="298">
        <f t="shared" si="825"/>
        <v>0.63767379661270973</v>
      </c>
      <c r="CA73" s="300">
        <f>_xlfn.FLOOR.PRECISE('[10]численность 2021'!M83)</f>
        <v>53</v>
      </c>
      <c r="CB73" s="300"/>
      <c r="CC73" s="300"/>
      <c r="CD73" s="284">
        <f t="shared" si="851"/>
        <v>53</v>
      </c>
      <c r="CE73" s="303">
        <f t="shared" si="826"/>
        <v>53.100000000000001</v>
      </c>
      <c r="CF73" s="289">
        <f t="shared" si="827"/>
        <v>53</v>
      </c>
      <c r="CG73" s="287">
        <v>53</v>
      </c>
      <c r="CH73" s="285">
        <f t="shared" si="852"/>
        <v>3.9749999999999996</v>
      </c>
      <c r="CI73" s="301">
        <f t="shared" si="828"/>
        <v>0</v>
      </c>
      <c r="CJ73" s="287">
        <v>3</v>
      </c>
      <c r="CK73" s="285">
        <f t="shared" si="853"/>
        <v>3.9749999999999996</v>
      </c>
      <c r="CL73" s="301">
        <f t="shared" si="829"/>
        <v>0</v>
      </c>
      <c r="CM73" s="287">
        <v>4</v>
      </c>
      <c r="CN73" s="303">
        <f t="shared" si="830"/>
        <v>10.600000000000001</v>
      </c>
      <c r="CO73" s="287">
        <v>11</v>
      </c>
      <c r="CP73" s="304">
        <f t="shared" si="831"/>
        <v>1</v>
      </c>
      <c r="CQ73" s="299"/>
      <c r="CR73" s="299"/>
      <c r="CS73" s="299"/>
      <c r="CT73" s="298"/>
      <c r="CU73" s="298"/>
      <c r="CV73" s="298"/>
      <c r="CW73" s="300"/>
      <c r="CX73" s="303"/>
      <c r="CY73" s="289"/>
      <c r="CZ73" s="287"/>
      <c r="DA73" s="303"/>
      <c r="DB73" s="287"/>
      <c r="DC73" s="299">
        <v>1166.391846</v>
      </c>
      <c r="DD73" s="299">
        <v>1077.7825929999999</v>
      </c>
      <c r="DE73" s="298">
        <f>_xlfn.FLOOR.PRECISE('[10]численность 2021'!I83)</f>
        <v>1031</v>
      </c>
      <c r="DF73" s="298">
        <v>0.420213</v>
      </c>
      <c r="DG73" s="298">
        <v>0.38829000000000002</v>
      </c>
      <c r="DH73" s="298">
        <f t="shared" si="835"/>
        <v>0.37143597983486087</v>
      </c>
      <c r="DI73" s="300">
        <f>_xlfn.FLOOR.PRECISE('[10]численность 2021'!N83)</f>
        <v>154</v>
      </c>
      <c r="DJ73" s="285">
        <f t="shared" si="854"/>
        <v>154.65000000000001</v>
      </c>
      <c r="DK73" s="301">
        <f t="shared" si="836"/>
        <v>154</v>
      </c>
      <c r="DL73" s="287">
        <v>150</v>
      </c>
      <c r="DM73" s="285">
        <f t="shared" si="855"/>
        <v>30</v>
      </c>
      <c r="DN73" s="287">
        <v>31</v>
      </c>
      <c r="DO73" s="299">
        <v>0</v>
      </c>
      <c r="DP73" s="299">
        <v>43.371532000000002</v>
      </c>
      <c r="DQ73" s="298">
        <f>_xlfn.FLOOR.PRECISE('[10]численность 2021'!J83)</f>
        <v>0</v>
      </c>
      <c r="DR73" s="298">
        <v>0</v>
      </c>
      <c r="DS73" s="298">
        <v>1.5625e-002</v>
      </c>
      <c r="DT73" s="298">
        <f t="shared" si="837"/>
        <v>0</v>
      </c>
      <c r="DU73" s="300">
        <f>_xlfn.FLOOR.PRECISE('[10]численность 2021'!S83)</f>
        <v>0</v>
      </c>
      <c r="DV73" s="303">
        <f t="shared" si="838"/>
        <v>0</v>
      </c>
      <c r="DW73" s="301">
        <f t="shared" si="839"/>
        <v>0</v>
      </c>
      <c r="DX73" s="287"/>
      <c r="DY73" s="299">
        <v>0</v>
      </c>
      <c r="DZ73" s="306">
        <v>0</v>
      </c>
      <c r="EA73" s="298">
        <f>_xlfn.FLOOR.PRECISE('[10]численность 2021'!T83)</f>
        <v>0</v>
      </c>
      <c r="EB73" s="282">
        <v>0</v>
      </c>
      <c r="EC73" s="298">
        <v>0</v>
      </c>
      <c r="ED73" s="298">
        <f t="shared" si="840"/>
        <v>0</v>
      </c>
      <c r="EE73" s="300">
        <f>_xlfn.FLOOR.PRECISE('[10]численность 2021'!U83)</f>
        <v>0</v>
      </c>
      <c r="EF73" s="303">
        <f t="shared" si="841"/>
        <v>0</v>
      </c>
      <c r="EG73" s="301">
        <f t="shared" si="842"/>
        <v>0</v>
      </c>
      <c r="EH73" s="287"/>
    </row>
    <row r="74" ht="36" customHeight="1">
      <c r="A74" s="335" t="s">
        <v>293</v>
      </c>
      <c r="B74" s="282"/>
      <c r="C74" s="283"/>
      <c r="D74" s="283"/>
      <c r="E74" s="282"/>
      <c r="F74" s="282"/>
      <c r="G74" s="282"/>
      <c r="H74" s="282"/>
      <c r="I74" s="284">
        <v>80</v>
      </c>
      <c r="J74" s="285">
        <f t="shared" si="858"/>
        <v>0</v>
      </c>
      <c r="K74" s="286">
        <f t="shared" si="812"/>
        <v>0</v>
      </c>
      <c r="L74" s="287">
        <v>80</v>
      </c>
      <c r="M74" s="283"/>
      <c r="N74" s="283"/>
      <c r="O74" s="282"/>
      <c r="P74" s="282"/>
      <c r="Q74" s="282"/>
      <c r="R74" s="282"/>
      <c r="S74" s="284">
        <v>1</v>
      </c>
      <c r="T74" s="284"/>
      <c r="U74" s="285">
        <f t="shared" si="843"/>
        <v>0</v>
      </c>
      <c r="V74" s="286">
        <f t="shared" si="814"/>
        <v>0</v>
      </c>
      <c r="W74" s="287">
        <v>1</v>
      </c>
      <c r="X74" s="287"/>
      <c r="Y74" s="288"/>
      <c r="Z74" s="283"/>
      <c r="AA74" s="283"/>
      <c r="AB74" s="282"/>
      <c r="AC74" s="282"/>
      <c r="AD74" s="282"/>
      <c r="AE74" s="282"/>
      <c r="AF74" s="284"/>
      <c r="AG74" s="285">
        <f t="shared" si="856"/>
        <v>0</v>
      </c>
      <c r="AH74" s="286">
        <f t="shared" si="857"/>
        <v>0</v>
      </c>
      <c r="AI74" s="289">
        <f t="shared" si="816"/>
        <v>0</v>
      </c>
      <c r="AJ74" s="287"/>
      <c r="AK74" s="287"/>
      <c r="AL74" s="283"/>
      <c r="AM74" s="283"/>
      <c r="AN74" s="282"/>
      <c r="AO74" s="282"/>
      <c r="AP74" s="282"/>
      <c r="AQ74" s="282"/>
      <c r="AR74" s="284"/>
      <c r="AS74" s="284"/>
      <c r="AT74" s="284">
        <f t="shared" si="844"/>
        <v>0</v>
      </c>
      <c r="AU74" s="285">
        <f t="shared" si="818"/>
        <v>0</v>
      </c>
      <c r="AV74" s="285">
        <f t="shared" si="845"/>
        <v>0</v>
      </c>
      <c r="AW74" s="290">
        <f t="shared" si="819"/>
        <v>0</v>
      </c>
      <c r="AX74" s="287"/>
      <c r="AY74" s="285">
        <f t="shared" si="846"/>
        <v>0</v>
      </c>
      <c r="AZ74" s="286">
        <f t="shared" si="820"/>
        <v>0</v>
      </c>
      <c r="BA74" s="287"/>
      <c r="BB74" s="285">
        <f t="shared" si="847"/>
        <v>0</v>
      </c>
      <c r="BC74" s="287"/>
      <c r="BD74" s="283"/>
      <c r="BE74" s="283"/>
      <c r="BF74" s="282"/>
      <c r="BG74" s="282"/>
      <c r="BH74" s="282"/>
      <c r="BI74" s="282"/>
      <c r="BJ74" s="284">
        <v>2</v>
      </c>
      <c r="BK74" s="284"/>
      <c r="BL74" s="284">
        <f t="shared" si="848"/>
        <v>0</v>
      </c>
      <c r="BM74" s="285">
        <f t="shared" si="822"/>
        <v>0</v>
      </c>
      <c r="BN74" s="290">
        <f t="shared" si="849"/>
        <v>0</v>
      </c>
      <c r="BO74" s="287">
        <v>2</v>
      </c>
      <c r="BP74" s="285">
        <f t="shared" si="850"/>
        <v>0</v>
      </c>
      <c r="BQ74" s="286">
        <f t="shared" si="823"/>
        <v>0</v>
      </c>
      <c r="BR74" s="287"/>
      <c r="BS74" s="285">
        <f t="shared" si="824"/>
        <v>0.40000000000000002</v>
      </c>
      <c r="BT74" s="287"/>
      <c r="BU74" s="283"/>
      <c r="BV74" s="283"/>
      <c r="BW74" s="282"/>
      <c r="BX74" s="282"/>
      <c r="BY74" s="282"/>
      <c r="BZ74" s="282"/>
      <c r="CA74" s="284"/>
      <c r="CB74" s="284"/>
      <c r="CC74" s="284"/>
      <c r="CD74" s="284">
        <f t="shared" si="851"/>
        <v>0</v>
      </c>
      <c r="CE74" s="285">
        <f t="shared" si="826"/>
        <v>0</v>
      </c>
      <c r="CF74" s="290">
        <f t="shared" si="827"/>
        <v>0</v>
      </c>
      <c r="CG74" s="287"/>
      <c r="CH74" s="285">
        <f t="shared" si="852"/>
        <v>0</v>
      </c>
      <c r="CI74" s="286">
        <f t="shared" si="828"/>
        <v>0</v>
      </c>
      <c r="CJ74" s="287"/>
      <c r="CK74" s="285">
        <f t="shared" si="853"/>
        <v>0</v>
      </c>
      <c r="CL74" s="286">
        <f t="shared" si="829"/>
        <v>0</v>
      </c>
      <c r="CM74" s="287"/>
      <c r="CN74" s="285">
        <f t="shared" si="830"/>
        <v>0</v>
      </c>
      <c r="CO74" s="287"/>
      <c r="CP74" s="291">
        <f t="shared" si="831"/>
        <v>1</v>
      </c>
      <c r="CQ74" s="283"/>
      <c r="CR74" s="283"/>
      <c r="CS74" s="283"/>
      <c r="CT74" s="282"/>
      <c r="CU74" s="282"/>
      <c r="CV74" s="282"/>
      <c r="CW74" s="284"/>
      <c r="CX74" s="285">
        <f t="shared" si="832"/>
        <v>0</v>
      </c>
      <c r="CY74" s="290"/>
      <c r="CZ74" s="292"/>
      <c r="DA74" s="285"/>
      <c r="DB74" s="292"/>
      <c r="DC74" s="283"/>
      <c r="DD74" s="283"/>
      <c r="DE74" s="282"/>
      <c r="DF74" s="282"/>
      <c r="DG74" s="282"/>
      <c r="DH74" s="282"/>
      <c r="DI74" s="284">
        <v>2</v>
      </c>
      <c r="DJ74" s="285">
        <f t="shared" si="854"/>
        <v>0</v>
      </c>
      <c r="DK74" s="286">
        <f t="shared" si="836"/>
        <v>0</v>
      </c>
      <c r="DL74" s="287">
        <v>2</v>
      </c>
      <c r="DM74" s="285">
        <f t="shared" si="855"/>
        <v>0.40000000000000002</v>
      </c>
      <c r="DN74" s="287"/>
      <c r="DO74" s="283"/>
      <c r="DP74" s="283"/>
      <c r="DQ74" s="282"/>
      <c r="DR74" s="282"/>
      <c r="DS74" s="282"/>
      <c r="DT74" s="282"/>
      <c r="DU74" s="284"/>
      <c r="DV74" s="285">
        <f t="shared" si="838"/>
        <v>0</v>
      </c>
      <c r="DW74" s="286">
        <f t="shared" si="839"/>
        <v>0</v>
      </c>
      <c r="DX74" s="287"/>
      <c r="DY74" s="283"/>
      <c r="DZ74" s="293"/>
      <c r="EA74" s="282"/>
      <c r="EB74" s="282"/>
      <c r="EC74" s="282"/>
      <c r="ED74" s="282"/>
      <c r="EE74" s="284"/>
      <c r="EF74" s="285">
        <f t="shared" si="841"/>
        <v>0</v>
      </c>
      <c r="EG74" s="286">
        <f t="shared" si="842"/>
        <v>0</v>
      </c>
      <c r="EH74" s="292"/>
    </row>
    <row r="75" ht="13.5" customHeight="1">
      <c r="A75" s="268" t="s">
        <v>127</v>
      </c>
      <c r="B75" s="282"/>
      <c r="C75" s="283"/>
      <c r="D75" s="283"/>
      <c r="E75" s="282"/>
      <c r="F75" s="282"/>
      <c r="G75" s="282"/>
      <c r="H75" s="282"/>
      <c r="I75" s="284"/>
      <c r="J75" s="285">
        <f t="shared" si="858"/>
        <v>0</v>
      </c>
      <c r="K75" s="286">
        <f t="shared" ref="K75:K127" si="859">IF(I75&lt;J75,I75,J75)</f>
        <v>0</v>
      </c>
      <c r="L75" s="287"/>
      <c r="M75" s="283"/>
      <c r="N75" s="283"/>
      <c r="O75" s="282"/>
      <c r="P75" s="282"/>
      <c r="Q75" s="282"/>
      <c r="R75" s="282" t="e">
        <f t="shared" ref="R75:R127" si="860">O75/B75</f>
        <v>#DIV/0!</v>
      </c>
      <c r="S75" s="284"/>
      <c r="T75" s="284"/>
      <c r="U75" s="285">
        <f t="shared" si="843"/>
        <v>0</v>
      </c>
      <c r="V75" s="286">
        <f t="shared" ref="V75:V127" si="861">IF(S75&lt;U75,S75,U75)</f>
        <v>0</v>
      </c>
      <c r="W75" s="287"/>
      <c r="X75" s="287"/>
      <c r="Y75" s="288"/>
      <c r="Z75" s="283"/>
      <c r="AA75" s="283"/>
      <c r="AB75" s="282"/>
      <c r="AC75" s="282"/>
      <c r="AD75" s="282"/>
      <c r="AE75" s="282"/>
      <c r="AF75" s="284"/>
      <c r="AG75" s="285">
        <f t="shared" si="856"/>
        <v>0</v>
      </c>
      <c r="AH75" s="286">
        <f t="shared" si="857"/>
        <v>0</v>
      </c>
      <c r="AI75" s="289">
        <f t="shared" ref="AI75:AI127" si="862">AJ75*0.75</f>
        <v>0</v>
      </c>
      <c r="AJ75" s="287"/>
      <c r="AK75" s="287"/>
      <c r="AL75" s="283"/>
      <c r="AM75" s="283"/>
      <c r="AN75" s="282"/>
      <c r="AO75" s="282"/>
      <c r="AP75" s="282"/>
      <c r="AQ75" s="282"/>
      <c r="AR75" s="284"/>
      <c r="AS75" s="284"/>
      <c r="AT75" s="284">
        <f t="shared" si="844"/>
        <v>0</v>
      </c>
      <c r="AU75" s="285">
        <f t="shared" ref="AU75:AU127" si="863">IF(AN75&gt;34,IF(AQ75&gt;10,AN75*0.15,IF(AQ75&gt;8,AN75*0.12,IF(AQ75&gt;6,AN75*0.1,IF(AQ75&gt;4,AN75*0.08,IF(AQ75&gt;2,AN75*0.07,IF(AQ75&gt;1,AN75*0.05,IF(AQ75&lt;1,AN75*0.03,0))))))),0)</f>
        <v>0</v>
      </c>
      <c r="AV75" s="285">
        <f t="shared" si="845"/>
        <v>0</v>
      </c>
      <c r="AW75" s="290">
        <f t="shared" ref="AW75:AW127" si="864">IF(AR75&lt;AU75,AR75,AU75)</f>
        <v>0</v>
      </c>
      <c r="AX75" s="287"/>
      <c r="AY75" s="285">
        <f t="shared" si="846"/>
        <v>0</v>
      </c>
      <c r="AZ75" s="286">
        <f t="shared" ref="AZ75:AZ132" si="865">IF(AS75&lt;AY75,AS75,AY75)</f>
        <v>0</v>
      </c>
      <c r="BA75" s="287"/>
      <c r="BB75" s="285">
        <f t="shared" si="847"/>
        <v>0</v>
      </c>
      <c r="BC75" s="287"/>
      <c r="BD75" s="283"/>
      <c r="BE75" s="283"/>
      <c r="BF75" s="282"/>
      <c r="BG75" s="282"/>
      <c r="BH75" s="282"/>
      <c r="BI75" s="282"/>
      <c r="BJ75" s="284"/>
      <c r="BK75" s="284"/>
      <c r="BL75" s="284">
        <f t="shared" si="848"/>
        <v>0</v>
      </c>
      <c r="BM75" s="285">
        <f t="shared" ref="BM75:BM127" si="866">IF(BF75&gt;1,IF(BI75&gt;10,BF75*0.15,IF(BI75&gt;8,BF75*0.12,IF(BI75&gt;6,BF75*0.1,IF(BI75&gt;4,BF75*0.08,IF(BI75&gt;2,BF75*0.07,IF(BI75&gt;1,BF75*0.05,IF(BI75&lt;1,BF75*0.03,0))))))),0)</f>
        <v>0</v>
      </c>
      <c r="BN75" s="290">
        <f t="shared" si="849"/>
        <v>0</v>
      </c>
      <c r="BO75" s="287"/>
      <c r="BP75" s="285">
        <f t="shared" si="850"/>
        <v>0</v>
      </c>
      <c r="BQ75" s="286">
        <f t="shared" ref="BQ75:BQ127" si="867">IF(BK75&lt;BP75,BK75,BP75)</f>
        <v>0</v>
      </c>
      <c r="BR75" s="287"/>
      <c r="BS75" s="285">
        <f t="shared" ref="BS75:BS127" si="868">BO75*0.2</f>
        <v>0</v>
      </c>
      <c r="BT75" s="287"/>
      <c r="BU75" s="283"/>
      <c r="BV75" s="283"/>
      <c r="BW75" s="282"/>
      <c r="BX75" s="282"/>
      <c r="BY75" s="282"/>
      <c r="BZ75" s="282"/>
      <c r="CA75" s="284"/>
      <c r="CB75" s="284"/>
      <c r="CC75" s="284"/>
      <c r="CD75" s="284">
        <f t="shared" si="851"/>
        <v>0</v>
      </c>
      <c r="CE75" s="285">
        <f t="shared" ref="CE75:CE127" si="869">IF(BW75&gt;1,IF(BZ75&gt;10,BW75*0.15,IF(BZ75&gt;8,BW75*0.12,IF(BZ75&gt;6,BW75*0.1,IF(BZ75&gt;4,BW75*0.08,IF(BZ75&gt;2,BW75*0.07,IF(BZ75&gt;1,BW75*0.05,IF(BZ75&lt;1,BW75*0.03,0))))))),0)</f>
        <v>0</v>
      </c>
      <c r="CF75" s="290">
        <f t="shared" ref="CF75:CF127" si="870">IF(CA75&lt;CE75,CA75,CE75)</f>
        <v>0</v>
      </c>
      <c r="CG75" s="287"/>
      <c r="CH75" s="285">
        <f t="shared" si="852"/>
        <v>0</v>
      </c>
      <c r="CI75" s="286">
        <f t="shared" ref="CI75:CI127" si="871">IF(CB75&lt;CH75,CB75,CH75)</f>
        <v>0</v>
      </c>
      <c r="CJ75" s="287"/>
      <c r="CK75" s="285">
        <f t="shared" si="853"/>
        <v>0</v>
      </c>
      <c r="CL75" s="286">
        <f t="shared" ref="CL75:CL127" si="872">IF(CC75&lt;CK75,CC75,CK75)</f>
        <v>0</v>
      </c>
      <c r="CM75" s="287"/>
      <c r="CN75" s="285">
        <f t="shared" ref="CN75:CN123" si="873">CG75*0.2</f>
        <v>0</v>
      </c>
      <c r="CO75" s="287"/>
      <c r="CP75" s="291">
        <f t="shared" ref="CP75:CP123" si="874">IF(CG75*0.25&gt;CJ75+CM75-0.1,1,0)</f>
        <v>1</v>
      </c>
      <c r="CQ75" s="283"/>
      <c r="CR75" s="283"/>
      <c r="CS75" s="283"/>
      <c r="CT75" s="282"/>
      <c r="CU75" s="282"/>
      <c r="CV75" s="282"/>
      <c r="CW75" s="284"/>
      <c r="CX75" s="285">
        <f t="shared" ref="CX75:CX99" si="875">IF((CS75*0.1)&gt;0,CS75*0.8,0)</f>
        <v>0</v>
      </c>
      <c r="CY75" s="290">
        <f t="shared" ref="CY75:CY99" si="876">IF(CW75&lt;CX75,CW75,CX75)</f>
        <v>0</v>
      </c>
      <c r="CZ75" s="292"/>
      <c r="DA75" s="285">
        <f t="shared" ref="DA75:DA99" si="877">CZ75*0.8</f>
        <v>0</v>
      </c>
      <c r="DB75" s="292"/>
      <c r="DC75" s="283"/>
      <c r="DD75" s="283"/>
      <c r="DE75" s="282"/>
      <c r="DF75" s="282"/>
      <c r="DG75" s="282"/>
      <c r="DH75" s="282"/>
      <c r="DI75" s="284"/>
      <c r="DJ75" s="285">
        <f t="shared" si="854"/>
        <v>0</v>
      </c>
      <c r="DK75" s="286">
        <f t="shared" ref="DK75:DK127" si="878">IF(DI75&lt;DJ75,DI75,DJ75)</f>
        <v>0</v>
      </c>
      <c r="DL75" s="287"/>
      <c r="DM75" s="285">
        <f t="shared" si="855"/>
        <v>0</v>
      </c>
      <c r="DN75" s="287"/>
      <c r="DO75" s="283"/>
      <c r="DP75" s="283"/>
      <c r="DQ75" s="282"/>
      <c r="DR75" s="282"/>
      <c r="DS75" s="282"/>
      <c r="DT75" s="282"/>
      <c r="DU75" s="284"/>
      <c r="DV75" s="285">
        <f t="shared" ref="DV75:DV127" si="879">DQ75*0.1</f>
        <v>0</v>
      </c>
      <c r="DW75" s="286">
        <f t="shared" ref="DW75:DW127" si="880">IF(DU75&lt;DV75,DU75,DV75)</f>
        <v>0</v>
      </c>
      <c r="DX75" s="287"/>
      <c r="DY75" s="283"/>
      <c r="DZ75" s="293"/>
      <c r="EA75" s="282"/>
      <c r="EB75" s="282"/>
      <c r="EC75" s="282"/>
      <c r="ED75" s="282"/>
      <c r="EE75" s="284"/>
      <c r="EF75" s="285">
        <f t="shared" ref="EF75:EF127" si="881">EA75*0.1</f>
        <v>0</v>
      </c>
      <c r="EG75" s="286">
        <f t="shared" ref="EG75:EG127" si="882">IF(EE75&lt;EF75,EE75,EF75)</f>
        <v>0</v>
      </c>
      <c r="EH75" s="292"/>
    </row>
    <row r="76" s="297" customFormat="1" ht="31.5" customHeight="1">
      <c r="A76" s="152" t="s">
        <v>129</v>
      </c>
      <c r="B76" s="298">
        <f>'[10]численность 2021'!C87</f>
        <v>384.76998901367188</v>
      </c>
      <c r="C76" s="299">
        <v>60.879874999999998</v>
      </c>
      <c r="D76" s="299">
        <v>32.124240999999998</v>
      </c>
      <c r="E76" s="298">
        <f>_xlfn.FLOOR.PRECISE('[10]численность 2021'!D87)</f>
        <v>29</v>
      </c>
      <c r="F76" s="298">
        <v>8.5959999999999995e-002</v>
      </c>
      <c r="G76" s="282">
        <v>8.5959999999999995e-002</v>
      </c>
      <c r="H76" s="298">
        <f t="shared" ref="H75:H110" si="883">E76/B76</f>
        <v>7.5369703532074464e-002</v>
      </c>
      <c r="I76" s="300">
        <f>_xlfn.FLOOR.PRECISE('[10]численность 2021'!R87)</f>
        <v>6</v>
      </c>
      <c r="J76" s="285">
        <f t="shared" si="858"/>
        <v>10.149999999999999</v>
      </c>
      <c r="K76" s="301">
        <f t="shared" si="859"/>
        <v>6</v>
      </c>
      <c r="L76" s="287">
        <v>6</v>
      </c>
      <c r="M76" s="299">
        <v>110</v>
      </c>
      <c r="N76" s="299">
        <v>97</v>
      </c>
      <c r="O76" s="298">
        <f>_xlfn.FLOOR.PRECISE('[10]численность 2021'!P87)</f>
        <v>115</v>
      </c>
      <c r="P76" s="282">
        <v>0.294346</v>
      </c>
      <c r="Q76" s="298">
        <v>0.25956000000000001</v>
      </c>
      <c r="R76" s="298">
        <f t="shared" si="860"/>
        <v>0.29887985883408841</v>
      </c>
      <c r="S76" s="300">
        <f>_xlfn.FLOOR.PRECISE('[10]численность 2021'!Q87)</f>
        <v>25</v>
      </c>
      <c r="T76" s="300"/>
      <c r="U76" s="285">
        <f t="shared" si="843"/>
        <v>34.5</v>
      </c>
      <c r="V76" s="301">
        <f t="shared" si="861"/>
        <v>25</v>
      </c>
      <c r="W76" s="287">
        <v>25</v>
      </c>
      <c r="X76" s="287">
        <v>15</v>
      </c>
      <c r="Y76" s="302"/>
      <c r="Z76" s="299">
        <v>4.9580200000000003</v>
      </c>
      <c r="AA76" s="299">
        <v>0</v>
      </c>
      <c r="AB76" s="298">
        <f>_xlfn.FLOOR.PRECISE('[10]численность 2021'!E87)</f>
        <v>0</v>
      </c>
      <c r="AC76" s="298">
        <v>1.3266999999999999e-002</v>
      </c>
      <c r="AD76" s="298">
        <v>0</v>
      </c>
      <c r="AE76" s="298">
        <f t="shared" ref="AE75:AE127" si="884">AB76/B76</f>
        <v>0</v>
      </c>
      <c r="AF76" s="300">
        <f>_xlfn.FLOOR.PRECISE('[10]численность 2021'!O87)</f>
        <v>0</v>
      </c>
      <c r="AG76" s="303">
        <f t="shared" si="856"/>
        <v>0</v>
      </c>
      <c r="AH76" s="301">
        <f t="shared" si="857"/>
        <v>0</v>
      </c>
      <c r="AI76" s="289">
        <f t="shared" si="862"/>
        <v>0</v>
      </c>
      <c r="AJ76" s="287"/>
      <c r="AK76" s="287"/>
      <c r="AL76" s="299">
        <v>505.026276</v>
      </c>
      <c r="AM76" s="299">
        <v>489.16461199999998</v>
      </c>
      <c r="AN76" s="298">
        <f>_xlfn.FLOOR.PRECISE('[10]численность 2021'!F87)</f>
        <v>1120</v>
      </c>
      <c r="AO76" s="298">
        <v>1.351386</v>
      </c>
      <c r="AP76" s="298">
        <v>1.308942</v>
      </c>
      <c r="AQ76" s="298">
        <f t="shared" ref="AQ75:AQ127" si="885">AN76/B76</f>
        <v>2.9108299295146001</v>
      </c>
      <c r="AR76" s="300">
        <f>_xlfn.FLOOR.PRECISE('[10]численность 2021'!L87)</f>
        <v>78</v>
      </c>
      <c r="AS76" s="300"/>
      <c r="AT76" s="284">
        <f t="shared" si="844"/>
        <v>78</v>
      </c>
      <c r="AU76" s="303">
        <f t="shared" si="863"/>
        <v>78.400000000000006</v>
      </c>
      <c r="AV76" s="285">
        <f t="shared" si="845"/>
        <v>0</v>
      </c>
      <c r="AW76" s="289">
        <f t="shared" si="864"/>
        <v>78</v>
      </c>
      <c r="AX76" s="287">
        <v>78</v>
      </c>
      <c r="AY76" s="285">
        <f t="shared" si="846"/>
        <v>11.699999999999999</v>
      </c>
      <c r="AZ76" s="301">
        <f t="shared" si="865"/>
        <v>0</v>
      </c>
      <c r="BA76" s="287">
        <v>10</v>
      </c>
      <c r="BB76" s="285">
        <f t="shared" si="847"/>
        <v>23.399999999999999</v>
      </c>
      <c r="BC76" s="287">
        <v>24</v>
      </c>
      <c r="BD76" s="299">
        <v>260.23840300000001</v>
      </c>
      <c r="BE76" s="299">
        <v>241.23599200000001</v>
      </c>
      <c r="BF76" s="298">
        <f>_xlfn.FLOOR.PRECISE('[10]численность 2021'!G87)</f>
        <v>128</v>
      </c>
      <c r="BG76" s="298">
        <v>0.69636500000000001</v>
      </c>
      <c r="BH76" s="298">
        <v>0.64551700000000001</v>
      </c>
      <c r="BI76" s="298">
        <f t="shared" ref="BI75:BI127" si="886">BF76/B76</f>
        <v>0.33266627765881146</v>
      </c>
      <c r="BJ76" s="300">
        <f>_xlfn.FLOOR.PRECISE('[10]численность 2021'!K87)</f>
        <v>4</v>
      </c>
      <c r="BK76" s="300"/>
      <c r="BL76" s="284">
        <f t="shared" si="848"/>
        <v>4</v>
      </c>
      <c r="BM76" s="303">
        <f t="shared" si="866"/>
        <v>3.8399999999999999</v>
      </c>
      <c r="BN76" s="289">
        <f t="shared" si="849"/>
        <v>3.8399999999999999</v>
      </c>
      <c r="BO76" s="287">
        <v>3</v>
      </c>
      <c r="BP76" s="285">
        <f t="shared" si="850"/>
        <v>0</v>
      </c>
      <c r="BQ76" s="301">
        <f t="shared" si="867"/>
        <v>0</v>
      </c>
      <c r="BR76" s="287"/>
      <c r="BS76" s="303">
        <f t="shared" si="868"/>
        <v>0.60000000000000009</v>
      </c>
      <c r="BT76" s="287">
        <v>1</v>
      </c>
      <c r="BU76" s="299">
        <v>151.21961999999999</v>
      </c>
      <c r="BV76" s="299">
        <v>167.00953699999999</v>
      </c>
      <c r="BW76" s="298">
        <f>_xlfn.FLOOR.PRECISE('[10]численность 2021'!H87)</f>
        <v>222</v>
      </c>
      <c r="BX76" s="298">
        <v>0.404644</v>
      </c>
      <c r="BY76" s="298">
        <v>0.44689600000000002</v>
      </c>
      <c r="BZ76" s="298">
        <f t="shared" ref="BZ75:BZ127" si="887">BW76/B76</f>
        <v>0.57696807531450112</v>
      </c>
      <c r="CA76" s="300">
        <f>_xlfn.FLOOR.PRECISE('[10]численность 2021'!M87)</f>
        <v>7</v>
      </c>
      <c r="CB76" s="300"/>
      <c r="CC76" s="300"/>
      <c r="CD76" s="284">
        <f t="shared" si="851"/>
        <v>7</v>
      </c>
      <c r="CE76" s="303">
        <f t="shared" si="869"/>
        <v>6.6600000000000001</v>
      </c>
      <c r="CF76" s="289">
        <f t="shared" si="870"/>
        <v>6.6600000000000001</v>
      </c>
      <c r="CG76" s="287">
        <v>6</v>
      </c>
      <c r="CH76" s="285">
        <f t="shared" si="852"/>
        <v>0.44999999999999996</v>
      </c>
      <c r="CI76" s="301">
        <f t="shared" si="871"/>
        <v>0</v>
      </c>
      <c r="CJ76" s="287"/>
      <c r="CK76" s="285">
        <f t="shared" si="853"/>
        <v>0.44999999999999996</v>
      </c>
      <c r="CL76" s="301">
        <f t="shared" si="872"/>
        <v>0</v>
      </c>
      <c r="CM76" s="287"/>
      <c r="CN76" s="303">
        <f t="shared" si="873"/>
        <v>1.2000000000000002</v>
      </c>
      <c r="CO76" s="287">
        <v>2</v>
      </c>
      <c r="CP76" s="304">
        <f t="shared" si="874"/>
        <v>1</v>
      </c>
      <c r="CQ76" s="299"/>
      <c r="CR76" s="299"/>
      <c r="CS76" s="299"/>
      <c r="CT76" s="298"/>
      <c r="CU76" s="298"/>
      <c r="CV76" s="298"/>
      <c r="CW76" s="300"/>
      <c r="CX76" s="303"/>
      <c r="CY76" s="289"/>
      <c r="CZ76" s="287"/>
      <c r="DA76" s="303"/>
      <c r="DB76" s="287"/>
      <c r="DC76" s="299">
        <v>0</v>
      </c>
      <c r="DD76" s="299">
        <v>0</v>
      </c>
      <c r="DE76" s="298">
        <f>_xlfn.FLOOR.PRECISE('[10]численность 2021'!I87)</f>
        <v>0</v>
      </c>
      <c r="DF76" s="298">
        <v>0</v>
      </c>
      <c r="DG76" s="298">
        <v>0</v>
      </c>
      <c r="DH76" s="298">
        <f t="shared" ref="DH75:DH127" si="888">DE76/B76</f>
        <v>0</v>
      </c>
      <c r="DI76" s="300">
        <f>_xlfn.FLOOR.PRECISE('[10]численность 2021'!N87)</f>
        <v>0</v>
      </c>
      <c r="DJ76" s="285">
        <f t="shared" si="854"/>
        <v>0</v>
      </c>
      <c r="DK76" s="301">
        <f t="shared" si="878"/>
        <v>0</v>
      </c>
      <c r="DL76" s="287"/>
      <c r="DM76" s="285">
        <f t="shared" si="855"/>
        <v>0</v>
      </c>
      <c r="DN76" s="287"/>
      <c r="DO76" s="299">
        <v>14.989364</v>
      </c>
      <c r="DP76" s="299">
        <v>15.818754999999999</v>
      </c>
      <c r="DQ76" s="298">
        <f>_xlfn.FLOOR.PRECISE('[10]численность 2021'!J87)</f>
        <v>24</v>
      </c>
      <c r="DR76" s="298">
        <v>4.011e-002</v>
      </c>
      <c r="DS76" s="298">
        <v>4.2328999999999999e-002</v>
      </c>
      <c r="DT76" s="298">
        <f t="shared" ref="DT75:DT127" si="889">DQ76/B76</f>
        <v>6.2374927061027145e-002</v>
      </c>
      <c r="DU76" s="300">
        <f>_xlfn.FLOOR.PRECISE('[10]численность 2021'!S87)</f>
        <v>2</v>
      </c>
      <c r="DV76" s="303">
        <f t="shared" si="879"/>
        <v>2.4000000000000004</v>
      </c>
      <c r="DW76" s="301">
        <f t="shared" si="880"/>
        <v>2</v>
      </c>
      <c r="DX76" s="287">
        <v>2</v>
      </c>
      <c r="DY76" s="299">
        <v>540</v>
      </c>
      <c r="DZ76" s="306">
        <v>550</v>
      </c>
      <c r="EA76" s="298">
        <f>_xlfn.FLOOR.PRECISE('[10]численность 2021'!T87)</f>
        <v>610</v>
      </c>
      <c r="EB76" s="282">
        <v>1.444971</v>
      </c>
      <c r="EC76" s="298">
        <v>1.4717290000000001</v>
      </c>
      <c r="ED76" s="298">
        <f t="shared" ref="ED75:ED132" si="890">EA76/B76</f>
        <v>1.5853627294677732</v>
      </c>
      <c r="EE76" s="300">
        <f>_xlfn.FLOOR.PRECISE('[10]численность 2021'!U87)</f>
        <v>61</v>
      </c>
      <c r="EF76" s="303">
        <f t="shared" si="881"/>
        <v>61</v>
      </c>
      <c r="EG76" s="301">
        <f t="shared" si="882"/>
        <v>61</v>
      </c>
      <c r="EH76" s="287">
        <v>61</v>
      </c>
    </row>
    <row r="77" ht="57" customHeight="1">
      <c r="A77" s="152" t="s">
        <v>128</v>
      </c>
      <c r="B77" s="282">
        <f>'[10]численность 2021'!C86</f>
        <v>398.9000244140625</v>
      </c>
      <c r="C77" s="283">
        <v>104.65340399999999</v>
      </c>
      <c r="D77" s="283">
        <v>150.70088200000001</v>
      </c>
      <c r="E77" s="282">
        <f>_xlfn.FLOOR.PRECISE('[10]численность 2021'!D86)</f>
        <v>209</v>
      </c>
      <c r="F77" s="282">
        <v>0.37731799999999999</v>
      </c>
      <c r="G77" s="282">
        <v>0.37731799999999999</v>
      </c>
      <c r="H77" s="282">
        <f t="shared" si="883"/>
        <v>0.52394080523558895</v>
      </c>
      <c r="I77" s="284">
        <f>_xlfn.FLOOR.PRECISE('[10]численность 2021'!R86)</f>
        <v>41</v>
      </c>
      <c r="J77" s="285">
        <f t="shared" si="858"/>
        <v>73.149999999999991</v>
      </c>
      <c r="K77" s="286">
        <f t="shared" si="859"/>
        <v>41</v>
      </c>
      <c r="L77" s="287">
        <v>41</v>
      </c>
      <c r="M77" s="283">
        <v>60</v>
      </c>
      <c r="N77" s="283">
        <v>23</v>
      </c>
      <c r="O77" s="282">
        <f>_xlfn.FLOOR.PRECISE('[10]численность 2021'!P86)</f>
        <v>55</v>
      </c>
      <c r="P77" s="282">
        <v>0.150225</v>
      </c>
      <c r="Q77" s="282">
        <v>5.7585999999999998e-002</v>
      </c>
      <c r="R77" s="282">
        <f t="shared" si="860"/>
        <v>0.13787915927252342</v>
      </c>
      <c r="S77" s="284">
        <f>_xlfn.FLOOR.PRECISE('[10]численность 2021'!Q86)</f>
        <v>16</v>
      </c>
      <c r="T77" s="284"/>
      <c r="U77" s="285">
        <f t="shared" si="843"/>
        <v>16.5</v>
      </c>
      <c r="V77" s="286">
        <f t="shared" si="861"/>
        <v>16</v>
      </c>
      <c r="W77" s="287">
        <v>16</v>
      </c>
      <c r="X77" s="287"/>
      <c r="Y77" s="288"/>
      <c r="Z77" s="283">
        <v>45.000965000000001</v>
      </c>
      <c r="AA77" s="283">
        <v>75.001602000000005</v>
      </c>
      <c r="AB77" s="282">
        <f>_xlfn.FLOOR.PRECISE('[10]численность 2021'!E86)</f>
        <v>164</v>
      </c>
      <c r="AC77" s="282">
        <v>0.11267099999999999</v>
      </c>
      <c r="AD77" s="282">
        <v>0.18778600000000001</v>
      </c>
      <c r="AE77" s="282">
        <f t="shared" si="884"/>
        <v>0.41113058401261526</v>
      </c>
      <c r="AF77" s="284">
        <f>_xlfn.FLOOR.PRECISE('[10]численность 2021'!O86)</f>
        <v>8</v>
      </c>
      <c r="AG77" s="285">
        <f t="shared" si="856"/>
        <v>8.2000000000000011</v>
      </c>
      <c r="AH77" s="286">
        <f t="shared" si="857"/>
        <v>8</v>
      </c>
      <c r="AI77" s="289">
        <f t="shared" si="862"/>
        <v>3.75</v>
      </c>
      <c r="AJ77" s="287">
        <v>5</v>
      </c>
      <c r="AK77" s="287">
        <v>3</v>
      </c>
      <c r="AL77" s="283">
        <v>1145.9548339999999</v>
      </c>
      <c r="AM77" s="283">
        <v>1083.16272</v>
      </c>
      <c r="AN77" s="282">
        <f>_xlfn.FLOOR.PRECISE('[10]численность 2021'!F86)</f>
        <v>1242</v>
      </c>
      <c r="AO77" s="282">
        <v>2.8691909999999998</v>
      </c>
      <c r="AP77" s="282">
        <v>2.7119749999999998</v>
      </c>
      <c r="AQ77" s="282">
        <f t="shared" si="885"/>
        <v>3.1135621057540739</v>
      </c>
      <c r="AR77" s="284">
        <f>_xlfn.FLOOR.PRECISE('[10]численность 2021'!L86)</f>
        <v>86</v>
      </c>
      <c r="AS77" s="284"/>
      <c r="AT77" s="284">
        <f t="shared" si="844"/>
        <v>86</v>
      </c>
      <c r="AU77" s="285">
        <f t="shared" si="863"/>
        <v>86.940000000000012</v>
      </c>
      <c r="AV77" s="285">
        <f t="shared" si="845"/>
        <v>0</v>
      </c>
      <c r="AW77" s="290">
        <f t="shared" si="864"/>
        <v>86</v>
      </c>
      <c r="AX77" s="287">
        <v>86</v>
      </c>
      <c r="AY77" s="285">
        <f t="shared" si="846"/>
        <v>12.9</v>
      </c>
      <c r="AZ77" s="286">
        <f t="shared" si="865"/>
        <v>0</v>
      </c>
      <c r="BA77" s="287"/>
      <c r="BB77" s="285">
        <f t="shared" si="847"/>
        <v>25.800000000000001</v>
      </c>
      <c r="BC77" s="287"/>
      <c r="BD77" s="283">
        <v>420.27062999999998</v>
      </c>
      <c r="BE77" s="283">
        <v>462.82971199999997</v>
      </c>
      <c r="BF77" s="282">
        <f>_xlfn.FLOOR.PRECISE('[10]численность 2021'!G86)</f>
        <v>559</v>
      </c>
      <c r="BG77" s="282">
        <v>1.0522549999999999</v>
      </c>
      <c r="BH77" s="282">
        <v>1.1588130000000001</v>
      </c>
      <c r="BI77" s="282">
        <f t="shared" si="886"/>
        <v>1.4013536369698287</v>
      </c>
      <c r="BJ77" s="284">
        <f>_xlfn.FLOOR.PRECISE('[10]численность 2021'!K86)</f>
        <v>27</v>
      </c>
      <c r="BK77" s="284"/>
      <c r="BL77" s="284">
        <f t="shared" si="848"/>
        <v>27</v>
      </c>
      <c r="BM77" s="285">
        <f t="shared" si="866"/>
        <v>27.950000000000003</v>
      </c>
      <c r="BN77" s="290">
        <f t="shared" si="849"/>
        <v>27</v>
      </c>
      <c r="BO77" s="287">
        <v>27</v>
      </c>
      <c r="BP77" s="285">
        <f t="shared" si="850"/>
        <v>4.0499999999999998</v>
      </c>
      <c r="BQ77" s="286">
        <f t="shared" si="867"/>
        <v>0</v>
      </c>
      <c r="BR77" s="287"/>
      <c r="BS77" s="285">
        <f t="shared" si="868"/>
        <v>5.4000000000000004</v>
      </c>
      <c r="BT77" s="287"/>
      <c r="BU77" s="283">
        <v>234.07476800000001</v>
      </c>
      <c r="BV77" s="283">
        <v>297.91336100000001</v>
      </c>
      <c r="BW77" s="282">
        <f>_xlfn.FLOOR.PRECISE('[10]численность 2021'!H86)</f>
        <v>404</v>
      </c>
      <c r="BX77" s="282">
        <v>0.58606599999999998</v>
      </c>
      <c r="BY77" s="282">
        <v>0.74590199999999995</v>
      </c>
      <c r="BZ77" s="282">
        <f t="shared" si="887"/>
        <v>1.0127850972018084</v>
      </c>
      <c r="CA77" s="284">
        <f>_xlfn.FLOOR.PRECISE('[10]численность 2021'!M86)</f>
        <v>20</v>
      </c>
      <c r="CB77" s="284"/>
      <c r="CC77" s="284"/>
      <c r="CD77" s="284">
        <f t="shared" si="851"/>
        <v>20</v>
      </c>
      <c r="CE77" s="285">
        <f t="shared" si="869"/>
        <v>20.200000000000003</v>
      </c>
      <c r="CF77" s="290">
        <f t="shared" si="870"/>
        <v>20</v>
      </c>
      <c r="CG77" s="287">
        <v>20</v>
      </c>
      <c r="CH77" s="285">
        <f t="shared" si="852"/>
        <v>1.5</v>
      </c>
      <c r="CI77" s="286">
        <f t="shared" si="871"/>
        <v>0</v>
      </c>
      <c r="CJ77" s="287"/>
      <c r="CK77" s="285">
        <f t="shared" si="853"/>
        <v>1.5</v>
      </c>
      <c r="CL77" s="286">
        <f t="shared" si="872"/>
        <v>0</v>
      </c>
      <c r="CM77" s="287"/>
      <c r="CN77" s="285">
        <f t="shared" si="873"/>
        <v>4</v>
      </c>
      <c r="CO77" s="287"/>
      <c r="CP77" s="291">
        <f t="shared" si="874"/>
        <v>1</v>
      </c>
      <c r="CQ77" s="283">
        <v>133</v>
      </c>
      <c r="CR77" s="283">
        <v>135</v>
      </c>
      <c r="CS77" s="283" t="e">
        <f>#NAME?</f>
        <v>#REF!</v>
      </c>
      <c r="CT77" s="282">
        <v>0.17599999999999999</v>
      </c>
      <c r="CU77" s="282">
        <v>0.17899999999999999</v>
      </c>
      <c r="CV77" s="282" t="e">
        <f>#NAME?</f>
        <v>#REF!</v>
      </c>
      <c r="CW77" s="284" t="e">
        <f>#NAME?</f>
        <v>#REF!</v>
      </c>
      <c r="CX77" s="285" t="e">
        <f t="shared" si="875"/>
        <v>#REF!</v>
      </c>
      <c r="CY77" s="290" t="e">
        <f t="shared" si="876"/>
        <v>#REF!</v>
      </c>
      <c r="CZ77" s="292"/>
      <c r="DA77" s="285">
        <f t="shared" si="877"/>
        <v>0</v>
      </c>
      <c r="DB77" s="292"/>
      <c r="DC77" s="283">
        <v>0</v>
      </c>
      <c r="DD77" s="283">
        <v>0</v>
      </c>
      <c r="DE77" s="282">
        <f>_xlfn.FLOOR.PRECISE('[10]численность 2021'!I86)</f>
        <v>0</v>
      </c>
      <c r="DF77" s="282">
        <v>0</v>
      </c>
      <c r="DG77" s="282">
        <v>0</v>
      </c>
      <c r="DH77" s="282">
        <f t="shared" si="888"/>
        <v>0</v>
      </c>
      <c r="DI77" s="284">
        <f>_xlfn.FLOOR.PRECISE('[10]численность 2021'!N86)</f>
        <v>0</v>
      </c>
      <c r="DJ77" s="285">
        <f t="shared" si="854"/>
        <v>0</v>
      </c>
      <c r="DK77" s="286">
        <f t="shared" si="878"/>
        <v>0</v>
      </c>
      <c r="DL77" s="287"/>
      <c r="DM77" s="285">
        <f t="shared" si="855"/>
        <v>0</v>
      </c>
      <c r="DN77" s="287"/>
      <c r="DO77" s="283">
        <v>24.419127</v>
      </c>
      <c r="DP77" s="283">
        <v>29.651796000000001</v>
      </c>
      <c r="DQ77" s="282">
        <f>_xlfn.FLOOR.PRECISE('[10]численность 2021'!J86)</f>
        <v>38</v>
      </c>
      <c r="DR77" s="282">
        <v>6.114e-002</v>
      </c>
      <c r="DS77" s="282">
        <v>7.4241000000000001e-002</v>
      </c>
      <c r="DT77" s="282">
        <f t="shared" si="889"/>
        <v>9.5261964588288894e-002</v>
      </c>
      <c r="DU77" s="284">
        <f>_xlfn.FLOOR.PRECISE('[10]численность 2021'!S86)</f>
        <v>3</v>
      </c>
      <c r="DV77" s="285">
        <f t="shared" si="879"/>
        <v>3.8000000000000003</v>
      </c>
      <c r="DW77" s="286">
        <f t="shared" si="880"/>
        <v>3</v>
      </c>
      <c r="DX77" s="287">
        <v>3</v>
      </c>
      <c r="DY77" s="283">
        <v>300</v>
      </c>
      <c r="DZ77" s="293">
        <v>300</v>
      </c>
      <c r="EA77" s="282">
        <f>_xlfn.FLOOR.PRECISE('[10]численность 2021'!T86)</f>
        <v>453</v>
      </c>
      <c r="EB77" s="282">
        <v>0.75112699999999999</v>
      </c>
      <c r="EC77" s="282">
        <v>0.75112699999999999</v>
      </c>
      <c r="ED77" s="282">
        <f t="shared" si="890"/>
        <v>1.135622893644602</v>
      </c>
      <c r="EE77" s="284">
        <f>_xlfn.FLOOR.PRECISE('[10]численность 2021'!U86)</f>
        <v>22</v>
      </c>
      <c r="EF77" s="285">
        <f t="shared" si="881"/>
        <v>45.300000000000004</v>
      </c>
      <c r="EG77" s="286">
        <f t="shared" si="882"/>
        <v>22</v>
      </c>
      <c r="EH77" s="292">
        <v>22</v>
      </c>
    </row>
    <row r="78" ht="13.5" customHeight="1">
      <c r="A78" s="268" t="s">
        <v>130</v>
      </c>
      <c r="B78" s="282"/>
      <c r="C78" s="283"/>
      <c r="D78" s="283"/>
      <c r="E78" s="282"/>
      <c r="F78" s="282"/>
      <c r="G78" s="282"/>
      <c r="H78" s="282"/>
      <c r="I78" s="284"/>
      <c r="J78" s="285">
        <f t="shared" si="858"/>
        <v>0</v>
      </c>
      <c r="K78" s="286">
        <f t="shared" si="859"/>
        <v>0</v>
      </c>
      <c r="L78" s="287"/>
      <c r="M78" s="283"/>
      <c r="N78" s="283"/>
      <c r="O78" s="282"/>
      <c r="P78" s="282"/>
      <c r="Q78" s="282"/>
      <c r="R78" s="282" t="e">
        <f t="shared" si="860"/>
        <v>#DIV/0!</v>
      </c>
      <c r="S78" s="284"/>
      <c r="T78" s="284"/>
      <c r="U78" s="285">
        <f t="shared" si="843"/>
        <v>0</v>
      </c>
      <c r="V78" s="286">
        <f t="shared" si="861"/>
        <v>0</v>
      </c>
      <c r="W78" s="287"/>
      <c r="X78" s="287"/>
      <c r="Y78" s="288"/>
      <c r="Z78" s="283"/>
      <c r="AA78" s="283"/>
      <c r="AB78" s="282"/>
      <c r="AC78" s="282"/>
      <c r="AD78" s="282"/>
      <c r="AE78" s="282" t="e">
        <f t="shared" si="884"/>
        <v>#DIV/0!</v>
      </c>
      <c r="AF78" s="284"/>
      <c r="AG78" s="285">
        <f t="shared" si="856"/>
        <v>0</v>
      </c>
      <c r="AH78" s="286">
        <f t="shared" si="857"/>
        <v>0</v>
      </c>
      <c r="AI78" s="289">
        <f t="shared" si="862"/>
        <v>0</v>
      </c>
      <c r="AJ78" s="287"/>
      <c r="AK78" s="287"/>
      <c r="AL78" s="283"/>
      <c r="AM78" s="283"/>
      <c r="AN78" s="282"/>
      <c r="AO78" s="282"/>
      <c r="AP78" s="282"/>
      <c r="AQ78" s="282" t="e">
        <f t="shared" si="885"/>
        <v>#DIV/0!</v>
      </c>
      <c r="AR78" s="284"/>
      <c r="AS78" s="284"/>
      <c r="AT78" s="284" t="e">
        <f t="shared" si="844"/>
        <v>#DIV/0!</v>
      </c>
      <c r="AU78" s="285">
        <f t="shared" si="863"/>
        <v>0</v>
      </c>
      <c r="AV78" s="285">
        <f t="shared" si="845"/>
        <v>0</v>
      </c>
      <c r="AW78" s="290">
        <f t="shared" si="864"/>
        <v>0</v>
      </c>
      <c r="AX78" s="287"/>
      <c r="AY78" s="285">
        <f t="shared" si="846"/>
        <v>0</v>
      </c>
      <c r="AZ78" s="286">
        <f t="shared" si="865"/>
        <v>0</v>
      </c>
      <c r="BA78" s="287"/>
      <c r="BB78" s="285">
        <f t="shared" si="847"/>
        <v>0</v>
      </c>
      <c r="BC78" s="287"/>
      <c r="BD78" s="283"/>
      <c r="BE78" s="283"/>
      <c r="BF78" s="282"/>
      <c r="BG78" s="282"/>
      <c r="BH78" s="282"/>
      <c r="BI78" s="282" t="e">
        <f t="shared" si="886"/>
        <v>#DIV/0!</v>
      </c>
      <c r="BJ78" s="284"/>
      <c r="BK78" s="284"/>
      <c r="BL78" s="284" t="e">
        <f t="shared" si="848"/>
        <v>#DIV/0!</v>
      </c>
      <c r="BM78" s="285">
        <f t="shared" si="866"/>
        <v>0</v>
      </c>
      <c r="BN78" s="290">
        <f t="shared" si="849"/>
        <v>0</v>
      </c>
      <c r="BO78" s="287"/>
      <c r="BP78" s="285">
        <f t="shared" si="850"/>
        <v>0</v>
      </c>
      <c r="BQ78" s="286">
        <f t="shared" si="867"/>
        <v>0</v>
      </c>
      <c r="BR78" s="287"/>
      <c r="BS78" s="285">
        <f t="shared" si="868"/>
        <v>0</v>
      </c>
      <c r="BT78" s="287"/>
      <c r="BU78" s="283"/>
      <c r="BV78" s="283"/>
      <c r="BW78" s="282"/>
      <c r="BX78" s="282"/>
      <c r="BY78" s="282"/>
      <c r="BZ78" s="282" t="e">
        <f t="shared" si="887"/>
        <v>#DIV/0!</v>
      </c>
      <c r="CA78" s="284"/>
      <c r="CB78" s="284"/>
      <c r="CC78" s="284"/>
      <c r="CD78" s="284" t="e">
        <f t="shared" si="851"/>
        <v>#DIV/0!</v>
      </c>
      <c r="CE78" s="285">
        <f t="shared" si="869"/>
        <v>0</v>
      </c>
      <c r="CF78" s="290">
        <f t="shared" si="870"/>
        <v>0</v>
      </c>
      <c r="CG78" s="287"/>
      <c r="CH78" s="285">
        <f t="shared" si="852"/>
        <v>0</v>
      </c>
      <c r="CI78" s="286">
        <f t="shared" si="871"/>
        <v>0</v>
      </c>
      <c r="CJ78" s="287"/>
      <c r="CK78" s="285">
        <f t="shared" si="853"/>
        <v>0</v>
      </c>
      <c r="CL78" s="286">
        <f t="shared" si="872"/>
        <v>0</v>
      </c>
      <c r="CM78" s="287"/>
      <c r="CN78" s="285">
        <f t="shared" si="873"/>
        <v>0</v>
      </c>
      <c r="CO78" s="287"/>
      <c r="CP78" s="291">
        <f t="shared" si="874"/>
        <v>1</v>
      </c>
      <c r="CQ78" s="283"/>
      <c r="CR78" s="283"/>
      <c r="CS78" s="283"/>
      <c r="CT78" s="282"/>
      <c r="CU78" s="282"/>
      <c r="CV78" s="282"/>
      <c r="CW78" s="284"/>
      <c r="CX78" s="285">
        <f t="shared" si="875"/>
        <v>0</v>
      </c>
      <c r="CY78" s="290">
        <f t="shared" si="876"/>
        <v>0</v>
      </c>
      <c r="CZ78" s="292"/>
      <c r="DA78" s="285">
        <f t="shared" si="877"/>
        <v>0</v>
      </c>
      <c r="DB78" s="292"/>
      <c r="DC78" s="283"/>
      <c r="DD78" s="283"/>
      <c r="DE78" s="282"/>
      <c r="DF78" s="282"/>
      <c r="DG78" s="282"/>
      <c r="DH78" s="282" t="e">
        <f t="shared" si="888"/>
        <v>#DIV/0!</v>
      </c>
      <c r="DI78" s="284"/>
      <c r="DJ78" s="285">
        <f t="shared" si="854"/>
        <v>0</v>
      </c>
      <c r="DK78" s="286">
        <f t="shared" si="878"/>
        <v>0</v>
      </c>
      <c r="DL78" s="287"/>
      <c r="DM78" s="285">
        <f t="shared" si="855"/>
        <v>0</v>
      </c>
      <c r="DN78" s="287"/>
      <c r="DO78" s="283"/>
      <c r="DP78" s="283"/>
      <c r="DQ78" s="282"/>
      <c r="DR78" s="282"/>
      <c r="DS78" s="282"/>
      <c r="DT78" s="282" t="e">
        <f t="shared" si="889"/>
        <v>#DIV/0!</v>
      </c>
      <c r="DU78" s="284"/>
      <c r="DV78" s="285">
        <f t="shared" si="879"/>
        <v>0</v>
      </c>
      <c r="DW78" s="286">
        <f t="shared" si="880"/>
        <v>0</v>
      </c>
      <c r="DX78" s="287"/>
      <c r="DY78" s="283"/>
      <c r="DZ78" s="293"/>
      <c r="EA78" s="282"/>
      <c r="EB78" s="282"/>
      <c r="EC78" s="282"/>
      <c r="ED78" s="282" t="e">
        <f t="shared" si="890"/>
        <v>#DIV/0!</v>
      </c>
      <c r="EE78" s="284"/>
      <c r="EF78" s="285">
        <f t="shared" si="881"/>
        <v>0</v>
      </c>
      <c r="EG78" s="286">
        <f t="shared" si="882"/>
        <v>0</v>
      </c>
      <c r="EH78" s="292"/>
    </row>
    <row r="79" ht="51.75" customHeight="1">
      <c r="A79" s="152" t="s">
        <v>134</v>
      </c>
      <c r="B79" s="282">
        <f>'[10]численность 2021'!C90</f>
        <v>600.6669921875</v>
      </c>
      <c r="C79" s="283">
        <v>3391.553711</v>
      </c>
      <c r="D79" s="283">
        <v>4893.1752930000002</v>
      </c>
      <c r="E79" s="282">
        <f>_xlfn.FLOOR.PRECISE('[10]численность 2021'!D90)</f>
        <v>3632</v>
      </c>
      <c r="F79" s="282">
        <v>8.146236</v>
      </c>
      <c r="G79" s="282">
        <v>8.146236</v>
      </c>
      <c r="H79" s="282">
        <f t="shared" si="883"/>
        <v>6.0466115955082484</v>
      </c>
      <c r="I79" s="284">
        <f>_xlfn.FLOOR.PRECISE('[10]численность 2021'!R90)</f>
        <v>1268</v>
      </c>
      <c r="J79" s="285">
        <f t="shared" si="858"/>
        <v>1271.1999999999998</v>
      </c>
      <c r="K79" s="286">
        <f t="shared" si="859"/>
        <v>1268</v>
      </c>
      <c r="L79" s="287">
        <v>1268</v>
      </c>
      <c r="M79" s="283">
        <v>28</v>
      </c>
      <c r="N79" s="283">
        <v>30</v>
      </c>
      <c r="O79" s="282">
        <f>_xlfn.FLOOR.PRECISE('[10]численность 2021'!P90)</f>
        <v>180</v>
      </c>
      <c r="P79" s="282">
        <v>4.6614999999999997e-002</v>
      </c>
      <c r="Q79" s="282">
        <v>4.9944000000000002e-002</v>
      </c>
      <c r="R79" s="282">
        <f t="shared" si="860"/>
        <v>0.29966687422673038</v>
      </c>
      <c r="S79" s="284">
        <f>_xlfn.FLOOR.PRECISE('[10]численность 2021'!Q90)</f>
        <v>27</v>
      </c>
      <c r="T79" s="284"/>
      <c r="U79" s="285">
        <f t="shared" si="843"/>
        <v>54</v>
      </c>
      <c r="V79" s="286">
        <f t="shared" si="861"/>
        <v>27</v>
      </c>
      <c r="W79" s="287">
        <v>27</v>
      </c>
      <c r="X79" s="287"/>
      <c r="Y79" s="288"/>
      <c r="Z79" s="283">
        <v>474.30972300000002</v>
      </c>
      <c r="AA79" s="283">
        <v>981.30474900000002</v>
      </c>
      <c r="AB79" s="282">
        <f>_xlfn.FLOOR.PRECISE('[10]численность 2021'!E90)</f>
        <v>1055</v>
      </c>
      <c r="AC79" s="282">
        <v>0.78964800000000002</v>
      </c>
      <c r="AD79" s="282">
        <v>1.6336919999999999</v>
      </c>
      <c r="AE79" s="282">
        <f t="shared" si="884"/>
        <v>1.7563808461622252</v>
      </c>
      <c r="AF79" s="284">
        <f>_xlfn.FLOOR.PRECISE('[10]численность 2021'!O90)</f>
        <v>49</v>
      </c>
      <c r="AG79" s="285">
        <f t="shared" si="856"/>
        <v>52.75</v>
      </c>
      <c r="AH79" s="286">
        <f t="shared" si="857"/>
        <v>49</v>
      </c>
      <c r="AI79" s="289">
        <f t="shared" si="862"/>
        <v>36.75</v>
      </c>
      <c r="AJ79" s="287">
        <v>49</v>
      </c>
      <c r="AK79" s="287">
        <v>36</v>
      </c>
      <c r="AL79" s="283">
        <v>0</v>
      </c>
      <c r="AM79" s="283">
        <v>0</v>
      </c>
      <c r="AN79" s="282">
        <f>_xlfn.FLOOR.PRECISE('[10]численность 2021'!F90)</f>
        <v>0</v>
      </c>
      <c r="AO79" s="282">
        <v>0</v>
      </c>
      <c r="AP79" s="282">
        <v>0</v>
      </c>
      <c r="AQ79" s="282">
        <f t="shared" si="885"/>
        <v>0</v>
      </c>
      <c r="AR79" s="284">
        <f>_xlfn.FLOOR.PRECISE('[10]численность 2021'!L90)</f>
        <v>0</v>
      </c>
      <c r="AS79" s="284"/>
      <c r="AT79" s="284">
        <f t="shared" si="844"/>
        <v>0</v>
      </c>
      <c r="AU79" s="285">
        <f t="shared" si="863"/>
        <v>0</v>
      </c>
      <c r="AV79" s="285">
        <f t="shared" si="845"/>
        <v>0</v>
      </c>
      <c r="AW79" s="290">
        <f t="shared" si="864"/>
        <v>0</v>
      </c>
      <c r="AX79" s="287"/>
      <c r="AY79" s="285">
        <f t="shared" si="846"/>
        <v>0</v>
      </c>
      <c r="AZ79" s="286">
        <f t="shared" si="865"/>
        <v>0</v>
      </c>
      <c r="BA79" s="287"/>
      <c r="BB79" s="285">
        <f t="shared" si="847"/>
        <v>0</v>
      </c>
      <c r="BC79" s="287"/>
      <c r="BD79" s="283">
        <v>247.560959</v>
      </c>
      <c r="BE79" s="283">
        <v>210.12582399999999</v>
      </c>
      <c r="BF79" s="282">
        <f>_xlfn.FLOOR.PRECISE('[10]численность 2021'!G90)</f>
        <v>249</v>
      </c>
      <c r="BG79" s="282">
        <v>0.41214800000000001</v>
      </c>
      <c r="BH79" s="282">
        <v>0.34982099999999999</v>
      </c>
      <c r="BI79" s="282">
        <f t="shared" si="886"/>
        <v>0.41453917601364371</v>
      </c>
      <c r="BJ79" s="284">
        <f>_xlfn.FLOOR.PRECISE('[10]численность 2021'!K90)</f>
        <v>6</v>
      </c>
      <c r="BK79" s="284"/>
      <c r="BL79" s="284">
        <f t="shared" si="848"/>
        <v>6</v>
      </c>
      <c r="BM79" s="285">
        <f t="shared" si="866"/>
        <v>7.4699999999999998</v>
      </c>
      <c r="BN79" s="290">
        <f t="shared" si="849"/>
        <v>6</v>
      </c>
      <c r="BO79" s="287">
        <v>6</v>
      </c>
      <c r="BP79" s="285">
        <f t="shared" si="850"/>
        <v>0.89999999999999991</v>
      </c>
      <c r="BQ79" s="286">
        <f t="shared" si="867"/>
        <v>0</v>
      </c>
      <c r="BR79" s="287"/>
      <c r="BS79" s="285">
        <f t="shared" si="868"/>
        <v>1.2000000000000002</v>
      </c>
      <c r="BT79" s="287"/>
      <c r="BU79" s="283">
        <v>120.606613</v>
      </c>
      <c r="BV79" s="283">
        <v>341.45443699999998</v>
      </c>
      <c r="BW79" s="282">
        <f>_xlfn.FLOOR.PRECISE('[10]численность 2021'!H90)</f>
        <v>413</v>
      </c>
      <c r="BX79" s="282">
        <v>0.20079</v>
      </c>
      <c r="BY79" s="282">
        <v>0.56845900000000005</v>
      </c>
      <c r="BZ79" s="282">
        <f t="shared" si="887"/>
        <v>0.6875689947535536</v>
      </c>
      <c r="CA79" s="284">
        <f>_xlfn.FLOOR.PRECISE('[10]численность 2021'!M90)</f>
        <v>12</v>
      </c>
      <c r="CB79" s="284"/>
      <c r="CC79" s="284"/>
      <c r="CD79" s="284">
        <f t="shared" si="851"/>
        <v>12</v>
      </c>
      <c r="CE79" s="285">
        <f t="shared" si="869"/>
        <v>12.389999999999999</v>
      </c>
      <c r="CF79" s="290">
        <f t="shared" si="870"/>
        <v>12</v>
      </c>
      <c r="CG79" s="287">
        <v>12</v>
      </c>
      <c r="CH79" s="285">
        <f t="shared" si="852"/>
        <v>0.89999999999999991</v>
      </c>
      <c r="CI79" s="286">
        <f t="shared" si="871"/>
        <v>0</v>
      </c>
      <c r="CJ79" s="287"/>
      <c r="CK79" s="285">
        <f t="shared" si="853"/>
        <v>0.89999999999999991</v>
      </c>
      <c r="CL79" s="286">
        <f t="shared" si="872"/>
        <v>0</v>
      </c>
      <c r="CM79" s="287"/>
      <c r="CN79" s="285">
        <f t="shared" si="873"/>
        <v>2.4000000000000004</v>
      </c>
      <c r="CO79" s="287"/>
      <c r="CP79" s="291">
        <f t="shared" si="874"/>
        <v>1</v>
      </c>
      <c r="CQ79" s="283">
        <v>0</v>
      </c>
      <c r="CR79" s="283">
        <v>0</v>
      </c>
      <c r="CS79" s="283" t="e">
        <f>#NAME?</f>
        <v>#REF!</v>
      </c>
      <c r="CT79" s="282">
        <v>0</v>
      </c>
      <c r="CU79" s="282">
        <v>0</v>
      </c>
      <c r="CV79" s="282" t="e">
        <f>#NAME?</f>
        <v>#REF!</v>
      </c>
      <c r="CW79" s="284" t="e">
        <f>#NAME?</f>
        <v>#REF!</v>
      </c>
      <c r="CX79" s="285" t="e">
        <f t="shared" si="875"/>
        <v>#REF!</v>
      </c>
      <c r="CY79" s="290" t="e">
        <f t="shared" si="876"/>
        <v>#REF!</v>
      </c>
      <c r="CZ79" s="292"/>
      <c r="DA79" s="285">
        <f t="shared" si="877"/>
        <v>0</v>
      </c>
      <c r="DB79" s="292"/>
      <c r="DC79" s="283">
        <v>269.51779199999999</v>
      </c>
      <c r="DD79" s="283">
        <v>342.85382099999998</v>
      </c>
      <c r="DE79" s="282">
        <f>_xlfn.FLOOR.PRECISE('[10]численность 2021'!I90)</f>
        <v>233</v>
      </c>
      <c r="DF79" s="282">
        <v>0.44870300000000002</v>
      </c>
      <c r="DG79" s="282">
        <v>0.57078899999999999</v>
      </c>
      <c r="DH79" s="282">
        <f t="shared" si="888"/>
        <v>0.38790212052682321</v>
      </c>
      <c r="DI79" s="284">
        <f>_xlfn.FLOOR.PRECISE('[10]численность 2021'!N90)</f>
        <v>34</v>
      </c>
      <c r="DJ79" s="285">
        <f t="shared" si="854"/>
        <v>34.949999999999996</v>
      </c>
      <c r="DK79" s="286">
        <f t="shared" si="878"/>
        <v>34</v>
      </c>
      <c r="DL79" s="287">
        <v>34</v>
      </c>
      <c r="DM79" s="285">
        <f t="shared" si="855"/>
        <v>6.8000000000000007</v>
      </c>
      <c r="DN79" s="287"/>
      <c r="DO79" s="283">
        <v>0</v>
      </c>
      <c r="DP79" s="283">
        <v>0</v>
      </c>
      <c r="DQ79" s="282">
        <f>_xlfn.FLOOR.PRECISE('[10]численность 2021'!J90)</f>
        <v>0</v>
      </c>
      <c r="DR79" s="282">
        <v>0</v>
      </c>
      <c r="DS79" s="282">
        <v>0</v>
      </c>
      <c r="DT79" s="282">
        <f t="shared" si="889"/>
        <v>0</v>
      </c>
      <c r="DU79" s="284">
        <f>_xlfn.FLOOR.PRECISE('[10]численность 2021'!S90)</f>
        <v>0</v>
      </c>
      <c r="DV79" s="285">
        <f t="shared" si="879"/>
        <v>0</v>
      </c>
      <c r="DW79" s="286">
        <f t="shared" si="880"/>
        <v>0</v>
      </c>
      <c r="DX79" s="287"/>
      <c r="DY79" s="283">
        <v>0</v>
      </c>
      <c r="DZ79" s="293">
        <v>0</v>
      </c>
      <c r="EA79" s="282">
        <f>_xlfn.FLOOR.PRECISE('[10]численность 2021'!T90)</f>
        <v>0</v>
      </c>
      <c r="EB79" s="282">
        <v>0</v>
      </c>
      <c r="EC79" s="282">
        <v>0</v>
      </c>
      <c r="ED79" s="282">
        <f t="shared" si="890"/>
        <v>0</v>
      </c>
      <c r="EE79" s="284">
        <f>_xlfn.FLOOR.PRECISE('[10]численность 2021'!U90)</f>
        <v>0</v>
      </c>
      <c r="EF79" s="285">
        <f t="shared" si="881"/>
        <v>0</v>
      </c>
      <c r="EG79" s="286">
        <f t="shared" si="882"/>
        <v>0</v>
      </c>
      <c r="EH79" s="292"/>
    </row>
    <row r="80" ht="50.25" customHeight="1">
      <c r="A80" s="152" t="s">
        <v>312</v>
      </c>
      <c r="B80" s="282">
        <f>'[10]численность 2021'!C89</f>
        <v>402</v>
      </c>
      <c r="C80" s="283">
        <v>710.50286900000003</v>
      </c>
      <c r="D80" s="283">
        <v>671.87072799999999</v>
      </c>
      <c r="E80" s="282">
        <f>_xlfn.FLOOR.PRECISE('[10]численность 2021'!D89)</f>
        <v>766</v>
      </c>
      <c r="F80" s="282">
        <v>1.6750700000000001</v>
      </c>
      <c r="G80" s="282">
        <v>1.6750700000000001</v>
      </c>
      <c r="H80" s="282">
        <f t="shared" si="883"/>
        <v>1.9054726368159205</v>
      </c>
      <c r="I80" s="284">
        <f>_xlfn.FLOOR.PRECISE('[10]численность 2021'!R89)</f>
        <v>230</v>
      </c>
      <c r="J80" s="285">
        <f t="shared" si="858"/>
        <v>268.09999999999997</v>
      </c>
      <c r="K80" s="286">
        <f t="shared" si="859"/>
        <v>230</v>
      </c>
      <c r="L80" s="287">
        <v>230</v>
      </c>
      <c r="M80" s="283">
        <v>70</v>
      </c>
      <c r="N80" s="283">
        <v>75</v>
      </c>
      <c r="O80" s="282">
        <f>_xlfn.FLOOR.PRECISE('[10]численность 2021'!P89)</f>
        <v>75</v>
      </c>
      <c r="P80" s="282">
        <v>0.17452000000000001</v>
      </c>
      <c r="Q80" s="282">
        <v>0.18698600000000001</v>
      </c>
      <c r="R80" s="282">
        <f t="shared" si="860"/>
        <v>0.18656716417910449</v>
      </c>
      <c r="S80" s="284">
        <f>_xlfn.FLOOR.PRECISE('[10]численность 2021'!Q89)</f>
        <v>22</v>
      </c>
      <c r="T80" s="284"/>
      <c r="U80" s="285">
        <f t="shared" si="843"/>
        <v>22.5</v>
      </c>
      <c r="V80" s="286">
        <f t="shared" si="861"/>
        <v>22</v>
      </c>
      <c r="W80" s="287">
        <v>22</v>
      </c>
      <c r="X80" s="287"/>
      <c r="Y80" s="288"/>
      <c r="Z80" s="283">
        <v>0</v>
      </c>
      <c r="AA80" s="283">
        <v>0</v>
      </c>
      <c r="AB80" s="282">
        <f>_xlfn.FLOOR.PRECISE('[10]численность 2021'!E89)</f>
        <v>0</v>
      </c>
      <c r="AC80" s="282">
        <v>0</v>
      </c>
      <c r="AD80" s="282">
        <v>0</v>
      </c>
      <c r="AE80" s="282">
        <f t="shared" si="884"/>
        <v>0</v>
      </c>
      <c r="AF80" s="284">
        <f>_xlfn.FLOOR.PRECISE('[10]численность 2021'!O89)</f>
        <v>0</v>
      </c>
      <c r="AG80" s="285">
        <f t="shared" si="856"/>
        <v>0</v>
      </c>
      <c r="AH80" s="286">
        <f t="shared" si="857"/>
        <v>0</v>
      </c>
      <c r="AI80" s="289">
        <f t="shared" si="862"/>
        <v>0</v>
      </c>
      <c r="AJ80" s="287"/>
      <c r="AK80" s="287"/>
      <c r="AL80" s="283">
        <v>0</v>
      </c>
      <c r="AM80" s="283">
        <v>0</v>
      </c>
      <c r="AN80" s="282">
        <f>_xlfn.FLOOR.PRECISE('[10]численность 2021'!F89)</f>
        <v>0</v>
      </c>
      <c r="AO80" s="282">
        <v>0</v>
      </c>
      <c r="AP80" s="282">
        <v>0</v>
      </c>
      <c r="AQ80" s="282">
        <f t="shared" si="885"/>
        <v>0</v>
      </c>
      <c r="AR80" s="284">
        <f>_xlfn.FLOOR.PRECISE('[10]численность 2021'!L89)</f>
        <v>0</v>
      </c>
      <c r="AS80" s="284"/>
      <c r="AT80" s="284">
        <f t="shared" si="844"/>
        <v>0</v>
      </c>
      <c r="AU80" s="285">
        <f t="shared" si="863"/>
        <v>0</v>
      </c>
      <c r="AV80" s="285">
        <f t="shared" si="845"/>
        <v>0</v>
      </c>
      <c r="AW80" s="290">
        <f t="shared" si="864"/>
        <v>0</v>
      </c>
      <c r="AX80" s="287"/>
      <c r="AY80" s="285">
        <f t="shared" si="846"/>
        <v>0</v>
      </c>
      <c r="AZ80" s="286">
        <f t="shared" si="865"/>
        <v>0</v>
      </c>
      <c r="BA80" s="287"/>
      <c r="BB80" s="285">
        <f t="shared" si="847"/>
        <v>0</v>
      </c>
      <c r="BC80" s="287"/>
      <c r="BD80" s="283">
        <v>46.602879000000001</v>
      </c>
      <c r="BE80" s="283">
        <v>44.068939</v>
      </c>
      <c r="BF80" s="282">
        <f>_xlfn.FLOOR.PRECISE('[10]численность 2021'!G89)</f>
        <v>61</v>
      </c>
      <c r="BG80" s="282">
        <v>0.116188</v>
      </c>
      <c r="BH80" s="282">
        <v>0.10987</v>
      </c>
      <c r="BI80" s="282">
        <f t="shared" si="886"/>
        <v>0.15174129353233831</v>
      </c>
      <c r="BJ80" s="284">
        <f>_xlfn.FLOOR.PRECISE('[10]численность 2021'!K89)</f>
        <v>1</v>
      </c>
      <c r="BK80" s="284"/>
      <c r="BL80" s="284">
        <f t="shared" si="848"/>
        <v>1</v>
      </c>
      <c r="BM80" s="285">
        <f t="shared" si="866"/>
        <v>1.8299999999999998</v>
      </c>
      <c r="BN80" s="290">
        <f t="shared" si="849"/>
        <v>1</v>
      </c>
      <c r="BO80" s="287">
        <v>1</v>
      </c>
      <c r="BP80" s="285">
        <f t="shared" si="850"/>
        <v>0</v>
      </c>
      <c r="BQ80" s="286">
        <f t="shared" si="867"/>
        <v>0</v>
      </c>
      <c r="BR80" s="287"/>
      <c r="BS80" s="285">
        <f t="shared" si="868"/>
        <v>0.20000000000000001</v>
      </c>
      <c r="BT80" s="287"/>
      <c r="BU80" s="283">
        <v>0</v>
      </c>
      <c r="BV80" s="283">
        <v>0</v>
      </c>
      <c r="BW80" s="282">
        <f>_xlfn.FLOOR.PRECISE('[10]численность 2021'!H89)</f>
        <v>0</v>
      </c>
      <c r="BX80" s="282">
        <v>0</v>
      </c>
      <c r="BY80" s="282">
        <v>0</v>
      </c>
      <c r="BZ80" s="282">
        <f t="shared" si="887"/>
        <v>0</v>
      </c>
      <c r="CA80" s="284">
        <f>_xlfn.FLOOR.PRECISE('[10]численность 2021'!M89)</f>
        <v>0</v>
      </c>
      <c r="CB80" s="284"/>
      <c r="CC80" s="284"/>
      <c r="CD80" s="284">
        <f t="shared" si="851"/>
        <v>0</v>
      </c>
      <c r="CE80" s="285">
        <f t="shared" si="869"/>
        <v>0</v>
      </c>
      <c r="CF80" s="290">
        <f t="shared" si="870"/>
        <v>0</v>
      </c>
      <c r="CG80" s="287"/>
      <c r="CH80" s="285">
        <f t="shared" si="852"/>
        <v>0</v>
      </c>
      <c r="CI80" s="286">
        <f t="shared" si="871"/>
        <v>0</v>
      </c>
      <c r="CJ80" s="287"/>
      <c r="CK80" s="285">
        <f t="shared" si="853"/>
        <v>0</v>
      </c>
      <c r="CL80" s="286">
        <f t="shared" si="872"/>
        <v>0</v>
      </c>
      <c r="CM80" s="287"/>
      <c r="CN80" s="285">
        <f t="shared" si="873"/>
        <v>0</v>
      </c>
      <c r="CO80" s="287"/>
      <c r="CP80" s="291">
        <f t="shared" si="874"/>
        <v>1</v>
      </c>
      <c r="CQ80" s="283">
        <v>0</v>
      </c>
      <c r="CR80" s="283">
        <v>0</v>
      </c>
      <c r="CS80" s="283" t="e">
        <f>#NAME?</f>
        <v>#REF!</v>
      </c>
      <c r="CT80" s="282">
        <v>0</v>
      </c>
      <c r="CU80" s="282">
        <v>0</v>
      </c>
      <c r="CV80" s="282" t="e">
        <f>#NAME?</f>
        <v>#REF!</v>
      </c>
      <c r="CW80" s="284" t="e">
        <f>#NAME?</f>
        <v>#REF!</v>
      </c>
      <c r="CX80" s="285" t="e">
        <f t="shared" si="875"/>
        <v>#REF!</v>
      </c>
      <c r="CY80" s="290" t="e">
        <f t="shared" si="876"/>
        <v>#REF!</v>
      </c>
      <c r="CZ80" s="292"/>
      <c r="DA80" s="285">
        <f t="shared" si="877"/>
        <v>0</v>
      </c>
      <c r="DB80" s="292"/>
      <c r="DC80" s="283">
        <v>147.066452</v>
      </c>
      <c r="DD80" s="283">
        <v>139.07002299999999</v>
      </c>
      <c r="DE80" s="282">
        <f>_xlfn.FLOOR.PRECISE('[10]численность 2021'!I89)</f>
        <v>214</v>
      </c>
      <c r="DF80" s="282">
        <v>0.36665799999999998</v>
      </c>
      <c r="DG80" s="282">
        <v>0.34672199999999997</v>
      </c>
      <c r="DH80" s="282">
        <f t="shared" si="888"/>
        <v>0.53233830845771146</v>
      </c>
      <c r="DI80" s="284">
        <f>_xlfn.FLOOR.PRECISE('[10]численность 2021'!N89)</f>
        <v>32</v>
      </c>
      <c r="DJ80" s="285">
        <f t="shared" si="854"/>
        <v>32.100000000000001</v>
      </c>
      <c r="DK80" s="286">
        <f t="shared" si="878"/>
        <v>32</v>
      </c>
      <c r="DL80" s="287">
        <v>32</v>
      </c>
      <c r="DM80" s="285">
        <f t="shared" si="855"/>
        <v>6.4000000000000004</v>
      </c>
      <c r="DN80" s="287"/>
      <c r="DO80" s="283">
        <v>0</v>
      </c>
      <c r="DP80" s="283">
        <v>0</v>
      </c>
      <c r="DQ80" s="282">
        <f>_xlfn.FLOOR.PRECISE('[10]численность 2021'!J89)</f>
        <v>0</v>
      </c>
      <c r="DR80" s="282">
        <v>0</v>
      </c>
      <c r="DS80" s="282">
        <v>0</v>
      </c>
      <c r="DT80" s="282">
        <f t="shared" si="889"/>
        <v>0</v>
      </c>
      <c r="DU80" s="284">
        <f>_xlfn.FLOOR.PRECISE('[10]численность 2021'!S89)</f>
        <v>0</v>
      </c>
      <c r="DV80" s="285">
        <f t="shared" si="879"/>
        <v>0</v>
      </c>
      <c r="DW80" s="286">
        <f t="shared" si="880"/>
        <v>0</v>
      </c>
      <c r="DX80" s="287"/>
      <c r="DY80" s="283">
        <v>0</v>
      </c>
      <c r="DZ80" s="293">
        <v>0</v>
      </c>
      <c r="EA80" s="282">
        <f>_xlfn.FLOOR.PRECISE('[10]численность 2021'!T89)</f>
        <v>0</v>
      </c>
      <c r="EB80" s="282">
        <v>0</v>
      </c>
      <c r="EC80" s="282">
        <v>0</v>
      </c>
      <c r="ED80" s="282">
        <f t="shared" si="890"/>
        <v>0</v>
      </c>
      <c r="EE80" s="284">
        <f>_xlfn.FLOOR.PRECISE('[10]численность 2021'!U89)</f>
        <v>0</v>
      </c>
      <c r="EF80" s="285">
        <f t="shared" si="881"/>
        <v>0</v>
      </c>
      <c r="EG80" s="286">
        <f t="shared" si="882"/>
        <v>0</v>
      </c>
      <c r="EH80" s="292"/>
    </row>
    <row r="81" s="323" customFormat="1" ht="38.25" customHeight="1">
      <c r="A81" s="152" t="s">
        <v>313</v>
      </c>
      <c r="B81" s="324">
        <f>'[10]численность 2021'!C91</f>
        <v>3442.460205078125</v>
      </c>
      <c r="C81" s="325">
        <v>13836.579102</v>
      </c>
      <c r="D81" s="325">
        <v>16749.541015999999</v>
      </c>
      <c r="E81" s="324">
        <f>_xlfn.FLOOR.PRECISE('[10]численность 2021'!D91)</f>
        <v>12128</v>
      </c>
      <c r="F81" s="324">
        <v>4.8655730000000004</v>
      </c>
      <c r="G81" s="282">
        <v>4.8655730000000004</v>
      </c>
      <c r="H81" s="282">
        <f t="shared" si="883"/>
        <v>3.5230617864832401</v>
      </c>
      <c r="I81" s="326">
        <f>_xlfn.FLOOR.PRECISE('[10]численность 2021'!R91)</f>
        <v>4244</v>
      </c>
      <c r="J81" s="285">
        <f t="shared" si="858"/>
        <v>4244.8000000000002</v>
      </c>
      <c r="K81" s="286">
        <f t="shared" si="859"/>
        <v>4244</v>
      </c>
      <c r="L81" s="287">
        <v>4244</v>
      </c>
      <c r="M81" s="325">
        <v>344</v>
      </c>
      <c r="N81" s="325">
        <v>1378</v>
      </c>
      <c r="O81" s="324">
        <f>_xlfn.FLOOR.PRECISE('[10]численность 2021'!P91)</f>
        <v>1239</v>
      </c>
      <c r="P81" s="282">
        <v>9.9929000000000004e-002</v>
      </c>
      <c r="Q81" s="324">
        <v>0.40029500000000001</v>
      </c>
      <c r="R81" s="282">
        <f t="shared" si="860"/>
        <v>0.35991701463165687</v>
      </c>
      <c r="S81" s="326">
        <f>_xlfn.FLOOR.PRECISE('[10]численность 2021'!Q91)</f>
        <v>86</v>
      </c>
      <c r="T81" s="326"/>
      <c r="U81" s="285">
        <f t="shared" si="843"/>
        <v>371.69999999999999</v>
      </c>
      <c r="V81" s="286">
        <f t="shared" si="861"/>
        <v>86</v>
      </c>
      <c r="W81" s="287">
        <v>86</v>
      </c>
      <c r="X81" s="287">
        <v>43</v>
      </c>
      <c r="Y81" s="288"/>
      <c r="Z81" s="325">
        <v>2634.6218260000001</v>
      </c>
      <c r="AA81" s="325">
        <v>3261.9128420000002</v>
      </c>
      <c r="AB81" s="324">
        <f>_xlfn.FLOOR.PRECISE('[10]численность 2021'!E91)</f>
        <v>3964</v>
      </c>
      <c r="AC81" s="324">
        <v>0.76533099999999998</v>
      </c>
      <c r="AD81" s="324">
        <v>0.94755299999999998</v>
      </c>
      <c r="AE81" s="282">
        <f t="shared" si="884"/>
        <v>1.1515020548828796</v>
      </c>
      <c r="AF81" s="326">
        <f>_xlfn.FLOOR.PRECISE('[10]численность 2021'!O91)</f>
        <v>198</v>
      </c>
      <c r="AG81" s="285">
        <f t="shared" si="856"/>
        <v>198.20000000000002</v>
      </c>
      <c r="AH81" s="286">
        <f t="shared" si="857"/>
        <v>198</v>
      </c>
      <c r="AI81" s="289">
        <f t="shared" si="862"/>
        <v>148.5</v>
      </c>
      <c r="AJ81" s="287">
        <v>198</v>
      </c>
      <c r="AK81" s="287">
        <v>148</v>
      </c>
      <c r="AL81" s="325">
        <v>0</v>
      </c>
      <c r="AM81" s="325">
        <v>0</v>
      </c>
      <c r="AN81" s="324">
        <f>_xlfn.FLOOR.PRECISE('[10]численность 2021'!F91)</f>
        <v>0</v>
      </c>
      <c r="AO81" s="324">
        <v>0</v>
      </c>
      <c r="AP81" s="324">
        <v>0</v>
      </c>
      <c r="AQ81" s="282">
        <f t="shared" si="885"/>
        <v>0</v>
      </c>
      <c r="AR81" s="326">
        <f>_xlfn.FLOOR.PRECISE('[10]численность 2021'!L91)</f>
        <v>0</v>
      </c>
      <c r="AS81" s="326"/>
      <c r="AT81" s="284">
        <f t="shared" si="844"/>
        <v>0</v>
      </c>
      <c r="AU81" s="285">
        <f t="shared" si="863"/>
        <v>0</v>
      </c>
      <c r="AV81" s="285">
        <f t="shared" si="845"/>
        <v>0</v>
      </c>
      <c r="AW81" s="290">
        <f t="shared" si="864"/>
        <v>0</v>
      </c>
      <c r="AX81" s="287"/>
      <c r="AY81" s="285">
        <f t="shared" si="846"/>
        <v>0</v>
      </c>
      <c r="AZ81" s="286">
        <f t="shared" si="865"/>
        <v>0</v>
      </c>
      <c r="BA81" s="287"/>
      <c r="BB81" s="285">
        <f t="shared" si="847"/>
        <v>0</v>
      </c>
      <c r="BC81" s="287"/>
      <c r="BD81" s="325">
        <v>818.68762200000003</v>
      </c>
      <c r="BE81" s="325">
        <v>925.47302200000001</v>
      </c>
      <c r="BF81" s="324">
        <f>_xlfn.FLOOR.PRECISE('[10]численность 2021'!G91)</f>
        <v>1192</v>
      </c>
      <c r="BG81" s="324">
        <v>0.237821</v>
      </c>
      <c r="BH81" s="324">
        <v>0.268841</v>
      </c>
      <c r="BI81" s="282">
        <f t="shared" si="886"/>
        <v>0.34626398824934218</v>
      </c>
      <c r="BJ81" s="326">
        <f>_xlfn.FLOOR.PRECISE('[10]численность 2021'!K91)</f>
        <v>35</v>
      </c>
      <c r="BK81" s="326"/>
      <c r="BL81" s="284">
        <f t="shared" si="848"/>
        <v>35</v>
      </c>
      <c r="BM81" s="285">
        <f t="shared" si="866"/>
        <v>35.759999999999998</v>
      </c>
      <c r="BN81" s="290">
        <f t="shared" si="849"/>
        <v>35</v>
      </c>
      <c r="BO81" s="287">
        <v>35</v>
      </c>
      <c r="BP81" s="285">
        <f t="shared" si="850"/>
        <v>5.25</v>
      </c>
      <c r="BQ81" s="286">
        <f t="shared" si="867"/>
        <v>0</v>
      </c>
      <c r="BR81" s="287">
        <v>5</v>
      </c>
      <c r="BS81" s="285">
        <f t="shared" si="868"/>
        <v>7</v>
      </c>
      <c r="BT81" s="287">
        <v>7</v>
      </c>
      <c r="BU81" s="325">
        <v>765.294921875</v>
      </c>
      <c r="BV81" s="325">
        <v>2989.9895019999999</v>
      </c>
      <c r="BW81" s="324">
        <f>_xlfn.FLOOR.PRECISE('[10]численность 2021'!H91)</f>
        <v>2295</v>
      </c>
      <c r="BX81" s="324">
        <v>0.22231000000000001</v>
      </c>
      <c r="BY81" s="324">
        <v>0.86856199999999995</v>
      </c>
      <c r="BZ81" s="282">
        <f t="shared" si="887"/>
        <v>0.66667437334919488</v>
      </c>
      <c r="CA81" s="326">
        <f>_xlfn.FLOOR.PRECISE('[10]численность 2021'!M91)</f>
        <v>68</v>
      </c>
      <c r="CB81" s="326"/>
      <c r="CC81" s="326"/>
      <c r="CD81" s="284">
        <f t="shared" si="851"/>
        <v>68</v>
      </c>
      <c r="CE81" s="285">
        <f t="shared" si="869"/>
        <v>68.849999999999994</v>
      </c>
      <c r="CF81" s="290">
        <f t="shared" si="870"/>
        <v>68</v>
      </c>
      <c r="CG81" s="287">
        <v>68</v>
      </c>
      <c r="CH81" s="285">
        <f t="shared" si="852"/>
        <v>5.0999999999999996</v>
      </c>
      <c r="CI81" s="286">
        <f t="shared" si="871"/>
        <v>0</v>
      </c>
      <c r="CJ81" s="287">
        <v>5</v>
      </c>
      <c r="CK81" s="285">
        <f t="shared" si="853"/>
        <v>5.0999999999999996</v>
      </c>
      <c r="CL81" s="286">
        <f t="shared" si="872"/>
        <v>0</v>
      </c>
      <c r="CM81" s="287">
        <v>5</v>
      </c>
      <c r="CN81" s="285">
        <f t="shared" si="873"/>
        <v>13.600000000000001</v>
      </c>
      <c r="CO81" s="287">
        <v>14</v>
      </c>
      <c r="CP81" s="291">
        <f t="shared" si="874"/>
        <v>1</v>
      </c>
      <c r="CQ81" s="325">
        <v>0</v>
      </c>
      <c r="CR81" s="325">
        <v>0</v>
      </c>
      <c r="CS81" s="325" t="e">
        <f>#NAME?</f>
        <v>#REF!</v>
      </c>
      <c r="CT81" s="324">
        <v>0</v>
      </c>
      <c r="CU81" s="324">
        <v>0</v>
      </c>
      <c r="CV81" s="324" t="e">
        <f>#NAME?</f>
        <v>#REF!</v>
      </c>
      <c r="CW81" s="326" t="e">
        <f>#NAME?</f>
        <v>#REF!</v>
      </c>
      <c r="CX81" s="331" t="e">
        <f t="shared" si="875"/>
        <v>#REF!</v>
      </c>
      <c r="CY81" s="330" t="e">
        <f t="shared" si="876"/>
        <v>#REF!</v>
      </c>
      <c r="CZ81" s="328"/>
      <c r="DA81" s="331">
        <f t="shared" si="877"/>
        <v>0</v>
      </c>
      <c r="DB81" s="328"/>
      <c r="DC81" s="325">
        <v>1286.67578125</v>
      </c>
      <c r="DD81" s="325">
        <v>1695.1442870000001</v>
      </c>
      <c r="DE81" s="324">
        <f>_xlfn.FLOOR.PRECISE('[10]численность 2021'!I91)</f>
        <v>1633</v>
      </c>
      <c r="DF81" s="324">
        <v>0.37376599999999999</v>
      </c>
      <c r="DG81" s="324">
        <v>0.49242200000000003</v>
      </c>
      <c r="DH81" s="282">
        <f t="shared" si="888"/>
        <v>0.47437004430467766</v>
      </c>
      <c r="DI81" s="326">
        <f>_xlfn.FLOOR.PRECISE('[10]численность 2021'!N91)</f>
        <v>65</v>
      </c>
      <c r="DJ81" s="285">
        <f t="shared" si="854"/>
        <v>244.94999999999999</v>
      </c>
      <c r="DK81" s="286">
        <f t="shared" si="878"/>
        <v>65</v>
      </c>
      <c r="DL81" s="287">
        <v>65</v>
      </c>
      <c r="DM81" s="285">
        <f t="shared" si="855"/>
        <v>13</v>
      </c>
      <c r="DN81" s="287">
        <v>13</v>
      </c>
      <c r="DO81" s="325">
        <v>29.176323</v>
      </c>
      <c r="DP81" s="325">
        <v>0</v>
      </c>
      <c r="DQ81" s="324">
        <f>_xlfn.FLOOR.PRECISE('[10]численность 2021'!J91)</f>
        <v>0</v>
      </c>
      <c r="DR81" s="324">
        <v>8.4749999999999999e-003</v>
      </c>
      <c r="DS81" s="324">
        <v>0</v>
      </c>
      <c r="DT81" s="282">
        <f t="shared" si="889"/>
        <v>0</v>
      </c>
      <c r="DU81" s="326">
        <f>_xlfn.FLOOR.PRECISE('[10]численность 2021'!S91)</f>
        <v>0</v>
      </c>
      <c r="DV81" s="285">
        <f t="shared" si="879"/>
        <v>0</v>
      </c>
      <c r="DW81" s="286">
        <f t="shared" si="880"/>
        <v>0</v>
      </c>
      <c r="DX81" s="287"/>
      <c r="DY81" s="325">
        <v>0</v>
      </c>
      <c r="DZ81" s="333">
        <v>0</v>
      </c>
      <c r="EA81" s="324">
        <f>_xlfn.FLOOR.PRECISE('[10]численность 2021'!T91)</f>
        <v>0</v>
      </c>
      <c r="EB81" s="282">
        <v>0</v>
      </c>
      <c r="EC81" s="324">
        <v>0</v>
      </c>
      <c r="ED81" s="282">
        <f t="shared" si="890"/>
        <v>0</v>
      </c>
      <c r="EE81" s="326">
        <f>_xlfn.FLOOR.PRECISE('[10]численность 2021'!U91)</f>
        <v>0</v>
      </c>
      <c r="EF81" s="285">
        <f t="shared" si="881"/>
        <v>0</v>
      </c>
      <c r="EG81" s="286">
        <f t="shared" si="882"/>
        <v>0</v>
      </c>
      <c r="EH81" s="292"/>
    </row>
    <row r="82" ht="13.5" customHeight="1">
      <c r="A82" s="268" t="s">
        <v>137</v>
      </c>
      <c r="B82" s="282"/>
      <c r="C82" s="283"/>
      <c r="D82" s="283"/>
      <c r="E82" s="282"/>
      <c r="F82" s="282"/>
      <c r="G82" s="282"/>
      <c r="H82" s="282"/>
      <c r="I82" s="284"/>
      <c r="J82" s="285">
        <f t="shared" si="858"/>
        <v>0</v>
      </c>
      <c r="K82" s="286">
        <f t="shared" si="859"/>
        <v>0</v>
      </c>
      <c r="L82" s="287"/>
      <c r="M82" s="283"/>
      <c r="N82" s="283"/>
      <c r="O82" s="282"/>
      <c r="P82" s="282"/>
      <c r="Q82" s="282"/>
      <c r="R82" s="282" t="e">
        <f t="shared" si="860"/>
        <v>#DIV/0!</v>
      </c>
      <c r="S82" s="284"/>
      <c r="T82" s="284"/>
      <c r="U82" s="285">
        <f t="shared" si="843"/>
        <v>0</v>
      </c>
      <c r="V82" s="286">
        <f t="shared" si="861"/>
        <v>0</v>
      </c>
      <c r="W82" s="287"/>
      <c r="X82" s="287"/>
      <c r="Y82" s="288"/>
      <c r="Z82" s="283"/>
      <c r="AA82" s="283"/>
      <c r="AB82" s="282"/>
      <c r="AC82" s="282"/>
      <c r="AD82" s="282"/>
      <c r="AE82" s="282" t="e">
        <f t="shared" si="884"/>
        <v>#DIV/0!</v>
      </c>
      <c r="AF82" s="284"/>
      <c r="AG82" s="285">
        <f t="shared" si="856"/>
        <v>0</v>
      </c>
      <c r="AH82" s="286">
        <f t="shared" si="857"/>
        <v>0</v>
      </c>
      <c r="AI82" s="289">
        <f t="shared" si="862"/>
        <v>0</v>
      </c>
      <c r="AJ82" s="287"/>
      <c r="AK82" s="287"/>
      <c r="AL82" s="283"/>
      <c r="AM82" s="283"/>
      <c r="AN82" s="282"/>
      <c r="AO82" s="282"/>
      <c r="AP82" s="282"/>
      <c r="AQ82" s="282" t="e">
        <f t="shared" si="885"/>
        <v>#DIV/0!</v>
      </c>
      <c r="AR82" s="284"/>
      <c r="AS82" s="284"/>
      <c r="AT82" s="284" t="e">
        <f t="shared" si="844"/>
        <v>#DIV/0!</v>
      </c>
      <c r="AU82" s="285">
        <f t="shared" si="863"/>
        <v>0</v>
      </c>
      <c r="AV82" s="285">
        <f t="shared" si="845"/>
        <v>0</v>
      </c>
      <c r="AW82" s="290">
        <f t="shared" si="864"/>
        <v>0</v>
      </c>
      <c r="AX82" s="287"/>
      <c r="AY82" s="285">
        <f t="shared" si="846"/>
        <v>0</v>
      </c>
      <c r="AZ82" s="286">
        <f t="shared" si="865"/>
        <v>0</v>
      </c>
      <c r="BA82" s="287"/>
      <c r="BB82" s="285">
        <f t="shared" si="847"/>
        <v>0</v>
      </c>
      <c r="BC82" s="287"/>
      <c r="BD82" s="283"/>
      <c r="BE82" s="283"/>
      <c r="BF82" s="282"/>
      <c r="BG82" s="282"/>
      <c r="BH82" s="282"/>
      <c r="BI82" s="282" t="e">
        <f t="shared" si="886"/>
        <v>#DIV/0!</v>
      </c>
      <c r="BJ82" s="284"/>
      <c r="BK82" s="284"/>
      <c r="BL82" s="284" t="e">
        <f t="shared" si="848"/>
        <v>#DIV/0!</v>
      </c>
      <c r="BM82" s="285">
        <f t="shared" si="866"/>
        <v>0</v>
      </c>
      <c r="BN82" s="290">
        <f t="shared" si="849"/>
        <v>0</v>
      </c>
      <c r="BO82" s="287"/>
      <c r="BP82" s="285">
        <f t="shared" si="850"/>
        <v>0</v>
      </c>
      <c r="BQ82" s="286">
        <f t="shared" si="867"/>
        <v>0</v>
      </c>
      <c r="BR82" s="287"/>
      <c r="BS82" s="285">
        <f t="shared" si="868"/>
        <v>0</v>
      </c>
      <c r="BT82" s="287"/>
      <c r="BU82" s="283"/>
      <c r="BV82" s="283"/>
      <c r="BW82" s="282"/>
      <c r="BX82" s="282"/>
      <c r="BY82" s="282"/>
      <c r="BZ82" s="282" t="e">
        <f t="shared" si="887"/>
        <v>#DIV/0!</v>
      </c>
      <c r="CA82" s="284"/>
      <c r="CB82" s="284"/>
      <c r="CC82" s="284"/>
      <c r="CD82" s="284" t="e">
        <f t="shared" si="851"/>
        <v>#DIV/0!</v>
      </c>
      <c r="CE82" s="285">
        <f t="shared" si="869"/>
        <v>0</v>
      </c>
      <c r="CF82" s="290">
        <f t="shared" si="870"/>
        <v>0</v>
      </c>
      <c r="CG82" s="287"/>
      <c r="CH82" s="285">
        <f t="shared" si="852"/>
        <v>0</v>
      </c>
      <c r="CI82" s="286">
        <f t="shared" si="871"/>
        <v>0</v>
      </c>
      <c r="CJ82" s="287"/>
      <c r="CK82" s="285">
        <f t="shared" si="853"/>
        <v>0</v>
      </c>
      <c r="CL82" s="286">
        <f t="shared" si="872"/>
        <v>0</v>
      </c>
      <c r="CM82" s="287"/>
      <c r="CN82" s="285">
        <f t="shared" si="873"/>
        <v>0</v>
      </c>
      <c r="CO82" s="287"/>
      <c r="CP82" s="291">
        <f t="shared" si="874"/>
        <v>1</v>
      </c>
      <c r="CQ82" s="283"/>
      <c r="CR82" s="283"/>
      <c r="CS82" s="283"/>
      <c r="CT82" s="282"/>
      <c r="CU82" s="282"/>
      <c r="CV82" s="282"/>
      <c r="CW82" s="284"/>
      <c r="CX82" s="285">
        <f t="shared" si="875"/>
        <v>0</v>
      </c>
      <c r="CY82" s="290">
        <f t="shared" si="876"/>
        <v>0</v>
      </c>
      <c r="CZ82" s="292"/>
      <c r="DA82" s="285">
        <f t="shared" si="877"/>
        <v>0</v>
      </c>
      <c r="DB82" s="292"/>
      <c r="DC82" s="283"/>
      <c r="DD82" s="283"/>
      <c r="DE82" s="282"/>
      <c r="DF82" s="282"/>
      <c r="DG82" s="282"/>
      <c r="DH82" s="282" t="e">
        <f t="shared" si="888"/>
        <v>#DIV/0!</v>
      </c>
      <c r="DI82" s="284"/>
      <c r="DJ82" s="285">
        <f t="shared" si="854"/>
        <v>0</v>
      </c>
      <c r="DK82" s="286">
        <f t="shared" si="878"/>
        <v>0</v>
      </c>
      <c r="DL82" s="287"/>
      <c r="DM82" s="285">
        <f t="shared" si="855"/>
        <v>0</v>
      </c>
      <c r="DN82" s="287"/>
      <c r="DO82" s="283"/>
      <c r="DP82" s="283"/>
      <c r="DQ82" s="282"/>
      <c r="DR82" s="282"/>
      <c r="DS82" s="282"/>
      <c r="DT82" s="282" t="e">
        <f t="shared" si="889"/>
        <v>#DIV/0!</v>
      </c>
      <c r="DU82" s="284"/>
      <c r="DV82" s="285">
        <f t="shared" si="879"/>
        <v>0</v>
      </c>
      <c r="DW82" s="286">
        <f t="shared" si="880"/>
        <v>0</v>
      </c>
      <c r="DX82" s="287"/>
      <c r="DY82" s="283"/>
      <c r="DZ82" s="293"/>
      <c r="EA82" s="282"/>
      <c r="EB82" s="282"/>
      <c r="EC82" s="282"/>
      <c r="ED82" s="282" t="e">
        <f t="shared" si="890"/>
        <v>#DIV/0!</v>
      </c>
      <c r="EE82" s="284"/>
      <c r="EF82" s="285">
        <f t="shared" si="881"/>
        <v>0</v>
      </c>
      <c r="EG82" s="286">
        <f t="shared" si="882"/>
        <v>0</v>
      </c>
      <c r="EH82" s="292"/>
    </row>
    <row r="83" s="323" customFormat="1" ht="49.5" customHeight="1">
      <c r="A83" s="154" t="s">
        <v>314</v>
      </c>
      <c r="B83" s="324">
        <f>'[10]численность 2021'!C94</f>
        <v>173.55500793457031</v>
      </c>
      <c r="C83" s="325">
        <v>20.368932999999998</v>
      </c>
      <c r="D83" s="325">
        <v>18.352561999999999</v>
      </c>
      <c r="E83" s="324">
        <f>_xlfn.FLOOR.PRECISE('[10]численность 2021'!D94)</f>
        <v>263</v>
      </c>
      <c r="F83" s="324">
        <v>2.698906</v>
      </c>
      <c r="G83" s="324">
        <v>2.698906</v>
      </c>
      <c r="H83" s="324">
        <f t="shared" si="883"/>
        <v>1.515369698229337</v>
      </c>
      <c r="I83" s="326">
        <f>_xlfn.FLOOR.PRECISE('[10]численность 2021'!R94)</f>
        <v>92</v>
      </c>
      <c r="J83" s="285">
        <f t="shared" si="858"/>
        <v>92.049999999999997</v>
      </c>
      <c r="K83" s="286">
        <f t="shared" si="859"/>
        <v>92</v>
      </c>
      <c r="L83" s="328">
        <v>92</v>
      </c>
      <c r="M83" s="325">
        <v>0</v>
      </c>
      <c r="N83" s="325">
        <v>0</v>
      </c>
      <c r="O83" s="324">
        <f>_xlfn.FLOOR.PRECISE('[10]численность 2021'!P94)</f>
        <v>30</v>
      </c>
      <c r="P83" s="324">
        <v>0</v>
      </c>
      <c r="Q83" s="324">
        <v>0</v>
      </c>
      <c r="R83" s="324">
        <f t="shared" si="860"/>
        <v>0.17285585911361259</v>
      </c>
      <c r="S83" s="326">
        <f>_xlfn.FLOOR.PRECISE('[10]численность 2021'!Q94)</f>
        <v>9</v>
      </c>
      <c r="T83" s="326"/>
      <c r="U83" s="285">
        <f t="shared" si="843"/>
        <v>9</v>
      </c>
      <c r="V83" s="327">
        <f t="shared" si="861"/>
        <v>9</v>
      </c>
      <c r="W83" s="328">
        <v>9</v>
      </c>
      <c r="X83" s="328">
        <v>4</v>
      </c>
      <c r="Y83" s="329"/>
      <c r="Z83" s="325">
        <v>0</v>
      </c>
      <c r="AA83" s="325">
        <v>0</v>
      </c>
      <c r="AB83" s="324">
        <f>_xlfn.FLOOR.PRECISE('[10]численность 2021'!E94)</f>
        <v>40</v>
      </c>
      <c r="AC83" s="324">
        <v>0</v>
      </c>
      <c r="AD83" s="324">
        <v>0</v>
      </c>
      <c r="AE83" s="324">
        <f t="shared" si="884"/>
        <v>0.23047447881815011</v>
      </c>
      <c r="AF83" s="326">
        <f>_xlfn.FLOOR.PRECISE('[10]численность 2021'!O94)</f>
        <v>2</v>
      </c>
      <c r="AG83" s="285">
        <f t="shared" si="856"/>
        <v>2</v>
      </c>
      <c r="AH83" s="327">
        <f t="shared" si="857"/>
        <v>2</v>
      </c>
      <c r="AI83" s="330">
        <f t="shared" si="862"/>
        <v>1.5</v>
      </c>
      <c r="AJ83" s="328">
        <v>2</v>
      </c>
      <c r="AK83" s="328">
        <v>1</v>
      </c>
      <c r="AL83" s="325">
        <v>0</v>
      </c>
      <c r="AM83" s="325">
        <v>0</v>
      </c>
      <c r="AN83" s="324">
        <f>_xlfn.FLOOR.PRECISE('[10]численность 2021'!F94)</f>
        <v>13</v>
      </c>
      <c r="AO83" s="324">
        <v>0</v>
      </c>
      <c r="AP83" s="324">
        <v>0</v>
      </c>
      <c r="AQ83" s="324">
        <f t="shared" si="885"/>
        <v>7.4904205615898792e-002</v>
      </c>
      <c r="AR83" s="326">
        <f>_xlfn.FLOOR.PRECISE('[10]численность 2021'!L94)</f>
        <v>0</v>
      </c>
      <c r="AS83" s="326"/>
      <c r="AT83" s="284">
        <f t="shared" si="844"/>
        <v>0</v>
      </c>
      <c r="AU83" s="285">
        <f t="shared" si="863"/>
        <v>0</v>
      </c>
      <c r="AV83" s="285">
        <f t="shared" si="845"/>
        <v>0</v>
      </c>
      <c r="AW83" s="330">
        <f t="shared" si="864"/>
        <v>0</v>
      </c>
      <c r="AX83" s="328"/>
      <c r="AY83" s="285">
        <f t="shared" si="846"/>
        <v>0</v>
      </c>
      <c r="AZ83" s="327">
        <f t="shared" si="865"/>
        <v>0</v>
      </c>
      <c r="BA83" s="328"/>
      <c r="BB83" s="285">
        <f t="shared" si="847"/>
        <v>0</v>
      </c>
      <c r="BC83" s="328"/>
      <c r="BD83" s="325">
        <v>0</v>
      </c>
      <c r="BE83" s="325">
        <v>0</v>
      </c>
      <c r="BF83" s="324">
        <f>_xlfn.FLOOR.PRECISE('[10]численность 2021'!G94)</f>
        <v>161</v>
      </c>
      <c r="BG83" s="324">
        <v>0</v>
      </c>
      <c r="BH83" s="324">
        <v>0</v>
      </c>
      <c r="BI83" s="324">
        <f t="shared" si="886"/>
        <v>0.92765977724305415</v>
      </c>
      <c r="BJ83" s="326">
        <f>_xlfn.FLOOR.PRECISE('[10]численность 2021'!K94)</f>
        <v>4</v>
      </c>
      <c r="BK83" s="326"/>
      <c r="BL83" s="284">
        <f t="shared" si="848"/>
        <v>4</v>
      </c>
      <c r="BM83" s="285">
        <f t="shared" si="866"/>
        <v>4.8300000000000001</v>
      </c>
      <c r="BN83" s="330">
        <f t="shared" si="849"/>
        <v>4</v>
      </c>
      <c r="BO83" s="328">
        <v>4</v>
      </c>
      <c r="BP83" s="285">
        <f t="shared" si="850"/>
        <v>0.59999999999999998</v>
      </c>
      <c r="BQ83" s="327">
        <f t="shared" si="867"/>
        <v>0</v>
      </c>
      <c r="BR83" s="328"/>
      <c r="BS83" s="285">
        <f t="shared" si="868"/>
        <v>0.80000000000000004</v>
      </c>
      <c r="BT83" s="328">
        <v>1</v>
      </c>
      <c r="BU83" s="325">
        <v>0.94129200000000002</v>
      </c>
      <c r="BV83" s="325">
        <v>1.84737</v>
      </c>
      <c r="BW83" s="324">
        <f>_xlfn.FLOOR.PRECISE('[10]численность 2021'!H94)</f>
        <v>210</v>
      </c>
      <c r="BX83" s="324">
        <v>0.13842499999999999</v>
      </c>
      <c r="BY83" s="324">
        <v>0.27167200000000002</v>
      </c>
      <c r="BZ83" s="324">
        <f t="shared" si="887"/>
        <v>1.2099910137952881</v>
      </c>
      <c r="CA83" s="326">
        <f>_xlfn.FLOOR.PRECISE('[10]численность 2021'!M94)</f>
        <v>10</v>
      </c>
      <c r="CB83" s="326"/>
      <c r="CC83" s="326"/>
      <c r="CD83" s="284">
        <f t="shared" si="851"/>
        <v>10</v>
      </c>
      <c r="CE83" s="285">
        <f t="shared" si="869"/>
        <v>10.5</v>
      </c>
      <c r="CF83" s="330">
        <f t="shared" si="870"/>
        <v>10</v>
      </c>
      <c r="CG83" s="328">
        <v>10</v>
      </c>
      <c r="CH83" s="285">
        <f t="shared" si="852"/>
        <v>0.75</v>
      </c>
      <c r="CI83" s="327">
        <f t="shared" si="871"/>
        <v>0</v>
      </c>
      <c r="CJ83" s="328">
        <v>1</v>
      </c>
      <c r="CK83" s="285">
        <f t="shared" si="853"/>
        <v>0.75</v>
      </c>
      <c r="CL83" s="327">
        <f t="shared" si="872"/>
        <v>0</v>
      </c>
      <c r="CM83" s="328"/>
      <c r="CN83" s="285">
        <f t="shared" si="873"/>
        <v>2</v>
      </c>
      <c r="CO83" s="328">
        <v>2</v>
      </c>
      <c r="CP83" s="332">
        <f t="shared" si="874"/>
        <v>1</v>
      </c>
      <c r="CQ83" s="325">
        <v>0</v>
      </c>
      <c r="CR83" s="325">
        <v>0</v>
      </c>
      <c r="CS83" s="325" t="e">
        <f>#NAME?</f>
        <v>#REF!</v>
      </c>
      <c r="CT83" s="324">
        <v>0</v>
      </c>
      <c r="CU83" s="324">
        <v>0</v>
      </c>
      <c r="CV83" s="324" t="e">
        <f>#NAME?</f>
        <v>#REF!</v>
      </c>
      <c r="CW83" s="326" t="e">
        <f>#NAME?</f>
        <v>#REF!</v>
      </c>
      <c r="CX83" s="331" t="e">
        <f t="shared" si="875"/>
        <v>#REF!</v>
      </c>
      <c r="CY83" s="330" t="e">
        <f t="shared" si="876"/>
        <v>#REF!</v>
      </c>
      <c r="CZ83" s="328"/>
      <c r="DA83" s="331">
        <f t="shared" si="877"/>
        <v>0</v>
      </c>
      <c r="DB83" s="328"/>
      <c r="DC83" s="325">
        <v>2.0928309999999999</v>
      </c>
      <c r="DD83" s="325">
        <v>2.5174210000000001</v>
      </c>
      <c r="DE83" s="324">
        <f>_xlfn.FLOOR.PRECISE('[10]численность 2021'!I94)</f>
        <v>24</v>
      </c>
      <c r="DF83" s="324">
        <v>0.30776900000000001</v>
      </c>
      <c r="DG83" s="324">
        <v>0.37020900000000001</v>
      </c>
      <c r="DH83" s="324">
        <f t="shared" si="888"/>
        <v>0.13828468729089008</v>
      </c>
      <c r="DI83" s="326">
        <f>_xlfn.FLOOR.PRECISE('[10]численность 2021'!N94)</f>
        <v>3</v>
      </c>
      <c r="DJ83" s="285">
        <f t="shared" si="854"/>
        <v>0</v>
      </c>
      <c r="DK83" s="327">
        <f t="shared" si="878"/>
        <v>0</v>
      </c>
      <c r="DL83" s="328"/>
      <c r="DM83" s="285">
        <f t="shared" si="855"/>
        <v>0</v>
      </c>
      <c r="DN83" s="328"/>
      <c r="DO83" s="325">
        <v>0</v>
      </c>
      <c r="DP83" s="325">
        <v>0</v>
      </c>
      <c r="DQ83" s="324">
        <f>_xlfn.FLOOR.PRECISE('[10]численность 2021'!J94)</f>
        <v>0</v>
      </c>
      <c r="DR83" s="324">
        <v>0</v>
      </c>
      <c r="DS83" s="324">
        <v>0</v>
      </c>
      <c r="DT83" s="324">
        <f t="shared" si="889"/>
        <v>0</v>
      </c>
      <c r="DU83" s="326">
        <f>_xlfn.FLOOR.PRECISE('[10]численность 2021'!S94)</f>
        <v>0</v>
      </c>
      <c r="DV83" s="331">
        <f t="shared" si="879"/>
        <v>0</v>
      </c>
      <c r="DW83" s="327">
        <f t="shared" si="880"/>
        <v>0</v>
      </c>
      <c r="DX83" s="328"/>
      <c r="DY83" s="325">
        <v>0</v>
      </c>
      <c r="DZ83" s="333">
        <v>0</v>
      </c>
      <c r="EA83" s="324">
        <f>_xlfn.FLOOR.PRECISE('[10]численность 2021'!T94)</f>
        <v>0</v>
      </c>
      <c r="EB83" s="324">
        <v>0</v>
      </c>
      <c r="EC83" s="324">
        <v>0</v>
      </c>
      <c r="ED83" s="324">
        <f t="shared" si="890"/>
        <v>0</v>
      </c>
      <c r="EE83" s="326">
        <f>_xlfn.FLOOR.PRECISE('[10]численность 2021'!U94)</f>
        <v>0</v>
      </c>
      <c r="EF83" s="331">
        <f t="shared" si="881"/>
        <v>0</v>
      </c>
      <c r="EG83" s="327">
        <f t="shared" si="882"/>
        <v>0</v>
      </c>
      <c r="EH83" s="328"/>
    </row>
    <row r="84" s="323" customFormat="1" ht="51" customHeight="1">
      <c r="A84" s="154" t="s">
        <v>315</v>
      </c>
      <c r="B84" s="324">
        <f>'[10]численность 2021'!C93</f>
        <v>1572.824951171875</v>
      </c>
      <c r="C84" s="325">
        <v>2763.0385740000002</v>
      </c>
      <c r="D84" s="325">
        <v>2904.5122070000002</v>
      </c>
      <c r="E84" s="324">
        <f>_xlfn.FLOOR.PRECISE('[10]численность 2021'!D93)</f>
        <v>2985</v>
      </c>
      <c r="F84" s="324">
        <v>1.6696439999999999</v>
      </c>
      <c r="G84" s="324">
        <v>1.6696439999999999</v>
      </c>
      <c r="H84" s="324">
        <f t="shared" si="883"/>
        <v>1.8978590069899046</v>
      </c>
      <c r="I84" s="326">
        <f>_xlfn.FLOOR.PRECISE('[10]численность 2021'!R93)</f>
        <v>1044</v>
      </c>
      <c r="J84" s="285">
        <f t="shared" si="858"/>
        <v>1044.75</v>
      </c>
      <c r="K84" s="286">
        <f t="shared" si="859"/>
        <v>1044</v>
      </c>
      <c r="L84" s="328">
        <v>1044</v>
      </c>
      <c r="M84" s="325">
        <v>300</v>
      </c>
      <c r="N84" s="325">
        <v>417</v>
      </c>
      <c r="O84" s="324">
        <f>_xlfn.FLOOR.PRECISE('[10]численность 2021'!P93)</f>
        <v>420</v>
      </c>
      <c r="P84" s="324">
        <v>0.172453</v>
      </c>
      <c r="Q84" s="324">
        <v>0.23971000000000001</v>
      </c>
      <c r="R84" s="324">
        <f t="shared" si="860"/>
        <v>0.26703543816943381</v>
      </c>
      <c r="S84" s="326">
        <f>_xlfn.FLOOR.PRECISE('[10]численность 2021'!Q93)</f>
        <v>35</v>
      </c>
      <c r="T84" s="326"/>
      <c r="U84" s="285">
        <f t="shared" ref="U84:U115" si="891">O84*0.3</f>
        <v>126</v>
      </c>
      <c r="V84" s="327">
        <f t="shared" si="861"/>
        <v>35</v>
      </c>
      <c r="W84" s="328">
        <v>35</v>
      </c>
      <c r="X84" s="328"/>
      <c r="Y84" s="329"/>
      <c r="Z84" s="325">
        <v>533.87145999999996</v>
      </c>
      <c r="AA84" s="325">
        <v>768.19732699999997</v>
      </c>
      <c r="AB84" s="324">
        <f>_xlfn.FLOOR.PRECISE('[10]численность 2021'!E93)</f>
        <v>746</v>
      </c>
      <c r="AC84" s="324">
        <v>0.30689300000000003</v>
      </c>
      <c r="AD84" s="324">
        <v>0.44159399999999999</v>
      </c>
      <c r="AE84" s="324">
        <f t="shared" si="884"/>
        <v>0.47430580208189915</v>
      </c>
      <c r="AF84" s="326">
        <f>_xlfn.FLOOR.PRECISE('[10]численность 2021'!O93)</f>
        <v>37</v>
      </c>
      <c r="AG84" s="285">
        <f t="shared" si="856"/>
        <v>37.300000000000004</v>
      </c>
      <c r="AH84" s="327">
        <f t="shared" si="857"/>
        <v>37</v>
      </c>
      <c r="AI84" s="330">
        <f t="shared" si="862"/>
        <v>27.75</v>
      </c>
      <c r="AJ84" s="328">
        <v>37</v>
      </c>
      <c r="AK84" s="328">
        <v>27</v>
      </c>
      <c r="AL84" s="325">
        <v>694.14581299999998</v>
      </c>
      <c r="AM84" s="325">
        <v>674.261841</v>
      </c>
      <c r="AN84" s="324">
        <f>_xlfn.FLOOR.PRECISE('[10]численность 2021'!F93)</f>
        <v>694</v>
      </c>
      <c r="AO84" s="324">
        <v>0.39902599999999999</v>
      </c>
      <c r="AP84" s="324">
        <v>0.387596</v>
      </c>
      <c r="AQ84" s="324">
        <f t="shared" si="885"/>
        <v>0.44124427164187396</v>
      </c>
      <c r="AR84" s="326">
        <f>_xlfn.FLOOR.PRECISE('[10]численность 2021'!L93)</f>
        <v>0</v>
      </c>
      <c r="AS84" s="326"/>
      <c r="AT84" s="284">
        <f t="shared" ref="AT84:AT115" si="892">IF(AND(B84&lt;7,AQ84&lt;5),0,AR84)</f>
        <v>0</v>
      </c>
      <c r="AU84" s="285">
        <f t="shared" si="863"/>
        <v>20.82</v>
      </c>
      <c r="AV84" s="285">
        <f t="shared" ref="AV84:AV115" si="893">IF(AN84&gt;34,IF(AQ84&gt;20,AN84*0.3,IF(AQ84&gt;15,AN84*0.25,IF(AQ84&gt;12,AN84*0.2,IF(AQ84&gt;10,AN84*0.15,IF(AQ84&gt;8,AN84*0.12,IF(AQ84&gt;6,AN84*0.1,IF(AQ84&lt;1,AN84*0.03,0))))))),0)</f>
        <v>20.82</v>
      </c>
      <c r="AW84" s="330">
        <f t="shared" si="864"/>
        <v>0</v>
      </c>
      <c r="AX84" s="328"/>
      <c r="AY84" s="285">
        <f t="shared" ref="AY84:AY125" si="894">IF(AX84&gt;7,AX84*0.15,0)</f>
        <v>0</v>
      </c>
      <c r="AZ84" s="327">
        <f t="shared" si="865"/>
        <v>0</v>
      </c>
      <c r="BA84" s="328"/>
      <c r="BB84" s="285">
        <f t="shared" ref="BB84:BB125" si="895">AX84*0.3</f>
        <v>0</v>
      </c>
      <c r="BC84" s="328"/>
      <c r="BD84" s="325">
        <v>1015.541015625</v>
      </c>
      <c r="BE84" s="325">
        <v>1089.768311</v>
      </c>
      <c r="BF84" s="324">
        <f>_xlfn.FLOOR.PRECISE('[10]численность 2021'!G93)</f>
        <v>1429</v>
      </c>
      <c r="BG84" s="324">
        <v>0.58377800000000002</v>
      </c>
      <c r="BH84" s="324">
        <v>0.626448</v>
      </c>
      <c r="BI84" s="324">
        <f t="shared" si="886"/>
        <v>0.90855628843838321</v>
      </c>
      <c r="BJ84" s="326">
        <f>_xlfn.FLOOR.PRECISE('[10]численность 2021'!K93)</f>
        <v>42</v>
      </c>
      <c r="BK84" s="326"/>
      <c r="BL84" s="284">
        <f t="shared" ref="BL84:BL115" si="896">IF(AND(B84&lt;7,BI84&lt;5),0,BJ84)</f>
        <v>42</v>
      </c>
      <c r="BM84" s="285">
        <f t="shared" si="866"/>
        <v>42.869999999999997</v>
      </c>
      <c r="BN84" s="330">
        <f t="shared" ref="BN84:BN127" si="897">IF(BJ84&lt;BM84,BJ84,BM84)</f>
        <v>42</v>
      </c>
      <c r="BO84" s="328">
        <v>42</v>
      </c>
      <c r="BP84" s="285">
        <f t="shared" ref="BP84:BP125" si="898">IF(BO84&gt;3,BO84*0.15,0)</f>
        <v>6.2999999999999998</v>
      </c>
      <c r="BQ84" s="327">
        <f t="shared" si="867"/>
        <v>0</v>
      </c>
      <c r="BR84" s="328"/>
      <c r="BS84" s="331">
        <f t="shared" si="868"/>
        <v>8.4000000000000004</v>
      </c>
      <c r="BT84" s="328"/>
      <c r="BU84" s="325">
        <v>1256.516846</v>
      </c>
      <c r="BV84" s="325">
        <v>1617.0756839999999</v>
      </c>
      <c r="BW84" s="324">
        <f>_xlfn.FLOOR.PRECISE('[10]численность 2021'!H93)</f>
        <v>1676</v>
      </c>
      <c r="BX84" s="324">
        <v>0.722302</v>
      </c>
      <c r="BY84" s="324">
        <v>0.92956799999999995</v>
      </c>
      <c r="BZ84" s="324">
        <f t="shared" si="887"/>
        <v>1.0655985580285026</v>
      </c>
      <c r="CA84" s="326">
        <f>_xlfn.FLOOR.PRECISE('[10]численность 2021'!M93)</f>
        <v>83</v>
      </c>
      <c r="CB84" s="326"/>
      <c r="CC84" s="326"/>
      <c r="CD84" s="284">
        <f t="shared" ref="CD84:CD115" si="899">IF(AND(B84&lt;7,BZ84&lt;5),0,CA84)</f>
        <v>83</v>
      </c>
      <c r="CE84" s="285">
        <f t="shared" si="869"/>
        <v>83.800000000000011</v>
      </c>
      <c r="CF84" s="330">
        <f t="shared" si="870"/>
        <v>83</v>
      </c>
      <c r="CG84" s="328">
        <v>83</v>
      </c>
      <c r="CH84" s="285">
        <f t="shared" ref="CH84:CH115" si="900">IF(CG84&gt;3,CG84*0.075,0)</f>
        <v>6.2249999999999996</v>
      </c>
      <c r="CI84" s="327">
        <f t="shared" si="871"/>
        <v>0</v>
      </c>
      <c r="CJ84" s="328"/>
      <c r="CK84" s="285">
        <f t="shared" ref="CK84:CK115" si="901">IF(CG84&gt;3,CG84*0.075,0)</f>
        <v>6.2249999999999996</v>
      </c>
      <c r="CL84" s="327">
        <f t="shared" si="872"/>
        <v>0</v>
      </c>
      <c r="CM84" s="328"/>
      <c r="CN84" s="331">
        <f t="shared" si="873"/>
        <v>16.600000000000001</v>
      </c>
      <c r="CO84" s="328"/>
      <c r="CP84" s="332">
        <f t="shared" si="874"/>
        <v>1</v>
      </c>
      <c r="CQ84" s="325">
        <v>0</v>
      </c>
      <c r="CR84" s="325">
        <v>0</v>
      </c>
      <c r="CS84" s="325" t="e">
        <f>#NAME?</f>
        <v>#REF!</v>
      </c>
      <c r="CT84" s="324">
        <v>0</v>
      </c>
      <c r="CU84" s="324">
        <v>0</v>
      </c>
      <c r="CV84" s="324" t="e">
        <f>#NAME?</f>
        <v>#REF!</v>
      </c>
      <c r="CW84" s="326" t="e">
        <f>#NAME?</f>
        <v>#REF!</v>
      </c>
      <c r="CX84" s="331" t="e">
        <f t="shared" si="875"/>
        <v>#REF!</v>
      </c>
      <c r="CY84" s="330" t="e">
        <f t="shared" si="876"/>
        <v>#REF!</v>
      </c>
      <c r="CZ84" s="328"/>
      <c r="DA84" s="331">
        <f t="shared" si="877"/>
        <v>0</v>
      </c>
      <c r="DB84" s="328"/>
      <c r="DC84" s="325">
        <v>444.42257699999999</v>
      </c>
      <c r="DD84" s="325">
        <v>393.319366</v>
      </c>
      <c r="DE84" s="324">
        <f>_xlfn.FLOOR.PRECISE('[10]численность 2021'!I93)</f>
        <v>465</v>
      </c>
      <c r="DF84" s="324">
        <v>0.25547399999999998</v>
      </c>
      <c r="DG84" s="324">
        <v>0.22609799999999999</v>
      </c>
      <c r="DH84" s="324">
        <f t="shared" si="888"/>
        <v>0.29564637797330173</v>
      </c>
      <c r="DI84" s="326">
        <f>_xlfn.FLOOR.PRECISE('[10]численность 2021'!N93)</f>
        <v>20</v>
      </c>
      <c r="DJ84" s="285">
        <f t="shared" ref="DJ84:DJ115" si="902">IF(DE84&gt;34,DE84*0.15,0)</f>
        <v>69.75</v>
      </c>
      <c r="DK84" s="327">
        <f t="shared" si="878"/>
        <v>20</v>
      </c>
      <c r="DL84" s="328">
        <v>20</v>
      </c>
      <c r="DM84" s="285">
        <f t="shared" ref="DM84:DM115" si="903">DL84*0.2</f>
        <v>4</v>
      </c>
      <c r="DN84" s="328"/>
      <c r="DO84" s="325">
        <v>11.286924000000001</v>
      </c>
      <c r="DP84" s="325">
        <v>0</v>
      </c>
      <c r="DQ84" s="324">
        <f>_xlfn.FLOOR.PRECISE('[10]численность 2021'!J93)</f>
        <v>0</v>
      </c>
      <c r="DR84" s="324">
        <v>6.4879999999999998e-003</v>
      </c>
      <c r="DS84" s="324">
        <v>0</v>
      </c>
      <c r="DT84" s="324">
        <f t="shared" si="889"/>
        <v>0</v>
      </c>
      <c r="DU84" s="326">
        <f>_xlfn.FLOOR.PRECISE('[10]численность 2021'!S93)</f>
        <v>0</v>
      </c>
      <c r="DV84" s="331">
        <f t="shared" si="879"/>
        <v>0</v>
      </c>
      <c r="DW84" s="327">
        <f t="shared" si="880"/>
        <v>0</v>
      </c>
      <c r="DX84" s="328"/>
      <c r="DY84" s="325">
        <v>0</v>
      </c>
      <c r="DZ84" s="333">
        <v>0</v>
      </c>
      <c r="EA84" s="324">
        <f>_xlfn.FLOOR.PRECISE('[10]численность 2021'!T93)</f>
        <v>0</v>
      </c>
      <c r="EB84" s="324">
        <v>0</v>
      </c>
      <c r="EC84" s="324">
        <v>0</v>
      </c>
      <c r="ED84" s="324">
        <f t="shared" si="890"/>
        <v>0</v>
      </c>
      <c r="EE84" s="326">
        <f>_xlfn.FLOOR.PRECISE('[10]численность 2021'!U93)</f>
        <v>0</v>
      </c>
      <c r="EF84" s="331">
        <f t="shared" si="881"/>
        <v>0</v>
      </c>
      <c r="EG84" s="327">
        <f t="shared" si="882"/>
        <v>0</v>
      </c>
      <c r="EH84" s="328"/>
    </row>
    <row r="85" ht="13.5" customHeight="1">
      <c r="A85" s="268" t="s">
        <v>141</v>
      </c>
      <c r="B85" s="282"/>
      <c r="C85" s="283"/>
      <c r="D85" s="283"/>
      <c r="E85" s="282"/>
      <c r="F85" s="282"/>
      <c r="G85" s="282"/>
      <c r="H85" s="282"/>
      <c r="I85" s="284"/>
      <c r="J85" s="285">
        <f t="shared" si="858"/>
        <v>0</v>
      </c>
      <c r="K85" s="286">
        <f t="shared" si="859"/>
        <v>0</v>
      </c>
      <c r="L85" s="292"/>
      <c r="M85" s="283"/>
      <c r="N85" s="283"/>
      <c r="O85" s="282"/>
      <c r="P85" s="282"/>
      <c r="Q85" s="282"/>
      <c r="R85" s="282" t="e">
        <f t="shared" si="860"/>
        <v>#DIV/0!</v>
      </c>
      <c r="S85" s="284"/>
      <c r="T85" s="284"/>
      <c r="U85" s="285">
        <f t="shared" si="891"/>
        <v>0</v>
      </c>
      <c r="V85" s="286">
        <f t="shared" si="861"/>
        <v>0</v>
      </c>
      <c r="W85" s="292"/>
      <c r="X85" s="292"/>
      <c r="Y85" s="288"/>
      <c r="Z85" s="283"/>
      <c r="AA85" s="283"/>
      <c r="AB85" s="282"/>
      <c r="AC85" s="282"/>
      <c r="AD85" s="282"/>
      <c r="AE85" s="282" t="e">
        <f t="shared" si="884"/>
        <v>#DIV/0!</v>
      </c>
      <c r="AF85" s="284"/>
      <c r="AG85" s="285">
        <f t="shared" si="856"/>
        <v>0</v>
      </c>
      <c r="AH85" s="286">
        <f t="shared" si="857"/>
        <v>0</v>
      </c>
      <c r="AI85" s="289">
        <f t="shared" si="862"/>
        <v>0</v>
      </c>
      <c r="AJ85" s="292"/>
      <c r="AK85" s="292"/>
      <c r="AL85" s="283"/>
      <c r="AM85" s="283"/>
      <c r="AN85" s="282"/>
      <c r="AO85" s="282"/>
      <c r="AP85" s="282"/>
      <c r="AQ85" s="282" t="e">
        <f t="shared" si="885"/>
        <v>#DIV/0!</v>
      </c>
      <c r="AR85" s="284"/>
      <c r="AS85" s="284"/>
      <c r="AT85" s="284" t="e">
        <f t="shared" si="892"/>
        <v>#DIV/0!</v>
      </c>
      <c r="AU85" s="285">
        <f t="shared" si="863"/>
        <v>0</v>
      </c>
      <c r="AV85" s="285">
        <f t="shared" si="893"/>
        <v>0</v>
      </c>
      <c r="AW85" s="290">
        <f t="shared" si="864"/>
        <v>0</v>
      </c>
      <c r="AX85" s="292"/>
      <c r="AY85" s="285">
        <f t="shared" si="894"/>
        <v>0</v>
      </c>
      <c r="AZ85" s="286">
        <f t="shared" si="865"/>
        <v>0</v>
      </c>
      <c r="BA85" s="292"/>
      <c r="BB85" s="285">
        <f t="shared" si="895"/>
        <v>0</v>
      </c>
      <c r="BC85" s="292"/>
      <c r="BD85" s="283"/>
      <c r="BE85" s="283"/>
      <c r="BF85" s="282"/>
      <c r="BG85" s="282"/>
      <c r="BH85" s="282"/>
      <c r="BI85" s="282" t="e">
        <f t="shared" si="886"/>
        <v>#DIV/0!</v>
      </c>
      <c r="BJ85" s="284"/>
      <c r="BK85" s="284"/>
      <c r="BL85" s="284" t="e">
        <f t="shared" si="896"/>
        <v>#DIV/0!</v>
      </c>
      <c r="BM85" s="285">
        <f t="shared" si="866"/>
        <v>0</v>
      </c>
      <c r="BN85" s="290">
        <f t="shared" si="897"/>
        <v>0</v>
      </c>
      <c r="BO85" s="292"/>
      <c r="BP85" s="285">
        <f t="shared" si="898"/>
        <v>0</v>
      </c>
      <c r="BQ85" s="286">
        <f t="shared" si="867"/>
        <v>0</v>
      </c>
      <c r="BR85" s="292"/>
      <c r="BS85" s="285">
        <f t="shared" si="868"/>
        <v>0</v>
      </c>
      <c r="BT85" s="292"/>
      <c r="BU85" s="283"/>
      <c r="BV85" s="283"/>
      <c r="BW85" s="282"/>
      <c r="BX85" s="282"/>
      <c r="BY85" s="282"/>
      <c r="BZ85" s="282" t="e">
        <f t="shared" si="887"/>
        <v>#DIV/0!</v>
      </c>
      <c r="CA85" s="284"/>
      <c r="CB85" s="284"/>
      <c r="CC85" s="284"/>
      <c r="CD85" s="284" t="e">
        <f t="shared" si="899"/>
        <v>#DIV/0!</v>
      </c>
      <c r="CE85" s="285">
        <f t="shared" si="869"/>
        <v>0</v>
      </c>
      <c r="CF85" s="290">
        <f t="shared" si="870"/>
        <v>0</v>
      </c>
      <c r="CG85" s="292"/>
      <c r="CH85" s="285">
        <f t="shared" si="900"/>
        <v>0</v>
      </c>
      <c r="CI85" s="286">
        <f t="shared" si="871"/>
        <v>0</v>
      </c>
      <c r="CJ85" s="292"/>
      <c r="CK85" s="285">
        <f t="shared" si="901"/>
        <v>0</v>
      </c>
      <c r="CL85" s="286">
        <f t="shared" si="872"/>
        <v>0</v>
      </c>
      <c r="CM85" s="292"/>
      <c r="CN85" s="285">
        <f t="shared" si="873"/>
        <v>0</v>
      </c>
      <c r="CO85" s="292"/>
      <c r="CP85" s="291">
        <f t="shared" si="874"/>
        <v>1</v>
      </c>
      <c r="CQ85" s="283"/>
      <c r="CR85" s="283"/>
      <c r="CS85" s="283"/>
      <c r="CT85" s="282"/>
      <c r="CU85" s="282"/>
      <c r="CV85" s="282"/>
      <c r="CW85" s="284"/>
      <c r="CX85" s="285">
        <f t="shared" si="875"/>
        <v>0</v>
      </c>
      <c r="CY85" s="290">
        <f t="shared" si="876"/>
        <v>0</v>
      </c>
      <c r="CZ85" s="292"/>
      <c r="DA85" s="285">
        <f t="shared" si="877"/>
        <v>0</v>
      </c>
      <c r="DB85" s="292"/>
      <c r="DC85" s="283"/>
      <c r="DD85" s="283"/>
      <c r="DE85" s="282"/>
      <c r="DF85" s="282"/>
      <c r="DG85" s="282"/>
      <c r="DH85" s="282" t="e">
        <f t="shared" si="888"/>
        <v>#DIV/0!</v>
      </c>
      <c r="DI85" s="284"/>
      <c r="DJ85" s="285">
        <f t="shared" si="902"/>
        <v>0</v>
      </c>
      <c r="DK85" s="286">
        <f t="shared" si="878"/>
        <v>0</v>
      </c>
      <c r="DL85" s="292"/>
      <c r="DM85" s="285">
        <f t="shared" si="903"/>
        <v>0</v>
      </c>
      <c r="DN85" s="292"/>
      <c r="DO85" s="283"/>
      <c r="DP85" s="283"/>
      <c r="DQ85" s="282"/>
      <c r="DR85" s="282"/>
      <c r="DS85" s="282"/>
      <c r="DT85" s="282" t="e">
        <f t="shared" si="889"/>
        <v>#DIV/0!</v>
      </c>
      <c r="DU85" s="284"/>
      <c r="DV85" s="285">
        <f t="shared" si="879"/>
        <v>0</v>
      </c>
      <c r="DW85" s="286">
        <f t="shared" si="880"/>
        <v>0</v>
      </c>
      <c r="DX85" s="292"/>
      <c r="DY85" s="283"/>
      <c r="DZ85" s="293"/>
      <c r="EA85" s="282"/>
      <c r="EB85" s="282"/>
      <c r="EC85" s="282"/>
      <c r="ED85" s="282" t="e">
        <f t="shared" si="890"/>
        <v>#DIV/0!</v>
      </c>
      <c r="EE85" s="284"/>
      <c r="EF85" s="285">
        <f t="shared" si="881"/>
        <v>0</v>
      </c>
      <c r="EG85" s="286">
        <f t="shared" si="882"/>
        <v>0</v>
      </c>
      <c r="EH85" s="292"/>
    </row>
    <row r="86" ht="48" customHeight="1">
      <c r="A86" s="152" t="s">
        <v>142</v>
      </c>
      <c r="B86" s="282">
        <f>'[10]численность 2021'!C96</f>
        <v>1015</v>
      </c>
      <c r="C86" s="283">
        <v>1123.261841</v>
      </c>
      <c r="D86" s="283">
        <v>1094.8201899999999</v>
      </c>
      <c r="E86" s="282">
        <f>_xlfn.FLOOR.PRECISE('[10]численность 2021'!D96)</f>
        <v>1317</v>
      </c>
      <c r="F86" s="282">
        <v>1.078641</v>
      </c>
      <c r="G86" s="282">
        <v>1.078641</v>
      </c>
      <c r="H86" s="282">
        <f t="shared" si="883"/>
        <v>1.2975369458128079</v>
      </c>
      <c r="I86" s="284">
        <f>_xlfn.FLOOR.PRECISE('[10]численность 2021'!R96)</f>
        <v>395</v>
      </c>
      <c r="J86" s="285">
        <f t="shared" si="858"/>
        <v>460.94999999999999</v>
      </c>
      <c r="K86" s="286">
        <f t="shared" si="859"/>
        <v>395</v>
      </c>
      <c r="L86" s="292">
        <v>395</v>
      </c>
      <c r="M86" s="283">
        <v>154</v>
      </c>
      <c r="N86" s="283">
        <v>163</v>
      </c>
      <c r="O86" s="282">
        <f>_xlfn.FLOOR.PRECISE('[10]численность 2021'!P96)</f>
        <v>154</v>
      </c>
      <c r="P86" s="282">
        <v>0.151724</v>
      </c>
      <c r="Q86" s="282">
        <v>0.16059100000000001</v>
      </c>
      <c r="R86" s="282">
        <f t="shared" si="860"/>
        <v>0.15172413793103448</v>
      </c>
      <c r="S86" s="284">
        <f>_xlfn.FLOOR.PRECISE('[10]численность 2021'!Q96)</f>
        <v>30</v>
      </c>
      <c r="T86" s="284"/>
      <c r="U86" s="285">
        <f t="shared" si="891"/>
        <v>46.199999999999996</v>
      </c>
      <c r="V86" s="286">
        <f t="shared" si="861"/>
        <v>30</v>
      </c>
      <c r="W86" s="292">
        <v>30</v>
      </c>
      <c r="X86" s="292"/>
      <c r="Y86" s="288"/>
      <c r="Z86" s="283">
        <v>1983.7607419999999</v>
      </c>
      <c r="AA86" s="283">
        <v>2176.0979000000002</v>
      </c>
      <c r="AB86" s="282">
        <f>_xlfn.FLOOR.PRECISE('[10]численность 2021'!E96)</f>
        <v>3064</v>
      </c>
      <c r="AC86" s="282">
        <v>1.9544440000000001</v>
      </c>
      <c r="AD86" s="282">
        <v>2.143939</v>
      </c>
      <c r="AE86" s="282">
        <f t="shared" si="884"/>
        <v>3.0187192118226602</v>
      </c>
      <c r="AF86" s="284">
        <f>_xlfn.FLOOR.PRECISE('[10]численность 2021'!O96)</f>
        <v>123</v>
      </c>
      <c r="AG86" s="285">
        <f t="shared" si="856"/>
        <v>153.20000000000002</v>
      </c>
      <c r="AH86" s="286">
        <f t="shared" si="857"/>
        <v>123</v>
      </c>
      <c r="AI86" s="289">
        <f t="shared" si="862"/>
        <v>92.25</v>
      </c>
      <c r="AJ86" s="292">
        <v>123</v>
      </c>
      <c r="AK86" s="292">
        <v>92</v>
      </c>
      <c r="AL86" s="283">
        <v>1795.2132570000001</v>
      </c>
      <c r="AM86" s="283">
        <v>2020.7132570000001</v>
      </c>
      <c r="AN86" s="282">
        <f>_xlfn.FLOOR.PRECISE('[10]численность 2021'!F96)</f>
        <v>1967</v>
      </c>
      <c r="AO86" s="282">
        <v>1.768683</v>
      </c>
      <c r="AP86" s="282">
        <v>1.99085</v>
      </c>
      <c r="AQ86" s="282">
        <f t="shared" si="885"/>
        <v>1.9379310344827587</v>
      </c>
      <c r="AR86" s="284">
        <f>_xlfn.FLOOR.PRECISE('[10]численность 2021'!L96)</f>
        <v>79</v>
      </c>
      <c r="AS86" s="284"/>
      <c r="AT86" s="284">
        <f t="shared" si="892"/>
        <v>79</v>
      </c>
      <c r="AU86" s="285">
        <f t="shared" si="863"/>
        <v>98.350000000000009</v>
      </c>
      <c r="AV86" s="285">
        <f t="shared" si="893"/>
        <v>0</v>
      </c>
      <c r="AW86" s="290">
        <f t="shared" si="864"/>
        <v>79</v>
      </c>
      <c r="AX86" s="292">
        <v>79</v>
      </c>
      <c r="AY86" s="285">
        <f t="shared" si="894"/>
        <v>11.85</v>
      </c>
      <c r="AZ86" s="286">
        <f t="shared" si="865"/>
        <v>0</v>
      </c>
      <c r="BA86" s="292"/>
      <c r="BB86" s="285">
        <f t="shared" si="895"/>
        <v>23.699999999999999</v>
      </c>
      <c r="BC86" s="292"/>
      <c r="BD86" s="283">
        <v>825.89831500000003</v>
      </c>
      <c r="BE86" s="283">
        <v>967.41204800000003</v>
      </c>
      <c r="BF86" s="282">
        <f>_xlfn.FLOOR.PRECISE('[10]численность 2021'!G96)</f>
        <v>989</v>
      </c>
      <c r="BG86" s="282">
        <v>0.813693</v>
      </c>
      <c r="BH86" s="282">
        <v>0.95311500000000005</v>
      </c>
      <c r="BI86" s="282">
        <f t="shared" si="886"/>
        <v>0.97438423645320194</v>
      </c>
      <c r="BJ86" s="284">
        <f>_xlfn.FLOOR.PRECISE('[10]численность 2021'!K96)</f>
        <v>29</v>
      </c>
      <c r="BK86" s="284"/>
      <c r="BL86" s="284">
        <f t="shared" si="896"/>
        <v>29</v>
      </c>
      <c r="BM86" s="285">
        <f t="shared" si="866"/>
        <v>29.669999999999998</v>
      </c>
      <c r="BN86" s="290">
        <f t="shared" si="897"/>
        <v>29</v>
      </c>
      <c r="BO86" s="292">
        <v>29</v>
      </c>
      <c r="BP86" s="285">
        <f t="shared" si="898"/>
        <v>4.3499999999999996</v>
      </c>
      <c r="BQ86" s="286">
        <f t="shared" si="867"/>
        <v>0</v>
      </c>
      <c r="BR86" s="292"/>
      <c r="BS86" s="285">
        <f t="shared" si="868"/>
        <v>5.8000000000000007</v>
      </c>
      <c r="BT86" s="292"/>
      <c r="BU86" s="283">
        <v>846.29089399999998</v>
      </c>
      <c r="BV86" s="283">
        <v>1228.2871090000001</v>
      </c>
      <c r="BW86" s="282">
        <f>_xlfn.FLOOR.PRECISE('[10]численность 2021'!H96)</f>
        <v>1304</v>
      </c>
      <c r="BX86" s="282">
        <v>0.83378399999999997</v>
      </c>
      <c r="BY86" s="282">
        <v>1.210135</v>
      </c>
      <c r="BZ86" s="282">
        <f t="shared" si="887"/>
        <v>1.2847290640394089</v>
      </c>
      <c r="CA86" s="284">
        <f>_xlfn.FLOOR.PRECISE('[10]численность 2021'!M96)</f>
        <v>39</v>
      </c>
      <c r="CB86" s="284"/>
      <c r="CC86" s="284"/>
      <c r="CD86" s="284">
        <f t="shared" si="899"/>
        <v>39</v>
      </c>
      <c r="CE86" s="285">
        <f t="shared" si="869"/>
        <v>65.200000000000003</v>
      </c>
      <c r="CF86" s="290">
        <f t="shared" si="870"/>
        <v>39</v>
      </c>
      <c r="CG86" s="292">
        <v>39</v>
      </c>
      <c r="CH86" s="285">
        <f t="shared" si="900"/>
        <v>2.9249999999999998</v>
      </c>
      <c r="CI86" s="286">
        <f t="shared" si="871"/>
        <v>0</v>
      </c>
      <c r="CJ86" s="292"/>
      <c r="CK86" s="285">
        <f t="shared" si="901"/>
        <v>2.9249999999999998</v>
      </c>
      <c r="CL86" s="286">
        <f t="shared" si="872"/>
        <v>0</v>
      </c>
      <c r="CM86" s="292"/>
      <c r="CN86" s="285">
        <f t="shared" si="873"/>
        <v>7.8000000000000007</v>
      </c>
      <c r="CO86" s="292"/>
      <c r="CP86" s="291">
        <f t="shared" si="874"/>
        <v>1</v>
      </c>
      <c r="CQ86" s="283">
        <v>823</v>
      </c>
      <c r="CR86" s="283">
        <v>1188</v>
      </c>
      <c r="CS86" s="283" t="e">
        <f>#NAME?</f>
        <v>#REF!</v>
      </c>
      <c r="CT86" s="282">
        <v>0.81499999999999995</v>
      </c>
      <c r="CU86" s="282">
        <v>1.1759999999999999</v>
      </c>
      <c r="CV86" s="282" t="e">
        <f>#NAME?</f>
        <v>#REF!</v>
      </c>
      <c r="CW86" s="284" t="e">
        <f>#NAME?</f>
        <v>#REF!</v>
      </c>
      <c r="CX86" s="285" t="e">
        <f t="shared" si="875"/>
        <v>#REF!</v>
      </c>
      <c r="CY86" s="290" t="e">
        <f t="shared" si="876"/>
        <v>#REF!</v>
      </c>
      <c r="CZ86" s="292"/>
      <c r="DA86" s="285">
        <f t="shared" si="877"/>
        <v>0</v>
      </c>
      <c r="DB86" s="292"/>
      <c r="DC86" s="283">
        <v>0</v>
      </c>
      <c r="DD86" s="283">
        <v>0</v>
      </c>
      <c r="DE86" s="282">
        <f>_xlfn.FLOOR.PRECISE('[10]численность 2021'!I96)</f>
        <v>0</v>
      </c>
      <c r="DF86" s="282">
        <v>0</v>
      </c>
      <c r="DG86" s="282">
        <v>0</v>
      </c>
      <c r="DH86" s="282">
        <f t="shared" si="888"/>
        <v>0</v>
      </c>
      <c r="DI86" s="284">
        <f>_xlfn.FLOOR.PRECISE('[10]численность 2021'!N96)</f>
        <v>0</v>
      </c>
      <c r="DJ86" s="285">
        <f t="shared" si="902"/>
        <v>0</v>
      </c>
      <c r="DK86" s="286">
        <f t="shared" si="878"/>
        <v>0</v>
      </c>
      <c r="DL86" s="292"/>
      <c r="DM86" s="285">
        <f t="shared" si="903"/>
        <v>0</v>
      </c>
      <c r="DN86" s="292"/>
      <c r="DO86" s="283">
        <v>133.72164900000001</v>
      </c>
      <c r="DP86" s="283">
        <v>135.426987</v>
      </c>
      <c r="DQ86" s="282">
        <f>_xlfn.FLOOR.PRECISE('[10]численность 2021'!J96)</f>
        <v>128</v>
      </c>
      <c r="DR86" s="282">
        <v>0.131745</v>
      </c>
      <c r="DS86" s="282">
        <v>0.13342599999999999</v>
      </c>
      <c r="DT86" s="282">
        <f t="shared" si="889"/>
        <v>0.12610837438423644</v>
      </c>
      <c r="DU86" s="284">
        <f>_xlfn.FLOOR.PRECISE('[10]численность 2021'!S96)</f>
        <v>12</v>
      </c>
      <c r="DV86" s="285">
        <f t="shared" si="879"/>
        <v>12.800000000000001</v>
      </c>
      <c r="DW86" s="286">
        <f t="shared" si="880"/>
        <v>12</v>
      </c>
      <c r="DX86" s="292">
        <v>12</v>
      </c>
      <c r="DY86" s="283">
        <v>0</v>
      </c>
      <c r="DZ86" s="293">
        <v>0</v>
      </c>
      <c r="EA86" s="282">
        <f>_xlfn.FLOOR.PRECISE('[10]численность 2021'!T96)</f>
        <v>0</v>
      </c>
      <c r="EB86" s="282">
        <v>0</v>
      </c>
      <c r="EC86" s="282">
        <v>0</v>
      </c>
      <c r="ED86" s="282">
        <f t="shared" si="890"/>
        <v>0</v>
      </c>
      <c r="EE86" s="284">
        <f>_xlfn.FLOOR.PRECISE('[10]численность 2021'!U96)</f>
        <v>0</v>
      </c>
      <c r="EF86" s="285">
        <f t="shared" si="881"/>
        <v>0</v>
      </c>
      <c r="EG86" s="286">
        <f t="shared" si="882"/>
        <v>0</v>
      </c>
      <c r="EH86" s="292"/>
    </row>
    <row r="87" ht="37.5" customHeight="1">
      <c r="A87" s="152" t="s">
        <v>316</v>
      </c>
      <c r="B87" s="282">
        <f>'[10]численность 2021'!C98</f>
        <v>385.19601440429688</v>
      </c>
      <c r="C87" s="283">
        <v>1468.776611</v>
      </c>
      <c r="D87" s="283">
        <v>1671.7993160000001</v>
      </c>
      <c r="E87" s="282">
        <f>_xlfn.FLOOR.PRECISE('[10]численность 2021'!D98)</f>
        <v>1707</v>
      </c>
      <c r="F87" s="282">
        <v>4.3400809999999996</v>
      </c>
      <c r="G87" s="282">
        <v>4.3400809999999996</v>
      </c>
      <c r="H87" s="282">
        <f t="shared" si="883"/>
        <v>4.4315100264987537</v>
      </c>
      <c r="I87" s="284">
        <f>_xlfn.FLOOR.PRECISE('[10]численность 2021'!R98)</f>
        <v>597</v>
      </c>
      <c r="J87" s="285">
        <f t="shared" si="858"/>
        <v>597.44999999999993</v>
      </c>
      <c r="K87" s="286">
        <f t="shared" si="859"/>
        <v>597</v>
      </c>
      <c r="L87" s="287">
        <v>597</v>
      </c>
      <c r="M87" s="283">
        <v>80</v>
      </c>
      <c r="N87" s="283">
        <v>95</v>
      </c>
      <c r="O87" s="282">
        <f>_xlfn.FLOOR.PRECISE('[10]численность 2021'!P98)</f>
        <v>120</v>
      </c>
      <c r="P87" s="282">
        <v>0.20768400000000001</v>
      </c>
      <c r="Q87" s="282">
        <v>0.24662500000000001</v>
      </c>
      <c r="R87" s="282">
        <f t="shared" si="860"/>
        <v>0.31152970309305827</v>
      </c>
      <c r="S87" s="284">
        <f>_xlfn.FLOOR.PRECISE('[10]численность 2021'!Q98)</f>
        <v>36</v>
      </c>
      <c r="T87" s="284"/>
      <c r="U87" s="285">
        <f t="shared" si="891"/>
        <v>36</v>
      </c>
      <c r="V87" s="286">
        <f t="shared" si="861"/>
        <v>36</v>
      </c>
      <c r="W87" s="287">
        <v>36</v>
      </c>
      <c r="X87" s="287"/>
      <c r="Y87" s="288"/>
      <c r="Z87" s="283">
        <v>1423.1898189999999</v>
      </c>
      <c r="AA87" s="283">
        <v>1466.3592530000001</v>
      </c>
      <c r="AB87" s="282">
        <f>_xlfn.FLOOR.PRECISE('[10]численность 2021'!E98)</f>
        <v>1538</v>
      </c>
      <c r="AC87" s="282">
        <v>3.6946780000000001</v>
      </c>
      <c r="AD87" s="282">
        <v>3.8067479999999998</v>
      </c>
      <c r="AE87" s="282">
        <f t="shared" si="884"/>
        <v>3.9927723613093633</v>
      </c>
      <c r="AF87" s="284">
        <f>_xlfn.FLOOR.PRECISE('[10]численность 2021'!O98)</f>
        <v>76</v>
      </c>
      <c r="AG87" s="285">
        <f t="shared" si="856"/>
        <v>76.900000000000006</v>
      </c>
      <c r="AH87" s="286">
        <f t="shared" si="857"/>
        <v>76</v>
      </c>
      <c r="AI87" s="289">
        <f t="shared" si="862"/>
        <v>57</v>
      </c>
      <c r="AJ87" s="287">
        <v>76</v>
      </c>
      <c r="AK87" s="287">
        <v>57</v>
      </c>
      <c r="AL87" s="283">
        <v>12.489598000000001</v>
      </c>
      <c r="AM87" s="283">
        <v>31.190287000000001</v>
      </c>
      <c r="AN87" s="282">
        <f>_xlfn.FLOOR.PRECISE('[10]численность 2021'!F98)</f>
        <v>239</v>
      </c>
      <c r="AO87" s="282">
        <v>3.2424000000000001e-002</v>
      </c>
      <c r="AP87" s="282">
        <v>8.0972000000000002e-002</v>
      </c>
      <c r="AQ87" s="282">
        <f t="shared" si="885"/>
        <v>0.62046332532700776</v>
      </c>
      <c r="AR87" s="284">
        <f>_xlfn.FLOOR.PRECISE('[10]численность 2021'!L98)</f>
        <v>3</v>
      </c>
      <c r="AS87" s="284"/>
      <c r="AT87" s="284">
        <f t="shared" si="892"/>
        <v>3</v>
      </c>
      <c r="AU87" s="285">
        <f t="shared" si="863"/>
        <v>7.1699999999999999</v>
      </c>
      <c r="AV87" s="285">
        <f t="shared" si="893"/>
        <v>7.1699999999999999</v>
      </c>
      <c r="AW87" s="290">
        <f t="shared" si="864"/>
        <v>3</v>
      </c>
      <c r="AX87" s="287">
        <v>3</v>
      </c>
      <c r="AY87" s="285">
        <f t="shared" si="894"/>
        <v>0</v>
      </c>
      <c r="AZ87" s="286">
        <f t="shared" si="865"/>
        <v>0</v>
      </c>
      <c r="BA87" s="287"/>
      <c r="BB87" s="285">
        <f t="shared" si="895"/>
        <v>0.89999999999999991</v>
      </c>
      <c r="BC87" s="287"/>
      <c r="BD87" s="283">
        <v>342.83944700000001</v>
      </c>
      <c r="BE87" s="283">
        <v>399.54757699999999</v>
      </c>
      <c r="BF87" s="282">
        <f>_xlfn.FLOOR.PRECISE('[10]численность 2021'!G98)</f>
        <v>415</v>
      </c>
      <c r="BG87" s="282">
        <v>0.89002999999999999</v>
      </c>
      <c r="BH87" s="282">
        <v>1.037247</v>
      </c>
      <c r="BI87" s="282">
        <f t="shared" si="886"/>
        <v>1.0773735565301599</v>
      </c>
      <c r="BJ87" s="284">
        <f>_xlfn.FLOOR.PRECISE('[10]численность 2021'!K98)</f>
        <v>12</v>
      </c>
      <c r="BK87" s="284"/>
      <c r="BL87" s="284">
        <f t="shared" si="896"/>
        <v>12</v>
      </c>
      <c r="BM87" s="285">
        <f t="shared" si="866"/>
        <v>20.75</v>
      </c>
      <c r="BN87" s="290">
        <f t="shared" si="897"/>
        <v>12</v>
      </c>
      <c r="BO87" s="287">
        <v>12</v>
      </c>
      <c r="BP87" s="285">
        <f t="shared" si="898"/>
        <v>1.7999999999999998</v>
      </c>
      <c r="BQ87" s="286">
        <f t="shared" si="867"/>
        <v>0</v>
      </c>
      <c r="BR87" s="287"/>
      <c r="BS87" s="285">
        <f t="shared" si="868"/>
        <v>2.4000000000000004</v>
      </c>
      <c r="BT87" s="287"/>
      <c r="BU87" s="283">
        <v>539.65472399999999</v>
      </c>
      <c r="BV87" s="283">
        <v>627.86047399999995</v>
      </c>
      <c r="BW87" s="282">
        <f>_xlfn.FLOOR.PRECISE('[10]численность 2021'!H98)</f>
        <v>598</v>
      </c>
      <c r="BX87" s="282">
        <v>1.400973</v>
      </c>
      <c r="BY87" s="282">
        <v>1.6299600000000001</v>
      </c>
      <c r="BZ87" s="282">
        <f t="shared" si="887"/>
        <v>1.5524563537470737</v>
      </c>
      <c r="CA87" s="284">
        <f>_xlfn.FLOOR.PRECISE('[10]численность 2021'!M98)</f>
        <v>29</v>
      </c>
      <c r="CB87" s="284"/>
      <c r="CC87" s="284"/>
      <c r="CD87" s="284">
        <f t="shared" si="899"/>
        <v>29</v>
      </c>
      <c r="CE87" s="285">
        <f t="shared" si="869"/>
        <v>29.900000000000002</v>
      </c>
      <c r="CF87" s="290">
        <f t="shared" si="870"/>
        <v>29</v>
      </c>
      <c r="CG87" s="287">
        <v>29</v>
      </c>
      <c r="CH87" s="285">
        <f t="shared" si="900"/>
        <v>2.1749999999999998</v>
      </c>
      <c r="CI87" s="286">
        <f t="shared" si="871"/>
        <v>0</v>
      </c>
      <c r="CJ87" s="287"/>
      <c r="CK87" s="285">
        <f t="shared" si="901"/>
        <v>2.1749999999999998</v>
      </c>
      <c r="CL87" s="286">
        <f t="shared" si="872"/>
        <v>0</v>
      </c>
      <c r="CM87" s="287"/>
      <c r="CN87" s="285">
        <f t="shared" si="873"/>
        <v>5.8000000000000007</v>
      </c>
      <c r="CO87" s="287"/>
      <c r="CP87" s="291">
        <f t="shared" si="874"/>
        <v>1</v>
      </c>
      <c r="CQ87" s="283">
        <v>0</v>
      </c>
      <c r="CR87" s="283">
        <v>0</v>
      </c>
      <c r="CS87" s="283" t="e">
        <f>#NAME?</f>
        <v>#REF!</v>
      </c>
      <c r="CT87" s="282">
        <v>0</v>
      </c>
      <c r="CU87" s="282">
        <v>0</v>
      </c>
      <c r="CV87" s="282" t="e">
        <f>#NAME?</f>
        <v>#REF!</v>
      </c>
      <c r="CW87" s="284" t="e">
        <f>#NAME?</f>
        <v>#REF!</v>
      </c>
      <c r="CX87" s="285" t="e">
        <f t="shared" si="875"/>
        <v>#REF!</v>
      </c>
      <c r="CY87" s="290" t="e">
        <f t="shared" si="876"/>
        <v>#REF!</v>
      </c>
      <c r="CZ87" s="292"/>
      <c r="DA87" s="285">
        <f t="shared" si="877"/>
        <v>0</v>
      </c>
      <c r="DB87" s="292"/>
      <c r="DC87" s="283">
        <v>189.42555200000001</v>
      </c>
      <c r="DD87" s="283">
        <v>189.22105400000001</v>
      </c>
      <c r="DE87" s="282">
        <f>_xlfn.FLOOR.PRECISE('[10]численность 2021'!I98)</f>
        <v>200</v>
      </c>
      <c r="DF87" s="282">
        <v>0.491759</v>
      </c>
      <c r="DG87" s="282">
        <v>0.491228</v>
      </c>
      <c r="DH87" s="282">
        <f t="shared" si="888"/>
        <v>0.51921617182176383</v>
      </c>
      <c r="DI87" s="284">
        <f>_xlfn.FLOOR.PRECISE('[10]численность 2021'!N98)</f>
        <v>0</v>
      </c>
      <c r="DJ87" s="285">
        <f t="shared" si="902"/>
        <v>30</v>
      </c>
      <c r="DK87" s="286">
        <f t="shared" si="878"/>
        <v>0</v>
      </c>
      <c r="DL87" s="287"/>
      <c r="DM87" s="285">
        <f t="shared" si="903"/>
        <v>0</v>
      </c>
      <c r="DN87" s="287"/>
      <c r="DO87" s="283">
        <v>6.2447990000000004</v>
      </c>
      <c r="DP87" s="283">
        <v>8.3174100000000006</v>
      </c>
      <c r="DQ87" s="282">
        <f>_xlfn.FLOOR.PRECISE('[10]численность 2021'!J98)</f>
        <v>9</v>
      </c>
      <c r="DR87" s="282">
        <v>1.6212000000000001e-002</v>
      </c>
      <c r="DS87" s="282">
        <v>2.1592e-002</v>
      </c>
      <c r="DT87" s="282">
        <f t="shared" si="889"/>
        <v>2.3364727731979371e-002</v>
      </c>
      <c r="DU87" s="284">
        <f>_xlfn.FLOOR.PRECISE('[10]численность 2021'!S98)</f>
        <v>0</v>
      </c>
      <c r="DV87" s="285">
        <f t="shared" si="879"/>
        <v>0.90000000000000002</v>
      </c>
      <c r="DW87" s="286">
        <f t="shared" si="880"/>
        <v>0</v>
      </c>
      <c r="DX87" s="287"/>
      <c r="DY87" s="283">
        <v>0</v>
      </c>
      <c r="DZ87" s="293">
        <v>0</v>
      </c>
      <c r="EA87" s="282">
        <f>_xlfn.FLOOR.PRECISE('[10]численность 2021'!T98)</f>
        <v>0</v>
      </c>
      <c r="EB87" s="282">
        <v>0</v>
      </c>
      <c r="EC87" s="282">
        <v>0</v>
      </c>
      <c r="ED87" s="282">
        <f t="shared" si="890"/>
        <v>0</v>
      </c>
      <c r="EE87" s="284">
        <f>_xlfn.FLOOR.PRECISE('[10]численность 2021'!U98)</f>
        <v>0</v>
      </c>
      <c r="EF87" s="285">
        <f t="shared" si="881"/>
        <v>0</v>
      </c>
      <c r="EG87" s="286">
        <f t="shared" si="882"/>
        <v>0</v>
      </c>
      <c r="EH87" s="292"/>
    </row>
    <row r="88" ht="37.5" customHeight="1">
      <c r="A88" s="152" t="s">
        <v>317</v>
      </c>
      <c r="B88" s="282">
        <f>'[10]численность 2021'!C97</f>
        <v>163.21099853515625</v>
      </c>
      <c r="C88" s="283">
        <v>1402.774658</v>
      </c>
      <c r="D88" s="283">
        <v>1247.0661620000001</v>
      </c>
      <c r="E88" s="282">
        <f>_xlfn.FLOOR.PRECISE('[10]численность 2021'!D97)</f>
        <v>1047</v>
      </c>
      <c r="F88" s="282">
        <v>7.6461620000000003</v>
      </c>
      <c r="G88" s="282">
        <v>7.6461620000000003</v>
      </c>
      <c r="H88" s="282">
        <f t="shared" si="883"/>
        <v>6.4150088498752265</v>
      </c>
      <c r="I88" s="284">
        <f>_xlfn.FLOOR.PRECISE('[10]численность 2021'!R97)</f>
        <v>314</v>
      </c>
      <c r="J88" s="285">
        <f t="shared" si="858"/>
        <v>366.44999999999999</v>
      </c>
      <c r="K88" s="286">
        <f t="shared" si="859"/>
        <v>314</v>
      </c>
      <c r="L88" s="287">
        <v>314</v>
      </c>
      <c r="M88" s="283">
        <v>84</v>
      </c>
      <c r="N88" s="283">
        <v>86</v>
      </c>
      <c r="O88" s="282">
        <f>_xlfn.FLOOR.PRECISE('[10]численность 2021'!P97)</f>
        <v>86</v>
      </c>
      <c r="P88" s="282">
        <v>0.51503100000000002</v>
      </c>
      <c r="Q88" s="282">
        <v>0.52729400000000004</v>
      </c>
      <c r="R88" s="282">
        <f t="shared" si="860"/>
        <v>0.52692527324667571</v>
      </c>
      <c r="S88" s="284">
        <f>_xlfn.FLOOR.PRECISE('[10]численность 2021'!Q97)</f>
        <v>12</v>
      </c>
      <c r="T88" s="284"/>
      <c r="U88" s="285">
        <f t="shared" si="891"/>
        <v>25.800000000000001</v>
      </c>
      <c r="V88" s="286">
        <f t="shared" si="861"/>
        <v>12</v>
      </c>
      <c r="W88" s="287">
        <v>12</v>
      </c>
      <c r="X88" s="287"/>
      <c r="Y88" s="288"/>
      <c r="Z88" s="283">
        <v>2788.374268</v>
      </c>
      <c r="AA88" s="283">
        <v>2618.7680660000001</v>
      </c>
      <c r="AB88" s="282">
        <f>_xlfn.FLOOR.PRECISE('[10]численность 2021'!E97)</f>
        <v>2921</v>
      </c>
      <c r="AC88" s="282">
        <v>17.096416999999999</v>
      </c>
      <c r="AD88" s="282">
        <v>16.056507</v>
      </c>
      <c r="AE88" s="282">
        <f t="shared" si="884"/>
        <v>17.897078176203951</v>
      </c>
      <c r="AF88" s="284">
        <f>_xlfn.FLOOR.PRECISE('[10]численность 2021'!O97)</f>
        <v>117</v>
      </c>
      <c r="AG88" s="285">
        <f t="shared" si="856"/>
        <v>146.05000000000001</v>
      </c>
      <c r="AH88" s="286">
        <f t="shared" si="857"/>
        <v>117</v>
      </c>
      <c r="AI88" s="289">
        <f t="shared" si="862"/>
        <v>87.75</v>
      </c>
      <c r="AJ88" s="287">
        <v>117</v>
      </c>
      <c r="AK88" s="287">
        <v>87</v>
      </c>
      <c r="AL88" s="283">
        <v>433.766571</v>
      </c>
      <c r="AM88" s="283">
        <v>385.06091300000003</v>
      </c>
      <c r="AN88" s="282">
        <f>_xlfn.FLOOR.PRECISE('[10]численность 2021'!F97)</f>
        <v>676</v>
      </c>
      <c r="AO88" s="282">
        <v>2.6595620000000002</v>
      </c>
      <c r="AP88" s="282">
        <v>2.360932</v>
      </c>
      <c r="AQ88" s="282">
        <f t="shared" si="885"/>
        <v>4.1418777292413118</v>
      </c>
      <c r="AR88" s="284">
        <f>_xlfn.FLOOR.PRECISE('[10]численность 2021'!L97)</f>
        <v>34</v>
      </c>
      <c r="AS88" s="284"/>
      <c r="AT88" s="284">
        <f t="shared" si="892"/>
        <v>34</v>
      </c>
      <c r="AU88" s="285">
        <f t="shared" si="863"/>
        <v>54.079999999999998</v>
      </c>
      <c r="AV88" s="285">
        <f t="shared" si="893"/>
        <v>0</v>
      </c>
      <c r="AW88" s="290">
        <f t="shared" si="864"/>
        <v>34</v>
      </c>
      <c r="AX88" s="287">
        <v>34</v>
      </c>
      <c r="AY88" s="285">
        <f t="shared" si="894"/>
        <v>5.0999999999999996</v>
      </c>
      <c r="AZ88" s="286">
        <f t="shared" si="865"/>
        <v>0</v>
      </c>
      <c r="BA88" s="287"/>
      <c r="BB88" s="285">
        <f t="shared" si="895"/>
        <v>10.199999999999999</v>
      </c>
      <c r="BC88" s="287"/>
      <c r="BD88" s="283">
        <v>224.50706500000001</v>
      </c>
      <c r="BE88" s="283">
        <v>232.18730199999999</v>
      </c>
      <c r="BF88" s="282">
        <f>_xlfn.FLOOR.PRECISE('[10]численность 2021'!G97)</f>
        <v>303</v>
      </c>
      <c r="BG88" s="282">
        <v>1.376525</v>
      </c>
      <c r="BH88" s="282">
        <v>1.4236150000000001</v>
      </c>
      <c r="BI88" s="282">
        <f t="shared" si="886"/>
        <v>1.8564925324853807</v>
      </c>
      <c r="BJ88" s="284">
        <f>_xlfn.FLOOR.PRECISE('[10]численность 2021'!K97)</f>
        <v>15</v>
      </c>
      <c r="BK88" s="284"/>
      <c r="BL88" s="284">
        <f t="shared" si="896"/>
        <v>15</v>
      </c>
      <c r="BM88" s="285">
        <f t="shared" si="866"/>
        <v>15.15</v>
      </c>
      <c r="BN88" s="290">
        <f t="shared" si="897"/>
        <v>15</v>
      </c>
      <c r="BO88" s="287">
        <v>15</v>
      </c>
      <c r="BP88" s="285">
        <f t="shared" si="898"/>
        <v>2.25</v>
      </c>
      <c r="BQ88" s="286">
        <f t="shared" si="867"/>
        <v>0</v>
      </c>
      <c r="BR88" s="287"/>
      <c r="BS88" s="285">
        <f t="shared" si="868"/>
        <v>3</v>
      </c>
      <c r="BT88" s="287"/>
      <c r="BU88" s="283">
        <v>245.888671875</v>
      </c>
      <c r="BV88" s="283">
        <v>224.08775299999999</v>
      </c>
      <c r="BW88" s="282">
        <f>_xlfn.FLOOR.PRECISE('[10]численность 2021'!H97)</f>
        <v>319</v>
      </c>
      <c r="BX88" s="282">
        <v>1.507622</v>
      </c>
      <c r="BY88" s="282">
        <v>1.3739539999999999</v>
      </c>
      <c r="BZ88" s="282">
        <f t="shared" si="887"/>
        <v>1.9545251414615066</v>
      </c>
      <c r="CA88" s="284">
        <f>_xlfn.FLOOR.PRECISE('[10]численность 2021'!M97)</f>
        <v>15</v>
      </c>
      <c r="CB88" s="284"/>
      <c r="CC88" s="284"/>
      <c r="CD88" s="284">
        <f t="shared" si="899"/>
        <v>15</v>
      </c>
      <c r="CE88" s="285">
        <f t="shared" si="869"/>
        <v>15.950000000000001</v>
      </c>
      <c r="CF88" s="290">
        <f t="shared" si="870"/>
        <v>15</v>
      </c>
      <c r="CG88" s="287">
        <v>15</v>
      </c>
      <c r="CH88" s="285">
        <f t="shared" si="900"/>
        <v>1.125</v>
      </c>
      <c r="CI88" s="286">
        <f t="shared" si="871"/>
        <v>0</v>
      </c>
      <c r="CJ88" s="287"/>
      <c r="CK88" s="285">
        <f t="shared" si="901"/>
        <v>1.125</v>
      </c>
      <c r="CL88" s="286">
        <f t="shared" si="872"/>
        <v>0</v>
      </c>
      <c r="CM88" s="287"/>
      <c r="CN88" s="285">
        <f t="shared" si="873"/>
        <v>3</v>
      </c>
      <c r="CO88" s="287"/>
      <c r="CP88" s="291">
        <f t="shared" si="874"/>
        <v>1</v>
      </c>
      <c r="CQ88" s="283"/>
      <c r="CR88" s="283"/>
      <c r="CS88" s="283"/>
      <c r="CT88" s="282"/>
      <c r="CU88" s="282"/>
      <c r="CV88" s="282"/>
      <c r="CW88" s="284"/>
      <c r="CX88" s="285"/>
      <c r="CY88" s="290"/>
      <c r="CZ88" s="292"/>
      <c r="DA88" s="285"/>
      <c r="DB88" s="292"/>
      <c r="DC88" s="283">
        <v>0</v>
      </c>
      <c r="DD88" s="283">
        <v>0</v>
      </c>
      <c r="DE88" s="282">
        <f>_xlfn.FLOOR.PRECISE('[10]численность 2021'!I97)</f>
        <v>0</v>
      </c>
      <c r="DF88" s="282">
        <v>0</v>
      </c>
      <c r="DG88" s="282">
        <v>0</v>
      </c>
      <c r="DH88" s="282">
        <f t="shared" si="888"/>
        <v>0</v>
      </c>
      <c r="DI88" s="284">
        <f>_xlfn.FLOOR.PRECISE('[10]численность 2021'!N97)</f>
        <v>0</v>
      </c>
      <c r="DJ88" s="285">
        <f t="shared" si="902"/>
        <v>0</v>
      </c>
      <c r="DK88" s="286">
        <f t="shared" si="878"/>
        <v>0</v>
      </c>
      <c r="DL88" s="287"/>
      <c r="DM88" s="285">
        <f t="shared" si="903"/>
        <v>0</v>
      </c>
      <c r="DN88" s="287"/>
      <c r="DO88" s="283">
        <v>9.6392559999999996</v>
      </c>
      <c r="DP88" s="283">
        <v>15.048358</v>
      </c>
      <c r="DQ88" s="282">
        <f>_xlfn.FLOOR.PRECISE('[10]численность 2021'!J97)</f>
        <v>11</v>
      </c>
      <c r="DR88" s="282">
        <v>5.9101000000000001e-002</v>
      </c>
      <c r="DS88" s="282">
        <v>9.2266000000000001e-002</v>
      </c>
      <c r="DT88" s="282">
        <f t="shared" si="889"/>
        <v>6.7397418671086437e-002</v>
      </c>
      <c r="DU88" s="284">
        <f>_xlfn.FLOOR.PRECISE('[10]численность 2021'!S97)</f>
        <v>0</v>
      </c>
      <c r="DV88" s="285">
        <f t="shared" si="879"/>
        <v>1.1000000000000001</v>
      </c>
      <c r="DW88" s="286">
        <f t="shared" si="880"/>
        <v>0</v>
      </c>
      <c r="DX88" s="287"/>
      <c r="DY88" s="283">
        <v>0</v>
      </c>
      <c r="DZ88" s="293">
        <v>0</v>
      </c>
      <c r="EA88" s="282">
        <f>_xlfn.FLOOR.PRECISE('[10]численность 2021'!T97)</f>
        <v>0</v>
      </c>
      <c r="EB88" s="282">
        <v>0</v>
      </c>
      <c r="EC88" s="282">
        <v>0</v>
      </c>
      <c r="ED88" s="282">
        <f t="shared" si="890"/>
        <v>0</v>
      </c>
      <c r="EE88" s="284">
        <f>_xlfn.FLOOR.PRECISE('[10]численность 2021'!U97)</f>
        <v>0</v>
      </c>
      <c r="EF88" s="285">
        <f t="shared" si="881"/>
        <v>0</v>
      </c>
      <c r="EG88" s="286">
        <f t="shared" si="882"/>
        <v>0</v>
      </c>
      <c r="EH88" s="292"/>
    </row>
    <row r="89" ht="33" customHeight="1">
      <c r="A89" s="152" t="s">
        <v>318</v>
      </c>
      <c r="B89" s="282">
        <f>'[10]численность 2021'!C101</f>
        <v>49.080001831054688</v>
      </c>
      <c r="C89" s="283">
        <v>218.92924500000001</v>
      </c>
      <c r="D89" s="283">
        <v>226.44667100000001</v>
      </c>
      <c r="E89" s="282">
        <f>_xlfn.FLOOR.PRECISE('[10]численность 2021'!D101)</f>
        <v>253</v>
      </c>
      <c r="F89" s="282">
        <v>4.6138279999999998</v>
      </c>
      <c r="G89" s="282">
        <v>4.6138279999999998</v>
      </c>
      <c r="H89" s="282">
        <f t="shared" si="883"/>
        <v>5.1548490334390689</v>
      </c>
      <c r="I89" s="284">
        <f>_xlfn.FLOOR.PRECISE('[10]численность 2021'!R101)</f>
        <v>50</v>
      </c>
      <c r="J89" s="285">
        <f t="shared" si="858"/>
        <v>88.549999999999997</v>
      </c>
      <c r="K89" s="286">
        <f t="shared" si="859"/>
        <v>50</v>
      </c>
      <c r="L89" s="287">
        <v>50</v>
      </c>
      <c r="M89" s="283">
        <v>11</v>
      </c>
      <c r="N89" s="283">
        <v>11</v>
      </c>
      <c r="O89" s="282">
        <f>_xlfn.FLOOR.PRECISE('[10]численность 2021'!P101)</f>
        <v>11</v>
      </c>
      <c r="P89" s="282">
        <v>0.22412399999999999</v>
      </c>
      <c r="Q89" s="282">
        <v>0.22412399999999999</v>
      </c>
      <c r="R89" s="282">
        <f t="shared" si="860"/>
        <v>0.22412387101908995</v>
      </c>
      <c r="S89" s="284">
        <f>_xlfn.FLOOR.PRECISE('[10]численность 2021'!Q101)</f>
        <v>1</v>
      </c>
      <c r="T89" s="284"/>
      <c r="U89" s="285">
        <f t="shared" si="891"/>
        <v>3.2999999999999998</v>
      </c>
      <c r="V89" s="286">
        <f t="shared" si="861"/>
        <v>1</v>
      </c>
      <c r="W89" s="287">
        <v>1</v>
      </c>
      <c r="X89" s="287"/>
      <c r="Y89" s="288"/>
      <c r="Z89" s="283">
        <v>212.96916200000001</v>
      </c>
      <c r="AA89" s="283">
        <v>257.42861900000003</v>
      </c>
      <c r="AB89" s="282">
        <f>_xlfn.FLOOR.PRECISE('[10]численность 2021'!E101)</f>
        <v>302</v>
      </c>
      <c r="AC89" s="282">
        <v>4.3392249999999999</v>
      </c>
      <c r="AD89" s="282">
        <v>5.245082</v>
      </c>
      <c r="AE89" s="282">
        <f t="shared" si="884"/>
        <v>6.1532190043422883</v>
      </c>
      <c r="AF89" s="284">
        <f>_xlfn.FLOOR.PRECISE('[10]численность 2021'!O101)</f>
        <v>15</v>
      </c>
      <c r="AG89" s="285">
        <f t="shared" si="856"/>
        <v>15.100000000000001</v>
      </c>
      <c r="AH89" s="286">
        <f t="shared" si="857"/>
        <v>15</v>
      </c>
      <c r="AI89" s="289">
        <f t="shared" si="862"/>
        <v>11.25</v>
      </c>
      <c r="AJ89" s="287">
        <v>15</v>
      </c>
      <c r="AK89" s="287">
        <v>11</v>
      </c>
      <c r="AL89" s="283">
        <v>72.192939999999993</v>
      </c>
      <c r="AM89" s="283">
        <v>72.006080999999995</v>
      </c>
      <c r="AN89" s="282">
        <f>_xlfn.FLOOR.PRECISE('[10]численность 2021'!F101)</f>
        <v>77</v>
      </c>
      <c r="AO89" s="282">
        <v>1.4709239999999999</v>
      </c>
      <c r="AP89" s="282">
        <v>1.467117</v>
      </c>
      <c r="AQ89" s="282">
        <f t="shared" si="885"/>
        <v>1.5688670971336298</v>
      </c>
      <c r="AR89" s="284">
        <f>_xlfn.FLOOR.PRECISE('[10]численность 2021'!L101)</f>
        <v>5</v>
      </c>
      <c r="AS89" s="284"/>
      <c r="AT89" s="284">
        <f t="shared" si="892"/>
        <v>5</v>
      </c>
      <c r="AU89" s="285">
        <f t="shared" si="863"/>
        <v>3.8500000000000001</v>
      </c>
      <c r="AV89" s="285">
        <f t="shared" si="893"/>
        <v>0</v>
      </c>
      <c r="AW89" s="290">
        <f t="shared" si="864"/>
        <v>3.8500000000000001</v>
      </c>
      <c r="AX89" s="287">
        <v>3</v>
      </c>
      <c r="AY89" s="285">
        <f t="shared" si="894"/>
        <v>0</v>
      </c>
      <c r="AZ89" s="286">
        <f t="shared" si="865"/>
        <v>0</v>
      </c>
      <c r="BA89" s="287"/>
      <c r="BB89" s="285">
        <f t="shared" si="895"/>
        <v>0.89999999999999991</v>
      </c>
      <c r="BC89" s="287">
        <v>1</v>
      </c>
      <c r="BD89" s="283">
        <v>20.482647</v>
      </c>
      <c r="BE89" s="283">
        <v>7.5730519999999997</v>
      </c>
      <c r="BF89" s="282">
        <f>_xlfn.FLOOR.PRECISE('[10]численность 2021'!G101)</f>
        <v>21</v>
      </c>
      <c r="BG89" s="282">
        <v>0.41733199999999998</v>
      </c>
      <c r="BH89" s="282">
        <v>0.15429999999999999</v>
      </c>
      <c r="BI89" s="282">
        <f t="shared" si="886"/>
        <v>0.42787284467280812</v>
      </c>
      <c r="BJ89" s="284">
        <f>_xlfn.FLOOR.PRECISE('[10]численность 2021'!K101)</f>
        <v>0</v>
      </c>
      <c r="BK89" s="284"/>
      <c r="BL89" s="284">
        <f t="shared" si="896"/>
        <v>0</v>
      </c>
      <c r="BM89" s="285">
        <f t="shared" si="866"/>
        <v>0.63</v>
      </c>
      <c r="BN89" s="290">
        <f t="shared" si="897"/>
        <v>0</v>
      </c>
      <c r="BO89" s="287"/>
      <c r="BP89" s="285">
        <f t="shared" si="898"/>
        <v>0</v>
      </c>
      <c r="BQ89" s="286">
        <f t="shared" si="867"/>
        <v>0</v>
      </c>
      <c r="BR89" s="287"/>
      <c r="BS89" s="285">
        <f t="shared" si="868"/>
        <v>0</v>
      </c>
      <c r="BT89" s="287"/>
      <c r="BU89" s="283">
        <v>37.551516999999997</v>
      </c>
      <c r="BV89" s="283">
        <v>41.231064000000003</v>
      </c>
      <c r="BW89" s="282">
        <f>_xlfn.FLOOR.PRECISE('[10]численность 2021'!H101)</f>
        <v>43</v>
      </c>
      <c r="BX89" s="282">
        <v>0.76510800000000001</v>
      </c>
      <c r="BY89" s="282">
        <v>0.84007900000000002</v>
      </c>
      <c r="BZ89" s="282">
        <f t="shared" si="887"/>
        <v>0.87612058671098803</v>
      </c>
      <c r="CA89" s="284">
        <f>_xlfn.FLOOR.PRECISE('[10]численность 2021'!M101)</f>
        <v>2</v>
      </c>
      <c r="CB89" s="284"/>
      <c r="CC89" s="284"/>
      <c r="CD89" s="284">
        <f t="shared" si="899"/>
        <v>2</v>
      </c>
      <c r="CE89" s="285">
        <f t="shared" si="869"/>
        <v>1.29</v>
      </c>
      <c r="CF89" s="290">
        <f t="shared" si="870"/>
        <v>1.29</v>
      </c>
      <c r="CG89" s="287">
        <v>1</v>
      </c>
      <c r="CH89" s="285">
        <f t="shared" si="900"/>
        <v>0</v>
      </c>
      <c r="CI89" s="286">
        <f t="shared" si="871"/>
        <v>0</v>
      </c>
      <c r="CJ89" s="287"/>
      <c r="CK89" s="285">
        <f t="shared" si="901"/>
        <v>0</v>
      </c>
      <c r="CL89" s="286">
        <f t="shared" si="872"/>
        <v>0</v>
      </c>
      <c r="CM89" s="287"/>
      <c r="CN89" s="285">
        <f t="shared" si="873"/>
        <v>0.20000000000000001</v>
      </c>
      <c r="CO89" s="287">
        <v>1</v>
      </c>
      <c r="CP89" s="291">
        <f t="shared" si="874"/>
        <v>1</v>
      </c>
      <c r="CQ89" s="283">
        <v>67</v>
      </c>
      <c r="CR89" s="283">
        <v>303</v>
      </c>
      <c r="CS89" s="283" t="e">
        <f>#NAME?</f>
        <v>#REF!</v>
      </c>
      <c r="CT89" s="282">
        <v>0.14499999999999999</v>
      </c>
      <c r="CU89" s="282">
        <v>0.65400000000000003</v>
      </c>
      <c r="CV89" s="282" t="e">
        <f>#NAME?</f>
        <v>#REF!</v>
      </c>
      <c r="CW89" s="284" t="e">
        <f>#NAME?</f>
        <v>#REF!</v>
      </c>
      <c r="CX89" s="285" t="e">
        <f t="shared" si="875"/>
        <v>#REF!</v>
      </c>
      <c r="CY89" s="290" t="e">
        <f t="shared" si="876"/>
        <v>#REF!</v>
      </c>
      <c r="CZ89" s="292"/>
      <c r="DA89" s="285">
        <f t="shared" si="877"/>
        <v>0</v>
      </c>
      <c r="DB89" s="292"/>
      <c r="DC89" s="283">
        <v>0</v>
      </c>
      <c r="DD89" s="283">
        <v>0</v>
      </c>
      <c r="DE89" s="282">
        <f>_xlfn.FLOOR.PRECISE('[10]численность 2021'!I101)</f>
        <v>0</v>
      </c>
      <c r="DF89" s="282">
        <v>0</v>
      </c>
      <c r="DG89" s="282">
        <v>0</v>
      </c>
      <c r="DH89" s="282">
        <f t="shared" si="888"/>
        <v>0</v>
      </c>
      <c r="DI89" s="284">
        <f>_xlfn.FLOOR.PRECISE('[10]численность 2021'!N101)</f>
        <v>0</v>
      </c>
      <c r="DJ89" s="285">
        <f t="shared" si="902"/>
        <v>0</v>
      </c>
      <c r="DK89" s="286">
        <f t="shared" si="878"/>
        <v>0</v>
      </c>
      <c r="DL89" s="287"/>
      <c r="DM89" s="285">
        <f t="shared" si="903"/>
        <v>0</v>
      </c>
      <c r="DN89" s="287"/>
      <c r="DO89" s="283">
        <v>1.1192703247070313</v>
      </c>
      <c r="DP89" s="283">
        <v>0.55177100000000001</v>
      </c>
      <c r="DQ89" s="282">
        <f>_xlfn.FLOOR.PRECISE('[10]численность 2021'!J101)</f>
        <v>0</v>
      </c>
      <c r="DR89" s="282">
        <v>2.2804999999999999e-002</v>
      </c>
      <c r="DS89" s="282">
        <v>1.1242e-002</v>
      </c>
      <c r="DT89" s="282">
        <f t="shared" si="889"/>
        <v>0</v>
      </c>
      <c r="DU89" s="284">
        <f>_xlfn.FLOOR.PRECISE('[10]численность 2021'!S101)</f>
        <v>0</v>
      </c>
      <c r="DV89" s="285">
        <f t="shared" si="879"/>
        <v>0</v>
      </c>
      <c r="DW89" s="286">
        <f t="shared" si="880"/>
        <v>0</v>
      </c>
      <c r="DX89" s="287"/>
      <c r="DY89" s="283">
        <v>0</v>
      </c>
      <c r="DZ89" s="293">
        <v>0</v>
      </c>
      <c r="EA89" s="282">
        <f>_xlfn.FLOOR.PRECISE('[10]численность 2021'!T101)</f>
        <v>0</v>
      </c>
      <c r="EB89" s="282">
        <v>0</v>
      </c>
      <c r="EC89" s="282">
        <v>0</v>
      </c>
      <c r="ED89" s="282">
        <f t="shared" si="890"/>
        <v>0</v>
      </c>
      <c r="EE89" s="284">
        <f>_xlfn.FLOOR.PRECISE('[10]численность 2021'!U101)</f>
        <v>0</v>
      </c>
      <c r="EF89" s="285">
        <f t="shared" si="881"/>
        <v>0</v>
      </c>
      <c r="EG89" s="286">
        <f t="shared" si="882"/>
        <v>0</v>
      </c>
      <c r="EH89" s="292"/>
    </row>
    <row r="90" ht="33" customHeight="1">
      <c r="A90" s="152" t="s">
        <v>319</v>
      </c>
      <c r="B90" s="282">
        <f>'[10]численность 2021'!C102</f>
        <v>151.08000183105469</v>
      </c>
      <c r="C90" s="283">
        <v>559.25732400000004</v>
      </c>
      <c r="D90" s="283">
        <v>587.69293200000004</v>
      </c>
      <c r="E90" s="282">
        <f>_xlfn.FLOOR.PRECISE('[10]численность 2021'!D102)</f>
        <v>512</v>
      </c>
      <c r="F90" s="282">
        <v>3.889945</v>
      </c>
      <c r="G90" s="282">
        <v>3.889945</v>
      </c>
      <c r="H90" s="282">
        <f t="shared" si="883"/>
        <v>3.3889329745477785</v>
      </c>
      <c r="I90" s="284">
        <f>_xlfn.FLOOR.PRECISE('[10]численность 2021'!R102)</f>
        <v>150</v>
      </c>
      <c r="J90" s="285">
        <f t="shared" si="858"/>
        <v>179.19999999999999</v>
      </c>
      <c r="K90" s="286">
        <f t="shared" si="859"/>
        <v>150</v>
      </c>
      <c r="L90" s="287">
        <v>150</v>
      </c>
      <c r="M90" s="283">
        <v>33</v>
      </c>
      <c r="N90" s="283">
        <v>33</v>
      </c>
      <c r="O90" s="282">
        <f>_xlfn.FLOOR.PRECISE('[10]численность 2021'!P102)</f>
        <v>33</v>
      </c>
      <c r="P90" s="282">
        <v>0.21842700000000001</v>
      </c>
      <c r="Q90" s="282">
        <v>0.21842700000000001</v>
      </c>
      <c r="R90" s="282">
        <f t="shared" si="860"/>
        <v>0.2184273206251498</v>
      </c>
      <c r="S90" s="284">
        <f>_xlfn.FLOOR.PRECISE('[10]численность 2021'!Q102)</f>
        <v>2</v>
      </c>
      <c r="T90" s="284"/>
      <c r="U90" s="285">
        <f t="shared" si="891"/>
        <v>9.9000000000000004</v>
      </c>
      <c r="V90" s="286">
        <f t="shared" si="861"/>
        <v>2</v>
      </c>
      <c r="W90" s="287">
        <v>2</v>
      </c>
      <c r="X90" s="287">
        <v>1</v>
      </c>
      <c r="Y90" s="288"/>
      <c r="Z90" s="283">
        <v>950.42901600000005</v>
      </c>
      <c r="AA90" s="283">
        <v>913.20642099999998</v>
      </c>
      <c r="AB90" s="282">
        <f>_xlfn.FLOOR.PRECISE('[10]численность 2021'!E102)</f>
        <v>1075</v>
      </c>
      <c r="AC90" s="282">
        <v>6.2908989999999996</v>
      </c>
      <c r="AD90" s="282">
        <v>6.0445219999999997</v>
      </c>
      <c r="AE90" s="282">
        <f t="shared" si="884"/>
        <v>7.1154354446071526</v>
      </c>
      <c r="AF90" s="284">
        <f>_xlfn.FLOOR.PRECISE('[10]численность 2021'!O102)</f>
        <v>50</v>
      </c>
      <c r="AG90" s="285">
        <f t="shared" si="856"/>
        <v>53.75</v>
      </c>
      <c r="AH90" s="286">
        <f t="shared" si="857"/>
        <v>50</v>
      </c>
      <c r="AI90" s="289">
        <f t="shared" si="862"/>
        <v>37.5</v>
      </c>
      <c r="AJ90" s="287">
        <v>50</v>
      </c>
      <c r="AK90" s="287">
        <v>37</v>
      </c>
      <c r="AL90" s="283">
        <v>310.98406999999997</v>
      </c>
      <c r="AM90" s="283">
        <v>328.763397</v>
      </c>
      <c r="AN90" s="282">
        <f>_xlfn.FLOOR.PRECISE('[10]численность 2021'!F102)</f>
        <v>330</v>
      </c>
      <c r="AO90" s="282">
        <v>2.0584069999999999</v>
      </c>
      <c r="AP90" s="282">
        <v>2.176088</v>
      </c>
      <c r="AQ90" s="282">
        <f t="shared" si="885"/>
        <v>2.1842732062514978</v>
      </c>
      <c r="AR90" s="284">
        <f>_xlfn.FLOOR.PRECISE('[10]численность 2021'!L102)</f>
        <v>15</v>
      </c>
      <c r="AS90" s="284"/>
      <c r="AT90" s="284">
        <f t="shared" si="892"/>
        <v>15</v>
      </c>
      <c r="AU90" s="285">
        <f t="shared" si="863"/>
        <v>23.100000000000001</v>
      </c>
      <c r="AV90" s="285">
        <f t="shared" si="893"/>
        <v>0</v>
      </c>
      <c r="AW90" s="290">
        <f t="shared" si="864"/>
        <v>15</v>
      </c>
      <c r="AX90" s="287">
        <v>15</v>
      </c>
      <c r="AY90" s="285">
        <f t="shared" si="894"/>
        <v>2.25</v>
      </c>
      <c r="AZ90" s="286">
        <f t="shared" si="865"/>
        <v>0</v>
      </c>
      <c r="BA90" s="287">
        <v>2</v>
      </c>
      <c r="BB90" s="285">
        <f t="shared" si="895"/>
        <v>4.5</v>
      </c>
      <c r="BC90" s="287">
        <v>5</v>
      </c>
      <c r="BD90" s="283">
        <v>73.162643000000003</v>
      </c>
      <c r="BE90" s="283">
        <v>76.069046</v>
      </c>
      <c r="BF90" s="282">
        <f>_xlfn.FLOOR.PRECISE('[10]численность 2021'!G102)</f>
        <v>69</v>
      </c>
      <c r="BG90" s="282">
        <v>0.48426399999999997</v>
      </c>
      <c r="BH90" s="282">
        <v>0.50350200000000001</v>
      </c>
      <c r="BI90" s="282">
        <f t="shared" si="886"/>
        <v>0.4567116703980405</v>
      </c>
      <c r="BJ90" s="284">
        <f>_xlfn.FLOOR.PRECISE('[10]численность 2021'!K102)</f>
        <v>2</v>
      </c>
      <c r="BK90" s="284"/>
      <c r="BL90" s="284">
        <f t="shared" si="896"/>
        <v>2</v>
      </c>
      <c r="BM90" s="285">
        <f t="shared" si="866"/>
        <v>2.0699999999999998</v>
      </c>
      <c r="BN90" s="290">
        <f t="shared" si="897"/>
        <v>2</v>
      </c>
      <c r="BO90" s="287">
        <v>2</v>
      </c>
      <c r="BP90" s="285">
        <f t="shared" si="898"/>
        <v>0</v>
      </c>
      <c r="BQ90" s="286">
        <f t="shared" si="867"/>
        <v>0</v>
      </c>
      <c r="BR90" s="287"/>
      <c r="BS90" s="285">
        <f t="shared" si="868"/>
        <v>0.40000000000000002</v>
      </c>
      <c r="BT90" s="287">
        <v>1</v>
      </c>
      <c r="BU90" s="283">
        <v>117.582825</v>
      </c>
      <c r="BV90" s="283">
        <v>131.39198300000001</v>
      </c>
      <c r="BW90" s="282">
        <f>_xlfn.FLOOR.PRECISE('[10]численность 2021'!H102)</f>
        <v>113</v>
      </c>
      <c r="BX90" s="282">
        <v>0.77828200000000003</v>
      </c>
      <c r="BY90" s="282">
        <v>0.86968500000000004</v>
      </c>
      <c r="BZ90" s="282">
        <f t="shared" si="887"/>
        <v>0.74794809789824024</v>
      </c>
      <c r="CA90" s="284">
        <f>_xlfn.FLOOR.PRECISE('[10]численность 2021'!M102)</f>
        <v>5</v>
      </c>
      <c r="CB90" s="284"/>
      <c r="CC90" s="284"/>
      <c r="CD90" s="284">
        <f t="shared" si="899"/>
        <v>5</v>
      </c>
      <c r="CE90" s="285">
        <f t="shared" si="869"/>
        <v>3.3899999999999997</v>
      </c>
      <c r="CF90" s="290">
        <f t="shared" si="870"/>
        <v>3.3899999999999997</v>
      </c>
      <c r="CG90" s="287">
        <v>3</v>
      </c>
      <c r="CH90" s="285">
        <f t="shared" si="900"/>
        <v>0</v>
      </c>
      <c r="CI90" s="286">
        <f t="shared" si="871"/>
        <v>0</v>
      </c>
      <c r="CJ90" s="287"/>
      <c r="CK90" s="285">
        <f t="shared" si="901"/>
        <v>0</v>
      </c>
      <c r="CL90" s="286">
        <f t="shared" si="872"/>
        <v>0</v>
      </c>
      <c r="CM90" s="287"/>
      <c r="CN90" s="285">
        <f t="shared" si="873"/>
        <v>0.60000000000000009</v>
      </c>
      <c r="CO90" s="287">
        <v>1</v>
      </c>
      <c r="CP90" s="291">
        <f t="shared" si="874"/>
        <v>1</v>
      </c>
      <c r="CQ90" s="283"/>
      <c r="CR90" s="283"/>
      <c r="CS90" s="283"/>
      <c r="CT90" s="282"/>
      <c r="CU90" s="282"/>
      <c r="CV90" s="282"/>
      <c r="CW90" s="284"/>
      <c r="CX90" s="285"/>
      <c r="CY90" s="290"/>
      <c r="CZ90" s="292"/>
      <c r="DA90" s="285"/>
      <c r="DB90" s="292"/>
      <c r="DC90" s="283">
        <v>0</v>
      </c>
      <c r="DD90" s="283">
        <v>0</v>
      </c>
      <c r="DE90" s="282">
        <f>_xlfn.FLOOR.PRECISE('[10]численность 2021'!I102)</f>
        <v>0</v>
      </c>
      <c r="DF90" s="282">
        <v>0</v>
      </c>
      <c r="DG90" s="282">
        <v>0</v>
      </c>
      <c r="DH90" s="282">
        <f t="shared" si="888"/>
        <v>0</v>
      </c>
      <c r="DI90" s="284">
        <f>_xlfn.FLOOR.PRECISE('[10]численность 2021'!N102)</f>
        <v>0</v>
      </c>
      <c r="DJ90" s="285">
        <f t="shared" si="902"/>
        <v>0</v>
      </c>
      <c r="DK90" s="286">
        <f t="shared" si="878"/>
        <v>0</v>
      </c>
      <c r="DL90" s="287"/>
      <c r="DM90" s="285">
        <f t="shared" si="903"/>
        <v>0</v>
      </c>
      <c r="DN90" s="287"/>
      <c r="DO90" s="283">
        <v>6.8536429999999999</v>
      </c>
      <c r="DP90" s="283">
        <v>6.0462230000000003</v>
      </c>
      <c r="DQ90" s="282">
        <f>_xlfn.FLOOR.PRECISE('[10]численность 2021'!J102)</f>
        <v>6</v>
      </c>
      <c r="DR90" s="282">
        <v>4.5364000000000002e-002</v>
      </c>
      <c r="DS90" s="282">
        <v>4.002e-002</v>
      </c>
      <c r="DT90" s="282">
        <f t="shared" si="889"/>
        <v>3.9714058295481781e-002</v>
      </c>
      <c r="DU90" s="284">
        <f>_xlfn.FLOOR.PRECISE('[10]численность 2021'!S102)</f>
        <v>0</v>
      </c>
      <c r="DV90" s="285">
        <f t="shared" si="879"/>
        <v>0.60000000000000009</v>
      </c>
      <c r="DW90" s="286">
        <f t="shared" si="880"/>
        <v>0</v>
      </c>
      <c r="DX90" s="287"/>
      <c r="DY90" s="283">
        <v>0</v>
      </c>
      <c r="DZ90" s="293">
        <v>0</v>
      </c>
      <c r="EA90" s="282">
        <f>_xlfn.FLOOR.PRECISE('[10]численность 2021'!T102)</f>
        <v>0</v>
      </c>
      <c r="EB90" s="282">
        <v>0</v>
      </c>
      <c r="EC90" s="282">
        <v>0</v>
      </c>
      <c r="ED90" s="282">
        <f t="shared" si="890"/>
        <v>0</v>
      </c>
      <c r="EE90" s="284">
        <f>_xlfn.FLOOR.PRECISE('[10]численность 2021'!U102)</f>
        <v>0</v>
      </c>
      <c r="EF90" s="285">
        <f t="shared" si="881"/>
        <v>0</v>
      </c>
      <c r="EG90" s="286">
        <f t="shared" si="882"/>
        <v>0</v>
      </c>
      <c r="EH90" s="292"/>
    </row>
    <row r="91" ht="33" customHeight="1">
      <c r="A91" s="152" t="s">
        <v>320</v>
      </c>
      <c r="B91" s="282">
        <f>'[10]численность 2021'!C103</f>
        <v>46.479999542236328</v>
      </c>
      <c r="C91" s="283">
        <v>154.28079199999999</v>
      </c>
      <c r="D91" s="283">
        <v>150.40718100000001</v>
      </c>
      <c r="E91" s="282">
        <f>_xlfn.FLOOR.PRECISE('[10]численность 2021'!D103)</f>
        <v>158</v>
      </c>
      <c r="F91" s="282">
        <v>3.2359550000000001</v>
      </c>
      <c r="G91" s="282">
        <v>3.2359550000000001</v>
      </c>
      <c r="H91" s="282">
        <f t="shared" si="883"/>
        <v>3.3993115653201667</v>
      </c>
      <c r="I91" s="284">
        <f>_xlfn.FLOOR.PRECISE('[10]численность 2021'!R103)</f>
        <v>50</v>
      </c>
      <c r="J91" s="285">
        <f t="shared" si="858"/>
        <v>55.299999999999997</v>
      </c>
      <c r="K91" s="286">
        <f t="shared" si="859"/>
        <v>50</v>
      </c>
      <c r="L91" s="287">
        <v>50</v>
      </c>
      <c r="M91" s="283">
        <v>10</v>
      </c>
      <c r="N91" s="283">
        <v>10</v>
      </c>
      <c r="O91" s="282">
        <f>_xlfn.FLOOR.PRECISE('[10]численность 2021'!P103)</f>
        <v>13</v>
      </c>
      <c r="P91" s="282">
        <v>0.215146</v>
      </c>
      <c r="Q91" s="282">
        <v>0.215146</v>
      </c>
      <c r="R91" s="282">
        <f t="shared" si="860"/>
        <v>0.27969019208330487</v>
      </c>
      <c r="S91" s="284">
        <f>_xlfn.FLOOR.PRECISE('[10]численность 2021'!Q103)</f>
        <v>1</v>
      </c>
      <c r="T91" s="284"/>
      <c r="U91" s="285">
        <f t="shared" si="891"/>
        <v>3.8999999999999999</v>
      </c>
      <c r="V91" s="286">
        <f t="shared" si="861"/>
        <v>1</v>
      </c>
      <c r="W91" s="287">
        <v>1</v>
      </c>
      <c r="X91" s="287"/>
      <c r="Y91" s="288"/>
      <c r="Z91" s="283">
        <v>177.454666</v>
      </c>
      <c r="AA91" s="283">
        <v>217.57978800000001</v>
      </c>
      <c r="AB91" s="282">
        <f>_xlfn.FLOOR.PRECISE('[10]численность 2021'!E103)</f>
        <v>282</v>
      </c>
      <c r="AC91" s="282">
        <v>3.8178719999999999</v>
      </c>
      <c r="AD91" s="282">
        <v>4.6811489999999996</v>
      </c>
      <c r="AE91" s="282">
        <f t="shared" si="884"/>
        <v>6.0671257051916898</v>
      </c>
      <c r="AF91" s="284">
        <f>_xlfn.FLOOR.PRECISE('[10]численность 2021'!O103)</f>
        <v>12</v>
      </c>
      <c r="AG91" s="285">
        <f t="shared" si="856"/>
        <v>14.100000000000001</v>
      </c>
      <c r="AH91" s="286">
        <f t="shared" si="857"/>
        <v>12</v>
      </c>
      <c r="AI91" s="289">
        <f t="shared" si="862"/>
        <v>9</v>
      </c>
      <c r="AJ91" s="287">
        <v>12</v>
      </c>
      <c r="AK91" s="287">
        <v>9</v>
      </c>
      <c r="AL91" s="283">
        <v>0</v>
      </c>
      <c r="AM91" s="283">
        <v>1.3926590000000001</v>
      </c>
      <c r="AN91" s="282">
        <f>_xlfn.FLOOR.PRECISE('[10]численность 2021'!F103)</f>
        <v>0</v>
      </c>
      <c r="AO91" s="282">
        <v>0</v>
      </c>
      <c r="AP91" s="282">
        <v>2.9963e-002</v>
      </c>
      <c r="AQ91" s="282">
        <f t="shared" si="885"/>
        <v>0</v>
      </c>
      <c r="AR91" s="284">
        <f>_xlfn.FLOOR.PRECISE('[10]численность 2021'!L103)</f>
        <v>0</v>
      </c>
      <c r="AS91" s="284"/>
      <c r="AT91" s="284">
        <f t="shared" si="892"/>
        <v>0</v>
      </c>
      <c r="AU91" s="285">
        <f t="shared" si="863"/>
        <v>0</v>
      </c>
      <c r="AV91" s="285">
        <f t="shared" si="893"/>
        <v>0</v>
      </c>
      <c r="AW91" s="290">
        <f t="shared" si="864"/>
        <v>0</v>
      </c>
      <c r="AX91" s="287"/>
      <c r="AY91" s="285">
        <f t="shared" si="894"/>
        <v>0</v>
      </c>
      <c r="AZ91" s="286">
        <f t="shared" si="865"/>
        <v>0</v>
      </c>
      <c r="BA91" s="287"/>
      <c r="BB91" s="285">
        <f t="shared" si="895"/>
        <v>0</v>
      </c>
      <c r="BC91" s="287"/>
      <c r="BD91" s="283">
        <v>20.171313999999999</v>
      </c>
      <c r="BE91" s="283">
        <v>17.698376</v>
      </c>
      <c r="BF91" s="282">
        <f>_xlfn.FLOOR.PRECISE('[10]численность 2021'!G103)</f>
        <v>14</v>
      </c>
      <c r="BG91" s="282">
        <v>0.43397799999999997</v>
      </c>
      <c r="BH91" s="282">
        <v>0.380774</v>
      </c>
      <c r="BI91" s="282">
        <f t="shared" si="886"/>
        <v>0.30120482224355904</v>
      </c>
      <c r="BJ91" s="284">
        <f>_xlfn.FLOOR.PRECISE('[10]численность 2021'!K103)</f>
        <v>0</v>
      </c>
      <c r="BK91" s="284"/>
      <c r="BL91" s="284">
        <f t="shared" si="896"/>
        <v>0</v>
      </c>
      <c r="BM91" s="285">
        <f t="shared" si="866"/>
        <v>0.41999999999999998</v>
      </c>
      <c r="BN91" s="290">
        <f t="shared" si="897"/>
        <v>0</v>
      </c>
      <c r="BO91" s="287"/>
      <c r="BP91" s="285">
        <f t="shared" si="898"/>
        <v>0</v>
      </c>
      <c r="BQ91" s="286">
        <f t="shared" si="867"/>
        <v>0</v>
      </c>
      <c r="BR91" s="287"/>
      <c r="BS91" s="285">
        <f t="shared" si="868"/>
        <v>0</v>
      </c>
      <c r="BT91" s="287"/>
      <c r="BU91" s="283">
        <v>29.046693999999999</v>
      </c>
      <c r="BV91" s="283">
        <v>26.901533000000001</v>
      </c>
      <c r="BW91" s="282">
        <f>_xlfn.FLOOR.PRECISE('[10]численность 2021'!H103)</f>
        <v>22</v>
      </c>
      <c r="BX91" s="282">
        <v>0.62492899999999996</v>
      </c>
      <c r="BY91" s="282">
        <v>0.57877699999999999</v>
      </c>
      <c r="BZ91" s="282">
        <f t="shared" si="887"/>
        <v>0.4733218635255928</v>
      </c>
      <c r="CA91" s="284">
        <f>_xlfn.FLOOR.PRECISE('[10]численность 2021'!M103)</f>
        <v>0</v>
      </c>
      <c r="CB91" s="284"/>
      <c r="CC91" s="284"/>
      <c r="CD91" s="284">
        <f t="shared" si="899"/>
        <v>0</v>
      </c>
      <c r="CE91" s="285">
        <f t="shared" si="869"/>
        <v>0.65999999999999992</v>
      </c>
      <c r="CF91" s="290">
        <f t="shared" si="870"/>
        <v>0</v>
      </c>
      <c r="CG91" s="287"/>
      <c r="CH91" s="285">
        <f t="shared" si="900"/>
        <v>0</v>
      </c>
      <c r="CI91" s="286">
        <f t="shared" si="871"/>
        <v>0</v>
      </c>
      <c r="CJ91" s="287"/>
      <c r="CK91" s="285">
        <f t="shared" si="901"/>
        <v>0</v>
      </c>
      <c r="CL91" s="286">
        <f t="shared" si="872"/>
        <v>0</v>
      </c>
      <c r="CM91" s="287"/>
      <c r="CN91" s="285">
        <f t="shared" si="873"/>
        <v>0</v>
      </c>
      <c r="CO91" s="287"/>
      <c r="CP91" s="291">
        <f t="shared" si="874"/>
        <v>1</v>
      </c>
      <c r="CQ91" s="283"/>
      <c r="CR91" s="283"/>
      <c r="CS91" s="283"/>
      <c r="CT91" s="282"/>
      <c r="CU91" s="282"/>
      <c r="CV91" s="282"/>
      <c r="CW91" s="284"/>
      <c r="CX91" s="285"/>
      <c r="CY91" s="290"/>
      <c r="CZ91" s="292"/>
      <c r="DA91" s="285"/>
      <c r="DB91" s="292"/>
      <c r="DC91" s="283">
        <v>0</v>
      </c>
      <c r="DD91" s="283">
        <v>0</v>
      </c>
      <c r="DE91" s="282">
        <f>_xlfn.FLOOR.PRECISE('[10]численность 2021'!I103)</f>
        <v>0</v>
      </c>
      <c r="DF91" s="282">
        <v>0</v>
      </c>
      <c r="DG91" s="282">
        <v>0</v>
      </c>
      <c r="DH91" s="282">
        <f t="shared" si="888"/>
        <v>0</v>
      </c>
      <c r="DI91" s="284">
        <f>_xlfn.FLOOR.PRECISE('[10]численность 2021'!N103)</f>
        <v>0</v>
      </c>
      <c r="DJ91" s="285">
        <f t="shared" si="902"/>
        <v>0</v>
      </c>
      <c r="DK91" s="286">
        <f t="shared" si="878"/>
        <v>0</v>
      </c>
      <c r="DL91" s="287"/>
      <c r="DM91" s="285">
        <f t="shared" si="903"/>
        <v>0</v>
      </c>
      <c r="DN91" s="287"/>
      <c r="DO91" s="283">
        <v>0.264542</v>
      </c>
      <c r="DP91" s="283">
        <v>0.23211000000000001</v>
      </c>
      <c r="DQ91" s="282">
        <f>_xlfn.FLOOR.PRECISE('[10]численность 2021'!J103)</f>
        <v>0</v>
      </c>
      <c r="DR91" s="282">
        <v>5.692e-003</v>
      </c>
      <c r="DS91" s="282">
        <v>4.9940000000000002e-003</v>
      </c>
      <c r="DT91" s="282">
        <f t="shared" si="889"/>
        <v>0</v>
      </c>
      <c r="DU91" s="284">
        <f>_xlfn.FLOOR.PRECISE('[10]численность 2021'!S103)</f>
        <v>0</v>
      </c>
      <c r="DV91" s="285">
        <f t="shared" si="879"/>
        <v>0</v>
      </c>
      <c r="DW91" s="286">
        <f t="shared" si="880"/>
        <v>0</v>
      </c>
      <c r="DX91" s="287"/>
      <c r="DY91" s="283">
        <v>0</v>
      </c>
      <c r="DZ91" s="293">
        <v>0</v>
      </c>
      <c r="EA91" s="282">
        <f>_xlfn.FLOOR.PRECISE('[10]численность 2021'!T103)</f>
        <v>0</v>
      </c>
      <c r="EB91" s="282">
        <v>0</v>
      </c>
      <c r="EC91" s="282">
        <v>0</v>
      </c>
      <c r="ED91" s="282">
        <f t="shared" si="890"/>
        <v>0</v>
      </c>
      <c r="EE91" s="284">
        <f>_xlfn.FLOOR.PRECISE('[10]численность 2021'!U103)</f>
        <v>0</v>
      </c>
      <c r="EF91" s="285">
        <f t="shared" si="881"/>
        <v>0</v>
      </c>
      <c r="EG91" s="286">
        <f t="shared" si="882"/>
        <v>0</v>
      </c>
      <c r="EH91" s="292"/>
    </row>
    <row r="92" ht="33" customHeight="1">
      <c r="A92" s="152" t="s">
        <v>321</v>
      </c>
      <c r="B92" s="282">
        <f>'[10]численность 2021'!C104</f>
        <v>2090</v>
      </c>
      <c r="C92" s="283">
        <v>9154.3017579999996</v>
      </c>
      <c r="D92" s="283">
        <v>9612.9736329999996</v>
      </c>
      <c r="E92" s="282">
        <f>_xlfn.FLOOR.PRECISE('[10]численность 2021'!D104)</f>
        <v>10989</v>
      </c>
      <c r="F92" s="282">
        <v>4.5995090000000003</v>
      </c>
      <c r="G92" s="282">
        <v>4.5995090000000003</v>
      </c>
      <c r="H92" s="282">
        <f t="shared" si="883"/>
        <v>5.257894736842105</v>
      </c>
      <c r="I92" s="284">
        <f>_xlfn.FLOOR.PRECISE('[10]численность 2021'!R104)</f>
        <v>2500</v>
      </c>
      <c r="J92" s="285">
        <f t="shared" si="858"/>
        <v>3846.1499999999996</v>
      </c>
      <c r="K92" s="286">
        <f t="shared" si="859"/>
        <v>2500</v>
      </c>
      <c r="L92" s="287">
        <v>2500</v>
      </c>
      <c r="M92" s="283">
        <v>460</v>
      </c>
      <c r="N92" s="283">
        <v>460</v>
      </c>
      <c r="O92" s="282">
        <f>_xlfn.FLOOR.PRECISE('[10]численность 2021'!P104)</f>
        <v>460</v>
      </c>
      <c r="P92" s="282">
        <v>0.22009600000000001</v>
      </c>
      <c r="Q92" s="282">
        <v>0.22009600000000001</v>
      </c>
      <c r="R92" s="282">
        <f t="shared" si="860"/>
        <v>0.22009569377990432</v>
      </c>
      <c r="S92" s="284">
        <f>_xlfn.FLOOR.PRECISE('[10]численность 2021'!Q104)</f>
        <v>40</v>
      </c>
      <c r="T92" s="284"/>
      <c r="U92" s="285">
        <f t="shared" si="891"/>
        <v>138</v>
      </c>
      <c r="V92" s="286">
        <f t="shared" si="861"/>
        <v>40</v>
      </c>
      <c r="W92" s="287">
        <v>40</v>
      </c>
      <c r="X92" s="287">
        <v>20</v>
      </c>
      <c r="Y92" s="288"/>
      <c r="Z92" s="283">
        <v>12110.038086</v>
      </c>
      <c r="AA92" s="283">
        <v>14867.927734000001</v>
      </c>
      <c r="AB92" s="282">
        <f>_xlfn.FLOOR.PRECISE('[10]численность 2021'!E104)</f>
        <v>17094</v>
      </c>
      <c r="AC92" s="282">
        <v>5.7942770000000001</v>
      </c>
      <c r="AD92" s="282">
        <v>7.1138409999999999</v>
      </c>
      <c r="AE92" s="282">
        <f t="shared" si="884"/>
        <v>8.1789473684210527</v>
      </c>
      <c r="AF92" s="284">
        <f>_xlfn.FLOOR.PRECISE('[10]численность 2021'!O104)</f>
        <v>720</v>
      </c>
      <c r="AG92" s="285">
        <f t="shared" si="856"/>
        <v>854.70000000000005</v>
      </c>
      <c r="AH92" s="286">
        <f t="shared" si="857"/>
        <v>720</v>
      </c>
      <c r="AI92" s="289">
        <f t="shared" si="862"/>
        <v>540</v>
      </c>
      <c r="AJ92" s="287">
        <v>720</v>
      </c>
      <c r="AK92" s="287">
        <v>540</v>
      </c>
      <c r="AL92" s="283">
        <v>0</v>
      </c>
      <c r="AM92" s="283">
        <v>0</v>
      </c>
      <c r="AN92" s="282">
        <f>_xlfn.FLOOR.PRECISE('[10]численность 2021'!F104)</f>
        <v>0</v>
      </c>
      <c r="AO92" s="282">
        <v>0</v>
      </c>
      <c r="AP92" s="282">
        <v>0</v>
      </c>
      <c r="AQ92" s="282">
        <f t="shared" si="885"/>
        <v>0</v>
      </c>
      <c r="AR92" s="284">
        <f>_xlfn.FLOOR.PRECISE('[10]численность 2021'!L104)</f>
        <v>0</v>
      </c>
      <c r="AS92" s="284"/>
      <c r="AT92" s="284">
        <f t="shared" si="892"/>
        <v>0</v>
      </c>
      <c r="AU92" s="285">
        <f t="shared" si="863"/>
        <v>0</v>
      </c>
      <c r="AV92" s="285">
        <f t="shared" si="893"/>
        <v>0</v>
      </c>
      <c r="AW92" s="290">
        <f t="shared" si="864"/>
        <v>0</v>
      </c>
      <c r="AX92" s="287"/>
      <c r="AY92" s="285">
        <f t="shared" si="894"/>
        <v>0</v>
      </c>
      <c r="AZ92" s="286">
        <f t="shared" si="865"/>
        <v>0</v>
      </c>
      <c r="BA92" s="287"/>
      <c r="BB92" s="285">
        <f t="shared" si="895"/>
        <v>0</v>
      </c>
      <c r="BC92" s="287"/>
      <c r="BD92" s="283">
        <v>521.21832300000005</v>
      </c>
      <c r="BE92" s="283">
        <v>793.54956100000004</v>
      </c>
      <c r="BF92" s="282">
        <f>_xlfn.FLOOR.PRECISE('[10]численность 2021'!G104)</f>
        <v>736</v>
      </c>
      <c r="BG92" s="282">
        <v>0.249387</v>
      </c>
      <c r="BH92" s="282">
        <v>0.379689</v>
      </c>
      <c r="BI92" s="282">
        <f t="shared" si="886"/>
        <v>0.35215311004784688</v>
      </c>
      <c r="BJ92" s="284">
        <f>_xlfn.FLOOR.PRECISE('[10]численность 2021'!K104)</f>
        <v>20</v>
      </c>
      <c r="BK92" s="284"/>
      <c r="BL92" s="284">
        <f t="shared" si="896"/>
        <v>20</v>
      </c>
      <c r="BM92" s="285">
        <f t="shared" si="866"/>
        <v>22.079999999999998</v>
      </c>
      <c r="BN92" s="290">
        <f t="shared" si="897"/>
        <v>20</v>
      </c>
      <c r="BO92" s="287">
        <v>20</v>
      </c>
      <c r="BP92" s="285">
        <f t="shared" si="898"/>
        <v>3</v>
      </c>
      <c r="BQ92" s="286">
        <f t="shared" si="867"/>
        <v>0</v>
      </c>
      <c r="BR92" s="287">
        <v>3</v>
      </c>
      <c r="BS92" s="285">
        <f t="shared" si="868"/>
        <v>4</v>
      </c>
      <c r="BT92" s="287">
        <v>4</v>
      </c>
      <c r="BU92" s="283">
        <v>2981.3688959999999</v>
      </c>
      <c r="BV92" s="283">
        <v>3153.3154300000001</v>
      </c>
      <c r="BW92" s="282">
        <f>_xlfn.FLOOR.PRECISE('[10]численность 2021'!H104)</f>
        <v>3189</v>
      </c>
      <c r="BX92" s="282">
        <v>1.4264920000000001</v>
      </c>
      <c r="BY92" s="282">
        <v>1.5087630000000001</v>
      </c>
      <c r="BZ92" s="282">
        <f t="shared" si="887"/>
        <v>1.5258373205741627</v>
      </c>
      <c r="CA92" s="284">
        <f>_xlfn.FLOOR.PRECISE('[10]численность 2021'!M104)</f>
        <v>85</v>
      </c>
      <c r="CB92" s="284"/>
      <c r="CC92" s="284"/>
      <c r="CD92" s="284">
        <f t="shared" si="899"/>
        <v>85</v>
      </c>
      <c r="CE92" s="285">
        <f t="shared" si="869"/>
        <v>159.45000000000002</v>
      </c>
      <c r="CF92" s="290">
        <f t="shared" si="870"/>
        <v>85</v>
      </c>
      <c r="CG92" s="287">
        <v>85</v>
      </c>
      <c r="CH92" s="285">
        <f t="shared" si="900"/>
        <v>6.375</v>
      </c>
      <c r="CI92" s="286">
        <f t="shared" si="871"/>
        <v>0</v>
      </c>
      <c r="CJ92" s="287">
        <v>6</v>
      </c>
      <c r="CK92" s="285">
        <f t="shared" si="901"/>
        <v>6.375</v>
      </c>
      <c r="CL92" s="286">
        <f t="shared" si="872"/>
        <v>0</v>
      </c>
      <c r="CM92" s="287">
        <v>6</v>
      </c>
      <c r="CN92" s="285">
        <f t="shared" si="873"/>
        <v>17</v>
      </c>
      <c r="CO92" s="287">
        <v>23</v>
      </c>
      <c r="CP92" s="291">
        <f t="shared" si="874"/>
        <v>1</v>
      </c>
      <c r="CQ92" s="283"/>
      <c r="CR92" s="283"/>
      <c r="CS92" s="283"/>
      <c r="CT92" s="282"/>
      <c r="CU92" s="282"/>
      <c r="CV92" s="282"/>
      <c r="CW92" s="284"/>
      <c r="CX92" s="285"/>
      <c r="CY92" s="290"/>
      <c r="CZ92" s="292"/>
      <c r="DA92" s="285"/>
      <c r="DB92" s="292"/>
      <c r="DC92" s="283">
        <v>0</v>
      </c>
      <c r="DD92" s="283">
        <v>0</v>
      </c>
      <c r="DE92" s="282">
        <f>_xlfn.FLOOR.PRECISE('[10]численность 2021'!I104)</f>
        <v>0</v>
      </c>
      <c r="DF92" s="282">
        <v>0</v>
      </c>
      <c r="DG92" s="282">
        <v>0</v>
      </c>
      <c r="DH92" s="282">
        <f t="shared" si="888"/>
        <v>0</v>
      </c>
      <c r="DI92" s="284">
        <f>_xlfn.FLOOR.PRECISE('[10]численность 2021'!N104)</f>
        <v>0</v>
      </c>
      <c r="DJ92" s="285">
        <f t="shared" si="902"/>
        <v>0</v>
      </c>
      <c r="DK92" s="286">
        <f t="shared" si="878"/>
        <v>0</v>
      </c>
      <c r="DL92" s="287"/>
      <c r="DM92" s="285">
        <f t="shared" si="903"/>
        <v>0</v>
      </c>
      <c r="DN92" s="287"/>
      <c r="DO92" s="283">
        <v>129.87735000000001</v>
      </c>
      <c r="DP92" s="283">
        <v>123.243256</v>
      </c>
      <c r="DQ92" s="282">
        <f>_xlfn.FLOOR.PRECISE('[10]численность 2021'!J104)</f>
        <v>127</v>
      </c>
      <c r="DR92" s="282">
        <v>6.2142000000000003e-002</v>
      </c>
      <c r="DS92" s="282">
        <v>5.8968e-002</v>
      </c>
      <c r="DT92" s="282">
        <f t="shared" si="889"/>
        <v>6.0765550239234453e-002</v>
      </c>
      <c r="DU92" s="284">
        <f>_xlfn.FLOOR.PRECISE('[10]численность 2021'!S104)</f>
        <v>6</v>
      </c>
      <c r="DV92" s="285">
        <f t="shared" si="879"/>
        <v>12.700000000000001</v>
      </c>
      <c r="DW92" s="286">
        <f t="shared" si="880"/>
        <v>6</v>
      </c>
      <c r="DX92" s="287">
        <v>5</v>
      </c>
      <c r="DY92" s="283">
        <v>0</v>
      </c>
      <c r="DZ92" s="293">
        <v>0</v>
      </c>
      <c r="EA92" s="282">
        <f>_xlfn.FLOOR.PRECISE('[10]численность 2021'!T104)</f>
        <v>0</v>
      </c>
      <c r="EB92" s="282">
        <v>0</v>
      </c>
      <c r="EC92" s="282">
        <v>0</v>
      </c>
      <c r="ED92" s="282">
        <f t="shared" si="890"/>
        <v>0</v>
      </c>
      <c r="EE92" s="284">
        <f>_xlfn.FLOOR.PRECISE('[10]численность 2021'!U104)</f>
        <v>0</v>
      </c>
      <c r="EF92" s="285">
        <f t="shared" si="881"/>
        <v>0</v>
      </c>
      <c r="EG92" s="286">
        <f t="shared" si="882"/>
        <v>0</v>
      </c>
      <c r="EH92" s="292"/>
    </row>
    <row r="93" ht="33" customHeight="1">
      <c r="A93" s="152" t="s">
        <v>322</v>
      </c>
      <c r="B93" s="282">
        <f>'[10]численность 2021'!C100</f>
        <v>31.655000686645508</v>
      </c>
      <c r="C93" s="283"/>
      <c r="D93" s="283"/>
      <c r="E93" s="282">
        <f>_xlfn.FLOOR.PRECISE('[10]численность 2021'!D100)</f>
        <v>92</v>
      </c>
      <c r="F93" s="282"/>
      <c r="G93" s="282"/>
      <c r="H93" s="282">
        <f t="shared" si="883"/>
        <v>2.9063338494512374</v>
      </c>
      <c r="I93" s="284">
        <f>_xlfn.FLOOR.PRECISE('[10]численность 2021'!R100)</f>
        <v>20</v>
      </c>
      <c r="J93" s="285">
        <f t="shared" si="858"/>
        <v>32.199999999999996</v>
      </c>
      <c r="K93" s="286">
        <f t="shared" si="859"/>
        <v>20</v>
      </c>
      <c r="L93" s="287">
        <v>20</v>
      </c>
      <c r="M93" s="283"/>
      <c r="N93" s="283"/>
      <c r="O93" s="282">
        <f>_xlfn.FLOOR.PRECISE('[10]численность 2021'!P100)</f>
        <v>0</v>
      </c>
      <c r="P93" s="282"/>
      <c r="Q93" s="282"/>
      <c r="R93" s="282"/>
      <c r="S93" s="284">
        <f>_xlfn.FLOOR.PRECISE('[10]численность 2021'!Q100)</f>
        <v>0</v>
      </c>
      <c r="T93" s="284"/>
      <c r="U93" s="285">
        <f t="shared" si="891"/>
        <v>0</v>
      </c>
      <c r="V93" s="286">
        <f t="shared" si="861"/>
        <v>0</v>
      </c>
      <c r="W93" s="287"/>
      <c r="X93" s="287"/>
      <c r="Y93" s="288"/>
      <c r="Z93" s="283"/>
      <c r="AA93" s="283"/>
      <c r="AB93" s="282">
        <f>_xlfn.FLOOR.PRECISE('[10]численность 2021'!E100)</f>
        <v>144</v>
      </c>
      <c r="AC93" s="282"/>
      <c r="AD93" s="282"/>
      <c r="AE93" s="282"/>
      <c r="AF93" s="284">
        <f>_xlfn.FLOOR.PRECISE('[10]численность 2021'!O100)</f>
        <v>7</v>
      </c>
      <c r="AG93" s="285">
        <f t="shared" si="856"/>
        <v>7.2000000000000002</v>
      </c>
      <c r="AH93" s="286">
        <f t="shared" si="857"/>
        <v>7</v>
      </c>
      <c r="AI93" s="289">
        <f t="shared" si="862"/>
        <v>5.25</v>
      </c>
      <c r="AJ93" s="287">
        <v>7</v>
      </c>
      <c r="AK93" s="287">
        <v>5</v>
      </c>
      <c r="AL93" s="283"/>
      <c r="AM93" s="283"/>
      <c r="AN93" s="282">
        <f>_xlfn.FLOOR.PRECISE('[10]численность 2021'!F100)</f>
        <v>32</v>
      </c>
      <c r="AO93" s="282"/>
      <c r="AP93" s="282"/>
      <c r="AQ93" s="282">
        <f t="shared" si="885"/>
        <v>1.0108987302439087</v>
      </c>
      <c r="AR93" s="284">
        <f>_xlfn.FLOOR.PRECISE('[10]численность 2021'!L100)</f>
        <v>2</v>
      </c>
      <c r="AS93" s="284"/>
      <c r="AT93" s="284">
        <f t="shared" si="892"/>
        <v>2</v>
      </c>
      <c r="AU93" s="285">
        <f t="shared" si="863"/>
        <v>0</v>
      </c>
      <c r="AV93" s="285">
        <f t="shared" si="893"/>
        <v>0</v>
      </c>
      <c r="AW93" s="290">
        <f t="shared" si="864"/>
        <v>0</v>
      </c>
      <c r="AX93" s="287"/>
      <c r="AY93" s="285"/>
      <c r="AZ93" s="286"/>
      <c r="BA93" s="287"/>
      <c r="BB93" s="285"/>
      <c r="BC93" s="287"/>
      <c r="BD93" s="283"/>
      <c r="BE93" s="283"/>
      <c r="BF93" s="282">
        <f>_xlfn.FLOOR.PRECISE('[10]численность 2021'!G100)</f>
        <v>13</v>
      </c>
      <c r="BG93" s="282"/>
      <c r="BH93" s="282"/>
      <c r="BI93" s="282">
        <f t="shared" si="886"/>
        <v>0.41067760916158791</v>
      </c>
      <c r="BJ93" s="284">
        <f>_xlfn.FLOOR.PRECISE('[10]численность 2021'!K100)</f>
        <v>0</v>
      </c>
      <c r="BK93" s="284"/>
      <c r="BL93" s="284">
        <f t="shared" si="896"/>
        <v>0</v>
      </c>
      <c r="BM93" s="285">
        <f t="shared" si="866"/>
        <v>0.39000000000000001</v>
      </c>
      <c r="BN93" s="290">
        <f t="shared" si="897"/>
        <v>0</v>
      </c>
      <c r="BO93" s="287"/>
      <c r="BP93" s="285"/>
      <c r="BQ93" s="286"/>
      <c r="BR93" s="287"/>
      <c r="BS93" s="285"/>
      <c r="BT93" s="287"/>
      <c r="BU93" s="283"/>
      <c r="BV93" s="283"/>
      <c r="BW93" s="282">
        <f>_xlfn.FLOOR.PRECISE('[10]численность 2021'!H100)</f>
        <v>10</v>
      </c>
      <c r="BX93" s="282"/>
      <c r="BY93" s="282"/>
      <c r="BZ93" s="282">
        <f t="shared" si="887"/>
        <v>0.31590585320122144</v>
      </c>
      <c r="CA93" s="284">
        <f>_xlfn.FLOOR.PRECISE('[10]численность 2021'!M100)</f>
        <v>0</v>
      </c>
      <c r="CB93" s="284"/>
      <c r="CC93" s="284"/>
      <c r="CD93" s="284">
        <f t="shared" si="899"/>
        <v>0</v>
      </c>
      <c r="CE93" s="285">
        <f t="shared" si="869"/>
        <v>0.29999999999999999</v>
      </c>
      <c r="CF93" s="290">
        <f t="shared" si="870"/>
        <v>0</v>
      </c>
      <c r="CG93" s="287"/>
      <c r="CH93" s="285">
        <f t="shared" si="900"/>
        <v>0</v>
      </c>
      <c r="CI93" s="286">
        <f t="shared" si="871"/>
        <v>0</v>
      </c>
      <c r="CJ93" s="287"/>
      <c r="CK93" s="285">
        <f t="shared" si="901"/>
        <v>0</v>
      </c>
      <c r="CL93" s="286">
        <f t="shared" si="872"/>
        <v>0</v>
      </c>
      <c r="CM93" s="287"/>
      <c r="CN93" s="285">
        <f t="shared" si="873"/>
        <v>0</v>
      </c>
      <c r="CO93" s="287"/>
      <c r="CP93" s="291">
        <f t="shared" si="874"/>
        <v>1</v>
      </c>
      <c r="CQ93" s="283"/>
      <c r="CR93" s="283"/>
      <c r="CS93" s="283"/>
      <c r="CT93" s="282"/>
      <c r="CU93" s="282"/>
      <c r="CV93" s="282"/>
      <c r="CW93" s="284"/>
      <c r="CX93" s="285"/>
      <c r="CY93" s="290"/>
      <c r="CZ93" s="292"/>
      <c r="DA93" s="285"/>
      <c r="DB93" s="292"/>
      <c r="DC93" s="283"/>
      <c r="DD93" s="283"/>
      <c r="DE93" s="282">
        <f>_xlfn.FLOOR.PRECISE('[10]численность 2021'!I100)</f>
        <v>0</v>
      </c>
      <c r="DF93" s="282"/>
      <c r="DG93" s="282"/>
      <c r="DH93" s="282">
        <f t="shared" si="888"/>
        <v>0</v>
      </c>
      <c r="DI93" s="284">
        <f>_xlfn.FLOOR.PRECISE('[10]численность 2021'!N105)</f>
        <v>0</v>
      </c>
      <c r="DJ93" s="285">
        <f t="shared" si="902"/>
        <v>0</v>
      </c>
      <c r="DK93" s="286">
        <f t="shared" si="878"/>
        <v>0</v>
      </c>
      <c r="DL93" s="287"/>
      <c r="DM93" s="285">
        <f t="shared" si="903"/>
        <v>0</v>
      </c>
      <c r="DN93" s="287"/>
      <c r="DO93" s="283"/>
      <c r="DP93" s="283"/>
      <c r="DQ93" s="282">
        <f>_xlfn.FLOOR.PRECISE('[10]численность 2021'!J100)</f>
        <v>0</v>
      </c>
      <c r="DR93" s="282"/>
      <c r="DS93" s="282"/>
      <c r="DT93" s="282"/>
      <c r="DU93" s="284">
        <f>_xlfn.FLOOR.PRECISE('[10]численность 2021'!S100)</f>
        <v>0</v>
      </c>
      <c r="DV93" s="285">
        <f t="shared" si="879"/>
        <v>0</v>
      </c>
      <c r="DW93" s="286">
        <f t="shared" si="880"/>
        <v>0</v>
      </c>
      <c r="DX93" s="287"/>
      <c r="DY93" s="283"/>
      <c r="DZ93" s="293"/>
      <c r="EA93" s="282">
        <f>_xlfn.FLOOR.PRECISE('[10]численность 2021'!T100)</f>
        <v>0</v>
      </c>
      <c r="EB93" s="282"/>
      <c r="EC93" s="282"/>
      <c r="ED93" s="282"/>
      <c r="EE93" s="284">
        <f>_xlfn.FLOOR.PRECISE('[10]численность 2021'!U100)</f>
        <v>0</v>
      </c>
      <c r="EF93" s="285"/>
      <c r="EG93" s="286"/>
      <c r="EH93" s="292"/>
    </row>
    <row r="94" ht="34.5" customHeight="1">
      <c r="A94" s="152" t="s">
        <v>145</v>
      </c>
      <c r="B94" s="282">
        <f>'[10]численность 2021'!C99</f>
        <v>42.955001831054688</v>
      </c>
      <c r="C94" s="283">
        <v>262.98980699999998</v>
      </c>
      <c r="D94" s="283">
        <v>239.131317</v>
      </c>
      <c r="E94" s="282">
        <f>_xlfn.FLOOR.PRECISE('[10]численность 2021'!D99)</f>
        <v>168</v>
      </c>
      <c r="F94" s="282">
        <v>5.5670190000000002</v>
      </c>
      <c r="G94" s="282">
        <v>5.5670190000000002</v>
      </c>
      <c r="H94" s="282">
        <f t="shared" si="883"/>
        <v>3.9110695574116576</v>
      </c>
      <c r="I94" s="284">
        <f>_xlfn.FLOOR.PRECISE('[10]численность 2021'!R99)</f>
        <v>58</v>
      </c>
      <c r="J94" s="285">
        <f t="shared" si="858"/>
        <v>58.799999999999997</v>
      </c>
      <c r="K94" s="286">
        <f t="shared" si="859"/>
        <v>58</v>
      </c>
      <c r="L94" s="287">
        <v>58</v>
      </c>
      <c r="M94" s="283">
        <v>31</v>
      </c>
      <c r="N94" s="283">
        <v>31</v>
      </c>
      <c r="O94" s="282">
        <f>_xlfn.FLOOR.PRECISE('[10]численность 2021'!P99)</f>
        <v>30</v>
      </c>
      <c r="P94" s="282">
        <v>0.72168500000000002</v>
      </c>
      <c r="Q94" s="282">
        <v>0.72168500000000002</v>
      </c>
      <c r="R94" s="282">
        <f t="shared" si="860"/>
        <v>0.69840527810922459</v>
      </c>
      <c r="S94" s="284">
        <f>_xlfn.FLOOR.PRECISE('[10]численность 2021'!Q99)</f>
        <v>3</v>
      </c>
      <c r="T94" s="284"/>
      <c r="U94" s="285">
        <f t="shared" si="891"/>
        <v>9</v>
      </c>
      <c r="V94" s="286">
        <f t="shared" si="861"/>
        <v>3</v>
      </c>
      <c r="W94" s="287">
        <v>3</v>
      </c>
      <c r="X94" s="287"/>
      <c r="Y94" s="288"/>
      <c r="Z94" s="283">
        <v>647.10101299999997</v>
      </c>
      <c r="AA94" s="283">
        <v>457.80166600000001</v>
      </c>
      <c r="AB94" s="282">
        <f>_xlfn.FLOOR.PRECISE('[10]численность 2021'!E99)</f>
        <v>425</v>
      </c>
      <c r="AC94" s="282">
        <v>15.064624999999999</v>
      </c>
      <c r="AD94" s="282">
        <v>10.657703</v>
      </c>
      <c r="AE94" s="282">
        <f t="shared" si="884"/>
        <v>9.8940747732140153</v>
      </c>
      <c r="AF94" s="284">
        <f>_xlfn.FLOOR.PRECISE('[10]численность 2021'!O99)</f>
        <v>21</v>
      </c>
      <c r="AG94" s="285">
        <f t="shared" si="856"/>
        <v>21.25</v>
      </c>
      <c r="AH94" s="286">
        <f t="shared" si="857"/>
        <v>21</v>
      </c>
      <c r="AI94" s="289">
        <f t="shared" si="862"/>
        <v>15.75</v>
      </c>
      <c r="AJ94" s="287">
        <v>21</v>
      </c>
      <c r="AK94" s="287">
        <v>15</v>
      </c>
      <c r="AL94" s="283">
        <v>127.11174800000001</v>
      </c>
      <c r="AM94" s="283">
        <v>107.53228799999999</v>
      </c>
      <c r="AN94" s="282">
        <f>_xlfn.FLOOR.PRECISE('[10]численность 2021'!F99)</f>
        <v>93</v>
      </c>
      <c r="AO94" s="282">
        <v>2.959184</v>
      </c>
      <c r="AP94" s="282">
        <v>2.503371</v>
      </c>
      <c r="AQ94" s="282">
        <f t="shared" si="885"/>
        <v>2.1650563621385963</v>
      </c>
      <c r="AR94" s="284">
        <f>_xlfn.FLOOR.PRECISE('[10]численность 2021'!L99)</f>
        <v>4</v>
      </c>
      <c r="AS94" s="284"/>
      <c r="AT94" s="284">
        <f t="shared" si="892"/>
        <v>4</v>
      </c>
      <c r="AU94" s="285">
        <f t="shared" si="863"/>
        <v>6.5100000000000007</v>
      </c>
      <c r="AV94" s="285">
        <f t="shared" si="893"/>
        <v>0</v>
      </c>
      <c r="AW94" s="290">
        <f t="shared" si="864"/>
        <v>4</v>
      </c>
      <c r="AX94" s="287">
        <v>4</v>
      </c>
      <c r="AY94" s="285">
        <f t="shared" si="894"/>
        <v>0</v>
      </c>
      <c r="AZ94" s="286">
        <f t="shared" si="865"/>
        <v>0</v>
      </c>
      <c r="BA94" s="287"/>
      <c r="BB94" s="285">
        <f t="shared" si="895"/>
        <v>1.2</v>
      </c>
      <c r="BC94" s="287"/>
      <c r="BD94" s="283">
        <v>98.779456999999994</v>
      </c>
      <c r="BE94" s="283">
        <v>87.850037</v>
      </c>
      <c r="BF94" s="282">
        <f>_xlfn.FLOOR.PRECISE('[10]численность 2021'!G99)</f>
        <v>103</v>
      </c>
      <c r="BG94" s="282">
        <v>2.2996029999999998</v>
      </c>
      <c r="BH94" s="282">
        <v>2.0451640000000002</v>
      </c>
      <c r="BI94" s="282">
        <f t="shared" si="886"/>
        <v>2.3978581215083379</v>
      </c>
      <c r="BJ94" s="284">
        <f>_xlfn.FLOOR.PRECISE('[10]численность 2021'!K99)</f>
        <v>7</v>
      </c>
      <c r="BK94" s="284"/>
      <c r="BL94" s="284">
        <f t="shared" si="896"/>
        <v>7</v>
      </c>
      <c r="BM94" s="285">
        <f t="shared" si="866"/>
        <v>7.2100000000000009</v>
      </c>
      <c r="BN94" s="290">
        <f t="shared" si="897"/>
        <v>7</v>
      </c>
      <c r="BO94" s="287">
        <v>7</v>
      </c>
      <c r="BP94" s="285">
        <f t="shared" si="898"/>
        <v>1.05</v>
      </c>
      <c r="BQ94" s="286">
        <f t="shared" si="867"/>
        <v>0</v>
      </c>
      <c r="BR94" s="287"/>
      <c r="BS94" s="285">
        <f t="shared" si="868"/>
        <v>1.4000000000000001</v>
      </c>
      <c r="BT94" s="287"/>
      <c r="BU94" s="283">
        <v>175.27784700000001</v>
      </c>
      <c r="BV94" s="283">
        <v>152.273392</v>
      </c>
      <c r="BW94" s="282">
        <f>_xlfn.FLOOR.PRECISE('[10]численность 2021'!H99)</f>
        <v>154</v>
      </c>
      <c r="BX94" s="282">
        <v>4.0804989999999997</v>
      </c>
      <c r="BY94" s="282">
        <v>3.5449510000000002</v>
      </c>
      <c r="BZ94" s="282">
        <f t="shared" si="887"/>
        <v>3.5851470942940193</v>
      </c>
      <c r="CA94" s="284">
        <f>_xlfn.FLOOR.PRECISE('[10]численность 2021'!M99)</f>
        <v>7</v>
      </c>
      <c r="CB94" s="284"/>
      <c r="CC94" s="284"/>
      <c r="CD94" s="284">
        <f t="shared" si="899"/>
        <v>7</v>
      </c>
      <c r="CE94" s="285">
        <f t="shared" si="869"/>
        <v>10.780000000000001</v>
      </c>
      <c r="CF94" s="290">
        <f t="shared" si="870"/>
        <v>7</v>
      </c>
      <c r="CG94" s="287">
        <v>7</v>
      </c>
      <c r="CH94" s="285">
        <f t="shared" si="900"/>
        <v>0.52500000000000002</v>
      </c>
      <c r="CI94" s="286">
        <f t="shared" si="871"/>
        <v>0</v>
      </c>
      <c r="CJ94" s="287"/>
      <c r="CK94" s="285">
        <f t="shared" si="901"/>
        <v>0.52500000000000002</v>
      </c>
      <c r="CL94" s="286">
        <f t="shared" si="872"/>
        <v>0</v>
      </c>
      <c r="CM94" s="287"/>
      <c r="CN94" s="285">
        <f t="shared" si="873"/>
        <v>1.4000000000000001</v>
      </c>
      <c r="CO94" s="287"/>
      <c r="CP94" s="291">
        <f t="shared" si="874"/>
        <v>1</v>
      </c>
      <c r="CQ94" s="283">
        <v>89</v>
      </c>
      <c r="CR94" s="283">
        <v>0</v>
      </c>
      <c r="CS94" s="283" t="e">
        <f>#NAME?</f>
        <v>#REF!</v>
      </c>
      <c r="CT94" s="282">
        <v>1.2210000000000001</v>
      </c>
      <c r="CU94" s="282">
        <v>0</v>
      </c>
      <c r="CV94" s="282" t="e">
        <f>#NAME?</f>
        <v>#REF!</v>
      </c>
      <c r="CW94" s="284" t="e">
        <f>#NAME?</f>
        <v>#REF!</v>
      </c>
      <c r="CX94" s="285" t="e">
        <f t="shared" si="875"/>
        <v>#REF!</v>
      </c>
      <c r="CY94" s="290" t="e">
        <f t="shared" si="876"/>
        <v>#REF!</v>
      </c>
      <c r="CZ94" s="292"/>
      <c r="DA94" s="285">
        <f t="shared" si="877"/>
        <v>0</v>
      </c>
      <c r="DB94" s="292"/>
      <c r="DC94" s="283">
        <v>0</v>
      </c>
      <c r="DD94" s="283">
        <v>0</v>
      </c>
      <c r="DE94" s="282">
        <f>_xlfn.FLOOR.PRECISE('[10]численность 2021'!I99)</f>
        <v>0</v>
      </c>
      <c r="DF94" s="282">
        <v>0</v>
      </c>
      <c r="DG94" s="282">
        <v>0</v>
      </c>
      <c r="DH94" s="282">
        <f t="shared" si="888"/>
        <v>0</v>
      </c>
      <c r="DI94" s="284">
        <f>_xlfn.FLOOR.PRECISE('[10]численность 2021'!N99)</f>
        <v>0</v>
      </c>
      <c r="DJ94" s="285">
        <f t="shared" si="902"/>
        <v>0</v>
      </c>
      <c r="DK94" s="286">
        <f t="shared" si="878"/>
        <v>0</v>
      </c>
      <c r="DL94" s="287"/>
      <c r="DM94" s="285">
        <f t="shared" si="903"/>
        <v>0</v>
      </c>
      <c r="DN94" s="287"/>
      <c r="DO94" s="283">
        <v>9.009836</v>
      </c>
      <c r="DP94" s="283">
        <v>7.0408039999999996</v>
      </c>
      <c r="DQ94" s="282">
        <f>_xlfn.FLOOR.PRECISE('[10]численность 2021'!J99)</f>
        <v>1</v>
      </c>
      <c r="DR94" s="282">
        <v>0.20975099999999999</v>
      </c>
      <c r="DS94" s="282">
        <v>0.163911</v>
      </c>
      <c r="DT94" s="282">
        <f t="shared" si="889"/>
        <v>2.3280175936974151e-002</v>
      </c>
      <c r="DU94" s="284">
        <f>_xlfn.FLOOR.PRECISE('[10]численность 2021'!S99)</f>
        <v>0</v>
      </c>
      <c r="DV94" s="285">
        <f t="shared" si="879"/>
        <v>0.10000000000000001</v>
      </c>
      <c r="DW94" s="286">
        <f t="shared" si="880"/>
        <v>0</v>
      </c>
      <c r="DX94" s="287"/>
      <c r="DY94" s="283">
        <v>0</v>
      </c>
      <c r="DZ94" s="293">
        <v>0</v>
      </c>
      <c r="EA94" s="282">
        <f>_xlfn.FLOOR.PRECISE('[10]численность 2021'!T99)</f>
        <v>0</v>
      </c>
      <c r="EB94" s="282">
        <v>0</v>
      </c>
      <c r="EC94" s="282">
        <v>0</v>
      </c>
      <c r="ED94" s="282">
        <f t="shared" si="890"/>
        <v>0</v>
      </c>
      <c r="EE94" s="284">
        <f>_xlfn.FLOOR.PRECISE('[10]численность 2021'!U99)</f>
        <v>0</v>
      </c>
      <c r="EF94" s="285">
        <f t="shared" si="881"/>
        <v>0</v>
      </c>
      <c r="EG94" s="286">
        <f t="shared" si="882"/>
        <v>0</v>
      </c>
      <c r="EH94" s="292"/>
    </row>
    <row r="95" ht="34.5" customHeight="1">
      <c r="A95" s="307" t="s">
        <v>293</v>
      </c>
      <c r="B95" s="282"/>
      <c r="C95" s="283"/>
      <c r="D95" s="283"/>
      <c r="E95" s="282"/>
      <c r="F95" s="282"/>
      <c r="G95" s="282"/>
      <c r="H95" s="282"/>
      <c r="I95" s="284">
        <v>417</v>
      </c>
      <c r="J95" s="285">
        <f t="shared" si="858"/>
        <v>0</v>
      </c>
      <c r="K95" s="286"/>
      <c r="L95" s="287">
        <v>417</v>
      </c>
      <c r="M95" s="283"/>
      <c r="N95" s="283"/>
      <c r="O95" s="282"/>
      <c r="P95" s="282"/>
      <c r="Q95" s="282"/>
      <c r="R95" s="282"/>
      <c r="S95" s="284">
        <v>23</v>
      </c>
      <c r="T95" s="284"/>
      <c r="U95" s="285">
        <f t="shared" si="891"/>
        <v>0</v>
      </c>
      <c r="V95" s="286"/>
      <c r="W95" s="287">
        <v>23</v>
      </c>
      <c r="X95" s="287"/>
      <c r="Y95" s="288"/>
      <c r="Z95" s="283"/>
      <c r="AA95" s="283"/>
      <c r="AB95" s="282"/>
      <c r="AC95" s="282"/>
      <c r="AD95" s="282"/>
      <c r="AE95" s="282"/>
      <c r="AF95" s="284"/>
      <c r="AG95" s="285"/>
      <c r="AH95" s="286"/>
      <c r="AI95" s="289"/>
      <c r="AJ95" s="287"/>
      <c r="AK95" s="287"/>
      <c r="AL95" s="283"/>
      <c r="AM95" s="283"/>
      <c r="AN95" s="282"/>
      <c r="AO95" s="282"/>
      <c r="AP95" s="282"/>
      <c r="AQ95" s="282"/>
      <c r="AR95" s="284"/>
      <c r="AS95" s="284"/>
      <c r="AT95" s="284">
        <f t="shared" si="892"/>
        <v>0</v>
      </c>
      <c r="AU95" s="285"/>
      <c r="AV95" s="285">
        <f t="shared" si="893"/>
        <v>0</v>
      </c>
      <c r="AW95" s="290"/>
      <c r="AX95" s="287"/>
      <c r="AY95" s="285">
        <f t="shared" si="894"/>
        <v>0</v>
      </c>
      <c r="AZ95" s="286"/>
      <c r="BA95" s="287"/>
      <c r="BB95" s="285">
        <f t="shared" si="895"/>
        <v>0</v>
      </c>
      <c r="BC95" s="287"/>
      <c r="BD95" s="283"/>
      <c r="BE95" s="283"/>
      <c r="BF95" s="282"/>
      <c r="BG95" s="282"/>
      <c r="BH95" s="282"/>
      <c r="BI95" s="282"/>
      <c r="BJ95" s="284"/>
      <c r="BK95" s="284"/>
      <c r="BL95" s="284">
        <f t="shared" si="896"/>
        <v>0</v>
      </c>
      <c r="BM95" s="285"/>
      <c r="BN95" s="290"/>
      <c r="BO95" s="287"/>
      <c r="BP95" s="285">
        <f t="shared" si="898"/>
        <v>0</v>
      </c>
      <c r="BQ95" s="286"/>
      <c r="BR95" s="287"/>
      <c r="BS95" s="285"/>
      <c r="BT95" s="287"/>
      <c r="BU95" s="283"/>
      <c r="BV95" s="283"/>
      <c r="BW95" s="282"/>
      <c r="BX95" s="282"/>
      <c r="BY95" s="282"/>
      <c r="BZ95" s="282"/>
      <c r="CA95" s="284">
        <v>30</v>
      </c>
      <c r="CB95" s="284"/>
      <c r="CC95" s="284"/>
      <c r="CD95" s="284">
        <f t="shared" si="899"/>
        <v>0</v>
      </c>
      <c r="CE95" s="285"/>
      <c r="CF95" s="290"/>
      <c r="CG95" s="287">
        <v>30</v>
      </c>
      <c r="CH95" s="285">
        <f t="shared" si="900"/>
        <v>2.25</v>
      </c>
      <c r="CI95" s="286"/>
      <c r="CJ95" s="287"/>
      <c r="CK95" s="285">
        <f t="shared" si="901"/>
        <v>2.25</v>
      </c>
      <c r="CL95" s="286"/>
      <c r="CM95" s="287"/>
      <c r="CN95" s="285">
        <f t="shared" si="873"/>
        <v>6</v>
      </c>
      <c r="CO95" s="287"/>
      <c r="CP95" s="291">
        <f t="shared" si="874"/>
        <v>1</v>
      </c>
      <c r="CQ95" s="283"/>
      <c r="CR95" s="283"/>
      <c r="CS95" s="283"/>
      <c r="CT95" s="282"/>
      <c r="CU95" s="282"/>
      <c r="CV95" s="282"/>
      <c r="CW95" s="284"/>
      <c r="CX95" s="285"/>
      <c r="CY95" s="290"/>
      <c r="CZ95" s="292"/>
      <c r="DA95" s="285"/>
      <c r="DB95" s="292"/>
      <c r="DC95" s="283"/>
      <c r="DD95" s="283"/>
      <c r="DE95" s="282"/>
      <c r="DF95" s="282"/>
      <c r="DG95" s="282"/>
      <c r="DH95" s="282"/>
      <c r="DI95" s="284"/>
      <c r="DJ95" s="285">
        <f t="shared" si="902"/>
        <v>0</v>
      </c>
      <c r="DK95" s="286"/>
      <c r="DL95" s="287"/>
      <c r="DM95" s="285">
        <f t="shared" si="903"/>
        <v>0</v>
      </c>
      <c r="DN95" s="287"/>
      <c r="DO95" s="283"/>
      <c r="DP95" s="283"/>
      <c r="DQ95" s="282"/>
      <c r="DR95" s="282"/>
      <c r="DS95" s="282"/>
      <c r="DT95" s="282"/>
      <c r="DU95" s="284">
        <v>7</v>
      </c>
      <c r="DV95" s="285"/>
      <c r="DW95" s="286"/>
      <c r="DX95" s="287">
        <v>7</v>
      </c>
      <c r="DY95" s="283"/>
      <c r="DZ95" s="293"/>
      <c r="EA95" s="282"/>
      <c r="EB95" s="282"/>
      <c r="EC95" s="282"/>
      <c r="ED95" s="282"/>
      <c r="EE95" s="284"/>
      <c r="EF95" s="285"/>
      <c r="EG95" s="286"/>
      <c r="EH95" s="292"/>
    </row>
    <row r="96" ht="13.5" customHeight="1">
      <c r="A96" s="268" t="s">
        <v>153</v>
      </c>
      <c r="B96" s="282"/>
      <c r="C96" s="283"/>
      <c r="D96" s="283"/>
      <c r="E96" s="282"/>
      <c r="F96" s="282"/>
      <c r="G96" s="282"/>
      <c r="H96" s="282"/>
      <c r="I96" s="284"/>
      <c r="J96" s="285">
        <f t="shared" si="858"/>
        <v>0</v>
      </c>
      <c r="K96" s="286">
        <f t="shared" si="859"/>
        <v>0</v>
      </c>
      <c r="L96" s="292"/>
      <c r="M96" s="283"/>
      <c r="N96" s="283"/>
      <c r="O96" s="282"/>
      <c r="P96" s="282"/>
      <c r="Q96" s="282"/>
      <c r="R96" s="282" t="e">
        <f t="shared" si="860"/>
        <v>#DIV/0!</v>
      </c>
      <c r="S96" s="284"/>
      <c r="T96" s="284"/>
      <c r="U96" s="285">
        <f t="shared" si="891"/>
        <v>0</v>
      </c>
      <c r="V96" s="286">
        <f t="shared" si="861"/>
        <v>0</v>
      </c>
      <c r="W96" s="292"/>
      <c r="X96" s="292"/>
      <c r="Y96" s="288"/>
      <c r="Z96" s="283"/>
      <c r="AA96" s="283"/>
      <c r="AB96" s="282"/>
      <c r="AC96" s="282"/>
      <c r="AD96" s="282"/>
      <c r="AE96" s="282" t="e">
        <f t="shared" si="884"/>
        <v>#DIV/0!</v>
      </c>
      <c r="AF96" s="284"/>
      <c r="AG96" s="285">
        <f t="shared" si="856"/>
        <v>0</v>
      </c>
      <c r="AH96" s="286">
        <f t="shared" si="857"/>
        <v>0</v>
      </c>
      <c r="AI96" s="289">
        <f t="shared" si="862"/>
        <v>0</v>
      </c>
      <c r="AJ96" s="292"/>
      <c r="AK96" s="292"/>
      <c r="AL96" s="283"/>
      <c r="AM96" s="283"/>
      <c r="AN96" s="282"/>
      <c r="AO96" s="282"/>
      <c r="AP96" s="282"/>
      <c r="AQ96" s="282" t="e">
        <f t="shared" si="885"/>
        <v>#DIV/0!</v>
      </c>
      <c r="AR96" s="284"/>
      <c r="AS96" s="284"/>
      <c r="AT96" s="284" t="e">
        <f t="shared" si="892"/>
        <v>#DIV/0!</v>
      </c>
      <c r="AU96" s="285">
        <f t="shared" si="863"/>
        <v>0</v>
      </c>
      <c r="AV96" s="285">
        <f t="shared" si="893"/>
        <v>0</v>
      </c>
      <c r="AW96" s="290">
        <f t="shared" si="864"/>
        <v>0</v>
      </c>
      <c r="AX96" s="292"/>
      <c r="AY96" s="285">
        <f t="shared" si="894"/>
        <v>0</v>
      </c>
      <c r="AZ96" s="286">
        <f t="shared" si="865"/>
        <v>0</v>
      </c>
      <c r="BA96" s="292"/>
      <c r="BB96" s="285">
        <f t="shared" si="895"/>
        <v>0</v>
      </c>
      <c r="BC96" s="292"/>
      <c r="BD96" s="283"/>
      <c r="BE96" s="283"/>
      <c r="BF96" s="282"/>
      <c r="BG96" s="282"/>
      <c r="BH96" s="282"/>
      <c r="BI96" s="282" t="e">
        <f t="shared" si="886"/>
        <v>#DIV/0!</v>
      </c>
      <c r="BJ96" s="284"/>
      <c r="BK96" s="284"/>
      <c r="BL96" s="284" t="e">
        <f t="shared" si="896"/>
        <v>#DIV/0!</v>
      </c>
      <c r="BM96" s="285">
        <f t="shared" si="866"/>
        <v>0</v>
      </c>
      <c r="BN96" s="290">
        <f t="shared" si="897"/>
        <v>0</v>
      </c>
      <c r="BO96" s="292"/>
      <c r="BP96" s="285">
        <f t="shared" si="898"/>
        <v>0</v>
      </c>
      <c r="BQ96" s="286">
        <f t="shared" si="867"/>
        <v>0</v>
      </c>
      <c r="BR96" s="292"/>
      <c r="BS96" s="285">
        <f t="shared" si="868"/>
        <v>0</v>
      </c>
      <c r="BT96" s="292"/>
      <c r="BU96" s="283"/>
      <c r="BV96" s="283"/>
      <c r="BW96" s="282"/>
      <c r="BX96" s="282"/>
      <c r="BY96" s="282"/>
      <c r="BZ96" s="282" t="e">
        <f t="shared" si="887"/>
        <v>#DIV/0!</v>
      </c>
      <c r="CA96" s="284"/>
      <c r="CB96" s="284"/>
      <c r="CC96" s="284"/>
      <c r="CD96" s="284" t="e">
        <f t="shared" si="899"/>
        <v>#DIV/0!</v>
      </c>
      <c r="CE96" s="285">
        <f t="shared" si="869"/>
        <v>0</v>
      </c>
      <c r="CF96" s="290">
        <f t="shared" si="870"/>
        <v>0</v>
      </c>
      <c r="CG96" s="292"/>
      <c r="CH96" s="285">
        <f t="shared" si="900"/>
        <v>0</v>
      </c>
      <c r="CI96" s="286">
        <f t="shared" si="871"/>
        <v>0</v>
      </c>
      <c r="CJ96" s="292"/>
      <c r="CK96" s="285">
        <f t="shared" si="901"/>
        <v>0</v>
      </c>
      <c r="CL96" s="286">
        <f t="shared" si="872"/>
        <v>0</v>
      </c>
      <c r="CM96" s="292"/>
      <c r="CN96" s="285">
        <f t="shared" si="873"/>
        <v>0</v>
      </c>
      <c r="CO96" s="292"/>
      <c r="CP96" s="291">
        <f t="shared" si="874"/>
        <v>1</v>
      </c>
      <c r="CQ96" s="283"/>
      <c r="CR96" s="283"/>
      <c r="CS96" s="283"/>
      <c r="CT96" s="282"/>
      <c r="CU96" s="282"/>
      <c r="CV96" s="282"/>
      <c r="CW96" s="284"/>
      <c r="CX96" s="285">
        <f t="shared" si="875"/>
        <v>0</v>
      </c>
      <c r="CY96" s="290">
        <f t="shared" si="876"/>
        <v>0</v>
      </c>
      <c r="CZ96" s="292"/>
      <c r="DA96" s="285">
        <f t="shared" si="877"/>
        <v>0</v>
      </c>
      <c r="DB96" s="292"/>
      <c r="DC96" s="283"/>
      <c r="DD96" s="283"/>
      <c r="DE96" s="282"/>
      <c r="DF96" s="282"/>
      <c r="DG96" s="282"/>
      <c r="DH96" s="282" t="e">
        <f t="shared" si="888"/>
        <v>#DIV/0!</v>
      </c>
      <c r="DI96" s="284"/>
      <c r="DJ96" s="285">
        <f t="shared" si="902"/>
        <v>0</v>
      </c>
      <c r="DK96" s="286">
        <f t="shared" si="878"/>
        <v>0</v>
      </c>
      <c r="DL96" s="292"/>
      <c r="DM96" s="285">
        <f t="shared" si="903"/>
        <v>0</v>
      </c>
      <c r="DN96" s="292"/>
      <c r="DO96" s="283"/>
      <c r="DP96" s="283"/>
      <c r="DQ96" s="282"/>
      <c r="DR96" s="282"/>
      <c r="DS96" s="282"/>
      <c r="DT96" s="282" t="e">
        <f t="shared" si="889"/>
        <v>#DIV/0!</v>
      </c>
      <c r="DU96" s="284"/>
      <c r="DV96" s="285">
        <f t="shared" si="879"/>
        <v>0</v>
      </c>
      <c r="DW96" s="286">
        <f t="shared" si="880"/>
        <v>0</v>
      </c>
      <c r="DX96" s="292"/>
      <c r="DY96" s="283"/>
      <c r="DZ96" s="293"/>
      <c r="EA96" s="282"/>
      <c r="EB96" s="282"/>
      <c r="EC96" s="282"/>
      <c r="ED96" s="282" t="e">
        <f t="shared" si="890"/>
        <v>#DIV/0!</v>
      </c>
      <c r="EE96" s="284"/>
      <c r="EF96" s="285">
        <f t="shared" si="881"/>
        <v>0</v>
      </c>
      <c r="EG96" s="286">
        <f t="shared" si="882"/>
        <v>0</v>
      </c>
      <c r="EH96" s="292"/>
    </row>
    <row r="97" ht="66" customHeight="1">
      <c r="A97" s="152" t="s">
        <v>168</v>
      </c>
      <c r="B97" s="282">
        <f>'[10]численность 2021'!C120</f>
        <v>34.730998992919922</v>
      </c>
      <c r="C97" s="283">
        <v>51</v>
      </c>
      <c r="D97" s="283">
        <v>54.835338999999998</v>
      </c>
      <c r="E97" s="282">
        <f>_xlfn.FLOOR.PRECISE('[10]численность 2021'!D120)</f>
        <v>55</v>
      </c>
      <c r="F97" s="282">
        <v>1.578859</v>
      </c>
      <c r="G97" s="282">
        <v>1.578859</v>
      </c>
      <c r="H97" s="282">
        <f t="shared" si="883"/>
        <v>1.5835997119234033</v>
      </c>
      <c r="I97" s="284">
        <f>_xlfn.FLOOR.PRECISE('[10]численность 2021'!R120)</f>
        <v>19</v>
      </c>
      <c r="J97" s="285">
        <f t="shared" si="858"/>
        <v>19.25</v>
      </c>
      <c r="K97" s="286">
        <f t="shared" si="859"/>
        <v>19</v>
      </c>
      <c r="L97" s="292">
        <v>19</v>
      </c>
      <c r="M97" s="283">
        <v>10</v>
      </c>
      <c r="N97" s="283">
        <v>10</v>
      </c>
      <c r="O97" s="282">
        <f>_xlfn.FLOOR.PRECISE('[10]численность 2021'!P120)</f>
        <v>8</v>
      </c>
      <c r="P97" s="282">
        <v>0.29802699999999999</v>
      </c>
      <c r="Q97" s="282">
        <v>0.28792699999999999</v>
      </c>
      <c r="R97" s="282">
        <f t="shared" si="860"/>
        <v>0.23034177627976776</v>
      </c>
      <c r="S97" s="284">
        <f>_xlfn.FLOOR.PRECISE('[10]численность 2021'!Q120)</f>
        <v>1</v>
      </c>
      <c r="T97" s="284"/>
      <c r="U97" s="285">
        <f t="shared" si="891"/>
        <v>2.3999999999999999</v>
      </c>
      <c r="V97" s="286">
        <f t="shared" si="861"/>
        <v>1</v>
      </c>
      <c r="W97" s="292">
        <v>1</v>
      </c>
      <c r="X97" s="292"/>
      <c r="Y97" s="288"/>
      <c r="Z97" s="283">
        <v>96</v>
      </c>
      <c r="AA97" s="283">
        <v>104.12464900000001</v>
      </c>
      <c r="AB97" s="282">
        <f>_xlfn.FLOOR.PRECISE('[10]численность 2021'!E120)</f>
        <v>101</v>
      </c>
      <c r="AC97" s="282">
        <v>2.8610600000000002</v>
      </c>
      <c r="AD97" s="282">
        <v>2.9980319999999998</v>
      </c>
      <c r="AE97" s="282">
        <f t="shared" si="884"/>
        <v>2.9080649255320679</v>
      </c>
      <c r="AF97" s="284">
        <f>_xlfn.FLOOR.PRECISE('[10]численность 2021'!O120)</f>
        <v>4</v>
      </c>
      <c r="AG97" s="285">
        <f t="shared" si="856"/>
        <v>5.0500000000000007</v>
      </c>
      <c r="AH97" s="286">
        <f t="shared" si="857"/>
        <v>4</v>
      </c>
      <c r="AI97" s="289">
        <f t="shared" si="862"/>
        <v>3</v>
      </c>
      <c r="AJ97" s="292">
        <v>4</v>
      </c>
      <c r="AK97" s="292">
        <v>3</v>
      </c>
      <c r="AL97" s="283">
        <v>140</v>
      </c>
      <c r="AM97" s="283">
        <v>156.42132599999999</v>
      </c>
      <c r="AN97" s="282">
        <f>_xlfn.FLOOR.PRECISE('[10]численность 2021'!F120)</f>
        <v>166</v>
      </c>
      <c r="AO97" s="282">
        <v>4.1723790000000003</v>
      </c>
      <c r="AP97" s="282">
        <v>4.5037960000000004</v>
      </c>
      <c r="AQ97" s="282">
        <f t="shared" si="885"/>
        <v>4.7795918578051806</v>
      </c>
      <c r="AR97" s="284">
        <f>_xlfn.FLOOR.PRECISE('[10]численность 2021'!L120)</f>
        <v>13</v>
      </c>
      <c r="AS97" s="284"/>
      <c r="AT97" s="284">
        <f t="shared" si="892"/>
        <v>13</v>
      </c>
      <c r="AU97" s="285">
        <f t="shared" si="863"/>
        <v>13.280000000000001</v>
      </c>
      <c r="AV97" s="285">
        <f t="shared" si="893"/>
        <v>0</v>
      </c>
      <c r="AW97" s="290">
        <f t="shared" si="864"/>
        <v>13</v>
      </c>
      <c r="AX97" s="292">
        <v>13</v>
      </c>
      <c r="AY97" s="285">
        <f t="shared" si="894"/>
        <v>1.95</v>
      </c>
      <c r="AZ97" s="286">
        <f t="shared" si="865"/>
        <v>0</v>
      </c>
      <c r="BA97" s="292"/>
      <c r="BB97" s="285">
        <f t="shared" si="895"/>
        <v>3.8999999999999999</v>
      </c>
      <c r="BC97" s="292"/>
      <c r="BD97" s="283">
        <v>70</v>
      </c>
      <c r="BE97" s="283">
        <v>70.282188000000005</v>
      </c>
      <c r="BF97" s="282">
        <f>_xlfn.FLOOR.PRECISE('[10]численность 2021'!G120)</f>
        <v>74</v>
      </c>
      <c r="BG97" s="282">
        <v>2.0861890000000001</v>
      </c>
      <c r="BH97" s="282">
        <v>2.0236160000000001</v>
      </c>
      <c r="BI97" s="282">
        <f t="shared" si="886"/>
        <v>2.130661430587852</v>
      </c>
      <c r="BJ97" s="284">
        <f>_xlfn.FLOOR.PRECISE('[10]численность 2021'!K120)</f>
        <v>3</v>
      </c>
      <c r="BK97" s="284"/>
      <c r="BL97" s="284">
        <f t="shared" si="896"/>
        <v>3</v>
      </c>
      <c r="BM97" s="285">
        <f t="shared" si="866"/>
        <v>5.1800000000000006</v>
      </c>
      <c r="BN97" s="290">
        <f t="shared" si="897"/>
        <v>3</v>
      </c>
      <c r="BO97" s="292">
        <v>3</v>
      </c>
      <c r="BP97" s="285">
        <f t="shared" si="898"/>
        <v>0</v>
      </c>
      <c r="BQ97" s="286">
        <f t="shared" si="867"/>
        <v>0</v>
      </c>
      <c r="BR97" s="292"/>
      <c r="BS97" s="285">
        <f t="shared" si="868"/>
        <v>0.60000000000000009</v>
      </c>
      <c r="BT97" s="292"/>
      <c r="BU97" s="283">
        <v>79</v>
      </c>
      <c r="BV97" s="283">
        <v>84.576865999999995</v>
      </c>
      <c r="BW97" s="282">
        <f>_xlfn.FLOOR.PRECISE('[10]численность 2021'!H120)</f>
        <v>86</v>
      </c>
      <c r="BX97" s="282">
        <v>2.3544139999999998</v>
      </c>
      <c r="BY97" s="282">
        <v>2.4351980000000002</v>
      </c>
      <c r="BZ97" s="282">
        <f t="shared" si="887"/>
        <v>2.4761740950075035</v>
      </c>
      <c r="CA97" s="284">
        <f>_xlfn.FLOOR.PRECISE('[10]численность 2021'!M120)</f>
        <v>5</v>
      </c>
      <c r="CB97" s="284"/>
      <c r="CC97" s="284"/>
      <c r="CD97" s="284">
        <f t="shared" si="899"/>
        <v>5</v>
      </c>
      <c r="CE97" s="285">
        <f t="shared" si="869"/>
        <v>6.0200000000000005</v>
      </c>
      <c r="CF97" s="290">
        <f t="shared" si="870"/>
        <v>5</v>
      </c>
      <c r="CG97" s="292">
        <v>5</v>
      </c>
      <c r="CH97" s="285">
        <f t="shared" si="900"/>
        <v>0.375</v>
      </c>
      <c r="CI97" s="286">
        <f t="shared" si="871"/>
        <v>0</v>
      </c>
      <c r="CJ97" s="292"/>
      <c r="CK97" s="285">
        <f t="shared" si="901"/>
        <v>0.375</v>
      </c>
      <c r="CL97" s="286">
        <f t="shared" si="872"/>
        <v>0</v>
      </c>
      <c r="CM97" s="292"/>
      <c r="CN97" s="285">
        <f t="shared" si="873"/>
        <v>1</v>
      </c>
      <c r="CO97" s="292"/>
      <c r="CP97" s="291">
        <f t="shared" si="874"/>
        <v>1</v>
      </c>
      <c r="CQ97" s="283">
        <v>0</v>
      </c>
      <c r="CR97" s="283">
        <v>0</v>
      </c>
      <c r="CS97" s="283" t="e">
        <f>#NAME?</f>
        <v>#REF!</v>
      </c>
      <c r="CT97" s="282">
        <v>0</v>
      </c>
      <c r="CU97" s="282">
        <v>0</v>
      </c>
      <c r="CV97" s="282" t="e">
        <f>#NAME?</f>
        <v>#REF!</v>
      </c>
      <c r="CW97" s="284" t="e">
        <f>#NAME?</f>
        <v>#REF!</v>
      </c>
      <c r="CX97" s="285" t="e">
        <f t="shared" si="875"/>
        <v>#REF!</v>
      </c>
      <c r="CY97" s="290" t="e">
        <f t="shared" si="876"/>
        <v>#REF!</v>
      </c>
      <c r="CZ97" s="292"/>
      <c r="DA97" s="285">
        <f t="shared" si="877"/>
        <v>0</v>
      </c>
      <c r="DB97" s="292"/>
      <c r="DC97" s="283">
        <v>0</v>
      </c>
      <c r="DD97" s="283">
        <v>0</v>
      </c>
      <c r="DE97" s="282">
        <f>_xlfn.FLOOR.PRECISE('[10]численность 2021'!I120)</f>
        <v>0</v>
      </c>
      <c r="DF97" s="282">
        <v>0</v>
      </c>
      <c r="DG97" s="282">
        <v>0</v>
      </c>
      <c r="DH97" s="282">
        <f t="shared" si="888"/>
        <v>0</v>
      </c>
      <c r="DI97" s="284">
        <f>_xlfn.FLOOR.PRECISE('[10]численность 2021'!N120)</f>
        <v>0</v>
      </c>
      <c r="DJ97" s="285">
        <f t="shared" si="902"/>
        <v>0</v>
      </c>
      <c r="DK97" s="286">
        <f t="shared" si="878"/>
        <v>0</v>
      </c>
      <c r="DL97" s="292"/>
      <c r="DM97" s="285">
        <f t="shared" si="903"/>
        <v>0</v>
      </c>
      <c r="DN97" s="292"/>
      <c r="DO97" s="283">
        <v>4</v>
      </c>
      <c r="DP97" s="283">
        <v>4.491498</v>
      </c>
      <c r="DQ97" s="282">
        <f>_xlfn.FLOOR.PRECISE('[10]численность 2021'!J120)</f>
        <v>4</v>
      </c>
      <c r="DR97" s="282">
        <v>0.119211</v>
      </c>
      <c r="DS97" s="282">
        <v>0.12932199999999999</v>
      </c>
      <c r="DT97" s="282">
        <f t="shared" si="889"/>
        <v>0.11517088813988388</v>
      </c>
      <c r="DU97" s="284">
        <f>_xlfn.FLOOR.PRECISE('[10]численность 2021'!S120)</f>
        <v>0</v>
      </c>
      <c r="DV97" s="285">
        <f t="shared" si="879"/>
        <v>0.40000000000000002</v>
      </c>
      <c r="DW97" s="286">
        <f t="shared" si="880"/>
        <v>0</v>
      </c>
      <c r="DX97" s="292"/>
      <c r="DY97" s="283">
        <v>0</v>
      </c>
      <c r="DZ97" s="293">
        <v>0</v>
      </c>
      <c r="EA97" s="282">
        <f>_xlfn.FLOOR.PRECISE('[10]численность 2021'!T120)</f>
        <v>0</v>
      </c>
      <c r="EB97" s="282">
        <v>0</v>
      </c>
      <c r="EC97" s="282">
        <v>0</v>
      </c>
      <c r="ED97" s="282">
        <f t="shared" si="890"/>
        <v>0</v>
      </c>
      <c r="EE97" s="284">
        <f>_xlfn.FLOOR.PRECISE('[10]численность 2021'!U120)</f>
        <v>0</v>
      </c>
      <c r="EF97" s="285">
        <f t="shared" si="881"/>
        <v>0</v>
      </c>
      <c r="EG97" s="286">
        <f t="shared" si="882"/>
        <v>0</v>
      </c>
      <c r="EH97" s="292"/>
    </row>
    <row r="98" ht="78.75" customHeight="1">
      <c r="A98" s="152" t="s">
        <v>156</v>
      </c>
      <c r="B98" s="282">
        <f>'[10]численность 2021'!C110</f>
        <v>38.099998474121094</v>
      </c>
      <c r="C98" s="283">
        <v>43.242130000000003</v>
      </c>
      <c r="D98" s="283">
        <v>51.773895000000003</v>
      </c>
      <c r="E98" s="282">
        <f>_xlfn.FLOOR.PRECISE('[10]численность 2021'!D110)</f>
        <v>39</v>
      </c>
      <c r="F98" s="282">
        <v>1.4907109999999999</v>
      </c>
      <c r="G98" s="282">
        <v>1.4907109999999999</v>
      </c>
      <c r="H98" s="282">
        <f t="shared" si="883"/>
        <v>1.023622088239458</v>
      </c>
      <c r="I98" s="284">
        <f>_xlfn.FLOOR.PRECISE('[10]численность 2021'!R110)</f>
        <v>13</v>
      </c>
      <c r="J98" s="285">
        <f t="shared" si="858"/>
        <v>13.649999999999999</v>
      </c>
      <c r="K98" s="286">
        <f t="shared" si="859"/>
        <v>13</v>
      </c>
      <c r="L98" s="292">
        <v>13</v>
      </c>
      <c r="M98" s="283">
        <v>34</v>
      </c>
      <c r="N98" s="283">
        <v>43</v>
      </c>
      <c r="O98" s="282">
        <f>_xlfn.FLOOR.PRECISE('[10]численность 2021'!P110)</f>
        <v>42</v>
      </c>
      <c r="P98" s="282">
        <v>0.89121899999999998</v>
      </c>
      <c r="Q98" s="282">
        <v>1.2380869999999999</v>
      </c>
      <c r="R98" s="282">
        <f t="shared" si="860"/>
        <v>1.1023622488732625</v>
      </c>
      <c r="S98" s="284">
        <f>_xlfn.FLOOR.PRECISE('[10]численность 2021'!Q110)</f>
        <v>8</v>
      </c>
      <c r="T98" s="284"/>
      <c r="U98" s="285">
        <f t="shared" si="891"/>
        <v>12.6</v>
      </c>
      <c r="V98" s="286">
        <f t="shared" si="861"/>
        <v>8</v>
      </c>
      <c r="W98" s="292">
        <v>8</v>
      </c>
      <c r="X98" s="292"/>
      <c r="Y98" s="288"/>
      <c r="Z98" s="283">
        <v>119.441833</v>
      </c>
      <c r="AA98" s="283">
        <v>149.032196</v>
      </c>
      <c r="AB98" s="282">
        <f>_xlfn.FLOOR.PRECISE('[10]численность 2021'!E110)</f>
        <v>100</v>
      </c>
      <c r="AC98" s="282">
        <v>3.1308470000000002</v>
      </c>
      <c r="AD98" s="282">
        <v>4.2910430000000002</v>
      </c>
      <c r="AE98" s="282">
        <f t="shared" si="884"/>
        <v>2.6246720211268157</v>
      </c>
      <c r="AF98" s="284">
        <f>_xlfn.FLOOR.PRECISE('[10]численность 2021'!O110)</f>
        <v>5</v>
      </c>
      <c r="AG98" s="285">
        <f t="shared" si="856"/>
        <v>5</v>
      </c>
      <c r="AH98" s="286">
        <f t="shared" si="857"/>
        <v>5</v>
      </c>
      <c r="AI98" s="289">
        <f t="shared" si="862"/>
        <v>3.75</v>
      </c>
      <c r="AJ98" s="292">
        <v>5</v>
      </c>
      <c r="AK98" s="292">
        <v>3</v>
      </c>
      <c r="AL98" s="283">
        <v>335.11077899999998</v>
      </c>
      <c r="AM98" s="283">
        <v>369.76052900000002</v>
      </c>
      <c r="AN98" s="282">
        <f>_xlfn.FLOOR.PRECISE('[10]численность 2021'!F110)</f>
        <v>365</v>
      </c>
      <c r="AO98" s="282">
        <v>8.7840310000000006</v>
      </c>
      <c r="AP98" s="282">
        <v>10.646412</v>
      </c>
      <c r="AQ98" s="282">
        <f t="shared" si="885"/>
        <v>9.5800528771128768</v>
      </c>
      <c r="AR98" s="284">
        <f>_xlfn.FLOOR.PRECISE('[10]численность 2021'!L110)</f>
        <v>43</v>
      </c>
      <c r="AS98" s="284"/>
      <c r="AT98" s="284">
        <f t="shared" si="892"/>
        <v>43</v>
      </c>
      <c r="AU98" s="285">
        <f t="shared" si="863"/>
        <v>43.799999999999997</v>
      </c>
      <c r="AV98" s="285">
        <f t="shared" si="893"/>
        <v>43.799999999999997</v>
      </c>
      <c r="AW98" s="290">
        <f t="shared" si="864"/>
        <v>43</v>
      </c>
      <c r="AX98" s="292">
        <v>43</v>
      </c>
      <c r="AY98" s="285">
        <f t="shared" si="894"/>
        <v>6.4500000000000002</v>
      </c>
      <c r="AZ98" s="286">
        <f t="shared" si="865"/>
        <v>0</v>
      </c>
      <c r="BA98" s="292"/>
      <c r="BB98" s="285">
        <f t="shared" si="895"/>
        <v>12.9</v>
      </c>
      <c r="BC98" s="292"/>
      <c r="BD98" s="283">
        <v>64.307631999999998</v>
      </c>
      <c r="BE98" s="283">
        <v>71.436745000000002</v>
      </c>
      <c r="BF98" s="282">
        <f>_xlfn.FLOOR.PRECISE('[10]численность 2021'!G110)</f>
        <v>50</v>
      </c>
      <c r="BG98" s="282">
        <v>1.6856519999999999</v>
      </c>
      <c r="BH98" s="282">
        <v>2.0568580000000001</v>
      </c>
      <c r="BI98" s="282">
        <f t="shared" si="886"/>
        <v>1.3123360105634079</v>
      </c>
      <c r="BJ98" s="284">
        <f>_xlfn.FLOOR.PRECISE('[10]численность 2021'!K110)</f>
        <v>2</v>
      </c>
      <c r="BK98" s="284"/>
      <c r="BL98" s="284">
        <f t="shared" si="896"/>
        <v>2</v>
      </c>
      <c r="BM98" s="285">
        <f t="shared" si="866"/>
        <v>2.5</v>
      </c>
      <c r="BN98" s="290">
        <f t="shared" si="897"/>
        <v>2</v>
      </c>
      <c r="BO98" s="292">
        <v>2</v>
      </c>
      <c r="BP98" s="285">
        <f t="shared" si="898"/>
        <v>0</v>
      </c>
      <c r="BQ98" s="286">
        <f t="shared" si="867"/>
        <v>0</v>
      </c>
      <c r="BR98" s="292"/>
      <c r="BS98" s="285">
        <f t="shared" si="868"/>
        <v>0.40000000000000002</v>
      </c>
      <c r="BT98" s="292"/>
      <c r="BU98" s="283">
        <v>227</v>
      </c>
      <c r="BV98" s="283">
        <v>246.90570099999999</v>
      </c>
      <c r="BW98" s="282">
        <f>_xlfn.FLOOR.PRECISE('[10]численность 2021'!H110)</f>
        <v>197</v>
      </c>
      <c r="BX98" s="282">
        <v>5.950196</v>
      </c>
      <c r="BY98" s="282">
        <v>7.1090869999999997</v>
      </c>
      <c r="BZ98" s="282">
        <f t="shared" si="887"/>
        <v>5.1706038816198268</v>
      </c>
      <c r="CA98" s="284">
        <f>_xlfn.FLOOR.PRECISE('[10]численность 2021'!M110)</f>
        <v>15</v>
      </c>
      <c r="CB98" s="284"/>
      <c r="CC98" s="284"/>
      <c r="CD98" s="284">
        <f t="shared" si="899"/>
        <v>15</v>
      </c>
      <c r="CE98" s="285">
        <f t="shared" si="869"/>
        <v>15.76</v>
      </c>
      <c r="CF98" s="290">
        <f t="shared" si="870"/>
        <v>15</v>
      </c>
      <c r="CG98" s="292">
        <v>15</v>
      </c>
      <c r="CH98" s="285">
        <f t="shared" si="900"/>
        <v>1.125</v>
      </c>
      <c r="CI98" s="286">
        <f t="shared" si="871"/>
        <v>0</v>
      </c>
      <c r="CJ98" s="292"/>
      <c r="CK98" s="285">
        <f t="shared" si="901"/>
        <v>1.125</v>
      </c>
      <c r="CL98" s="286">
        <f t="shared" si="872"/>
        <v>0</v>
      </c>
      <c r="CM98" s="292"/>
      <c r="CN98" s="285">
        <f t="shared" si="873"/>
        <v>3</v>
      </c>
      <c r="CO98" s="292"/>
      <c r="CP98" s="291">
        <f t="shared" si="874"/>
        <v>1</v>
      </c>
      <c r="CQ98" s="283">
        <v>0</v>
      </c>
      <c r="CR98" s="283">
        <v>0</v>
      </c>
      <c r="CS98" s="283" t="e">
        <f>#NAME?</f>
        <v>#REF!</v>
      </c>
      <c r="CT98" s="282">
        <v>0</v>
      </c>
      <c r="CU98" s="282">
        <v>0</v>
      </c>
      <c r="CV98" s="282" t="e">
        <f>#NAME?</f>
        <v>#REF!</v>
      </c>
      <c r="CW98" s="284" t="e">
        <f>#NAME?</f>
        <v>#REF!</v>
      </c>
      <c r="CX98" s="285" t="e">
        <f t="shared" si="875"/>
        <v>#REF!</v>
      </c>
      <c r="CY98" s="290" t="e">
        <f t="shared" si="876"/>
        <v>#REF!</v>
      </c>
      <c r="CZ98" s="292"/>
      <c r="DA98" s="285">
        <f t="shared" si="877"/>
        <v>0</v>
      </c>
      <c r="DB98" s="292"/>
      <c r="DC98" s="283">
        <v>0</v>
      </c>
      <c r="DD98" s="283">
        <v>0</v>
      </c>
      <c r="DE98" s="282">
        <f>_xlfn.FLOOR.PRECISE('[10]численность 2021'!I110)</f>
        <v>0</v>
      </c>
      <c r="DF98" s="282">
        <v>0</v>
      </c>
      <c r="DG98" s="282">
        <v>0</v>
      </c>
      <c r="DH98" s="282">
        <f t="shared" si="888"/>
        <v>0</v>
      </c>
      <c r="DI98" s="284">
        <f>_xlfn.FLOOR.PRECISE('[10]численность 2021'!N110)</f>
        <v>0</v>
      </c>
      <c r="DJ98" s="285">
        <f t="shared" si="902"/>
        <v>0</v>
      </c>
      <c r="DK98" s="286">
        <f t="shared" si="878"/>
        <v>0</v>
      </c>
      <c r="DL98" s="292"/>
      <c r="DM98" s="285">
        <f t="shared" si="903"/>
        <v>0</v>
      </c>
      <c r="DN98" s="292"/>
      <c r="DO98" s="283">
        <v>11.903964999999999</v>
      </c>
      <c r="DP98" s="283">
        <v>12.676586</v>
      </c>
      <c r="DQ98" s="282">
        <f>_xlfn.FLOOR.PRECISE('[10]численность 2021'!J110)</f>
        <v>8</v>
      </c>
      <c r="DR98" s="282">
        <v>0.312031</v>
      </c>
      <c r="DS98" s="282">
        <v>0.36499300000000001</v>
      </c>
      <c r="DT98" s="282">
        <f t="shared" si="889"/>
        <v>0.20997376169014526</v>
      </c>
      <c r="DU98" s="284">
        <f>_xlfn.FLOOR.PRECISE('[10]численность 2021'!S110)</f>
        <v>0</v>
      </c>
      <c r="DV98" s="285">
        <f t="shared" si="879"/>
        <v>0.80000000000000004</v>
      </c>
      <c r="DW98" s="286">
        <f t="shared" si="880"/>
        <v>0</v>
      </c>
      <c r="DX98" s="292"/>
      <c r="DY98" s="283">
        <v>0</v>
      </c>
      <c r="DZ98" s="293">
        <v>0</v>
      </c>
      <c r="EA98" s="282">
        <f>_xlfn.FLOOR.PRECISE('[10]численность 2021'!T110)</f>
        <v>0</v>
      </c>
      <c r="EB98" s="282">
        <v>0</v>
      </c>
      <c r="EC98" s="282">
        <v>0</v>
      </c>
      <c r="ED98" s="282">
        <f t="shared" si="890"/>
        <v>0</v>
      </c>
      <c r="EE98" s="284">
        <f>_xlfn.FLOOR.PRECISE('[10]численность 2021'!U110)</f>
        <v>0</v>
      </c>
      <c r="EF98" s="285">
        <f t="shared" si="881"/>
        <v>0</v>
      </c>
      <c r="EG98" s="286">
        <f t="shared" si="882"/>
        <v>0</v>
      </c>
      <c r="EH98" s="292"/>
    </row>
    <row r="99" ht="64.5" customHeight="1">
      <c r="A99" s="152" t="s">
        <v>323</v>
      </c>
      <c r="B99" s="282">
        <f>'[10]численность 2021'!C121</f>
        <v>11.363999366760254</v>
      </c>
      <c r="C99" s="283">
        <v>9.7976089999999996</v>
      </c>
      <c r="D99" s="283">
        <v>9.2446839999999995</v>
      </c>
      <c r="E99" s="282">
        <f>_xlfn.FLOOR.PRECISE('[10]численность 2021'!D121)</f>
        <v>8</v>
      </c>
      <c r="F99" s="282">
        <v>0.72224100000000002</v>
      </c>
      <c r="G99" s="282">
        <v>0.72224100000000002</v>
      </c>
      <c r="H99" s="282">
        <f t="shared" si="883"/>
        <v>0.70397751194883329</v>
      </c>
      <c r="I99" s="284">
        <f>_xlfn.FLOOR.PRECISE('[10]численность 2021'!R121)</f>
        <v>0</v>
      </c>
      <c r="J99" s="285">
        <f t="shared" si="858"/>
        <v>2.7999999999999998</v>
      </c>
      <c r="K99" s="286">
        <f t="shared" si="859"/>
        <v>0</v>
      </c>
      <c r="L99" s="287"/>
      <c r="M99" s="283">
        <v>0</v>
      </c>
      <c r="N99" s="283">
        <v>0</v>
      </c>
      <c r="O99" s="282">
        <f>_xlfn.FLOOR.PRECISE('[10]численность 2021'!P121)</f>
        <v>0</v>
      </c>
      <c r="P99" s="282">
        <v>0</v>
      </c>
      <c r="Q99" s="282">
        <v>0</v>
      </c>
      <c r="R99" s="282">
        <f t="shared" si="860"/>
        <v>0</v>
      </c>
      <c r="S99" s="284">
        <f>_xlfn.FLOOR.PRECISE('[10]численность 2021'!Q121)</f>
        <v>0</v>
      </c>
      <c r="T99" s="284"/>
      <c r="U99" s="285">
        <f t="shared" si="891"/>
        <v>0</v>
      </c>
      <c r="V99" s="286">
        <f t="shared" si="861"/>
        <v>0</v>
      </c>
      <c r="W99" s="287"/>
      <c r="X99" s="287"/>
      <c r="Y99" s="288"/>
      <c r="Z99" s="283">
        <v>32.384197</v>
      </c>
      <c r="AA99" s="283">
        <v>33.126784999999998</v>
      </c>
      <c r="AB99" s="282">
        <f>_xlfn.FLOOR.PRECISE('[10]численность 2021'!E121)</f>
        <v>25</v>
      </c>
      <c r="AC99" s="282">
        <v>2.5300150000000001</v>
      </c>
      <c r="AD99" s="282">
        <v>2.5880299999999998</v>
      </c>
      <c r="AE99" s="282">
        <f t="shared" si="884"/>
        <v>2.199929724840104</v>
      </c>
      <c r="AF99" s="284">
        <f>_xlfn.FLOOR.PRECISE('[10]численность 2021'!O121)</f>
        <v>0</v>
      </c>
      <c r="AG99" s="285">
        <f t="shared" si="856"/>
        <v>0</v>
      </c>
      <c r="AH99" s="286">
        <f t="shared" si="857"/>
        <v>0</v>
      </c>
      <c r="AI99" s="289">
        <f t="shared" si="862"/>
        <v>0</v>
      </c>
      <c r="AJ99" s="287"/>
      <c r="AK99" s="287"/>
      <c r="AL99" s="283">
        <v>88.869202000000001</v>
      </c>
      <c r="AM99" s="283">
        <v>89.976287999999997</v>
      </c>
      <c r="AN99" s="282">
        <f>_xlfn.FLOOR.PRECISE('[10]численность 2021'!F121)</f>
        <v>81</v>
      </c>
      <c r="AO99" s="282">
        <v>6.9429059999999998</v>
      </c>
      <c r="AP99" s="282">
        <v>7.0293970000000003</v>
      </c>
      <c r="AQ99" s="282">
        <f t="shared" si="885"/>
        <v>7.1277723084819362</v>
      </c>
      <c r="AR99" s="284">
        <f>_xlfn.FLOOR.PRECISE('[10]численность 2021'!L121)</f>
        <v>8</v>
      </c>
      <c r="AS99" s="284"/>
      <c r="AT99" s="284">
        <f t="shared" si="892"/>
        <v>8</v>
      </c>
      <c r="AU99" s="285">
        <f t="shared" si="863"/>
        <v>8.0999999999999996</v>
      </c>
      <c r="AV99" s="285">
        <f t="shared" si="893"/>
        <v>8.0999999999999996</v>
      </c>
      <c r="AW99" s="290">
        <f t="shared" si="864"/>
        <v>8</v>
      </c>
      <c r="AX99" s="287">
        <v>8</v>
      </c>
      <c r="AY99" s="285">
        <f t="shared" si="894"/>
        <v>1.2</v>
      </c>
      <c r="AZ99" s="286">
        <f t="shared" si="865"/>
        <v>0</v>
      </c>
      <c r="BA99" s="287"/>
      <c r="BB99" s="285">
        <f t="shared" si="895"/>
        <v>2.3999999999999999</v>
      </c>
      <c r="BC99" s="287"/>
      <c r="BD99" s="283">
        <v>10.519057999999999</v>
      </c>
      <c r="BE99" s="283">
        <v>9.3552490000000006</v>
      </c>
      <c r="BF99" s="282">
        <f>_xlfn.FLOOR.PRECISE('[10]численность 2021'!G121)</f>
        <v>7</v>
      </c>
      <c r="BG99" s="282">
        <v>0.821801</v>
      </c>
      <c r="BH99" s="282">
        <v>0.73087899999999995</v>
      </c>
      <c r="BI99" s="282">
        <f t="shared" si="886"/>
        <v>0.61598032295522909</v>
      </c>
      <c r="BJ99" s="284">
        <f>_xlfn.FLOOR.PRECISE('[10]численность 2021'!K121)</f>
        <v>0</v>
      </c>
      <c r="BK99" s="284"/>
      <c r="BL99" s="284">
        <f t="shared" si="896"/>
        <v>0</v>
      </c>
      <c r="BM99" s="285">
        <f t="shared" si="866"/>
        <v>0.20999999999999999</v>
      </c>
      <c r="BN99" s="290">
        <f t="shared" si="897"/>
        <v>0</v>
      </c>
      <c r="BO99" s="287"/>
      <c r="BP99" s="285">
        <f t="shared" si="898"/>
        <v>0</v>
      </c>
      <c r="BQ99" s="286">
        <f t="shared" si="867"/>
        <v>0</v>
      </c>
      <c r="BR99" s="287"/>
      <c r="BS99" s="285">
        <f t="shared" si="868"/>
        <v>0</v>
      </c>
      <c r="BT99" s="287"/>
      <c r="BU99" s="283">
        <v>25.331607999999999</v>
      </c>
      <c r="BV99" s="283">
        <v>26.542802999999999</v>
      </c>
      <c r="BW99" s="282">
        <f>_xlfn.FLOOR.PRECISE('[10]численность 2021'!H121)</f>
        <v>23</v>
      </c>
      <c r="BX99" s="282">
        <v>1.9790319999999999</v>
      </c>
      <c r="BY99" s="282">
        <v>2.0736560000000002</v>
      </c>
      <c r="BZ99" s="282">
        <f t="shared" si="887"/>
        <v>2.0239353468528956</v>
      </c>
      <c r="CA99" s="284">
        <f>_xlfn.FLOOR.PRECISE('[10]численность 2021'!M121)</f>
        <v>1</v>
      </c>
      <c r="CB99" s="284"/>
      <c r="CC99" s="284"/>
      <c r="CD99" s="284">
        <f t="shared" si="899"/>
        <v>1</v>
      </c>
      <c r="CE99" s="285">
        <f t="shared" si="869"/>
        <v>1.6100000000000001</v>
      </c>
      <c r="CF99" s="290">
        <f t="shared" si="870"/>
        <v>1</v>
      </c>
      <c r="CG99" s="287">
        <v>1</v>
      </c>
      <c r="CH99" s="285">
        <f t="shared" si="900"/>
        <v>0</v>
      </c>
      <c r="CI99" s="286">
        <f t="shared" si="871"/>
        <v>0</v>
      </c>
      <c r="CJ99" s="287"/>
      <c r="CK99" s="285">
        <f t="shared" si="901"/>
        <v>0</v>
      </c>
      <c r="CL99" s="286">
        <f t="shared" si="872"/>
        <v>0</v>
      </c>
      <c r="CM99" s="287"/>
      <c r="CN99" s="285">
        <f t="shared" si="873"/>
        <v>0.20000000000000001</v>
      </c>
      <c r="CO99" s="287"/>
      <c r="CP99" s="291">
        <f t="shared" si="874"/>
        <v>1</v>
      </c>
      <c r="CQ99" s="283">
        <v>0</v>
      </c>
      <c r="CR99" s="283">
        <v>0</v>
      </c>
      <c r="CS99" s="283" t="e">
        <f>#NAME?</f>
        <v>#REF!</v>
      </c>
      <c r="CT99" s="282">
        <v>0</v>
      </c>
      <c r="CU99" s="282">
        <v>0</v>
      </c>
      <c r="CV99" s="282" t="e">
        <f>#NAME?</f>
        <v>#REF!</v>
      </c>
      <c r="CW99" s="284" t="e">
        <f>#NAME?</f>
        <v>#REF!</v>
      </c>
      <c r="CX99" s="285" t="e">
        <f t="shared" si="875"/>
        <v>#REF!</v>
      </c>
      <c r="CY99" s="290" t="e">
        <f t="shared" si="876"/>
        <v>#REF!</v>
      </c>
      <c r="CZ99" s="292"/>
      <c r="DA99" s="285">
        <f t="shared" si="877"/>
        <v>0</v>
      </c>
      <c r="DB99" s="292"/>
      <c r="DC99" s="283">
        <v>0</v>
      </c>
      <c r="DD99" s="283">
        <v>0</v>
      </c>
      <c r="DE99" s="282">
        <f>_xlfn.FLOOR.PRECISE('[10]численность 2021'!I121)</f>
        <v>0</v>
      </c>
      <c r="DF99" s="282">
        <v>0</v>
      </c>
      <c r="DG99" s="282">
        <v>0</v>
      </c>
      <c r="DH99" s="282">
        <f t="shared" si="888"/>
        <v>0</v>
      </c>
      <c r="DI99" s="284">
        <f>_xlfn.FLOOR.PRECISE('[10]численность 2021'!N121)</f>
        <v>0</v>
      </c>
      <c r="DJ99" s="285">
        <f t="shared" si="902"/>
        <v>0</v>
      </c>
      <c r="DK99" s="286">
        <f t="shared" si="878"/>
        <v>0</v>
      </c>
      <c r="DL99" s="287"/>
      <c r="DM99" s="285">
        <f t="shared" si="903"/>
        <v>0</v>
      </c>
      <c r="DN99" s="287"/>
      <c r="DO99" s="283">
        <v>1.1261620000000001</v>
      </c>
      <c r="DP99" s="283">
        <v>1.283984</v>
      </c>
      <c r="DQ99" s="282">
        <f>_xlfn.FLOOR.PRECISE('[10]численность 2021'!J121)</f>
        <v>1</v>
      </c>
      <c r="DR99" s="282">
        <v>8.7981000000000004e-002</v>
      </c>
      <c r="DS99" s="282">
        <v>0.100311</v>
      </c>
      <c r="DT99" s="282">
        <f t="shared" si="889"/>
        <v>8.7997188993604161e-002</v>
      </c>
      <c r="DU99" s="284">
        <f>_xlfn.FLOOR.PRECISE('[10]численность 2021'!S121)</f>
        <v>0</v>
      </c>
      <c r="DV99" s="285">
        <f t="shared" si="879"/>
        <v>0.10000000000000001</v>
      </c>
      <c r="DW99" s="286">
        <f t="shared" si="880"/>
        <v>0</v>
      </c>
      <c r="DX99" s="287"/>
      <c r="DY99" s="283">
        <v>0</v>
      </c>
      <c r="DZ99" s="293">
        <v>0</v>
      </c>
      <c r="EA99" s="282">
        <f>_xlfn.FLOOR.PRECISE('[10]численность 2021'!T121)</f>
        <v>0</v>
      </c>
      <c r="EB99" s="282">
        <v>0</v>
      </c>
      <c r="EC99" s="282">
        <v>0</v>
      </c>
      <c r="ED99" s="282">
        <f t="shared" si="890"/>
        <v>0</v>
      </c>
      <c r="EE99" s="284">
        <f>_xlfn.FLOOR.PRECISE('[10]численность 2021'!U121)</f>
        <v>0</v>
      </c>
      <c r="EF99" s="285">
        <f t="shared" si="881"/>
        <v>0</v>
      </c>
      <c r="EG99" s="286">
        <f t="shared" si="882"/>
        <v>0</v>
      </c>
      <c r="EH99" s="292"/>
    </row>
    <row r="100" ht="48.75" customHeight="1">
      <c r="A100" s="152" t="s">
        <v>324</v>
      </c>
      <c r="B100" s="282">
        <f>'[10]численность 2021'!C119</f>
        <v>24.744998931884766</v>
      </c>
      <c r="C100" s="283">
        <v>47.684223000000003</v>
      </c>
      <c r="D100" s="283">
        <v>52.815086000000001</v>
      </c>
      <c r="E100" s="282">
        <f>_xlfn.FLOOR.PRECISE('[10]численность 2021'!D119)</f>
        <v>25</v>
      </c>
      <c r="F100" s="282">
        <v>2.1343740000000002</v>
      </c>
      <c r="G100" s="282">
        <v>2.1343740000000002</v>
      </c>
      <c r="H100" s="282">
        <f t="shared" si="883"/>
        <v>1.0103051557535796</v>
      </c>
      <c r="I100" s="284">
        <f>_xlfn.FLOOR.PRECISE('[10]численность 2021'!R119)</f>
        <v>8</v>
      </c>
      <c r="J100" s="285">
        <f t="shared" si="858"/>
        <v>8.75</v>
      </c>
      <c r="K100" s="286">
        <f t="shared" si="859"/>
        <v>8</v>
      </c>
      <c r="L100" s="292">
        <v>8</v>
      </c>
      <c r="M100" s="283">
        <v>19</v>
      </c>
      <c r="N100" s="283">
        <v>21</v>
      </c>
      <c r="O100" s="282">
        <f>_xlfn.FLOOR.PRECISE('[10]численность 2021'!P119)</f>
        <v>21</v>
      </c>
      <c r="P100" s="282">
        <v>0.85201800000000005</v>
      </c>
      <c r="Q100" s="282">
        <v>0.84865599999999997</v>
      </c>
      <c r="R100" s="282">
        <f t="shared" si="860"/>
        <v>0.84865633083300684</v>
      </c>
      <c r="S100" s="284">
        <f>_xlfn.FLOOR.PRECISE('[10]численность 2021'!Q119)</f>
        <v>6</v>
      </c>
      <c r="T100" s="284"/>
      <c r="U100" s="285">
        <f t="shared" si="891"/>
        <v>6.2999999999999998</v>
      </c>
      <c r="V100" s="286">
        <f t="shared" si="861"/>
        <v>6</v>
      </c>
      <c r="W100" s="292">
        <v>6</v>
      </c>
      <c r="X100" s="292"/>
      <c r="Y100" s="288"/>
      <c r="Z100" s="283">
        <v>71.728210000000004</v>
      </c>
      <c r="AA100" s="283">
        <v>82.731064000000003</v>
      </c>
      <c r="AB100" s="282">
        <f>_xlfn.FLOOR.PRECISE('[10]численность 2021'!E119)</f>
        <v>82</v>
      </c>
      <c r="AC100" s="282">
        <v>3.2165119999999998</v>
      </c>
      <c r="AD100" s="282">
        <v>3.3433449999999998</v>
      </c>
      <c r="AE100" s="282">
        <f t="shared" si="884"/>
        <v>3.3138009108717412</v>
      </c>
      <c r="AF100" s="284">
        <f>_xlfn.FLOOR.PRECISE('[10]численность 2021'!O119)</f>
        <v>4</v>
      </c>
      <c r="AG100" s="285">
        <f t="shared" si="856"/>
        <v>4.1000000000000005</v>
      </c>
      <c r="AH100" s="286">
        <f t="shared" si="857"/>
        <v>4</v>
      </c>
      <c r="AI100" s="289">
        <f t="shared" si="862"/>
        <v>3</v>
      </c>
      <c r="AJ100" s="292">
        <v>4</v>
      </c>
      <c r="AK100" s="292">
        <v>3</v>
      </c>
      <c r="AL100" s="283">
        <v>134.32205200000001</v>
      </c>
      <c r="AM100" s="283">
        <v>166.36857599999999</v>
      </c>
      <c r="AN100" s="282">
        <f>_xlfn.FLOOR.PRECISE('[10]численность 2021'!F119)</f>
        <v>172</v>
      </c>
      <c r="AO100" s="282">
        <v>6.0234110000000003</v>
      </c>
      <c r="AP100" s="282">
        <v>6.7233210000000003</v>
      </c>
      <c r="AQ100" s="282">
        <f t="shared" si="885"/>
        <v>6.950899471584628</v>
      </c>
      <c r="AR100" s="284">
        <f>_xlfn.FLOOR.PRECISE('[10]численность 2021'!L119)</f>
        <v>17</v>
      </c>
      <c r="AS100" s="284"/>
      <c r="AT100" s="284">
        <f t="shared" si="892"/>
        <v>17</v>
      </c>
      <c r="AU100" s="285">
        <f t="shared" si="863"/>
        <v>17.199999999999999</v>
      </c>
      <c r="AV100" s="285">
        <f t="shared" si="893"/>
        <v>17.199999999999999</v>
      </c>
      <c r="AW100" s="290">
        <f t="shared" si="864"/>
        <v>17</v>
      </c>
      <c r="AX100" s="292">
        <v>17</v>
      </c>
      <c r="AY100" s="285">
        <f t="shared" si="894"/>
        <v>2.5499999999999998</v>
      </c>
      <c r="AZ100" s="286">
        <f t="shared" si="865"/>
        <v>0</v>
      </c>
      <c r="BA100" s="292"/>
      <c r="BB100" s="285">
        <f t="shared" si="895"/>
        <v>5.0999999999999996</v>
      </c>
      <c r="BC100" s="292"/>
      <c r="BD100" s="283">
        <v>11.342003999999999</v>
      </c>
      <c r="BE100" s="283">
        <v>14.190912000000001</v>
      </c>
      <c r="BF100" s="282">
        <f>_xlfn.FLOOR.PRECISE('[10]численность 2021'!G119)</f>
        <v>14</v>
      </c>
      <c r="BG100" s="282">
        <v>0.50861000000000001</v>
      </c>
      <c r="BH100" s="282">
        <v>0.57348600000000005</v>
      </c>
      <c r="BI100" s="282">
        <f t="shared" si="886"/>
        <v>0.56577088722200464</v>
      </c>
      <c r="BJ100" s="284">
        <f>_xlfn.FLOOR.PRECISE('[10]численность 2021'!K119)</f>
        <v>0</v>
      </c>
      <c r="BK100" s="284"/>
      <c r="BL100" s="284">
        <f t="shared" si="896"/>
        <v>0</v>
      </c>
      <c r="BM100" s="285">
        <f t="shared" si="866"/>
        <v>0.41999999999999998</v>
      </c>
      <c r="BN100" s="290">
        <f t="shared" si="897"/>
        <v>0</v>
      </c>
      <c r="BO100" s="292"/>
      <c r="BP100" s="285">
        <f t="shared" si="898"/>
        <v>0</v>
      </c>
      <c r="BQ100" s="286">
        <f t="shared" si="867"/>
        <v>0</v>
      </c>
      <c r="BR100" s="292"/>
      <c r="BS100" s="285">
        <f t="shared" si="868"/>
        <v>0</v>
      </c>
      <c r="BT100" s="292"/>
      <c r="BU100" s="283">
        <v>46.664245999999999</v>
      </c>
      <c r="BV100" s="283">
        <v>55.996574000000003</v>
      </c>
      <c r="BW100" s="282">
        <f>_xlfn.FLOOR.PRECISE('[10]численность 2021'!H119)</f>
        <v>56</v>
      </c>
      <c r="BX100" s="282">
        <v>2.0925669999999998</v>
      </c>
      <c r="BY100" s="282">
        <v>2.2629450000000002</v>
      </c>
      <c r="BZ100" s="282">
        <f t="shared" si="887"/>
        <v>2.2630835488880185</v>
      </c>
      <c r="CA100" s="284">
        <f>_xlfn.FLOOR.PRECISE('[10]численность 2021'!M119)</f>
        <v>3</v>
      </c>
      <c r="CB100" s="284"/>
      <c r="CC100" s="284"/>
      <c r="CD100" s="284">
        <f t="shared" si="899"/>
        <v>3</v>
      </c>
      <c r="CE100" s="285">
        <f t="shared" si="869"/>
        <v>3.9200000000000004</v>
      </c>
      <c r="CF100" s="290">
        <f t="shared" si="870"/>
        <v>3</v>
      </c>
      <c r="CG100" s="292">
        <v>3</v>
      </c>
      <c r="CH100" s="285">
        <f t="shared" si="900"/>
        <v>0</v>
      </c>
      <c r="CI100" s="286">
        <f t="shared" si="871"/>
        <v>0</v>
      </c>
      <c r="CJ100" s="292"/>
      <c r="CK100" s="285">
        <f t="shared" si="901"/>
        <v>0</v>
      </c>
      <c r="CL100" s="286">
        <f t="shared" si="872"/>
        <v>0</v>
      </c>
      <c r="CM100" s="292"/>
      <c r="CN100" s="285">
        <f t="shared" si="873"/>
        <v>0.60000000000000009</v>
      </c>
      <c r="CO100" s="292"/>
      <c r="CP100" s="291">
        <f t="shared" si="874"/>
        <v>1</v>
      </c>
      <c r="CQ100" s="283">
        <v>0</v>
      </c>
      <c r="CR100" s="283">
        <v>0</v>
      </c>
      <c r="CS100" s="283" t="e">
        <f>#NAME?</f>
        <v>#REF!</v>
      </c>
      <c r="CT100" s="282">
        <v>0</v>
      </c>
      <c r="CU100" s="282">
        <v>0</v>
      </c>
      <c r="CV100" s="282" t="e">
        <f>#NAME?</f>
        <v>#REF!</v>
      </c>
      <c r="CW100" s="284" t="e">
        <f>#NAME?</f>
        <v>#REF!</v>
      </c>
      <c r="CX100" s="285" t="e">
        <f>IF((CS100*0.10000000000000001)&gt;0,CS100*0.80000000000000004,0)</f>
        <v>#REF!</v>
      </c>
      <c r="CY100" s="290" t="e">
        <f>IF(CW100&lt;CX100,CW100,CX100)</f>
        <v>#REF!</v>
      </c>
      <c r="CZ100" s="292"/>
      <c r="DA100" s="285">
        <f>CZ100*0.80000000000000004</f>
        <v>0</v>
      </c>
      <c r="DB100" s="292"/>
      <c r="DC100" s="283">
        <v>0</v>
      </c>
      <c r="DD100" s="283">
        <v>0</v>
      </c>
      <c r="DE100" s="282">
        <f>_xlfn.FLOOR.PRECISE('[10]численность 2021'!I119)</f>
        <v>0</v>
      </c>
      <c r="DF100" s="282">
        <v>0</v>
      </c>
      <c r="DG100" s="282">
        <v>0</v>
      </c>
      <c r="DH100" s="282">
        <f t="shared" si="888"/>
        <v>0</v>
      </c>
      <c r="DI100" s="284">
        <f>_xlfn.FLOOR.PRECISE('[10]численность 2021'!N119)</f>
        <v>0</v>
      </c>
      <c r="DJ100" s="285">
        <f t="shared" si="902"/>
        <v>0</v>
      </c>
      <c r="DK100" s="286">
        <f t="shared" si="878"/>
        <v>0</v>
      </c>
      <c r="DL100" s="292"/>
      <c r="DM100" s="285">
        <f t="shared" si="903"/>
        <v>0</v>
      </c>
      <c r="DN100" s="292"/>
      <c r="DO100" s="283">
        <v>3.8249379999999999</v>
      </c>
      <c r="DP100" s="283">
        <v>4.1497570000000001</v>
      </c>
      <c r="DQ100" s="282">
        <f>_xlfn.FLOOR.PRECISE('[10]численность 2021'!J119)</f>
        <v>4</v>
      </c>
      <c r="DR100" s="282">
        <v>0.17152200000000001</v>
      </c>
      <c r="DS100" s="282">
        <v>0.16770099999999999</v>
      </c>
      <c r="DT100" s="282">
        <f t="shared" si="889"/>
        <v>0.16164882492057275</v>
      </c>
      <c r="DU100" s="284">
        <f>_xlfn.FLOOR.PRECISE('[10]численность 2021'!S119)</f>
        <v>0</v>
      </c>
      <c r="DV100" s="285">
        <f t="shared" si="879"/>
        <v>0.40000000000000002</v>
      </c>
      <c r="DW100" s="286">
        <f t="shared" si="880"/>
        <v>0</v>
      </c>
      <c r="DX100" s="292"/>
      <c r="DY100" s="283">
        <v>0</v>
      </c>
      <c r="DZ100" s="293">
        <v>0</v>
      </c>
      <c r="EA100" s="282">
        <f>_xlfn.FLOOR.PRECISE('[10]численность 2021'!T119)</f>
        <v>0</v>
      </c>
      <c r="EB100" s="282">
        <v>0</v>
      </c>
      <c r="EC100" s="282">
        <v>0</v>
      </c>
      <c r="ED100" s="282">
        <f t="shared" si="890"/>
        <v>0</v>
      </c>
      <c r="EE100" s="284">
        <f>_xlfn.FLOOR.PRECISE('[10]численность 2021'!U119)</f>
        <v>0</v>
      </c>
      <c r="EF100" s="285">
        <f t="shared" si="881"/>
        <v>0</v>
      </c>
      <c r="EG100" s="286">
        <f t="shared" si="882"/>
        <v>0</v>
      </c>
      <c r="EH100" s="292"/>
    </row>
    <row r="101" ht="15.75">
      <c r="A101" s="152" t="s">
        <v>155</v>
      </c>
      <c r="B101" s="282">
        <f>'[10]численность 2021'!C109</f>
        <v>62.600002288818359</v>
      </c>
      <c r="C101" s="283">
        <v>92.440383999999995</v>
      </c>
      <c r="D101" s="283">
        <v>91.548935</v>
      </c>
      <c r="E101" s="282">
        <f>_xlfn.FLOOR.PRECISE('[10]численность 2021'!D109)</f>
        <v>120</v>
      </c>
      <c r="F101" s="282">
        <v>1.4624429999999999</v>
      </c>
      <c r="G101" s="282">
        <v>1.4624429999999999</v>
      </c>
      <c r="H101" s="282">
        <f t="shared" si="883"/>
        <v>1.9169328372602066</v>
      </c>
      <c r="I101" s="284">
        <f>_xlfn.FLOOR.PRECISE('[10]численность 2021'!R109)</f>
        <v>42</v>
      </c>
      <c r="J101" s="285">
        <f t="shared" si="858"/>
        <v>42</v>
      </c>
      <c r="K101" s="286">
        <f t="shared" si="859"/>
        <v>42</v>
      </c>
      <c r="L101" s="292">
        <v>42</v>
      </c>
      <c r="M101" s="283">
        <v>138</v>
      </c>
      <c r="N101" s="283">
        <v>120</v>
      </c>
      <c r="O101" s="282">
        <f>_xlfn.FLOOR.PRECISE('[10]численность 2021'!P109)</f>
        <v>141</v>
      </c>
      <c r="P101" s="282">
        <v>2.2044730000000001</v>
      </c>
      <c r="Q101" s="282">
        <v>1.916933</v>
      </c>
      <c r="R101" s="282">
        <f t="shared" si="860"/>
        <v>2.2523960837807429</v>
      </c>
      <c r="S101" s="284">
        <f>_xlfn.FLOOR.PRECISE('[10]численность 2021'!Q109)</f>
        <v>42</v>
      </c>
      <c r="T101" s="284"/>
      <c r="U101" s="285">
        <f t="shared" si="891"/>
        <v>42.299999999999997</v>
      </c>
      <c r="V101" s="286">
        <f t="shared" si="861"/>
        <v>42</v>
      </c>
      <c r="W101" s="292">
        <v>42</v>
      </c>
      <c r="X101" s="292"/>
      <c r="Y101" s="288"/>
      <c r="Z101" s="283">
        <v>700.97918700000002</v>
      </c>
      <c r="AA101" s="283">
        <v>838.49664299999995</v>
      </c>
      <c r="AB101" s="282">
        <f>_xlfn.FLOOR.PRECISE('[10]численность 2021'!E109)</f>
        <v>1108</v>
      </c>
      <c r="AC101" s="282">
        <v>11.197749999999999</v>
      </c>
      <c r="AD101" s="282">
        <v>13.394515</v>
      </c>
      <c r="AE101" s="282">
        <f t="shared" si="884"/>
        <v>17.699679864035907</v>
      </c>
      <c r="AF101" s="284">
        <f>_xlfn.FLOOR.PRECISE('[10]численность 2021'!O109)</f>
        <v>55</v>
      </c>
      <c r="AG101" s="285">
        <f t="shared" ref="AG101:AG127" si="904">IF(AB101&gt;34,AB101*0.05,0)</f>
        <v>55.400000000000006</v>
      </c>
      <c r="AH101" s="286">
        <f t="shared" ref="AH101:AH164" si="905">IF(AF101&lt;AG101,AF101,AG101)</f>
        <v>55</v>
      </c>
      <c r="AI101" s="289">
        <f t="shared" si="862"/>
        <v>40.5</v>
      </c>
      <c r="AJ101" s="292">
        <v>54</v>
      </c>
      <c r="AK101" s="292">
        <v>40</v>
      </c>
      <c r="AL101" s="283">
        <v>208.31637599999999</v>
      </c>
      <c r="AM101" s="283">
        <v>266.40744000000001</v>
      </c>
      <c r="AN101" s="282">
        <f>_xlfn.FLOOR.PRECISE('[10]численность 2021'!F109)</f>
        <v>350</v>
      </c>
      <c r="AO101" s="282">
        <v>3.3277380000000001</v>
      </c>
      <c r="AP101" s="282">
        <v>4.2557099999999997</v>
      </c>
      <c r="AQ101" s="282">
        <f t="shared" si="885"/>
        <v>5.5910541086756025</v>
      </c>
      <c r="AR101" s="284">
        <f>_xlfn.FLOOR.PRECISE('[10]численность 2021'!L109)</f>
        <v>28</v>
      </c>
      <c r="AS101" s="284"/>
      <c r="AT101" s="284">
        <f t="shared" si="892"/>
        <v>28</v>
      </c>
      <c r="AU101" s="285">
        <f t="shared" si="863"/>
        <v>28</v>
      </c>
      <c r="AV101" s="285">
        <f t="shared" si="893"/>
        <v>0</v>
      </c>
      <c r="AW101" s="290">
        <f t="shared" si="864"/>
        <v>28</v>
      </c>
      <c r="AX101" s="292">
        <v>28</v>
      </c>
      <c r="AY101" s="285">
        <f t="shared" si="894"/>
        <v>4.2000000000000002</v>
      </c>
      <c r="AZ101" s="286">
        <f t="shared" si="865"/>
        <v>0</v>
      </c>
      <c r="BA101" s="292"/>
      <c r="BB101" s="285">
        <f t="shared" si="895"/>
        <v>8.4000000000000004</v>
      </c>
      <c r="BC101" s="292"/>
      <c r="BD101" s="283">
        <v>28.955432999999999</v>
      </c>
      <c r="BE101" s="283">
        <v>29.783922</v>
      </c>
      <c r="BF101" s="282">
        <f>_xlfn.FLOOR.PRECISE('[10]численность 2021'!G109)</f>
        <v>37</v>
      </c>
      <c r="BG101" s="282">
        <v>0.46254699999999999</v>
      </c>
      <c r="BH101" s="282">
        <v>0.47578100000000001</v>
      </c>
      <c r="BI101" s="282">
        <f t="shared" si="886"/>
        <v>0.5910542914885637</v>
      </c>
      <c r="BJ101" s="284">
        <f>_xlfn.FLOOR.PRECISE('[10]численность 2021'!K109)</f>
        <v>1</v>
      </c>
      <c r="BK101" s="284"/>
      <c r="BL101" s="284">
        <f t="shared" si="896"/>
        <v>1</v>
      </c>
      <c r="BM101" s="285">
        <f t="shared" si="866"/>
        <v>1.1099999999999999</v>
      </c>
      <c r="BN101" s="290">
        <f t="shared" si="897"/>
        <v>1</v>
      </c>
      <c r="BO101" s="292">
        <v>1</v>
      </c>
      <c r="BP101" s="285">
        <f t="shared" si="898"/>
        <v>0</v>
      </c>
      <c r="BQ101" s="286">
        <f t="shared" si="867"/>
        <v>0</v>
      </c>
      <c r="BR101" s="292"/>
      <c r="BS101" s="285">
        <f t="shared" si="868"/>
        <v>0.20000000000000001</v>
      </c>
      <c r="BT101" s="292"/>
      <c r="BU101" s="283">
        <v>287.899719</v>
      </c>
      <c r="BV101" s="283">
        <v>352.75329599999998</v>
      </c>
      <c r="BW101" s="282">
        <f>_xlfn.FLOOR.PRECISE('[10]численность 2021'!H109)</f>
        <v>468</v>
      </c>
      <c r="BX101" s="282">
        <v>4.599037</v>
      </c>
      <c r="BY101" s="282">
        <v>5.6350360000000004</v>
      </c>
      <c r="BZ101" s="282">
        <f t="shared" si="887"/>
        <v>7.4760380653148051</v>
      </c>
      <c r="CA101" s="284">
        <f>_xlfn.FLOOR.PRECISE('[10]численность 2021'!M109)</f>
        <v>46</v>
      </c>
      <c r="CB101" s="284"/>
      <c r="CC101" s="284"/>
      <c r="CD101" s="284">
        <f t="shared" si="899"/>
        <v>46</v>
      </c>
      <c r="CE101" s="285">
        <f t="shared" si="869"/>
        <v>46.800000000000004</v>
      </c>
      <c r="CF101" s="290">
        <f t="shared" si="870"/>
        <v>46</v>
      </c>
      <c r="CG101" s="292">
        <v>46</v>
      </c>
      <c r="CH101" s="285">
        <f t="shared" si="900"/>
        <v>3.4499999999999997</v>
      </c>
      <c r="CI101" s="286">
        <f t="shared" si="871"/>
        <v>0</v>
      </c>
      <c r="CJ101" s="292"/>
      <c r="CK101" s="285">
        <f t="shared" si="901"/>
        <v>3.4499999999999997</v>
      </c>
      <c r="CL101" s="286">
        <f t="shared" si="872"/>
        <v>0</v>
      </c>
      <c r="CM101" s="292"/>
      <c r="CN101" s="285">
        <f t="shared" si="873"/>
        <v>9.2000000000000011</v>
      </c>
      <c r="CO101" s="292"/>
      <c r="CP101" s="291">
        <f t="shared" si="874"/>
        <v>1</v>
      </c>
      <c r="CQ101" s="283"/>
      <c r="CR101" s="283"/>
      <c r="CS101" s="283"/>
      <c r="CT101" s="282"/>
      <c r="CU101" s="282"/>
      <c r="CV101" s="282"/>
      <c r="CW101" s="284"/>
      <c r="CX101" s="285"/>
      <c r="CY101" s="290"/>
      <c r="CZ101" s="292"/>
      <c r="DA101" s="285"/>
      <c r="DB101" s="292"/>
      <c r="DC101" s="283">
        <v>0</v>
      </c>
      <c r="DD101" s="283">
        <v>0</v>
      </c>
      <c r="DE101" s="282">
        <f>_xlfn.FLOOR.PRECISE('[10]численность 2021'!I109)</f>
        <v>0</v>
      </c>
      <c r="DF101" s="282">
        <v>0</v>
      </c>
      <c r="DG101" s="282">
        <v>0</v>
      </c>
      <c r="DH101" s="282">
        <f t="shared" si="888"/>
        <v>0</v>
      </c>
      <c r="DI101" s="284">
        <f>_xlfn.FLOOR.PRECISE('[10]численность 2021'!N109)</f>
        <v>0</v>
      </c>
      <c r="DJ101" s="285">
        <f t="shared" si="902"/>
        <v>0</v>
      </c>
      <c r="DK101" s="286">
        <f t="shared" si="878"/>
        <v>0</v>
      </c>
      <c r="DL101" s="292"/>
      <c r="DM101" s="285">
        <f t="shared" si="903"/>
        <v>0</v>
      </c>
      <c r="DN101" s="292"/>
      <c r="DO101" s="283">
        <v>25.768301000000001</v>
      </c>
      <c r="DP101" s="283">
        <v>28.990496</v>
      </c>
      <c r="DQ101" s="282">
        <f>_xlfn.FLOOR.PRECISE('[10]численность 2021'!J109)</f>
        <v>38</v>
      </c>
      <c r="DR101" s="282">
        <v>0.411634</v>
      </c>
      <c r="DS101" s="282">
        <v>0.46310699999999999</v>
      </c>
      <c r="DT101" s="282">
        <f t="shared" si="889"/>
        <v>0.60702873179906536</v>
      </c>
      <c r="DU101" s="284">
        <f>_xlfn.FLOOR.PRECISE('[10]численность 2021'!S109)</f>
        <v>3</v>
      </c>
      <c r="DV101" s="285">
        <f t="shared" si="879"/>
        <v>3.8000000000000003</v>
      </c>
      <c r="DW101" s="286">
        <f t="shared" si="880"/>
        <v>3</v>
      </c>
      <c r="DX101" s="292">
        <v>3</v>
      </c>
      <c r="DY101" s="283">
        <v>0</v>
      </c>
      <c r="DZ101" s="293">
        <v>0</v>
      </c>
      <c r="EA101" s="282">
        <f>_xlfn.FLOOR.PRECISE('[10]численность 2021'!T109)</f>
        <v>0</v>
      </c>
      <c r="EB101" s="282">
        <v>0</v>
      </c>
      <c r="EC101" s="282">
        <v>0</v>
      </c>
      <c r="ED101" s="282">
        <f t="shared" si="890"/>
        <v>0</v>
      </c>
      <c r="EE101" s="284">
        <f>_xlfn.FLOOR.PRECISE('[10]численность 2021'!U109)</f>
        <v>0</v>
      </c>
      <c r="EF101" s="285">
        <f t="shared" si="881"/>
        <v>0</v>
      </c>
      <c r="EG101" s="286">
        <f t="shared" si="882"/>
        <v>0</v>
      </c>
      <c r="EH101" s="292"/>
    </row>
    <row r="102" ht="31.5" customHeight="1">
      <c r="A102" s="152" t="s">
        <v>154</v>
      </c>
      <c r="B102" s="282">
        <f>'[10]численность 2021'!C108</f>
        <v>8.3999996185302734</v>
      </c>
      <c r="C102" s="283">
        <v>31.116447000000001</v>
      </c>
      <c r="D102" s="283">
        <v>35</v>
      </c>
      <c r="E102" s="282">
        <f>_xlfn.FLOOR.PRECISE('[10]численность 2021'!D108)</f>
        <v>49</v>
      </c>
      <c r="F102" s="282">
        <v>4.1666670000000003</v>
      </c>
      <c r="G102" s="282">
        <v>4.1666670000000003</v>
      </c>
      <c r="H102" s="282">
        <f t="shared" si="883"/>
        <v>5.833333598242878</v>
      </c>
      <c r="I102" s="284">
        <f>_xlfn.FLOOR.PRECISE('[10]численность 2021'!R108)</f>
        <v>17</v>
      </c>
      <c r="J102" s="285">
        <f t="shared" si="858"/>
        <v>17.149999999999999</v>
      </c>
      <c r="K102" s="286">
        <f t="shared" si="859"/>
        <v>17</v>
      </c>
      <c r="L102" s="292">
        <v>17</v>
      </c>
      <c r="M102" s="283">
        <v>31</v>
      </c>
      <c r="N102" s="283">
        <v>30</v>
      </c>
      <c r="O102" s="282">
        <f>_xlfn.FLOOR.PRECISE('[10]численность 2021'!P108)</f>
        <v>29</v>
      </c>
      <c r="P102" s="282">
        <v>3.6904759999999999</v>
      </c>
      <c r="Q102" s="282">
        <v>3.5714290000000002</v>
      </c>
      <c r="R102" s="282">
        <f t="shared" si="860"/>
        <v>3.4523811091641523</v>
      </c>
      <c r="S102" s="284">
        <f>_xlfn.FLOOR.PRECISE('[10]численность 2021'!Q108)</f>
        <v>8</v>
      </c>
      <c r="T102" s="284"/>
      <c r="U102" s="285">
        <f t="shared" si="891"/>
        <v>8.6999999999999993</v>
      </c>
      <c r="V102" s="286">
        <f t="shared" si="861"/>
        <v>8</v>
      </c>
      <c r="W102" s="292">
        <v>8</v>
      </c>
      <c r="X102" s="292"/>
      <c r="Y102" s="288"/>
      <c r="Z102" s="283">
        <v>56.369746999999997</v>
      </c>
      <c r="AA102" s="283">
        <v>79.519081</v>
      </c>
      <c r="AB102" s="282">
        <f>_xlfn.FLOOR.PRECISE('[10]численность 2021'!E108)</f>
        <v>105</v>
      </c>
      <c r="AC102" s="282">
        <v>6.7106839999999996</v>
      </c>
      <c r="AD102" s="282">
        <v>9.4665579999999991</v>
      </c>
      <c r="AE102" s="282">
        <f t="shared" si="884"/>
        <v>12.50000056766331</v>
      </c>
      <c r="AF102" s="284">
        <f>_xlfn.FLOOR.PRECISE('[10]численность 2021'!O108)</f>
        <v>5</v>
      </c>
      <c r="AG102" s="285">
        <f t="shared" si="904"/>
        <v>5.25</v>
      </c>
      <c r="AH102" s="286">
        <f t="shared" si="905"/>
        <v>5</v>
      </c>
      <c r="AI102" s="289">
        <f t="shared" si="862"/>
        <v>3.75</v>
      </c>
      <c r="AJ102" s="292">
        <v>5</v>
      </c>
      <c r="AK102" s="292">
        <v>3</v>
      </c>
      <c r="AL102" s="283">
        <v>55.030014000000001</v>
      </c>
      <c r="AM102" s="283">
        <v>68.591506999999993</v>
      </c>
      <c r="AN102" s="282">
        <f>_xlfn.FLOOR.PRECISE('[10]численность 2021'!F108)</f>
        <v>84</v>
      </c>
      <c r="AO102" s="282">
        <v>6.5511920000000003</v>
      </c>
      <c r="AP102" s="282">
        <v>8.1656560000000002</v>
      </c>
      <c r="AQ102" s="282">
        <f t="shared" si="885"/>
        <v>10.000000454130648</v>
      </c>
      <c r="AR102" s="284">
        <f>_xlfn.FLOOR.PRECISE('[10]численность 2021'!L108)</f>
        <v>10</v>
      </c>
      <c r="AS102" s="284"/>
      <c r="AT102" s="284">
        <f t="shared" si="892"/>
        <v>10</v>
      </c>
      <c r="AU102" s="285">
        <f t="shared" si="863"/>
        <v>12.6</v>
      </c>
      <c r="AV102" s="285">
        <f t="shared" si="893"/>
        <v>12.6</v>
      </c>
      <c r="AW102" s="290">
        <f t="shared" si="864"/>
        <v>10</v>
      </c>
      <c r="AX102" s="292">
        <v>10</v>
      </c>
      <c r="AY102" s="285">
        <f t="shared" si="894"/>
        <v>1.5</v>
      </c>
      <c r="AZ102" s="286">
        <f t="shared" si="865"/>
        <v>0</v>
      </c>
      <c r="BA102" s="292"/>
      <c r="BB102" s="285">
        <f t="shared" si="895"/>
        <v>3</v>
      </c>
      <c r="BC102" s="292"/>
      <c r="BD102" s="283">
        <v>4.2472989999999999</v>
      </c>
      <c r="BE102" s="283">
        <v>5.1275519999999997</v>
      </c>
      <c r="BF102" s="282">
        <f>_xlfn.FLOOR.PRECISE('[10]численность 2021'!G108)</f>
        <v>9</v>
      </c>
      <c r="BG102" s="282">
        <v>0.50563100000000005</v>
      </c>
      <c r="BH102" s="282">
        <v>0.61042300000000005</v>
      </c>
      <c r="BI102" s="282">
        <f t="shared" si="886"/>
        <v>1.0714286200854266</v>
      </c>
      <c r="BJ102" s="284">
        <f>_xlfn.FLOOR.PRECISE('[10]численность 2021'!K108)</f>
        <v>0</v>
      </c>
      <c r="BK102" s="284"/>
      <c r="BL102" s="284">
        <f t="shared" si="896"/>
        <v>0</v>
      </c>
      <c r="BM102" s="285">
        <f t="shared" si="866"/>
        <v>0.45000000000000001</v>
      </c>
      <c r="BN102" s="290">
        <f t="shared" si="897"/>
        <v>0</v>
      </c>
      <c r="BO102" s="292"/>
      <c r="BP102" s="285">
        <f t="shared" si="898"/>
        <v>0</v>
      </c>
      <c r="BQ102" s="286">
        <f t="shared" si="867"/>
        <v>0</v>
      </c>
      <c r="BR102" s="292"/>
      <c r="BS102" s="285">
        <f t="shared" si="868"/>
        <v>0</v>
      </c>
      <c r="BT102" s="292"/>
      <c r="BU102" s="283">
        <v>58.144058000000001</v>
      </c>
      <c r="BV102" s="283">
        <v>67.830185</v>
      </c>
      <c r="BW102" s="282">
        <f>_xlfn.FLOOR.PRECISE('[10]численность 2021'!H108)</f>
        <v>80</v>
      </c>
      <c r="BX102" s="282">
        <v>6.9219119999999998</v>
      </c>
      <c r="BY102" s="282">
        <v>8.0750220000000006</v>
      </c>
      <c r="BZ102" s="282">
        <f t="shared" si="887"/>
        <v>9.5238099563149028</v>
      </c>
      <c r="CA102" s="284">
        <f>_xlfn.FLOOR.PRECISE('[10]численность 2021'!M108)</f>
        <v>9</v>
      </c>
      <c r="CB102" s="284"/>
      <c r="CC102" s="284"/>
      <c r="CD102" s="284">
        <f t="shared" si="899"/>
        <v>9</v>
      </c>
      <c r="CE102" s="285">
        <f t="shared" si="869"/>
        <v>9.5999999999999996</v>
      </c>
      <c r="CF102" s="290">
        <f t="shared" si="870"/>
        <v>9</v>
      </c>
      <c r="CG102" s="292">
        <v>9</v>
      </c>
      <c r="CH102" s="285">
        <f t="shared" si="900"/>
        <v>0.67499999999999993</v>
      </c>
      <c r="CI102" s="286">
        <f t="shared" si="871"/>
        <v>0</v>
      </c>
      <c r="CJ102" s="292"/>
      <c r="CK102" s="285">
        <f t="shared" si="901"/>
        <v>0.67499999999999993</v>
      </c>
      <c r="CL102" s="286">
        <f t="shared" si="872"/>
        <v>0</v>
      </c>
      <c r="CM102" s="292"/>
      <c r="CN102" s="285">
        <f t="shared" si="873"/>
        <v>1.8</v>
      </c>
      <c r="CO102" s="292"/>
      <c r="CP102" s="291">
        <f t="shared" si="874"/>
        <v>1</v>
      </c>
      <c r="CQ102" s="283">
        <v>0</v>
      </c>
      <c r="CR102" s="283">
        <v>0</v>
      </c>
      <c r="CS102" s="283" t="e">
        <f>#NAME?</f>
        <v>#REF!</v>
      </c>
      <c r="CT102" s="282">
        <v>0</v>
      </c>
      <c r="CU102" s="282">
        <v>0</v>
      </c>
      <c r="CV102" s="282" t="e">
        <f>#NAME?</f>
        <v>#REF!</v>
      </c>
      <c r="CW102" s="284" t="e">
        <f>#NAME?</f>
        <v>#REF!</v>
      </c>
      <c r="CX102" s="285" t="e">
        <f t="shared" ref="CX102:CX165" si="906">IF((CS102*0.10000000000000001)&gt;0,CS102*0.80000000000000004,0)</f>
        <v>#REF!</v>
      </c>
      <c r="CY102" s="290" t="e">
        <f t="shared" ref="CY102:CY165" si="907">IF(CW102&lt;CX102,CW102,CX102)</f>
        <v>#REF!</v>
      </c>
      <c r="CZ102" s="292"/>
      <c r="DA102" s="285">
        <f t="shared" ref="DA102:DA165" si="908">CZ102*0.80000000000000004</f>
        <v>0</v>
      </c>
      <c r="DB102" s="292"/>
      <c r="DC102" s="283">
        <v>0</v>
      </c>
      <c r="DD102" s="283">
        <v>0</v>
      </c>
      <c r="DE102" s="282">
        <f>_xlfn.FLOOR.PRECISE('[10]численность 2021'!I108)</f>
        <v>0</v>
      </c>
      <c r="DF102" s="282">
        <v>0</v>
      </c>
      <c r="DG102" s="282">
        <v>0</v>
      </c>
      <c r="DH102" s="282">
        <f t="shared" si="888"/>
        <v>0</v>
      </c>
      <c r="DI102" s="284">
        <f>_xlfn.FLOOR.PRECISE('[10]численность 2021'!N108)</f>
        <v>0</v>
      </c>
      <c r="DJ102" s="285">
        <f t="shared" si="902"/>
        <v>0</v>
      </c>
      <c r="DK102" s="286">
        <f t="shared" si="878"/>
        <v>0</v>
      </c>
      <c r="DL102" s="292"/>
      <c r="DM102" s="285">
        <f t="shared" si="903"/>
        <v>0</v>
      </c>
      <c r="DN102" s="292"/>
      <c r="DO102" s="283">
        <v>5.1860749999999998</v>
      </c>
      <c r="DP102" s="283">
        <v>5.1395600000000004</v>
      </c>
      <c r="DQ102" s="282">
        <f>_xlfn.FLOOR.PRECISE('[10]численность 2021'!J108)</f>
        <v>6</v>
      </c>
      <c r="DR102" s="282">
        <v>0.61738999999999999</v>
      </c>
      <c r="DS102" s="282">
        <v>0.61185199999999995</v>
      </c>
      <c r="DT102" s="282">
        <f t="shared" si="889"/>
        <v>0.71428574672361766</v>
      </c>
      <c r="DU102" s="284">
        <f>_xlfn.FLOOR.PRECISE('[10]численность 2021'!S108)</f>
        <v>0</v>
      </c>
      <c r="DV102" s="285">
        <f t="shared" si="879"/>
        <v>0.60000000000000009</v>
      </c>
      <c r="DW102" s="286">
        <f t="shared" si="880"/>
        <v>0</v>
      </c>
      <c r="DX102" s="292"/>
      <c r="DY102" s="283">
        <v>0</v>
      </c>
      <c r="DZ102" s="293">
        <v>0</v>
      </c>
      <c r="EA102" s="282">
        <f>_xlfn.FLOOR.PRECISE('[10]численность 2021'!T108)</f>
        <v>0</v>
      </c>
      <c r="EB102" s="282">
        <v>0</v>
      </c>
      <c r="EC102" s="282">
        <v>0</v>
      </c>
      <c r="ED102" s="282">
        <f t="shared" si="890"/>
        <v>0</v>
      </c>
      <c r="EE102" s="284">
        <f>_xlfn.FLOOR.PRECISE('[10]численность 2021'!U108)</f>
        <v>0</v>
      </c>
      <c r="EF102" s="285">
        <f t="shared" si="881"/>
        <v>0</v>
      </c>
      <c r="EG102" s="286">
        <f t="shared" si="882"/>
        <v>0</v>
      </c>
      <c r="EH102" s="292"/>
    </row>
    <row r="103" ht="33" customHeight="1">
      <c r="A103" s="152" t="s">
        <v>163</v>
      </c>
      <c r="B103" s="282">
        <f>'[10]численность 2021'!C117</f>
        <v>40.438003540039063</v>
      </c>
      <c r="C103" s="283">
        <v>39.433391999999998</v>
      </c>
      <c r="D103" s="283">
        <v>43.712775999999998</v>
      </c>
      <c r="E103" s="282">
        <f>_xlfn.FLOOR.PRECISE('[10]численность 2021'!D117)</f>
        <v>36</v>
      </c>
      <c r="F103" s="282">
        <v>1.080983</v>
      </c>
      <c r="G103" s="282">
        <v>1.080983</v>
      </c>
      <c r="H103" s="282">
        <f t="shared" si="883"/>
        <v>0.89025166547490797</v>
      </c>
      <c r="I103" s="284">
        <f>_xlfn.FLOOR.PRECISE('[10]численность 2021'!R117)</f>
        <v>12</v>
      </c>
      <c r="J103" s="285">
        <f t="shared" si="858"/>
        <v>12.6</v>
      </c>
      <c r="K103" s="286">
        <f t="shared" si="859"/>
        <v>12</v>
      </c>
      <c r="L103" s="287">
        <v>12</v>
      </c>
      <c r="M103" s="283">
        <v>34</v>
      </c>
      <c r="N103" s="283">
        <v>30</v>
      </c>
      <c r="O103" s="282">
        <f>_xlfn.FLOOR.PRECISE('[10]численность 2021'!P117)</f>
        <v>29</v>
      </c>
      <c r="P103" s="282">
        <v>0.841584</v>
      </c>
      <c r="Q103" s="282">
        <v>0.74187599999999998</v>
      </c>
      <c r="R103" s="282">
        <f t="shared" si="860"/>
        <v>0.71714717496589808</v>
      </c>
      <c r="S103" s="284">
        <f>_xlfn.FLOOR.PRECISE('[10]численность 2021'!Q117)</f>
        <v>4</v>
      </c>
      <c r="T103" s="284"/>
      <c r="U103" s="285">
        <f t="shared" si="891"/>
        <v>8.6999999999999993</v>
      </c>
      <c r="V103" s="286">
        <f t="shared" si="861"/>
        <v>4</v>
      </c>
      <c r="W103" s="287">
        <v>4</v>
      </c>
      <c r="X103" s="287"/>
      <c r="Y103" s="288"/>
      <c r="Z103" s="283">
        <v>37.403731999999998</v>
      </c>
      <c r="AA103" s="283">
        <v>48.256991999999997</v>
      </c>
      <c r="AB103" s="282">
        <f>_xlfn.FLOOR.PRECISE('[10]численность 2021'!E117)</f>
        <v>51</v>
      </c>
      <c r="AC103" s="282">
        <v>0.92583499999999996</v>
      </c>
      <c r="AD103" s="282">
        <v>1.1933579999999999</v>
      </c>
      <c r="AE103" s="282">
        <f t="shared" si="884"/>
        <v>1.2611898594227864</v>
      </c>
      <c r="AF103" s="284">
        <f>_xlfn.FLOOR.PRECISE('[10]численность 2021'!O117)</f>
        <v>2</v>
      </c>
      <c r="AG103" s="285">
        <f t="shared" si="904"/>
        <v>2.5500000000000003</v>
      </c>
      <c r="AH103" s="286">
        <f t="shared" si="905"/>
        <v>2</v>
      </c>
      <c r="AI103" s="289">
        <f t="shared" si="862"/>
        <v>1.5</v>
      </c>
      <c r="AJ103" s="287">
        <v>2</v>
      </c>
      <c r="AK103" s="287">
        <v>1</v>
      </c>
      <c r="AL103" s="283">
        <v>252.25773599999999</v>
      </c>
      <c r="AM103" s="283">
        <v>252.78349299999999</v>
      </c>
      <c r="AN103" s="282">
        <f>_xlfn.FLOOR.PRECISE('[10]численность 2021'!F117)</f>
        <v>322</v>
      </c>
      <c r="AO103" s="282">
        <v>6.2440030000000002</v>
      </c>
      <c r="AP103" s="282">
        <v>6.2511369999999999</v>
      </c>
      <c r="AQ103" s="282">
        <f t="shared" si="885"/>
        <v>7.9628065634144543</v>
      </c>
      <c r="AR103" s="284">
        <f>_xlfn.FLOOR.PRECISE('[10]численность 2021'!L117)</f>
        <v>20</v>
      </c>
      <c r="AS103" s="284"/>
      <c r="AT103" s="284">
        <f t="shared" si="892"/>
        <v>20</v>
      </c>
      <c r="AU103" s="285">
        <f t="shared" si="863"/>
        <v>32.200000000000003</v>
      </c>
      <c r="AV103" s="285">
        <f t="shared" si="893"/>
        <v>32.200000000000003</v>
      </c>
      <c r="AW103" s="290">
        <f t="shared" si="864"/>
        <v>20</v>
      </c>
      <c r="AX103" s="287">
        <v>20</v>
      </c>
      <c r="AY103" s="285">
        <f t="shared" si="894"/>
        <v>3</v>
      </c>
      <c r="AZ103" s="286">
        <f t="shared" si="865"/>
        <v>0</v>
      </c>
      <c r="BA103" s="287"/>
      <c r="BB103" s="285">
        <f t="shared" si="895"/>
        <v>6</v>
      </c>
      <c r="BC103" s="287"/>
      <c r="BD103" s="283">
        <v>100.81611599999999</v>
      </c>
      <c r="BE103" s="283">
        <v>107.17542299999999</v>
      </c>
      <c r="BF103" s="282">
        <f>_xlfn.FLOOR.PRECISE('[10]численность 2021'!G117)</f>
        <v>123</v>
      </c>
      <c r="BG103" s="282">
        <v>2.4954480000000001</v>
      </c>
      <c r="BH103" s="282">
        <v>2.6503640000000002</v>
      </c>
      <c r="BI103" s="282">
        <f t="shared" si="886"/>
        <v>3.0416931903726021</v>
      </c>
      <c r="BJ103" s="284">
        <f>_xlfn.FLOOR.PRECISE('[10]численность 2021'!K117)</f>
        <v>7</v>
      </c>
      <c r="BK103" s="284"/>
      <c r="BL103" s="284">
        <f t="shared" si="896"/>
        <v>7</v>
      </c>
      <c r="BM103" s="285">
        <f t="shared" si="866"/>
        <v>8.6100000000000012</v>
      </c>
      <c r="BN103" s="290">
        <f t="shared" si="897"/>
        <v>7</v>
      </c>
      <c r="BO103" s="287">
        <v>7</v>
      </c>
      <c r="BP103" s="285">
        <f t="shared" si="898"/>
        <v>1.05</v>
      </c>
      <c r="BQ103" s="286">
        <f t="shared" si="867"/>
        <v>0</v>
      </c>
      <c r="BR103" s="287"/>
      <c r="BS103" s="285">
        <f t="shared" si="868"/>
        <v>1.4000000000000001</v>
      </c>
      <c r="BT103" s="287"/>
      <c r="BU103" s="283">
        <v>191.01998900000001</v>
      </c>
      <c r="BV103" s="283">
        <v>198.63926699999999</v>
      </c>
      <c r="BW103" s="282">
        <f>_xlfn.FLOOR.PRECISE('[10]численность 2021'!H117)</f>
        <v>232</v>
      </c>
      <c r="BX103" s="282">
        <v>4.7282169999999999</v>
      </c>
      <c r="BY103" s="282">
        <v>4.9121930000000003</v>
      </c>
      <c r="BZ103" s="282">
        <f t="shared" si="887"/>
        <v>5.7371773997271847</v>
      </c>
      <c r="CA103" s="284">
        <f>_xlfn.FLOOR.PRECISE('[10]численность 2021'!M117)</f>
        <v>14</v>
      </c>
      <c r="CB103" s="284"/>
      <c r="CC103" s="284"/>
      <c r="CD103" s="284">
        <f t="shared" si="899"/>
        <v>14</v>
      </c>
      <c r="CE103" s="285">
        <f t="shared" si="869"/>
        <v>18.559999999999999</v>
      </c>
      <c r="CF103" s="290">
        <f t="shared" si="870"/>
        <v>14</v>
      </c>
      <c r="CG103" s="287">
        <v>14</v>
      </c>
      <c r="CH103" s="285">
        <f t="shared" si="900"/>
        <v>1.05</v>
      </c>
      <c r="CI103" s="286">
        <f t="shared" si="871"/>
        <v>0</v>
      </c>
      <c r="CJ103" s="287"/>
      <c r="CK103" s="285">
        <f t="shared" si="901"/>
        <v>1.05</v>
      </c>
      <c r="CL103" s="286">
        <f t="shared" si="872"/>
        <v>0</v>
      </c>
      <c r="CM103" s="287"/>
      <c r="CN103" s="285">
        <f t="shared" si="873"/>
        <v>2.8000000000000003</v>
      </c>
      <c r="CO103" s="287"/>
      <c r="CP103" s="291">
        <f t="shared" si="874"/>
        <v>1</v>
      </c>
      <c r="CQ103" s="283">
        <v>0</v>
      </c>
      <c r="CR103" s="283">
        <v>0</v>
      </c>
      <c r="CS103" s="283" t="e">
        <f>#NAME?</f>
        <v>#REF!</v>
      </c>
      <c r="CT103" s="282">
        <v>0</v>
      </c>
      <c r="CU103" s="282">
        <v>0</v>
      </c>
      <c r="CV103" s="282" t="e">
        <f>#NAME?</f>
        <v>#REF!</v>
      </c>
      <c r="CW103" s="284" t="e">
        <f>#NAME?</f>
        <v>#REF!</v>
      </c>
      <c r="CX103" s="285" t="e">
        <f t="shared" si="906"/>
        <v>#REF!</v>
      </c>
      <c r="CY103" s="290" t="e">
        <f t="shared" si="907"/>
        <v>#REF!</v>
      </c>
      <c r="CZ103" s="292"/>
      <c r="DA103" s="285">
        <f t="shared" si="908"/>
        <v>0</v>
      </c>
      <c r="DB103" s="292"/>
      <c r="DC103" s="283">
        <v>0</v>
      </c>
      <c r="DD103" s="283">
        <v>0</v>
      </c>
      <c r="DE103" s="282">
        <f>_xlfn.FLOOR.PRECISE('[10]численность 2021'!I117)</f>
        <v>0</v>
      </c>
      <c r="DF103" s="282">
        <v>0</v>
      </c>
      <c r="DG103" s="282">
        <v>0</v>
      </c>
      <c r="DH103" s="282">
        <f t="shared" si="888"/>
        <v>0</v>
      </c>
      <c r="DI103" s="284">
        <f>_xlfn.FLOOR.PRECISE('[10]численность 2021'!N117)</f>
        <v>0</v>
      </c>
      <c r="DJ103" s="285">
        <f t="shared" si="902"/>
        <v>0</v>
      </c>
      <c r="DK103" s="286">
        <f t="shared" si="878"/>
        <v>0</v>
      </c>
      <c r="DL103" s="287"/>
      <c r="DM103" s="285">
        <f t="shared" si="903"/>
        <v>0</v>
      </c>
      <c r="DN103" s="287"/>
      <c r="DO103" s="283">
        <v>12.757863</v>
      </c>
      <c r="DP103" s="283">
        <v>11.958463</v>
      </c>
      <c r="DQ103" s="282">
        <f>_xlfn.FLOOR.PRECISE('[10]численность 2021'!J117)</f>
        <v>10</v>
      </c>
      <c r="DR103" s="282">
        <v>0.31578899999999999</v>
      </c>
      <c r="DS103" s="282">
        <v>0.29572300000000001</v>
      </c>
      <c r="DT103" s="282">
        <f t="shared" si="889"/>
        <v>0.24729212929858554</v>
      </c>
      <c r="DU103" s="284">
        <f>_xlfn.FLOOR.PRECISE('[10]численность 2021'!S117)</f>
        <v>1</v>
      </c>
      <c r="DV103" s="285">
        <f t="shared" si="879"/>
        <v>1</v>
      </c>
      <c r="DW103" s="286">
        <f t="shared" si="880"/>
        <v>1</v>
      </c>
      <c r="DX103" s="287">
        <v>1</v>
      </c>
      <c r="DY103" s="283">
        <v>0</v>
      </c>
      <c r="DZ103" s="293">
        <v>0</v>
      </c>
      <c r="EA103" s="282">
        <f>_xlfn.FLOOR.PRECISE('[10]численность 2021'!T117)</f>
        <v>0</v>
      </c>
      <c r="EB103" s="282">
        <v>0</v>
      </c>
      <c r="EC103" s="282">
        <v>0</v>
      </c>
      <c r="ED103" s="282">
        <f t="shared" si="890"/>
        <v>0</v>
      </c>
      <c r="EE103" s="284">
        <f>_xlfn.FLOOR.PRECISE('[10]численность 2021'!U117)</f>
        <v>0</v>
      </c>
      <c r="EF103" s="285">
        <f t="shared" si="881"/>
        <v>0</v>
      </c>
      <c r="EG103" s="286">
        <f t="shared" si="882"/>
        <v>0</v>
      </c>
      <c r="EH103" s="292"/>
    </row>
    <row r="104" ht="50.25" customHeight="1">
      <c r="A104" s="152" t="s">
        <v>325</v>
      </c>
      <c r="B104" s="282">
        <f>'[10]численность 2021'!C114</f>
        <v>25.611000061035156</v>
      </c>
      <c r="C104" s="283">
        <v>45.270713999999998</v>
      </c>
      <c r="D104" s="283">
        <v>43.758056640625</v>
      </c>
      <c r="E104" s="282">
        <f>_xlfn.FLOOR.PRECISE('[10]численность 2021'!D114)</f>
        <v>39</v>
      </c>
      <c r="F104" s="282">
        <v>1.7085649999999999</v>
      </c>
      <c r="G104" s="282">
        <v>1.7085649999999999</v>
      </c>
      <c r="H104" s="282">
        <f t="shared" si="883"/>
        <v>1.5227831754736907</v>
      </c>
      <c r="I104" s="284">
        <f>_xlfn.FLOOR.PRECISE('[10]численность 2021'!R114)</f>
        <v>8</v>
      </c>
      <c r="J104" s="285">
        <f t="shared" si="858"/>
        <v>13.649999999999999</v>
      </c>
      <c r="K104" s="286">
        <f t="shared" si="859"/>
        <v>8</v>
      </c>
      <c r="L104" s="292">
        <v>8</v>
      </c>
      <c r="M104" s="283">
        <v>14</v>
      </c>
      <c r="N104" s="283">
        <v>16</v>
      </c>
      <c r="O104" s="282">
        <f>_xlfn.FLOOR.PRECISE('[10]численность 2021'!P114)</f>
        <v>14</v>
      </c>
      <c r="P104" s="282">
        <v>0.54664000000000001</v>
      </c>
      <c r="Q104" s="282">
        <v>0.62473199999999995</v>
      </c>
      <c r="R104" s="282">
        <f t="shared" si="860"/>
        <v>0.54664011427260695</v>
      </c>
      <c r="S104" s="284">
        <f>_xlfn.FLOOR.PRECISE('[10]численность 2021'!Q114)</f>
        <v>2</v>
      </c>
      <c r="T104" s="284"/>
      <c r="U104" s="285">
        <f t="shared" si="891"/>
        <v>4.2000000000000002</v>
      </c>
      <c r="V104" s="286">
        <f t="shared" si="861"/>
        <v>2</v>
      </c>
      <c r="W104" s="292">
        <v>2</v>
      </c>
      <c r="X104" s="292"/>
      <c r="Y104" s="288"/>
      <c r="Z104" s="283">
        <v>63.504753000000001</v>
      </c>
      <c r="AA104" s="283">
        <v>66.149887000000007</v>
      </c>
      <c r="AB104" s="282">
        <f>_xlfn.FLOOR.PRECISE('[10]численность 2021'!E114)</f>
        <v>99</v>
      </c>
      <c r="AC104" s="282">
        <v>2.4795889999999998</v>
      </c>
      <c r="AD104" s="282">
        <v>2.5828700000000002</v>
      </c>
      <c r="AE104" s="282">
        <f t="shared" si="884"/>
        <v>3.8655265223562916</v>
      </c>
      <c r="AF104" s="284">
        <f>_xlfn.FLOOR.PRECISE('[10]численность 2021'!O114)</f>
        <v>4</v>
      </c>
      <c r="AG104" s="285">
        <f t="shared" si="904"/>
        <v>4.9500000000000002</v>
      </c>
      <c r="AH104" s="286">
        <f t="shared" si="905"/>
        <v>4</v>
      </c>
      <c r="AI104" s="289">
        <f t="shared" si="862"/>
        <v>3</v>
      </c>
      <c r="AJ104" s="292">
        <v>4</v>
      </c>
      <c r="AK104" s="292">
        <v>3</v>
      </c>
      <c r="AL104" s="283">
        <v>152.21839900000001</v>
      </c>
      <c r="AM104" s="283">
        <v>159.819489</v>
      </c>
      <c r="AN104" s="282">
        <f>_xlfn.FLOOR.PRECISE('[10]численность 2021'!F114)</f>
        <v>171</v>
      </c>
      <c r="AO104" s="282">
        <v>5.9434769999999997</v>
      </c>
      <c r="AP104" s="282">
        <v>6.2402670000000002</v>
      </c>
      <c r="AQ104" s="282">
        <f t="shared" si="885"/>
        <v>6.6768185386154126</v>
      </c>
      <c r="AR104" s="284">
        <f>_xlfn.FLOOR.PRECISE('[10]численность 2021'!L114)</f>
        <v>15</v>
      </c>
      <c r="AS104" s="284"/>
      <c r="AT104" s="284">
        <f t="shared" si="892"/>
        <v>15</v>
      </c>
      <c r="AU104" s="285">
        <f t="shared" si="863"/>
        <v>17.100000000000001</v>
      </c>
      <c r="AV104" s="285">
        <f t="shared" si="893"/>
        <v>17.100000000000001</v>
      </c>
      <c r="AW104" s="290">
        <f t="shared" si="864"/>
        <v>15</v>
      </c>
      <c r="AX104" s="292">
        <v>15</v>
      </c>
      <c r="AY104" s="285">
        <f t="shared" si="894"/>
        <v>2.25</v>
      </c>
      <c r="AZ104" s="286">
        <f t="shared" si="865"/>
        <v>0</v>
      </c>
      <c r="BA104" s="292"/>
      <c r="BB104" s="285">
        <f t="shared" si="895"/>
        <v>4.5</v>
      </c>
      <c r="BC104" s="292"/>
      <c r="BD104" s="283">
        <v>49.057896</v>
      </c>
      <c r="BE104" s="283">
        <v>50.830288000000003</v>
      </c>
      <c r="BF104" s="282">
        <f>_xlfn.FLOOR.PRECISE('[10]численность 2021'!G114)</f>
        <v>47</v>
      </c>
      <c r="BG104" s="282">
        <v>1.9155009999999999</v>
      </c>
      <c r="BH104" s="282">
        <v>1.9847049999999999</v>
      </c>
      <c r="BI104" s="282">
        <f t="shared" si="886"/>
        <v>1.8351489550580375</v>
      </c>
      <c r="BJ104" s="284">
        <f>_xlfn.FLOOR.PRECISE('[10]численность 2021'!K114)</f>
        <v>2</v>
      </c>
      <c r="BK104" s="284"/>
      <c r="BL104" s="284">
        <f t="shared" si="896"/>
        <v>2</v>
      </c>
      <c r="BM104" s="285">
        <f t="shared" si="866"/>
        <v>2.3500000000000001</v>
      </c>
      <c r="BN104" s="290">
        <f t="shared" si="897"/>
        <v>2</v>
      </c>
      <c r="BO104" s="292">
        <v>2</v>
      </c>
      <c r="BP104" s="285">
        <f t="shared" si="898"/>
        <v>0</v>
      </c>
      <c r="BQ104" s="286">
        <f t="shared" si="867"/>
        <v>0</v>
      </c>
      <c r="BR104" s="292"/>
      <c r="BS104" s="285">
        <f t="shared" si="868"/>
        <v>0.40000000000000002</v>
      </c>
      <c r="BT104" s="292"/>
      <c r="BU104" s="283">
        <v>185.97403</v>
      </c>
      <c r="BV104" s="283">
        <v>197.67332500000001</v>
      </c>
      <c r="BW104" s="282">
        <f>_xlfn.FLOOR.PRECISE('[10]численность 2021'!H114)</f>
        <v>191</v>
      </c>
      <c r="BX104" s="282">
        <v>7.2614900000000002</v>
      </c>
      <c r="BY104" s="282">
        <v>7.7182979999999999</v>
      </c>
      <c r="BZ104" s="282">
        <f t="shared" si="887"/>
        <v>7.4577329875762794</v>
      </c>
      <c r="CA104" s="284">
        <f>_xlfn.FLOOR.PRECISE('[10]численность 2021'!M114)</f>
        <v>17</v>
      </c>
      <c r="CB104" s="284"/>
      <c r="CC104" s="284"/>
      <c r="CD104" s="284">
        <f t="shared" si="899"/>
        <v>17</v>
      </c>
      <c r="CE104" s="285">
        <f t="shared" si="869"/>
        <v>19.100000000000001</v>
      </c>
      <c r="CF104" s="290">
        <f t="shared" si="870"/>
        <v>17</v>
      </c>
      <c r="CG104" s="292">
        <v>17</v>
      </c>
      <c r="CH104" s="285">
        <f t="shared" si="900"/>
        <v>1.2749999999999999</v>
      </c>
      <c r="CI104" s="286">
        <f t="shared" si="871"/>
        <v>0</v>
      </c>
      <c r="CJ104" s="292"/>
      <c r="CK104" s="285">
        <f t="shared" si="901"/>
        <v>1.2749999999999999</v>
      </c>
      <c r="CL104" s="286">
        <f t="shared" si="872"/>
        <v>0</v>
      </c>
      <c r="CM104" s="292"/>
      <c r="CN104" s="285">
        <f t="shared" si="873"/>
        <v>3.4000000000000004</v>
      </c>
      <c r="CO104" s="292"/>
      <c r="CP104" s="291">
        <f t="shared" si="874"/>
        <v>1</v>
      </c>
      <c r="CQ104" s="283">
        <v>0</v>
      </c>
      <c r="CR104" s="283">
        <v>0</v>
      </c>
      <c r="CS104" s="283" t="e">
        <f>#NAME?</f>
        <v>#REF!</v>
      </c>
      <c r="CT104" s="282">
        <v>0</v>
      </c>
      <c r="CU104" s="282">
        <v>0</v>
      </c>
      <c r="CV104" s="282" t="e">
        <f>#NAME?</f>
        <v>#REF!</v>
      </c>
      <c r="CW104" s="284" t="e">
        <f>#NAME?</f>
        <v>#REF!</v>
      </c>
      <c r="CX104" s="285" t="e">
        <f t="shared" si="906"/>
        <v>#REF!</v>
      </c>
      <c r="CY104" s="290" t="e">
        <f t="shared" si="907"/>
        <v>#REF!</v>
      </c>
      <c r="CZ104" s="292"/>
      <c r="DA104" s="285">
        <f t="shared" si="908"/>
        <v>0</v>
      </c>
      <c r="DB104" s="292"/>
      <c r="DC104" s="283">
        <v>0</v>
      </c>
      <c r="DD104" s="283">
        <v>0</v>
      </c>
      <c r="DE104" s="282">
        <f>_xlfn.FLOOR.PRECISE('[10]численность 2021'!I114)</f>
        <v>0</v>
      </c>
      <c r="DF104" s="282">
        <v>0</v>
      </c>
      <c r="DG104" s="282">
        <v>0</v>
      </c>
      <c r="DH104" s="282">
        <f t="shared" si="888"/>
        <v>0</v>
      </c>
      <c r="DI104" s="284">
        <f>_xlfn.FLOOR.PRECISE('[10]численность 2021'!N114)</f>
        <v>0</v>
      </c>
      <c r="DJ104" s="285">
        <f t="shared" si="902"/>
        <v>0</v>
      </c>
      <c r="DK104" s="286">
        <f t="shared" si="878"/>
        <v>0</v>
      </c>
      <c r="DL104" s="292"/>
      <c r="DM104" s="285">
        <f t="shared" si="903"/>
        <v>0</v>
      </c>
      <c r="DN104" s="292"/>
      <c r="DO104" s="283">
        <v>0.43867</v>
      </c>
      <c r="DP104" s="283">
        <v>2.1366239999999999</v>
      </c>
      <c r="DQ104" s="282">
        <f>_xlfn.FLOOR.PRECISE('[10]численность 2021'!J114)</f>
        <v>1</v>
      </c>
      <c r="DR104" s="282">
        <v>1.7128000000000001e-002</v>
      </c>
      <c r="DS104" s="282">
        <v>8.3426e-002</v>
      </c>
      <c r="DT104" s="282">
        <f t="shared" si="889"/>
        <v>3.904572244804335e-002</v>
      </c>
      <c r="DU104" s="284">
        <f>_xlfn.FLOOR.PRECISE('[10]численность 2021'!S114)</f>
        <v>0</v>
      </c>
      <c r="DV104" s="285">
        <f t="shared" si="879"/>
        <v>0.10000000000000001</v>
      </c>
      <c r="DW104" s="286">
        <f t="shared" si="880"/>
        <v>0</v>
      </c>
      <c r="DX104" s="292"/>
      <c r="DY104" s="283">
        <v>0</v>
      </c>
      <c r="DZ104" s="293">
        <v>0</v>
      </c>
      <c r="EA104" s="282">
        <f>_xlfn.FLOOR.PRECISE('[10]численность 2021'!T114)</f>
        <v>0</v>
      </c>
      <c r="EB104" s="282">
        <v>0</v>
      </c>
      <c r="EC104" s="282">
        <v>0</v>
      </c>
      <c r="ED104" s="282">
        <f t="shared" si="890"/>
        <v>0</v>
      </c>
      <c r="EE104" s="284">
        <f>_xlfn.FLOOR.PRECISE('[10]численность 2021'!U114)</f>
        <v>0</v>
      </c>
      <c r="EF104" s="285">
        <f t="shared" si="881"/>
        <v>0</v>
      </c>
      <c r="EG104" s="286">
        <f t="shared" si="882"/>
        <v>0</v>
      </c>
      <c r="EH104" s="292"/>
    </row>
    <row r="105" ht="36.75" customHeight="1">
      <c r="A105" s="152" t="s">
        <v>326</v>
      </c>
      <c r="B105" s="282">
        <f>'[10]численность 2021'!C113</f>
        <v>16.61400032043457</v>
      </c>
      <c r="C105" s="283">
        <v>40.248801999999998</v>
      </c>
      <c r="D105" s="283">
        <v>41.721592000000001</v>
      </c>
      <c r="E105" s="282">
        <f>_xlfn.FLOOR.PRECISE('[10]численность 2021'!D113)</f>
        <v>39</v>
      </c>
      <c r="F105" s="282">
        <v>2.511231</v>
      </c>
      <c r="G105" s="282">
        <v>2.511231</v>
      </c>
      <c r="H105" s="282">
        <f t="shared" si="883"/>
        <v>2.3474177951008901</v>
      </c>
      <c r="I105" s="284">
        <f>_xlfn.FLOOR.PRECISE('[10]численность 2021'!R113)</f>
        <v>7</v>
      </c>
      <c r="J105" s="285">
        <f t="shared" si="858"/>
        <v>13.649999999999999</v>
      </c>
      <c r="K105" s="286">
        <f t="shared" si="859"/>
        <v>7</v>
      </c>
      <c r="L105" s="287">
        <v>7</v>
      </c>
      <c r="M105" s="283">
        <v>13</v>
      </c>
      <c r="N105" s="283">
        <v>13</v>
      </c>
      <c r="O105" s="282">
        <f>_xlfn.FLOOR.PRECISE('[10]численность 2021'!P113)</f>
        <v>13</v>
      </c>
      <c r="P105" s="282">
        <v>0.78247299999999997</v>
      </c>
      <c r="Q105" s="282">
        <v>0.78247299999999997</v>
      </c>
      <c r="R105" s="282">
        <f t="shared" si="860"/>
        <v>0.78247259836696337</v>
      </c>
      <c r="S105" s="284">
        <f>_xlfn.FLOOR.PRECISE('[10]численность 2021'!Q113)</f>
        <v>1</v>
      </c>
      <c r="T105" s="284"/>
      <c r="U105" s="285">
        <f t="shared" si="891"/>
        <v>3.8999999999999999</v>
      </c>
      <c r="V105" s="286">
        <f t="shared" si="861"/>
        <v>1</v>
      </c>
      <c r="W105" s="287">
        <v>1</v>
      </c>
      <c r="X105" s="287"/>
      <c r="Y105" s="288"/>
      <c r="Z105" s="283">
        <v>47.667541999999997</v>
      </c>
      <c r="AA105" s="283">
        <v>26.000413999999999</v>
      </c>
      <c r="AB105" s="282">
        <f>_xlfn.FLOOR.PRECISE('[10]численность 2021'!E113)</f>
        <v>32</v>
      </c>
      <c r="AC105" s="282">
        <v>2.869119</v>
      </c>
      <c r="AD105" s="282">
        <v>1.56497</v>
      </c>
      <c r="AE105" s="282">
        <f t="shared" si="884"/>
        <v>1.9260863959802175</v>
      </c>
      <c r="AF105" s="284">
        <f>_xlfn.FLOOR.PRECISE('[10]численность 2021'!O113)</f>
        <v>0</v>
      </c>
      <c r="AG105" s="285">
        <f t="shared" si="904"/>
        <v>0</v>
      </c>
      <c r="AH105" s="286">
        <f t="shared" si="905"/>
        <v>0</v>
      </c>
      <c r="AI105" s="289">
        <f t="shared" si="862"/>
        <v>0</v>
      </c>
      <c r="AJ105" s="287"/>
      <c r="AK105" s="287"/>
      <c r="AL105" s="283">
        <v>87.546836999999996</v>
      </c>
      <c r="AM105" s="283">
        <v>80.778908000000001</v>
      </c>
      <c r="AN105" s="282">
        <f>_xlfn.FLOOR.PRECISE('[10]численность 2021'!F113)</f>
        <v>86</v>
      </c>
      <c r="AO105" s="282">
        <v>5.2694619999999999</v>
      </c>
      <c r="AP105" s="282">
        <v>4.8620989999999997</v>
      </c>
      <c r="AQ105" s="282">
        <f t="shared" si="885"/>
        <v>5.1763571891968345</v>
      </c>
      <c r="AR105" s="284">
        <f>_xlfn.FLOOR.PRECISE('[10]численность 2021'!L113)</f>
        <v>6</v>
      </c>
      <c r="AS105" s="284"/>
      <c r="AT105" s="284">
        <f t="shared" si="892"/>
        <v>6</v>
      </c>
      <c r="AU105" s="285">
        <f t="shared" si="863"/>
        <v>6.8799999999999999</v>
      </c>
      <c r="AV105" s="285">
        <f t="shared" si="893"/>
        <v>0</v>
      </c>
      <c r="AW105" s="290">
        <f t="shared" si="864"/>
        <v>6</v>
      </c>
      <c r="AX105" s="287">
        <v>6</v>
      </c>
      <c r="AY105" s="285">
        <f t="shared" si="894"/>
        <v>0</v>
      </c>
      <c r="AZ105" s="286">
        <f t="shared" si="865"/>
        <v>0</v>
      </c>
      <c r="BA105" s="287"/>
      <c r="BB105" s="285">
        <f t="shared" si="895"/>
        <v>1.7999999999999998</v>
      </c>
      <c r="BC105" s="287"/>
      <c r="BD105" s="283">
        <v>5.4906269999999999</v>
      </c>
      <c r="BE105" s="283">
        <v>0</v>
      </c>
      <c r="BF105" s="282">
        <f>_xlfn.FLOOR.PRECISE('[10]численность 2021'!G113)</f>
        <v>0</v>
      </c>
      <c r="BG105" s="282">
        <v>0.330482</v>
      </c>
      <c r="BH105" s="282">
        <v>0</v>
      </c>
      <c r="BI105" s="282">
        <f t="shared" si="886"/>
        <v>0</v>
      </c>
      <c r="BJ105" s="284">
        <f>_xlfn.FLOOR.PRECISE('[10]численность 2021'!K113)</f>
        <v>0</v>
      </c>
      <c r="BK105" s="284"/>
      <c r="BL105" s="284">
        <f t="shared" si="896"/>
        <v>0</v>
      </c>
      <c r="BM105" s="285">
        <f t="shared" si="866"/>
        <v>0</v>
      </c>
      <c r="BN105" s="290">
        <f t="shared" si="897"/>
        <v>0</v>
      </c>
      <c r="BO105" s="287"/>
      <c r="BP105" s="285">
        <f t="shared" si="898"/>
        <v>0</v>
      </c>
      <c r="BQ105" s="286">
        <f t="shared" si="867"/>
        <v>0</v>
      </c>
      <c r="BR105" s="287"/>
      <c r="BS105" s="285">
        <f t="shared" si="868"/>
        <v>0</v>
      </c>
      <c r="BT105" s="287"/>
      <c r="BU105" s="283">
        <v>97.964332999999996</v>
      </c>
      <c r="BV105" s="283">
        <v>111.229248046875</v>
      </c>
      <c r="BW105" s="282">
        <f>_xlfn.FLOOR.PRECISE('[10]численность 2021'!H113)</f>
        <v>113</v>
      </c>
      <c r="BX105" s="282">
        <v>5.8964930000000004</v>
      </c>
      <c r="BY105" s="282">
        <v>6.6949110000000003</v>
      </c>
      <c r="BZ105" s="282">
        <f t="shared" si="887"/>
        <v>6.8014925858051427</v>
      </c>
      <c r="CA105" s="284">
        <f>_xlfn.FLOOR.PRECISE('[10]численность 2021'!M113)</f>
        <v>11</v>
      </c>
      <c r="CB105" s="284"/>
      <c r="CC105" s="284"/>
      <c r="CD105" s="284">
        <f t="shared" si="899"/>
        <v>11</v>
      </c>
      <c r="CE105" s="285">
        <f t="shared" si="869"/>
        <v>11.300000000000001</v>
      </c>
      <c r="CF105" s="290">
        <f t="shared" si="870"/>
        <v>11</v>
      </c>
      <c r="CG105" s="287">
        <v>11</v>
      </c>
      <c r="CH105" s="285">
        <f t="shared" si="900"/>
        <v>0.82499999999999996</v>
      </c>
      <c r="CI105" s="286">
        <f t="shared" si="871"/>
        <v>0</v>
      </c>
      <c r="CJ105" s="287"/>
      <c r="CK105" s="285">
        <f t="shared" si="901"/>
        <v>0.82499999999999996</v>
      </c>
      <c r="CL105" s="286">
        <f t="shared" si="872"/>
        <v>0</v>
      </c>
      <c r="CM105" s="287"/>
      <c r="CN105" s="285">
        <f t="shared" si="873"/>
        <v>2.2000000000000002</v>
      </c>
      <c r="CO105" s="287"/>
      <c r="CP105" s="291">
        <f t="shared" si="874"/>
        <v>1</v>
      </c>
      <c r="CQ105" s="283">
        <v>0</v>
      </c>
      <c r="CR105" s="283">
        <v>0</v>
      </c>
      <c r="CS105" s="283" t="e">
        <f>#NAME?</f>
        <v>#REF!</v>
      </c>
      <c r="CT105" s="282">
        <v>0</v>
      </c>
      <c r="CU105" s="282">
        <v>0</v>
      </c>
      <c r="CV105" s="282" t="e">
        <f>#NAME?</f>
        <v>#REF!</v>
      </c>
      <c r="CW105" s="284" t="e">
        <f>#NAME?</f>
        <v>#REF!</v>
      </c>
      <c r="CX105" s="285" t="e">
        <f t="shared" si="906"/>
        <v>#REF!</v>
      </c>
      <c r="CY105" s="290" t="e">
        <f t="shared" si="907"/>
        <v>#REF!</v>
      </c>
      <c r="CZ105" s="292"/>
      <c r="DA105" s="285">
        <f t="shared" si="908"/>
        <v>0</v>
      </c>
      <c r="DB105" s="292"/>
      <c r="DC105" s="283">
        <v>0</v>
      </c>
      <c r="DD105" s="283">
        <v>0</v>
      </c>
      <c r="DE105" s="282">
        <f>_xlfn.FLOOR.PRECISE('[10]численность 2021'!I113)</f>
        <v>0</v>
      </c>
      <c r="DF105" s="282">
        <v>0</v>
      </c>
      <c r="DG105" s="282">
        <v>0</v>
      </c>
      <c r="DH105" s="282">
        <f t="shared" si="888"/>
        <v>0</v>
      </c>
      <c r="DI105" s="284">
        <f>_xlfn.FLOOR.PRECISE('[10]численность 2021'!N113)</f>
        <v>0</v>
      </c>
      <c r="DJ105" s="285">
        <f t="shared" si="902"/>
        <v>0</v>
      </c>
      <c r="DK105" s="286">
        <f t="shared" si="878"/>
        <v>0</v>
      </c>
      <c r="DL105" s="287"/>
      <c r="DM105" s="285">
        <f t="shared" si="903"/>
        <v>0</v>
      </c>
      <c r="DN105" s="287"/>
      <c r="DO105" s="283">
        <v>1.042224</v>
      </c>
      <c r="DP105" s="283">
        <v>1.4171739999999999</v>
      </c>
      <c r="DQ105" s="282">
        <f>_xlfn.FLOOR.PRECISE('[10]численность 2021'!J113)</f>
        <v>1</v>
      </c>
      <c r="DR105" s="282">
        <v>6.2731999999999996e-002</v>
      </c>
      <c r="DS105" s="282">
        <v>8.5300000000000001e-002</v>
      </c>
      <c r="DT105" s="282">
        <f t="shared" si="889"/>
        <v>6.0190199874381796e-002</v>
      </c>
      <c r="DU105" s="284">
        <f>_xlfn.FLOOR.PRECISE('[10]численность 2021'!S113)</f>
        <v>0</v>
      </c>
      <c r="DV105" s="285">
        <f t="shared" si="879"/>
        <v>0.10000000000000001</v>
      </c>
      <c r="DW105" s="286">
        <f t="shared" si="880"/>
        <v>0</v>
      </c>
      <c r="DX105" s="287"/>
      <c r="DY105" s="283">
        <v>0</v>
      </c>
      <c r="DZ105" s="293">
        <v>0</v>
      </c>
      <c r="EA105" s="282">
        <f>_xlfn.FLOOR.PRECISE('[10]численность 2021'!T113)</f>
        <v>0</v>
      </c>
      <c r="EB105" s="282">
        <v>0</v>
      </c>
      <c r="EC105" s="282">
        <v>0</v>
      </c>
      <c r="ED105" s="282">
        <f t="shared" si="890"/>
        <v>0</v>
      </c>
      <c r="EE105" s="284">
        <f>_xlfn.FLOOR.PRECISE('[10]численность 2021'!U113)</f>
        <v>0</v>
      </c>
      <c r="EF105" s="285">
        <f t="shared" si="881"/>
        <v>0</v>
      </c>
      <c r="EG105" s="286">
        <f t="shared" si="882"/>
        <v>0</v>
      </c>
      <c r="EH105" s="292"/>
    </row>
    <row r="106" ht="31.5" customHeight="1">
      <c r="A106" s="152" t="s">
        <v>158</v>
      </c>
      <c r="B106" s="282">
        <f>'[10]численность 2021'!C112</f>
        <v>49.129997253417969</v>
      </c>
      <c r="C106" s="283">
        <v>77.059364000000002</v>
      </c>
      <c r="D106" s="283">
        <v>78.713486000000003</v>
      </c>
      <c r="E106" s="282">
        <f>_xlfn.FLOOR.PRECISE('[10]численность 2021'!D112)</f>
        <v>23</v>
      </c>
      <c r="F106" s="282">
        <v>1.592166</v>
      </c>
      <c r="G106" s="282">
        <v>1.592166</v>
      </c>
      <c r="H106" s="282">
        <f t="shared" si="883"/>
        <v>0.46814576197436875</v>
      </c>
      <c r="I106" s="284">
        <f>_xlfn.FLOOR.PRECISE('[10]численность 2021'!R112)</f>
        <v>0</v>
      </c>
      <c r="J106" s="285">
        <f t="shared" si="858"/>
        <v>8.0499999999999989</v>
      </c>
      <c r="K106" s="286">
        <f t="shared" si="859"/>
        <v>0</v>
      </c>
      <c r="L106" s="287"/>
      <c r="M106" s="283">
        <v>18</v>
      </c>
      <c r="N106" s="283">
        <v>18</v>
      </c>
      <c r="O106" s="282">
        <f>_xlfn.FLOOR.PRECISE('[10]численность 2021'!P112)</f>
        <v>18</v>
      </c>
      <c r="P106" s="282">
        <v>0.36297600000000002</v>
      </c>
      <c r="Q106" s="282">
        <v>0.36409200000000003</v>
      </c>
      <c r="R106" s="282">
        <f t="shared" si="860"/>
        <v>0.3663749441538538</v>
      </c>
      <c r="S106" s="284">
        <f>_xlfn.FLOOR.PRECISE('[10]численность 2021'!Q112)</f>
        <v>1</v>
      </c>
      <c r="T106" s="284"/>
      <c r="U106" s="285">
        <f t="shared" si="891"/>
        <v>5.3999999999999995</v>
      </c>
      <c r="V106" s="286">
        <f t="shared" si="861"/>
        <v>1</v>
      </c>
      <c r="W106" s="287">
        <v>1</v>
      </c>
      <c r="X106" s="287"/>
      <c r="Y106" s="288"/>
      <c r="Z106" s="283">
        <v>70.716064453125</v>
      </c>
      <c r="AA106" s="283">
        <v>89.541786000000002</v>
      </c>
      <c r="AB106" s="282">
        <f>_xlfn.FLOOR.PRECISE('[10]численность 2021'!E112)</f>
        <v>118</v>
      </c>
      <c r="AC106" s="282">
        <v>1.426015</v>
      </c>
      <c r="AD106" s="282">
        <v>1.811194</v>
      </c>
      <c r="AE106" s="282">
        <f t="shared" si="884"/>
        <v>2.4017913005641529</v>
      </c>
      <c r="AF106" s="284">
        <f>_xlfn.FLOOR.PRECISE('[10]численность 2021'!O112)</f>
        <v>5</v>
      </c>
      <c r="AG106" s="285">
        <f t="shared" si="904"/>
        <v>5.9000000000000004</v>
      </c>
      <c r="AH106" s="286">
        <f t="shared" si="905"/>
        <v>5</v>
      </c>
      <c r="AI106" s="289">
        <f t="shared" si="862"/>
        <v>3.75</v>
      </c>
      <c r="AJ106" s="287">
        <v>5</v>
      </c>
      <c r="AK106" s="287">
        <v>3</v>
      </c>
      <c r="AL106" s="283">
        <v>270.96078499999999</v>
      </c>
      <c r="AM106" s="283">
        <v>264.72091699999999</v>
      </c>
      <c r="AN106" s="282">
        <f>_xlfn.FLOOR.PRECISE('[10]численность 2021'!F112)</f>
        <v>280</v>
      </c>
      <c r="AO106" s="282">
        <v>5.4640209999999998</v>
      </c>
      <c r="AP106" s="282">
        <v>5.3546040000000001</v>
      </c>
      <c r="AQ106" s="282">
        <f t="shared" si="885"/>
        <v>5.6991657979488375</v>
      </c>
      <c r="AR106" s="284">
        <f>_xlfn.FLOOR.PRECISE('[10]численность 2021'!L112)</f>
        <v>22</v>
      </c>
      <c r="AS106" s="284"/>
      <c r="AT106" s="284">
        <f t="shared" si="892"/>
        <v>22</v>
      </c>
      <c r="AU106" s="285">
        <f t="shared" si="863"/>
        <v>22.400000000000002</v>
      </c>
      <c r="AV106" s="285">
        <f t="shared" si="893"/>
        <v>0</v>
      </c>
      <c r="AW106" s="290">
        <f t="shared" si="864"/>
        <v>22</v>
      </c>
      <c r="AX106" s="287">
        <v>22</v>
      </c>
      <c r="AY106" s="285">
        <f t="shared" si="894"/>
        <v>3.2999999999999998</v>
      </c>
      <c r="AZ106" s="286">
        <f t="shared" si="865"/>
        <v>0</v>
      </c>
      <c r="BA106" s="287"/>
      <c r="BB106" s="285">
        <f t="shared" si="895"/>
        <v>6.5999999999999996</v>
      </c>
      <c r="BC106" s="287"/>
      <c r="BD106" s="283">
        <v>101.910492</v>
      </c>
      <c r="BE106" s="283">
        <v>105.589027</v>
      </c>
      <c r="BF106" s="282">
        <f>_xlfn.FLOOR.PRECISE('[10]численность 2021'!G112)</f>
        <v>99</v>
      </c>
      <c r="BG106" s="282">
        <v>2.0550609999999998</v>
      </c>
      <c r="BH106" s="282">
        <v>2.1357870000000001</v>
      </c>
      <c r="BI106" s="282">
        <f t="shared" si="886"/>
        <v>2.0150621928461958</v>
      </c>
      <c r="BJ106" s="284">
        <f>_xlfn.FLOOR.PRECISE('[10]численность 2021'!K112)</f>
        <v>5</v>
      </c>
      <c r="BK106" s="284"/>
      <c r="BL106" s="284">
        <f t="shared" si="896"/>
        <v>5</v>
      </c>
      <c r="BM106" s="285">
        <f t="shared" si="866"/>
        <v>6.9300000000000006</v>
      </c>
      <c r="BN106" s="290">
        <f t="shared" si="897"/>
        <v>5</v>
      </c>
      <c r="BO106" s="287">
        <v>5</v>
      </c>
      <c r="BP106" s="285">
        <f t="shared" si="898"/>
        <v>0.75</v>
      </c>
      <c r="BQ106" s="286">
        <f t="shared" si="867"/>
        <v>0</v>
      </c>
      <c r="BR106" s="287"/>
      <c r="BS106" s="285">
        <f t="shared" si="868"/>
        <v>1</v>
      </c>
      <c r="BT106" s="287"/>
      <c r="BU106" s="283">
        <v>366.24084499999998</v>
      </c>
      <c r="BV106" s="283">
        <v>358.050049</v>
      </c>
      <c r="BW106" s="282">
        <f>_xlfn.FLOOR.PRECISE('[10]численность 2021'!H112)</f>
        <v>348</v>
      </c>
      <c r="BX106" s="282">
        <v>7.3853770000000001</v>
      </c>
      <c r="BY106" s="282">
        <v>7.2424059999999999</v>
      </c>
      <c r="BZ106" s="282">
        <f t="shared" si="887"/>
        <v>7.0832489203078408</v>
      </c>
      <c r="CA106" s="284">
        <f>_xlfn.FLOOR.PRECISE('[10]численность 2021'!M112)</f>
        <v>34</v>
      </c>
      <c r="CB106" s="284"/>
      <c r="CC106" s="284"/>
      <c r="CD106" s="284">
        <f t="shared" si="899"/>
        <v>34</v>
      </c>
      <c r="CE106" s="285">
        <f t="shared" si="869"/>
        <v>34.800000000000004</v>
      </c>
      <c r="CF106" s="290">
        <f t="shared" si="870"/>
        <v>34</v>
      </c>
      <c r="CG106" s="287">
        <v>34</v>
      </c>
      <c r="CH106" s="285">
        <f t="shared" si="900"/>
        <v>2.5499999999999998</v>
      </c>
      <c r="CI106" s="286">
        <f t="shared" si="871"/>
        <v>0</v>
      </c>
      <c r="CJ106" s="287"/>
      <c r="CK106" s="285">
        <f t="shared" si="901"/>
        <v>2.5499999999999998</v>
      </c>
      <c r="CL106" s="286">
        <f t="shared" si="872"/>
        <v>0</v>
      </c>
      <c r="CM106" s="287"/>
      <c r="CN106" s="285">
        <f t="shared" si="873"/>
        <v>6.8000000000000007</v>
      </c>
      <c r="CO106" s="287"/>
      <c r="CP106" s="291">
        <f t="shared" si="874"/>
        <v>1</v>
      </c>
      <c r="CQ106" s="283">
        <v>0</v>
      </c>
      <c r="CR106" s="283">
        <v>0</v>
      </c>
      <c r="CS106" s="283" t="e">
        <f>#NAME?</f>
        <v>#REF!</v>
      </c>
      <c r="CT106" s="282">
        <v>0</v>
      </c>
      <c r="CU106" s="282">
        <v>0</v>
      </c>
      <c r="CV106" s="282" t="e">
        <f>#NAME?</f>
        <v>#REF!</v>
      </c>
      <c r="CW106" s="284" t="e">
        <f>#NAME?</f>
        <v>#REF!</v>
      </c>
      <c r="CX106" s="285" t="e">
        <f t="shared" si="906"/>
        <v>#REF!</v>
      </c>
      <c r="CY106" s="290" t="e">
        <f t="shared" si="907"/>
        <v>#REF!</v>
      </c>
      <c r="CZ106" s="292"/>
      <c r="DA106" s="285">
        <f t="shared" si="908"/>
        <v>0</v>
      </c>
      <c r="DB106" s="292"/>
      <c r="DC106" s="283">
        <v>0</v>
      </c>
      <c r="DD106" s="283">
        <v>0</v>
      </c>
      <c r="DE106" s="282">
        <f>_xlfn.FLOOR.PRECISE('[10]численность 2021'!I112)</f>
        <v>0</v>
      </c>
      <c r="DF106" s="282">
        <v>0</v>
      </c>
      <c r="DG106" s="282">
        <v>0</v>
      </c>
      <c r="DH106" s="282">
        <f t="shared" si="888"/>
        <v>0</v>
      </c>
      <c r="DI106" s="284">
        <f>_xlfn.FLOOR.PRECISE('[10]численность 2021'!N112)</f>
        <v>0</v>
      </c>
      <c r="DJ106" s="285">
        <f t="shared" si="902"/>
        <v>0</v>
      </c>
      <c r="DK106" s="286">
        <f t="shared" si="878"/>
        <v>0</v>
      </c>
      <c r="DL106" s="287"/>
      <c r="DM106" s="285">
        <f t="shared" si="903"/>
        <v>0</v>
      </c>
      <c r="DN106" s="287"/>
      <c r="DO106" s="283">
        <v>0</v>
      </c>
      <c r="DP106" s="283">
        <v>0</v>
      </c>
      <c r="DQ106" s="282">
        <f>_xlfn.FLOOR.PRECISE('[10]численность 2021'!J112)</f>
        <v>0</v>
      </c>
      <c r="DR106" s="282">
        <v>0</v>
      </c>
      <c r="DS106" s="282">
        <v>0</v>
      </c>
      <c r="DT106" s="282">
        <f t="shared" si="889"/>
        <v>0</v>
      </c>
      <c r="DU106" s="284">
        <f>_xlfn.FLOOR.PRECISE('[10]численность 2021'!S112)</f>
        <v>0</v>
      </c>
      <c r="DV106" s="285">
        <f t="shared" si="879"/>
        <v>0</v>
      </c>
      <c r="DW106" s="286">
        <f t="shared" si="880"/>
        <v>0</v>
      </c>
      <c r="DX106" s="287"/>
      <c r="DY106" s="283">
        <v>0</v>
      </c>
      <c r="DZ106" s="293">
        <v>0</v>
      </c>
      <c r="EA106" s="282">
        <f>_xlfn.FLOOR.PRECISE('[10]численность 2021'!T112)</f>
        <v>0</v>
      </c>
      <c r="EB106" s="282">
        <v>0</v>
      </c>
      <c r="EC106" s="282">
        <v>0</v>
      </c>
      <c r="ED106" s="282">
        <f t="shared" si="890"/>
        <v>0</v>
      </c>
      <c r="EE106" s="284">
        <f>_xlfn.FLOOR.PRECISE('[10]численность 2021'!U112)</f>
        <v>0</v>
      </c>
      <c r="EF106" s="285">
        <f t="shared" si="881"/>
        <v>0</v>
      </c>
      <c r="EG106" s="286">
        <f t="shared" si="882"/>
        <v>0</v>
      </c>
      <c r="EH106" s="292"/>
    </row>
    <row r="107" ht="48.75" customHeight="1">
      <c r="A107" s="152" t="s">
        <v>157</v>
      </c>
      <c r="B107" s="282">
        <f>'[10]численность 2021'!C111</f>
        <v>34.689998626708984</v>
      </c>
      <c r="C107" s="283">
        <v>51.118873999999998</v>
      </c>
      <c r="D107" s="283">
        <v>51.020125999999998</v>
      </c>
      <c r="E107" s="282">
        <f>_xlfn.FLOOR.PRECISE('[10]численность 2021'!D111)</f>
        <v>21</v>
      </c>
      <c r="F107" s="282">
        <v>1.470745</v>
      </c>
      <c r="G107" s="282">
        <v>1.470745</v>
      </c>
      <c r="H107" s="282">
        <f t="shared" si="883"/>
        <v>0.60536179969264692</v>
      </c>
      <c r="I107" s="284">
        <f>_xlfn.FLOOR.PRECISE('[10]численность 2021'!R111)</f>
        <v>7</v>
      </c>
      <c r="J107" s="285">
        <f t="shared" si="858"/>
        <v>7.3499999999999996</v>
      </c>
      <c r="K107" s="286">
        <f t="shared" si="859"/>
        <v>7</v>
      </c>
      <c r="L107" s="287">
        <v>7</v>
      </c>
      <c r="M107" s="283">
        <v>16</v>
      </c>
      <c r="N107" s="283">
        <v>16</v>
      </c>
      <c r="O107" s="282">
        <f>_xlfn.FLOOR.PRECISE('[10]численность 2021'!P111)</f>
        <v>23</v>
      </c>
      <c r="P107" s="282">
        <v>0.46056399999999997</v>
      </c>
      <c r="Q107" s="282">
        <v>0.46122800000000003</v>
      </c>
      <c r="R107" s="282">
        <f t="shared" si="860"/>
        <v>0.66301530442527989</v>
      </c>
      <c r="S107" s="284">
        <f>_xlfn.FLOOR.PRECISE('[10]численность 2021'!Q111)</f>
        <v>6</v>
      </c>
      <c r="T107" s="284"/>
      <c r="U107" s="285">
        <f t="shared" si="891"/>
        <v>6.8999999999999995</v>
      </c>
      <c r="V107" s="286">
        <f t="shared" si="861"/>
        <v>6</v>
      </c>
      <c r="W107" s="287">
        <v>6</v>
      </c>
      <c r="X107" s="287"/>
      <c r="Y107" s="288"/>
      <c r="Z107" s="283">
        <v>79.491455078125</v>
      </c>
      <c r="AA107" s="283">
        <v>104.677063</v>
      </c>
      <c r="AB107" s="282">
        <f>_xlfn.FLOOR.PRECISE('[10]численность 2021'!E111)</f>
        <v>119</v>
      </c>
      <c r="AC107" s="282">
        <v>2.2881819999999999</v>
      </c>
      <c r="AD107" s="282">
        <v>3.0175000000000001</v>
      </c>
      <c r="AE107" s="282">
        <f t="shared" si="884"/>
        <v>3.4303835315916658</v>
      </c>
      <c r="AF107" s="284">
        <f>_xlfn.FLOOR.PRECISE('[10]численность 2021'!O111)</f>
        <v>5</v>
      </c>
      <c r="AG107" s="285">
        <f t="shared" si="904"/>
        <v>5.9500000000000002</v>
      </c>
      <c r="AH107" s="286">
        <f t="shared" si="905"/>
        <v>5</v>
      </c>
      <c r="AI107" s="289">
        <f t="shared" si="862"/>
        <v>3.75</v>
      </c>
      <c r="AJ107" s="287">
        <v>5</v>
      </c>
      <c r="AK107" s="287">
        <v>3</v>
      </c>
      <c r="AL107" s="283">
        <v>227.25230400000001</v>
      </c>
      <c r="AM107" s="283">
        <v>307.15469400000001</v>
      </c>
      <c r="AN107" s="282">
        <f>_xlfn.FLOOR.PRECISE('[10]численность 2021'!F111)</f>
        <v>333</v>
      </c>
      <c r="AO107" s="282">
        <v>6.5415169999999998</v>
      </c>
      <c r="AP107" s="282">
        <v>8.8542719999999999</v>
      </c>
      <c r="AQ107" s="282">
        <f t="shared" si="885"/>
        <v>9.5993085379834007</v>
      </c>
      <c r="AR107" s="284">
        <f>_xlfn.FLOOR.PRECISE('[10]численность 2021'!L111)</f>
        <v>39</v>
      </c>
      <c r="AS107" s="284"/>
      <c r="AT107" s="284">
        <f t="shared" si="892"/>
        <v>39</v>
      </c>
      <c r="AU107" s="285">
        <f t="shared" si="863"/>
        <v>39.960000000000001</v>
      </c>
      <c r="AV107" s="285">
        <f t="shared" si="893"/>
        <v>39.960000000000001</v>
      </c>
      <c r="AW107" s="290">
        <f t="shared" si="864"/>
        <v>39</v>
      </c>
      <c r="AX107" s="287">
        <v>39</v>
      </c>
      <c r="AY107" s="285">
        <f t="shared" si="894"/>
        <v>5.8499999999999996</v>
      </c>
      <c r="AZ107" s="286">
        <f t="shared" si="865"/>
        <v>0</v>
      </c>
      <c r="BA107" s="287"/>
      <c r="BB107" s="285">
        <f t="shared" si="895"/>
        <v>11.699999999999999</v>
      </c>
      <c r="BC107" s="287"/>
      <c r="BD107" s="283">
        <v>26.966011000000002</v>
      </c>
      <c r="BE107" s="283">
        <v>48.762526999999999</v>
      </c>
      <c r="BF107" s="282">
        <f>_xlfn.FLOOR.PRECISE('[10]численность 2021'!G111)</f>
        <v>55</v>
      </c>
      <c r="BG107" s="282">
        <v>0.77622400000000003</v>
      </c>
      <c r="BH107" s="282">
        <v>1.4056649999999999</v>
      </c>
      <c r="BI107" s="282">
        <f t="shared" si="886"/>
        <v>1.5854713801474085</v>
      </c>
      <c r="BJ107" s="284">
        <f>_xlfn.FLOOR.PRECISE('[10]численность 2021'!K111)</f>
        <v>2</v>
      </c>
      <c r="BK107" s="284"/>
      <c r="BL107" s="284">
        <f t="shared" si="896"/>
        <v>2</v>
      </c>
      <c r="BM107" s="285">
        <f t="shared" si="866"/>
        <v>2.75</v>
      </c>
      <c r="BN107" s="290">
        <f t="shared" si="897"/>
        <v>2</v>
      </c>
      <c r="BO107" s="287">
        <v>2</v>
      </c>
      <c r="BP107" s="285">
        <f t="shared" si="898"/>
        <v>0</v>
      </c>
      <c r="BQ107" s="286">
        <f t="shared" si="867"/>
        <v>0</v>
      </c>
      <c r="BR107" s="287"/>
      <c r="BS107" s="285">
        <f t="shared" si="868"/>
        <v>0.40000000000000002</v>
      </c>
      <c r="BT107" s="287"/>
      <c r="BU107" s="283">
        <v>66.802161999999996</v>
      </c>
      <c r="BV107" s="283">
        <v>82.521202000000002</v>
      </c>
      <c r="BW107" s="282">
        <f>_xlfn.FLOOR.PRECISE('[10]численность 2021'!H111)</f>
        <v>88</v>
      </c>
      <c r="BX107" s="282">
        <v>1.9229179999999999</v>
      </c>
      <c r="BY107" s="282">
        <v>2.3788179999999999</v>
      </c>
      <c r="BZ107" s="282">
        <f t="shared" si="887"/>
        <v>2.5367542082358536</v>
      </c>
      <c r="CA107" s="284">
        <f>_xlfn.FLOOR.PRECISE('[10]численность 2021'!M111)</f>
        <v>6</v>
      </c>
      <c r="CB107" s="284"/>
      <c r="CC107" s="284"/>
      <c r="CD107" s="284">
        <f t="shared" si="899"/>
        <v>6</v>
      </c>
      <c r="CE107" s="285">
        <f t="shared" si="869"/>
        <v>6.1600000000000001</v>
      </c>
      <c r="CF107" s="290">
        <f t="shared" si="870"/>
        <v>6</v>
      </c>
      <c r="CG107" s="287">
        <v>6</v>
      </c>
      <c r="CH107" s="285">
        <f t="shared" si="900"/>
        <v>0.44999999999999996</v>
      </c>
      <c r="CI107" s="286">
        <f t="shared" si="871"/>
        <v>0</v>
      </c>
      <c r="CJ107" s="287"/>
      <c r="CK107" s="285">
        <f t="shared" si="901"/>
        <v>0.44999999999999996</v>
      </c>
      <c r="CL107" s="286">
        <f t="shared" si="872"/>
        <v>0</v>
      </c>
      <c r="CM107" s="287"/>
      <c r="CN107" s="285">
        <f t="shared" si="873"/>
        <v>1.2000000000000002</v>
      </c>
      <c r="CO107" s="287"/>
      <c r="CP107" s="291">
        <f t="shared" si="874"/>
        <v>1</v>
      </c>
      <c r="CQ107" s="283">
        <v>0</v>
      </c>
      <c r="CR107" s="283">
        <v>0</v>
      </c>
      <c r="CS107" s="283" t="e">
        <f>#NAME?</f>
        <v>#REF!</v>
      </c>
      <c r="CT107" s="282">
        <v>0</v>
      </c>
      <c r="CU107" s="282">
        <v>0</v>
      </c>
      <c r="CV107" s="282" t="e">
        <f>#NAME?</f>
        <v>#REF!</v>
      </c>
      <c r="CW107" s="284" t="e">
        <f>#NAME?</f>
        <v>#REF!</v>
      </c>
      <c r="CX107" s="285" t="e">
        <f t="shared" si="906"/>
        <v>#REF!</v>
      </c>
      <c r="CY107" s="290" t="e">
        <f t="shared" si="907"/>
        <v>#REF!</v>
      </c>
      <c r="CZ107" s="292"/>
      <c r="DA107" s="285">
        <f t="shared" si="908"/>
        <v>0</v>
      </c>
      <c r="DB107" s="292"/>
      <c r="DC107" s="283">
        <v>0</v>
      </c>
      <c r="DD107" s="283">
        <v>0</v>
      </c>
      <c r="DE107" s="282">
        <f>_xlfn.FLOOR.PRECISE('[10]численность 2021'!I111)</f>
        <v>0</v>
      </c>
      <c r="DF107" s="282">
        <v>0</v>
      </c>
      <c r="DG107" s="282">
        <v>0</v>
      </c>
      <c r="DH107" s="282">
        <f t="shared" si="888"/>
        <v>0</v>
      </c>
      <c r="DI107" s="284">
        <f>_xlfn.FLOOR.PRECISE('[10]численность 2021'!N111)</f>
        <v>0</v>
      </c>
      <c r="DJ107" s="285">
        <f t="shared" si="902"/>
        <v>0</v>
      </c>
      <c r="DK107" s="286">
        <f t="shared" si="878"/>
        <v>0</v>
      </c>
      <c r="DL107" s="287"/>
      <c r="DM107" s="285">
        <f t="shared" si="903"/>
        <v>0</v>
      </c>
      <c r="DN107" s="287"/>
      <c r="DO107" s="283">
        <v>0</v>
      </c>
      <c r="DP107" s="283">
        <v>4.0619620000000003</v>
      </c>
      <c r="DQ107" s="282">
        <f>_xlfn.FLOOR.PRECISE('[10]численность 2021'!J111)</f>
        <v>2</v>
      </c>
      <c r="DR107" s="282">
        <v>0</v>
      </c>
      <c r="DS107" s="282">
        <v>0.117093</v>
      </c>
      <c r="DT107" s="282">
        <f t="shared" si="889"/>
        <v>5.7653504732633039e-002</v>
      </c>
      <c r="DU107" s="284">
        <f>_xlfn.FLOOR.PRECISE('[10]численность 2021'!S111)</f>
        <v>0</v>
      </c>
      <c r="DV107" s="285">
        <f t="shared" si="879"/>
        <v>0.20000000000000001</v>
      </c>
      <c r="DW107" s="286">
        <f t="shared" si="880"/>
        <v>0</v>
      </c>
      <c r="DX107" s="287"/>
      <c r="DY107" s="283">
        <v>0</v>
      </c>
      <c r="DZ107" s="293">
        <v>0</v>
      </c>
      <c r="EA107" s="282">
        <f>_xlfn.FLOOR.PRECISE('[10]численность 2021'!T111)</f>
        <v>0</v>
      </c>
      <c r="EB107" s="282">
        <v>0</v>
      </c>
      <c r="EC107" s="282">
        <v>0</v>
      </c>
      <c r="ED107" s="282">
        <f t="shared" si="890"/>
        <v>0</v>
      </c>
      <c r="EE107" s="284">
        <f>_xlfn.FLOOR.PRECISE('[10]численность 2021'!U111)</f>
        <v>0</v>
      </c>
      <c r="EF107" s="285">
        <f t="shared" si="881"/>
        <v>0</v>
      </c>
      <c r="EG107" s="286">
        <f t="shared" si="882"/>
        <v>0</v>
      </c>
      <c r="EH107" s="292"/>
    </row>
    <row r="108" ht="31.5" customHeight="1">
      <c r="A108" s="152" t="s">
        <v>161</v>
      </c>
      <c r="B108" s="282">
        <f>'[10]численность 2021'!C115</f>
        <v>9.4641590118408203</v>
      </c>
      <c r="C108" s="283">
        <v>45.749996000000003</v>
      </c>
      <c r="D108" s="283">
        <v>46.896847000000001</v>
      </c>
      <c r="E108" s="282">
        <f>_xlfn.FLOOR.PRECISE('[10]численность 2021'!D115)</f>
        <v>47</v>
      </c>
      <c r="F108" s="282">
        <v>4.9552050000000003</v>
      </c>
      <c r="G108" s="282">
        <v>4.9552050000000003</v>
      </c>
      <c r="H108" s="282">
        <f t="shared" si="883"/>
        <v>4.9661042192124256</v>
      </c>
      <c r="I108" s="284">
        <f>_xlfn.FLOOR.PRECISE('[10]численность 2021'!R115)</f>
        <v>15</v>
      </c>
      <c r="J108" s="285">
        <f t="shared" si="858"/>
        <v>16.449999999999999</v>
      </c>
      <c r="K108" s="286">
        <f t="shared" si="859"/>
        <v>15</v>
      </c>
      <c r="L108" s="287">
        <v>15</v>
      </c>
      <c r="M108" s="283">
        <v>30</v>
      </c>
      <c r="N108" s="283">
        <v>26</v>
      </c>
      <c r="O108" s="282">
        <f>_xlfn.FLOOR.PRECISE('[10]численность 2021'!P115)</f>
        <v>26</v>
      </c>
      <c r="P108" s="282">
        <v>3.1698539999999999</v>
      </c>
      <c r="Q108" s="282">
        <v>2.747207</v>
      </c>
      <c r="R108" s="282">
        <f t="shared" si="860"/>
        <v>2.7472065893515545</v>
      </c>
      <c r="S108" s="284">
        <f>_xlfn.FLOOR.PRECISE('[10]численность 2021'!Q115)</f>
        <v>3</v>
      </c>
      <c r="T108" s="284"/>
      <c r="U108" s="285">
        <f t="shared" si="891"/>
        <v>7.7999999999999998</v>
      </c>
      <c r="V108" s="286">
        <f t="shared" si="861"/>
        <v>3</v>
      </c>
      <c r="W108" s="287">
        <v>3</v>
      </c>
      <c r="X108" s="287"/>
      <c r="Y108" s="288"/>
      <c r="Z108" s="283">
        <v>15.700891</v>
      </c>
      <c r="AA108" s="283">
        <v>15.976749999999999</v>
      </c>
      <c r="AB108" s="282">
        <f>_xlfn.FLOOR.PRECISE('[10]численность 2021'!E115)</f>
        <v>15</v>
      </c>
      <c r="AC108" s="282">
        <v>1.658984</v>
      </c>
      <c r="AD108" s="282">
        <v>1.688132</v>
      </c>
      <c r="AE108" s="282">
        <f t="shared" si="884"/>
        <v>1.5849268784720507</v>
      </c>
      <c r="AF108" s="284">
        <f>_xlfn.FLOOR.PRECISE('[10]численность 2021'!O115)</f>
        <v>0</v>
      </c>
      <c r="AG108" s="285">
        <f t="shared" si="904"/>
        <v>0</v>
      </c>
      <c r="AH108" s="286">
        <f t="shared" si="905"/>
        <v>0</v>
      </c>
      <c r="AI108" s="289">
        <f t="shared" si="862"/>
        <v>0</v>
      </c>
      <c r="AJ108" s="287"/>
      <c r="AK108" s="287"/>
      <c r="AL108" s="283">
        <v>7.1937439999999997</v>
      </c>
      <c r="AM108" s="283">
        <v>7.3764070000000004</v>
      </c>
      <c r="AN108" s="282">
        <f>_xlfn.FLOOR.PRECISE('[10]численность 2021'!F115)</f>
        <v>7</v>
      </c>
      <c r="AO108" s="282">
        <v>0.760104</v>
      </c>
      <c r="AP108" s="282">
        <v>0.77940399999999999</v>
      </c>
      <c r="AQ108" s="282">
        <f t="shared" si="885"/>
        <v>0.73963254328695704</v>
      </c>
      <c r="AR108" s="284">
        <f>_xlfn.FLOOR.PRECISE('[10]численность 2021'!L115)</f>
        <v>0</v>
      </c>
      <c r="AS108" s="284"/>
      <c r="AT108" s="284">
        <f t="shared" si="892"/>
        <v>0</v>
      </c>
      <c r="AU108" s="285">
        <f t="shared" si="863"/>
        <v>0</v>
      </c>
      <c r="AV108" s="285">
        <f t="shared" si="893"/>
        <v>0</v>
      </c>
      <c r="AW108" s="290">
        <f t="shared" si="864"/>
        <v>0</v>
      </c>
      <c r="AX108" s="287"/>
      <c r="AY108" s="285">
        <f t="shared" si="894"/>
        <v>0</v>
      </c>
      <c r="AZ108" s="286">
        <f t="shared" si="865"/>
        <v>0</v>
      </c>
      <c r="BA108" s="287"/>
      <c r="BB108" s="285">
        <f t="shared" si="895"/>
        <v>0</v>
      </c>
      <c r="BC108" s="287"/>
      <c r="BD108" s="283">
        <v>0</v>
      </c>
      <c r="BE108" s="283">
        <v>0</v>
      </c>
      <c r="BF108" s="282">
        <f>_xlfn.FLOOR.PRECISE('[10]численность 2021'!G115)</f>
        <v>0</v>
      </c>
      <c r="BG108" s="282">
        <v>0</v>
      </c>
      <c r="BH108" s="282">
        <v>0</v>
      </c>
      <c r="BI108" s="282">
        <f t="shared" si="886"/>
        <v>0</v>
      </c>
      <c r="BJ108" s="284">
        <f>_xlfn.FLOOR.PRECISE('[10]численность 2021'!K115)</f>
        <v>0</v>
      </c>
      <c r="BK108" s="284"/>
      <c r="BL108" s="284">
        <f t="shared" si="896"/>
        <v>0</v>
      </c>
      <c r="BM108" s="285">
        <f t="shared" si="866"/>
        <v>0</v>
      </c>
      <c r="BN108" s="290">
        <f t="shared" si="897"/>
        <v>0</v>
      </c>
      <c r="BO108" s="287"/>
      <c r="BP108" s="285">
        <f t="shared" si="898"/>
        <v>0</v>
      </c>
      <c r="BQ108" s="286">
        <f t="shared" si="867"/>
        <v>0</v>
      </c>
      <c r="BR108" s="287"/>
      <c r="BS108" s="285">
        <f t="shared" si="868"/>
        <v>0</v>
      </c>
      <c r="BT108" s="287"/>
      <c r="BU108" s="283">
        <v>12.03919</v>
      </c>
      <c r="BV108" s="283">
        <v>12.240489999999999</v>
      </c>
      <c r="BW108" s="282">
        <f>_xlfn.FLOOR.PRECISE('[10]численность 2021'!H115)</f>
        <v>12</v>
      </c>
      <c r="BX108" s="282">
        <v>1.2720819999999999</v>
      </c>
      <c r="BY108" s="282">
        <v>1.2933520000000001</v>
      </c>
      <c r="BZ108" s="282">
        <f t="shared" si="887"/>
        <v>1.2679415027776406</v>
      </c>
      <c r="CA108" s="284">
        <f>_xlfn.FLOOR.PRECISE('[10]численность 2021'!M115)</f>
        <v>0</v>
      </c>
      <c r="CB108" s="284"/>
      <c r="CC108" s="284"/>
      <c r="CD108" s="284">
        <f t="shared" si="899"/>
        <v>0</v>
      </c>
      <c r="CE108" s="285">
        <f t="shared" si="869"/>
        <v>0.60000000000000009</v>
      </c>
      <c r="CF108" s="290">
        <f t="shared" si="870"/>
        <v>0</v>
      </c>
      <c r="CG108" s="287"/>
      <c r="CH108" s="285">
        <f t="shared" si="900"/>
        <v>0</v>
      </c>
      <c r="CI108" s="286">
        <f t="shared" si="871"/>
        <v>0</v>
      </c>
      <c r="CJ108" s="287"/>
      <c r="CK108" s="285">
        <f t="shared" si="901"/>
        <v>0</v>
      </c>
      <c r="CL108" s="286">
        <f t="shared" si="872"/>
        <v>0</v>
      </c>
      <c r="CM108" s="287"/>
      <c r="CN108" s="285">
        <f t="shared" si="873"/>
        <v>0</v>
      </c>
      <c r="CO108" s="287"/>
      <c r="CP108" s="291">
        <f t="shared" si="874"/>
        <v>1</v>
      </c>
      <c r="CQ108" s="283">
        <v>0</v>
      </c>
      <c r="CR108" s="283">
        <v>0</v>
      </c>
      <c r="CS108" s="283" t="e">
        <f>#NAME?</f>
        <v>#REF!</v>
      </c>
      <c r="CT108" s="282">
        <v>0</v>
      </c>
      <c r="CU108" s="282">
        <v>0</v>
      </c>
      <c r="CV108" s="282" t="e">
        <f>#NAME?</f>
        <v>#REF!</v>
      </c>
      <c r="CW108" s="284" t="e">
        <f>#NAME?</f>
        <v>#REF!</v>
      </c>
      <c r="CX108" s="285" t="e">
        <f t="shared" si="906"/>
        <v>#REF!</v>
      </c>
      <c r="CY108" s="290" t="e">
        <f t="shared" si="907"/>
        <v>#REF!</v>
      </c>
      <c r="CZ108" s="292"/>
      <c r="DA108" s="285">
        <f t="shared" si="908"/>
        <v>0</v>
      </c>
      <c r="DB108" s="292"/>
      <c r="DC108" s="283">
        <v>0</v>
      </c>
      <c r="DD108" s="283">
        <v>0</v>
      </c>
      <c r="DE108" s="282">
        <f>_xlfn.FLOOR.PRECISE('[10]численность 2021'!I115)</f>
        <v>0</v>
      </c>
      <c r="DF108" s="282">
        <v>0</v>
      </c>
      <c r="DG108" s="282">
        <v>0</v>
      </c>
      <c r="DH108" s="282">
        <f t="shared" si="888"/>
        <v>0</v>
      </c>
      <c r="DI108" s="284">
        <f>_xlfn.FLOOR.PRECISE('[10]численность 2021'!N115)</f>
        <v>0</v>
      </c>
      <c r="DJ108" s="285">
        <f t="shared" si="902"/>
        <v>0</v>
      </c>
      <c r="DK108" s="286">
        <f t="shared" si="878"/>
        <v>0</v>
      </c>
      <c r="DL108" s="287"/>
      <c r="DM108" s="285">
        <f t="shared" si="903"/>
        <v>0</v>
      </c>
      <c r="DN108" s="287"/>
      <c r="DO108" s="283">
        <v>0</v>
      </c>
      <c r="DP108" s="283">
        <v>0</v>
      </c>
      <c r="DQ108" s="282">
        <f>_xlfn.FLOOR.PRECISE('[10]численность 2021'!J115)</f>
        <v>0</v>
      </c>
      <c r="DR108" s="282">
        <v>0</v>
      </c>
      <c r="DS108" s="282">
        <v>0</v>
      </c>
      <c r="DT108" s="282">
        <f t="shared" si="889"/>
        <v>0</v>
      </c>
      <c r="DU108" s="284">
        <f>_xlfn.FLOOR.PRECISE('[10]численность 2021'!S115)</f>
        <v>0</v>
      </c>
      <c r="DV108" s="285">
        <f t="shared" si="879"/>
        <v>0</v>
      </c>
      <c r="DW108" s="286">
        <f t="shared" si="880"/>
        <v>0</v>
      </c>
      <c r="DX108" s="287"/>
      <c r="DY108" s="283">
        <v>0</v>
      </c>
      <c r="DZ108" s="293">
        <v>0</v>
      </c>
      <c r="EA108" s="282">
        <f>_xlfn.FLOOR.PRECISE('[10]численность 2021'!T115)</f>
        <v>0</v>
      </c>
      <c r="EB108" s="282">
        <v>0</v>
      </c>
      <c r="EC108" s="282">
        <v>0</v>
      </c>
      <c r="ED108" s="282">
        <f t="shared" si="890"/>
        <v>0</v>
      </c>
      <c r="EE108" s="284">
        <f>_xlfn.FLOOR.PRECISE('[10]численность 2021'!U115)</f>
        <v>0</v>
      </c>
      <c r="EF108" s="285">
        <f t="shared" si="881"/>
        <v>0</v>
      </c>
      <c r="EG108" s="286">
        <f t="shared" si="882"/>
        <v>0</v>
      </c>
      <c r="EH108" s="292"/>
    </row>
    <row r="109" s="323" customFormat="1">
      <c r="A109" s="154" t="s">
        <v>162</v>
      </c>
      <c r="B109" s="324">
        <f>'[10]численность 2021'!C116</f>
        <v>76.146003723144531</v>
      </c>
      <c r="C109" s="325"/>
      <c r="D109" s="325">
        <v>64.190185546875</v>
      </c>
      <c r="E109" s="324">
        <f>_xlfn.FLOOR.PRECISE('[10]численность 2021'!D116)</f>
        <v>69</v>
      </c>
      <c r="F109" s="324">
        <v>0.84298799999999996</v>
      </c>
      <c r="G109" s="282">
        <v>0.84298799999999996</v>
      </c>
      <c r="H109" s="324">
        <f t="shared" si="883"/>
        <v>0.90615392307222931</v>
      </c>
      <c r="I109" s="326">
        <f>_xlfn.FLOOR.PRECISE('[10]численность 2021'!R116)</f>
        <v>24</v>
      </c>
      <c r="J109" s="285">
        <f t="shared" si="858"/>
        <v>24.149999999999999</v>
      </c>
      <c r="K109" s="327">
        <f t="shared" si="859"/>
        <v>24</v>
      </c>
      <c r="L109" s="328">
        <v>24</v>
      </c>
      <c r="M109" s="325"/>
      <c r="N109" s="325">
        <v>57</v>
      </c>
      <c r="O109" s="324">
        <f>_xlfn.FLOOR.PRECISE('[10]численность 2021'!P116)</f>
        <v>57</v>
      </c>
      <c r="P109" s="282">
        <v>3.1698539999999999</v>
      </c>
      <c r="Q109" s="324">
        <v>0.74856199999999995</v>
      </c>
      <c r="R109" s="324">
        <f t="shared" si="860"/>
        <v>0.74856193645097213</v>
      </c>
      <c r="S109" s="326">
        <f>_xlfn.FLOOR.PRECISE('[10]численность 2021'!Q116)</f>
        <v>17</v>
      </c>
      <c r="T109" s="326"/>
      <c r="U109" s="285">
        <f t="shared" si="891"/>
        <v>17.099999999999998</v>
      </c>
      <c r="V109" s="327">
        <f t="shared" si="861"/>
        <v>17</v>
      </c>
      <c r="W109" s="328">
        <v>17</v>
      </c>
      <c r="X109" s="328"/>
      <c r="Y109" s="329"/>
      <c r="Z109" s="325"/>
      <c r="AA109" s="325">
        <v>89.259476000000006</v>
      </c>
      <c r="AB109" s="324">
        <f>_xlfn.FLOOR.PRECISE('[10]численность 2021'!E116)</f>
        <v>105</v>
      </c>
      <c r="AC109" s="324"/>
      <c r="AD109" s="324">
        <v>1.172215</v>
      </c>
      <c r="AE109" s="324">
        <f t="shared" si="884"/>
        <v>1.3789298829360013</v>
      </c>
      <c r="AF109" s="326">
        <f>_xlfn.FLOOR.PRECISE('[10]численность 2021'!O116)</f>
        <v>5</v>
      </c>
      <c r="AG109" s="285">
        <f t="shared" si="904"/>
        <v>5.25</v>
      </c>
      <c r="AH109" s="327">
        <f t="shared" si="905"/>
        <v>5</v>
      </c>
      <c r="AI109" s="330">
        <f t="shared" si="862"/>
        <v>3.75</v>
      </c>
      <c r="AJ109" s="328">
        <v>5</v>
      </c>
      <c r="AK109" s="328">
        <v>3</v>
      </c>
      <c r="AL109" s="325"/>
      <c r="AM109" s="325">
        <v>326.93881199999998</v>
      </c>
      <c r="AN109" s="324">
        <f>_xlfn.FLOOR.PRECISE('[10]численность 2021'!F116)</f>
        <v>338</v>
      </c>
      <c r="AO109" s="324"/>
      <c r="AP109" s="324">
        <v>4.2935780000000001</v>
      </c>
      <c r="AQ109" s="324">
        <f t="shared" si="885"/>
        <v>4.4388409564987468</v>
      </c>
      <c r="AR109" s="326">
        <f>_xlfn.FLOOR.PRECISE('[10]численность 2021'!L116)</f>
        <v>27</v>
      </c>
      <c r="AS109" s="326"/>
      <c r="AT109" s="284">
        <f t="shared" si="892"/>
        <v>27</v>
      </c>
      <c r="AU109" s="331">
        <f t="shared" si="863"/>
        <v>27.039999999999999</v>
      </c>
      <c r="AV109" s="285">
        <f t="shared" si="893"/>
        <v>0</v>
      </c>
      <c r="AW109" s="330">
        <f t="shared" si="864"/>
        <v>27</v>
      </c>
      <c r="AX109" s="328">
        <v>27</v>
      </c>
      <c r="AY109" s="285">
        <f t="shared" si="894"/>
        <v>4.0499999999999998</v>
      </c>
      <c r="AZ109" s="327">
        <f t="shared" si="865"/>
        <v>0</v>
      </c>
      <c r="BA109" s="328"/>
      <c r="BB109" s="285">
        <f t="shared" si="895"/>
        <v>8.0999999999999996</v>
      </c>
      <c r="BC109" s="328"/>
      <c r="BD109" s="325"/>
      <c r="BE109" s="325">
        <v>133.92913799999999</v>
      </c>
      <c r="BF109" s="324">
        <f>_xlfn.FLOOR.PRECISE('[10]численность 2021'!G116)</f>
        <v>132</v>
      </c>
      <c r="BG109" s="324"/>
      <c r="BH109" s="324">
        <v>1.758847</v>
      </c>
      <c r="BI109" s="324">
        <f t="shared" si="886"/>
        <v>1.73351185283383</v>
      </c>
      <c r="BJ109" s="326">
        <f>_xlfn.FLOOR.PRECISE('[10]численность 2021'!K116)</f>
        <v>6</v>
      </c>
      <c r="BK109" s="326"/>
      <c r="BL109" s="284">
        <f t="shared" si="896"/>
        <v>6</v>
      </c>
      <c r="BM109" s="285">
        <f t="shared" si="866"/>
        <v>6.6000000000000005</v>
      </c>
      <c r="BN109" s="330">
        <f t="shared" si="897"/>
        <v>6</v>
      </c>
      <c r="BO109" s="328">
        <v>6</v>
      </c>
      <c r="BP109" s="285">
        <f t="shared" si="898"/>
        <v>0.89999999999999991</v>
      </c>
      <c r="BQ109" s="327">
        <f t="shared" si="867"/>
        <v>0</v>
      </c>
      <c r="BR109" s="328"/>
      <c r="BS109" s="331">
        <f t="shared" si="868"/>
        <v>1.2000000000000002</v>
      </c>
      <c r="BT109" s="328"/>
      <c r="BU109" s="325"/>
      <c r="BV109" s="325">
        <v>309.25457799999998</v>
      </c>
      <c r="BW109" s="324">
        <f>_xlfn.FLOOR.PRECISE('[10]численность 2021'!H116)</f>
        <v>320</v>
      </c>
      <c r="BX109" s="324"/>
      <c r="BY109" s="324">
        <v>4.061337</v>
      </c>
      <c r="BZ109" s="324">
        <f t="shared" si="887"/>
        <v>4.2024529765668612</v>
      </c>
      <c r="CA109" s="326">
        <f>_xlfn.FLOOR.PRECISE('[10]численность 2021'!M116)</f>
        <v>25</v>
      </c>
      <c r="CB109" s="326"/>
      <c r="CC109" s="326"/>
      <c r="CD109" s="284">
        <f t="shared" si="899"/>
        <v>25</v>
      </c>
      <c r="CE109" s="285">
        <f t="shared" si="869"/>
        <v>25.600000000000001</v>
      </c>
      <c r="CF109" s="330">
        <f t="shared" si="870"/>
        <v>25</v>
      </c>
      <c r="CG109" s="328">
        <v>25</v>
      </c>
      <c r="CH109" s="285">
        <f t="shared" si="900"/>
        <v>1.875</v>
      </c>
      <c r="CI109" s="327">
        <f t="shared" si="871"/>
        <v>0</v>
      </c>
      <c r="CJ109" s="328"/>
      <c r="CK109" s="285">
        <f t="shared" si="901"/>
        <v>1.875</v>
      </c>
      <c r="CL109" s="327">
        <f t="shared" si="872"/>
        <v>0</v>
      </c>
      <c r="CM109" s="328"/>
      <c r="CN109" s="331">
        <f t="shared" si="873"/>
        <v>5</v>
      </c>
      <c r="CO109" s="328"/>
      <c r="CP109" s="332">
        <f t="shared" si="874"/>
        <v>1</v>
      </c>
      <c r="CQ109" s="325">
        <v>0</v>
      </c>
      <c r="CR109" s="325">
        <v>0</v>
      </c>
      <c r="CS109" s="325" t="e">
        <f>#NAME?</f>
        <v>#REF!</v>
      </c>
      <c r="CT109" s="324">
        <v>0</v>
      </c>
      <c r="CU109" s="324">
        <v>0</v>
      </c>
      <c r="CV109" s="324" t="e">
        <f>#NAME?</f>
        <v>#REF!</v>
      </c>
      <c r="CW109" s="326" t="e">
        <f>#NAME?</f>
        <v>#REF!</v>
      </c>
      <c r="CX109" s="331" t="e">
        <f t="shared" si="906"/>
        <v>#REF!</v>
      </c>
      <c r="CY109" s="330" t="e">
        <f t="shared" si="907"/>
        <v>#REF!</v>
      </c>
      <c r="CZ109" s="328"/>
      <c r="DA109" s="331">
        <f t="shared" si="908"/>
        <v>0</v>
      </c>
      <c r="DB109" s="328"/>
      <c r="DC109" s="325"/>
      <c r="DD109" s="325">
        <v>0</v>
      </c>
      <c r="DE109" s="324">
        <f>_xlfn.FLOOR.PRECISE('[10]численность 2021'!I116)</f>
        <v>0</v>
      </c>
      <c r="DF109" s="324"/>
      <c r="DG109" s="324">
        <v>0</v>
      </c>
      <c r="DH109" s="324">
        <f t="shared" si="888"/>
        <v>0</v>
      </c>
      <c r="DI109" s="326">
        <f>_xlfn.FLOOR.PRECISE('[10]численность 2021'!N116)</f>
        <v>0</v>
      </c>
      <c r="DJ109" s="285">
        <f t="shared" si="902"/>
        <v>0</v>
      </c>
      <c r="DK109" s="327">
        <f t="shared" si="878"/>
        <v>0</v>
      </c>
      <c r="DL109" s="328"/>
      <c r="DM109" s="285">
        <f t="shared" si="903"/>
        <v>0</v>
      </c>
      <c r="DN109" s="328"/>
      <c r="DO109" s="325"/>
      <c r="DP109" s="325">
        <v>2.3951560000000001</v>
      </c>
      <c r="DQ109" s="324">
        <f>_xlfn.FLOOR.PRECISE('[10]численность 2021'!J116)</f>
        <v>3</v>
      </c>
      <c r="DR109" s="324"/>
      <c r="DS109" s="324">
        <v>3.1454999999999997e-002</v>
      </c>
      <c r="DT109" s="324">
        <f t="shared" si="889"/>
        <v>3.9397996655314321e-002</v>
      </c>
      <c r="DU109" s="326">
        <f>_xlfn.FLOOR.PRECISE('[10]численность 2021'!S116)</f>
        <v>0</v>
      </c>
      <c r="DV109" s="331">
        <f t="shared" si="879"/>
        <v>0.30000000000000004</v>
      </c>
      <c r="DW109" s="327">
        <f t="shared" si="880"/>
        <v>0</v>
      </c>
      <c r="DX109" s="328"/>
      <c r="DY109" s="325"/>
      <c r="DZ109" s="333">
        <v>22</v>
      </c>
      <c r="EA109" s="324">
        <f>_xlfn.FLOOR.PRECISE('[10]численность 2021'!T116)</f>
        <v>22</v>
      </c>
      <c r="EB109" s="282"/>
      <c r="EC109" s="324">
        <v>0.28891899999999998</v>
      </c>
      <c r="ED109" s="324">
        <f t="shared" si="890"/>
        <v>0.28891864213897167</v>
      </c>
      <c r="EE109" s="326">
        <f>_xlfn.FLOOR.PRECISE('[10]численность 2021'!U116)</f>
        <v>2</v>
      </c>
      <c r="EF109" s="285">
        <f t="shared" si="881"/>
        <v>2.2000000000000002</v>
      </c>
      <c r="EG109" s="327">
        <f t="shared" si="882"/>
        <v>2</v>
      </c>
      <c r="EH109" s="328">
        <v>2</v>
      </c>
    </row>
    <row r="110" ht="32.25" customHeight="1">
      <c r="A110" s="155" t="s">
        <v>327</v>
      </c>
      <c r="B110" s="282">
        <f>'[10]численность 2021'!C118</f>
        <v>39.340000152587891</v>
      </c>
      <c r="C110" s="283">
        <v>62.522854000000002</v>
      </c>
      <c r="D110" s="283">
        <v>71.216721000000007</v>
      </c>
      <c r="E110" s="282">
        <f>_xlfn.FLOOR.PRECISE('[10]численность 2021'!D118)</f>
        <v>49</v>
      </c>
      <c r="F110" s="282">
        <v>1.224286</v>
      </c>
      <c r="G110" s="282">
        <v>1.224286</v>
      </c>
      <c r="H110" s="282">
        <f t="shared" si="883"/>
        <v>1.2455515965923718</v>
      </c>
      <c r="I110" s="284">
        <f>_xlfn.FLOOR.PRECISE('[10]численность 2021'!R118)</f>
        <v>14</v>
      </c>
      <c r="J110" s="285">
        <f t="shared" si="858"/>
        <v>17.149999999999999</v>
      </c>
      <c r="K110" s="286">
        <f t="shared" si="859"/>
        <v>14</v>
      </c>
      <c r="L110" s="287">
        <v>14</v>
      </c>
      <c r="M110" s="283">
        <v>21</v>
      </c>
      <c r="N110" s="283">
        <v>25</v>
      </c>
      <c r="O110" s="282">
        <f>_xlfn.FLOOR.PRECISE('[10]численность 2021'!P118)</f>
        <v>21</v>
      </c>
      <c r="P110" s="282">
        <v>0.36101100000000003</v>
      </c>
      <c r="Q110" s="282">
        <v>0.42977500000000002</v>
      </c>
      <c r="R110" s="282">
        <f t="shared" si="860"/>
        <v>0.53380782711101649</v>
      </c>
      <c r="S110" s="284">
        <f>_xlfn.FLOOR.PRECISE('[10]численность 2021'!Q118)</f>
        <v>6</v>
      </c>
      <c r="T110" s="284"/>
      <c r="U110" s="285">
        <f t="shared" si="891"/>
        <v>6.2999999999999998</v>
      </c>
      <c r="V110" s="286">
        <f t="shared" si="861"/>
        <v>6</v>
      </c>
      <c r="W110" s="287">
        <v>6</v>
      </c>
      <c r="X110" s="287">
        <v>3</v>
      </c>
      <c r="Y110" s="288"/>
      <c r="Z110" s="283">
        <v>90.750473</v>
      </c>
      <c r="AA110" s="283">
        <v>90.149795999999995</v>
      </c>
      <c r="AB110" s="282">
        <f>_xlfn.FLOOR.PRECISE('[10]численность 2021'!E118)</f>
        <v>135</v>
      </c>
      <c r="AC110" s="282">
        <v>1.5600909999999999</v>
      </c>
      <c r="AD110" s="282">
        <v>1.5497639999999999</v>
      </c>
      <c r="AE110" s="282">
        <f t="shared" si="884"/>
        <v>3.4316217457136777</v>
      </c>
      <c r="AF110" s="284">
        <f>_xlfn.FLOOR.PRECISE('[10]численность 2021'!O118)</f>
        <v>6</v>
      </c>
      <c r="AG110" s="285">
        <f t="shared" si="904"/>
        <v>6.75</v>
      </c>
      <c r="AH110" s="286">
        <f t="shared" si="905"/>
        <v>6</v>
      </c>
      <c r="AI110" s="289">
        <f t="shared" si="862"/>
        <v>4.5</v>
      </c>
      <c r="AJ110" s="287">
        <v>6</v>
      </c>
      <c r="AK110" s="287">
        <v>4</v>
      </c>
      <c r="AL110" s="283">
        <v>715.25354000000004</v>
      </c>
      <c r="AM110" s="283">
        <v>693.78247099999999</v>
      </c>
      <c r="AN110" s="282">
        <f>_xlfn.FLOOR.PRECISE('[10]численность 2021'!F118)</f>
        <v>481</v>
      </c>
      <c r="AO110" s="282">
        <v>12.295918</v>
      </c>
      <c r="AP110" s="282">
        <v>11.926809</v>
      </c>
      <c r="AQ110" s="282">
        <f t="shared" si="885"/>
        <v>12.22674118287614</v>
      </c>
      <c r="AR110" s="284">
        <f>_xlfn.FLOOR.PRECISE('[10]численность 2021'!L118)</f>
        <v>40</v>
      </c>
      <c r="AS110" s="284"/>
      <c r="AT110" s="284">
        <f t="shared" si="892"/>
        <v>40</v>
      </c>
      <c r="AU110" s="285">
        <f t="shared" si="863"/>
        <v>72.149999999999991</v>
      </c>
      <c r="AV110" s="285">
        <f t="shared" si="893"/>
        <v>96.200000000000003</v>
      </c>
      <c r="AW110" s="290">
        <f t="shared" si="864"/>
        <v>40</v>
      </c>
      <c r="AX110" s="287">
        <v>40</v>
      </c>
      <c r="AY110" s="285">
        <f t="shared" si="894"/>
        <v>6</v>
      </c>
      <c r="AZ110" s="286">
        <f t="shared" si="865"/>
        <v>0</v>
      </c>
      <c r="BA110" s="287"/>
      <c r="BB110" s="285">
        <f t="shared" si="895"/>
        <v>12</v>
      </c>
      <c r="BC110" s="287">
        <v>12</v>
      </c>
      <c r="BD110" s="283">
        <v>25.144345999999999</v>
      </c>
      <c r="BE110" s="283">
        <v>0</v>
      </c>
      <c r="BF110" s="282">
        <f>_xlfn.FLOOR.PRECISE('[10]численность 2021'!G118)</f>
        <v>24</v>
      </c>
      <c r="BG110" s="282">
        <v>0.43225599999999997</v>
      </c>
      <c r="BH110" s="282">
        <v>0</v>
      </c>
      <c r="BI110" s="282">
        <f t="shared" si="886"/>
        <v>0.61006608812687602</v>
      </c>
      <c r="BJ110" s="284">
        <f>_xlfn.FLOOR.PRECISE('[10]численность 2021'!K118)</f>
        <v>0</v>
      </c>
      <c r="BK110" s="284"/>
      <c r="BL110" s="284">
        <f t="shared" si="896"/>
        <v>0</v>
      </c>
      <c r="BM110" s="285">
        <f t="shared" si="866"/>
        <v>0.71999999999999997</v>
      </c>
      <c r="BN110" s="290">
        <f t="shared" si="897"/>
        <v>0</v>
      </c>
      <c r="BO110" s="287"/>
      <c r="BP110" s="285">
        <f t="shared" si="898"/>
        <v>0</v>
      </c>
      <c r="BQ110" s="286">
        <f t="shared" si="867"/>
        <v>0</v>
      </c>
      <c r="BR110" s="287"/>
      <c r="BS110" s="285">
        <f t="shared" si="868"/>
        <v>0</v>
      </c>
      <c r="BT110" s="287"/>
      <c r="BU110" s="283">
        <v>273.57049599999999</v>
      </c>
      <c r="BV110" s="283">
        <v>221.34272799999999</v>
      </c>
      <c r="BW110" s="282">
        <f>_xlfn.FLOOR.PRECISE('[10]численность 2021'!H118)</f>
        <v>151</v>
      </c>
      <c r="BX110" s="282">
        <v>4.7029480000000001</v>
      </c>
      <c r="BY110" s="282">
        <v>3.8051010000000001</v>
      </c>
      <c r="BZ110" s="282">
        <f t="shared" si="887"/>
        <v>3.8383324711315949</v>
      </c>
      <c r="CA110" s="284">
        <f>_xlfn.FLOOR.PRECISE('[10]численность 2021'!M118)</f>
        <v>10</v>
      </c>
      <c r="CB110" s="284"/>
      <c r="CC110" s="284"/>
      <c r="CD110" s="284">
        <f t="shared" si="899"/>
        <v>10</v>
      </c>
      <c r="CE110" s="285">
        <f t="shared" si="869"/>
        <v>10.57</v>
      </c>
      <c r="CF110" s="290">
        <f t="shared" si="870"/>
        <v>10</v>
      </c>
      <c r="CG110" s="287">
        <v>10</v>
      </c>
      <c r="CH110" s="285">
        <f t="shared" si="900"/>
        <v>0.75</v>
      </c>
      <c r="CI110" s="286">
        <f t="shared" si="871"/>
        <v>0</v>
      </c>
      <c r="CJ110" s="287"/>
      <c r="CK110" s="285">
        <f t="shared" si="901"/>
        <v>0.75</v>
      </c>
      <c r="CL110" s="286">
        <f t="shared" si="872"/>
        <v>0</v>
      </c>
      <c r="CM110" s="287"/>
      <c r="CN110" s="285">
        <f t="shared" si="873"/>
        <v>2</v>
      </c>
      <c r="CO110" s="287">
        <v>2</v>
      </c>
      <c r="CP110" s="291">
        <f t="shared" si="874"/>
        <v>1</v>
      </c>
      <c r="CQ110" s="283"/>
      <c r="CR110" s="283">
        <v>0</v>
      </c>
      <c r="CS110" s="283" t="e">
        <f>#NAME?</f>
        <v>#REF!</v>
      </c>
      <c r="CT110" s="282"/>
      <c r="CU110" s="282">
        <v>0</v>
      </c>
      <c r="CV110" s="282" t="e">
        <f>#NAME?</f>
        <v>#REF!</v>
      </c>
      <c r="CW110" s="284" t="e">
        <f>#NAME?</f>
        <v>#REF!</v>
      </c>
      <c r="CX110" s="285" t="e">
        <f t="shared" si="906"/>
        <v>#REF!</v>
      </c>
      <c r="CY110" s="290" t="e">
        <f t="shared" si="907"/>
        <v>#REF!</v>
      </c>
      <c r="CZ110" s="292"/>
      <c r="DA110" s="285">
        <f t="shared" si="908"/>
        <v>0</v>
      </c>
      <c r="DB110" s="292"/>
      <c r="DC110" s="283">
        <v>0</v>
      </c>
      <c r="DD110" s="283">
        <v>0</v>
      </c>
      <c r="DE110" s="282">
        <f>_xlfn.FLOOR.PRECISE('[10]численность 2021'!I118)</f>
        <v>0</v>
      </c>
      <c r="DF110" s="282">
        <v>0</v>
      </c>
      <c r="DG110" s="282">
        <v>0</v>
      </c>
      <c r="DH110" s="282">
        <f t="shared" si="888"/>
        <v>0</v>
      </c>
      <c r="DI110" s="284">
        <f>_xlfn.FLOOR.PRECISE('[10]численность 2021'!N118)</f>
        <v>0</v>
      </c>
      <c r="DJ110" s="285">
        <f t="shared" si="902"/>
        <v>0</v>
      </c>
      <c r="DK110" s="286">
        <f t="shared" si="878"/>
        <v>0</v>
      </c>
      <c r="DL110" s="287"/>
      <c r="DM110" s="285">
        <f t="shared" si="903"/>
        <v>0</v>
      </c>
      <c r="DN110" s="287"/>
      <c r="DO110" s="283">
        <v>3.6273810000000002</v>
      </c>
      <c r="DP110" s="283">
        <v>0.64507899999999996</v>
      </c>
      <c r="DQ110" s="282">
        <f>_xlfn.FLOOR.PRECISE('[10]численность 2021'!J118)</f>
        <v>0</v>
      </c>
      <c r="DR110" s="282">
        <v>6.2357999999999997e-002</v>
      </c>
      <c r="DS110" s="282">
        <v>1.1089999999999999e-002</v>
      </c>
      <c r="DT110" s="282">
        <f t="shared" si="889"/>
        <v>0</v>
      </c>
      <c r="DU110" s="284">
        <f>_xlfn.FLOOR.PRECISE('[10]численность 2021'!S118)</f>
        <v>0</v>
      </c>
      <c r="DV110" s="285">
        <f t="shared" si="879"/>
        <v>0</v>
      </c>
      <c r="DW110" s="286">
        <f t="shared" si="880"/>
        <v>0</v>
      </c>
      <c r="DX110" s="287"/>
      <c r="DY110" s="283">
        <v>0</v>
      </c>
      <c r="DZ110" s="293">
        <v>0</v>
      </c>
      <c r="EA110" s="282">
        <f>_xlfn.FLOOR.PRECISE('[10]численность 2021'!T118)</f>
        <v>0</v>
      </c>
      <c r="EB110" s="282">
        <v>0</v>
      </c>
      <c r="EC110" s="282">
        <v>0</v>
      </c>
      <c r="ED110" s="282">
        <f t="shared" si="890"/>
        <v>0</v>
      </c>
      <c r="EE110" s="284">
        <f>_xlfn.FLOOR.PRECISE('[10]численность 2021'!U118)</f>
        <v>0</v>
      </c>
      <c r="EF110" s="285">
        <f t="shared" si="881"/>
        <v>0</v>
      </c>
      <c r="EG110" s="286">
        <f t="shared" si="882"/>
        <v>0</v>
      </c>
      <c r="EH110" s="292"/>
    </row>
    <row r="111" ht="15.75">
      <c r="A111" s="268" t="s">
        <v>173</v>
      </c>
      <c r="B111" s="282"/>
      <c r="C111" s="283"/>
      <c r="D111" s="283"/>
      <c r="E111" s="282"/>
      <c r="F111" s="282"/>
      <c r="G111" s="282"/>
      <c r="H111" s="282"/>
      <c r="I111" s="284"/>
      <c r="J111" s="285">
        <f t="shared" si="858"/>
        <v>0</v>
      </c>
      <c r="K111" s="286">
        <f t="shared" si="859"/>
        <v>0</v>
      </c>
      <c r="L111" s="292"/>
      <c r="M111" s="283"/>
      <c r="N111" s="283"/>
      <c r="O111" s="282"/>
      <c r="P111" s="282"/>
      <c r="Q111" s="282"/>
      <c r="R111" s="282" t="e">
        <f t="shared" si="860"/>
        <v>#DIV/0!</v>
      </c>
      <c r="S111" s="284"/>
      <c r="T111" s="284"/>
      <c r="U111" s="285">
        <f t="shared" si="891"/>
        <v>0</v>
      </c>
      <c r="V111" s="286">
        <f t="shared" si="861"/>
        <v>0</v>
      </c>
      <c r="W111" s="292"/>
      <c r="X111" s="292"/>
      <c r="Y111" s="288"/>
      <c r="Z111" s="283"/>
      <c r="AA111" s="283"/>
      <c r="AB111" s="282"/>
      <c r="AC111" s="282"/>
      <c r="AD111" s="282"/>
      <c r="AE111" s="282" t="e">
        <f t="shared" si="884"/>
        <v>#DIV/0!</v>
      </c>
      <c r="AF111" s="284"/>
      <c r="AG111" s="285">
        <f t="shared" si="904"/>
        <v>0</v>
      </c>
      <c r="AH111" s="286">
        <f t="shared" si="905"/>
        <v>0</v>
      </c>
      <c r="AI111" s="289">
        <f t="shared" si="862"/>
        <v>0</v>
      </c>
      <c r="AJ111" s="292"/>
      <c r="AK111" s="292"/>
      <c r="AL111" s="283"/>
      <c r="AM111" s="283"/>
      <c r="AN111" s="282"/>
      <c r="AO111" s="282"/>
      <c r="AP111" s="282"/>
      <c r="AQ111" s="282" t="e">
        <f t="shared" si="885"/>
        <v>#DIV/0!</v>
      </c>
      <c r="AR111" s="284"/>
      <c r="AS111" s="284"/>
      <c r="AT111" s="284" t="e">
        <f t="shared" si="892"/>
        <v>#DIV/0!</v>
      </c>
      <c r="AU111" s="285">
        <f t="shared" si="863"/>
        <v>0</v>
      </c>
      <c r="AV111" s="285">
        <f t="shared" si="893"/>
        <v>0</v>
      </c>
      <c r="AW111" s="290">
        <f t="shared" si="864"/>
        <v>0</v>
      </c>
      <c r="AX111" s="292"/>
      <c r="AY111" s="285">
        <f t="shared" si="894"/>
        <v>0</v>
      </c>
      <c r="AZ111" s="286">
        <f t="shared" si="865"/>
        <v>0</v>
      </c>
      <c r="BA111" s="292"/>
      <c r="BB111" s="285">
        <f t="shared" si="895"/>
        <v>0</v>
      </c>
      <c r="BC111" s="292"/>
      <c r="BD111" s="283"/>
      <c r="BE111" s="283"/>
      <c r="BF111" s="282"/>
      <c r="BG111" s="282"/>
      <c r="BH111" s="282"/>
      <c r="BI111" s="282" t="e">
        <f t="shared" si="886"/>
        <v>#DIV/0!</v>
      </c>
      <c r="BJ111" s="284"/>
      <c r="BK111" s="284"/>
      <c r="BL111" s="284" t="e">
        <f t="shared" si="896"/>
        <v>#DIV/0!</v>
      </c>
      <c r="BM111" s="285">
        <f t="shared" si="866"/>
        <v>0</v>
      </c>
      <c r="BN111" s="290">
        <f t="shared" si="897"/>
        <v>0</v>
      </c>
      <c r="BO111" s="292"/>
      <c r="BP111" s="285">
        <f t="shared" si="898"/>
        <v>0</v>
      </c>
      <c r="BQ111" s="286">
        <f t="shared" si="867"/>
        <v>0</v>
      </c>
      <c r="BR111" s="292"/>
      <c r="BS111" s="285">
        <f t="shared" si="868"/>
        <v>0</v>
      </c>
      <c r="BT111" s="292"/>
      <c r="BU111" s="283"/>
      <c r="BV111" s="283"/>
      <c r="BW111" s="282"/>
      <c r="BX111" s="282"/>
      <c r="BY111" s="282"/>
      <c r="BZ111" s="282" t="e">
        <f t="shared" si="887"/>
        <v>#DIV/0!</v>
      </c>
      <c r="CA111" s="284"/>
      <c r="CB111" s="284"/>
      <c r="CC111" s="284"/>
      <c r="CD111" s="284" t="e">
        <f t="shared" si="899"/>
        <v>#DIV/0!</v>
      </c>
      <c r="CE111" s="285">
        <f t="shared" si="869"/>
        <v>0</v>
      </c>
      <c r="CF111" s="290">
        <f t="shared" si="870"/>
        <v>0</v>
      </c>
      <c r="CG111" s="292"/>
      <c r="CH111" s="285">
        <f t="shared" si="900"/>
        <v>0</v>
      </c>
      <c r="CI111" s="286">
        <f t="shared" si="871"/>
        <v>0</v>
      </c>
      <c r="CJ111" s="292"/>
      <c r="CK111" s="285">
        <f t="shared" si="901"/>
        <v>0</v>
      </c>
      <c r="CL111" s="286">
        <f t="shared" si="872"/>
        <v>0</v>
      </c>
      <c r="CM111" s="292"/>
      <c r="CN111" s="285">
        <f t="shared" si="873"/>
        <v>0</v>
      </c>
      <c r="CO111" s="292"/>
      <c r="CP111" s="291">
        <f t="shared" si="874"/>
        <v>1</v>
      </c>
      <c r="CQ111" s="283"/>
      <c r="CR111" s="283"/>
      <c r="CS111" s="283"/>
      <c r="CT111" s="282"/>
      <c r="CU111" s="282"/>
      <c r="CV111" s="282"/>
      <c r="CW111" s="284"/>
      <c r="CX111" s="285">
        <f t="shared" si="906"/>
        <v>0</v>
      </c>
      <c r="CY111" s="290">
        <f t="shared" si="907"/>
        <v>0</v>
      </c>
      <c r="CZ111" s="292"/>
      <c r="DA111" s="285">
        <f t="shared" si="908"/>
        <v>0</v>
      </c>
      <c r="DB111" s="292"/>
      <c r="DC111" s="283"/>
      <c r="DD111" s="283"/>
      <c r="DE111" s="282"/>
      <c r="DF111" s="282"/>
      <c r="DG111" s="282"/>
      <c r="DH111" s="282" t="e">
        <f t="shared" si="888"/>
        <v>#DIV/0!</v>
      </c>
      <c r="DI111" s="284"/>
      <c r="DJ111" s="285">
        <f t="shared" si="902"/>
        <v>0</v>
      </c>
      <c r="DK111" s="286">
        <f t="shared" si="878"/>
        <v>0</v>
      </c>
      <c r="DL111" s="292"/>
      <c r="DM111" s="285">
        <f t="shared" si="903"/>
        <v>0</v>
      </c>
      <c r="DN111" s="292"/>
      <c r="DO111" s="283"/>
      <c r="DP111" s="283"/>
      <c r="DQ111" s="282"/>
      <c r="DR111" s="282"/>
      <c r="DS111" s="282"/>
      <c r="DT111" s="282" t="e">
        <f t="shared" si="889"/>
        <v>#DIV/0!</v>
      </c>
      <c r="DU111" s="284"/>
      <c r="DV111" s="285">
        <f t="shared" si="879"/>
        <v>0</v>
      </c>
      <c r="DW111" s="286">
        <f t="shared" si="880"/>
        <v>0</v>
      </c>
      <c r="DX111" s="292"/>
      <c r="DY111" s="283"/>
      <c r="DZ111" s="293"/>
      <c r="EA111" s="282"/>
      <c r="EB111" s="282"/>
      <c r="EC111" s="282"/>
      <c r="ED111" s="282" t="e">
        <f t="shared" si="890"/>
        <v>#DIV/0!</v>
      </c>
      <c r="EE111" s="284"/>
      <c r="EF111" s="285">
        <f t="shared" si="881"/>
        <v>0</v>
      </c>
      <c r="EG111" s="286">
        <f t="shared" si="882"/>
        <v>0</v>
      </c>
      <c r="EH111" s="292"/>
    </row>
    <row r="112" ht="94.5">
      <c r="A112" s="152" t="s">
        <v>328</v>
      </c>
      <c r="B112" s="282">
        <f>'[10]численность 2021'!C127</f>
        <v>22.069999694824219</v>
      </c>
      <c r="C112" s="283">
        <v>202.09240700000001</v>
      </c>
      <c r="D112" s="283">
        <v>114.462906</v>
      </c>
      <c r="E112" s="282">
        <f>_xlfn.FLOOR.PRECISE('[10]численность 2021'!D127)</f>
        <v>119</v>
      </c>
      <c r="F112" s="282">
        <v>5.1863570000000001</v>
      </c>
      <c r="G112" s="282">
        <v>5.1863570000000001</v>
      </c>
      <c r="H112" s="282">
        <f t="shared" ref="H112:H175" si="909">E112/B112</f>
        <v>5.3919348276161267</v>
      </c>
      <c r="I112" s="284">
        <f>_xlfn.FLOOR.PRECISE('[10]численность 2021'!R127)</f>
        <v>20</v>
      </c>
      <c r="J112" s="285">
        <f t="shared" si="858"/>
        <v>41.649999999999999</v>
      </c>
      <c r="K112" s="286">
        <f t="shared" si="859"/>
        <v>20</v>
      </c>
      <c r="L112" s="287">
        <v>20</v>
      </c>
      <c r="M112" s="283">
        <v>112</v>
      </c>
      <c r="N112" s="283">
        <v>86</v>
      </c>
      <c r="O112" s="282">
        <f>_xlfn.FLOOR.PRECISE('[10]численность 2021'!P127)</f>
        <v>83</v>
      </c>
      <c r="P112" s="282">
        <v>5.0747619999999998</v>
      </c>
      <c r="Q112" s="282">
        <v>3.8966919999999998</v>
      </c>
      <c r="R112" s="282">
        <f t="shared" si="860"/>
        <v>3.7607612663204919</v>
      </c>
      <c r="S112" s="284">
        <f>_xlfn.FLOOR.PRECISE('[10]численность 2021'!Q127)</f>
        <v>15</v>
      </c>
      <c r="T112" s="284"/>
      <c r="U112" s="285">
        <f t="shared" si="891"/>
        <v>24.899999999999999</v>
      </c>
      <c r="V112" s="286">
        <f t="shared" si="861"/>
        <v>15</v>
      </c>
      <c r="W112" s="287">
        <v>15</v>
      </c>
      <c r="X112" s="287"/>
      <c r="Y112" s="288"/>
      <c r="Z112" s="283">
        <v>331.19134500000001</v>
      </c>
      <c r="AA112" s="283">
        <v>331.95931999999999</v>
      </c>
      <c r="AB112" s="282">
        <f>_xlfn.FLOOR.PRECISE('[10]численность 2021'!E127)</f>
        <v>343</v>
      </c>
      <c r="AC112" s="282">
        <v>15.006405000000001</v>
      </c>
      <c r="AD112" s="282">
        <v>15.041202</v>
      </c>
      <c r="AE112" s="282">
        <f t="shared" si="884"/>
        <v>15.54145920901119</v>
      </c>
      <c r="AF112" s="284">
        <f>_xlfn.FLOOR.PRECISE('[10]численность 2021'!O127)</f>
        <v>17</v>
      </c>
      <c r="AG112" s="285">
        <f t="shared" si="904"/>
        <v>17.150000000000002</v>
      </c>
      <c r="AH112" s="286">
        <f t="shared" si="905"/>
        <v>17</v>
      </c>
      <c r="AI112" s="289">
        <f t="shared" si="862"/>
        <v>12.75</v>
      </c>
      <c r="AJ112" s="287">
        <v>17</v>
      </c>
      <c r="AK112" s="287">
        <v>12</v>
      </c>
      <c r="AL112" s="283">
        <v>151.92262299999999</v>
      </c>
      <c r="AM112" s="283">
        <v>166.56376599999999</v>
      </c>
      <c r="AN112" s="282">
        <f>_xlfn.FLOOR.PRECISE('[10]численность 2021'!F127)</f>
        <v>187</v>
      </c>
      <c r="AO112" s="282">
        <v>6.8836709999999997</v>
      </c>
      <c r="AP112" s="282">
        <v>7.5470670000000002</v>
      </c>
      <c r="AQ112" s="282">
        <f t="shared" si="885"/>
        <v>8.473040443396771</v>
      </c>
      <c r="AR112" s="284">
        <f>_xlfn.FLOOR.PRECISE('[10]численность 2021'!L127)</f>
        <v>22</v>
      </c>
      <c r="AS112" s="284"/>
      <c r="AT112" s="284">
        <f t="shared" si="892"/>
        <v>22</v>
      </c>
      <c r="AU112" s="285">
        <f t="shared" si="863"/>
        <v>22.439999999999998</v>
      </c>
      <c r="AV112" s="285">
        <f t="shared" si="893"/>
        <v>22.439999999999998</v>
      </c>
      <c r="AW112" s="290">
        <f t="shared" si="864"/>
        <v>22</v>
      </c>
      <c r="AX112" s="287">
        <v>22</v>
      </c>
      <c r="AY112" s="285">
        <f t="shared" si="894"/>
        <v>3.2999999999999998</v>
      </c>
      <c r="AZ112" s="286">
        <f t="shared" si="865"/>
        <v>0</v>
      </c>
      <c r="BA112" s="287"/>
      <c r="BB112" s="285">
        <f t="shared" si="895"/>
        <v>6.5999999999999996</v>
      </c>
      <c r="BC112" s="287"/>
      <c r="BD112" s="283">
        <v>5.0287569999999997</v>
      </c>
      <c r="BE112" s="283">
        <v>8.0812930000000005</v>
      </c>
      <c r="BF112" s="282">
        <f>_xlfn.FLOOR.PRECISE('[10]численность 2021'!G127)</f>
        <v>7</v>
      </c>
      <c r="BG112" s="282">
        <v>0.227855</v>
      </c>
      <c r="BH112" s="282">
        <v>0.36616599999999999</v>
      </c>
      <c r="BI112" s="282">
        <f t="shared" si="886"/>
        <v>0.31717263691859571</v>
      </c>
      <c r="BJ112" s="284">
        <f>_xlfn.FLOOR.PRECISE('[10]численность 2021'!K127)</f>
        <v>0</v>
      </c>
      <c r="BK112" s="284"/>
      <c r="BL112" s="284">
        <f t="shared" si="896"/>
        <v>0</v>
      </c>
      <c r="BM112" s="285">
        <f t="shared" si="866"/>
        <v>0.20999999999999999</v>
      </c>
      <c r="BN112" s="290">
        <f t="shared" si="897"/>
        <v>0</v>
      </c>
      <c r="BO112" s="287"/>
      <c r="BP112" s="285">
        <f t="shared" si="898"/>
        <v>0</v>
      </c>
      <c r="BQ112" s="286">
        <f t="shared" si="867"/>
        <v>0</v>
      </c>
      <c r="BR112" s="287"/>
      <c r="BS112" s="285">
        <f t="shared" si="868"/>
        <v>0</v>
      </c>
      <c r="BT112" s="287"/>
      <c r="BU112" s="283">
        <v>213.72215299999999</v>
      </c>
      <c r="BV112" s="283">
        <v>211.215622</v>
      </c>
      <c r="BW112" s="282">
        <f>_xlfn.FLOOR.PRECISE('[10]численность 2021'!H127)</f>
        <v>220</v>
      </c>
      <c r="BX112" s="282">
        <v>9.6838309999999996</v>
      </c>
      <c r="BY112" s="282">
        <v>9.5702590000000001</v>
      </c>
      <c r="BZ112" s="282">
        <f t="shared" si="887"/>
        <v>9.9682828745844372</v>
      </c>
      <c r="CA112" s="284">
        <f>_xlfn.FLOOR.PRECISE('[10]численность 2021'!M127)</f>
        <v>26</v>
      </c>
      <c r="CB112" s="284"/>
      <c r="CC112" s="284"/>
      <c r="CD112" s="284">
        <f t="shared" si="899"/>
        <v>26</v>
      </c>
      <c r="CE112" s="285">
        <f t="shared" si="869"/>
        <v>26.399999999999999</v>
      </c>
      <c r="CF112" s="290">
        <f t="shared" si="870"/>
        <v>26</v>
      </c>
      <c r="CG112" s="287">
        <v>26</v>
      </c>
      <c r="CH112" s="285">
        <f t="shared" si="900"/>
        <v>1.95</v>
      </c>
      <c r="CI112" s="286">
        <f t="shared" si="871"/>
        <v>0</v>
      </c>
      <c r="CJ112" s="287"/>
      <c r="CK112" s="285">
        <f t="shared" si="901"/>
        <v>1.95</v>
      </c>
      <c r="CL112" s="286">
        <f t="shared" si="872"/>
        <v>0</v>
      </c>
      <c r="CM112" s="287"/>
      <c r="CN112" s="285">
        <f t="shared" si="873"/>
        <v>5.2000000000000002</v>
      </c>
      <c r="CO112" s="287"/>
      <c r="CP112" s="291">
        <f t="shared" si="874"/>
        <v>1</v>
      </c>
      <c r="CQ112" s="283">
        <v>6</v>
      </c>
      <c r="CR112" s="283">
        <v>0</v>
      </c>
      <c r="CS112" s="283" t="e">
        <f>#NAME?</f>
        <v>#REF!</v>
      </c>
      <c r="CT112" s="282">
        <v>0.26500000000000001</v>
      </c>
      <c r="CU112" s="282">
        <v>0</v>
      </c>
      <c r="CV112" s="282" t="e">
        <f>#NAME?</f>
        <v>#REF!</v>
      </c>
      <c r="CW112" s="284" t="e">
        <f>#NAME?</f>
        <v>#REF!</v>
      </c>
      <c r="CX112" s="285" t="e">
        <f t="shared" si="906"/>
        <v>#REF!</v>
      </c>
      <c r="CY112" s="290" t="e">
        <f t="shared" si="907"/>
        <v>#REF!</v>
      </c>
      <c r="CZ112" s="292"/>
      <c r="DA112" s="285">
        <f t="shared" si="908"/>
        <v>0</v>
      </c>
      <c r="DB112" s="292"/>
      <c r="DC112" s="283">
        <v>0</v>
      </c>
      <c r="DD112" s="283">
        <v>0</v>
      </c>
      <c r="DE112" s="282">
        <f>_xlfn.FLOOR.PRECISE('[10]численность 2021'!I127)</f>
        <v>0</v>
      </c>
      <c r="DF112" s="282">
        <v>0</v>
      </c>
      <c r="DG112" s="282">
        <v>0</v>
      </c>
      <c r="DH112" s="282">
        <f t="shared" si="888"/>
        <v>0</v>
      </c>
      <c r="DI112" s="284">
        <f>_xlfn.FLOOR.PRECISE('[10]численность 2021'!N127)</f>
        <v>0</v>
      </c>
      <c r="DJ112" s="285">
        <f t="shared" si="902"/>
        <v>0</v>
      </c>
      <c r="DK112" s="286">
        <f t="shared" si="878"/>
        <v>0</v>
      </c>
      <c r="DL112" s="287"/>
      <c r="DM112" s="285">
        <f t="shared" si="903"/>
        <v>0</v>
      </c>
      <c r="DN112" s="287"/>
      <c r="DO112" s="283">
        <v>2.1198510000000002</v>
      </c>
      <c r="DP112" s="283">
        <v>1.9269849999999999</v>
      </c>
      <c r="DQ112" s="282">
        <f>_xlfn.FLOOR.PRECISE('[10]численность 2021'!J127)</f>
        <v>2</v>
      </c>
      <c r="DR112" s="282">
        <v>9.6050999999999997e-002</v>
      </c>
      <c r="DS112" s="282">
        <v>8.7312000000000001e-002</v>
      </c>
      <c r="DT112" s="282">
        <f t="shared" si="889"/>
        <v>9.0620753405313059e-002</v>
      </c>
      <c r="DU112" s="284">
        <f>_xlfn.FLOOR.PRECISE('[10]численность 2021'!S127)</f>
        <v>0</v>
      </c>
      <c r="DV112" s="285">
        <f t="shared" si="879"/>
        <v>0.20000000000000001</v>
      </c>
      <c r="DW112" s="286">
        <f t="shared" si="880"/>
        <v>0</v>
      </c>
      <c r="DX112" s="287"/>
      <c r="DY112" s="283">
        <v>0</v>
      </c>
      <c r="DZ112" s="293">
        <v>0</v>
      </c>
      <c r="EA112" s="282">
        <f>_xlfn.FLOOR.PRECISE('[10]численность 2021'!T127)</f>
        <v>0</v>
      </c>
      <c r="EB112" s="282">
        <v>0</v>
      </c>
      <c r="EC112" s="282">
        <v>0</v>
      </c>
      <c r="ED112" s="282">
        <f t="shared" si="890"/>
        <v>0</v>
      </c>
      <c r="EE112" s="284">
        <f>_xlfn.FLOOR.PRECISE('[10]численность 2021'!U127)</f>
        <v>0</v>
      </c>
      <c r="EF112" s="285">
        <f t="shared" si="881"/>
        <v>0</v>
      </c>
      <c r="EG112" s="286">
        <f t="shared" si="882"/>
        <v>0</v>
      </c>
      <c r="EH112" s="292"/>
    </row>
    <row r="113" s="297" customFormat="1">
      <c r="A113" s="152" t="s">
        <v>329</v>
      </c>
      <c r="B113" s="298">
        <f>'[10]численность 2021'!C131</f>
        <v>51.963001251220703</v>
      </c>
      <c r="C113" s="299">
        <v>69.848015000000004</v>
      </c>
      <c r="D113" s="299">
        <v>106.239265</v>
      </c>
      <c r="E113" s="298">
        <f>_xlfn.FLOOR.PRECISE('[10]численность 2021'!D131)</f>
        <v>87</v>
      </c>
      <c r="F113" s="298">
        <v>2.0445180000000001</v>
      </c>
      <c r="G113" s="282">
        <v>2.0445180000000001</v>
      </c>
      <c r="H113" s="298">
        <f t="shared" si="909"/>
        <v>1.6742681890021935</v>
      </c>
      <c r="I113" s="300">
        <f>_xlfn.FLOOR.PRECISE('[10]численность 2021'!R131)</f>
        <v>30</v>
      </c>
      <c r="J113" s="285">
        <f t="shared" si="858"/>
        <v>30.449999999999999</v>
      </c>
      <c r="K113" s="301">
        <f t="shared" si="859"/>
        <v>30</v>
      </c>
      <c r="L113" s="287">
        <v>30</v>
      </c>
      <c r="M113" s="299">
        <v>88</v>
      </c>
      <c r="N113" s="299">
        <v>88</v>
      </c>
      <c r="O113" s="298">
        <f>_xlfn.FLOOR.PRECISE('[10]численность 2021'!P131)</f>
        <v>88</v>
      </c>
      <c r="P113" s="282">
        <v>1.693513</v>
      </c>
      <c r="Q113" s="298">
        <v>1.693513</v>
      </c>
      <c r="R113" s="298">
        <f t="shared" si="860"/>
        <v>1.6935126509447473</v>
      </c>
      <c r="S113" s="300">
        <f>_xlfn.FLOOR.PRECISE('[10]численность 2021'!Q131)</f>
        <v>26</v>
      </c>
      <c r="T113" s="300"/>
      <c r="U113" s="285">
        <f t="shared" si="891"/>
        <v>26.399999999999999</v>
      </c>
      <c r="V113" s="301">
        <f t="shared" si="861"/>
        <v>26</v>
      </c>
      <c r="W113" s="287">
        <v>26</v>
      </c>
      <c r="X113" s="287"/>
      <c r="Y113" s="302"/>
      <c r="Z113" s="299">
        <v>75.668694000000002</v>
      </c>
      <c r="AA113" s="299">
        <v>124.031502</v>
      </c>
      <c r="AB113" s="298">
        <f>_xlfn.FLOOR.PRECISE('[10]численность 2021'!E131)</f>
        <v>182</v>
      </c>
      <c r="AC113" s="298">
        <v>1.4562029999999999</v>
      </c>
      <c r="AD113" s="298">
        <v>2.3869199999999999</v>
      </c>
      <c r="AE113" s="298">
        <f t="shared" si="884"/>
        <v>3.5024920735448184</v>
      </c>
      <c r="AF113" s="300">
        <f>_xlfn.FLOOR.PRECISE('[10]численность 2021'!O131)</f>
        <v>9</v>
      </c>
      <c r="AG113" s="303">
        <f t="shared" si="904"/>
        <v>9.0999999999999996</v>
      </c>
      <c r="AH113" s="301">
        <f t="shared" si="905"/>
        <v>9</v>
      </c>
      <c r="AI113" s="289">
        <f t="shared" si="862"/>
        <v>6</v>
      </c>
      <c r="AJ113" s="287">
        <v>8</v>
      </c>
      <c r="AK113" s="287">
        <v>6</v>
      </c>
      <c r="AL113" s="299">
        <v>36.548386000000001</v>
      </c>
      <c r="AM113" s="299">
        <v>1.7135370000000001</v>
      </c>
      <c r="AN113" s="298">
        <f>_xlfn.FLOOR.PRECISE('[10]численность 2021'!F131)</f>
        <v>72</v>
      </c>
      <c r="AO113" s="298">
        <v>0.70335400000000003</v>
      </c>
      <c r="AP113" s="298">
        <v>3.2975999999999998e-002</v>
      </c>
      <c r="AQ113" s="298">
        <f t="shared" si="885"/>
        <v>1.3856012598638843</v>
      </c>
      <c r="AR113" s="300">
        <f>_xlfn.FLOOR.PRECISE('[10]численность 2021'!L131)</f>
        <v>3</v>
      </c>
      <c r="AS113" s="300"/>
      <c r="AT113" s="284">
        <f t="shared" si="892"/>
        <v>3</v>
      </c>
      <c r="AU113" s="303">
        <f t="shared" si="863"/>
        <v>3.6000000000000001</v>
      </c>
      <c r="AV113" s="285">
        <f t="shared" si="893"/>
        <v>0</v>
      </c>
      <c r="AW113" s="289">
        <f t="shared" si="864"/>
        <v>3</v>
      </c>
      <c r="AX113" s="287">
        <v>3</v>
      </c>
      <c r="AY113" s="285">
        <f t="shared" si="894"/>
        <v>0</v>
      </c>
      <c r="AZ113" s="301">
        <f t="shared" si="865"/>
        <v>0</v>
      </c>
      <c r="BA113" s="287"/>
      <c r="BB113" s="285">
        <f t="shared" si="895"/>
        <v>0.89999999999999991</v>
      </c>
      <c r="BC113" s="287"/>
      <c r="BD113" s="299">
        <v>35.093215999999998</v>
      </c>
      <c r="BE113" s="299">
        <v>15.678862000000001</v>
      </c>
      <c r="BF113" s="298">
        <f>_xlfn.FLOOR.PRECISE('[10]численность 2021'!G131)</f>
        <v>68</v>
      </c>
      <c r="BG113" s="298">
        <v>0.67535000000000001</v>
      </c>
      <c r="BH113" s="298">
        <v>0.30173100000000003</v>
      </c>
      <c r="BI113" s="298">
        <f t="shared" si="886"/>
        <v>1.3086234120936684</v>
      </c>
      <c r="BJ113" s="300">
        <f>_xlfn.FLOOR.PRECISE('[10]численность 2021'!K131)</f>
        <v>3</v>
      </c>
      <c r="BK113" s="300"/>
      <c r="BL113" s="284">
        <f t="shared" si="896"/>
        <v>3</v>
      </c>
      <c r="BM113" s="303">
        <f t="shared" si="866"/>
        <v>3.4000000000000004</v>
      </c>
      <c r="BN113" s="289">
        <f t="shared" si="897"/>
        <v>3</v>
      </c>
      <c r="BO113" s="287">
        <v>3</v>
      </c>
      <c r="BP113" s="285">
        <f t="shared" si="898"/>
        <v>0</v>
      </c>
      <c r="BQ113" s="301">
        <f t="shared" si="867"/>
        <v>0</v>
      </c>
      <c r="BR113" s="287"/>
      <c r="BS113" s="303">
        <f t="shared" si="868"/>
        <v>0.60000000000000009</v>
      </c>
      <c r="BT113" s="287"/>
      <c r="BU113" s="299">
        <v>144.50146484375</v>
      </c>
      <c r="BV113" s="299">
        <v>90.588982000000001</v>
      </c>
      <c r="BW113" s="298">
        <f>_xlfn.FLOOR.PRECISE('[10]численность 2021'!H131)</f>
        <v>266</v>
      </c>
      <c r="BX113" s="298">
        <v>2.780853</v>
      </c>
      <c r="BY113" s="298">
        <v>1.743336</v>
      </c>
      <c r="BZ113" s="298">
        <f t="shared" si="887"/>
        <v>5.1190268767193503</v>
      </c>
      <c r="CA113" s="300">
        <f>_xlfn.FLOOR.PRECISE('[10]численность 2021'!M131)</f>
        <v>21</v>
      </c>
      <c r="CB113" s="300"/>
      <c r="CC113" s="300"/>
      <c r="CD113" s="284">
        <f t="shared" si="899"/>
        <v>21</v>
      </c>
      <c r="CE113" s="303">
        <f t="shared" si="869"/>
        <v>21.280000000000001</v>
      </c>
      <c r="CF113" s="289">
        <f t="shared" si="870"/>
        <v>21</v>
      </c>
      <c r="CG113" s="287">
        <v>21</v>
      </c>
      <c r="CH113" s="285">
        <f t="shared" si="900"/>
        <v>1.575</v>
      </c>
      <c r="CI113" s="301">
        <f t="shared" si="871"/>
        <v>0</v>
      </c>
      <c r="CJ113" s="287"/>
      <c r="CK113" s="285">
        <f t="shared" si="901"/>
        <v>1.575</v>
      </c>
      <c r="CL113" s="301">
        <f t="shared" si="872"/>
        <v>0</v>
      </c>
      <c r="CM113" s="287"/>
      <c r="CN113" s="303">
        <f t="shared" si="873"/>
        <v>4.2000000000000002</v>
      </c>
      <c r="CO113" s="287"/>
      <c r="CP113" s="304">
        <f t="shared" si="874"/>
        <v>1</v>
      </c>
      <c r="CQ113" s="299">
        <v>0</v>
      </c>
      <c r="CR113" s="299">
        <v>0</v>
      </c>
      <c r="CS113" s="299" t="e">
        <f>#NAME?</f>
        <v>#REF!</v>
      </c>
      <c r="CT113" s="298">
        <v>0</v>
      </c>
      <c r="CU113" s="298">
        <v>0</v>
      </c>
      <c r="CV113" s="298" t="e">
        <f>#NAME?</f>
        <v>#REF!</v>
      </c>
      <c r="CW113" s="300" t="e">
        <f>#NAME?</f>
        <v>#REF!</v>
      </c>
      <c r="CX113" s="303" t="e">
        <f t="shared" si="906"/>
        <v>#REF!</v>
      </c>
      <c r="CY113" s="289" t="e">
        <f t="shared" si="907"/>
        <v>#REF!</v>
      </c>
      <c r="CZ113" s="287"/>
      <c r="DA113" s="303">
        <f t="shared" si="908"/>
        <v>0</v>
      </c>
      <c r="DB113" s="287"/>
      <c r="DC113" s="299">
        <v>0</v>
      </c>
      <c r="DD113" s="299">
        <v>0</v>
      </c>
      <c r="DE113" s="298">
        <f>_xlfn.FLOOR.PRECISE('[10]численность 2021'!I131)</f>
        <v>0</v>
      </c>
      <c r="DF113" s="298">
        <v>0</v>
      </c>
      <c r="DG113" s="298">
        <v>0</v>
      </c>
      <c r="DH113" s="298">
        <f t="shared" si="888"/>
        <v>0</v>
      </c>
      <c r="DI113" s="300">
        <f>_xlfn.FLOOR.PRECISE('[10]численность 2021'!N131)</f>
        <v>0</v>
      </c>
      <c r="DJ113" s="285">
        <f t="shared" si="902"/>
        <v>0</v>
      </c>
      <c r="DK113" s="301">
        <f t="shared" si="878"/>
        <v>0</v>
      </c>
      <c r="DL113" s="287"/>
      <c r="DM113" s="285">
        <f t="shared" si="903"/>
        <v>0</v>
      </c>
      <c r="DN113" s="287"/>
      <c r="DO113" s="299">
        <v>2.7072880000000001</v>
      </c>
      <c r="DP113" s="299">
        <v>0</v>
      </c>
      <c r="DQ113" s="298">
        <f>_xlfn.FLOOR.PRECISE('[10]численность 2021'!J131)</f>
        <v>0</v>
      </c>
      <c r="DR113" s="298">
        <v>5.21e-002</v>
      </c>
      <c r="DS113" s="298">
        <v>0</v>
      </c>
      <c r="DT113" s="298">
        <f t="shared" si="889"/>
        <v>0</v>
      </c>
      <c r="DU113" s="300">
        <f>_xlfn.FLOOR.PRECISE('[10]численность 2021'!S131)</f>
        <v>0</v>
      </c>
      <c r="DV113" s="303">
        <f t="shared" si="879"/>
        <v>0</v>
      </c>
      <c r="DW113" s="301">
        <f t="shared" si="880"/>
        <v>0</v>
      </c>
      <c r="DX113" s="287"/>
      <c r="DY113" s="299">
        <v>0</v>
      </c>
      <c r="DZ113" s="306">
        <v>0</v>
      </c>
      <c r="EA113" s="298">
        <f>_xlfn.FLOOR.PRECISE('[10]численность 2021'!T131)</f>
        <v>0</v>
      </c>
      <c r="EB113" s="282">
        <v>0</v>
      </c>
      <c r="EC113" s="298">
        <v>0</v>
      </c>
      <c r="ED113" s="298">
        <f t="shared" si="890"/>
        <v>0</v>
      </c>
      <c r="EE113" s="300">
        <f>_xlfn.FLOOR.PRECISE('[10]численность 2021'!U131)</f>
        <v>0</v>
      </c>
      <c r="EF113" s="303">
        <f t="shared" si="881"/>
        <v>0</v>
      </c>
      <c r="EG113" s="301">
        <f t="shared" si="882"/>
        <v>0</v>
      </c>
      <c r="EH113" s="287"/>
    </row>
    <row r="114" ht="31.5">
      <c r="A114" s="152" t="s">
        <v>174</v>
      </c>
      <c r="B114" s="282">
        <f>'[10]численность 2021'!C126</f>
        <v>10.689999580383301</v>
      </c>
      <c r="C114" s="283">
        <v>40.265663000000004</v>
      </c>
      <c r="D114" s="283">
        <v>32.812671999999999</v>
      </c>
      <c r="E114" s="282">
        <f>_xlfn.FLOOR.PRECISE('[10]численность 2021'!D126)</f>
        <v>42</v>
      </c>
      <c r="F114" s="282">
        <v>3.069474</v>
      </c>
      <c r="G114" s="282">
        <v>3.069474</v>
      </c>
      <c r="H114" s="282">
        <f t="shared" si="909"/>
        <v>3.9289056733989178</v>
      </c>
      <c r="I114" s="284">
        <f>_xlfn.FLOOR.PRECISE('[10]численность 2021'!R126)</f>
        <v>14</v>
      </c>
      <c r="J114" s="285">
        <f t="shared" si="858"/>
        <v>14.699999999999999</v>
      </c>
      <c r="K114" s="286">
        <f t="shared" si="859"/>
        <v>14</v>
      </c>
      <c r="L114" s="287">
        <v>14</v>
      </c>
      <c r="M114" s="283">
        <v>11</v>
      </c>
      <c r="N114" s="283">
        <v>11</v>
      </c>
      <c r="O114" s="282">
        <f>_xlfn.FLOOR.PRECISE('[10]численность 2021'!P126)</f>
        <v>12</v>
      </c>
      <c r="P114" s="282">
        <v>1.028999</v>
      </c>
      <c r="Q114" s="282">
        <v>1.028999</v>
      </c>
      <c r="R114" s="282">
        <f t="shared" si="860"/>
        <v>1.1225444781139764</v>
      </c>
      <c r="S114" s="284">
        <f>_xlfn.FLOOR.PRECISE('[10]численность 2021'!Q126)</f>
        <v>2</v>
      </c>
      <c r="T114" s="284"/>
      <c r="U114" s="285">
        <f t="shared" si="891"/>
        <v>3.5999999999999996</v>
      </c>
      <c r="V114" s="286">
        <f t="shared" si="861"/>
        <v>2</v>
      </c>
      <c r="W114" s="287">
        <v>2</v>
      </c>
      <c r="X114" s="287"/>
      <c r="Y114" s="288"/>
      <c r="Z114" s="283">
        <v>46.605434000000002</v>
      </c>
      <c r="AA114" s="283">
        <v>51.047558000000002</v>
      </c>
      <c r="AB114" s="282">
        <f>_xlfn.FLOOR.PRECISE('[10]численность 2021'!E126)</f>
        <v>63</v>
      </c>
      <c r="AC114" s="282">
        <v>4.3597229999999998</v>
      </c>
      <c r="AD114" s="282">
        <v>4.7752629999999998</v>
      </c>
      <c r="AE114" s="282">
        <f t="shared" si="884"/>
        <v>5.893358510098377</v>
      </c>
      <c r="AF114" s="284">
        <f>_xlfn.FLOOR.PRECISE('[10]численность 2021'!O126)</f>
        <v>3</v>
      </c>
      <c r="AG114" s="285">
        <f t="shared" si="904"/>
        <v>3.1500000000000004</v>
      </c>
      <c r="AH114" s="286">
        <f t="shared" si="905"/>
        <v>3</v>
      </c>
      <c r="AI114" s="289">
        <f t="shared" si="862"/>
        <v>2.25</v>
      </c>
      <c r="AJ114" s="287">
        <v>3</v>
      </c>
      <c r="AK114" s="287">
        <v>2</v>
      </c>
      <c r="AL114" s="283">
        <v>44.987082999999998</v>
      </c>
      <c r="AM114" s="283">
        <v>47.936214</v>
      </c>
      <c r="AN114" s="282">
        <f>_xlfn.FLOOR.PRECISE('[10]численность 2021'!F126)</f>
        <v>42</v>
      </c>
      <c r="AO114" s="282">
        <v>4.2083339999999998</v>
      </c>
      <c r="AP114" s="282">
        <v>4.4842110000000002</v>
      </c>
      <c r="AQ114" s="282">
        <f t="shared" si="885"/>
        <v>3.9289056733989178</v>
      </c>
      <c r="AR114" s="284">
        <f>_xlfn.FLOOR.PRECISE('[10]численность 2021'!L126)</f>
        <v>2</v>
      </c>
      <c r="AS114" s="284"/>
      <c r="AT114" s="284">
        <f t="shared" si="892"/>
        <v>2</v>
      </c>
      <c r="AU114" s="285">
        <f t="shared" si="863"/>
        <v>2.9400000000000004</v>
      </c>
      <c r="AV114" s="285">
        <f t="shared" si="893"/>
        <v>0</v>
      </c>
      <c r="AW114" s="290">
        <f t="shared" si="864"/>
        <v>2</v>
      </c>
      <c r="AX114" s="287">
        <v>2</v>
      </c>
      <c r="AY114" s="285">
        <f t="shared" si="894"/>
        <v>0</v>
      </c>
      <c r="AZ114" s="286">
        <f t="shared" si="865"/>
        <v>0</v>
      </c>
      <c r="BA114" s="287"/>
      <c r="BB114" s="285">
        <f t="shared" si="895"/>
        <v>0.59999999999999998</v>
      </c>
      <c r="BC114" s="287"/>
      <c r="BD114" s="283">
        <v>2.2642009999999999</v>
      </c>
      <c r="BE114" s="283">
        <v>1.887629</v>
      </c>
      <c r="BF114" s="282">
        <f>_xlfn.FLOOR.PRECISE('[10]численность 2021'!G126)</f>
        <v>2</v>
      </c>
      <c r="BG114" s="282">
        <v>0.21180599999999999</v>
      </c>
      <c r="BH114" s="282">
        <v>0.17657900000000001</v>
      </c>
      <c r="BI114" s="282">
        <f t="shared" si="886"/>
        <v>0.18709074635232942</v>
      </c>
      <c r="BJ114" s="284">
        <f>_xlfn.FLOOR.PRECISE('[10]численность 2021'!K126)</f>
        <v>0</v>
      </c>
      <c r="BK114" s="284"/>
      <c r="BL114" s="284">
        <f t="shared" si="896"/>
        <v>0</v>
      </c>
      <c r="BM114" s="285">
        <f t="shared" si="866"/>
        <v>5.9999999999999998e-002</v>
      </c>
      <c r="BN114" s="290">
        <f t="shared" si="897"/>
        <v>0</v>
      </c>
      <c r="BO114" s="287"/>
      <c r="BP114" s="285">
        <f t="shared" si="898"/>
        <v>0</v>
      </c>
      <c r="BQ114" s="286">
        <f t="shared" si="867"/>
        <v>0</v>
      </c>
      <c r="BR114" s="287"/>
      <c r="BS114" s="285">
        <f t="shared" si="868"/>
        <v>0</v>
      </c>
      <c r="BT114" s="287"/>
      <c r="BU114" s="283">
        <v>20.679707000000001</v>
      </c>
      <c r="BV114" s="283">
        <v>22.823149000000001</v>
      </c>
      <c r="BW114" s="282">
        <f>_xlfn.FLOOR.PRECISE('[10]численность 2021'!H126)</f>
        <v>27</v>
      </c>
      <c r="BX114" s="282">
        <v>1.934491</v>
      </c>
      <c r="BY114" s="282">
        <v>2.1349999999999998</v>
      </c>
      <c r="BZ114" s="282">
        <f t="shared" si="887"/>
        <v>2.5257250757564469</v>
      </c>
      <c r="CA114" s="284">
        <f>_xlfn.FLOOR.PRECISE('[10]численность 2021'!M126)</f>
        <v>1</v>
      </c>
      <c r="CB114" s="284"/>
      <c r="CC114" s="284"/>
      <c r="CD114" s="284">
        <f t="shared" si="899"/>
        <v>1</v>
      </c>
      <c r="CE114" s="285">
        <f t="shared" si="869"/>
        <v>1.8900000000000001</v>
      </c>
      <c r="CF114" s="290">
        <f t="shared" si="870"/>
        <v>1</v>
      </c>
      <c r="CG114" s="287">
        <v>1</v>
      </c>
      <c r="CH114" s="285">
        <f t="shared" si="900"/>
        <v>0</v>
      </c>
      <c r="CI114" s="286">
        <f t="shared" si="871"/>
        <v>0</v>
      </c>
      <c r="CJ114" s="287"/>
      <c r="CK114" s="285">
        <f t="shared" si="901"/>
        <v>0</v>
      </c>
      <c r="CL114" s="286">
        <f t="shared" si="872"/>
        <v>0</v>
      </c>
      <c r="CM114" s="287"/>
      <c r="CN114" s="285">
        <f t="shared" si="873"/>
        <v>0.20000000000000001</v>
      </c>
      <c r="CO114" s="287"/>
      <c r="CP114" s="291">
        <f t="shared" si="874"/>
        <v>1</v>
      </c>
      <c r="CQ114" s="283"/>
      <c r="CR114" s="283"/>
      <c r="CS114" s="283"/>
      <c r="CT114" s="282"/>
      <c r="CU114" s="282"/>
      <c r="CV114" s="282"/>
      <c r="CW114" s="284"/>
      <c r="CX114" s="285"/>
      <c r="CY114" s="290"/>
      <c r="CZ114" s="292"/>
      <c r="DA114" s="285"/>
      <c r="DB114" s="292"/>
      <c r="DC114" s="283">
        <v>0</v>
      </c>
      <c r="DD114" s="283">
        <v>0</v>
      </c>
      <c r="DE114" s="282">
        <f>_xlfn.FLOOR.PRECISE('[10]численность 2021'!I126)</f>
        <v>0</v>
      </c>
      <c r="DF114" s="282">
        <v>0</v>
      </c>
      <c r="DG114" s="282">
        <v>0</v>
      </c>
      <c r="DH114" s="282">
        <f t="shared" si="888"/>
        <v>0</v>
      </c>
      <c r="DI114" s="284">
        <f>_xlfn.FLOOR.PRECISE('[10]численность 2021'!N126)</f>
        <v>0</v>
      </c>
      <c r="DJ114" s="285">
        <f t="shared" si="902"/>
        <v>0</v>
      </c>
      <c r="DK114" s="286">
        <f t="shared" si="878"/>
        <v>0</v>
      </c>
      <c r="DL114" s="287"/>
      <c r="DM114" s="285">
        <f t="shared" si="903"/>
        <v>0</v>
      </c>
      <c r="DN114" s="287"/>
      <c r="DO114" s="283">
        <v>1.682685</v>
      </c>
      <c r="DP114" s="283">
        <v>1.462842</v>
      </c>
      <c r="DQ114" s="282">
        <f>_xlfn.FLOOR.PRECISE('[10]численность 2021'!J126)</f>
        <v>1</v>
      </c>
      <c r="DR114" s="282">
        <v>0.15740699999999999</v>
      </c>
      <c r="DS114" s="282">
        <v>0.13684199999999999</v>
      </c>
      <c r="DT114" s="282">
        <f t="shared" si="889"/>
        <v>9.3545373176164709e-002</v>
      </c>
      <c r="DU114" s="284">
        <f>_xlfn.FLOOR.PRECISE('[10]численность 2021'!S126)</f>
        <v>0</v>
      </c>
      <c r="DV114" s="285">
        <f t="shared" si="879"/>
        <v>0.10000000000000001</v>
      </c>
      <c r="DW114" s="286">
        <f t="shared" si="880"/>
        <v>0</v>
      </c>
      <c r="DX114" s="287"/>
      <c r="DY114" s="283">
        <v>0</v>
      </c>
      <c r="DZ114" s="293">
        <v>0</v>
      </c>
      <c r="EA114" s="282">
        <f>_xlfn.FLOOR.PRECISE('[10]численность 2021'!T126)</f>
        <v>0</v>
      </c>
      <c r="EB114" s="282">
        <v>0</v>
      </c>
      <c r="EC114" s="282">
        <v>0</v>
      </c>
      <c r="ED114" s="282">
        <f t="shared" si="890"/>
        <v>0</v>
      </c>
      <c r="EE114" s="284">
        <f>_xlfn.FLOOR.PRECISE('[10]численность 2021'!U126)</f>
        <v>0</v>
      </c>
      <c r="EF114" s="285">
        <f t="shared" si="881"/>
        <v>0</v>
      </c>
      <c r="EG114" s="286">
        <f t="shared" si="882"/>
        <v>0</v>
      </c>
      <c r="EH114" s="292"/>
    </row>
    <row r="115" ht="31.5">
      <c r="A115" s="152" t="s">
        <v>178</v>
      </c>
      <c r="B115" s="282">
        <f>'[10]численность 2021'!C130</f>
        <v>127.13700103759766</v>
      </c>
      <c r="C115" s="283">
        <v>472.02242999999999</v>
      </c>
      <c r="D115" s="283">
        <v>264.69006300000001</v>
      </c>
      <c r="E115" s="282">
        <f>_xlfn.FLOOR.PRECISE('[10]численность 2021'!D130)</f>
        <v>176</v>
      </c>
      <c r="F115" s="282">
        <v>2.081928</v>
      </c>
      <c r="G115" s="282">
        <v>2.081928</v>
      </c>
      <c r="H115" s="282">
        <f t="shared" si="909"/>
        <v>1.3843334242873349</v>
      </c>
      <c r="I115" s="284">
        <f>_xlfn.FLOOR.PRECISE('[10]численность 2021'!R130)</f>
        <v>61</v>
      </c>
      <c r="J115" s="285">
        <f t="shared" si="858"/>
        <v>61.599999999999994</v>
      </c>
      <c r="K115" s="286">
        <f t="shared" si="859"/>
        <v>61</v>
      </c>
      <c r="L115" s="287">
        <v>61</v>
      </c>
      <c r="M115" s="283">
        <v>148</v>
      </c>
      <c r="N115" s="283">
        <v>148</v>
      </c>
      <c r="O115" s="282">
        <f>_xlfn.FLOOR.PRECISE('[10]численность 2021'!P130)</f>
        <v>148</v>
      </c>
      <c r="P115" s="282">
        <v>1.164099</v>
      </c>
      <c r="Q115" s="282">
        <v>1.164099</v>
      </c>
      <c r="R115" s="282">
        <f t="shared" si="860"/>
        <v>1.1640985613325314</v>
      </c>
      <c r="S115" s="284">
        <f>_xlfn.FLOOR.PRECISE('[10]численность 2021'!Q130)</f>
        <v>44</v>
      </c>
      <c r="T115" s="284"/>
      <c r="U115" s="285">
        <f t="shared" si="891"/>
        <v>44.399999999999999</v>
      </c>
      <c r="V115" s="286">
        <f t="shared" si="861"/>
        <v>44</v>
      </c>
      <c r="W115" s="287">
        <v>44</v>
      </c>
      <c r="X115" s="287">
        <v>20</v>
      </c>
      <c r="Y115" s="288"/>
      <c r="Z115" s="283">
        <v>427.50021400000003</v>
      </c>
      <c r="AA115" s="283">
        <v>440.14089999999999</v>
      </c>
      <c r="AB115" s="282">
        <f>_xlfn.FLOOR.PRECISE('[10]численность 2021'!E130)</f>
        <v>520</v>
      </c>
      <c r="AC115" s="282">
        <v>3.3625159999999998</v>
      </c>
      <c r="AD115" s="282">
        <v>3.4619420000000001</v>
      </c>
      <c r="AE115" s="282">
        <f t="shared" si="884"/>
        <v>4.090076026303489</v>
      </c>
      <c r="AF115" s="284">
        <f>_xlfn.FLOOR.PRECISE('[10]численность 2021'!O130)</f>
        <v>26</v>
      </c>
      <c r="AG115" s="285">
        <f t="shared" si="904"/>
        <v>26</v>
      </c>
      <c r="AH115" s="286">
        <f t="shared" si="905"/>
        <v>26</v>
      </c>
      <c r="AI115" s="289">
        <f t="shared" si="862"/>
        <v>19.5</v>
      </c>
      <c r="AJ115" s="287">
        <v>26</v>
      </c>
      <c r="AK115" s="287">
        <v>19</v>
      </c>
      <c r="AL115" s="283">
        <v>583.54431199999999</v>
      </c>
      <c r="AM115" s="283">
        <v>594.68762200000003</v>
      </c>
      <c r="AN115" s="282">
        <f>_xlfn.FLOOR.PRECISE('[10]численность 2021'!F130)</f>
        <v>633</v>
      </c>
      <c r="AO115" s="282">
        <v>4.5898859999999999</v>
      </c>
      <c r="AP115" s="282">
        <v>4.6775339999999996</v>
      </c>
      <c r="AQ115" s="282">
        <f t="shared" si="885"/>
        <v>4.9788810089425164</v>
      </c>
      <c r="AR115" s="284">
        <f>_xlfn.FLOOR.PRECISE('[10]численность 2021'!L130)</f>
        <v>50</v>
      </c>
      <c r="AS115" s="284"/>
      <c r="AT115" s="284">
        <f t="shared" si="892"/>
        <v>50</v>
      </c>
      <c r="AU115" s="285">
        <f t="shared" si="863"/>
        <v>50.640000000000001</v>
      </c>
      <c r="AV115" s="285">
        <f t="shared" si="893"/>
        <v>0</v>
      </c>
      <c r="AW115" s="290">
        <f t="shared" si="864"/>
        <v>50</v>
      </c>
      <c r="AX115" s="287">
        <v>50</v>
      </c>
      <c r="AY115" s="285">
        <f t="shared" si="894"/>
        <v>7.5</v>
      </c>
      <c r="AZ115" s="286">
        <f t="shared" si="865"/>
        <v>0</v>
      </c>
      <c r="BA115" s="287">
        <v>7</v>
      </c>
      <c r="BB115" s="285">
        <f t="shared" si="895"/>
        <v>15</v>
      </c>
      <c r="BC115" s="287">
        <v>15</v>
      </c>
      <c r="BD115" s="283">
        <v>24.170259000000001</v>
      </c>
      <c r="BE115" s="283">
        <v>26.382504999999998</v>
      </c>
      <c r="BF115" s="282">
        <f>_xlfn.FLOOR.PRECISE('[10]численность 2021'!G130)</f>
        <v>41</v>
      </c>
      <c r="BG115" s="282">
        <v>0.190112</v>
      </c>
      <c r="BH115" s="282">
        <v>0.207512</v>
      </c>
      <c r="BI115" s="282">
        <f t="shared" si="886"/>
        <v>0.32248676361239048</v>
      </c>
      <c r="BJ115" s="284">
        <f>_xlfn.FLOOR.PRECISE('[10]численность 2021'!K130)</f>
        <v>1</v>
      </c>
      <c r="BK115" s="284"/>
      <c r="BL115" s="284">
        <f t="shared" si="896"/>
        <v>1</v>
      </c>
      <c r="BM115" s="285">
        <f t="shared" si="866"/>
        <v>1.23</v>
      </c>
      <c r="BN115" s="290">
        <f t="shared" si="897"/>
        <v>1</v>
      </c>
      <c r="BO115" s="287">
        <v>1</v>
      </c>
      <c r="BP115" s="285">
        <f t="shared" si="898"/>
        <v>0</v>
      </c>
      <c r="BQ115" s="286">
        <f t="shared" si="867"/>
        <v>0</v>
      </c>
      <c r="BR115" s="287"/>
      <c r="BS115" s="285">
        <f t="shared" si="868"/>
        <v>0.20000000000000001</v>
      </c>
      <c r="BT115" s="287">
        <v>1</v>
      </c>
      <c r="BU115" s="283">
        <v>173.586411</v>
      </c>
      <c r="BV115" s="283">
        <v>204.464417</v>
      </c>
      <c r="BW115" s="282">
        <f>_xlfn.FLOOR.PRECISE('[10]численность 2021'!H130)</f>
        <v>252</v>
      </c>
      <c r="BX115" s="282">
        <v>1.3653489999999999</v>
      </c>
      <c r="BY115" s="282">
        <v>1.6082209999999999</v>
      </c>
      <c r="BZ115" s="282">
        <f t="shared" si="887"/>
        <v>1.9821137665932294</v>
      </c>
      <c r="CA115" s="284">
        <f>_xlfn.FLOOR.PRECISE('[10]численность 2021'!M130)</f>
        <v>12</v>
      </c>
      <c r="CB115" s="284"/>
      <c r="CC115" s="284"/>
      <c r="CD115" s="284">
        <f t="shared" si="899"/>
        <v>12</v>
      </c>
      <c r="CE115" s="285">
        <f t="shared" si="869"/>
        <v>12.600000000000001</v>
      </c>
      <c r="CF115" s="290">
        <f t="shared" si="870"/>
        <v>12</v>
      </c>
      <c r="CG115" s="287">
        <v>12</v>
      </c>
      <c r="CH115" s="285">
        <f t="shared" si="900"/>
        <v>0.89999999999999991</v>
      </c>
      <c r="CI115" s="286">
        <f t="shared" si="871"/>
        <v>0</v>
      </c>
      <c r="CJ115" s="287">
        <v>1</v>
      </c>
      <c r="CK115" s="285">
        <f t="shared" si="901"/>
        <v>0.89999999999999991</v>
      </c>
      <c r="CL115" s="286">
        <f t="shared" si="872"/>
        <v>0</v>
      </c>
      <c r="CM115" s="287"/>
      <c r="CN115" s="285">
        <f t="shared" si="873"/>
        <v>2.4000000000000004</v>
      </c>
      <c r="CO115" s="287">
        <v>3</v>
      </c>
      <c r="CP115" s="291">
        <f t="shared" si="874"/>
        <v>1</v>
      </c>
      <c r="CQ115" s="283">
        <v>50</v>
      </c>
      <c r="CR115" s="283">
        <v>137</v>
      </c>
      <c r="CS115" s="283" t="e">
        <f>#NAME?</f>
        <v>#REF!</v>
      </c>
      <c r="CT115" s="282">
        <v>0.59199999999999997</v>
      </c>
      <c r="CU115" s="282">
        <v>0.74399999999999999</v>
      </c>
      <c r="CV115" s="282" t="e">
        <f>#NAME?</f>
        <v>#REF!</v>
      </c>
      <c r="CW115" s="284" t="e">
        <f>#NAME?</f>
        <v>#REF!</v>
      </c>
      <c r="CX115" s="285" t="e">
        <f t="shared" si="906"/>
        <v>#REF!</v>
      </c>
      <c r="CY115" s="290" t="e">
        <f t="shared" si="907"/>
        <v>#REF!</v>
      </c>
      <c r="CZ115" s="292"/>
      <c r="DA115" s="285">
        <f t="shared" si="908"/>
        <v>0</v>
      </c>
      <c r="DB115" s="292"/>
      <c r="DC115" s="283">
        <v>0</v>
      </c>
      <c r="DD115" s="283">
        <v>0</v>
      </c>
      <c r="DE115" s="282">
        <f>_xlfn.FLOOR.PRECISE('[10]численность 2021'!I130)</f>
        <v>0</v>
      </c>
      <c r="DF115" s="282">
        <v>0</v>
      </c>
      <c r="DG115" s="282">
        <v>0</v>
      </c>
      <c r="DH115" s="282">
        <f t="shared" si="888"/>
        <v>0</v>
      </c>
      <c r="DI115" s="284">
        <f>_xlfn.FLOOR.PRECISE('[10]численность 2021'!N130)</f>
        <v>0</v>
      </c>
      <c r="DJ115" s="285">
        <f t="shared" si="902"/>
        <v>0</v>
      </c>
      <c r="DK115" s="286">
        <f t="shared" si="878"/>
        <v>0</v>
      </c>
      <c r="DL115" s="287"/>
      <c r="DM115" s="285">
        <f t="shared" si="903"/>
        <v>0</v>
      </c>
      <c r="DN115" s="287"/>
      <c r="DO115" s="283">
        <v>12.247225</v>
      </c>
      <c r="DP115" s="283">
        <v>14.41667</v>
      </c>
      <c r="DQ115" s="282">
        <f>_xlfn.FLOOR.PRECISE('[10]численность 2021'!J130)</f>
        <v>16</v>
      </c>
      <c r="DR115" s="282">
        <v>9.6331e-002</v>
      </c>
      <c r="DS115" s="282">
        <v>0.113395</v>
      </c>
      <c r="DT115" s="282">
        <f t="shared" si="889"/>
        <v>0.12584849311703045</v>
      </c>
      <c r="DU115" s="284">
        <f>_xlfn.FLOOR.PRECISE('[10]численность 2021'!S130)</f>
        <v>1</v>
      </c>
      <c r="DV115" s="285">
        <f t="shared" si="879"/>
        <v>1.6000000000000001</v>
      </c>
      <c r="DW115" s="286">
        <f t="shared" si="880"/>
        <v>1</v>
      </c>
      <c r="DX115" s="287">
        <v>1</v>
      </c>
      <c r="DY115" s="283">
        <v>0</v>
      </c>
      <c r="DZ115" s="293">
        <v>0</v>
      </c>
      <c r="EA115" s="282">
        <f>_xlfn.FLOOR.PRECISE('[10]численность 2021'!T130)</f>
        <v>0</v>
      </c>
      <c r="EB115" s="282">
        <v>0</v>
      </c>
      <c r="EC115" s="282">
        <v>0</v>
      </c>
      <c r="ED115" s="282">
        <f t="shared" si="890"/>
        <v>0</v>
      </c>
      <c r="EE115" s="284">
        <f>_xlfn.FLOOR.PRECISE('[10]численность 2021'!U130)</f>
        <v>0</v>
      </c>
      <c r="EF115" s="285">
        <f t="shared" si="881"/>
        <v>0</v>
      </c>
      <c r="EG115" s="286">
        <f t="shared" si="882"/>
        <v>0</v>
      </c>
      <c r="EH115" s="292"/>
    </row>
    <row r="116" ht="31.5">
      <c r="A116" s="147" t="s">
        <v>177</v>
      </c>
      <c r="B116" s="282">
        <f>'[10]численность 2021'!C129</f>
        <v>116.47999572753906</v>
      </c>
      <c r="C116" s="283">
        <v>323.78857399999998</v>
      </c>
      <c r="D116" s="283">
        <v>343.622253</v>
      </c>
      <c r="E116" s="282">
        <f>_xlfn.FLOOR.PRECISE('[10]численность 2021'!D129)</f>
        <v>318</v>
      </c>
      <c r="F116" s="282">
        <v>2.9500540000000002</v>
      </c>
      <c r="G116" s="282">
        <v>2.9500540000000002</v>
      </c>
      <c r="H116" s="282">
        <f t="shared" si="909"/>
        <v>2.7300825177212475</v>
      </c>
      <c r="I116" s="284">
        <f>_xlfn.FLOOR.PRECISE('[10]численность 2021'!R129)</f>
        <v>100</v>
      </c>
      <c r="J116" s="285">
        <f t="shared" si="858"/>
        <v>111.3</v>
      </c>
      <c r="K116" s="286">
        <f t="shared" si="859"/>
        <v>100</v>
      </c>
      <c r="L116" s="287">
        <v>100</v>
      </c>
      <c r="M116" s="283">
        <v>167</v>
      </c>
      <c r="N116" s="283">
        <v>103</v>
      </c>
      <c r="O116" s="282">
        <f>_xlfn.FLOOR.PRECISE('[10]численность 2021'!P129)</f>
        <v>103</v>
      </c>
      <c r="P116" s="282">
        <v>1.4337230000000001</v>
      </c>
      <c r="Q116" s="282">
        <v>0.88427199999999995</v>
      </c>
      <c r="R116" s="282">
        <f t="shared" si="860"/>
        <v>0.88427201045688208</v>
      </c>
      <c r="S116" s="284">
        <f>_xlfn.FLOOR.PRECISE('[10]численность 2021'!Q129)</f>
        <v>15</v>
      </c>
      <c r="T116" s="284"/>
      <c r="U116" s="285">
        <f t="shared" ref="U116:U179" si="910">O116*0.29999999999999999</f>
        <v>30.899999999999999</v>
      </c>
      <c r="V116" s="286">
        <f t="shared" si="861"/>
        <v>15</v>
      </c>
      <c r="W116" s="287">
        <v>15</v>
      </c>
      <c r="X116" s="287"/>
      <c r="Y116" s="288"/>
      <c r="Z116" s="283">
        <v>226.99067700000001</v>
      </c>
      <c r="AA116" s="283">
        <v>253.85818499999999</v>
      </c>
      <c r="AB116" s="282">
        <f>_xlfn.FLOOR.PRECISE('[10]численность 2021'!E129)</f>
        <v>242</v>
      </c>
      <c r="AC116" s="282">
        <v>1.948752</v>
      </c>
      <c r="AD116" s="282">
        <v>2.179414</v>
      </c>
      <c r="AE116" s="282">
        <f t="shared" si="884"/>
        <v>2.0776099663161696</v>
      </c>
      <c r="AF116" s="284">
        <f>_xlfn.FLOOR.PRECISE('[10]численность 2021'!O129)</f>
        <v>12</v>
      </c>
      <c r="AG116" s="285">
        <f t="shared" si="904"/>
        <v>12.100000000000001</v>
      </c>
      <c r="AH116" s="286">
        <f t="shared" si="905"/>
        <v>12</v>
      </c>
      <c r="AI116" s="289">
        <f t="shared" si="862"/>
        <v>9</v>
      </c>
      <c r="AJ116" s="287">
        <v>12</v>
      </c>
      <c r="AK116" s="287">
        <v>9</v>
      </c>
      <c r="AL116" s="283">
        <v>120.27739</v>
      </c>
      <c r="AM116" s="283">
        <v>163.85655199999999</v>
      </c>
      <c r="AN116" s="282">
        <f>_xlfn.FLOOR.PRECISE('[10]численность 2021'!F129)</f>
        <v>125</v>
      </c>
      <c r="AO116" s="282">
        <v>1.0326010000000001</v>
      </c>
      <c r="AP116" s="282">
        <v>1.406736</v>
      </c>
      <c r="AQ116" s="282">
        <f t="shared" si="885"/>
        <v>1.073145643758352</v>
      </c>
      <c r="AR116" s="284">
        <f>_xlfn.FLOOR.PRECISE('[10]численность 2021'!L129)</f>
        <v>6</v>
      </c>
      <c r="AS116" s="284"/>
      <c r="AT116" s="284">
        <f t="shared" ref="AT116:AT179" si="911">IF(AND(B116&lt;7,AQ116&lt;5),0,AR116)</f>
        <v>6</v>
      </c>
      <c r="AU116" s="285">
        <f t="shared" si="863"/>
        <v>6.25</v>
      </c>
      <c r="AV116" s="285">
        <f t="shared" ref="AV116:AV179" si="912">IF(AN116&gt;34,IF(AQ116&gt;20,AN116*0.29999999999999999,IF(AQ116&gt;15,AN116*0.25,IF(AQ116&gt;12,AN116*0.20000000000000001,IF(AQ116&gt;10,AN116*0.14999999999999999,IF(AQ116&gt;8,AN116*0.12,IF(AQ116&gt;6,AN116*0.10000000000000001,IF(AQ116&lt;1,AN116*0.029999999999999999,0))))))),0)</f>
        <v>0</v>
      </c>
      <c r="AW116" s="290">
        <f t="shared" si="864"/>
        <v>6</v>
      </c>
      <c r="AX116" s="287">
        <v>6</v>
      </c>
      <c r="AY116" s="285">
        <f t="shared" si="894"/>
        <v>0</v>
      </c>
      <c r="AZ116" s="286">
        <f t="shared" si="865"/>
        <v>0</v>
      </c>
      <c r="BA116" s="287"/>
      <c r="BB116" s="285">
        <f t="shared" si="895"/>
        <v>1.7999999999999998</v>
      </c>
      <c r="BC116" s="287"/>
      <c r="BD116" s="283">
        <v>52.938457</v>
      </c>
      <c r="BE116" s="283">
        <v>45.015549</v>
      </c>
      <c r="BF116" s="282">
        <f>_xlfn.FLOOR.PRECISE('[10]численность 2021'!G129)</f>
        <v>56</v>
      </c>
      <c r="BG116" s="282">
        <v>0.45448499999999997</v>
      </c>
      <c r="BH116" s="282">
        <v>0.38646599999999998</v>
      </c>
      <c r="BI116" s="282">
        <f t="shared" si="886"/>
        <v>0.48076924840374169</v>
      </c>
      <c r="BJ116" s="284">
        <f>_xlfn.FLOOR.PRECISE('[10]численность 2021'!K129)</f>
        <v>1</v>
      </c>
      <c r="BK116" s="284"/>
      <c r="BL116" s="284">
        <f t="shared" ref="BL116:BL179" si="913">IF(AND(B116&lt;7,BI116&lt;5),0,BJ116)</f>
        <v>1</v>
      </c>
      <c r="BM116" s="285">
        <f t="shared" si="866"/>
        <v>1.6799999999999999</v>
      </c>
      <c r="BN116" s="290">
        <f t="shared" si="897"/>
        <v>1</v>
      </c>
      <c r="BO116" s="287">
        <v>1</v>
      </c>
      <c r="BP116" s="285">
        <f t="shared" si="898"/>
        <v>0</v>
      </c>
      <c r="BQ116" s="286">
        <f t="shared" si="867"/>
        <v>0</v>
      </c>
      <c r="BR116" s="287"/>
      <c r="BS116" s="285">
        <f t="shared" si="868"/>
        <v>0.20000000000000001</v>
      </c>
      <c r="BT116" s="287"/>
      <c r="BU116" s="283">
        <v>136.54843099999999</v>
      </c>
      <c r="BV116" s="283">
        <v>168.48825099999999</v>
      </c>
      <c r="BW116" s="282">
        <f>_xlfn.FLOOR.PRECISE('[10]численность 2021'!H129)</f>
        <v>219</v>
      </c>
      <c r="BX116" s="282">
        <v>1.172291</v>
      </c>
      <c r="BY116" s="282">
        <v>1.446499</v>
      </c>
      <c r="BZ116" s="282">
        <f t="shared" si="887"/>
        <v>1.8801511678646328</v>
      </c>
      <c r="CA116" s="284">
        <f>_xlfn.FLOOR.PRECISE('[10]численность 2021'!M129)</f>
        <v>10</v>
      </c>
      <c r="CB116" s="284"/>
      <c r="CC116" s="284"/>
      <c r="CD116" s="284">
        <f t="shared" ref="CD116:CD179" si="914">IF(AND(B116&lt;7,BZ116&lt;5),0,CA116)</f>
        <v>10</v>
      </c>
      <c r="CE116" s="285">
        <f t="shared" si="869"/>
        <v>10.950000000000001</v>
      </c>
      <c r="CF116" s="290">
        <f t="shared" si="870"/>
        <v>10</v>
      </c>
      <c r="CG116" s="287">
        <v>10</v>
      </c>
      <c r="CH116" s="285">
        <f t="shared" ref="CH116:CH179" si="915">IF(CG116&gt;3,CG116*0.074999999999999997,0)</f>
        <v>0.75</v>
      </c>
      <c r="CI116" s="286">
        <f t="shared" si="871"/>
        <v>0</v>
      </c>
      <c r="CJ116" s="287"/>
      <c r="CK116" s="285">
        <f t="shared" ref="CK116:CK179" si="916">IF(CG116&gt;3,CG116*0.074999999999999997,0)</f>
        <v>0.75</v>
      </c>
      <c r="CL116" s="286">
        <f t="shared" si="872"/>
        <v>0</v>
      </c>
      <c r="CM116" s="287"/>
      <c r="CN116" s="285">
        <f t="shared" si="873"/>
        <v>2</v>
      </c>
      <c r="CO116" s="287"/>
      <c r="CP116" s="291">
        <f t="shared" si="874"/>
        <v>1</v>
      </c>
      <c r="CQ116" s="283">
        <v>0</v>
      </c>
      <c r="CR116" s="283">
        <v>0</v>
      </c>
      <c r="CS116" s="283" t="e">
        <f>#NAME?</f>
        <v>#REF!</v>
      </c>
      <c r="CT116" s="282">
        <v>0</v>
      </c>
      <c r="CU116" s="282">
        <v>0</v>
      </c>
      <c r="CV116" s="282" t="e">
        <f>#NAME?</f>
        <v>#REF!</v>
      </c>
      <c r="CW116" s="284" t="e">
        <f>#NAME?</f>
        <v>#REF!</v>
      </c>
      <c r="CX116" s="285" t="e">
        <f t="shared" si="906"/>
        <v>#REF!</v>
      </c>
      <c r="CY116" s="290" t="e">
        <f t="shared" si="907"/>
        <v>#REF!</v>
      </c>
      <c r="CZ116" s="287"/>
      <c r="DA116" s="285">
        <f t="shared" si="908"/>
        <v>0</v>
      </c>
      <c r="DB116" s="292"/>
      <c r="DC116" s="283">
        <v>0</v>
      </c>
      <c r="DD116" s="283">
        <v>0</v>
      </c>
      <c r="DE116" s="282">
        <f>_xlfn.FLOOR.PRECISE('[10]численность 2021'!I129)</f>
        <v>0</v>
      </c>
      <c r="DF116" s="282">
        <v>0</v>
      </c>
      <c r="DG116" s="282">
        <v>0</v>
      </c>
      <c r="DH116" s="282">
        <f t="shared" si="888"/>
        <v>0</v>
      </c>
      <c r="DI116" s="284">
        <f>_xlfn.FLOOR.PRECISE('[10]численность 2021'!N129)</f>
        <v>0</v>
      </c>
      <c r="DJ116" s="285">
        <f t="shared" ref="DJ116:DJ179" si="917">IF(DE116&gt;34,DE116*0.14999999999999999,0)</f>
        <v>0</v>
      </c>
      <c r="DK116" s="286">
        <f t="shared" si="878"/>
        <v>0</v>
      </c>
      <c r="DL116" s="287"/>
      <c r="DM116" s="285">
        <f t="shared" ref="DM116:DM179" si="918">DL116*0.20000000000000001</f>
        <v>0</v>
      </c>
      <c r="DN116" s="287"/>
      <c r="DO116" s="283">
        <v>5.3456739999999998</v>
      </c>
      <c r="DP116" s="283">
        <v>8.9838579999999997</v>
      </c>
      <c r="DQ116" s="282">
        <f>_xlfn.FLOOR.PRECISE('[10]численность 2021'!J129)</f>
        <v>11</v>
      </c>
      <c r="DR116" s="282">
        <v>4.5893000000000003e-002</v>
      </c>
      <c r="DS116" s="282">
        <v>7.7128000000000002e-002</v>
      </c>
      <c r="DT116" s="282">
        <f t="shared" si="889"/>
        <v>9.4436816650734973e-002</v>
      </c>
      <c r="DU116" s="284">
        <f>_xlfn.FLOOR.PRECISE('[10]численность 2021'!S129)</f>
        <v>0</v>
      </c>
      <c r="DV116" s="285">
        <f t="shared" si="879"/>
        <v>1.1000000000000001</v>
      </c>
      <c r="DW116" s="286">
        <f t="shared" si="880"/>
        <v>0</v>
      </c>
      <c r="DX116" s="287"/>
      <c r="DY116" s="283">
        <v>0</v>
      </c>
      <c r="DZ116" s="293">
        <v>0</v>
      </c>
      <c r="EA116" s="282">
        <f>_xlfn.FLOOR.PRECISE('[10]численность 2021'!T129)</f>
        <v>0</v>
      </c>
      <c r="EB116" s="282">
        <v>0</v>
      </c>
      <c r="EC116" s="282">
        <v>0</v>
      </c>
      <c r="ED116" s="282">
        <f t="shared" si="890"/>
        <v>0</v>
      </c>
      <c r="EE116" s="284">
        <f>_xlfn.FLOOR.PRECISE('[10]численность 2021'!U129)</f>
        <v>0</v>
      </c>
      <c r="EF116" s="285">
        <f t="shared" si="881"/>
        <v>0</v>
      </c>
      <c r="EG116" s="286">
        <f t="shared" si="882"/>
        <v>0</v>
      </c>
      <c r="EH116" s="292"/>
    </row>
    <row r="117" ht="47.25">
      <c r="A117" s="152" t="s">
        <v>330</v>
      </c>
      <c r="B117" s="282">
        <f>'[10]численность 2021'!C128</f>
        <v>19.554000854492188</v>
      </c>
      <c r="C117" s="283">
        <v>99.038505999999998</v>
      </c>
      <c r="D117" s="283">
        <v>133.197067</v>
      </c>
      <c r="E117" s="282">
        <f>_xlfn.FLOOR.PRECISE('[10]численность 2021'!D128)</f>
        <v>82</v>
      </c>
      <c r="F117" s="282">
        <v>6.8117549999999998</v>
      </c>
      <c r="G117" s="282">
        <v>6.8117549999999998</v>
      </c>
      <c r="H117" s="282">
        <f t="shared" si="909"/>
        <v>4.1935152100170816</v>
      </c>
      <c r="I117" s="284">
        <f>_xlfn.FLOOR.PRECISE('[10]численность 2021'!R128)</f>
        <v>20</v>
      </c>
      <c r="J117" s="285">
        <f t="shared" si="858"/>
        <v>28.699999999999999</v>
      </c>
      <c r="K117" s="286">
        <f t="shared" si="859"/>
        <v>20</v>
      </c>
      <c r="L117" s="287">
        <v>20</v>
      </c>
      <c r="M117" s="283">
        <v>31</v>
      </c>
      <c r="N117" s="283">
        <v>29</v>
      </c>
      <c r="O117" s="282">
        <f>_xlfn.FLOOR.PRECISE('[10]численность 2021'!P128)</f>
        <v>33</v>
      </c>
      <c r="P117" s="282">
        <v>1.585353</v>
      </c>
      <c r="Q117" s="282">
        <v>1.4830719999999999</v>
      </c>
      <c r="R117" s="282">
        <f t="shared" si="860"/>
        <v>1.6876341698849231</v>
      </c>
      <c r="S117" s="284">
        <f>_xlfn.FLOOR.PRECISE('[10]численность 2021'!Q128)</f>
        <v>2</v>
      </c>
      <c r="T117" s="284"/>
      <c r="U117" s="285">
        <f t="shared" si="910"/>
        <v>9.9000000000000004</v>
      </c>
      <c r="V117" s="286">
        <f t="shared" si="861"/>
        <v>2</v>
      </c>
      <c r="W117" s="287">
        <v>2</v>
      </c>
      <c r="X117" s="287"/>
      <c r="Y117" s="288"/>
      <c r="Z117" s="283">
        <v>193.73988299999999</v>
      </c>
      <c r="AA117" s="283">
        <v>192.34054599999999</v>
      </c>
      <c r="AB117" s="282">
        <f>_xlfn.FLOOR.PRECISE('[10]численность 2021'!E128)</f>
        <v>180</v>
      </c>
      <c r="AC117" s="282">
        <v>9.9079409999999992</v>
      </c>
      <c r="AD117" s="282">
        <v>9.8363779999999998</v>
      </c>
      <c r="AE117" s="282">
        <f t="shared" si="884"/>
        <v>9.2052772902813995</v>
      </c>
      <c r="AF117" s="284">
        <f>_xlfn.FLOOR.PRECISE('[10]численность 2021'!O128)</f>
        <v>6</v>
      </c>
      <c r="AG117" s="285">
        <f t="shared" si="904"/>
        <v>9</v>
      </c>
      <c r="AH117" s="286">
        <f t="shared" si="905"/>
        <v>6</v>
      </c>
      <c r="AI117" s="289">
        <f t="shared" si="862"/>
        <v>4.5</v>
      </c>
      <c r="AJ117" s="287">
        <v>6</v>
      </c>
      <c r="AK117" s="287">
        <v>4</v>
      </c>
      <c r="AL117" s="283">
        <v>55.267032999999998</v>
      </c>
      <c r="AM117" s="283">
        <v>63.989265000000003</v>
      </c>
      <c r="AN117" s="282">
        <f>_xlfn.FLOOR.PRECISE('[10]численность 2021'!F128)</f>
        <v>56</v>
      </c>
      <c r="AO117" s="282">
        <v>2.8263799999999999</v>
      </c>
      <c r="AP117" s="282">
        <v>3.2724389999999999</v>
      </c>
      <c r="AQ117" s="282">
        <f t="shared" si="885"/>
        <v>2.8638640458653239</v>
      </c>
      <c r="AR117" s="284">
        <f>_xlfn.FLOOR.PRECISE('[10]численность 2021'!L128)</f>
        <v>3</v>
      </c>
      <c r="AS117" s="284"/>
      <c r="AT117" s="284">
        <f t="shared" si="911"/>
        <v>3</v>
      </c>
      <c r="AU117" s="285">
        <f t="shared" si="863"/>
        <v>3.9200000000000004</v>
      </c>
      <c r="AV117" s="285">
        <f t="shared" si="912"/>
        <v>0</v>
      </c>
      <c r="AW117" s="290">
        <f t="shared" si="864"/>
        <v>3</v>
      </c>
      <c r="AX117" s="287">
        <v>3</v>
      </c>
      <c r="AY117" s="285">
        <f t="shared" si="894"/>
        <v>0</v>
      </c>
      <c r="AZ117" s="286">
        <f t="shared" si="865"/>
        <v>0</v>
      </c>
      <c r="BA117" s="287"/>
      <c r="BB117" s="285">
        <f t="shared" si="895"/>
        <v>0.89999999999999991</v>
      </c>
      <c r="BC117" s="287"/>
      <c r="BD117" s="283">
        <v>17.016981000000001</v>
      </c>
      <c r="BE117" s="283">
        <v>19.264081999999998</v>
      </c>
      <c r="BF117" s="282">
        <f>_xlfn.FLOOR.PRECISE('[10]численность 2021'!G128)</f>
        <v>21</v>
      </c>
      <c r="BG117" s="282">
        <v>0.87025600000000003</v>
      </c>
      <c r="BH117" s="282">
        <v>0.98517299999999997</v>
      </c>
      <c r="BI117" s="282">
        <f t="shared" si="886"/>
        <v>1.0739490171994965</v>
      </c>
      <c r="BJ117" s="284">
        <f>_xlfn.FLOOR.PRECISE('[10]численность 2021'!K128)</f>
        <v>0</v>
      </c>
      <c r="BK117" s="284"/>
      <c r="BL117" s="284">
        <f t="shared" si="913"/>
        <v>0</v>
      </c>
      <c r="BM117" s="285">
        <f t="shared" si="866"/>
        <v>1.05</v>
      </c>
      <c r="BN117" s="290">
        <f t="shared" si="897"/>
        <v>0</v>
      </c>
      <c r="BO117" s="287"/>
      <c r="BP117" s="285">
        <f t="shared" si="898"/>
        <v>0</v>
      </c>
      <c r="BQ117" s="286">
        <f t="shared" si="867"/>
        <v>0</v>
      </c>
      <c r="BR117" s="287"/>
      <c r="BS117" s="285">
        <f t="shared" si="868"/>
        <v>0</v>
      </c>
      <c r="BT117" s="287"/>
      <c r="BU117" s="283">
        <v>168.564438</v>
      </c>
      <c r="BV117" s="283">
        <v>176.21897899999999</v>
      </c>
      <c r="BW117" s="282">
        <f>_xlfn.FLOOR.PRECISE('[10]численность 2021'!H128)</f>
        <v>170</v>
      </c>
      <c r="BX117" s="282">
        <v>8.6204579999999993</v>
      </c>
      <c r="BY117" s="282">
        <v>9.0119140000000009</v>
      </c>
      <c r="BZ117" s="282">
        <f t="shared" si="887"/>
        <v>8.6938729963768768</v>
      </c>
      <c r="CA117" s="284">
        <f>_xlfn.FLOOR.PRECISE('[10]численность 2021'!M128)</f>
        <v>5</v>
      </c>
      <c r="CB117" s="284"/>
      <c r="CC117" s="284"/>
      <c r="CD117" s="284">
        <f t="shared" si="914"/>
        <v>5</v>
      </c>
      <c r="CE117" s="285">
        <f t="shared" si="869"/>
        <v>20.399999999999999</v>
      </c>
      <c r="CF117" s="290">
        <f t="shared" si="870"/>
        <v>5</v>
      </c>
      <c r="CG117" s="287">
        <v>5</v>
      </c>
      <c r="CH117" s="285">
        <f t="shared" si="915"/>
        <v>0.375</v>
      </c>
      <c r="CI117" s="286">
        <f t="shared" si="871"/>
        <v>0</v>
      </c>
      <c r="CJ117" s="287"/>
      <c r="CK117" s="285">
        <f t="shared" si="916"/>
        <v>0.375</v>
      </c>
      <c r="CL117" s="286">
        <f t="shared" si="872"/>
        <v>0</v>
      </c>
      <c r="CM117" s="287"/>
      <c r="CN117" s="285">
        <f t="shared" si="873"/>
        <v>1</v>
      </c>
      <c r="CO117" s="287"/>
      <c r="CP117" s="291">
        <f t="shared" si="874"/>
        <v>1</v>
      </c>
      <c r="CQ117" s="283">
        <v>0</v>
      </c>
      <c r="CR117" s="283">
        <v>0</v>
      </c>
      <c r="CS117" s="283" t="e">
        <f>#NAME?</f>
        <v>#REF!</v>
      </c>
      <c r="CT117" s="282">
        <v>0</v>
      </c>
      <c r="CU117" s="282">
        <v>0</v>
      </c>
      <c r="CV117" s="282" t="e">
        <f>#NAME?</f>
        <v>#REF!</v>
      </c>
      <c r="CW117" s="284" t="e">
        <f>#NAME?</f>
        <v>#REF!</v>
      </c>
      <c r="CX117" s="285" t="e">
        <f t="shared" si="906"/>
        <v>#REF!</v>
      </c>
      <c r="CY117" s="290" t="e">
        <f t="shared" si="907"/>
        <v>#REF!</v>
      </c>
      <c r="CZ117" s="287"/>
      <c r="DA117" s="285">
        <f t="shared" si="908"/>
        <v>0</v>
      </c>
      <c r="DB117" s="292"/>
      <c r="DC117" s="283">
        <v>0</v>
      </c>
      <c r="DD117" s="283">
        <v>0</v>
      </c>
      <c r="DE117" s="282">
        <f>_xlfn.FLOOR.PRECISE('[10]численность 2021'!I128)</f>
        <v>0</v>
      </c>
      <c r="DF117" s="282">
        <v>0</v>
      </c>
      <c r="DG117" s="282">
        <v>0</v>
      </c>
      <c r="DH117" s="282">
        <f t="shared" si="888"/>
        <v>0</v>
      </c>
      <c r="DI117" s="284">
        <f>_xlfn.FLOOR.PRECISE('[10]численность 2021'!N128)</f>
        <v>0</v>
      </c>
      <c r="DJ117" s="285">
        <f t="shared" si="917"/>
        <v>0</v>
      </c>
      <c r="DK117" s="286">
        <f t="shared" si="878"/>
        <v>0</v>
      </c>
      <c r="DL117" s="287"/>
      <c r="DM117" s="285">
        <f t="shared" si="918"/>
        <v>0</v>
      </c>
      <c r="DN117" s="287"/>
      <c r="DO117" s="283">
        <v>1.368517</v>
      </c>
      <c r="DP117" s="283">
        <v>1.760222</v>
      </c>
      <c r="DQ117" s="282">
        <f>_xlfn.FLOOR.PRECISE('[10]численность 2021'!J128)</f>
        <v>1</v>
      </c>
      <c r="DR117" s="282">
        <v>6.9986999999999994e-002</v>
      </c>
      <c r="DS117" s="282">
        <v>9.0019000000000002e-002</v>
      </c>
      <c r="DT117" s="282">
        <f t="shared" si="889"/>
        <v>5.1140429390452213e-002</v>
      </c>
      <c r="DU117" s="284">
        <f>_xlfn.FLOOR.PRECISE('[10]численность 2021'!S128)</f>
        <v>0</v>
      </c>
      <c r="DV117" s="285">
        <f t="shared" si="879"/>
        <v>0.10000000000000001</v>
      </c>
      <c r="DW117" s="286">
        <f t="shared" si="880"/>
        <v>0</v>
      </c>
      <c r="DX117" s="287"/>
      <c r="DY117" s="283">
        <v>0</v>
      </c>
      <c r="DZ117" s="293">
        <v>0</v>
      </c>
      <c r="EA117" s="282">
        <f>_xlfn.FLOOR.PRECISE('[10]численность 2021'!T128)</f>
        <v>0</v>
      </c>
      <c r="EB117" s="282">
        <v>0</v>
      </c>
      <c r="EC117" s="282">
        <v>0</v>
      </c>
      <c r="ED117" s="282">
        <f t="shared" si="890"/>
        <v>0</v>
      </c>
      <c r="EE117" s="284">
        <f>_xlfn.FLOOR.PRECISE('[10]численность 2021'!U128)</f>
        <v>0</v>
      </c>
      <c r="EF117" s="285">
        <f t="shared" si="881"/>
        <v>0</v>
      </c>
      <c r="EG117" s="286">
        <f t="shared" si="882"/>
        <v>0</v>
      </c>
      <c r="EH117" s="292"/>
    </row>
    <row r="118" ht="15.75">
      <c r="A118" s="268" t="s">
        <v>180</v>
      </c>
      <c r="B118" s="282"/>
      <c r="C118" s="283"/>
      <c r="D118" s="283"/>
      <c r="E118" s="282"/>
      <c r="F118" s="282"/>
      <c r="G118" s="282"/>
      <c r="H118" s="282"/>
      <c r="I118" s="284"/>
      <c r="J118" s="285">
        <f t="shared" si="858"/>
        <v>0</v>
      </c>
      <c r="K118" s="286">
        <f t="shared" si="859"/>
        <v>0</v>
      </c>
      <c r="L118" s="287"/>
      <c r="M118" s="283"/>
      <c r="N118" s="283"/>
      <c r="O118" s="282"/>
      <c r="P118" s="282"/>
      <c r="Q118" s="282"/>
      <c r="R118" s="282" t="e">
        <f t="shared" si="860"/>
        <v>#DIV/0!</v>
      </c>
      <c r="S118" s="284"/>
      <c r="T118" s="284"/>
      <c r="U118" s="285">
        <f t="shared" si="910"/>
        <v>0</v>
      </c>
      <c r="V118" s="286">
        <f t="shared" si="861"/>
        <v>0</v>
      </c>
      <c r="W118" s="287"/>
      <c r="X118" s="287"/>
      <c r="Y118" s="288"/>
      <c r="Z118" s="283"/>
      <c r="AA118" s="283"/>
      <c r="AB118" s="282"/>
      <c r="AC118" s="282"/>
      <c r="AD118" s="282"/>
      <c r="AE118" s="282" t="e">
        <f t="shared" si="884"/>
        <v>#DIV/0!</v>
      </c>
      <c r="AF118" s="284"/>
      <c r="AG118" s="285">
        <f t="shared" si="904"/>
        <v>0</v>
      </c>
      <c r="AH118" s="286">
        <f t="shared" si="905"/>
        <v>0</v>
      </c>
      <c r="AI118" s="289">
        <f t="shared" si="862"/>
        <v>0</v>
      </c>
      <c r="AJ118" s="287"/>
      <c r="AK118" s="287"/>
      <c r="AL118" s="283"/>
      <c r="AM118" s="283"/>
      <c r="AN118" s="282"/>
      <c r="AO118" s="282"/>
      <c r="AP118" s="282"/>
      <c r="AQ118" s="282" t="e">
        <f t="shared" si="885"/>
        <v>#DIV/0!</v>
      </c>
      <c r="AR118" s="284"/>
      <c r="AS118" s="284"/>
      <c r="AT118" s="284" t="e">
        <f t="shared" si="911"/>
        <v>#DIV/0!</v>
      </c>
      <c r="AU118" s="285">
        <f t="shared" si="863"/>
        <v>0</v>
      </c>
      <c r="AV118" s="285">
        <f t="shared" si="912"/>
        <v>0</v>
      </c>
      <c r="AW118" s="290">
        <f t="shared" si="864"/>
        <v>0</v>
      </c>
      <c r="AX118" s="287"/>
      <c r="AY118" s="285">
        <f t="shared" si="894"/>
        <v>0</v>
      </c>
      <c r="AZ118" s="286">
        <f t="shared" si="865"/>
        <v>0</v>
      </c>
      <c r="BA118" s="287"/>
      <c r="BB118" s="285">
        <f t="shared" si="895"/>
        <v>0</v>
      </c>
      <c r="BC118" s="287"/>
      <c r="BD118" s="283"/>
      <c r="BE118" s="283"/>
      <c r="BF118" s="282"/>
      <c r="BG118" s="282"/>
      <c r="BH118" s="282"/>
      <c r="BI118" s="282" t="e">
        <f t="shared" si="886"/>
        <v>#DIV/0!</v>
      </c>
      <c r="BJ118" s="284"/>
      <c r="BK118" s="284"/>
      <c r="BL118" s="284" t="e">
        <f t="shared" si="913"/>
        <v>#DIV/0!</v>
      </c>
      <c r="BM118" s="285">
        <f t="shared" si="866"/>
        <v>0</v>
      </c>
      <c r="BN118" s="290">
        <f t="shared" si="897"/>
        <v>0</v>
      </c>
      <c r="BO118" s="287"/>
      <c r="BP118" s="285">
        <f t="shared" si="898"/>
        <v>0</v>
      </c>
      <c r="BQ118" s="286">
        <f t="shared" si="867"/>
        <v>0</v>
      </c>
      <c r="BR118" s="287"/>
      <c r="BS118" s="285">
        <f t="shared" si="868"/>
        <v>0</v>
      </c>
      <c r="BT118" s="287"/>
      <c r="BU118" s="283"/>
      <c r="BV118" s="283"/>
      <c r="BW118" s="282"/>
      <c r="BX118" s="282"/>
      <c r="BY118" s="282"/>
      <c r="BZ118" s="282" t="e">
        <f t="shared" si="887"/>
        <v>#DIV/0!</v>
      </c>
      <c r="CA118" s="284"/>
      <c r="CB118" s="284"/>
      <c r="CC118" s="284"/>
      <c r="CD118" s="284" t="e">
        <f t="shared" si="914"/>
        <v>#DIV/0!</v>
      </c>
      <c r="CE118" s="285">
        <f t="shared" si="869"/>
        <v>0</v>
      </c>
      <c r="CF118" s="290">
        <f t="shared" si="870"/>
        <v>0</v>
      </c>
      <c r="CG118" s="287"/>
      <c r="CH118" s="285">
        <f t="shared" si="915"/>
        <v>0</v>
      </c>
      <c r="CI118" s="286">
        <f t="shared" si="871"/>
        <v>0</v>
      </c>
      <c r="CJ118" s="287"/>
      <c r="CK118" s="285">
        <f t="shared" si="916"/>
        <v>0</v>
      </c>
      <c r="CL118" s="286">
        <f t="shared" si="872"/>
        <v>0</v>
      </c>
      <c r="CM118" s="287"/>
      <c r="CN118" s="285">
        <f t="shared" si="873"/>
        <v>0</v>
      </c>
      <c r="CO118" s="287"/>
      <c r="CP118" s="291">
        <f t="shared" si="874"/>
        <v>1</v>
      </c>
      <c r="CQ118" s="283"/>
      <c r="CR118" s="283"/>
      <c r="CS118" s="283"/>
      <c r="CT118" s="282"/>
      <c r="CU118" s="282"/>
      <c r="CV118" s="282"/>
      <c r="CW118" s="284"/>
      <c r="CX118" s="285">
        <f t="shared" si="906"/>
        <v>0</v>
      </c>
      <c r="CY118" s="290">
        <f t="shared" si="907"/>
        <v>0</v>
      </c>
      <c r="CZ118" s="292"/>
      <c r="DA118" s="285">
        <f t="shared" si="908"/>
        <v>0</v>
      </c>
      <c r="DB118" s="292"/>
      <c r="DC118" s="283"/>
      <c r="DD118" s="283"/>
      <c r="DE118" s="282"/>
      <c r="DF118" s="282"/>
      <c r="DG118" s="282"/>
      <c r="DH118" s="282" t="e">
        <f t="shared" si="888"/>
        <v>#DIV/0!</v>
      </c>
      <c r="DI118" s="284"/>
      <c r="DJ118" s="285">
        <f t="shared" si="917"/>
        <v>0</v>
      </c>
      <c r="DK118" s="286">
        <f t="shared" si="878"/>
        <v>0</v>
      </c>
      <c r="DL118" s="287"/>
      <c r="DM118" s="285">
        <f t="shared" si="918"/>
        <v>0</v>
      </c>
      <c r="DN118" s="287"/>
      <c r="DO118" s="283"/>
      <c r="DP118" s="283"/>
      <c r="DQ118" s="282"/>
      <c r="DR118" s="282"/>
      <c r="DS118" s="282"/>
      <c r="DT118" s="282" t="e">
        <f t="shared" si="889"/>
        <v>#DIV/0!</v>
      </c>
      <c r="DU118" s="284"/>
      <c r="DV118" s="285">
        <f t="shared" si="879"/>
        <v>0</v>
      </c>
      <c r="DW118" s="286">
        <f t="shared" si="880"/>
        <v>0</v>
      </c>
      <c r="DX118" s="287"/>
      <c r="DY118" s="283"/>
      <c r="DZ118" s="293"/>
      <c r="EA118" s="282"/>
      <c r="EB118" s="282"/>
      <c r="EC118" s="282"/>
      <c r="ED118" s="282" t="e">
        <f t="shared" si="890"/>
        <v>#DIV/0!</v>
      </c>
      <c r="EE118" s="284"/>
      <c r="EF118" s="285">
        <f t="shared" si="881"/>
        <v>0</v>
      </c>
      <c r="EG118" s="286">
        <f t="shared" si="882"/>
        <v>0</v>
      </c>
      <c r="EH118" s="292"/>
    </row>
    <row r="119" ht="31.5">
      <c r="A119" s="152" t="s">
        <v>185</v>
      </c>
      <c r="B119" s="282">
        <f>'[10]численность 2021'!C138</f>
        <v>1372.2900390625</v>
      </c>
      <c r="C119" s="283">
        <v>1778.083862</v>
      </c>
      <c r="D119" s="283">
        <v>1669.864014</v>
      </c>
      <c r="E119" s="282">
        <f>_xlfn.FLOOR.PRECISE('[10]численность 2021'!D138)</f>
        <v>2887</v>
      </c>
      <c r="F119" s="282">
        <v>1.216845</v>
      </c>
      <c r="G119" s="282">
        <v>1.216845</v>
      </c>
      <c r="H119" s="282">
        <f t="shared" si="909"/>
        <v>2.103782668255973</v>
      </c>
      <c r="I119" s="284">
        <f>_xlfn.FLOOR.PRECISE('[10]численность 2021'!R138)</f>
        <v>400</v>
      </c>
      <c r="J119" s="285">
        <f t="shared" si="858"/>
        <v>1010.4499999999999</v>
      </c>
      <c r="K119" s="286">
        <f t="shared" si="859"/>
        <v>400</v>
      </c>
      <c r="L119" s="287">
        <v>1000</v>
      </c>
      <c r="M119" s="283">
        <v>320</v>
      </c>
      <c r="N119" s="283">
        <v>189</v>
      </c>
      <c r="O119" s="282">
        <f>_xlfn.FLOOR.PRECISE('[10]численность 2021'!P138)</f>
        <v>140</v>
      </c>
      <c r="P119" s="282">
        <v>0.23318700000000001</v>
      </c>
      <c r="Q119" s="282">
        <v>0.13772599999999999</v>
      </c>
      <c r="R119" s="282">
        <f t="shared" si="860"/>
        <v>0.10201924958636517</v>
      </c>
      <c r="S119" s="284">
        <f>_xlfn.FLOOR.PRECISE('[10]численность 2021'!Q138)</f>
        <v>25</v>
      </c>
      <c r="T119" s="284"/>
      <c r="U119" s="285">
        <f t="shared" si="910"/>
        <v>42</v>
      </c>
      <c r="V119" s="286">
        <f t="shared" si="861"/>
        <v>25</v>
      </c>
      <c r="W119" s="287">
        <v>40</v>
      </c>
      <c r="X119" s="287">
        <v>20</v>
      </c>
      <c r="Y119" s="288"/>
      <c r="Z119" s="283">
        <v>6487.3120120000003</v>
      </c>
      <c r="AA119" s="283">
        <v>2645.6762699999999</v>
      </c>
      <c r="AB119" s="282">
        <f>_xlfn.FLOOR.PRECISE('[10]численность 2021'!E138)</f>
        <v>6122</v>
      </c>
      <c r="AC119" s="282">
        <v>4.7273620000000003</v>
      </c>
      <c r="AD119" s="282">
        <v>1.9279280000000001</v>
      </c>
      <c r="AE119" s="282">
        <f t="shared" si="884"/>
        <v>4.4611560426266257</v>
      </c>
      <c r="AF119" s="284">
        <f>_xlfn.FLOOR.PRECISE('[10]численность 2021'!O138)</f>
        <v>180</v>
      </c>
      <c r="AG119" s="285">
        <f t="shared" si="904"/>
        <v>306.10000000000002</v>
      </c>
      <c r="AH119" s="286">
        <f t="shared" si="905"/>
        <v>180</v>
      </c>
      <c r="AI119" s="289">
        <f t="shared" si="862"/>
        <v>129</v>
      </c>
      <c r="AJ119" s="287">
        <v>172</v>
      </c>
      <c r="AK119" s="287">
        <v>129</v>
      </c>
      <c r="AL119" s="283">
        <v>1434.5904539999999</v>
      </c>
      <c r="AM119" s="283">
        <v>465.76782200000002</v>
      </c>
      <c r="AN119" s="282">
        <f>_xlfn.FLOOR.PRECISE('[10]численность 2021'!F138)</f>
        <v>2145</v>
      </c>
      <c r="AO119" s="282">
        <v>1.045399</v>
      </c>
      <c r="AP119" s="282">
        <v>0.33940900000000002</v>
      </c>
      <c r="AQ119" s="282">
        <f t="shared" si="885"/>
        <v>1.5630806454482378</v>
      </c>
      <c r="AR119" s="284">
        <f>_xlfn.FLOOR.PRECISE('[10]численность 2021'!L138)</f>
        <v>30</v>
      </c>
      <c r="AS119" s="284"/>
      <c r="AT119" s="284">
        <f t="shared" si="911"/>
        <v>30</v>
      </c>
      <c r="AU119" s="285">
        <f t="shared" si="863"/>
        <v>107.25</v>
      </c>
      <c r="AV119" s="285">
        <f t="shared" si="912"/>
        <v>0</v>
      </c>
      <c r="AW119" s="290">
        <f t="shared" si="864"/>
        <v>30</v>
      </c>
      <c r="AX119" s="287">
        <v>50</v>
      </c>
      <c r="AY119" s="285">
        <f t="shared" si="894"/>
        <v>7.5</v>
      </c>
      <c r="AZ119" s="286">
        <f t="shared" si="865"/>
        <v>0</v>
      </c>
      <c r="BA119" s="287">
        <v>7</v>
      </c>
      <c r="BB119" s="285">
        <f t="shared" si="895"/>
        <v>15</v>
      </c>
      <c r="BC119" s="287">
        <v>15</v>
      </c>
      <c r="BD119" s="283">
        <v>2074.7678219999998</v>
      </c>
      <c r="BE119" s="283">
        <v>1455.6683350000001</v>
      </c>
      <c r="BF119" s="282">
        <f>_xlfn.FLOOR.PRECISE('[10]численность 2021'!G138)</f>
        <v>3037</v>
      </c>
      <c r="BG119" s="282">
        <v>1.5119020000000001</v>
      </c>
      <c r="BH119" s="282">
        <v>1.060759</v>
      </c>
      <c r="BI119" s="282">
        <f t="shared" si="886"/>
        <v>2.2130890070985072</v>
      </c>
      <c r="BJ119" s="284">
        <f>_xlfn.FLOOR.PRECISE('[10]численность 2021'!K138)</f>
        <v>60</v>
      </c>
      <c r="BK119" s="284"/>
      <c r="BL119" s="284">
        <f t="shared" si="913"/>
        <v>60</v>
      </c>
      <c r="BM119" s="285">
        <f t="shared" si="866"/>
        <v>212.59000000000003</v>
      </c>
      <c r="BN119" s="290">
        <f t="shared" si="897"/>
        <v>60</v>
      </c>
      <c r="BO119" s="287">
        <v>100</v>
      </c>
      <c r="BP119" s="285">
        <f t="shared" si="898"/>
        <v>15</v>
      </c>
      <c r="BQ119" s="286">
        <f t="shared" si="867"/>
        <v>0</v>
      </c>
      <c r="BR119" s="287">
        <v>15</v>
      </c>
      <c r="BS119" s="285">
        <f t="shared" si="868"/>
        <v>20</v>
      </c>
      <c r="BT119" s="287">
        <v>20</v>
      </c>
      <c r="BU119" s="283">
        <v>2485.6130370000001</v>
      </c>
      <c r="BV119" s="283">
        <v>1666.1263429999999</v>
      </c>
      <c r="BW119" s="282">
        <f>_xlfn.FLOOR.PRECISE('[10]численность 2021'!H138)</f>
        <v>2915</v>
      </c>
      <c r="BX119" s="282">
        <v>1.811288</v>
      </c>
      <c r="BY119" s="282">
        <v>1.214121</v>
      </c>
      <c r="BZ119" s="282">
        <f t="shared" si="887"/>
        <v>2.1241865181732464</v>
      </c>
      <c r="CA119" s="284">
        <f>_xlfn.FLOOR.PRECISE('[10]численность 2021'!M138)</f>
        <v>50</v>
      </c>
      <c r="CB119" s="284"/>
      <c r="CC119" s="284"/>
      <c r="CD119" s="284">
        <f t="shared" si="914"/>
        <v>50</v>
      </c>
      <c r="CE119" s="285">
        <f t="shared" si="869"/>
        <v>204.05000000000001</v>
      </c>
      <c r="CF119" s="290">
        <f t="shared" si="870"/>
        <v>50</v>
      </c>
      <c r="CG119" s="287">
        <v>100</v>
      </c>
      <c r="CH119" s="285">
        <f t="shared" si="915"/>
        <v>7.5</v>
      </c>
      <c r="CI119" s="286">
        <f t="shared" si="871"/>
        <v>0</v>
      </c>
      <c r="CJ119" s="287">
        <v>8</v>
      </c>
      <c r="CK119" s="285">
        <f t="shared" si="916"/>
        <v>7.5</v>
      </c>
      <c r="CL119" s="286">
        <f t="shared" si="872"/>
        <v>0</v>
      </c>
      <c r="CM119" s="287">
        <v>7</v>
      </c>
      <c r="CN119" s="285">
        <f t="shared" si="873"/>
        <v>20</v>
      </c>
      <c r="CO119" s="287">
        <v>20</v>
      </c>
      <c r="CP119" s="291">
        <f t="shared" si="874"/>
        <v>1</v>
      </c>
      <c r="CQ119" s="283">
        <v>0</v>
      </c>
      <c r="CR119" s="283">
        <v>0</v>
      </c>
      <c r="CS119" s="283" t="e">
        <f>#NAME?</f>
        <v>#REF!</v>
      </c>
      <c r="CT119" s="282">
        <v>0</v>
      </c>
      <c r="CU119" s="282">
        <v>0</v>
      </c>
      <c r="CV119" s="282" t="e">
        <f>#NAME?</f>
        <v>#REF!</v>
      </c>
      <c r="CW119" s="284" t="e">
        <f>#NAME?</f>
        <v>#REF!</v>
      </c>
      <c r="CX119" s="285" t="e">
        <f t="shared" si="906"/>
        <v>#REF!</v>
      </c>
      <c r="CY119" s="290" t="e">
        <f t="shared" si="907"/>
        <v>#REF!</v>
      </c>
      <c r="CZ119" s="292"/>
      <c r="DA119" s="285">
        <f t="shared" si="908"/>
        <v>0</v>
      </c>
      <c r="DB119" s="292"/>
      <c r="DC119" s="283">
        <v>306.45001200000002</v>
      </c>
      <c r="DD119" s="283">
        <v>70.440192999999994</v>
      </c>
      <c r="DE119" s="282">
        <f>_xlfn.FLOOR.PRECISE('[10]численность 2021'!I138)</f>
        <v>152</v>
      </c>
      <c r="DF119" s="282">
        <v>0.22331300000000001</v>
      </c>
      <c r="DG119" s="282">
        <v>5.1330000000000001e-002</v>
      </c>
      <c r="DH119" s="282">
        <f t="shared" si="888"/>
        <v>0.1107637566937679</v>
      </c>
      <c r="DI119" s="284">
        <f>_xlfn.FLOOR.PRECISE('[10]численность 2021'!N138)</f>
        <v>0</v>
      </c>
      <c r="DJ119" s="285">
        <f t="shared" si="917"/>
        <v>22.800000000000001</v>
      </c>
      <c r="DK119" s="286">
        <f t="shared" si="878"/>
        <v>0</v>
      </c>
      <c r="DL119" s="287"/>
      <c r="DM119" s="285">
        <f t="shared" si="918"/>
        <v>0</v>
      </c>
      <c r="DN119" s="287"/>
      <c r="DO119" s="283">
        <v>40.410995</v>
      </c>
      <c r="DP119" s="283">
        <v>103.50396000000001</v>
      </c>
      <c r="DQ119" s="282">
        <f>_xlfn.FLOOR.PRECISE('[10]численность 2021'!J138)</f>
        <v>80</v>
      </c>
      <c r="DR119" s="282">
        <v>2.9447999999999998e-002</v>
      </c>
      <c r="DS119" s="282">
        <v>7.5424000000000005e-002</v>
      </c>
      <c r="DT119" s="282">
        <f t="shared" si="889"/>
        <v>5.8296714049351529e-002</v>
      </c>
      <c r="DU119" s="284">
        <f>_xlfn.FLOOR.PRECISE('[10]численность 2021'!S138)</f>
        <v>0</v>
      </c>
      <c r="DV119" s="285">
        <f t="shared" si="879"/>
        <v>8</v>
      </c>
      <c r="DW119" s="286">
        <f t="shared" si="880"/>
        <v>0</v>
      </c>
      <c r="DX119" s="287">
        <v>5</v>
      </c>
      <c r="DY119" s="283">
        <v>0</v>
      </c>
      <c r="DZ119" s="293">
        <v>0</v>
      </c>
      <c r="EA119" s="282">
        <f>_xlfn.FLOOR.PRECISE('[10]численность 2021'!T138)</f>
        <v>0</v>
      </c>
      <c r="EB119" s="282">
        <v>0</v>
      </c>
      <c r="EC119" s="282">
        <v>0</v>
      </c>
      <c r="ED119" s="282">
        <f t="shared" si="890"/>
        <v>0</v>
      </c>
      <c r="EE119" s="284">
        <f>_xlfn.FLOOR.PRECISE('[10]численность 2021'!U138)</f>
        <v>0</v>
      </c>
      <c r="EF119" s="285">
        <f t="shared" si="881"/>
        <v>0</v>
      </c>
      <c r="EG119" s="286">
        <f t="shared" si="882"/>
        <v>0</v>
      </c>
      <c r="EH119" s="292"/>
    </row>
    <row r="120" ht="31.5">
      <c r="A120" s="152" t="s">
        <v>331</v>
      </c>
      <c r="B120" s="282">
        <f>'[10]численность 2021'!C135</f>
        <v>187.15299987792969</v>
      </c>
      <c r="C120" s="283">
        <v>1235.9174800000001</v>
      </c>
      <c r="D120" s="283">
        <v>1245.6186520000001</v>
      </c>
      <c r="E120" s="282">
        <f>_xlfn.FLOOR.PRECISE('[10]численность 2021'!D135)</f>
        <v>673</v>
      </c>
      <c r="F120" s="282">
        <v>6.6557240000000002</v>
      </c>
      <c r="G120" s="282">
        <v>6.6557240000000002</v>
      </c>
      <c r="H120" s="282">
        <f t="shared" si="909"/>
        <v>3.595988311376058</v>
      </c>
      <c r="I120" s="284">
        <f>_xlfn.FLOOR.PRECISE('[10]численность 2021'!R135)</f>
        <v>235</v>
      </c>
      <c r="J120" s="285">
        <f t="shared" si="858"/>
        <v>235.54999999999998</v>
      </c>
      <c r="K120" s="286">
        <f t="shared" si="859"/>
        <v>235</v>
      </c>
      <c r="L120" s="287">
        <v>235</v>
      </c>
      <c r="M120" s="283">
        <v>62</v>
      </c>
      <c r="N120" s="283">
        <v>65</v>
      </c>
      <c r="O120" s="282">
        <f>_xlfn.FLOOR.PRECISE('[10]численность 2021'!P135)</f>
        <v>47</v>
      </c>
      <c r="P120" s="282">
        <v>0.331285</v>
      </c>
      <c r="Q120" s="282">
        <v>0.34731499999999998</v>
      </c>
      <c r="R120" s="282">
        <f t="shared" si="860"/>
        <v>0.25113142739179012</v>
      </c>
      <c r="S120" s="284">
        <f>_xlfn.FLOOR.PRECISE('[10]численность 2021'!Q135)</f>
        <v>7</v>
      </c>
      <c r="T120" s="284"/>
      <c r="U120" s="285">
        <f t="shared" si="910"/>
        <v>14.1</v>
      </c>
      <c r="V120" s="286">
        <f t="shared" si="861"/>
        <v>7</v>
      </c>
      <c r="W120" s="287">
        <v>7</v>
      </c>
      <c r="X120" s="287"/>
      <c r="Y120" s="288"/>
      <c r="Z120" s="283">
        <v>1922.3498540000001</v>
      </c>
      <c r="AA120" s="283">
        <v>2002.302856</v>
      </c>
      <c r="AB120" s="282">
        <f>_xlfn.FLOOR.PRECISE('[10]численность 2021'!E135)</f>
        <v>2021</v>
      </c>
      <c r="AC120" s="282">
        <v>10.271706999999999</v>
      </c>
      <c r="AD120" s="282">
        <v>10.698919999999999</v>
      </c>
      <c r="AE120" s="282">
        <f t="shared" si="884"/>
        <v>10.798651377846975</v>
      </c>
      <c r="AF120" s="284">
        <f>_xlfn.FLOOR.PRECISE('[10]численность 2021'!O135)</f>
        <v>101</v>
      </c>
      <c r="AG120" s="285">
        <f t="shared" si="904"/>
        <v>101.05000000000001</v>
      </c>
      <c r="AH120" s="286">
        <f t="shared" si="905"/>
        <v>101</v>
      </c>
      <c r="AI120" s="289">
        <f t="shared" si="862"/>
        <v>75.75</v>
      </c>
      <c r="AJ120" s="287">
        <v>101</v>
      </c>
      <c r="AK120" s="287">
        <v>75</v>
      </c>
      <c r="AL120" s="283">
        <v>0</v>
      </c>
      <c r="AM120" s="283">
        <v>0</v>
      </c>
      <c r="AN120" s="282">
        <f>_xlfn.FLOOR.PRECISE('[10]численность 2021'!F135)</f>
        <v>0</v>
      </c>
      <c r="AO120" s="282">
        <v>0</v>
      </c>
      <c r="AP120" s="282">
        <v>0</v>
      </c>
      <c r="AQ120" s="282">
        <f t="shared" si="885"/>
        <v>0</v>
      </c>
      <c r="AR120" s="284">
        <f>_xlfn.FLOOR.PRECISE('[10]численность 2021'!L135)</f>
        <v>0</v>
      </c>
      <c r="AS120" s="284"/>
      <c r="AT120" s="284">
        <f t="shared" si="911"/>
        <v>0</v>
      </c>
      <c r="AU120" s="285">
        <f t="shared" si="863"/>
        <v>0</v>
      </c>
      <c r="AV120" s="285">
        <f t="shared" si="912"/>
        <v>0</v>
      </c>
      <c r="AW120" s="290">
        <f t="shared" si="864"/>
        <v>0</v>
      </c>
      <c r="AX120" s="287"/>
      <c r="AY120" s="285">
        <f t="shared" si="894"/>
        <v>0</v>
      </c>
      <c r="AZ120" s="286">
        <f t="shared" si="865"/>
        <v>0</v>
      </c>
      <c r="BA120" s="287"/>
      <c r="BB120" s="285">
        <f t="shared" si="895"/>
        <v>0</v>
      </c>
      <c r="BC120" s="287"/>
      <c r="BD120" s="283">
        <v>219.446518</v>
      </c>
      <c r="BE120" s="283">
        <v>271.22601300000002</v>
      </c>
      <c r="BF120" s="282">
        <f>_xlfn.FLOOR.PRECISE('[10]численность 2021'!G135)</f>
        <v>271</v>
      </c>
      <c r="BG120" s="282">
        <v>1.1725699999999999</v>
      </c>
      <c r="BH120" s="282">
        <v>1.449244</v>
      </c>
      <c r="BI120" s="282">
        <f t="shared" si="886"/>
        <v>1.4480131238973428</v>
      </c>
      <c r="BJ120" s="284">
        <f>_xlfn.FLOOR.PRECISE('[10]численность 2021'!K135)</f>
        <v>13</v>
      </c>
      <c r="BK120" s="284"/>
      <c r="BL120" s="284">
        <f t="shared" si="913"/>
        <v>13</v>
      </c>
      <c r="BM120" s="285">
        <f t="shared" si="866"/>
        <v>13.550000000000001</v>
      </c>
      <c r="BN120" s="290">
        <f t="shared" si="897"/>
        <v>13</v>
      </c>
      <c r="BO120" s="287">
        <v>13</v>
      </c>
      <c r="BP120" s="285">
        <f t="shared" si="898"/>
        <v>1.95</v>
      </c>
      <c r="BQ120" s="286">
        <f t="shared" si="867"/>
        <v>0</v>
      </c>
      <c r="BR120" s="287"/>
      <c r="BS120" s="285">
        <f t="shared" si="868"/>
        <v>2.6000000000000001</v>
      </c>
      <c r="BT120" s="287"/>
      <c r="BU120" s="283">
        <v>475.87838699999998</v>
      </c>
      <c r="BV120" s="283">
        <v>512.86377000000005</v>
      </c>
      <c r="BW120" s="282">
        <f>_xlfn.FLOOR.PRECISE('[10]численность 2021'!H135)</f>
        <v>456</v>
      </c>
      <c r="BX120" s="282">
        <v>2.5427650000000002</v>
      </c>
      <c r="BY120" s="282">
        <v>2.740389</v>
      </c>
      <c r="BZ120" s="282">
        <f t="shared" si="887"/>
        <v>2.436509167886304</v>
      </c>
      <c r="CA120" s="284">
        <f>_xlfn.FLOOR.PRECISE('[10]численность 2021'!M135)</f>
        <v>31</v>
      </c>
      <c r="CB120" s="284"/>
      <c r="CC120" s="284"/>
      <c r="CD120" s="284">
        <f t="shared" si="914"/>
        <v>31</v>
      </c>
      <c r="CE120" s="285">
        <f t="shared" si="869"/>
        <v>31.920000000000002</v>
      </c>
      <c r="CF120" s="290">
        <f t="shared" si="870"/>
        <v>31</v>
      </c>
      <c r="CG120" s="287">
        <v>31</v>
      </c>
      <c r="CH120" s="285">
        <f t="shared" si="915"/>
        <v>2.3249999999999997</v>
      </c>
      <c r="CI120" s="286">
        <f t="shared" si="871"/>
        <v>0</v>
      </c>
      <c r="CJ120" s="287"/>
      <c r="CK120" s="285">
        <f t="shared" si="916"/>
        <v>2.3249999999999997</v>
      </c>
      <c r="CL120" s="286">
        <f t="shared" si="872"/>
        <v>0</v>
      </c>
      <c r="CM120" s="287"/>
      <c r="CN120" s="285">
        <f t="shared" si="873"/>
        <v>6.2000000000000002</v>
      </c>
      <c r="CO120" s="287"/>
      <c r="CP120" s="291">
        <f t="shared" si="874"/>
        <v>1</v>
      </c>
      <c r="CQ120" s="283"/>
      <c r="CR120" s="283"/>
      <c r="CS120" s="283"/>
      <c r="CT120" s="282"/>
      <c r="CU120" s="282"/>
      <c r="CV120" s="282"/>
      <c r="CW120" s="284"/>
      <c r="CX120" s="285"/>
      <c r="CY120" s="290"/>
      <c r="CZ120" s="292"/>
      <c r="DA120" s="285"/>
      <c r="DB120" s="292"/>
      <c r="DC120" s="283">
        <v>28.294813000000001</v>
      </c>
      <c r="DD120" s="283">
        <v>49.515929999999997</v>
      </c>
      <c r="DE120" s="282">
        <f>_xlfn.FLOOR.PRECISE('[10]численность 2021'!I135)</f>
        <v>0</v>
      </c>
      <c r="DF120" s="282">
        <v>0.15118799999999999</v>
      </c>
      <c r="DG120" s="282">
        <v>0.26457900000000001</v>
      </c>
      <c r="DH120" s="282">
        <f t="shared" si="888"/>
        <v>0</v>
      </c>
      <c r="DI120" s="284">
        <f>_xlfn.FLOOR.PRECISE('[10]численность 2021'!N135)</f>
        <v>0</v>
      </c>
      <c r="DJ120" s="285">
        <f t="shared" si="917"/>
        <v>0</v>
      </c>
      <c r="DK120" s="286">
        <f t="shared" si="878"/>
        <v>0</v>
      </c>
      <c r="DL120" s="287"/>
      <c r="DM120" s="285">
        <f t="shared" si="918"/>
        <v>0</v>
      </c>
      <c r="DN120" s="287"/>
      <c r="DO120" s="283">
        <v>8.8926560000000006</v>
      </c>
      <c r="DP120" s="283">
        <v>13.743195999999999</v>
      </c>
      <c r="DQ120" s="282">
        <f>_xlfn.FLOOR.PRECISE('[10]численность 2021'!J135)</f>
        <v>8</v>
      </c>
      <c r="DR120" s="282">
        <v>4.7516000000000003e-002</v>
      </c>
      <c r="DS120" s="282">
        <v>7.3433999999999999e-002</v>
      </c>
      <c r="DT120" s="282">
        <f t="shared" si="889"/>
        <v>4.2745774875198317e-002</v>
      </c>
      <c r="DU120" s="284">
        <f>_xlfn.FLOOR.PRECISE('[10]численность 2021'!S135)</f>
        <v>0</v>
      </c>
      <c r="DV120" s="285">
        <f t="shared" si="879"/>
        <v>0.80000000000000004</v>
      </c>
      <c r="DW120" s="286">
        <f t="shared" si="880"/>
        <v>0</v>
      </c>
      <c r="DX120" s="287"/>
      <c r="DY120" s="283">
        <v>0</v>
      </c>
      <c r="DZ120" s="293">
        <v>0</v>
      </c>
      <c r="EA120" s="282">
        <f>_xlfn.FLOOR.PRECISE('[10]численность 2021'!T135)</f>
        <v>0</v>
      </c>
      <c r="EB120" s="282">
        <v>0</v>
      </c>
      <c r="EC120" s="282">
        <v>0</v>
      </c>
      <c r="ED120" s="282">
        <f t="shared" si="890"/>
        <v>0</v>
      </c>
      <c r="EE120" s="284">
        <f>_xlfn.FLOOR.PRECISE('[10]численность 2021'!U135)</f>
        <v>0</v>
      </c>
      <c r="EF120" s="285">
        <f t="shared" si="881"/>
        <v>0</v>
      </c>
      <c r="EG120" s="286">
        <f t="shared" si="882"/>
        <v>0</v>
      </c>
      <c r="EH120" s="292"/>
    </row>
    <row r="121" ht="47.25">
      <c r="A121" s="152" t="s">
        <v>332</v>
      </c>
      <c r="B121" s="282">
        <f>'[10]численность 2021'!C139</f>
        <v>363.30499267578125</v>
      </c>
      <c r="C121" s="283">
        <v>1691.2232670000001</v>
      </c>
      <c r="D121" s="283">
        <v>1722.545288</v>
      </c>
      <c r="E121" s="282">
        <f>_xlfn.FLOOR.PRECISE('[10]численность 2021'!D139)</f>
        <v>1893</v>
      </c>
      <c r="F121" s="282">
        <v>4.74132</v>
      </c>
      <c r="G121" s="282">
        <v>4.74132</v>
      </c>
      <c r="H121" s="282">
        <f t="shared" si="909"/>
        <v>5.2104981714064724</v>
      </c>
      <c r="I121" s="284">
        <f>_xlfn.FLOOR.PRECISE('[10]численность 2021'!R139)</f>
        <v>473</v>
      </c>
      <c r="J121" s="285">
        <f t="shared" si="858"/>
        <v>662.54999999999995</v>
      </c>
      <c r="K121" s="286">
        <f t="shared" si="859"/>
        <v>473</v>
      </c>
      <c r="L121" s="287">
        <v>473</v>
      </c>
      <c r="M121" s="283">
        <v>750</v>
      </c>
      <c r="N121" s="283">
        <v>750</v>
      </c>
      <c r="O121" s="282">
        <f>_xlfn.FLOOR.PRECISE('[10]численность 2021'!P139)</f>
        <v>908</v>
      </c>
      <c r="P121" s="282">
        <v>2.0643530000000001</v>
      </c>
      <c r="Q121" s="282">
        <v>2.064381</v>
      </c>
      <c r="R121" s="282">
        <f t="shared" si="860"/>
        <v>2.4992775169767971</v>
      </c>
      <c r="S121" s="284">
        <f>_xlfn.FLOOR.PRECISE('[10]численность 2021'!Q139)</f>
        <v>45</v>
      </c>
      <c r="T121" s="284"/>
      <c r="U121" s="285">
        <f t="shared" si="910"/>
        <v>272.39999999999998</v>
      </c>
      <c r="V121" s="286">
        <f t="shared" si="861"/>
        <v>45</v>
      </c>
      <c r="W121" s="287">
        <v>45</v>
      </c>
      <c r="X121" s="287"/>
      <c r="Y121" s="288"/>
      <c r="Z121" s="283">
        <v>1155.549927</v>
      </c>
      <c r="AA121" s="283">
        <v>1535.474487</v>
      </c>
      <c r="AB121" s="282">
        <f>_xlfn.FLOOR.PRECISE('[10]численность 2021'!E139)</f>
        <v>1799</v>
      </c>
      <c r="AC121" s="282">
        <v>3.1806169999999998</v>
      </c>
      <c r="AD121" s="282">
        <v>4.2264059999999999</v>
      </c>
      <c r="AE121" s="282">
        <f t="shared" si="884"/>
        <v>4.9517623932172441</v>
      </c>
      <c r="AF121" s="284">
        <f>_xlfn.FLOOR.PRECISE('[10]численность 2021'!O139)</f>
        <v>89</v>
      </c>
      <c r="AG121" s="285">
        <f t="shared" si="904"/>
        <v>89.950000000000003</v>
      </c>
      <c r="AH121" s="286">
        <f t="shared" si="905"/>
        <v>89</v>
      </c>
      <c r="AI121" s="289">
        <f t="shared" si="862"/>
        <v>66.75</v>
      </c>
      <c r="AJ121" s="287">
        <v>89</v>
      </c>
      <c r="AK121" s="287">
        <v>66</v>
      </c>
      <c r="AL121" s="283">
        <v>1227.2117920000001</v>
      </c>
      <c r="AM121" s="283">
        <v>1961.3139650000001</v>
      </c>
      <c r="AN121" s="282">
        <f>_xlfn.FLOOR.PRECISE('[10]численность 2021'!F139)</f>
        <v>3423</v>
      </c>
      <c r="AO121" s="282">
        <v>3.3778640000000002</v>
      </c>
      <c r="AP121" s="282">
        <v>5.3985329999999996</v>
      </c>
      <c r="AQ121" s="282">
        <f t="shared" si="885"/>
        <v>9.4218358376779481</v>
      </c>
      <c r="AR121" s="284">
        <f>_xlfn.FLOOR.PRECISE('[10]численность 2021'!L139)</f>
        <v>88</v>
      </c>
      <c r="AS121" s="284"/>
      <c r="AT121" s="284">
        <f t="shared" si="911"/>
        <v>88</v>
      </c>
      <c r="AU121" s="285">
        <f t="shared" si="863"/>
        <v>410.75999999999999</v>
      </c>
      <c r="AV121" s="285">
        <f t="shared" si="912"/>
        <v>410.75999999999999</v>
      </c>
      <c r="AW121" s="290">
        <f t="shared" si="864"/>
        <v>88</v>
      </c>
      <c r="AX121" s="287">
        <v>88</v>
      </c>
      <c r="AY121" s="285">
        <f t="shared" si="894"/>
        <v>13.199999999999999</v>
      </c>
      <c r="AZ121" s="286">
        <f t="shared" si="865"/>
        <v>0</v>
      </c>
      <c r="BA121" s="287"/>
      <c r="BB121" s="285">
        <f t="shared" si="895"/>
        <v>26.399999999999999</v>
      </c>
      <c r="BC121" s="287"/>
      <c r="BD121" s="283">
        <v>623.83270300000004</v>
      </c>
      <c r="BE121" s="283">
        <v>606.870361</v>
      </c>
      <c r="BF121" s="282">
        <f>_xlfn.FLOOR.PRECISE('[10]численность 2021'!G139)</f>
        <v>643</v>
      </c>
      <c r="BG121" s="282">
        <v>1.7170810000000001</v>
      </c>
      <c r="BH121" s="282">
        <v>1.6704159999999999</v>
      </c>
      <c r="BI121" s="282">
        <f t="shared" si="886"/>
        <v>1.7698628231454632</v>
      </c>
      <c r="BJ121" s="284">
        <f>_xlfn.FLOOR.PRECISE('[10]численность 2021'!K139)</f>
        <v>20</v>
      </c>
      <c r="BK121" s="284"/>
      <c r="BL121" s="284">
        <f t="shared" si="913"/>
        <v>20</v>
      </c>
      <c r="BM121" s="285">
        <f t="shared" si="866"/>
        <v>32.149999999999999</v>
      </c>
      <c r="BN121" s="290">
        <f t="shared" si="897"/>
        <v>20</v>
      </c>
      <c r="BO121" s="287">
        <v>20</v>
      </c>
      <c r="BP121" s="285">
        <f t="shared" si="898"/>
        <v>3</v>
      </c>
      <c r="BQ121" s="286">
        <f t="shared" si="867"/>
        <v>0</v>
      </c>
      <c r="BR121" s="287"/>
      <c r="BS121" s="285">
        <f t="shared" si="868"/>
        <v>4</v>
      </c>
      <c r="BT121" s="287"/>
      <c r="BU121" s="283">
        <v>819.63421600000004</v>
      </c>
      <c r="BV121" s="283">
        <v>1040.3492429999999</v>
      </c>
      <c r="BW121" s="282">
        <f>_xlfn.FLOOR.PRECISE('[10]численность 2021'!H139)</f>
        <v>1112</v>
      </c>
      <c r="BX121" s="282">
        <v>2.2560190000000002</v>
      </c>
      <c r="BY121" s="282">
        <v>2.8635700000000002</v>
      </c>
      <c r="BZ121" s="282">
        <f t="shared" si="887"/>
        <v>3.060789205812994</v>
      </c>
      <c r="CA121" s="284">
        <f>_xlfn.FLOOR.PRECISE('[10]численность 2021'!M139)</f>
        <v>28</v>
      </c>
      <c r="CB121" s="284"/>
      <c r="CC121" s="284"/>
      <c r="CD121" s="284">
        <f t="shared" si="914"/>
        <v>28</v>
      </c>
      <c r="CE121" s="285">
        <f t="shared" si="869"/>
        <v>77.840000000000003</v>
      </c>
      <c r="CF121" s="290">
        <f t="shared" si="870"/>
        <v>28</v>
      </c>
      <c r="CG121" s="287">
        <v>28</v>
      </c>
      <c r="CH121" s="285">
        <f t="shared" si="915"/>
        <v>2.1000000000000001</v>
      </c>
      <c r="CI121" s="286">
        <f t="shared" si="871"/>
        <v>0</v>
      </c>
      <c r="CJ121" s="287"/>
      <c r="CK121" s="285">
        <f t="shared" si="916"/>
        <v>2.1000000000000001</v>
      </c>
      <c r="CL121" s="286">
        <f t="shared" si="872"/>
        <v>0</v>
      </c>
      <c r="CM121" s="287"/>
      <c r="CN121" s="285">
        <f t="shared" si="873"/>
        <v>5.6000000000000005</v>
      </c>
      <c r="CO121" s="287"/>
      <c r="CP121" s="291">
        <f t="shared" si="874"/>
        <v>1</v>
      </c>
      <c r="CQ121" s="283">
        <v>0</v>
      </c>
      <c r="CR121" s="283">
        <v>0</v>
      </c>
      <c r="CS121" s="283" t="e">
        <f>#NAME?</f>
        <v>#REF!</v>
      </c>
      <c r="CT121" s="282">
        <v>0</v>
      </c>
      <c r="CU121" s="282">
        <v>0</v>
      </c>
      <c r="CV121" s="282" t="e">
        <f>#NAME?</f>
        <v>#REF!</v>
      </c>
      <c r="CW121" s="284" t="e">
        <f>#NAME?</f>
        <v>#REF!</v>
      </c>
      <c r="CX121" s="285" t="e">
        <f t="shared" si="906"/>
        <v>#REF!</v>
      </c>
      <c r="CY121" s="290" t="e">
        <f t="shared" si="907"/>
        <v>#REF!</v>
      </c>
      <c r="CZ121" s="292"/>
      <c r="DA121" s="285">
        <f t="shared" si="908"/>
        <v>0</v>
      </c>
      <c r="DB121" s="292"/>
      <c r="DC121" s="283">
        <v>0</v>
      </c>
      <c r="DD121" s="283">
        <v>0</v>
      </c>
      <c r="DE121" s="282">
        <f>_xlfn.FLOOR.PRECISE('[10]численность 2021'!I139)</f>
        <v>0</v>
      </c>
      <c r="DF121" s="282">
        <v>0</v>
      </c>
      <c r="DG121" s="282">
        <v>0</v>
      </c>
      <c r="DH121" s="282">
        <f t="shared" si="888"/>
        <v>0</v>
      </c>
      <c r="DI121" s="284">
        <f>_xlfn.FLOOR.PRECISE('[10]численность 2021'!N139)</f>
        <v>0</v>
      </c>
      <c r="DJ121" s="285">
        <f t="shared" si="917"/>
        <v>0</v>
      </c>
      <c r="DK121" s="286">
        <f t="shared" si="878"/>
        <v>0</v>
      </c>
      <c r="DL121" s="287"/>
      <c r="DM121" s="285">
        <f t="shared" si="918"/>
        <v>0</v>
      </c>
      <c r="DN121" s="287"/>
      <c r="DO121" s="283">
        <v>1.4929589999999999</v>
      </c>
      <c r="DP121" s="283">
        <v>8.8827630000000006</v>
      </c>
      <c r="DQ121" s="282">
        <f>_xlfn.FLOOR.PRECISE('[10]численность 2021'!J139)</f>
        <v>8</v>
      </c>
      <c r="DR121" s="282">
        <v>4.1089999999999998e-003</v>
      </c>
      <c r="DS121" s="282">
        <v>2.445e-002</v>
      </c>
      <c r="DT121" s="282">
        <f t="shared" si="889"/>
        <v>2.2020066228870459e-002</v>
      </c>
      <c r="DU121" s="284">
        <f>_xlfn.FLOOR.PRECISE('[10]численность 2021'!S139)</f>
        <v>0</v>
      </c>
      <c r="DV121" s="285">
        <f t="shared" si="879"/>
        <v>0.80000000000000004</v>
      </c>
      <c r="DW121" s="286">
        <f t="shared" si="880"/>
        <v>0</v>
      </c>
      <c r="DX121" s="287"/>
      <c r="DY121" s="283">
        <v>620</v>
      </c>
      <c r="DZ121" s="293">
        <v>620</v>
      </c>
      <c r="EA121" s="282">
        <f>_xlfn.FLOOR.PRECISE('[10]численность 2021'!T139)</f>
        <v>610</v>
      </c>
      <c r="EB121" s="282">
        <v>1.7065319999999999</v>
      </c>
      <c r="EC121" s="282">
        <v>1.706555</v>
      </c>
      <c r="ED121" s="282">
        <f t="shared" si="890"/>
        <v>1.6790300499513724</v>
      </c>
      <c r="EE121" s="284">
        <f>_xlfn.FLOOR.PRECISE('[10]численность 2021'!U139)</f>
        <v>6</v>
      </c>
      <c r="EF121" s="285">
        <f t="shared" si="881"/>
        <v>61</v>
      </c>
      <c r="EG121" s="286">
        <f t="shared" si="882"/>
        <v>6</v>
      </c>
      <c r="EH121" s="292">
        <v>6</v>
      </c>
    </row>
    <row r="122" ht="47.25">
      <c r="A122" s="152" t="s">
        <v>333</v>
      </c>
      <c r="B122" s="282">
        <f>'[10]численность 2021'!C133</f>
        <v>394.3179931640625</v>
      </c>
      <c r="C122" s="283">
        <v>1175.2669679999999</v>
      </c>
      <c r="D122" s="283">
        <v>1072.5447999999999</v>
      </c>
      <c r="E122" s="282">
        <f>_xlfn.FLOOR.PRECISE('[10]численность 2021'!D133)</f>
        <v>684</v>
      </c>
      <c r="F122" s="282">
        <v>2.7200000000000002</v>
      </c>
      <c r="G122" s="282">
        <v>2.7200000000000002</v>
      </c>
      <c r="H122" s="282">
        <f t="shared" si="909"/>
        <v>1.734640599358626</v>
      </c>
      <c r="I122" s="284">
        <f>_xlfn.FLOOR.PRECISE('[10]численность 2021'!R133)</f>
        <v>226</v>
      </c>
      <c r="J122" s="285">
        <f t="shared" si="858"/>
        <v>239.39999999999998</v>
      </c>
      <c r="K122" s="286">
        <f t="shared" si="859"/>
        <v>226</v>
      </c>
      <c r="L122" s="287">
        <v>226</v>
      </c>
      <c r="M122" s="283">
        <v>181</v>
      </c>
      <c r="N122" s="283">
        <v>203</v>
      </c>
      <c r="O122" s="282">
        <f>_xlfn.FLOOR.PRECISE('[10]численность 2021'!P133)</f>
        <v>236</v>
      </c>
      <c r="P122" s="282">
        <v>0.45901999999999998</v>
      </c>
      <c r="Q122" s="282">
        <v>0.51481299999999997</v>
      </c>
      <c r="R122" s="282">
        <f t="shared" si="860"/>
        <v>0.59850172726408735</v>
      </c>
      <c r="S122" s="284">
        <f>_xlfn.FLOOR.PRECISE('[10]численность 2021'!Q133)</f>
        <v>35</v>
      </c>
      <c r="T122" s="284"/>
      <c r="U122" s="285">
        <f t="shared" si="910"/>
        <v>70.799999999999997</v>
      </c>
      <c r="V122" s="286">
        <f t="shared" si="861"/>
        <v>35</v>
      </c>
      <c r="W122" s="287">
        <v>35</v>
      </c>
      <c r="X122" s="287"/>
      <c r="Y122" s="288"/>
      <c r="Z122" s="283">
        <v>1273.205811</v>
      </c>
      <c r="AA122" s="283">
        <v>1252.111328</v>
      </c>
      <c r="AB122" s="282">
        <f>_xlfn.FLOOR.PRECISE('[10]численность 2021'!E133)</f>
        <v>1359</v>
      </c>
      <c r="AC122" s="282">
        <v>3.2288809999999999</v>
      </c>
      <c r="AD122" s="282">
        <v>3.1753849999999999</v>
      </c>
      <c r="AE122" s="282">
        <f t="shared" si="884"/>
        <v>3.4464569803046388</v>
      </c>
      <c r="AF122" s="284">
        <f>_xlfn.FLOOR.PRECISE('[10]численность 2021'!O133)</f>
        <v>67</v>
      </c>
      <c r="AG122" s="285">
        <f t="shared" si="904"/>
        <v>67.950000000000003</v>
      </c>
      <c r="AH122" s="286">
        <f t="shared" si="905"/>
        <v>67</v>
      </c>
      <c r="AI122" s="289">
        <f t="shared" si="862"/>
        <v>50.25</v>
      </c>
      <c r="AJ122" s="287">
        <v>67</v>
      </c>
      <c r="AK122" s="287">
        <v>50</v>
      </c>
      <c r="AL122" s="283">
        <v>313.1767578125</v>
      </c>
      <c r="AM122" s="283">
        <v>400.38445999999999</v>
      </c>
      <c r="AN122" s="282">
        <f>_xlfn.FLOOR.PRECISE('[10]численность 2021'!F133)</f>
        <v>372</v>
      </c>
      <c r="AO122" s="282">
        <v>0.79422400000000004</v>
      </c>
      <c r="AP122" s="282">
        <v>1.015385</v>
      </c>
      <c r="AQ122" s="282">
        <f t="shared" si="885"/>
        <v>0.94340102772135803</v>
      </c>
      <c r="AR122" s="284">
        <f>_xlfn.FLOOR.PRECISE('[10]численность 2021'!L133)</f>
        <v>18</v>
      </c>
      <c r="AS122" s="284"/>
      <c r="AT122" s="284">
        <f t="shared" si="911"/>
        <v>18</v>
      </c>
      <c r="AU122" s="285">
        <f t="shared" si="863"/>
        <v>11.16</v>
      </c>
      <c r="AV122" s="285">
        <f t="shared" si="912"/>
        <v>11.16</v>
      </c>
      <c r="AW122" s="290">
        <f t="shared" si="864"/>
        <v>11.16</v>
      </c>
      <c r="AX122" s="287">
        <v>11</v>
      </c>
      <c r="AY122" s="285">
        <f t="shared" si="894"/>
        <v>1.6499999999999999</v>
      </c>
      <c r="AZ122" s="286">
        <f t="shared" si="865"/>
        <v>0</v>
      </c>
      <c r="BA122" s="287"/>
      <c r="BB122" s="285">
        <f t="shared" si="895"/>
        <v>3.2999999999999998</v>
      </c>
      <c r="BC122" s="287"/>
      <c r="BD122" s="283">
        <v>700.47198500000002</v>
      </c>
      <c r="BE122" s="283">
        <v>653.75903300000004</v>
      </c>
      <c r="BF122" s="282">
        <f>_xlfn.FLOOR.PRECISE('[10]численность 2021'!G133)</f>
        <v>618</v>
      </c>
      <c r="BG122" s="282">
        <v>1.7764139999999999</v>
      </c>
      <c r="BH122" s="282">
        <v>1.6579489999999999</v>
      </c>
      <c r="BI122" s="282">
        <f t="shared" si="886"/>
        <v>1.567262997666127</v>
      </c>
      <c r="BJ122" s="284">
        <f>_xlfn.FLOOR.PRECISE('[10]численность 2021'!K133)</f>
        <v>30</v>
      </c>
      <c r="BK122" s="284"/>
      <c r="BL122" s="284">
        <f t="shared" si="913"/>
        <v>30</v>
      </c>
      <c r="BM122" s="285">
        <f t="shared" si="866"/>
        <v>30.900000000000002</v>
      </c>
      <c r="BN122" s="290">
        <f t="shared" si="897"/>
        <v>30</v>
      </c>
      <c r="BO122" s="287">
        <v>30</v>
      </c>
      <c r="BP122" s="285">
        <f t="shared" si="898"/>
        <v>4.5</v>
      </c>
      <c r="BQ122" s="286">
        <f t="shared" si="867"/>
        <v>0</v>
      </c>
      <c r="BR122" s="287"/>
      <c r="BS122" s="285">
        <f t="shared" si="868"/>
        <v>6</v>
      </c>
      <c r="BT122" s="287"/>
      <c r="BU122" s="283">
        <v>555.746399</v>
      </c>
      <c r="BV122" s="283">
        <v>567.41351299999997</v>
      </c>
      <c r="BW122" s="282">
        <f>_xlfn.FLOOR.PRECISE('[10]численность 2021'!H133)</f>
        <v>718</v>
      </c>
      <c r="BX122" s="282">
        <v>1.409386</v>
      </c>
      <c r="BY122" s="282">
        <v>1.438974</v>
      </c>
      <c r="BZ122" s="282">
        <f t="shared" si="887"/>
        <v>1.8208654244729439</v>
      </c>
      <c r="CA122" s="284">
        <f>_xlfn.FLOOR.PRECISE('[10]численность 2021'!M133)</f>
        <v>50</v>
      </c>
      <c r="CB122" s="284"/>
      <c r="CC122" s="284"/>
      <c r="CD122" s="284">
        <f t="shared" si="914"/>
        <v>50</v>
      </c>
      <c r="CE122" s="285">
        <f t="shared" si="869"/>
        <v>35.899999999999999</v>
      </c>
      <c r="CF122" s="290">
        <f t="shared" si="870"/>
        <v>35.899999999999999</v>
      </c>
      <c r="CG122" s="287">
        <v>35</v>
      </c>
      <c r="CH122" s="285">
        <f t="shared" si="915"/>
        <v>2.625</v>
      </c>
      <c r="CI122" s="286">
        <f t="shared" si="871"/>
        <v>0</v>
      </c>
      <c r="CJ122" s="287"/>
      <c r="CK122" s="285">
        <f t="shared" si="916"/>
        <v>2.625</v>
      </c>
      <c r="CL122" s="286">
        <f t="shared" si="872"/>
        <v>0</v>
      </c>
      <c r="CM122" s="287"/>
      <c r="CN122" s="285">
        <f t="shared" si="873"/>
        <v>7</v>
      </c>
      <c r="CO122" s="287"/>
      <c r="CP122" s="291">
        <f t="shared" si="874"/>
        <v>1</v>
      </c>
      <c r="CQ122" s="283"/>
      <c r="CR122" s="283"/>
      <c r="CS122" s="283"/>
      <c r="CT122" s="282"/>
      <c r="CU122" s="282"/>
      <c r="CV122" s="282"/>
      <c r="CW122" s="284"/>
      <c r="CX122" s="285"/>
      <c r="CY122" s="290"/>
      <c r="CZ122" s="292"/>
      <c r="DA122" s="285"/>
      <c r="DB122" s="292"/>
      <c r="DC122" s="283">
        <v>73.074569999999994</v>
      </c>
      <c r="DD122" s="283">
        <v>17.693756</v>
      </c>
      <c r="DE122" s="282">
        <f>_xlfn.FLOOR.PRECISE('[10]численность 2021'!I133)</f>
        <v>0</v>
      </c>
      <c r="DF122" s="282">
        <v>0.18531900000000001</v>
      </c>
      <c r="DG122" s="282">
        <v>4.4872000000000002e-002</v>
      </c>
      <c r="DH122" s="282">
        <f t="shared" si="888"/>
        <v>0</v>
      </c>
      <c r="DI122" s="284">
        <f>_xlfn.FLOOR.PRECISE('[10]численность 2021'!N133)</f>
        <v>0</v>
      </c>
      <c r="DJ122" s="285">
        <f t="shared" si="917"/>
        <v>0</v>
      </c>
      <c r="DK122" s="286">
        <f t="shared" si="878"/>
        <v>0</v>
      </c>
      <c r="DL122" s="287"/>
      <c r="DM122" s="285">
        <f t="shared" si="918"/>
        <v>0</v>
      </c>
      <c r="DN122" s="287"/>
      <c r="DO122" s="283">
        <v>18.980409999999999</v>
      </c>
      <c r="DP122" s="283">
        <v>20.221437000000002</v>
      </c>
      <c r="DQ122" s="282">
        <f>_xlfn.FLOOR.PRECISE('[10]численность 2021'!J133)</f>
        <v>21</v>
      </c>
      <c r="DR122" s="282">
        <v>4.8134999999999997e-002</v>
      </c>
      <c r="DS122" s="282">
        <v>5.1282000000000001e-002</v>
      </c>
      <c r="DT122" s="282">
        <f t="shared" si="889"/>
        <v>5.32565096294315e-002</v>
      </c>
      <c r="DU122" s="284">
        <f>_xlfn.FLOOR.PRECISE('[10]численность 2021'!S133)</f>
        <v>2</v>
      </c>
      <c r="DV122" s="285">
        <f t="shared" si="879"/>
        <v>2.1000000000000001</v>
      </c>
      <c r="DW122" s="286">
        <f t="shared" si="880"/>
        <v>2</v>
      </c>
      <c r="DX122" s="287">
        <v>2</v>
      </c>
      <c r="DY122" s="283">
        <v>192</v>
      </c>
      <c r="DZ122" s="293">
        <v>152</v>
      </c>
      <c r="EA122" s="282">
        <f>_xlfn.FLOOR.PRECISE('[10]численность 2021'!T133)</f>
        <v>98</v>
      </c>
      <c r="EB122" s="282">
        <v>0.48691699999999999</v>
      </c>
      <c r="EC122" s="282">
        <v>0.38547599999999999</v>
      </c>
      <c r="ED122" s="282">
        <f t="shared" si="890"/>
        <v>0.24853037827068034</v>
      </c>
      <c r="EE122" s="284">
        <f>_xlfn.FLOOR.PRECISE('[10]численность 2021'!U133)</f>
        <v>9</v>
      </c>
      <c r="EF122" s="285">
        <f t="shared" si="881"/>
        <v>9.8000000000000007</v>
      </c>
      <c r="EG122" s="286">
        <f t="shared" si="882"/>
        <v>9</v>
      </c>
      <c r="EH122" s="292">
        <v>9</v>
      </c>
    </row>
    <row r="123" ht="31.5">
      <c r="A123" s="152" t="s">
        <v>182</v>
      </c>
      <c r="B123" s="282">
        <f>'[10]численность 2021'!C134</f>
        <v>193.92599487304688</v>
      </c>
      <c r="C123" s="283">
        <v>258.22644000000003</v>
      </c>
      <c r="D123" s="283">
        <v>302.49380500000001</v>
      </c>
      <c r="E123" s="282">
        <f>_xlfn.FLOOR.PRECISE('[10]численность 2021'!D134)</f>
        <v>332</v>
      </c>
      <c r="F123" s="282">
        <v>1.559841</v>
      </c>
      <c r="G123" s="282">
        <v>1.559841</v>
      </c>
      <c r="H123" s="282">
        <f t="shared" si="909"/>
        <v>1.7119932797938868</v>
      </c>
      <c r="I123" s="284">
        <f>_xlfn.FLOOR.PRECISE('[10]численность 2021'!R134)</f>
        <v>116</v>
      </c>
      <c r="J123" s="285">
        <f t="shared" si="858"/>
        <v>116.19999999999999</v>
      </c>
      <c r="K123" s="286">
        <f t="shared" si="859"/>
        <v>116</v>
      </c>
      <c r="L123" s="287">
        <v>116</v>
      </c>
      <c r="M123" s="283">
        <v>58</v>
      </c>
      <c r="N123" s="283">
        <v>80</v>
      </c>
      <c r="O123" s="282">
        <f>_xlfn.FLOOR.PRECISE('[10]численность 2021'!P134)</f>
        <v>80</v>
      </c>
      <c r="P123" s="282">
        <v>0.29908299999999999</v>
      </c>
      <c r="Q123" s="282">
        <v>0.41252899999999998</v>
      </c>
      <c r="R123" s="282">
        <f t="shared" si="860"/>
        <v>0.41252850115515344</v>
      </c>
      <c r="S123" s="284">
        <f>_xlfn.FLOOR.PRECISE('[10]численность 2021'!Q134)</f>
        <v>16</v>
      </c>
      <c r="T123" s="284"/>
      <c r="U123" s="285">
        <f t="shared" si="910"/>
        <v>24</v>
      </c>
      <c r="V123" s="286">
        <f t="shared" si="861"/>
        <v>16</v>
      </c>
      <c r="W123" s="287">
        <v>16</v>
      </c>
      <c r="X123" s="287"/>
      <c r="Y123" s="288"/>
      <c r="Z123" s="283">
        <v>2079.7475589999999</v>
      </c>
      <c r="AA123" s="283">
        <v>1855.0289310000001</v>
      </c>
      <c r="AB123" s="282">
        <f>_xlfn.FLOOR.PRECISE('[10]численность 2021'!E134)</f>
        <v>2080</v>
      </c>
      <c r="AC123" s="282">
        <v>10.724439</v>
      </c>
      <c r="AD123" s="282">
        <v>9.5656540000000003</v>
      </c>
      <c r="AE123" s="282">
        <f t="shared" si="884"/>
        <v>10.725741030033991</v>
      </c>
      <c r="AF123" s="284">
        <f>_xlfn.FLOOR.PRECISE('[10]численность 2021'!O134)</f>
        <v>104</v>
      </c>
      <c r="AG123" s="285">
        <f t="shared" si="904"/>
        <v>104</v>
      </c>
      <c r="AH123" s="286">
        <f t="shared" si="905"/>
        <v>104</v>
      </c>
      <c r="AI123" s="289">
        <f t="shared" si="862"/>
        <v>78</v>
      </c>
      <c r="AJ123" s="287">
        <v>104</v>
      </c>
      <c r="AK123" s="287">
        <v>78</v>
      </c>
      <c r="AL123" s="283">
        <v>190.595703125</v>
      </c>
      <c r="AM123" s="283">
        <v>178.29920999999999</v>
      </c>
      <c r="AN123" s="282">
        <f>_xlfn.FLOOR.PRECISE('[10]численность 2021'!F134)</f>
        <v>218</v>
      </c>
      <c r="AO123" s="282">
        <v>0.98282700000000001</v>
      </c>
      <c r="AP123" s="282">
        <v>0.91941899999999999</v>
      </c>
      <c r="AQ123" s="282">
        <f t="shared" si="885"/>
        <v>1.1241401656477932</v>
      </c>
      <c r="AR123" s="284">
        <f>_xlfn.FLOOR.PRECISE('[10]численность 2021'!L134)</f>
        <v>10</v>
      </c>
      <c r="AS123" s="284"/>
      <c r="AT123" s="284">
        <f t="shared" si="911"/>
        <v>10</v>
      </c>
      <c r="AU123" s="285">
        <f t="shared" si="863"/>
        <v>10.9</v>
      </c>
      <c r="AV123" s="285">
        <f t="shared" si="912"/>
        <v>0</v>
      </c>
      <c r="AW123" s="290">
        <f t="shared" si="864"/>
        <v>10</v>
      </c>
      <c r="AX123" s="287">
        <v>10</v>
      </c>
      <c r="AY123" s="285">
        <f t="shared" si="894"/>
        <v>1.5</v>
      </c>
      <c r="AZ123" s="286">
        <f t="shared" si="865"/>
        <v>0</v>
      </c>
      <c r="BA123" s="287"/>
      <c r="BB123" s="285">
        <f t="shared" si="895"/>
        <v>3</v>
      </c>
      <c r="BC123" s="287"/>
      <c r="BD123" s="283">
        <v>284.407715</v>
      </c>
      <c r="BE123" s="283">
        <v>278.15698200000003</v>
      </c>
      <c r="BF123" s="282">
        <f>_xlfn.FLOOR.PRECISE('[10]численность 2021'!G134)</f>
        <v>297</v>
      </c>
      <c r="BG123" s="282">
        <v>1.4665790000000001</v>
      </c>
      <c r="BH123" s="282">
        <v>1.4343459999999999</v>
      </c>
      <c r="BI123" s="282">
        <f t="shared" si="886"/>
        <v>1.5315120605385071</v>
      </c>
      <c r="BJ123" s="284">
        <f>_xlfn.FLOOR.PRECISE('[10]численность 2021'!K134)</f>
        <v>14</v>
      </c>
      <c r="BK123" s="284"/>
      <c r="BL123" s="284">
        <f t="shared" si="913"/>
        <v>14</v>
      </c>
      <c r="BM123" s="285">
        <f t="shared" si="866"/>
        <v>14.850000000000001</v>
      </c>
      <c r="BN123" s="290">
        <f t="shared" si="897"/>
        <v>14</v>
      </c>
      <c r="BO123" s="287">
        <v>14</v>
      </c>
      <c r="BP123" s="285">
        <f t="shared" si="898"/>
        <v>2.1000000000000001</v>
      </c>
      <c r="BQ123" s="286">
        <f t="shared" si="867"/>
        <v>0</v>
      </c>
      <c r="BR123" s="287"/>
      <c r="BS123" s="285">
        <f t="shared" si="868"/>
        <v>2.8000000000000003</v>
      </c>
      <c r="BT123" s="287"/>
      <c r="BU123" s="283">
        <v>368.79244999999997</v>
      </c>
      <c r="BV123" s="283">
        <v>387.54458599999998</v>
      </c>
      <c r="BW123" s="282">
        <f>_xlfn.FLOOR.PRECISE('[10]численность 2021'!H134)</f>
        <v>413</v>
      </c>
      <c r="BX123" s="282">
        <v>1.9017170000000001</v>
      </c>
      <c r="BY123" s="282">
        <v>1.9984150000000001</v>
      </c>
      <c r="BZ123" s="282">
        <f t="shared" si="887"/>
        <v>2.1296783872134797</v>
      </c>
      <c r="CA123" s="284">
        <f>_xlfn.FLOOR.PRECISE('[10]численность 2021'!M134)</f>
        <v>28</v>
      </c>
      <c r="CB123" s="284"/>
      <c r="CC123" s="284"/>
      <c r="CD123" s="284">
        <f t="shared" si="914"/>
        <v>28</v>
      </c>
      <c r="CE123" s="285">
        <f t="shared" si="869"/>
        <v>28.910000000000004</v>
      </c>
      <c r="CF123" s="290">
        <f t="shared" si="870"/>
        <v>28</v>
      </c>
      <c r="CG123" s="287">
        <v>28</v>
      </c>
      <c r="CH123" s="285">
        <f t="shared" si="915"/>
        <v>2.1000000000000001</v>
      </c>
      <c r="CI123" s="286">
        <f t="shared" si="871"/>
        <v>0</v>
      </c>
      <c r="CJ123" s="287"/>
      <c r="CK123" s="285">
        <f t="shared" si="916"/>
        <v>2.1000000000000001</v>
      </c>
      <c r="CL123" s="286">
        <f t="shared" si="872"/>
        <v>0</v>
      </c>
      <c r="CM123" s="287"/>
      <c r="CN123" s="285">
        <f t="shared" si="873"/>
        <v>5.6000000000000005</v>
      </c>
      <c r="CO123" s="287"/>
      <c r="CP123" s="291">
        <f t="shared" si="874"/>
        <v>1</v>
      </c>
      <c r="CQ123" s="283"/>
      <c r="CR123" s="283"/>
      <c r="CS123" s="283"/>
      <c r="CT123" s="282"/>
      <c r="CU123" s="282"/>
      <c r="CV123" s="282"/>
      <c r="CW123" s="284"/>
      <c r="CX123" s="285"/>
      <c r="CY123" s="290"/>
      <c r="CZ123" s="292"/>
      <c r="DA123" s="285"/>
      <c r="DB123" s="292"/>
      <c r="DC123" s="283">
        <v>43.037734999999998</v>
      </c>
      <c r="DD123" s="283">
        <v>44.830975000000002</v>
      </c>
      <c r="DE123" s="282">
        <f>_xlfn.FLOOR.PRECISE('[10]численность 2021'!I134)</f>
        <v>53</v>
      </c>
      <c r="DF123" s="282">
        <v>0.22192899999999999</v>
      </c>
      <c r="DG123" s="282">
        <v>0.23117599999999999</v>
      </c>
      <c r="DH123" s="282">
        <f t="shared" si="888"/>
        <v>0.27330013201528919</v>
      </c>
      <c r="DI123" s="284">
        <f>_xlfn.FLOOR.PRECISE('[10]численность 2021'!N134)</f>
        <v>0</v>
      </c>
      <c r="DJ123" s="285">
        <f t="shared" si="917"/>
        <v>7.9499999999999993</v>
      </c>
      <c r="DK123" s="286">
        <f t="shared" si="878"/>
        <v>0</v>
      </c>
      <c r="DL123" s="287"/>
      <c r="DM123" s="285">
        <f t="shared" si="918"/>
        <v>0</v>
      </c>
      <c r="DN123" s="287"/>
      <c r="DO123" s="283">
        <v>9.222372</v>
      </c>
      <c r="DP123" s="283">
        <v>9.222372</v>
      </c>
      <c r="DQ123" s="282">
        <f>_xlfn.FLOOR.PRECISE('[10]численность 2021'!J134)</f>
        <v>7</v>
      </c>
      <c r="DR123" s="282">
        <v>4.7556000000000001e-002</v>
      </c>
      <c r="DS123" s="282">
        <v>4.7556000000000001e-002</v>
      </c>
      <c r="DT123" s="282">
        <f t="shared" si="889"/>
        <v>3.6096243851075925e-002</v>
      </c>
      <c r="DU123" s="284">
        <f>_xlfn.FLOOR.PRECISE('[10]численность 2021'!S134)</f>
        <v>0</v>
      </c>
      <c r="DV123" s="285">
        <f t="shared" si="879"/>
        <v>0.70000000000000007</v>
      </c>
      <c r="DW123" s="286">
        <f t="shared" si="880"/>
        <v>0</v>
      </c>
      <c r="DX123" s="287"/>
      <c r="DY123" s="283">
        <v>0</v>
      </c>
      <c r="DZ123" s="293">
        <v>0</v>
      </c>
      <c r="EA123" s="282">
        <f>_xlfn.FLOOR.PRECISE('[10]численность 2021'!T134)</f>
        <v>0</v>
      </c>
      <c r="EB123" s="282">
        <v>0</v>
      </c>
      <c r="EC123" s="282">
        <v>0</v>
      </c>
      <c r="ED123" s="282">
        <f t="shared" si="890"/>
        <v>0</v>
      </c>
      <c r="EE123" s="284">
        <f>_xlfn.FLOOR.PRECISE('[10]численность 2021'!U134)</f>
        <v>0</v>
      </c>
      <c r="EF123" s="285">
        <f t="shared" si="881"/>
        <v>0</v>
      </c>
      <c r="EG123" s="286">
        <f t="shared" si="882"/>
        <v>0</v>
      </c>
      <c r="EH123" s="292"/>
    </row>
    <row r="124" ht="47.25">
      <c r="A124" s="152" t="s">
        <v>334</v>
      </c>
      <c r="B124" s="282">
        <f>'[10]численность 2021'!C136</f>
        <v>264.69598388671875</v>
      </c>
      <c r="C124" s="283">
        <v>451.54025300000001</v>
      </c>
      <c r="D124" s="283">
        <v>488.909088</v>
      </c>
      <c r="E124" s="282">
        <f>_xlfn.FLOOR.PRECISE('[10]численность 2021'!D136)</f>
        <v>427</v>
      </c>
      <c r="F124" s="282">
        <v>1.847059</v>
      </c>
      <c r="G124" s="282">
        <v>1.847059</v>
      </c>
      <c r="H124" s="282">
        <f t="shared" si="909"/>
        <v>1.6131714343756045</v>
      </c>
      <c r="I124" s="284">
        <f>_xlfn.FLOOR.PRECISE('[10]численность 2021'!R136)</f>
        <v>149</v>
      </c>
      <c r="J124" s="285">
        <f t="shared" si="858"/>
        <v>149.44999999999999</v>
      </c>
      <c r="K124" s="286">
        <f t="shared" si="859"/>
        <v>149</v>
      </c>
      <c r="L124" s="287">
        <v>149</v>
      </c>
      <c r="M124" s="283">
        <v>79</v>
      </c>
      <c r="N124" s="283">
        <v>79</v>
      </c>
      <c r="O124" s="282">
        <f>_xlfn.FLOOR.PRECISE('[10]численность 2021'!P136)</f>
        <v>79</v>
      </c>
      <c r="P124" s="282">
        <v>0.298456</v>
      </c>
      <c r="Q124" s="282">
        <v>0.298456</v>
      </c>
      <c r="R124" s="282">
        <f t="shared" si="860"/>
        <v>0.29845560495473716</v>
      </c>
      <c r="S124" s="284">
        <f>_xlfn.FLOOR.PRECISE('[10]численность 2021'!Q136)</f>
        <v>15</v>
      </c>
      <c r="T124" s="284"/>
      <c r="U124" s="285">
        <f t="shared" si="910"/>
        <v>23.699999999999999</v>
      </c>
      <c r="V124" s="286">
        <f t="shared" si="861"/>
        <v>15</v>
      </c>
      <c r="W124" s="287">
        <v>15</v>
      </c>
      <c r="X124" s="287"/>
      <c r="Y124" s="288"/>
      <c r="Z124" s="283">
        <v>1584.543091</v>
      </c>
      <c r="AA124" s="283">
        <v>1433.8999020000001</v>
      </c>
      <c r="AB124" s="282">
        <f>_xlfn.FLOOR.PRECISE('[10]численность 2021'!E136)</f>
        <v>1711</v>
      </c>
      <c r="AC124" s="282">
        <v>5.986275</v>
      </c>
      <c r="AD124" s="282">
        <v>5.4171569999999996</v>
      </c>
      <c r="AE124" s="282">
        <f t="shared" si="884"/>
        <v>6.4640194946525984</v>
      </c>
      <c r="AF124" s="284">
        <f>_xlfn.FLOOR.PRECISE('[10]численность 2021'!O136)</f>
        <v>85</v>
      </c>
      <c r="AG124" s="285">
        <f t="shared" si="904"/>
        <v>85.550000000000011</v>
      </c>
      <c r="AH124" s="286">
        <f t="shared" si="905"/>
        <v>85</v>
      </c>
      <c r="AI124" s="289">
        <f t="shared" si="862"/>
        <v>63.75</v>
      </c>
      <c r="AJ124" s="287">
        <v>85</v>
      </c>
      <c r="AK124" s="287">
        <v>63</v>
      </c>
      <c r="AL124" s="283">
        <v>303.62191799999999</v>
      </c>
      <c r="AM124" s="283">
        <v>439.86251800000002</v>
      </c>
      <c r="AN124" s="282">
        <f>_xlfn.FLOOR.PRECISE('[10]численность 2021'!F136)</f>
        <v>531</v>
      </c>
      <c r="AO124" s="282">
        <v>1.1470590000000001</v>
      </c>
      <c r="AP124" s="282">
        <v>1.6617649999999999</v>
      </c>
      <c r="AQ124" s="282">
        <f t="shared" si="885"/>
        <v>2.0060750155818408</v>
      </c>
      <c r="AR124" s="284">
        <f>_xlfn.FLOOR.PRECISE('[10]численность 2021'!L136)</f>
        <v>26</v>
      </c>
      <c r="AS124" s="284"/>
      <c r="AT124" s="284">
        <f t="shared" si="911"/>
        <v>26</v>
      </c>
      <c r="AU124" s="285">
        <f t="shared" si="863"/>
        <v>37.170000000000002</v>
      </c>
      <c r="AV124" s="285">
        <f t="shared" si="912"/>
        <v>0</v>
      </c>
      <c r="AW124" s="290">
        <f t="shared" si="864"/>
        <v>26</v>
      </c>
      <c r="AX124" s="287">
        <v>26</v>
      </c>
      <c r="AY124" s="285">
        <f t="shared" si="894"/>
        <v>3.8999999999999999</v>
      </c>
      <c r="AZ124" s="286">
        <f t="shared" si="865"/>
        <v>0</v>
      </c>
      <c r="BA124" s="287"/>
      <c r="BB124" s="285">
        <f t="shared" si="895"/>
        <v>7.7999999999999998</v>
      </c>
      <c r="BC124" s="287"/>
      <c r="BD124" s="283">
        <v>380</v>
      </c>
      <c r="BE124" s="283">
        <v>451.15103099999999</v>
      </c>
      <c r="BF124" s="282">
        <f>_xlfn.FLOOR.PRECISE('[10]численность 2021'!G136)</f>
        <v>441</v>
      </c>
      <c r="BG124" s="282">
        <v>1.4356089999999999</v>
      </c>
      <c r="BH124" s="282">
        <v>1.704412</v>
      </c>
      <c r="BI124" s="282">
        <f t="shared" si="886"/>
        <v>1.6660623010764442</v>
      </c>
      <c r="BJ124" s="284">
        <f>_xlfn.FLOOR.PRECISE('[10]численность 2021'!K136)</f>
        <v>22</v>
      </c>
      <c r="BK124" s="284"/>
      <c r="BL124" s="284">
        <f t="shared" si="913"/>
        <v>22</v>
      </c>
      <c r="BM124" s="285">
        <f t="shared" si="866"/>
        <v>22.050000000000001</v>
      </c>
      <c r="BN124" s="290">
        <f t="shared" si="897"/>
        <v>22</v>
      </c>
      <c r="BO124" s="287">
        <v>22</v>
      </c>
      <c r="BP124" s="285">
        <f t="shared" si="898"/>
        <v>3.2999999999999998</v>
      </c>
      <c r="BQ124" s="286">
        <f t="shared" si="867"/>
        <v>0</v>
      </c>
      <c r="BR124" s="287"/>
      <c r="BS124" s="285">
        <f t="shared" si="868"/>
        <v>4.4000000000000004</v>
      </c>
      <c r="BT124" s="287"/>
      <c r="BU124" s="283">
        <v>320.55465700000002</v>
      </c>
      <c r="BV124" s="283">
        <v>411.57635499999998</v>
      </c>
      <c r="BW124" s="282">
        <f>_xlfn.FLOOR.PRECISE('[10]численность 2021'!H136)</f>
        <v>399</v>
      </c>
      <c r="BX124" s="282">
        <v>1.2110289999999999</v>
      </c>
      <c r="BY124" s="282">
        <v>1.554902</v>
      </c>
      <c r="BZ124" s="282">
        <f t="shared" si="887"/>
        <v>1.5073897009739257</v>
      </c>
      <c r="CA124" s="284">
        <f>_xlfn.FLOOR.PRECISE('[10]численность 2021'!M136)</f>
        <v>19</v>
      </c>
      <c r="CB124" s="284"/>
      <c r="CC124" s="284"/>
      <c r="CD124" s="284">
        <f t="shared" si="914"/>
        <v>19</v>
      </c>
      <c r="CE124" s="285">
        <f t="shared" si="869"/>
        <v>19.950000000000003</v>
      </c>
      <c r="CF124" s="290">
        <f t="shared" si="870"/>
        <v>19</v>
      </c>
      <c r="CG124" s="287">
        <v>19</v>
      </c>
      <c r="CH124" s="285">
        <f t="shared" si="915"/>
        <v>1.425</v>
      </c>
      <c r="CI124" s="286">
        <f t="shared" si="871"/>
        <v>0</v>
      </c>
      <c r="CJ124" s="287"/>
      <c r="CK124" s="285">
        <f t="shared" si="916"/>
        <v>1.425</v>
      </c>
      <c r="CL124" s="286">
        <f t="shared" si="872"/>
        <v>0</v>
      </c>
      <c r="CM124" s="287"/>
      <c r="CN124" s="285">
        <f t="shared" ref="CN124:CN187" si="919">CG124*0.20000000000000001</f>
        <v>3.8000000000000003</v>
      </c>
      <c r="CO124" s="287"/>
      <c r="CP124" s="291">
        <f t="shared" ref="CP124:CP187" si="920">IF(CG124*0.25&gt;CJ124+CM124-0.10000000000000001,1,0)</f>
        <v>1</v>
      </c>
      <c r="CQ124" s="283"/>
      <c r="CR124" s="283"/>
      <c r="CS124" s="283"/>
      <c r="CT124" s="282"/>
      <c r="CU124" s="282"/>
      <c r="CV124" s="282"/>
      <c r="CW124" s="284"/>
      <c r="CX124" s="285"/>
      <c r="CY124" s="290"/>
      <c r="CZ124" s="292"/>
      <c r="DA124" s="285"/>
      <c r="DB124" s="292"/>
      <c r="DC124" s="283">
        <v>79.473686000000001</v>
      </c>
      <c r="DD124" s="283">
        <v>79.473686000000001</v>
      </c>
      <c r="DE124" s="282">
        <f>_xlfn.FLOOR.PRECISE('[10]численность 2021'!I136)</f>
        <v>68</v>
      </c>
      <c r="DF124" s="282">
        <v>0.30024499999999998</v>
      </c>
      <c r="DG124" s="282">
        <v>0.30024499999999998</v>
      </c>
      <c r="DH124" s="282">
        <f t="shared" si="888"/>
        <v>0.25689849540407755</v>
      </c>
      <c r="DI124" s="284">
        <f>_xlfn.FLOOR.PRECISE('[10]численность 2021'!N136)</f>
        <v>0</v>
      </c>
      <c r="DJ124" s="285">
        <f t="shared" si="917"/>
        <v>10.199999999999999</v>
      </c>
      <c r="DK124" s="286">
        <f t="shared" si="878"/>
        <v>0</v>
      </c>
      <c r="DL124" s="287"/>
      <c r="DM124" s="285">
        <f t="shared" si="918"/>
        <v>0</v>
      </c>
      <c r="DN124" s="287"/>
      <c r="DO124" s="283">
        <v>10.380236999999999</v>
      </c>
      <c r="DP124" s="283">
        <v>10.380236999999999</v>
      </c>
      <c r="DQ124" s="282">
        <f>_xlfn.FLOOR.PRECISE('[10]численность 2021'!J136)</f>
        <v>11</v>
      </c>
      <c r="DR124" s="282">
        <v>3.9216000000000001e-002</v>
      </c>
      <c r="DS124" s="282">
        <v>3.9216000000000001e-002</v>
      </c>
      <c r="DT124" s="282">
        <f t="shared" si="889"/>
        <v>4.1557109550659603e-002</v>
      </c>
      <c r="DU124" s="284">
        <f>_xlfn.FLOOR.PRECISE('[10]численность 2021'!S136)</f>
        <v>0</v>
      </c>
      <c r="DV124" s="285">
        <f t="shared" si="879"/>
        <v>1.1000000000000001</v>
      </c>
      <c r="DW124" s="286">
        <f t="shared" si="880"/>
        <v>0</v>
      </c>
      <c r="DX124" s="287"/>
      <c r="DY124" s="283">
        <v>0</v>
      </c>
      <c r="DZ124" s="293">
        <v>0</v>
      </c>
      <c r="EA124" s="282">
        <f>_xlfn.FLOOR.PRECISE('[10]численность 2021'!T136)</f>
        <v>0</v>
      </c>
      <c r="EB124" s="282">
        <v>0</v>
      </c>
      <c r="EC124" s="282">
        <v>0</v>
      </c>
      <c r="ED124" s="282">
        <f t="shared" si="890"/>
        <v>0</v>
      </c>
      <c r="EE124" s="284">
        <f>_xlfn.FLOOR.PRECISE('[10]численность 2021'!U136)</f>
        <v>0</v>
      </c>
      <c r="EF124" s="285">
        <f t="shared" si="881"/>
        <v>0</v>
      </c>
      <c r="EG124" s="286">
        <f t="shared" si="882"/>
        <v>0</v>
      </c>
      <c r="EH124" s="292"/>
    </row>
    <row r="125" ht="31.5">
      <c r="A125" s="152" t="s">
        <v>335</v>
      </c>
      <c r="B125" s="282">
        <f>'[10]численность 2021'!C137</f>
        <v>93.550003051757813</v>
      </c>
      <c r="C125" s="283">
        <v>797.135986</v>
      </c>
      <c r="D125" s="283">
        <v>618.34783900000002</v>
      </c>
      <c r="E125" s="282">
        <f>_xlfn.FLOOR.PRECISE('[10]численность 2021'!D137)</f>
        <v>782</v>
      </c>
      <c r="F125" s="282">
        <v>6.6098109999999997</v>
      </c>
      <c r="G125" s="282">
        <v>6.6098109999999997</v>
      </c>
      <c r="H125" s="282">
        <f t="shared" si="909"/>
        <v>8.3591659485820422</v>
      </c>
      <c r="I125" s="284">
        <f>_xlfn.FLOOR.PRECISE('[10]численность 2021'!R137)</f>
        <v>273</v>
      </c>
      <c r="J125" s="285">
        <f t="shared" si="858"/>
        <v>273.69999999999999</v>
      </c>
      <c r="K125" s="286">
        <f t="shared" si="859"/>
        <v>273</v>
      </c>
      <c r="L125" s="287">
        <v>273</v>
      </c>
      <c r="M125" s="283">
        <v>47</v>
      </c>
      <c r="N125" s="283">
        <v>62</v>
      </c>
      <c r="O125" s="282">
        <f>_xlfn.FLOOR.PRECISE('[10]численность 2021'!P137)</f>
        <v>62</v>
      </c>
      <c r="P125" s="282">
        <v>0.50240499999999999</v>
      </c>
      <c r="Q125" s="282">
        <v>0.66274699999999998</v>
      </c>
      <c r="R125" s="282">
        <f t="shared" si="860"/>
        <v>0.66274717239397263</v>
      </c>
      <c r="S125" s="284">
        <f>_xlfn.FLOOR.PRECISE('[10]численность 2021'!Q137)</f>
        <v>10</v>
      </c>
      <c r="T125" s="284"/>
      <c r="U125" s="285">
        <f t="shared" si="910"/>
        <v>18.599999999999998</v>
      </c>
      <c r="V125" s="286">
        <f t="shared" si="861"/>
        <v>10</v>
      </c>
      <c r="W125" s="287">
        <v>10</v>
      </c>
      <c r="X125" s="287"/>
      <c r="Y125" s="288"/>
      <c r="Z125" s="283">
        <v>1278.739014</v>
      </c>
      <c r="AA125" s="283">
        <v>1270.6326899999999</v>
      </c>
      <c r="AB125" s="282">
        <f>_xlfn.FLOOR.PRECISE('[10]численность 2021'!E137)</f>
        <v>1588</v>
      </c>
      <c r="AC125" s="282">
        <v>13.669043</v>
      </c>
      <c r="AD125" s="282">
        <v>13.582390999999999</v>
      </c>
      <c r="AE125" s="282">
        <f t="shared" si="884"/>
        <v>16.974879189703685</v>
      </c>
      <c r="AF125" s="284">
        <f>_xlfn.FLOOR.PRECISE('[10]численность 2021'!O137)</f>
        <v>75</v>
      </c>
      <c r="AG125" s="285">
        <f t="shared" si="904"/>
        <v>79.400000000000006</v>
      </c>
      <c r="AH125" s="286">
        <f t="shared" si="905"/>
        <v>75</v>
      </c>
      <c r="AI125" s="289">
        <f t="shared" si="862"/>
        <v>56.25</v>
      </c>
      <c r="AJ125" s="287">
        <v>75</v>
      </c>
      <c r="AK125" s="287">
        <v>56</v>
      </c>
      <c r="AL125" s="283">
        <v>0</v>
      </c>
      <c r="AM125" s="283">
        <v>0</v>
      </c>
      <c r="AN125" s="282">
        <f>_xlfn.FLOOR.PRECISE('[10]численность 2021'!F137)</f>
        <v>0</v>
      </c>
      <c r="AO125" s="282">
        <v>0</v>
      </c>
      <c r="AP125" s="282">
        <v>0</v>
      </c>
      <c r="AQ125" s="282">
        <f t="shared" si="885"/>
        <v>0</v>
      </c>
      <c r="AR125" s="284">
        <f>_xlfn.FLOOR.PRECISE('[10]численность 2021'!L137)</f>
        <v>0</v>
      </c>
      <c r="AS125" s="284"/>
      <c r="AT125" s="284">
        <f t="shared" si="911"/>
        <v>0</v>
      </c>
      <c r="AU125" s="285">
        <f t="shared" si="863"/>
        <v>0</v>
      </c>
      <c r="AV125" s="285">
        <f t="shared" si="912"/>
        <v>0</v>
      </c>
      <c r="AW125" s="290">
        <f t="shared" si="864"/>
        <v>0</v>
      </c>
      <c r="AX125" s="287"/>
      <c r="AY125" s="285">
        <f t="shared" si="894"/>
        <v>0</v>
      </c>
      <c r="AZ125" s="286">
        <f t="shared" si="865"/>
        <v>0</v>
      </c>
      <c r="BA125" s="287"/>
      <c r="BB125" s="285">
        <f t="shared" si="895"/>
        <v>0</v>
      </c>
      <c r="BC125" s="287"/>
      <c r="BD125" s="283">
        <v>126.955589</v>
      </c>
      <c r="BE125" s="283">
        <v>140.37132299999999</v>
      </c>
      <c r="BF125" s="282">
        <f>_xlfn.FLOOR.PRECISE('[10]численность 2021'!G137)</f>
        <v>195</v>
      </c>
      <c r="BG125" s="282">
        <v>1.3570880000000001</v>
      </c>
      <c r="BH125" s="282">
        <v>1.5004949999999999</v>
      </c>
      <c r="BI125" s="282">
        <f t="shared" si="886"/>
        <v>2.0844467518842689</v>
      </c>
      <c r="BJ125" s="284">
        <f>_xlfn.FLOOR.PRECISE('[10]численность 2021'!K137)</f>
        <v>13</v>
      </c>
      <c r="BK125" s="284"/>
      <c r="BL125" s="284">
        <f t="shared" si="913"/>
        <v>13</v>
      </c>
      <c r="BM125" s="285">
        <f t="shared" si="866"/>
        <v>13.650000000000002</v>
      </c>
      <c r="BN125" s="290">
        <f t="shared" si="897"/>
        <v>13</v>
      </c>
      <c r="BO125" s="287">
        <v>13</v>
      </c>
      <c r="BP125" s="285">
        <f t="shared" si="898"/>
        <v>1.95</v>
      </c>
      <c r="BQ125" s="286">
        <f t="shared" si="867"/>
        <v>0</v>
      </c>
      <c r="BR125" s="287"/>
      <c r="BS125" s="285">
        <f t="shared" si="868"/>
        <v>2.6000000000000001</v>
      </c>
      <c r="BT125" s="287"/>
      <c r="BU125" s="283">
        <v>232.97004699999999</v>
      </c>
      <c r="BV125" s="283">
        <v>213.836716</v>
      </c>
      <c r="BW125" s="282">
        <f>_xlfn.FLOOR.PRECISE('[10]численность 2021'!H137)</f>
        <v>286</v>
      </c>
      <c r="BX125" s="282">
        <v>2.490326</v>
      </c>
      <c r="BY125" s="282">
        <v>2.2858010000000002</v>
      </c>
      <c r="BZ125" s="282">
        <f t="shared" si="887"/>
        <v>3.0571885694302607</v>
      </c>
      <c r="CA125" s="284">
        <f>_xlfn.FLOOR.PRECISE('[10]численность 2021'!M137)</f>
        <v>20</v>
      </c>
      <c r="CB125" s="284"/>
      <c r="CC125" s="284"/>
      <c r="CD125" s="284">
        <f t="shared" si="914"/>
        <v>20</v>
      </c>
      <c r="CE125" s="285">
        <f t="shared" si="869"/>
        <v>20.020000000000003</v>
      </c>
      <c r="CF125" s="290">
        <f t="shared" si="870"/>
        <v>20</v>
      </c>
      <c r="CG125" s="287">
        <v>20</v>
      </c>
      <c r="CH125" s="285">
        <f t="shared" si="915"/>
        <v>1.5</v>
      </c>
      <c r="CI125" s="286">
        <f t="shared" si="871"/>
        <v>0</v>
      </c>
      <c r="CJ125" s="287"/>
      <c r="CK125" s="285">
        <f t="shared" si="916"/>
        <v>1.5</v>
      </c>
      <c r="CL125" s="286">
        <f t="shared" si="872"/>
        <v>0</v>
      </c>
      <c r="CM125" s="287"/>
      <c r="CN125" s="285">
        <f t="shared" si="919"/>
        <v>4</v>
      </c>
      <c r="CO125" s="287"/>
      <c r="CP125" s="291">
        <f t="shared" si="920"/>
        <v>1</v>
      </c>
      <c r="CQ125" s="283">
        <v>0</v>
      </c>
      <c r="CR125" s="283">
        <v>0</v>
      </c>
      <c r="CS125" s="283" t="e">
        <f>#NAME?</f>
        <v>#REF!</v>
      </c>
      <c r="CT125" s="282">
        <v>0</v>
      </c>
      <c r="CU125" s="282">
        <v>0</v>
      </c>
      <c r="CV125" s="282" t="e">
        <f>#NAME?</f>
        <v>#REF!</v>
      </c>
      <c r="CW125" s="284" t="e">
        <f>#NAME?</f>
        <v>#REF!</v>
      </c>
      <c r="CX125" s="285" t="e">
        <f t="shared" si="906"/>
        <v>#REF!</v>
      </c>
      <c r="CY125" s="290" t="e">
        <f t="shared" si="907"/>
        <v>#REF!</v>
      </c>
      <c r="CZ125" s="292"/>
      <c r="DA125" s="285">
        <f t="shared" si="908"/>
        <v>0</v>
      </c>
      <c r="DB125" s="292"/>
      <c r="DC125" s="283">
        <v>0</v>
      </c>
      <c r="DD125" s="283">
        <v>0</v>
      </c>
      <c r="DE125" s="282">
        <f>_xlfn.FLOOR.PRECISE('[10]численность 2021'!I137)</f>
        <v>0</v>
      </c>
      <c r="DF125" s="282">
        <v>0</v>
      </c>
      <c r="DG125" s="282">
        <v>0</v>
      </c>
      <c r="DH125" s="282">
        <f t="shared" si="888"/>
        <v>0</v>
      </c>
      <c r="DI125" s="284">
        <f>_xlfn.FLOOR.PRECISE('[10]численность 2021'!N137)</f>
        <v>0</v>
      </c>
      <c r="DJ125" s="285">
        <f t="shared" si="917"/>
        <v>0</v>
      </c>
      <c r="DK125" s="286">
        <f t="shared" si="878"/>
        <v>0</v>
      </c>
      <c r="DL125" s="287"/>
      <c r="DM125" s="285">
        <f t="shared" si="918"/>
        <v>0</v>
      </c>
      <c r="DN125" s="287"/>
      <c r="DO125" s="283">
        <v>0</v>
      </c>
      <c r="DP125" s="283">
        <v>0</v>
      </c>
      <c r="DQ125" s="282">
        <f>_xlfn.FLOOR.PRECISE('[10]численность 2021'!J137)</f>
        <v>0</v>
      </c>
      <c r="DR125" s="282">
        <v>0</v>
      </c>
      <c r="DS125" s="282">
        <v>0</v>
      </c>
      <c r="DT125" s="282">
        <f t="shared" si="889"/>
        <v>0</v>
      </c>
      <c r="DU125" s="284">
        <f>_xlfn.FLOOR.PRECISE('[10]численность 2021'!S137)</f>
        <v>0</v>
      </c>
      <c r="DV125" s="285">
        <f t="shared" si="879"/>
        <v>0</v>
      </c>
      <c r="DW125" s="286">
        <f t="shared" si="880"/>
        <v>0</v>
      </c>
      <c r="DX125" s="287"/>
      <c r="DY125" s="283">
        <v>0</v>
      </c>
      <c r="DZ125" s="293">
        <v>0</v>
      </c>
      <c r="EA125" s="282">
        <f>_xlfn.FLOOR.PRECISE('[10]численность 2021'!T137)</f>
        <v>0</v>
      </c>
      <c r="EB125" s="282">
        <v>0</v>
      </c>
      <c r="EC125" s="282">
        <v>0</v>
      </c>
      <c r="ED125" s="282">
        <f t="shared" si="890"/>
        <v>0</v>
      </c>
      <c r="EE125" s="284">
        <f>_xlfn.FLOOR.PRECISE('[10]численность 2021'!U137)</f>
        <v>0</v>
      </c>
      <c r="EF125" s="285">
        <f t="shared" si="881"/>
        <v>0</v>
      </c>
      <c r="EG125" s="286">
        <f t="shared" si="882"/>
        <v>0</v>
      </c>
      <c r="EH125" s="292"/>
    </row>
    <row r="126" ht="15.75">
      <c r="A126" s="268" t="s">
        <v>187</v>
      </c>
      <c r="B126" s="282"/>
      <c r="C126" s="283"/>
      <c r="D126" s="283"/>
      <c r="E126" s="282"/>
      <c r="F126" s="282"/>
      <c r="G126" s="282"/>
      <c r="H126" s="282"/>
      <c r="I126" s="284"/>
      <c r="J126" s="285">
        <f t="shared" si="858"/>
        <v>0</v>
      </c>
      <c r="K126" s="286">
        <f t="shared" si="859"/>
        <v>0</v>
      </c>
      <c r="L126" s="292"/>
      <c r="M126" s="283"/>
      <c r="N126" s="283"/>
      <c r="O126" s="282"/>
      <c r="P126" s="282"/>
      <c r="Q126" s="282"/>
      <c r="R126" s="282" t="e">
        <f t="shared" si="860"/>
        <v>#DIV/0!</v>
      </c>
      <c r="S126" s="284"/>
      <c r="T126" s="284"/>
      <c r="U126" s="285">
        <f t="shared" si="910"/>
        <v>0</v>
      </c>
      <c r="V126" s="286">
        <f t="shared" si="861"/>
        <v>0</v>
      </c>
      <c r="W126" s="292"/>
      <c r="X126" s="292"/>
      <c r="Y126" s="288"/>
      <c r="Z126" s="283"/>
      <c r="AA126" s="283"/>
      <c r="AB126" s="282"/>
      <c r="AC126" s="282"/>
      <c r="AD126" s="282"/>
      <c r="AE126" s="282" t="e">
        <f t="shared" si="884"/>
        <v>#DIV/0!</v>
      </c>
      <c r="AF126" s="284"/>
      <c r="AG126" s="285">
        <f t="shared" si="904"/>
        <v>0</v>
      </c>
      <c r="AH126" s="286">
        <f t="shared" si="905"/>
        <v>0</v>
      </c>
      <c r="AI126" s="289">
        <f t="shared" si="862"/>
        <v>0</v>
      </c>
      <c r="AJ126" s="292"/>
      <c r="AK126" s="292"/>
      <c r="AL126" s="283"/>
      <c r="AM126" s="283"/>
      <c r="AN126" s="282"/>
      <c r="AO126" s="282"/>
      <c r="AP126" s="282"/>
      <c r="AQ126" s="282" t="e">
        <f t="shared" si="885"/>
        <v>#DIV/0!</v>
      </c>
      <c r="AR126" s="284"/>
      <c r="AS126" s="284"/>
      <c r="AT126" s="284" t="e">
        <f t="shared" si="911"/>
        <v>#DIV/0!</v>
      </c>
      <c r="AU126" s="285">
        <f t="shared" si="863"/>
        <v>0</v>
      </c>
      <c r="AV126" s="285">
        <f t="shared" si="912"/>
        <v>0</v>
      </c>
      <c r="AW126" s="290">
        <f t="shared" si="864"/>
        <v>0</v>
      </c>
      <c r="AX126" s="292"/>
      <c r="AY126" s="285">
        <f t="shared" ref="AY126:AY189" si="921">IF(AX126&gt;7,AX126*0.14999999999999999,0)</f>
        <v>0</v>
      </c>
      <c r="AZ126" s="286">
        <f t="shared" si="865"/>
        <v>0</v>
      </c>
      <c r="BA126" s="292"/>
      <c r="BB126" s="285">
        <f t="shared" ref="BB126:BB189" si="922">AX126*0.29999999999999999</f>
        <v>0</v>
      </c>
      <c r="BC126" s="292"/>
      <c r="BD126" s="283"/>
      <c r="BE126" s="283"/>
      <c r="BF126" s="282"/>
      <c r="BG126" s="282"/>
      <c r="BH126" s="282"/>
      <c r="BI126" s="282" t="e">
        <f t="shared" si="886"/>
        <v>#DIV/0!</v>
      </c>
      <c r="BJ126" s="284"/>
      <c r="BK126" s="284"/>
      <c r="BL126" s="284" t="e">
        <f t="shared" si="913"/>
        <v>#DIV/0!</v>
      </c>
      <c r="BM126" s="285">
        <f t="shared" si="866"/>
        <v>0</v>
      </c>
      <c r="BN126" s="290">
        <f t="shared" si="897"/>
        <v>0</v>
      </c>
      <c r="BO126" s="292"/>
      <c r="BP126" s="285">
        <f t="shared" ref="BP126:BP189" si="923">IF(BO126&gt;3,BO126*0.14999999999999999,0)</f>
        <v>0</v>
      </c>
      <c r="BQ126" s="286">
        <f t="shared" si="867"/>
        <v>0</v>
      </c>
      <c r="BR126" s="292"/>
      <c r="BS126" s="285">
        <f t="shared" si="868"/>
        <v>0</v>
      </c>
      <c r="BT126" s="292"/>
      <c r="BU126" s="283"/>
      <c r="BV126" s="283"/>
      <c r="BW126" s="282"/>
      <c r="BX126" s="282"/>
      <c r="BY126" s="282"/>
      <c r="BZ126" s="282" t="e">
        <f t="shared" si="887"/>
        <v>#DIV/0!</v>
      </c>
      <c r="CA126" s="284"/>
      <c r="CB126" s="284"/>
      <c r="CC126" s="284"/>
      <c r="CD126" s="284" t="e">
        <f t="shared" si="914"/>
        <v>#DIV/0!</v>
      </c>
      <c r="CE126" s="285">
        <f t="shared" si="869"/>
        <v>0</v>
      </c>
      <c r="CF126" s="290">
        <f t="shared" si="870"/>
        <v>0</v>
      </c>
      <c r="CG126" s="292"/>
      <c r="CH126" s="285">
        <f t="shared" si="915"/>
        <v>0</v>
      </c>
      <c r="CI126" s="286">
        <f t="shared" si="871"/>
        <v>0</v>
      </c>
      <c r="CJ126" s="292"/>
      <c r="CK126" s="285">
        <f t="shared" si="916"/>
        <v>0</v>
      </c>
      <c r="CL126" s="286">
        <f t="shared" si="872"/>
        <v>0</v>
      </c>
      <c r="CM126" s="292"/>
      <c r="CN126" s="285">
        <f t="shared" si="919"/>
        <v>0</v>
      </c>
      <c r="CO126" s="292"/>
      <c r="CP126" s="291">
        <f t="shared" si="920"/>
        <v>1</v>
      </c>
      <c r="CQ126" s="283"/>
      <c r="CR126" s="283"/>
      <c r="CS126" s="283"/>
      <c r="CT126" s="282"/>
      <c r="CU126" s="282"/>
      <c r="CV126" s="282"/>
      <c r="CW126" s="284"/>
      <c r="CX126" s="285">
        <f t="shared" si="906"/>
        <v>0</v>
      </c>
      <c r="CY126" s="290">
        <f t="shared" si="907"/>
        <v>0</v>
      </c>
      <c r="CZ126" s="292"/>
      <c r="DA126" s="285">
        <f t="shared" si="908"/>
        <v>0</v>
      </c>
      <c r="DB126" s="292"/>
      <c r="DC126" s="283"/>
      <c r="DD126" s="283"/>
      <c r="DE126" s="282"/>
      <c r="DF126" s="282"/>
      <c r="DG126" s="282"/>
      <c r="DH126" s="282" t="e">
        <f t="shared" si="888"/>
        <v>#DIV/0!</v>
      </c>
      <c r="DI126" s="284"/>
      <c r="DJ126" s="285">
        <f t="shared" si="917"/>
        <v>0</v>
      </c>
      <c r="DK126" s="286">
        <f t="shared" si="878"/>
        <v>0</v>
      </c>
      <c r="DL126" s="292"/>
      <c r="DM126" s="285">
        <f t="shared" si="918"/>
        <v>0</v>
      </c>
      <c r="DN126" s="292"/>
      <c r="DO126" s="283"/>
      <c r="DP126" s="283"/>
      <c r="DQ126" s="282"/>
      <c r="DR126" s="282"/>
      <c r="DS126" s="282"/>
      <c r="DT126" s="282" t="e">
        <f t="shared" si="889"/>
        <v>#DIV/0!</v>
      </c>
      <c r="DU126" s="284"/>
      <c r="DV126" s="285">
        <f t="shared" si="879"/>
        <v>0</v>
      </c>
      <c r="DW126" s="286">
        <f t="shared" si="880"/>
        <v>0</v>
      </c>
      <c r="DX126" s="292"/>
      <c r="DY126" s="283"/>
      <c r="DZ126" s="293"/>
      <c r="EA126" s="282"/>
      <c r="EB126" s="282"/>
      <c r="EC126" s="282"/>
      <c r="ED126" s="282" t="e">
        <f t="shared" si="890"/>
        <v>#DIV/0!</v>
      </c>
      <c r="EE126" s="284"/>
      <c r="EF126" s="285">
        <f t="shared" si="881"/>
        <v>0</v>
      </c>
      <c r="EG126" s="286">
        <f t="shared" si="882"/>
        <v>0</v>
      </c>
      <c r="EH126" s="292"/>
    </row>
    <row r="127" ht="47.25">
      <c r="A127" s="152" t="s">
        <v>336</v>
      </c>
      <c r="B127" s="282">
        <f>'[10]численность 2021'!C142</f>
        <v>290.82000732421875</v>
      </c>
      <c r="C127" s="283">
        <v>317.82720899999998</v>
      </c>
      <c r="D127" s="283">
        <v>121.27649700000001</v>
      </c>
      <c r="E127" s="282">
        <f>_xlfn.FLOOR.PRECISE('[10]численность 2021'!D142)</f>
        <v>322</v>
      </c>
      <c r="F127" s="282">
        <v>0.417016</v>
      </c>
      <c r="G127" s="282">
        <v>0.417016</v>
      </c>
      <c r="H127" s="282">
        <f t="shared" si="909"/>
        <v>1.1072140564284507</v>
      </c>
      <c r="I127" s="284">
        <f>_xlfn.FLOOR.PRECISE('[10]численность 2021'!R142)</f>
        <v>25</v>
      </c>
      <c r="J127" s="285">
        <f t="shared" si="858"/>
        <v>112.69999999999999</v>
      </c>
      <c r="K127" s="286">
        <f t="shared" si="859"/>
        <v>25</v>
      </c>
      <c r="L127" s="292">
        <v>25</v>
      </c>
      <c r="M127" s="283">
        <v>93</v>
      </c>
      <c r="N127" s="283">
        <v>113</v>
      </c>
      <c r="O127" s="282">
        <f>_xlfn.FLOOR.PRECISE('[10]численность 2021'!P142)</f>
        <v>110</v>
      </c>
      <c r="P127" s="282">
        <v>0.324098</v>
      </c>
      <c r="Q127" s="282">
        <v>0.38855600000000001</v>
      </c>
      <c r="R127" s="282">
        <f t="shared" si="860"/>
        <v>0.37824082673021608</v>
      </c>
      <c r="S127" s="284">
        <f>_xlfn.FLOOR.PRECISE('[10]численность 2021'!Q142)</f>
        <v>20</v>
      </c>
      <c r="T127" s="284"/>
      <c r="U127" s="285">
        <f t="shared" si="910"/>
        <v>33</v>
      </c>
      <c r="V127" s="286">
        <f t="shared" si="861"/>
        <v>20</v>
      </c>
      <c r="W127" s="292">
        <v>20</v>
      </c>
      <c r="X127" s="292"/>
      <c r="Y127" s="288"/>
      <c r="Z127" s="283">
        <v>138.51252700000001</v>
      </c>
      <c r="AA127" s="283">
        <v>51.126368999999997</v>
      </c>
      <c r="AB127" s="282">
        <f>_xlfn.FLOOR.PRECISE('[10]численность 2021'!E142)</f>
        <v>206</v>
      </c>
      <c r="AC127" s="282">
        <v>0.48270600000000002</v>
      </c>
      <c r="AD127" s="282">
        <v>0.17580100000000001</v>
      </c>
      <c r="AE127" s="282">
        <f t="shared" si="884"/>
        <v>0.70834191187658646</v>
      </c>
      <c r="AF127" s="284">
        <f>_xlfn.FLOOR.PRECISE('[10]численность 2021'!O142)</f>
        <v>6</v>
      </c>
      <c r="AG127" s="285">
        <f t="shared" si="904"/>
        <v>10.300000000000001</v>
      </c>
      <c r="AH127" s="286">
        <f t="shared" si="905"/>
        <v>6</v>
      </c>
      <c r="AI127" s="289">
        <f t="shared" si="862"/>
        <v>2.25</v>
      </c>
      <c r="AJ127" s="292">
        <v>3</v>
      </c>
      <c r="AK127" s="292">
        <v>2</v>
      </c>
      <c r="AL127" s="283">
        <v>1041.316284</v>
      </c>
      <c r="AM127" s="283">
        <v>769.37579300000004</v>
      </c>
      <c r="AN127" s="282">
        <f>_xlfn.FLOOR.PRECISE('[10]численность 2021'!F142)</f>
        <v>1187</v>
      </c>
      <c r="AO127" s="282">
        <v>3.6289120000000001</v>
      </c>
      <c r="AP127" s="282">
        <v>2.6455389999999999</v>
      </c>
      <c r="AQ127" s="282">
        <f t="shared" si="885"/>
        <v>4.0815623757160591</v>
      </c>
      <c r="AR127" s="284">
        <f>_xlfn.FLOOR.PRECISE('[10]численность 2021'!L142)</f>
        <v>60</v>
      </c>
      <c r="AS127" s="284"/>
      <c r="AT127" s="284">
        <f t="shared" si="911"/>
        <v>60</v>
      </c>
      <c r="AU127" s="285">
        <f t="shared" si="863"/>
        <v>94.960000000000008</v>
      </c>
      <c r="AV127" s="285">
        <f t="shared" si="912"/>
        <v>0</v>
      </c>
      <c r="AW127" s="290">
        <f t="shared" si="864"/>
        <v>60</v>
      </c>
      <c r="AX127" s="292">
        <v>60</v>
      </c>
      <c r="AY127" s="285">
        <f t="shared" si="921"/>
        <v>9</v>
      </c>
      <c r="AZ127" s="286">
        <f t="shared" si="865"/>
        <v>0</v>
      </c>
      <c r="BA127" s="292"/>
      <c r="BB127" s="285">
        <f t="shared" si="922"/>
        <v>18</v>
      </c>
      <c r="BC127" s="292"/>
      <c r="BD127" s="283">
        <v>406.08483899999999</v>
      </c>
      <c r="BE127" s="283">
        <v>238.577698</v>
      </c>
      <c r="BF127" s="282">
        <f>_xlfn.FLOOR.PRECISE('[10]численность 2021'!G142)</f>
        <v>384</v>
      </c>
      <c r="BG127" s="282">
        <v>1.415176</v>
      </c>
      <c r="BH127" s="282">
        <v>0.82036200000000004</v>
      </c>
      <c r="BI127" s="282">
        <f t="shared" si="886"/>
        <v>1.3204043405854817</v>
      </c>
      <c r="BJ127" s="284">
        <f>_xlfn.FLOOR.PRECISE('[10]численность 2021'!K142)</f>
        <v>19</v>
      </c>
      <c r="BK127" s="284"/>
      <c r="BL127" s="284">
        <f t="shared" si="913"/>
        <v>19</v>
      </c>
      <c r="BM127" s="285">
        <f t="shared" si="866"/>
        <v>19.200000000000003</v>
      </c>
      <c r="BN127" s="290">
        <f t="shared" si="897"/>
        <v>19</v>
      </c>
      <c r="BO127" s="292">
        <v>19</v>
      </c>
      <c r="BP127" s="285">
        <f t="shared" si="923"/>
        <v>2.8500000000000001</v>
      </c>
      <c r="BQ127" s="286">
        <f t="shared" si="867"/>
        <v>0</v>
      </c>
      <c r="BR127" s="292"/>
      <c r="BS127" s="285">
        <f t="shared" si="868"/>
        <v>3.8000000000000003</v>
      </c>
      <c r="BT127" s="292"/>
      <c r="BU127" s="283">
        <v>352.68920900000001</v>
      </c>
      <c r="BV127" s="283">
        <v>163.18824799999999</v>
      </c>
      <c r="BW127" s="282">
        <f>_xlfn.FLOOR.PRECISE('[10]численность 2021'!H142)</f>
        <v>396</v>
      </c>
      <c r="BX127" s="282">
        <v>1.229096</v>
      </c>
      <c r="BY127" s="282">
        <v>0.56113100000000005</v>
      </c>
      <c r="BZ127" s="282">
        <f t="shared" si="887"/>
        <v>1.3616669762287779</v>
      </c>
      <c r="CA127" s="284">
        <f>_xlfn.FLOOR.PRECISE('[10]численность 2021'!M142)</f>
        <v>19</v>
      </c>
      <c r="CB127" s="284"/>
      <c r="CC127" s="284"/>
      <c r="CD127" s="284">
        <f t="shared" si="914"/>
        <v>19</v>
      </c>
      <c r="CE127" s="285">
        <f t="shared" si="869"/>
        <v>19.800000000000001</v>
      </c>
      <c r="CF127" s="290">
        <f t="shared" si="870"/>
        <v>19</v>
      </c>
      <c r="CG127" s="292">
        <v>19</v>
      </c>
      <c r="CH127" s="285">
        <f t="shared" si="915"/>
        <v>1.425</v>
      </c>
      <c r="CI127" s="286">
        <f t="shared" si="871"/>
        <v>0</v>
      </c>
      <c r="CJ127" s="292"/>
      <c r="CK127" s="285">
        <f t="shared" si="916"/>
        <v>1.425</v>
      </c>
      <c r="CL127" s="286">
        <f t="shared" si="872"/>
        <v>0</v>
      </c>
      <c r="CM127" s="292"/>
      <c r="CN127" s="285">
        <f t="shared" si="919"/>
        <v>3.8000000000000003</v>
      </c>
      <c r="CO127" s="292"/>
      <c r="CP127" s="291">
        <f t="shared" si="920"/>
        <v>1</v>
      </c>
      <c r="CQ127" s="283">
        <v>245</v>
      </c>
      <c r="CR127" s="283">
        <v>125</v>
      </c>
      <c r="CS127" s="325" t="e">
        <f>#NAME?</f>
        <v>#REF!</v>
      </c>
      <c r="CT127" s="282">
        <v>0.85499999999999998</v>
      </c>
      <c r="CU127" s="282">
        <v>0.434</v>
      </c>
      <c r="CV127" s="324" t="e">
        <f>#NAME?</f>
        <v>#REF!</v>
      </c>
      <c r="CW127" s="284" t="e">
        <f>#NAME?</f>
        <v>#REF!</v>
      </c>
      <c r="CX127" s="285" t="e">
        <f t="shared" si="906"/>
        <v>#REF!</v>
      </c>
      <c r="CY127" s="290" t="e">
        <f t="shared" si="907"/>
        <v>#REF!</v>
      </c>
      <c r="CZ127" s="292"/>
      <c r="DA127" s="285">
        <f t="shared" si="908"/>
        <v>0</v>
      </c>
      <c r="DB127" s="292"/>
      <c r="DC127" s="283">
        <v>0</v>
      </c>
      <c r="DD127" s="283">
        <v>0</v>
      </c>
      <c r="DE127" s="282">
        <f>_xlfn.FLOOR.PRECISE('[10]численность 2021'!I142)</f>
        <v>0</v>
      </c>
      <c r="DF127" s="282">
        <v>0</v>
      </c>
      <c r="DG127" s="282">
        <v>0</v>
      </c>
      <c r="DH127" s="282">
        <f t="shared" si="888"/>
        <v>0</v>
      </c>
      <c r="DI127" s="284">
        <f>_xlfn.FLOOR.PRECISE('[10]численность 2021'!N142)</f>
        <v>0</v>
      </c>
      <c r="DJ127" s="285">
        <f t="shared" si="917"/>
        <v>0</v>
      </c>
      <c r="DK127" s="286">
        <f t="shared" si="878"/>
        <v>0</v>
      </c>
      <c r="DL127" s="292"/>
      <c r="DM127" s="285">
        <f t="shared" si="918"/>
        <v>0</v>
      </c>
      <c r="DN127" s="292"/>
      <c r="DO127" s="283">
        <v>61.948765000000002</v>
      </c>
      <c r="DP127" s="283">
        <v>22.293474</v>
      </c>
      <c r="DQ127" s="282">
        <f>_xlfn.FLOOR.PRECISE('[10]численность 2021'!J142)</f>
        <v>40</v>
      </c>
      <c r="DR127" s="282">
        <v>0.215887</v>
      </c>
      <c r="DS127" s="282">
        <v>7.6657000000000003e-002</v>
      </c>
      <c r="DT127" s="282">
        <f t="shared" si="889"/>
        <v>0.13754211881098768</v>
      </c>
      <c r="DU127" s="284">
        <f>_xlfn.FLOOR.PRECISE('[10]численность 2021'!S142)</f>
        <v>2</v>
      </c>
      <c r="DV127" s="285">
        <f t="shared" si="879"/>
        <v>4</v>
      </c>
      <c r="DW127" s="286">
        <f t="shared" si="880"/>
        <v>2</v>
      </c>
      <c r="DX127" s="292">
        <v>2</v>
      </c>
      <c r="DY127" s="283">
        <v>0</v>
      </c>
      <c r="DZ127" s="293">
        <v>0</v>
      </c>
      <c r="EA127" s="282">
        <f>_xlfn.FLOOR.PRECISE('[10]численность 2021'!T142)</f>
        <v>0</v>
      </c>
      <c r="EB127" s="282">
        <v>0</v>
      </c>
      <c r="EC127" s="282">
        <v>0</v>
      </c>
      <c r="ED127" s="282">
        <f t="shared" si="890"/>
        <v>0</v>
      </c>
      <c r="EE127" s="284">
        <f>_xlfn.FLOOR.PRECISE('[10]численность 2021'!U142)</f>
        <v>0</v>
      </c>
      <c r="EF127" s="285">
        <f t="shared" si="881"/>
        <v>0</v>
      </c>
      <c r="EG127" s="286">
        <f t="shared" si="882"/>
        <v>0</v>
      </c>
      <c r="EH127" s="292"/>
    </row>
    <row r="128" ht="31.5">
      <c r="A128" s="152" t="s">
        <v>337</v>
      </c>
      <c r="B128" s="282">
        <f>'[10]численность 2021'!C141</f>
        <v>1020.3369750976563</v>
      </c>
      <c r="C128" s="283">
        <v>2687.101318</v>
      </c>
      <c r="D128" s="283">
        <v>2763.6621089999999</v>
      </c>
      <c r="E128" s="282">
        <f>_xlfn.FLOOR.PRECISE('[10]численность 2021'!D141)</f>
        <v>3156</v>
      </c>
      <c r="F128" s="282">
        <v>2.4763999999999999</v>
      </c>
      <c r="G128" s="282">
        <v>2.4763999999999999</v>
      </c>
      <c r="H128" s="282">
        <f t="shared" si="909"/>
        <v>3.093095787985082</v>
      </c>
      <c r="I128" s="284">
        <f>_xlfn.FLOOR.PRECISE('[10]численность 2021'!R141)</f>
        <v>1104</v>
      </c>
      <c r="J128" s="285">
        <f t="shared" si="858"/>
        <v>1104.5999999999999</v>
      </c>
      <c r="K128" s="286">
        <f t="shared" ref="K128:K191" si="924">IF(I128&lt;J128,I128,J128)</f>
        <v>1104</v>
      </c>
      <c r="L128" s="287">
        <v>1104</v>
      </c>
      <c r="M128" s="283">
        <v>967</v>
      </c>
      <c r="N128" s="283">
        <v>858</v>
      </c>
      <c r="O128" s="282">
        <f>_xlfn.FLOOR.PRECISE('[10]численность 2021'!P141)</f>
        <v>946</v>
      </c>
      <c r="P128" s="282">
        <v>0.86648700000000001</v>
      </c>
      <c r="Q128" s="282">
        <v>0.76881699999999997</v>
      </c>
      <c r="R128" s="282">
        <f t="shared" ref="R128:R191" si="925">O128/B128</f>
        <v>0.92714468169641562</v>
      </c>
      <c r="S128" s="284">
        <f>_xlfn.FLOOR.PRECISE('[10]численность 2021'!Q141)</f>
        <v>120</v>
      </c>
      <c r="T128" s="284"/>
      <c r="U128" s="285">
        <f t="shared" si="910"/>
        <v>283.80000000000001</v>
      </c>
      <c r="V128" s="286">
        <f t="shared" ref="V128:V191" si="926">IF(S128&lt;U128,S128,U128)</f>
        <v>120</v>
      </c>
      <c r="W128" s="287">
        <v>120</v>
      </c>
      <c r="X128" s="287"/>
      <c r="Y128" s="288"/>
      <c r="Z128" s="283">
        <v>5424.0825199999999</v>
      </c>
      <c r="AA128" s="283">
        <v>5759.2783200000003</v>
      </c>
      <c r="AB128" s="282">
        <f>_xlfn.FLOOR.PRECISE('[10]численность 2021'!E141)</f>
        <v>6794</v>
      </c>
      <c r="AC128" s="282">
        <v>4.8602889999999999</v>
      </c>
      <c r="AD128" s="282">
        <v>5.1606439999999996</v>
      </c>
      <c r="AE128" s="282">
        <f t="shared" ref="AE128:AE191" si="927">AB128/B128</f>
        <v>6.6585845321833483</v>
      </c>
      <c r="AF128" s="284">
        <f>_xlfn.FLOOR.PRECISE('[10]численность 2021'!O141)</f>
        <v>339</v>
      </c>
      <c r="AG128" s="285">
        <f t="shared" ref="AG128:AG191" si="928">IF(AB128&gt;34,AB128*0.050000000000000003,0)</f>
        <v>339.70000000000005</v>
      </c>
      <c r="AH128" s="286">
        <f t="shared" si="905"/>
        <v>339</v>
      </c>
      <c r="AI128" s="289">
        <f t="shared" ref="AI128:AI191" si="929">AJ128*0.75</f>
        <v>254.25</v>
      </c>
      <c r="AJ128" s="287">
        <v>339</v>
      </c>
      <c r="AK128" s="287">
        <v>254</v>
      </c>
      <c r="AL128" s="283">
        <v>2384.453857</v>
      </c>
      <c r="AM128" s="283">
        <v>2018.759888</v>
      </c>
      <c r="AN128" s="282">
        <f>_xlfn.FLOOR.PRECISE('[10]численность 2021'!F141)</f>
        <v>1949</v>
      </c>
      <c r="AO128" s="282">
        <v>2.1366070000000001</v>
      </c>
      <c r="AP128" s="282">
        <v>1.8089249999999999</v>
      </c>
      <c r="AQ128" s="282">
        <f t="shared" ref="AQ128:AQ191" si="930">AN128/B128</f>
        <v>1.9101532607043488</v>
      </c>
      <c r="AR128" s="284">
        <f>_xlfn.FLOOR.PRECISE('[10]численность 2021'!L141)</f>
        <v>97</v>
      </c>
      <c r="AS128" s="284"/>
      <c r="AT128" s="284">
        <f t="shared" si="911"/>
        <v>97</v>
      </c>
      <c r="AU128" s="285">
        <f t="shared" ref="AU128:AU191" si="931">IF(AN128&gt;34,IF(AQ128&gt;10,AN128*0.14999999999999999,IF(AQ128&gt;8,AN128*0.12,IF(AQ128&gt;6,AN128*0.10000000000000001,IF(AQ128&gt;4,AN128*0.080000000000000002,IF(AQ128&gt;2,AN128*0.070000000000000007,IF(AQ128&gt;1,AN128*0.050000000000000003,IF(AQ128&lt;1,AN128*0.029999999999999999,0))))))),0)</f>
        <v>97.450000000000003</v>
      </c>
      <c r="AV128" s="285">
        <f t="shared" si="912"/>
        <v>0</v>
      </c>
      <c r="AW128" s="290">
        <f t="shared" ref="AW128:AW191" si="932">IF(AR128&lt;AU128,AR128,AU128)</f>
        <v>97</v>
      </c>
      <c r="AX128" s="287">
        <v>97</v>
      </c>
      <c r="AY128" s="285">
        <f t="shared" si="921"/>
        <v>14.549999999999999</v>
      </c>
      <c r="AZ128" s="286">
        <f t="shared" si="865"/>
        <v>0</v>
      </c>
      <c r="BA128" s="287"/>
      <c r="BB128" s="285">
        <f t="shared" si="922"/>
        <v>29.099999999999998</v>
      </c>
      <c r="BC128" s="287"/>
      <c r="BD128" s="283">
        <v>968.56494099999998</v>
      </c>
      <c r="BE128" s="283">
        <v>1037.3367920000001</v>
      </c>
      <c r="BF128" s="282">
        <f>_xlfn.FLOOR.PRECISE('[10]численность 2021'!G141)</f>
        <v>975</v>
      </c>
      <c r="BG128" s="282">
        <v>0.86789000000000005</v>
      </c>
      <c r="BH128" s="282">
        <v>0.92951300000000003</v>
      </c>
      <c r="BI128" s="282">
        <f t="shared" ref="BI128:BI191" si="933">BF128/B128</f>
        <v>0.95556666453911754</v>
      </c>
      <c r="BJ128" s="284">
        <f>_xlfn.FLOOR.PRECISE('[10]численность 2021'!K141)</f>
        <v>29</v>
      </c>
      <c r="BK128" s="284"/>
      <c r="BL128" s="284">
        <f t="shared" si="913"/>
        <v>29</v>
      </c>
      <c r="BM128" s="285">
        <f t="shared" ref="BM128:BM191" si="934">IF(BF128&gt;1,IF(BI128&gt;10,BF128*0.14999999999999999,IF(BI128&gt;8,BF128*0.12,IF(BI128&gt;6,BF128*0.10000000000000001,IF(BI128&gt;4,BF128*0.080000000000000002,IF(BI128&gt;2,BF128*0.070000000000000007,IF(BI128&gt;1,BF128*0.050000000000000003,IF(BI128&lt;1,BF128*0.029999999999999999,0))))))),0)</f>
        <v>29.25</v>
      </c>
      <c r="BN128" s="290">
        <f t="shared" ref="BN128:BN191" si="935">IF(BJ128&lt;BM128,BJ128,BM128)</f>
        <v>29</v>
      </c>
      <c r="BO128" s="287">
        <v>29</v>
      </c>
      <c r="BP128" s="285">
        <f t="shared" si="923"/>
        <v>4.3499999999999996</v>
      </c>
      <c r="BQ128" s="286">
        <f t="shared" ref="BQ128:BQ191" si="936">IF(BK128&lt;BP128,BK128,BP128)</f>
        <v>0</v>
      </c>
      <c r="BR128" s="287"/>
      <c r="BS128" s="285">
        <f t="shared" ref="BS128:BS191" si="937">BO128*0.20000000000000001</f>
        <v>5.8000000000000007</v>
      </c>
      <c r="BT128" s="287"/>
      <c r="BU128" s="325">
        <v>1475.786865</v>
      </c>
      <c r="BV128" s="325">
        <v>1422.826294</v>
      </c>
      <c r="BW128" s="282">
        <f>_xlfn.FLOOR.PRECISE('[10]численность 2021'!H141)</f>
        <v>1631</v>
      </c>
      <c r="BX128" s="324">
        <v>1.32239</v>
      </c>
      <c r="BY128" s="324">
        <v>1.274934</v>
      </c>
      <c r="BZ128" s="282">
        <f t="shared" ref="BZ128:BZ191" si="938">BW128/B128</f>
        <v>1.5984915178085135</v>
      </c>
      <c r="CA128" s="284">
        <f>_xlfn.FLOOR.PRECISE('[10]численность 2021'!M141)</f>
        <v>81</v>
      </c>
      <c r="CB128" s="284"/>
      <c r="CC128" s="284"/>
      <c r="CD128" s="284">
        <f t="shared" si="914"/>
        <v>81</v>
      </c>
      <c r="CE128" s="285">
        <f t="shared" ref="CE128:CE191" si="939">IF(BW128&gt;1,IF(BZ128&gt;10,BW128*0.14999999999999999,IF(BZ128&gt;8,BW128*0.12,IF(BZ128&gt;6,BW128*0.10000000000000001,IF(BZ128&gt;4,BW128*0.080000000000000002,IF(BZ128&gt;2,BW128*0.070000000000000007,IF(BZ128&gt;1,BW128*0.050000000000000003,IF(BZ128&lt;1,BW128*0.029999999999999999,0))))))),0)</f>
        <v>81.550000000000011</v>
      </c>
      <c r="CF128" s="290">
        <f t="shared" ref="CF128:CF191" si="940">IF(CA128&lt;CE128,CA128,CE128)</f>
        <v>81</v>
      </c>
      <c r="CG128" s="287">
        <v>81</v>
      </c>
      <c r="CH128" s="285">
        <f t="shared" si="915"/>
        <v>6.0750000000000002</v>
      </c>
      <c r="CI128" s="286">
        <f t="shared" ref="CI128:CI191" si="941">IF(CB128&lt;CH128,CB128,CH128)</f>
        <v>0</v>
      </c>
      <c r="CJ128" s="287"/>
      <c r="CK128" s="285">
        <f t="shared" si="916"/>
        <v>6.0750000000000002</v>
      </c>
      <c r="CL128" s="286">
        <f t="shared" ref="CL128:CL191" si="942">IF(CC128&lt;CK128,CC128,CK128)</f>
        <v>0</v>
      </c>
      <c r="CM128" s="287"/>
      <c r="CN128" s="285">
        <f t="shared" si="919"/>
        <v>16.199999999999999</v>
      </c>
      <c r="CO128" s="287"/>
      <c r="CP128" s="291">
        <f t="shared" si="920"/>
        <v>1</v>
      </c>
      <c r="CQ128" s="283">
        <v>128</v>
      </c>
      <c r="CR128" s="283">
        <v>177</v>
      </c>
      <c r="CS128" s="283" t="e">
        <f>#NAME?</f>
        <v>#REF!</v>
      </c>
      <c r="CT128" s="282">
        <v>0.13200000000000001</v>
      </c>
      <c r="CU128" s="282">
        <v>0.183</v>
      </c>
      <c r="CV128" s="282" t="e">
        <f>#NAME?</f>
        <v>#REF!</v>
      </c>
      <c r="CW128" s="284" t="e">
        <f>#NAME?</f>
        <v>#REF!</v>
      </c>
      <c r="CX128" s="285" t="e">
        <f t="shared" si="906"/>
        <v>#REF!</v>
      </c>
      <c r="CY128" s="290" t="e">
        <f t="shared" si="907"/>
        <v>#REF!</v>
      </c>
      <c r="CZ128" s="292"/>
      <c r="DA128" s="285">
        <f t="shared" si="908"/>
        <v>0</v>
      </c>
      <c r="DB128" s="292"/>
      <c r="DC128" s="283">
        <v>0</v>
      </c>
      <c r="DD128" s="283">
        <v>0</v>
      </c>
      <c r="DE128" s="282">
        <f>_xlfn.FLOOR.PRECISE('[10]численность 2021'!I141)</f>
        <v>0</v>
      </c>
      <c r="DF128" s="282">
        <v>0</v>
      </c>
      <c r="DG128" s="282">
        <v>0</v>
      </c>
      <c r="DH128" s="282">
        <f t="shared" ref="DH128:DH191" si="943">DE128/B128</f>
        <v>0</v>
      </c>
      <c r="DI128" s="284">
        <f>_xlfn.FLOOR.PRECISE('[10]численность 2021'!N141)</f>
        <v>0</v>
      </c>
      <c r="DJ128" s="285">
        <f t="shared" si="917"/>
        <v>0</v>
      </c>
      <c r="DK128" s="286">
        <f t="shared" ref="DK128:DK191" si="944">IF(DI128&lt;DJ128,DI128,DJ128)</f>
        <v>0</v>
      </c>
      <c r="DL128" s="287"/>
      <c r="DM128" s="285">
        <f t="shared" si="918"/>
        <v>0</v>
      </c>
      <c r="DN128" s="287"/>
      <c r="DO128" s="283">
        <v>207.720001</v>
      </c>
      <c r="DP128" s="283">
        <v>187.7578125</v>
      </c>
      <c r="DQ128" s="282">
        <f>_xlfn.FLOOR.PRECISE('[10]численность 2021'!J141)</f>
        <v>156</v>
      </c>
      <c r="DR128" s="282">
        <v>0.18612899999999999</v>
      </c>
      <c r="DS128" s="282">
        <v>0.168242</v>
      </c>
      <c r="DT128" s="282">
        <f t="shared" ref="DT128:DT191" si="945">DQ128/B128</f>
        <v>0.15289066632625881</v>
      </c>
      <c r="DU128" s="284">
        <f>_xlfn.FLOOR.PRECISE('[10]численность 2021'!S141)</f>
        <v>15</v>
      </c>
      <c r="DV128" s="285">
        <f t="shared" ref="DV128:DV191" si="946">DQ128*0.10000000000000001</f>
        <v>15.600000000000001</v>
      </c>
      <c r="DW128" s="286">
        <f t="shared" ref="DW128:DW191" si="947">IF(DU128&lt;DV128,DU128,DV128)</f>
        <v>15</v>
      </c>
      <c r="DX128" s="287">
        <v>15</v>
      </c>
      <c r="DY128" s="283">
        <v>500</v>
      </c>
      <c r="DZ128" s="293">
        <v>500</v>
      </c>
      <c r="EA128" s="282">
        <f>_xlfn.FLOOR.PRECISE('[10]численность 2021'!T141)</f>
        <v>500</v>
      </c>
      <c r="EB128" s="282">
        <v>0.44802900000000001</v>
      </c>
      <c r="EC128" s="282">
        <v>0.44802900000000001</v>
      </c>
      <c r="ED128" s="282">
        <f t="shared" si="890"/>
        <v>0.49003418694313722</v>
      </c>
      <c r="EE128" s="284">
        <f>_xlfn.FLOOR.PRECISE('[10]численность 2021'!U141)</f>
        <v>5</v>
      </c>
      <c r="EF128" s="285">
        <f t="shared" ref="EF128:EF191" si="948">EA128*0.10000000000000001</f>
        <v>50</v>
      </c>
      <c r="EG128" s="286">
        <f t="shared" ref="EG128:EG191" si="949">IF(EE128&lt;EF128,EE128,EF128)</f>
        <v>5</v>
      </c>
      <c r="EH128" s="292">
        <v>5</v>
      </c>
    </row>
    <row r="129" ht="15.75">
      <c r="A129" s="268" t="s">
        <v>201</v>
      </c>
      <c r="B129" s="282"/>
      <c r="C129" s="283"/>
      <c r="D129" s="283"/>
      <c r="E129" s="282"/>
      <c r="F129" s="282"/>
      <c r="G129" s="282"/>
      <c r="H129" s="282"/>
      <c r="I129" s="284"/>
      <c r="J129" s="285">
        <f t="shared" si="858"/>
        <v>0</v>
      </c>
      <c r="K129" s="286">
        <f t="shared" si="924"/>
        <v>0</v>
      </c>
      <c r="L129" s="292"/>
      <c r="M129" s="283"/>
      <c r="N129" s="283"/>
      <c r="O129" s="282"/>
      <c r="P129" s="282"/>
      <c r="Q129" s="282"/>
      <c r="R129" s="282" t="e">
        <f t="shared" si="925"/>
        <v>#DIV/0!</v>
      </c>
      <c r="S129" s="284"/>
      <c r="T129" s="284"/>
      <c r="U129" s="285">
        <f t="shared" si="910"/>
        <v>0</v>
      </c>
      <c r="V129" s="286">
        <f t="shared" si="926"/>
        <v>0</v>
      </c>
      <c r="W129" s="292"/>
      <c r="X129" s="292"/>
      <c r="Y129" s="288"/>
      <c r="Z129" s="283"/>
      <c r="AA129" s="283"/>
      <c r="AB129" s="282"/>
      <c r="AC129" s="282"/>
      <c r="AD129" s="282"/>
      <c r="AE129" s="282" t="e">
        <f t="shared" si="927"/>
        <v>#DIV/0!</v>
      </c>
      <c r="AF129" s="284"/>
      <c r="AG129" s="285">
        <f t="shared" si="928"/>
        <v>0</v>
      </c>
      <c r="AH129" s="286">
        <f t="shared" si="905"/>
        <v>0</v>
      </c>
      <c r="AI129" s="289">
        <f t="shared" si="929"/>
        <v>0</v>
      </c>
      <c r="AJ129" s="292"/>
      <c r="AK129" s="292"/>
      <c r="AL129" s="283"/>
      <c r="AM129" s="283"/>
      <c r="AN129" s="282"/>
      <c r="AO129" s="282"/>
      <c r="AP129" s="282"/>
      <c r="AQ129" s="282" t="e">
        <f t="shared" si="930"/>
        <v>#DIV/0!</v>
      </c>
      <c r="AR129" s="284"/>
      <c r="AS129" s="284"/>
      <c r="AT129" s="284" t="e">
        <f t="shared" si="911"/>
        <v>#DIV/0!</v>
      </c>
      <c r="AU129" s="285">
        <f t="shared" si="931"/>
        <v>0</v>
      </c>
      <c r="AV129" s="285">
        <f t="shared" si="912"/>
        <v>0</v>
      </c>
      <c r="AW129" s="290">
        <f t="shared" si="932"/>
        <v>0</v>
      </c>
      <c r="AX129" s="292"/>
      <c r="AY129" s="285">
        <f t="shared" si="921"/>
        <v>0</v>
      </c>
      <c r="AZ129" s="286">
        <f t="shared" si="865"/>
        <v>0</v>
      </c>
      <c r="BA129" s="292"/>
      <c r="BB129" s="285">
        <f t="shared" si="922"/>
        <v>0</v>
      </c>
      <c r="BC129" s="292"/>
      <c r="BD129" s="283"/>
      <c r="BE129" s="283"/>
      <c r="BF129" s="282"/>
      <c r="BG129" s="282"/>
      <c r="BH129" s="282"/>
      <c r="BI129" s="282" t="e">
        <f t="shared" si="933"/>
        <v>#DIV/0!</v>
      </c>
      <c r="BJ129" s="284"/>
      <c r="BK129" s="284"/>
      <c r="BL129" s="284" t="e">
        <f t="shared" si="913"/>
        <v>#DIV/0!</v>
      </c>
      <c r="BM129" s="285">
        <f t="shared" si="934"/>
        <v>0</v>
      </c>
      <c r="BN129" s="290">
        <f t="shared" si="935"/>
        <v>0</v>
      </c>
      <c r="BO129" s="292"/>
      <c r="BP129" s="285">
        <f t="shared" si="923"/>
        <v>0</v>
      </c>
      <c r="BQ129" s="286">
        <f t="shared" si="936"/>
        <v>0</v>
      </c>
      <c r="BR129" s="292"/>
      <c r="BS129" s="285">
        <f t="shared" si="937"/>
        <v>0</v>
      </c>
      <c r="BT129" s="292"/>
      <c r="BU129" s="283"/>
      <c r="BV129" s="283"/>
      <c r="BW129" s="282"/>
      <c r="BX129" s="282"/>
      <c r="BY129" s="282"/>
      <c r="BZ129" s="282" t="e">
        <f t="shared" si="938"/>
        <v>#DIV/0!</v>
      </c>
      <c r="CA129" s="284"/>
      <c r="CB129" s="284"/>
      <c r="CC129" s="284"/>
      <c r="CD129" s="284" t="e">
        <f t="shared" si="914"/>
        <v>#DIV/0!</v>
      </c>
      <c r="CE129" s="285">
        <f t="shared" si="939"/>
        <v>0</v>
      </c>
      <c r="CF129" s="290">
        <f t="shared" si="940"/>
        <v>0</v>
      </c>
      <c r="CG129" s="292"/>
      <c r="CH129" s="285">
        <f t="shared" si="915"/>
        <v>0</v>
      </c>
      <c r="CI129" s="286">
        <f t="shared" si="941"/>
        <v>0</v>
      </c>
      <c r="CJ129" s="292"/>
      <c r="CK129" s="285">
        <f t="shared" si="916"/>
        <v>0</v>
      </c>
      <c r="CL129" s="286">
        <f t="shared" si="942"/>
        <v>0</v>
      </c>
      <c r="CM129" s="292"/>
      <c r="CN129" s="285">
        <f t="shared" si="919"/>
        <v>0</v>
      </c>
      <c r="CO129" s="292"/>
      <c r="CP129" s="291">
        <f t="shared" si="920"/>
        <v>1</v>
      </c>
      <c r="CQ129" s="283"/>
      <c r="CR129" s="283"/>
      <c r="CS129" s="283"/>
      <c r="CT129" s="282"/>
      <c r="CU129" s="282"/>
      <c r="CV129" s="282"/>
      <c r="CW129" s="284"/>
      <c r="CX129" s="285">
        <f t="shared" si="906"/>
        <v>0</v>
      </c>
      <c r="CY129" s="290">
        <f t="shared" si="907"/>
        <v>0</v>
      </c>
      <c r="CZ129" s="292"/>
      <c r="DA129" s="285">
        <f t="shared" si="908"/>
        <v>0</v>
      </c>
      <c r="DB129" s="292"/>
      <c r="DC129" s="283"/>
      <c r="DD129" s="283"/>
      <c r="DE129" s="282"/>
      <c r="DF129" s="282"/>
      <c r="DG129" s="282"/>
      <c r="DH129" s="282" t="e">
        <f t="shared" si="943"/>
        <v>#DIV/0!</v>
      </c>
      <c r="DI129" s="284"/>
      <c r="DJ129" s="285">
        <f t="shared" si="917"/>
        <v>0</v>
      </c>
      <c r="DK129" s="286">
        <f t="shared" si="944"/>
        <v>0</v>
      </c>
      <c r="DL129" s="292"/>
      <c r="DM129" s="285">
        <f t="shared" si="918"/>
        <v>0</v>
      </c>
      <c r="DN129" s="292"/>
      <c r="DO129" s="283"/>
      <c r="DP129" s="283"/>
      <c r="DQ129" s="282"/>
      <c r="DR129" s="282"/>
      <c r="DS129" s="282"/>
      <c r="DT129" s="282" t="e">
        <f t="shared" si="945"/>
        <v>#DIV/0!</v>
      </c>
      <c r="DU129" s="284"/>
      <c r="DV129" s="285">
        <f t="shared" si="946"/>
        <v>0</v>
      </c>
      <c r="DW129" s="286">
        <f t="shared" si="947"/>
        <v>0</v>
      </c>
      <c r="DX129" s="292"/>
      <c r="DY129" s="283"/>
      <c r="DZ129" s="293"/>
      <c r="EA129" s="282"/>
      <c r="EB129" s="282"/>
      <c r="EC129" s="282"/>
      <c r="ED129" s="282" t="e">
        <f t="shared" si="890"/>
        <v>#DIV/0!</v>
      </c>
      <c r="EE129" s="284"/>
      <c r="EF129" s="285">
        <f t="shared" si="948"/>
        <v>0</v>
      </c>
      <c r="EG129" s="286">
        <f t="shared" si="949"/>
        <v>0</v>
      </c>
      <c r="EH129" s="292"/>
    </row>
    <row r="130" ht="47.25">
      <c r="A130" s="152" t="s">
        <v>202</v>
      </c>
      <c r="B130" s="282">
        <f>'[10]численность 2021'!C144</f>
        <v>538.20001220703125</v>
      </c>
      <c r="C130" s="283">
        <v>1042.8454589999999</v>
      </c>
      <c r="D130" s="283">
        <v>869.660706</v>
      </c>
      <c r="E130" s="282">
        <f>_xlfn.FLOOR.PRECISE('[10]численность 2021'!D144)</f>
        <v>820</v>
      </c>
      <c r="F130" s="282">
        <v>1.615869</v>
      </c>
      <c r="G130" s="282">
        <v>1.615869</v>
      </c>
      <c r="H130" s="282">
        <f t="shared" si="909"/>
        <v>1.5235971412140508</v>
      </c>
      <c r="I130" s="284">
        <f>_xlfn.FLOOR.PRECISE('[10]численность 2021'!R144)</f>
        <v>130</v>
      </c>
      <c r="J130" s="285">
        <f t="shared" si="858"/>
        <v>287</v>
      </c>
      <c r="K130" s="286">
        <f t="shared" si="924"/>
        <v>130</v>
      </c>
      <c r="L130" s="292">
        <v>130</v>
      </c>
      <c r="M130" s="283">
        <v>225</v>
      </c>
      <c r="N130" s="283">
        <v>313</v>
      </c>
      <c r="O130" s="282">
        <f>_xlfn.FLOOR.PRECISE('[10]численность 2021'!P144)</f>
        <v>267</v>
      </c>
      <c r="P130" s="282">
        <v>0.41805999999999999</v>
      </c>
      <c r="Q130" s="282">
        <v>0.58156799999999997</v>
      </c>
      <c r="R130" s="282">
        <f t="shared" si="925"/>
        <v>0.49609809354164819</v>
      </c>
      <c r="S130" s="284">
        <f>_xlfn.FLOOR.PRECISE('[10]численность 2021'!Q144)</f>
        <v>57</v>
      </c>
      <c r="T130" s="284"/>
      <c r="U130" s="285">
        <f t="shared" si="910"/>
        <v>80.099999999999994</v>
      </c>
      <c r="V130" s="286">
        <f t="shared" si="926"/>
        <v>57</v>
      </c>
      <c r="W130" s="292">
        <v>57</v>
      </c>
      <c r="X130" s="292"/>
      <c r="Y130" s="288"/>
      <c r="Z130" s="283">
        <v>1557.1308590000001</v>
      </c>
      <c r="AA130" s="283">
        <v>1821.632568</v>
      </c>
      <c r="AB130" s="282">
        <f>_xlfn.FLOOR.PRECISE('[10]численность 2021'!E144)</f>
        <v>1671</v>
      </c>
      <c r="AC130" s="282">
        <v>2.8932199999999999</v>
      </c>
      <c r="AD130" s="282">
        <v>3.3846759999999998</v>
      </c>
      <c r="AE130" s="282">
        <f t="shared" si="927"/>
        <v>3.1047936865471693</v>
      </c>
      <c r="AF130" s="284">
        <f>_xlfn.FLOOR.PRECISE('[10]численность 2021'!O144)</f>
        <v>83</v>
      </c>
      <c r="AG130" s="285">
        <f t="shared" si="928"/>
        <v>83.550000000000011</v>
      </c>
      <c r="AH130" s="286">
        <f t="shared" si="905"/>
        <v>83</v>
      </c>
      <c r="AI130" s="289">
        <f t="shared" si="929"/>
        <v>62.25</v>
      </c>
      <c r="AJ130" s="292">
        <v>83</v>
      </c>
      <c r="AK130" s="292">
        <v>62</v>
      </c>
      <c r="AL130" s="283">
        <v>7661.2182620000003</v>
      </c>
      <c r="AM130" s="283">
        <v>7409.6088870000003</v>
      </c>
      <c r="AN130" s="282">
        <f>_xlfn.FLOOR.PRECISE('[10]численность 2021'!F144)</f>
        <v>7724</v>
      </c>
      <c r="AO130" s="282">
        <v>14.234890999999999</v>
      </c>
      <c r="AP130" s="282">
        <v>13.767389</v>
      </c>
      <c r="AQ130" s="282">
        <f t="shared" si="930"/>
        <v>14.351541852118693</v>
      </c>
      <c r="AR130" s="284">
        <f>_xlfn.FLOOR.PRECISE('[10]численность 2021'!L144)</f>
        <v>650</v>
      </c>
      <c r="AS130" s="284"/>
      <c r="AT130" s="284">
        <f t="shared" si="911"/>
        <v>650</v>
      </c>
      <c r="AU130" s="285">
        <f t="shared" si="931"/>
        <v>1158.5999999999999</v>
      </c>
      <c r="AV130" s="285">
        <f t="shared" si="912"/>
        <v>1544.8000000000002</v>
      </c>
      <c r="AW130" s="290">
        <f t="shared" si="932"/>
        <v>650</v>
      </c>
      <c r="AX130" s="292">
        <v>650</v>
      </c>
      <c r="AY130" s="285">
        <f t="shared" si="921"/>
        <v>97.5</v>
      </c>
      <c r="AZ130" s="286">
        <f t="shared" si="865"/>
        <v>0</v>
      </c>
      <c r="BA130" s="292"/>
      <c r="BB130" s="285">
        <f t="shared" si="922"/>
        <v>195</v>
      </c>
      <c r="BC130" s="292"/>
      <c r="BD130" s="283">
        <v>755.19055200000003</v>
      </c>
      <c r="BE130" s="283">
        <v>778.93646200000001</v>
      </c>
      <c r="BF130" s="282">
        <f>_xlfn.FLOOR.PRECISE('[10]численность 2021'!G144)</f>
        <v>1021</v>
      </c>
      <c r="BG130" s="282">
        <v>1.403178</v>
      </c>
      <c r="BH130" s="282">
        <v>1.4472989999999999</v>
      </c>
      <c r="BI130" s="282">
        <f t="shared" si="933"/>
        <v>1.8970642453409094</v>
      </c>
      <c r="BJ130" s="284">
        <f>_xlfn.FLOOR.PRECISE('[10]численность 2021'!K144)</f>
        <v>46</v>
      </c>
      <c r="BK130" s="284"/>
      <c r="BL130" s="284">
        <f t="shared" si="913"/>
        <v>46</v>
      </c>
      <c r="BM130" s="285">
        <f t="shared" si="934"/>
        <v>51.050000000000004</v>
      </c>
      <c r="BN130" s="290">
        <f t="shared" si="935"/>
        <v>46</v>
      </c>
      <c r="BO130" s="292">
        <v>46</v>
      </c>
      <c r="BP130" s="285">
        <f t="shared" si="923"/>
        <v>6.8999999999999995</v>
      </c>
      <c r="BQ130" s="286">
        <f t="shared" si="936"/>
        <v>0</v>
      </c>
      <c r="BR130" s="292"/>
      <c r="BS130" s="285">
        <f t="shared" si="937"/>
        <v>9.2000000000000011</v>
      </c>
      <c r="BT130" s="292"/>
      <c r="BU130" s="283">
        <v>1553.980225</v>
      </c>
      <c r="BV130" s="283">
        <v>1882.4545900000001</v>
      </c>
      <c r="BW130" s="282">
        <f>_xlfn.FLOOR.PRECISE('[10]численность 2021'!H144)</f>
        <v>1485</v>
      </c>
      <c r="BX130" s="282">
        <v>2.8873660000000001</v>
      </c>
      <c r="BY130" s="282">
        <v>3.4976859999999999</v>
      </c>
      <c r="BZ130" s="282">
        <f t="shared" si="938"/>
        <v>2.7591972618327625</v>
      </c>
      <c r="CA130" s="284">
        <f>_xlfn.FLOOR.PRECISE('[10]численность 2021'!M144)</f>
        <v>103</v>
      </c>
      <c r="CB130" s="284"/>
      <c r="CC130" s="284"/>
      <c r="CD130" s="284">
        <f t="shared" si="914"/>
        <v>103</v>
      </c>
      <c r="CE130" s="285">
        <f t="shared" si="939"/>
        <v>103.95</v>
      </c>
      <c r="CF130" s="290">
        <f t="shared" si="940"/>
        <v>103</v>
      </c>
      <c r="CG130" s="292">
        <v>103</v>
      </c>
      <c r="CH130" s="285">
        <f t="shared" si="915"/>
        <v>7.7249999999999996</v>
      </c>
      <c r="CI130" s="286">
        <f t="shared" si="941"/>
        <v>0</v>
      </c>
      <c r="CJ130" s="292"/>
      <c r="CK130" s="285">
        <f t="shared" si="916"/>
        <v>7.7249999999999996</v>
      </c>
      <c r="CL130" s="286">
        <f t="shared" si="942"/>
        <v>0</v>
      </c>
      <c r="CM130" s="292"/>
      <c r="CN130" s="285">
        <f t="shared" si="919"/>
        <v>20.600000000000001</v>
      </c>
      <c r="CO130" s="292"/>
      <c r="CP130" s="291">
        <f t="shared" si="920"/>
        <v>1</v>
      </c>
      <c r="CQ130" s="283">
        <v>286</v>
      </c>
      <c r="CR130" s="283">
        <v>386</v>
      </c>
      <c r="CS130" s="283" t="e">
        <f>#NAME?</f>
        <v>#REF!</v>
      </c>
      <c r="CT130" s="282">
        <v>0.57399999999999995</v>
      </c>
      <c r="CU130" s="282">
        <v>0.77300000000000002</v>
      </c>
      <c r="CV130" s="282" t="e">
        <f>#NAME?</f>
        <v>#REF!</v>
      </c>
      <c r="CW130" s="284" t="e">
        <f>#NAME?</f>
        <v>#REF!</v>
      </c>
      <c r="CX130" s="285" t="e">
        <f t="shared" si="906"/>
        <v>#REF!</v>
      </c>
      <c r="CY130" s="290" t="e">
        <f t="shared" si="907"/>
        <v>#REF!</v>
      </c>
      <c r="CZ130" s="292"/>
      <c r="DA130" s="285">
        <f t="shared" si="908"/>
        <v>0</v>
      </c>
      <c r="DB130" s="292"/>
      <c r="DC130" s="283">
        <v>0</v>
      </c>
      <c r="DD130" s="283">
        <v>0</v>
      </c>
      <c r="DE130" s="282">
        <f>_xlfn.FLOOR.PRECISE('[10]численность 2021'!I144)</f>
        <v>0</v>
      </c>
      <c r="DF130" s="282">
        <v>0</v>
      </c>
      <c r="DG130" s="282">
        <v>0</v>
      </c>
      <c r="DH130" s="282">
        <f t="shared" si="943"/>
        <v>0</v>
      </c>
      <c r="DI130" s="284">
        <f>_xlfn.FLOOR.PRECISE('[10]численность 2021'!N144)</f>
        <v>0</v>
      </c>
      <c r="DJ130" s="285">
        <f t="shared" si="917"/>
        <v>0</v>
      </c>
      <c r="DK130" s="286">
        <f t="shared" si="944"/>
        <v>0</v>
      </c>
      <c r="DL130" s="292"/>
      <c r="DM130" s="285">
        <f t="shared" si="918"/>
        <v>0</v>
      </c>
      <c r="DN130" s="292"/>
      <c r="DO130" s="283">
        <v>52.521942000000003</v>
      </c>
      <c r="DP130" s="283">
        <v>31.992301999999999</v>
      </c>
      <c r="DQ130" s="282">
        <f>_xlfn.FLOOR.PRECISE('[10]численность 2021'!J144)</f>
        <v>31</v>
      </c>
      <c r="DR130" s="282">
        <v>9.7587999999999994e-002</v>
      </c>
      <c r="DS130" s="282">
        <v>5.9443000000000003e-002</v>
      </c>
      <c r="DT130" s="282">
        <f t="shared" si="945"/>
        <v>5.7599404119067769e-002</v>
      </c>
      <c r="DU130" s="284">
        <f>_xlfn.FLOOR.PRECISE('[10]численность 2021'!S144)</f>
        <v>2</v>
      </c>
      <c r="DV130" s="285">
        <f t="shared" si="946"/>
        <v>3.1000000000000001</v>
      </c>
      <c r="DW130" s="286">
        <f t="shared" si="947"/>
        <v>2</v>
      </c>
      <c r="DX130" s="292">
        <v>2</v>
      </c>
      <c r="DY130" s="283">
        <v>693</v>
      </c>
      <c r="DZ130" s="293">
        <v>1910</v>
      </c>
      <c r="EA130" s="282">
        <f>_xlfn.FLOOR.PRECISE('[10]численность 2021'!T144)</f>
        <v>2217</v>
      </c>
      <c r="EB130" s="282">
        <v>1.287625</v>
      </c>
      <c r="EC130" s="282">
        <v>3.548867</v>
      </c>
      <c r="ED130" s="282">
        <f t="shared" si="890"/>
        <v>4.1192864171604269</v>
      </c>
      <c r="EE130" s="284">
        <f>_xlfn.FLOOR.PRECISE('[10]численность 2021'!U144)</f>
        <v>20</v>
      </c>
      <c r="EF130" s="285">
        <f t="shared" si="948"/>
        <v>221.70000000000002</v>
      </c>
      <c r="EG130" s="286">
        <f t="shared" si="949"/>
        <v>20</v>
      </c>
      <c r="EH130" s="292">
        <v>20</v>
      </c>
    </row>
    <row r="131" ht="15.75">
      <c r="A131" s="268" t="s">
        <v>203</v>
      </c>
      <c r="B131" s="282"/>
      <c r="C131" s="283"/>
      <c r="D131" s="283"/>
      <c r="E131" s="282"/>
      <c r="F131" s="282"/>
      <c r="G131" s="282"/>
      <c r="H131" s="282"/>
      <c r="I131" s="284"/>
      <c r="J131" s="285">
        <f t="shared" si="858"/>
        <v>0</v>
      </c>
      <c r="K131" s="286">
        <f t="shared" si="924"/>
        <v>0</v>
      </c>
      <c r="L131" s="292"/>
      <c r="M131" s="283"/>
      <c r="N131" s="283"/>
      <c r="O131" s="282"/>
      <c r="P131" s="282"/>
      <c r="Q131" s="282"/>
      <c r="R131" s="282" t="e">
        <f t="shared" si="925"/>
        <v>#DIV/0!</v>
      </c>
      <c r="S131" s="284"/>
      <c r="T131" s="284"/>
      <c r="U131" s="285">
        <f t="shared" si="910"/>
        <v>0</v>
      </c>
      <c r="V131" s="286">
        <f t="shared" si="926"/>
        <v>0</v>
      </c>
      <c r="W131" s="292"/>
      <c r="X131" s="292"/>
      <c r="Y131" s="288"/>
      <c r="Z131" s="283"/>
      <c r="AA131" s="283"/>
      <c r="AB131" s="282"/>
      <c r="AC131" s="282"/>
      <c r="AD131" s="282"/>
      <c r="AE131" s="282" t="e">
        <f t="shared" si="927"/>
        <v>#DIV/0!</v>
      </c>
      <c r="AF131" s="284"/>
      <c r="AG131" s="285">
        <f t="shared" si="928"/>
        <v>0</v>
      </c>
      <c r="AH131" s="286">
        <f t="shared" si="905"/>
        <v>0</v>
      </c>
      <c r="AI131" s="289">
        <f t="shared" si="929"/>
        <v>0</v>
      </c>
      <c r="AJ131" s="292"/>
      <c r="AK131" s="292"/>
      <c r="AL131" s="283"/>
      <c r="AM131" s="283"/>
      <c r="AN131" s="282"/>
      <c r="AO131" s="282"/>
      <c r="AP131" s="282"/>
      <c r="AQ131" s="282" t="e">
        <f t="shared" si="930"/>
        <v>#DIV/0!</v>
      </c>
      <c r="AR131" s="284"/>
      <c r="AS131" s="284"/>
      <c r="AT131" s="284" t="e">
        <f t="shared" si="911"/>
        <v>#DIV/0!</v>
      </c>
      <c r="AU131" s="285">
        <f t="shared" si="931"/>
        <v>0</v>
      </c>
      <c r="AV131" s="285">
        <f t="shared" si="912"/>
        <v>0</v>
      </c>
      <c r="AW131" s="290">
        <f t="shared" si="932"/>
        <v>0</v>
      </c>
      <c r="AX131" s="292"/>
      <c r="AY131" s="285">
        <f t="shared" si="921"/>
        <v>0</v>
      </c>
      <c r="AZ131" s="286">
        <f t="shared" si="865"/>
        <v>0</v>
      </c>
      <c r="BA131" s="292"/>
      <c r="BB131" s="285">
        <f t="shared" si="922"/>
        <v>0</v>
      </c>
      <c r="BC131" s="292"/>
      <c r="BD131" s="283"/>
      <c r="BE131" s="283"/>
      <c r="BF131" s="282"/>
      <c r="BG131" s="282"/>
      <c r="BH131" s="282"/>
      <c r="BI131" s="282" t="e">
        <f t="shared" si="933"/>
        <v>#DIV/0!</v>
      </c>
      <c r="BJ131" s="284"/>
      <c r="BK131" s="284"/>
      <c r="BL131" s="284" t="e">
        <f t="shared" si="913"/>
        <v>#DIV/0!</v>
      </c>
      <c r="BM131" s="285">
        <f t="shared" si="934"/>
        <v>0</v>
      </c>
      <c r="BN131" s="290">
        <f t="shared" si="935"/>
        <v>0</v>
      </c>
      <c r="BO131" s="292"/>
      <c r="BP131" s="285">
        <f t="shared" si="923"/>
        <v>0</v>
      </c>
      <c r="BQ131" s="286">
        <f t="shared" si="936"/>
        <v>0</v>
      </c>
      <c r="BR131" s="292"/>
      <c r="BS131" s="285">
        <f t="shared" si="937"/>
        <v>0</v>
      </c>
      <c r="BT131" s="292"/>
      <c r="BU131" s="283"/>
      <c r="BV131" s="283"/>
      <c r="BW131" s="282"/>
      <c r="BX131" s="282"/>
      <c r="BY131" s="282"/>
      <c r="BZ131" s="282" t="e">
        <f t="shared" si="938"/>
        <v>#DIV/0!</v>
      </c>
      <c r="CA131" s="284"/>
      <c r="CB131" s="284"/>
      <c r="CC131" s="284"/>
      <c r="CD131" s="284" t="e">
        <f t="shared" si="914"/>
        <v>#DIV/0!</v>
      </c>
      <c r="CE131" s="285">
        <f t="shared" si="939"/>
        <v>0</v>
      </c>
      <c r="CF131" s="290">
        <f t="shared" si="940"/>
        <v>0</v>
      </c>
      <c r="CG131" s="292"/>
      <c r="CH131" s="285">
        <f t="shared" si="915"/>
        <v>0</v>
      </c>
      <c r="CI131" s="286">
        <f t="shared" si="941"/>
        <v>0</v>
      </c>
      <c r="CJ131" s="292"/>
      <c r="CK131" s="285">
        <f t="shared" si="916"/>
        <v>0</v>
      </c>
      <c r="CL131" s="286">
        <f t="shared" si="942"/>
        <v>0</v>
      </c>
      <c r="CM131" s="292"/>
      <c r="CN131" s="285">
        <f t="shared" si="919"/>
        <v>0</v>
      </c>
      <c r="CO131" s="292"/>
      <c r="CP131" s="291">
        <f t="shared" si="920"/>
        <v>1</v>
      </c>
      <c r="CQ131" s="283"/>
      <c r="CR131" s="283"/>
      <c r="CS131" s="283"/>
      <c r="CT131" s="282"/>
      <c r="CU131" s="282"/>
      <c r="CV131" s="282"/>
      <c r="CW131" s="284"/>
      <c r="CX131" s="285">
        <f t="shared" si="906"/>
        <v>0</v>
      </c>
      <c r="CY131" s="290">
        <f t="shared" si="907"/>
        <v>0</v>
      </c>
      <c r="CZ131" s="292"/>
      <c r="DA131" s="285">
        <f t="shared" si="908"/>
        <v>0</v>
      </c>
      <c r="DB131" s="292"/>
      <c r="DC131" s="283"/>
      <c r="DD131" s="283"/>
      <c r="DE131" s="282"/>
      <c r="DF131" s="282"/>
      <c r="DG131" s="282"/>
      <c r="DH131" s="282" t="e">
        <f t="shared" si="943"/>
        <v>#DIV/0!</v>
      </c>
      <c r="DI131" s="284"/>
      <c r="DJ131" s="285">
        <f t="shared" si="917"/>
        <v>0</v>
      </c>
      <c r="DK131" s="286">
        <f t="shared" si="944"/>
        <v>0</v>
      </c>
      <c r="DL131" s="292"/>
      <c r="DM131" s="285">
        <f t="shared" si="918"/>
        <v>0</v>
      </c>
      <c r="DN131" s="292"/>
      <c r="DO131" s="283"/>
      <c r="DP131" s="283"/>
      <c r="DQ131" s="282"/>
      <c r="DR131" s="282"/>
      <c r="DS131" s="282"/>
      <c r="DT131" s="282" t="e">
        <f t="shared" si="945"/>
        <v>#DIV/0!</v>
      </c>
      <c r="DU131" s="284"/>
      <c r="DV131" s="285">
        <f t="shared" si="946"/>
        <v>0</v>
      </c>
      <c r="DW131" s="286">
        <f t="shared" si="947"/>
        <v>0</v>
      </c>
      <c r="DX131" s="292"/>
      <c r="DY131" s="283"/>
      <c r="DZ131" s="293"/>
      <c r="EA131" s="282"/>
      <c r="EB131" s="282"/>
      <c r="EC131" s="282"/>
      <c r="ED131" s="282" t="e">
        <f t="shared" si="890"/>
        <v>#DIV/0!</v>
      </c>
      <c r="EE131" s="284"/>
      <c r="EF131" s="285">
        <f t="shared" si="948"/>
        <v>0</v>
      </c>
      <c r="EG131" s="286">
        <f t="shared" si="949"/>
        <v>0</v>
      </c>
      <c r="EH131" s="292"/>
    </row>
    <row r="132" s="323" customFormat="1">
      <c r="A132" s="154" t="s">
        <v>204</v>
      </c>
      <c r="B132" s="324">
        <f>'[10]численность 2021'!C146</f>
        <v>133.66262817382813</v>
      </c>
      <c r="C132" s="325">
        <v>7366.9150390000004</v>
      </c>
      <c r="D132" s="325">
        <v>8465.9013670000004</v>
      </c>
      <c r="E132" s="324">
        <f>_xlfn.FLOOR.PRECISE('[10]численность 2021'!D146)</f>
        <v>485</v>
      </c>
      <c r="F132" s="324">
        <v>3.8148460000000002</v>
      </c>
      <c r="G132" s="324">
        <v>3.8148460000000002</v>
      </c>
      <c r="H132" s="324">
        <f t="shared" si="909"/>
        <v>3.6285385573090627</v>
      </c>
      <c r="I132" s="326">
        <f>_xlfn.FLOOR.PRECISE('[10]численность 2021'!R146)</f>
        <v>169</v>
      </c>
      <c r="J132" s="285">
        <f t="shared" si="858"/>
        <v>169.75</v>
      </c>
      <c r="K132" s="327">
        <f t="shared" si="924"/>
        <v>169</v>
      </c>
      <c r="L132" s="328">
        <v>169</v>
      </c>
      <c r="M132" s="325">
        <v>900</v>
      </c>
      <c r="N132" s="325">
        <v>967</v>
      </c>
      <c r="O132" s="324">
        <f>_xlfn.FLOOR.PRECISE('[10]численность 2021'!P146)</f>
        <v>45</v>
      </c>
      <c r="P132" s="282">
        <v>0.39970499999999998</v>
      </c>
      <c r="Q132" s="324">
        <v>0.43574299999999999</v>
      </c>
      <c r="R132" s="324">
        <f t="shared" si="925"/>
        <v>0.33666852593589242</v>
      </c>
      <c r="S132" s="326">
        <f>_xlfn.FLOOR.PRECISE('[10]численность 2021'!Q146)</f>
        <v>9</v>
      </c>
      <c r="T132" s="326"/>
      <c r="U132" s="285">
        <f t="shared" si="910"/>
        <v>13.5</v>
      </c>
      <c r="V132" s="327">
        <f t="shared" si="926"/>
        <v>9</v>
      </c>
      <c r="W132" s="328">
        <v>9</v>
      </c>
      <c r="X132" s="328"/>
      <c r="Y132" s="329"/>
      <c r="Z132" s="325">
        <v>92.787734999999998</v>
      </c>
      <c r="AA132" s="325">
        <v>952.108521</v>
      </c>
      <c r="AB132" s="324">
        <f>_xlfn.FLOOR.PRECISE('[10]численность 2021'!E146)</f>
        <v>411</v>
      </c>
      <c r="AC132" s="324">
        <v>4.1209000000000003e-002</v>
      </c>
      <c r="AD132" s="324">
        <v>0.429033</v>
      </c>
      <c r="AE132" s="324">
        <f t="shared" si="927"/>
        <v>3.0749058702144842</v>
      </c>
      <c r="AF132" s="326">
        <f>_xlfn.FLOOR.PRECISE('[10]численность 2021'!O146)</f>
        <v>20</v>
      </c>
      <c r="AG132" s="285">
        <f t="shared" si="928"/>
        <v>20.550000000000001</v>
      </c>
      <c r="AH132" s="327">
        <f t="shared" si="905"/>
        <v>20</v>
      </c>
      <c r="AI132" s="330">
        <f t="shared" si="929"/>
        <v>15</v>
      </c>
      <c r="AJ132" s="328">
        <v>20</v>
      </c>
      <c r="AK132" s="328">
        <v>15</v>
      </c>
      <c r="AL132" s="325">
        <v>0</v>
      </c>
      <c r="AM132" s="325">
        <v>251.961365</v>
      </c>
      <c r="AN132" s="324">
        <f>_xlfn.FLOOR.PRECISE('[10]численность 2021'!F146)</f>
        <v>0</v>
      </c>
      <c r="AO132" s="324">
        <v>0</v>
      </c>
      <c r="AP132" s="324">
        <v>0.113537</v>
      </c>
      <c r="AQ132" s="324">
        <f t="shared" si="930"/>
        <v>0</v>
      </c>
      <c r="AR132" s="326">
        <f>_xlfn.FLOOR.PRECISE('[10]численность 2021'!L146)</f>
        <v>0</v>
      </c>
      <c r="AS132" s="326"/>
      <c r="AT132" s="284">
        <f t="shared" si="911"/>
        <v>0</v>
      </c>
      <c r="AU132" s="285">
        <f t="shared" si="931"/>
        <v>0</v>
      </c>
      <c r="AV132" s="285">
        <f t="shared" si="912"/>
        <v>0</v>
      </c>
      <c r="AW132" s="290">
        <f t="shared" si="932"/>
        <v>0</v>
      </c>
      <c r="AX132" s="328"/>
      <c r="AY132" s="285">
        <f t="shared" si="921"/>
        <v>0</v>
      </c>
      <c r="AZ132" s="327">
        <f t="shared" si="865"/>
        <v>0</v>
      </c>
      <c r="BA132" s="328"/>
      <c r="BB132" s="285">
        <f t="shared" si="922"/>
        <v>0</v>
      </c>
      <c r="BC132" s="328"/>
      <c r="BD132" s="325">
        <v>2895.8405760000001</v>
      </c>
      <c r="BE132" s="325">
        <v>2398.5959469999998</v>
      </c>
      <c r="BF132" s="324">
        <f>_xlfn.FLOOR.PRECISE('[10]численность 2021'!G146)</f>
        <v>155</v>
      </c>
      <c r="BG132" s="324">
        <v>1.2860910000000001</v>
      </c>
      <c r="BH132" s="324">
        <v>1.0808390000000001</v>
      </c>
      <c r="BI132" s="324">
        <f t="shared" si="933"/>
        <v>1.1596360337791851</v>
      </c>
      <c r="BJ132" s="326">
        <f>_xlfn.FLOOR.PRECISE('[10]численность 2021'!K146)</f>
        <v>7</v>
      </c>
      <c r="BK132" s="326"/>
      <c r="BL132" s="284">
        <f t="shared" si="913"/>
        <v>7</v>
      </c>
      <c r="BM132" s="285">
        <f t="shared" si="934"/>
        <v>7.75</v>
      </c>
      <c r="BN132" s="330">
        <f t="shared" si="935"/>
        <v>7</v>
      </c>
      <c r="BO132" s="328">
        <v>7</v>
      </c>
      <c r="BP132" s="285">
        <f t="shared" si="923"/>
        <v>1.05</v>
      </c>
      <c r="BQ132" s="327">
        <f t="shared" si="936"/>
        <v>0</v>
      </c>
      <c r="BR132" s="328"/>
      <c r="BS132" s="285">
        <f t="shared" si="937"/>
        <v>1.4000000000000001</v>
      </c>
      <c r="BT132" s="328"/>
      <c r="BU132" s="325">
        <v>1612.4567870000001</v>
      </c>
      <c r="BV132" s="325">
        <v>1467.1022949999999</v>
      </c>
      <c r="BW132" s="324">
        <f>_xlfn.FLOOR.PRECISE('[10]численность 2021'!H146)</f>
        <v>175</v>
      </c>
      <c r="BX132" s="324">
        <v>0.71611899999999995</v>
      </c>
      <c r="BY132" s="324">
        <v>0.66109499999999999</v>
      </c>
      <c r="BZ132" s="324">
        <f t="shared" si="938"/>
        <v>1.3092664897506927</v>
      </c>
      <c r="CA132" s="326">
        <f>_xlfn.FLOOR.PRECISE('[10]численность 2021'!M146)</f>
        <v>8</v>
      </c>
      <c r="CB132" s="326"/>
      <c r="CC132" s="326"/>
      <c r="CD132" s="284">
        <f t="shared" si="914"/>
        <v>8</v>
      </c>
      <c r="CE132" s="285">
        <f t="shared" si="939"/>
        <v>8.75</v>
      </c>
      <c r="CF132" s="330">
        <f t="shared" si="940"/>
        <v>8</v>
      </c>
      <c r="CG132" s="328">
        <v>8</v>
      </c>
      <c r="CH132" s="285">
        <f t="shared" si="915"/>
        <v>0.59999999999999998</v>
      </c>
      <c r="CI132" s="327">
        <f t="shared" si="941"/>
        <v>0</v>
      </c>
      <c r="CJ132" s="328"/>
      <c r="CK132" s="285">
        <f t="shared" si="916"/>
        <v>0.59999999999999998</v>
      </c>
      <c r="CL132" s="327">
        <f t="shared" si="942"/>
        <v>0</v>
      </c>
      <c r="CM132" s="328"/>
      <c r="CN132" s="285">
        <f t="shared" si="919"/>
        <v>1.6000000000000001</v>
      </c>
      <c r="CO132" s="328"/>
      <c r="CP132" s="332">
        <f t="shared" si="920"/>
        <v>1</v>
      </c>
      <c r="CQ132" s="325">
        <v>0</v>
      </c>
      <c r="CR132" s="325">
        <v>0</v>
      </c>
      <c r="CS132" s="325" t="e">
        <f>#NAME?</f>
        <v>#REF!</v>
      </c>
      <c r="CT132" s="324">
        <v>0</v>
      </c>
      <c r="CU132" s="324">
        <v>0</v>
      </c>
      <c r="CV132" s="324" t="e">
        <f>#NAME?</f>
        <v>#REF!</v>
      </c>
      <c r="CW132" s="326" t="e">
        <f>#NAME?</f>
        <v>#REF!</v>
      </c>
      <c r="CX132" s="331" t="e">
        <f t="shared" si="906"/>
        <v>#REF!</v>
      </c>
      <c r="CY132" s="330" t="e">
        <f t="shared" si="907"/>
        <v>#REF!</v>
      </c>
      <c r="CZ132" s="328"/>
      <c r="DA132" s="331">
        <f t="shared" si="908"/>
        <v>0</v>
      </c>
      <c r="DB132" s="328"/>
      <c r="DC132" s="325">
        <v>122.727974</v>
      </c>
      <c r="DD132" s="325">
        <v>227.14697265625</v>
      </c>
      <c r="DE132" s="324">
        <f>_xlfn.FLOOR.PRECISE('[10]численность 2021'!I146)</f>
        <v>4</v>
      </c>
      <c r="DF132" s="324">
        <v>5.4505999999999999e-002</v>
      </c>
      <c r="DG132" s="324">
        <v>0.102355</v>
      </c>
      <c r="DH132" s="324">
        <f t="shared" si="943"/>
        <v>2.9926091194301549e-002</v>
      </c>
      <c r="DI132" s="326">
        <f>_xlfn.FLOOR.PRECISE('[10]численность 2021'!N146)</f>
        <v>0</v>
      </c>
      <c r="DJ132" s="285">
        <f t="shared" si="917"/>
        <v>0</v>
      </c>
      <c r="DK132" s="286">
        <f t="shared" si="944"/>
        <v>0</v>
      </c>
      <c r="DL132" s="328"/>
      <c r="DM132" s="285">
        <f t="shared" si="918"/>
        <v>0</v>
      </c>
      <c r="DN132" s="328"/>
      <c r="DO132" s="325">
        <v>53.946357999999996</v>
      </c>
      <c r="DP132" s="325">
        <v>76.351928999999998</v>
      </c>
      <c r="DQ132" s="324">
        <f>_xlfn.FLOOR.PRECISE('[10]численность 2021'!J146)</f>
        <v>1</v>
      </c>
      <c r="DR132" s="324">
        <v>2.3958e-002</v>
      </c>
      <c r="DS132" s="324">
        <v>3.4404999999999998e-002</v>
      </c>
      <c r="DT132" s="324">
        <f t="shared" si="945"/>
        <v>7.4815227985753872e-003</v>
      </c>
      <c r="DU132" s="326">
        <f>_xlfn.FLOOR.PRECISE('[10]численность 2021'!S146)</f>
        <v>0</v>
      </c>
      <c r="DV132" s="285">
        <f t="shared" si="946"/>
        <v>0.10000000000000001</v>
      </c>
      <c r="DW132" s="327">
        <f t="shared" si="947"/>
        <v>0</v>
      </c>
      <c r="DX132" s="328"/>
      <c r="DY132" s="325">
        <v>0</v>
      </c>
      <c r="DZ132" s="333">
        <v>136</v>
      </c>
      <c r="EA132" s="324">
        <f>_xlfn.FLOOR.PRECISE('[10]численность 2021'!T146)</f>
        <v>0</v>
      </c>
      <c r="EB132" s="282">
        <v>0</v>
      </c>
      <c r="EC132" s="324">
        <v>6.1282999999999997e-002</v>
      </c>
      <c r="ED132" s="324">
        <f t="shared" si="890"/>
        <v>0</v>
      </c>
      <c r="EE132" s="326">
        <f>_xlfn.FLOOR.PRECISE('[10]численность 2021'!U146)</f>
        <v>0</v>
      </c>
      <c r="EF132" s="285">
        <f t="shared" si="948"/>
        <v>0</v>
      </c>
      <c r="EG132" s="327">
        <f t="shared" si="949"/>
        <v>0</v>
      </c>
      <c r="EH132" s="328"/>
    </row>
    <row r="133" s="323" customFormat="1">
      <c r="A133" s="154" t="s">
        <v>205</v>
      </c>
      <c r="B133" s="324">
        <f>'[10]численность 2021'!C147</f>
        <v>868.12701416015625</v>
      </c>
      <c r="C133" s="325"/>
      <c r="D133" s="325"/>
      <c r="E133" s="324">
        <f>_xlfn.FLOOR.PRECISE('[10]численность 2021'!D147)</f>
        <v>3308</v>
      </c>
      <c r="F133" s="324"/>
      <c r="G133" s="324"/>
      <c r="H133" s="324">
        <f t="shared" si="909"/>
        <v>3.8105023182583788</v>
      </c>
      <c r="I133" s="326">
        <f>_xlfn.FLOOR.PRECISE('[10]численность 2021'!R147)</f>
        <v>1157</v>
      </c>
      <c r="J133" s="285">
        <f t="shared" ref="J133:J196" si="950">IF(E133&gt;1,E133*0.34999999999999998,0)</f>
        <v>1157.8</v>
      </c>
      <c r="K133" s="327">
        <f t="shared" si="924"/>
        <v>1157</v>
      </c>
      <c r="L133" s="328">
        <v>1157</v>
      </c>
      <c r="M133" s="325"/>
      <c r="N133" s="325"/>
      <c r="O133" s="324">
        <f>_xlfn.FLOOR.PRECISE('[10]численность 2021'!P147)</f>
        <v>295</v>
      </c>
      <c r="P133" s="282"/>
      <c r="Q133" s="324"/>
      <c r="R133" s="324">
        <f t="shared" si="925"/>
        <v>0.3398120265677817</v>
      </c>
      <c r="S133" s="326">
        <f>_xlfn.FLOOR.PRECISE('[10]численность 2021'!Q147)</f>
        <v>59</v>
      </c>
      <c r="T133" s="326"/>
      <c r="U133" s="285">
        <f t="shared" si="910"/>
        <v>88.5</v>
      </c>
      <c r="V133" s="327">
        <f t="shared" si="926"/>
        <v>59</v>
      </c>
      <c r="W133" s="328">
        <v>59</v>
      </c>
      <c r="X133" s="328"/>
      <c r="Y133" s="329"/>
      <c r="Z133" s="325"/>
      <c r="AA133" s="325"/>
      <c r="AB133" s="324">
        <f>_xlfn.FLOOR.PRECISE('[10]численность 2021'!E147)</f>
        <v>631</v>
      </c>
      <c r="AC133" s="324"/>
      <c r="AD133" s="324"/>
      <c r="AE133" s="324">
        <f t="shared" si="927"/>
        <v>0.72685216530261099</v>
      </c>
      <c r="AF133" s="326">
        <f>_xlfn.FLOOR.PRECISE('[10]численность 2021'!O147)</f>
        <v>31</v>
      </c>
      <c r="AG133" s="285">
        <f t="shared" si="928"/>
        <v>31.550000000000001</v>
      </c>
      <c r="AH133" s="327">
        <f t="shared" si="905"/>
        <v>31</v>
      </c>
      <c r="AI133" s="330">
        <f t="shared" si="929"/>
        <v>23.25</v>
      </c>
      <c r="AJ133" s="328">
        <v>31</v>
      </c>
      <c r="AK133" s="328">
        <v>23</v>
      </c>
      <c r="AL133" s="325"/>
      <c r="AM133" s="325"/>
      <c r="AN133" s="324">
        <f>_xlfn.FLOOR.PRECISE('[10]численность 2021'!F147)</f>
        <v>159</v>
      </c>
      <c r="AO133" s="324"/>
      <c r="AP133" s="324"/>
      <c r="AQ133" s="324">
        <f t="shared" si="930"/>
        <v>0.18315292279416029</v>
      </c>
      <c r="AR133" s="326">
        <f>_xlfn.FLOOR.PRECISE('[10]численность 2021'!L147)</f>
        <v>4</v>
      </c>
      <c r="AS133" s="326"/>
      <c r="AT133" s="284">
        <f t="shared" si="911"/>
        <v>4</v>
      </c>
      <c r="AU133" s="285">
        <f t="shared" si="931"/>
        <v>4.7699999999999996</v>
      </c>
      <c r="AV133" s="285">
        <f t="shared" si="912"/>
        <v>4.7699999999999996</v>
      </c>
      <c r="AW133" s="290">
        <f t="shared" si="932"/>
        <v>4</v>
      </c>
      <c r="AX133" s="328">
        <v>4</v>
      </c>
      <c r="AY133" s="285">
        <f t="shared" si="921"/>
        <v>0</v>
      </c>
      <c r="AZ133" s="327"/>
      <c r="BA133" s="328"/>
      <c r="BB133" s="285">
        <f t="shared" si="922"/>
        <v>1.2</v>
      </c>
      <c r="BC133" s="328"/>
      <c r="BD133" s="325"/>
      <c r="BE133" s="325"/>
      <c r="BF133" s="324">
        <f>_xlfn.FLOOR.PRECISE('[10]численность 2021'!G147)</f>
        <v>1642</v>
      </c>
      <c r="BG133" s="324"/>
      <c r="BH133" s="324"/>
      <c r="BI133" s="324">
        <f t="shared" si="933"/>
        <v>1.891428297031517</v>
      </c>
      <c r="BJ133" s="326">
        <f>_xlfn.FLOOR.PRECISE('[10]численность 2021'!K147)</f>
        <v>82</v>
      </c>
      <c r="BK133" s="326"/>
      <c r="BL133" s="284">
        <f t="shared" si="913"/>
        <v>82</v>
      </c>
      <c r="BM133" s="285">
        <f t="shared" si="934"/>
        <v>82.100000000000009</v>
      </c>
      <c r="BN133" s="330">
        <f t="shared" si="935"/>
        <v>82</v>
      </c>
      <c r="BO133" s="328">
        <v>82</v>
      </c>
      <c r="BP133" s="285">
        <f t="shared" si="923"/>
        <v>12.299999999999999</v>
      </c>
      <c r="BQ133" s="327">
        <f t="shared" si="936"/>
        <v>0</v>
      </c>
      <c r="BR133" s="328"/>
      <c r="BS133" s="285">
        <f t="shared" si="937"/>
        <v>16.400000000000002</v>
      </c>
      <c r="BT133" s="328"/>
      <c r="BU133" s="325"/>
      <c r="BV133" s="325"/>
      <c r="BW133" s="324">
        <f>_xlfn.FLOOR.PRECISE('[10]численность 2021'!H147)</f>
        <v>957</v>
      </c>
      <c r="BX133" s="324"/>
      <c r="BY133" s="324"/>
      <c r="BZ133" s="324">
        <f t="shared" si="938"/>
        <v>1.1023732522893799</v>
      </c>
      <c r="CA133" s="326">
        <f>_xlfn.FLOOR.PRECISE('[10]численность 2021'!M147)</f>
        <v>47</v>
      </c>
      <c r="CB133" s="326"/>
      <c r="CC133" s="326"/>
      <c r="CD133" s="284">
        <f t="shared" si="914"/>
        <v>47</v>
      </c>
      <c r="CE133" s="285">
        <f t="shared" si="939"/>
        <v>47.850000000000001</v>
      </c>
      <c r="CF133" s="330">
        <f t="shared" si="940"/>
        <v>47</v>
      </c>
      <c r="CG133" s="328">
        <v>47</v>
      </c>
      <c r="CH133" s="285">
        <f t="shared" si="915"/>
        <v>3.5249999999999999</v>
      </c>
      <c r="CI133" s="327">
        <f t="shared" si="941"/>
        <v>0</v>
      </c>
      <c r="CJ133" s="328"/>
      <c r="CK133" s="285">
        <f t="shared" si="916"/>
        <v>3.5249999999999999</v>
      </c>
      <c r="CL133" s="327">
        <f t="shared" si="942"/>
        <v>0</v>
      </c>
      <c r="CM133" s="328"/>
      <c r="CN133" s="285">
        <f t="shared" si="919"/>
        <v>9.4000000000000004</v>
      </c>
      <c r="CO133" s="328"/>
      <c r="CP133" s="332">
        <f t="shared" si="920"/>
        <v>1</v>
      </c>
      <c r="CQ133" s="325"/>
      <c r="CR133" s="325"/>
      <c r="CS133" s="325"/>
      <c r="CT133" s="324"/>
      <c r="CU133" s="324"/>
      <c r="CV133" s="324"/>
      <c r="CW133" s="326"/>
      <c r="CX133" s="331"/>
      <c r="CY133" s="330"/>
      <c r="CZ133" s="328"/>
      <c r="DA133" s="331"/>
      <c r="DB133" s="328"/>
      <c r="DC133" s="325"/>
      <c r="DD133" s="325"/>
      <c r="DE133" s="324">
        <f>_xlfn.FLOOR.PRECISE('[10]численность 2021'!I147)</f>
        <v>35</v>
      </c>
      <c r="DF133" s="324"/>
      <c r="DG133" s="324"/>
      <c r="DH133" s="324">
        <f t="shared" si="943"/>
        <v>4.0316681118211385e-002</v>
      </c>
      <c r="DI133" s="326">
        <f>_xlfn.FLOOR.PRECISE('[10]численность 2021'!N147)</f>
        <v>0</v>
      </c>
      <c r="DJ133" s="285">
        <f t="shared" si="917"/>
        <v>5.25</v>
      </c>
      <c r="DK133" s="286">
        <f t="shared" si="944"/>
        <v>0</v>
      </c>
      <c r="DL133" s="328"/>
      <c r="DM133" s="285">
        <f t="shared" si="918"/>
        <v>0</v>
      </c>
      <c r="DN133" s="328"/>
      <c r="DO133" s="325"/>
      <c r="DP133" s="325"/>
      <c r="DQ133" s="324">
        <f>_xlfn.FLOOR.PRECISE('[10]численность 2021'!J147)</f>
        <v>73</v>
      </c>
      <c r="DR133" s="324"/>
      <c r="DS133" s="324"/>
      <c r="DT133" s="324">
        <f t="shared" si="945"/>
        <v>8.4089077760840888e-002</v>
      </c>
      <c r="DU133" s="326">
        <f>_xlfn.FLOOR.PRECISE('[10]численность 2021'!S147)</f>
        <v>7</v>
      </c>
      <c r="DV133" s="285">
        <f t="shared" si="946"/>
        <v>7.3000000000000007</v>
      </c>
      <c r="DW133" s="327">
        <f t="shared" si="947"/>
        <v>7</v>
      </c>
      <c r="DX133" s="328">
        <v>7</v>
      </c>
      <c r="DY133" s="325"/>
      <c r="DZ133" s="333"/>
      <c r="EA133" s="324">
        <f>_xlfn.FLOOR.PRECISE('[10]численность 2021'!T147)</f>
        <v>54</v>
      </c>
      <c r="EB133" s="282"/>
      <c r="EC133" s="324"/>
      <c r="ED133" s="324"/>
      <c r="EE133" s="326">
        <f>_xlfn.FLOOR.PRECISE('[10]численность 2021'!U147)</f>
        <v>5</v>
      </c>
      <c r="EF133" s="285">
        <f t="shared" si="948"/>
        <v>5.4000000000000004</v>
      </c>
      <c r="EG133" s="327">
        <f t="shared" si="949"/>
        <v>5</v>
      </c>
      <c r="EH133" s="328">
        <v>5</v>
      </c>
    </row>
    <row r="134" s="323" customFormat="1">
      <c r="A134" s="154" t="s">
        <v>206</v>
      </c>
      <c r="B134" s="324">
        <f>'[10]численность 2021'!C148</f>
        <v>1249.87939453125</v>
      </c>
      <c r="C134" s="325"/>
      <c r="D134" s="325"/>
      <c r="E134" s="324">
        <f>_xlfn.FLOOR.PRECISE('[10]численность 2021'!D148)</f>
        <v>4348</v>
      </c>
      <c r="F134" s="324"/>
      <c r="G134" s="324"/>
      <c r="H134" s="324">
        <f t="shared" si="909"/>
        <v>3.4787356436343662</v>
      </c>
      <c r="I134" s="326">
        <f>_xlfn.FLOOR.PRECISE('[10]численность 2021'!R148)</f>
        <v>1521</v>
      </c>
      <c r="J134" s="285">
        <f t="shared" si="950"/>
        <v>1521.8</v>
      </c>
      <c r="K134" s="327">
        <f t="shared" si="924"/>
        <v>1521</v>
      </c>
      <c r="L134" s="328">
        <v>1521</v>
      </c>
      <c r="M134" s="325"/>
      <c r="N134" s="325"/>
      <c r="O134" s="324">
        <f>_xlfn.FLOOR.PRECISE('[10]численность 2021'!P148)</f>
        <v>425</v>
      </c>
      <c r="P134" s="282"/>
      <c r="Q134" s="324"/>
      <c r="R134" s="324">
        <f t="shared" si="925"/>
        <v>0.34003280785294521</v>
      </c>
      <c r="S134" s="326">
        <f>_xlfn.FLOOR.PRECISE('[10]численность 2021'!Q148)</f>
        <v>29</v>
      </c>
      <c r="T134" s="326"/>
      <c r="U134" s="285">
        <f t="shared" si="910"/>
        <v>127.5</v>
      </c>
      <c r="V134" s="327">
        <f t="shared" si="926"/>
        <v>29</v>
      </c>
      <c r="W134" s="328">
        <v>29</v>
      </c>
      <c r="X134" s="328"/>
      <c r="Y134" s="329"/>
      <c r="Z134" s="325"/>
      <c r="AA134" s="325"/>
      <c r="AB134" s="324">
        <f>_xlfn.FLOOR.PRECISE('[10]численность 2021'!E148)</f>
        <v>930</v>
      </c>
      <c r="AC134" s="324"/>
      <c r="AD134" s="324"/>
      <c r="AE134" s="324">
        <f t="shared" si="927"/>
        <v>0.74407179130173884</v>
      </c>
      <c r="AF134" s="326">
        <f>_xlfn.FLOOR.PRECISE('[10]численность 2021'!O148)</f>
        <v>46</v>
      </c>
      <c r="AG134" s="285">
        <f t="shared" si="928"/>
        <v>46.5</v>
      </c>
      <c r="AH134" s="327">
        <f t="shared" si="905"/>
        <v>46</v>
      </c>
      <c r="AI134" s="330">
        <f t="shared" si="929"/>
        <v>34.5</v>
      </c>
      <c r="AJ134" s="328">
        <v>46</v>
      </c>
      <c r="AK134" s="328">
        <v>34</v>
      </c>
      <c r="AL134" s="325"/>
      <c r="AM134" s="325"/>
      <c r="AN134" s="324">
        <f>_xlfn.FLOOR.PRECISE('[10]численность 2021'!F148)</f>
        <v>0</v>
      </c>
      <c r="AO134" s="324"/>
      <c r="AP134" s="324"/>
      <c r="AQ134" s="324">
        <f t="shared" si="930"/>
        <v>0</v>
      </c>
      <c r="AR134" s="326">
        <f>_xlfn.FLOOR.PRECISE('[10]численность 2021'!L148)</f>
        <v>0</v>
      </c>
      <c r="AS134" s="326"/>
      <c r="AT134" s="284">
        <f t="shared" si="911"/>
        <v>0</v>
      </c>
      <c r="AU134" s="285">
        <f t="shared" si="931"/>
        <v>0</v>
      </c>
      <c r="AV134" s="285">
        <f t="shared" si="912"/>
        <v>0</v>
      </c>
      <c r="AW134" s="290">
        <f t="shared" si="932"/>
        <v>0</v>
      </c>
      <c r="AX134" s="328"/>
      <c r="AY134" s="285">
        <f t="shared" si="921"/>
        <v>0</v>
      </c>
      <c r="AZ134" s="327"/>
      <c r="BA134" s="328"/>
      <c r="BB134" s="285">
        <f t="shared" si="922"/>
        <v>0</v>
      </c>
      <c r="BC134" s="328"/>
      <c r="BD134" s="325"/>
      <c r="BE134" s="325"/>
      <c r="BF134" s="324">
        <f>_xlfn.FLOOR.PRECISE('[10]численность 2021'!G148)</f>
        <v>1253</v>
      </c>
      <c r="BG134" s="324"/>
      <c r="BH134" s="324"/>
      <c r="BI134" s="324">
        <f t="shared" si="933"/>
        <v>1.0024967252699772</v>
      </c>
      <c r="BJ134" s="326">
        <f>_xlfn.FLOOR.PRECISE('[10]численность 2021'!K148)</f>
        <v>37</v>
      </c>
      <c r="BK134" s="326"/>
      <c r="BL134" s="284">
        <f t="shared" si="913"/>
        <v>37</v>
      </c>
      <c r="BM134" s="285">
        <f t="shared" si="934"/>
        <v>62.650000000000006</v>
      </c>
      <c r="BN134" s="330">
        <f t="shared" si="935"/>
        <v>37</v>
      </c>
      <c r="BO134" s="328">
        <v>37</v>
      </c>
      <c r="BP134" s="285">
        <f t="shared" si="923"/>
        <v>5.5499999999999998</v>
      </c>
      <c r="BQ134" s="327">
        <f t="shared" si="936"/>
        <v>0</v>
      </c>
      <c r="BR134" s="328"/>
      <c r="BS134" s="285">
        <f t="shared" si="937"/>
        <v>7.4000000000000004</v>
      </c>
      <c r="BT134" s="328"/>
      <c r="BU134" s="325"/>
      <c r="BV134" s="325"/>
      <c r="BW134" s="324">
        <f>_xlfn.FLOOR.PRECISE('[10]численность 2021'!H148)</f>
        <v>923</v>
      </c>
      <c r="BX134" s="324"/>
      <c r="BY134" s="324"/>
      <c r="BZ134" s="324">
        <f t="shared" si="938"/>
        <v>0.73847125093710209</v>
      </c>
      <c r="CA134" s="326">
        <f>_xlfn.FLOOR.PRECISE('[10]численность 2021'!M148)</f>
        <v>27</v>
      </c>
      <c r="CB134" s="326"/>
      <c r="CC134" s="326"/>
      <c r="CD134" s="284">
        <f t="shared" si="914"/>
        <v>27</v>
      </c>
      <c r="CE134" s="285">
        <f t="shared" si="939"/>
        <v>27.689999999999998</v>
      </c>
      <c r="CF134" s="330">
        <f t="shared" si="940"/>
        <v>27</v>
      </c>
      <c r="CG134" s="328">
        <v>27</v>
      </c>
      <c r="CH134" s="285">
        <f t="shared" si="915"/>
        <v>2.0249999999999999</v>
      </c>
      <c r="CI134" s="327">
        <f t="shared" si="941"/>
        <v>0</v>
      </c>
      <c r="CJ134" s="328"/>
      <c r="CK134" s="285">
        <f t="shared" si="916"/>
        <v>2.0249999999999999</v>
      </c>
      <c r="CL134" s="327">
        <f t="shared" si="942"/>
        <v>0</v>
      </c>
      <c r="CM134" s="328"/>
      <c r="CN134" s="285">
        <f t="shared" si="919"/>
        <v>5.4000000000000004</v>
      </c>
      <c r="CO134" s="328"/>
      <c r="CP134" s="332">
        <f t="shared" si="920"/>
        <v>1</v>
      </c>
      <c r="CQ134" s="325"/>
      <c r="CR134" s="325"/>
      <c r="CS134" s="325"/>
      <c r="CT134" s="324"/>
      <c r="CU134" s="324"/>
      <c r="CV134" s="324"/>
      <c r="CW134" s="326"/>
      <c r="CX134" s="331"/>
      <c r="CY134" s="330"/>
      <c r="CZ134" s="328"/>
      <c r="DA134" s="331"/>
      <c r="DB134" s="328"/>
      <c r="DC134" s="325"/>
      <c r="DD134" s="325"/>
      <c r="DE134" s="324">
        <f>_xlfn.FLOOR.PRECISE('[10]численность 2021'!I148)</f>
        <v>283</v>
      </c>
      <c r="DF134" s="324"/>
      <c r="DG134" s="324"/>
      <c r="DH134" s="324">
        <f t="shared" si="943"/>
        <v>0.22642184617031408</v>
      </c>
      <c r="DI134" s="326">
        <f>_xlfn.FLOOR.PRECISE('[10]численность 2021'!N148)</f>
        <v>0</v>
      </c>
      <c r="DJ134" s="285">
        <f t="shared" si="917"/>
        <v>42.449999999999996</v>
      </c>
      <c r="DK134" s="286">
        <f t="shared" si="944"/>
        <v>0</v>
      </c>
      <c r="DL134" s="328"/>
      <c r="DM134" s="285">
        <f t="shared" si="918"/>
        <v>0</v>
      </c>
      <c r="DN134" s="328"/>
      <c r="DO134" s="325"/>
      <c r="DP134" s="325"/>
      <c r="DQ134" s="324">
        <f>_xlfn.FLOOR.PRECISE('[10]численность 2021'!J148)</f>
        <v>43</v>
      </c>
      <c r="DR134" s="324"/>
      <c r="DS134" s="324"/>
      <c r="DT134" s="324">
        <f t="shared" si="945"/>
        <v>3.4403319382768568e-002</v>
      </c>
      <c r="DU134" s="326">
        <f>_xlfn.FLOOR.PRECISE('[10]численность 2021'!S148)</f>
        <v>4</v>
      </c>
      <c r="DV134" s="285">
        <f t="shared" si="946"/>
        <v>4.2999999999999998</v>
      </c>
      <c r="DW134" s="327">
        <f t="shared" si="947"/>
        <v>4</v>
      </c>
      <c r="DX134" s="328">
        <v>4</v>
      </c>
      <c r="DY134" s="325"/>
      <c r="DZ134" s="333"/>
      <c r="EA134" s="324">
        <f>_xlfn.FLOOR.PRECISE('[10]численность 2021'!T148)</f>
        <v>78</v>
      </c>
      <c r="EB134" s="282"/>
      <c r="EC134" s="324"/>
      <c r="ED134" s="324"/>
      <c r="EE134" s="326">
        <f>_xlfn.FLOOR.PRECISE('[10]численность 2021'!U148)</f>
        <v>7</v>
      </c>
      <c r="EF134" s="285">
        <f t="shared" si="948"/>
        <v>7.8000000000000007</v>
      </c>
      <c r="EG134" s="327">
        <f t="shared" si="949"/>
        <v>7</v>
      </c>
      <c r="EH134" s="328">
        <v>7</v>
      </c>
    </row>
    <row r="135" s="297" customFormat="1" ht="45.75" customHeight="1">
      <c r="A135" s="152" t="s">
        <v>209</v>
      </c>
      <c r="B135" s="298">
        <f>'[10]численность 2021'!C151</f>
        <v>387.85098266601563</v>
      </c>
      <c r="C135" s="299">
        <v>1532.003784</v>
      </c>
      <c r="D135" s="299">
        <v>1375.122314</v>
      </c>
      <c r="E135" s="298">
        <f>_xlfn.FLOOR.PRECISE('[10]численность 2021'!D151)</f>
        <v>1311</v>
      </c>
      <c r="F135" s="298">
        <v>3.94998</v>
      </c>
      <c r="G135" s="298">
        <v>3.5454910000000002</v>
      </c>
      <c r="H135" s="324">
        <f t="shared" si="909"/>
        <v>3.3801641831314426</v>
      </c>
      <c r="I135" s="300">
        <f>_xlfn.FLOOR.PRECISE('[10]численность 2021'!R151)</f>
        <v>400</v>
      </c>
      <c r="J135" s="285">
        <f t="shared" si="950"/>
        <v>458.84999999999997</v>
      </c>
      <c r="K135" s="301">
        <f t="shared" si="924"/>
        <v>400</v>
      </c>
      <c r="L135" s="287">
        <v>400</v>
      </c>
      <c r="M135" s="299">
        <v>154</v>
      </c>
      <c r="N135" s="299">
        <v>205</v>
      </c>
      <c r="O135" s="298">
        <f>_xlfn.FLOOR.PRECISE('[10]численность 2021'!P151)</f>
        <v>244</v>
      </c>
      <c r="P135" s="298">
        <v>0.39706000000000002</v>
      </c>
      <c r="Q135" s="298">
        <v>0.52855300000000005</v>
      </c>
      <c r="R135" s="324">
        <f t="shared" si="925"/>
        <v>0.62910759777579861</v>
      </c>
      <c r="S135" s="300">
        <f>_xlfn.FLOOR.PRECISE('[10]численность 2021'!Q151)</f>
        <v>25</v>
      </c>
      <c r="T135" s="300"/>
      <c r="U135" s="303">
        <f t="shared" si="910"/>
        <v>73.200000000000003</v>
      </c>
      <c r="V135" s="301">
        <f t="shared" si="926"/>
        <v>25</v>
      </c>
      <c r="W135" s="287">
        <v>25</v>
      </c>
      <c r="X135" s="287"/>
      <c r="Y135" s="302"/>
      <c r="Z135" s="299">
        <v>8.970065</v>
      </c>
      <c r="AA135" s="299">
        <v>8.9918289999999992</v>
      </c>
      <c r="AB135" s="298">
        <f>_xlfn.FLOOR.PRECISE('[10]численность 2021'!E151)</f>
        <v>58</v>
      </c>
      <c r="AC135" s="298">
        <v>2.3127999999999999e-002</v>
      </c>
      <c r="AD135" s="298">
        <v>2.3184e-002</v>
      </c>
      <c r="AE135" s="324">
        <f t="shared" si="927"/>
        <v>0.14954196996309968</v>
      </c>
      <c r="AF135" s="300">
        <f>_xlfn.FLOOR.PRECISE('[10]численность 2021'!O151)</f>
        <v>2</v>
      </c>
      <c r="AG135" s="303">
        <f t="shared" si="928"/>
        <v>2.9000000000000004</v>
      </c>
      <c r="AH135" s="301">
        <f t="shared" si="905"/>
        <v>2</v>
      </c>
      <c r="AI135" s="289">
        <f t="shared" si="929"/>
        <v>0</v>
      </c>
      <c r="AJ135" s="287">
        <v>0</v>
      </c>
      <c r="AK135" s="287">
        <v>0</v>
      </c>
      <c r="AL135" s="299">
        <v>0</v>
      </c>
      <c r="AM135" s="299">
        <v>0</v>
      </c>
      <c r="AN135" s="298">
        <f>_xlfn.FLOOR.PRECISE('[10]численность 2021'!F151)</f>
        <v>0</v>
      </c>
      <c r="AO135" s="298">
        <v>0</v>
      </c>
      <c r="AP135" s="298">
        <v>0</v>
      </c>
      <c r="AQ135" s="324">
        <f t="shared" si="930"/>
        <v>0</v>
      </c>
      <c r="AR135" s="300">
        <f>_xlfn.FLOOR.PRECISE('[10]численность 2021'!L151)</f>
        <v>0</v>
      </c>
      <c r="AS135" s="300"/>
      <c r="AT135" s="300">
        <f t="shared" si="911"/>
        <v>0</v>
      </c>
      <c r="AU135" s="303">
        <f t="shared" si="931"/>
        <v>0</v>
      </c>
      <c r="AV135" s="303">
        <f t="shared" si="912"/>
        <v>0</v>
      </c>
      <c r="AW135" s="289">
        <f t="shared" si="932"/>
        <v>0</v>
      </c>
      <c r="AX135" s="287"/>
      <c r="AY135" s="303">
        <f t="shared" si="921"/>
        <v>0</v>
      </c>
      <c r="AZ135" s="301">
        <f t="shared" ref="AZ135:AZ198" si="951">IF(AS135&lt;AY135,AS135,AY135)</f>
        <v>0</v>
      </c>
      <c r="BA135" s="287"/>
      <c r="BB135" s="303">
        <f t="shared" si="922"/>
        <v>0</v>
      </c>
      <c r="BC135" s="287"/>
      <c r="BD135" s="299">
        <v>668.06121800000005</v>
      </c>
      <c r="BE135" s="299">
        <v>790.86273200000005</v>
      </c>
      <c r="BF135" s="298">
        <f>_xlfn.FLOOR.PRECISE('[10]численность 2021'!G151)</f>
        <v>700</v>
      </c>
      <c r="BG135" s="298">
        <v>1.722469</v>
      </c>
      <c r="BH135" s="298">
        <v>2.0390890000000002</v>
      </c>
      <c r="BI135" s="324">
        <f t="shared" si="933"/>
        <v>1.8048168788649961</v>
      </c>
      <c r="BJ135" s="300">
        <f>_xlfn.FLOOR.PRECISE('[10]численность 2021'!K151)</f>
        <v>35</v>
      </c>
      <c r="BK135" s="300"/>
      <c r="BL135" s="300">
        <f t="shared" si="913"/>
        <v>35</v>
      </c>
      <c r="BM135" s="303">
        <f t="shared" si="934"/>
        <v>35</v>
      </c>
      <c r="BN135" s="289">
        <f t="shared" si="935"/>
        <v>35</v>
      </c>
      <c r="BO135" s="287">
        <v>35</v>
      </c>
      <c r="BP135" s="285">
        <f t="shared" si="923"/>
        <v>5.25</v>
      </c>
      <c r="BQ135" s="327">
        <f t="shared" si="936"/>
        <v>0</v>
      </c>
      <c r="BR135" s="328"/>
      <c r="BS135" s="285">
        <f t="shared" si="937"/>
        <v>7</v>
      </c>
      <c r="BT135" s="287"/>
      <c r="BU135" s="299">
        <v>369.02432299999998</v>
      </c>
      <c r="BV135" s="299">
        <v>427.32095299999997</v>
      </c>
      <c r="BW135" s="298">
        <f>_xlfn.FLOOR.PRECISE('[10]численность 2021'!H151)</f>
        <v>498</v>
      </c>
      <c r="BX135" s="298">
        <v>0.95145900000000005</v>
      </c>
      <c r="BY135" s="298">
        <v>1.101766</v>
      </c>
      <c r="BZ135" s="298">
        <f t="shared" si="938"/>
        <v>1.2839982938210972</v>
      </c>
      <c r="CA135" s="300">
        <f>_xlfn.FLOOR.PRECISE('[10]численность 2021'!M151)</f>
        <v>24</v>
      </c>
      <c r="CB135" s="300"/>
      <c r="CC135" s="300"/>
      <c r="CD135" s="300">
        <f t="shared" si="914"/>
        <v>24</v>
      </c>
      <c r="CE135" s="303">
        <f t="shared" si="939"/>
        <v>24.900000000000002</v>
      </c>
      <c r="CF135" s="289">
        <f t="shared" si="940"/>
        <v>24</v>
      </c>
      <c r="CG135" s="287">
        <v>24</v>
      </c>
      <c r="CH135" s="303">
        <f t="shared" si="915"/>
        <v>1.7999999999999998</v>
      </c>
      <c r="CI135" s="327">
        <f t="shared" si="941"/>
        <v>0</v>
      </c>
      <c r="CJ135" s="328"/>
      <c r="CK135" s="285">
        <f t="shared" si="916"/>
        <v>1.7999999999999998</v>
      </c>
      <c r="CL135" s="327">
        <f t="shared" si="942"/>
        <v>0</v>
      </c>
      <c r="CM135" s="328"/>
      <c r="CN135" s="285">
        <f t="shared" si="919"/>
        <v>4.8000000000000007</v>
      </c>
      <c r="CO135" s="328"/>
      <c r="CP135" s="332">
        <f t="shared" si="920"/>
        <v>1</v>
      </c>
      <c r="CQ135" s="299">
        <v>0</v>
      </c>
      <c r="CR135" s="299">
        <v>0</v>
      </c>
      <c r="CS135" s="299" t="e">
        <f>#NAME?</f>
        <v>#REF!</v>
      </c>
      <c r="CT135" s="298">
        <v>0</v>
      </c>
      <c r="CU135" s="298">
        <v>0</v>
      </c>
      <c r="CV135" s="298" t="e">
        <f>#NAME?</f>
        <v>#REF!</v>
      </c>
      <c r="CW135" s="300" t="e">
        <f>#NAME?</f>
        <v>#REF!</v>
      </c>
      <c r="CX135" s="303" t="e">
        <f t="shared" si="906"/>
        <v>#REF!</v>
      </c>
      <c r="CY135" s="289" t="e">
        <f t="shared" si="907"/>
        <v>#REF!</v>
      </c>
      <c r="CZ135" s="287"/>
      <c r="DA135" s="303">
        <f t="shared" si="908"/>
        <v>0</v>
      </c>
      <c r="DB135" s="287"/>
      <c r="DC135" s="299">
        <v>18.253039999999999</v>
      </c>
      <c r="DD135" s="299">
        <v>10.978395000000001</v>
      </c>
      <c r="DE135" s="298">
        <f>_xlfn.FLOOR.PRECISE('[10]численность 2021'!I151)</f>
        <v>10</v>
      </c>
      <c r="DF135" s="298">
        <v>4.7062e-002</v>
      </c>
      <c r="DG135" s="298">
        <v>2.8306000000000001e-002</v>
      </c>
      <c r="DH135" s="324">
        <f t="shared" si="943"/>
        <v>2.5783098269499944e-002</v>
      </c>
      <c r="DI135" s="300">
        <f>_xlfn.FLOOR.PRECISE('[10]численность 2021'!N151)</f>
        <v>0</v>
      </c>
      <c r="DJ135" s="303">
        <f t="shared" si="917"/>
        <v>0</v>
      </c>
      <c r="DK135" s="301">
        <f t="shared" si="944"/>
        <v>0</v>
      </c>
      <c r="DL135" s="287"/>
      <c r="DM135" s="303">
        <f t="shared" si="918"/>
        <v>0</v>
      </c>
      <c r="DN135" s="287"/>
      <c r="DO135" s="299">
        <v>25.032741999999999</v>
      </c>
      <c r="DP135" s="299">
        <v>31.366844</v>
      </c>
      <c r="DQ135" s="298">
        <f>_xlfn.FLOOR.PRECISE('[10]численность 2021'!J151)</f>
        <v>35</v>
      </c>
      <c r="DR135" s="298">
        <v>6.4542000000000002e-002</v>
      </c>
      <c r="DS135" s="298">
        <v>8.0873e-002</v>
      </c>
      <c r="DT135" s="298">
        <f t="shared" si="945"/>
        <v>9.0240843943249799e-002</v>
      </c>
      <c r="DU135" s="300">
        <f>_xlfn.FLOOR.PRECISE('[10]численность 2021'!S151)</f>
        <v>3</v>
      </c>
      <c r="DV135" s="303">
        <f t="shared" si="946"/>
        <v>3.5</v>
      </c>
      <c r="DW135" s="301">
        <f t="shared" si="947"/>
        <v>3</v>
      </c>
      <c r="DX135" s="287">
        <v>3</v>
      </c>
      <c r="DY135" s="299">
        <v>0</v>
      </c>
      <c r="DZ135" s="306">
        <v>0</v>
      </c>
      <c r="EA135" s="298">
        <f>_xlfn.FLOOR.PRECISE('[10]численность 2021'!T151)</f>
        <v>0</v>
      </c>
      <c r="EB135" s="298">
        <v>0</v>
      </c>
      <c r="EC135" s="298">
        <v>0</v>
      </c>
      <c r="ED135" s="298">
        <f>EA135/B135</f>
        <v>0</v>
      </c>
      <c r="EE135" s="300">
        <f>_xlfn.FLOOR.PRECISE('[10]численность 2021'!U151)</f>
        <v>0</v>
      </c>
      <c r="EF135" s="303">
        <f t="shared" si="948"/>
        <v>0</v>
      </c>
      <c r="EG135" s="301">
        <f t="shared" si="949"/>
        <v>0</v>
      </c>
      <c r="EH135" s="287"/>
    </row>
    <row r="136" s="297" customFormat="1">
      <c r="A136" s="152" t="s">
        <v>210</v>
      </c>
      <c r="B136" s="298">
        <f>'[10]численность 2021'!C152</f>
        <v>1.9340000152587891</v>
      </c>
      <c r="C136" s="299"/>
      <c r="D136" s="299">
        <v>0.35327999999999998</v>
      </c>
      <c r="E136" s="298">
        <f>_xlfn.FLOOR.PRECISE('[10]численность 2021'!D152)</f>
        <v>0</v>
      </c>
      <c r="F136" s="298">
        <v>0.182668</v>
      </c>
      <c r="G136" s="298"/>
      <c r="H136" s="324">
        <f t="shared" si="909"/>
        <v>0</v>
      </c>
      <c r="I136" s="300">
        <f>_xlfn.FLOOR.PRECISE('[10]численность 2021'!R152)</f>
        <v>0</v>
      </c>
      <c r="J136" s="285">
        <f t="shared" si="950"/>
        <v>0</v>
      </c>
      <c r="K136" s="301">
        <f t="shared" si="924"/>
        <v>0</v>
      </c>
      <c r="L136" s="287"/>
      <c r="M136" s="299"/>
      <c r="N136" s="299"/>
      <c r="O136" s="298">
        <f>_xlfn.FLOOR.PRECISE('[10]численность 2021'!P152)</f>
        <v>0</v>
      </c>
      <c r="P136" s="298"/>
      <c r="Q136" s="298"/>
      <c r="R136" s="324">
        <f t="shared" si="925"/>
        <v>0</v>
      </c>
      <c r="S136" s="300">
        <f>_xlfn.FLOOR.PRECISE('[10]численность 2021'!Q152)</f>
        <v>0</v>
      </c>
      <c r="T136" s="300"/>
      <c r="U136" s="303">
        <f t="shared" si="910"/>
        <v>0</v>
      </c>
      <c r="V136" s="301">
        <f t="shared" si="926"/>
        <v>0</v>
      </c>
      <c r="W136" s="287"/>
      <c r="X136" s="287"/>
      <c r="Y136" s="302"/>
      <c r="Z136" s="299"/>
      <c r="AA136" s="299">
        <v>0</v>
      </c>
      <c r="AB136" s="298">
        <f>_xlfn.FLOOR.PRECISE('[10]численность 2021'!E152)</f>
        <v>0</v>
      </c>
      <c r="AC136" s="298"/>
      <c r="AD136" s="298"/>
      <c r="AE136" s="324">
        <f t="shared" si="927"/>
        <v>0</v>
      </c>
      <c r="AF136" s="300">
        <f>_xlfn.FLOOR.PRECISE('[10]численность 2021'!O152)</f>
        <v>0</v>
      </c>
      <c r="AG136" s="303">
        <f t="shared" si="928"/>
        <v>0</v>
      </c>
      <c r="AH136" s="301">
        <f t="shared" si="905"/>
        <v>0</v>
      </c>
      <c r="AI136" s="289">
        <f t="shared" si="929"/>
        <v>0</v>
      </c>
      <c r="AJ136" s="287"/>
      <c r="AK136" s="287"/>
      <c r="AL136" s="299">
        <v>35.566544</v>
      </c>
      <c r="AM136" s="299">
        <v>35.808898999999997</v>
      </c>
      <c r="AN136" s="298">
        <f>_xlfn.FLOOR.PRECISE('[10]численность 2021'!F152)</f>
        <v>40</v>
      </c>
      <c r="AO136" s="298">
        <v>18.390146000000001</v>
      </c>
      <c r="AP136" s="298">
        <v>18.515459</v>
      </c>
      <c r="AQ136" s="324">
        <f t="shared" si="930"/>
        <v>20.682523104658607</v>
      </c>
      <c r="AR136" s="300">
        <f>_xlfn.FLOOR.PRECISE('[10]численность 2021'!L152)</f>
        <v>0</v>
      </c>
      <c r="AS136" s="300"/>
      <c r="AT136" s="300">
        <f t="shared" si="911"/>
        <v>0</v>
      </c>
      <c r="AU136" s="303">
        <f t="shared" si="931"/>
        <v>6</v>
      </c>
      <c r="AV136" s="303">
        <f t="shared" si="912"/>
        <v>12</v>
      </c>
      <c r="AW136" s="289">
        <f t="shared" si="932"/>
        <v>0</v>
      </c>
      <c r="AX136" s="287"/>
      <c r="AY136" s="303">
        <f t="shared" si="921"/>
        <v>0</v>
      </c>
      <c r="AZ136" s="301">
        <f t="shared" si="951"/>
        <v>0</v>
      </c>
      <c r="BA136" s="287"/>
      <c r="BB136" s="303">
        <f t="shared" si="922"/>
        <v>0</v>
      </c>
      <c r="BC136" s="287"/>
      <c r="BD136" s="299"/>
      <c r="BE136" s="299">
        <v>0</v>
      </c>
      <c r="BF136" s="298">
        <f>_xlfn.FLOOR.PRECISE('[10]численность 2021'!G152)</f>
        <v>0</v>
      </c>
      <c r="BG136" s="298"/>
      <c r="BH136" s="298"/>
      <c r="BI136" s="324">
        <f t="shared" si="933"/>
        <v>0</v>
      </c>
      <c r="BJ136" s="300">
        <f>_xlfn.FLOOR.PRECISE('[10]численность 2021'!K152)</f>
        <v>0</v>
      </c>
      <c r="BK136" s="300"/>
      <c r="BL136" s="300">
        <f t="shared" si="913"/>
        <v>0</v>
      </c>
      <c r="BM136" s="303">
        <f t="shared" si="934"/>
        <v>0</v>
      </c>
      <c r="BN136" s="289">
        <f t="shared" si="935"/>
        <v>0</v>
      </c>
      <c r="BO136" s="287"/>
      <c r="BP136" s="285">
        <f t="shared" si="923"/>
        <v>0</v>
      </c>
      <c r="BQ136" s="327">
        <f t="shared" si="936"/>
        <v>0</v>
      </c>
      <c r="BR136" s="328"/>
      <c r="BS136" s="285">
        <f t="shared" si="937"/>
        <v>0</v>
      </c>
      <c r="BT136" s="287"/>
      <c r="BU136" s="299"/>
      <c r="BV136" s="299">
        <v>0</v>
      </c>
      <c r="BW136" s="298">
        <f>_xlfn.FLOOR.PRECISE('[10]численность 2021'!H152)</f>
        <v>0</v>
      </c>
      <c r="BX136" s="298"/>
      <c r="BY136" s="298"/>
      <c r="BZ136" s="298">
        <f t="shared" si="938"/>
        <v>0</v>
      </c>
      <c r="CA136" s="300">
        <f>_xlfn.FLOOR.PRECISE('[10]численность 2021'!M152)</f>
        <v>0</v>
      </c>
      <c r="CB136" s="300"/>
      <c r="CC136" s="300"/>
      <c r="CD136" s="300">
        <f t="shared" si="914"/>
        <v>0</v>
      </c>
      <c r="CE136" s="303">
        <f t="shared" si="939"/>
        <v>0</v>
      </c>
      <c r="CF136" s="289">
        <f t="shared" si="940"/>
        <v>0</v>
      </c>
      <c r="CG136" s="287"/>
      <c r="CH136" s="303">
        <f t="shared" si="915"/>
        <v>0</v>
      </c>
      <c r="CI136" s="327">
        <f t="shared" si="941"/>
        <v>0</v>
      </c>
      <c r="CJ136" s="328"/>
      <c r="CK136" s="285">
        <f t="shared" si="916"/>
        <v>0</v>
      </c>
      <c r="CL136" s="327">
        <f t="shared" si="942"/>
        <v>0</v>
      </c>
      <c r="CM136" s="328"/>
      <c r="CN136" s="285">
        <f t="shared" si="919"/>
        <v>0</v>
      </c>
      <c r="CO136" s="328"/>
      <c r="CP136" s="332">
        <f t="shared" si="920"/>
        <v>1</v>
      </c>
      <c r="CQ136" s="299"/>
      <c r="CR136" s="299"/>
      <c r="CS136" s="299"/>
      <c r="CT136" s="298"/>
      <c r="CU136" s="298"/>
      <c r="CV136" s="298"/>
      <c r="CW136" s="300"/>
      <c r="CX136" s="303"/>
      <c r="CY136" s="289"/>
      <c r="CZ136" s="287"/>
      <c r="DA136" s="303"/>
      <c r="DB136" s="287"/>
      <c r="DC136" s="299"/>
      <c r="DD136" s="299">
        <v>0</v>
      </c>
      <c r="DE136" s="298">
        <f>_xlfn.FLOOR.PRECISE('[10]численность 2021'!I152)</f>
        <v>0</v>
      </c>
      <c r="DF136" s="298"/>
      <c r="DG136" s="298"/>
      <c r="DH136" s="324">
        <f t="shared" si="943"/>
        <v>0</v>
      </c>
      <c r="DI136" s="300">
        <f>_xlfn.FLOOR.PRECISE('[10]численность 2021'!N152)</f>
        <v>0</v>
      </c>
      <c r="DJ136" s="303">
        <f t="shared" si="917"/>
        <v>0</v>
      </c>
      <c r="DK136" s="301">
        <f t="shared" si="944"/>
        <v>0</v>
      </c>
      <c r="DL136" s="287"/>
      <c r="DM136" s="303">
        <f t="shared" si="918"/>
        <v>0</v>
      </c>
      <c r="DN136" s="287"/>
      <c r="DO136" s="299"/>
      <c r="DP136" s="299">
        <v>0</v>
      </c>
      <c r="DQ136" s="298">
        <f>_xlfn.FLOOR.PRECISE('[10]численность 2021'!J152)</f>
        <v>0</v>
      </c>
      <c r="DR136" s="298"/>
      <c r="DS136" s="298"/>
      <c r="DT136" s="298">
        <f t="shared" si="945"/>
        <v>0</v>
      </c>
      <c r="DU136" s="300">
        <f>_xlfn.FLOOR.PRECISE('[10]численность 2021'!S152)</f>
        <v>0</v>
      </c>
      <c r="DV136" s="303">
        <f t="shared" si="946"/>
        <v>0</v>
      </c>
      <c r="DW136" s="301">
        <f t="shared" si="947"/>
        <v>0</v>
      </c>
      <c r="DX136" s="287"/>
      <c r="DY136" s="299"/>
      <c r="DZ136" s="306"/>
      <c r="EA136" s="298">
        <f>_xlfn.FLOOR.PRECISE('[10]численность 2021'!T152)</f>
        <v>0</v>
      </c>
      <c r="EB136" s="298"/>
      <c r="EC136" s="298"/>
      <c r="ED136" s="298"/>
      <c r="EE136" s="300">
        <f>_xlfn.FLOOR.PRECISE('[10]численность 2021'!U152)</f>
        <v>0</v>
      </c>
      <c r="EF136" s="303">
        <f t="shared" si="948"/>
        <v>0</v>
      </c>
      <c r="EG136" s="301">
        <f t="shared" si="949"/>
        <v>0</v>
      </c>
      <c r="EH136" s="287"/>
    </row>
    <row r="137" s="323" customFormat="1">
      <c r="A137" s="154" t="s">
        <v>338</v>
      </c>
      <c r="B137" s="324">
        <v>70.400000000000006</v>
      </c>
      <c r="C137" s="325"/>
      <c r="D137" s="325"/>
      <c r="E137" s="298">
        <f>_xlfn.FLOOR.PRECISE('[10]численность 2021'!D153)</f>
        <v>198</v>
      </c>
      <c r="F137" s="324"/>
      <c r="G137" s="324"/>
      <c r="H137" s="324">
        <f t="shared" si="909"/>
        <v>2.8124999999999996</v>
      </c>
      <c r="I137" s="300">
        <f>_xlfn.FLOOR.PRECISE('[10]численность 2021'!R153)</f>
        <v>69</v>
      </c>
      <c r="J137" s="285">
        <f t="shared" si="950"/>
        <v>69.299999999999997</v>
      </c>
      <c r="K137" s="301">
        <f t="shared" si="924"/>
        <v>69</v>
      </c>
      <c r="L137" s="328">
        <v>69</v>
      </c>
      <c r="M137" s="325"/>
      <c r="N137" s="325"/>
      <c r="O137" s="298">
        <f>_xlfn.FLOOR.PRECISE('[10]численность 2021'!P153)</f>
        <v>13</v>
      </c>
      <c r="P137" s="324"/>
      <c r="Q137" s="324"/>
      <c r="R137" s="324">
        <f t="shared" si="925"/>
        <v>0.18465909090909088</v>
      </c>
      <c r="S137" s="300">
        <f>_xlfn.FLOOR.PRECISE('[10]численность 2021'!Q153)</f>
        <v>3</v>
      </c>
      <c r="T137" s="326"/>
      <c r="U137" s="303">
        <f t="shared" si="910"/>
        <v>3.8999999999999999</v>
      </c>
      <c r="V137" s="301">
        <f t="shared" si="926"/>
        <v>3</v>
      </c>
      <c r="W137" s="328">
        <v>3</v>
      </c>
      <c r="X137" s="328"/>
      <c r="Y137" s="329"/>
      <c r="Z137" s="325"/>
      <c r="AA137" s="325"/>
      <c r="AB137" s="324"/>
      <c r="AC137" s="324"/>
      <c r="AD137" s="324"/>
      <c r="AE137" s="324">
        <f t="shared" si="927"/>
        <v>0</v>
      </c>
      <c r="AF137" s="300">
        <f>_xlfn.FLOOR.PRECISE('[10]численность 2021'!O153)</f>
        <v>0</v>
      </c>
      <c r="AG137" s="303">
        <f t="shared" si="928"/>
        <v>0</v>
      </c>
      <c r="AH137" s="301">
        <f t="shared" si="905"/>
        <v>0</v>
      </c>
      <c r="AI137" s="289">
        <f t="shared" si="929"/>
        <v>0</v>
      </c>
      <c r="AJ137" s="328"/>
      <c r="AK137" s="328"/>
      <c r="AL137" s="325"/>
      <c r="AM137" s="325"/>
      <c r="AN137" s="324"/>
      <c r="AO137" s="324"/>
      <c r="AP137" s="324"/>
      <c r="AQ137" s="324">
        <f t="shared" si="930"/>
        <v>0</v>
      </c>
      <c r="AR137" s="300">
        <f>_xlfn.FLOOR.PRECISE('[10]численность 2021'!L153)</f>
        <v>0</v>
      </c>
      <c r="AS137" s="326"/>
      <c r="AT137" s="326">
        <f t="shared" si="911"/>
        <v>0</v>
      </c>
      <c r="AU137" s="303">
        <f t="shared" si="931"/>
        <v>0</v>
      </c>
      <c r="AV137" s="303">
        <f t="shared" si="912"/>
        <v>0</v>
      </c>
      <c r="AW137" s="289">
        <f t="shared" si="932"/>
        <v>0</v>
      </c>
      <c r="AX137" s="328"/>
      <c r="AY137" s="331">
        <f t="shared" si="921"/>
        <v>0</v>
      </c>
      <c r="AZ137" s="327"/>
      <c r="BA137" s="328"/>
      <c r="BB137" s="331">
        <f t="shared" si="922"/>
        <v>0</v>
      </c>
      <c r="BC137" s="328"/>
      <c r="BD137" s="325"/>
      <c r="BE137" s="325"/>
      <c r="BF137" s="298">
        <f>_xlfn.FLOOR.PRECISE('[10]численность 2021'!G153)</f>
        <v>153</v>
      </c>
      <c r="BG137" s="324"/>
      <c r="BH137" s="324"/>
      <c r="BI137" s="324">
        <f t="shared" si="933"/>
        <v>2.1732954545454546</v>
      </c>
      <c r="BJ137" s="300">
        <f>_xlfn.FLOOR.PRECISE('[10]численность 2021'!K153)</f>
        <v>10</v>
      </c>
      <c r="BK137" s="326"/>
      <c r="BL137" s="326">
        <f t="shared" si="913"/>
        <v>10</v>
      </c>
      <c r="BM137" s="303">
        <f t="shared" si="934"/>
        <v>10.710000000000001</v>
      </c>
      <c r="BN137" s="289">
        <f t="shared" si="935"/>
        <v>10</v>
      </c>
      <c r="BO137" s="287">
        <v>10</v>
      </c>
      <c r="BP137" s="285">
        <f t="shared" si="923"/>
        <v>1.5</v>
      </c>
      <c r="BQ137" s="327">
        <f t="shared" si="936"/>
        <v>0</v>
      </c>
      <c r="BR137" s="328"/>
      <c r="BS137" s="285">
        <f t="shared" si="937"/>
        <v>2</v>
      </c>
      <c r="BT137" s="328"/>
      <c r="BU137" s="325"/>
      <c r="BV137" s="325"/>
      <c r="BW137" s="298">
        <f>_xlfn.FLOOR.PRECISE('[10]численность 2021'!H153)</f>
        <v>96</v>
      </c>
      <c r="BX137" s="324"/>
      <c r="BY137" s="324"/>
      <c r="BZ137" s="298">
        <f t="shared" si="938"/>
        <v>1.3636363636363635</v>
      </c>
      <c r="CA137" s="300">
        <f>_xlfn.FLOOR.PRECISE('[10]численность 2021'!M153)</f>
        <v>4</v>
      </c>
      <c r="CB137" s="326"/>
      <c r="CC137" s="326"/>
      <c r="CD137" s="326">
        <f t="shared" si="914"/>
        <v>4</v>
      </c>
      <c r="CE137" s="303">
        <f t="shared" si="939"/>
        <v>4.8000000000000007</v>
      </c>
      <c r="CF137" s="289">
        <f t="shared" si="940"/>
        <v>4</v>
      </c>
      <c r="CG137" s="287">
        <v>4</v>
      </c>
      <c r="CH137" s="303">
        <f t="shared" si="915"/>
        <v>0.29999999999999999</v>
      </c>
      <c r="CI137" s="327">
        <f t="shared" si="941"/>
        <v>0</v>
      </c>
      <c r="CJ137" s="328"/>
      <c r="CK137" s="285">
        <f t="shared" si="916"/>
        <v>0.29999999999999999</v>
      </c>
      <c r="CL137" s="327">
        <f t="shared" si="942"/>
        <v>0</v>
      </c>
      <c r="CM137" s="328"/>
      <c r="CN137" s="285">
        <f t="shared" si="919"/>
        <v>0.80000000000000004</v>
      </c>
      <c r="CO137" s="328"/>
      <c r="CP137" s="332">
        <f t="shared" si="920"/>
        <v>1</v>
      </c>
      <c r="CQ137" s="325"/>
      <c r="CR137" s="325"/>
      <c r="CS137" s="325"/>
      <c r="CT137" s="324"/>
      <c r="CU137" s="324"/>
      <c r="CV137" s="324"/>
      <c r="CW137" s="326"/>
      <c r="CX137" s="331"/>
      <c r="CY137" s="330"/>
      <c r="CZ137" s="328"/>
      <c r="DA137" s="331"/>
      <c r="DB137" s="328"/>
      <c r="DC137" s="325"/>
      <c r="DD137" s="325"/>
      <c r="DE137" s="298">
        <f>_xlfn.FLOOR.PRECISE('[10]численность 2021'!I153)</f>
        <v>0</v>
      </c>
      <c r="DF137" s="324"/>
      <c r="DG137" s="324"/>
      <c r="DH137" s="324">
        <f t="shared" si="943"/>
        <v>0</v>
      </c>
      <c r="DI137" s="300">
        <f>_xlfn.FLOOR.PRECISE('[10]численность 2021'!N153)</f>
        <v>0</v>
      </c>
      <c r="DJ137" s="303">
        <f t="shared" si="917"/>
        <v>0</v>
      </c>
      <c r="DK137" s="301">
        <f t="shared" si="944"/>
        <v>0</v>
      </c>
      <c r="DL137" s="287"/>
      <c r="DM137" s="303">
        <f t="shared" si="918"/>
        <v>0</v>
      </c>
      <c r="DN137" s="328"/>
      <c r="DO137" s="325"/>
      <c r="DP137" s="325"/>
      <c r="DQ137" s="324"/>
      <c r="DR137" s="324"/>
      <c r="DS137" s="324"/>
      <c r="DT137" s="298">
        <f t="shared" si="945"/>
        <v>0</v>
      </c>
      <c r="DU137" s="300">
        <f>_xlfn.FLOOR.PRECISE('[10]численность 2021'!S153)</f>
        <v>0</v>
      </c>
      <c r="DV137" s="303">
        <f t="shared" si="946"/>
        <v>0</v>
      </c>
      <c r="DW137" s="301">
        <f t="shared" si="947"/>
        <v>0</v>
      </c>
      <c r="DX137" s="328"/>
      <c r="DY137" s="325"/>
      <c r="DZ137" s="333"/>
      <c r="EA137" s="324"/>
      <c r="EB137" s="324"/>
      <c r="EC137" s="324"/>
      <c r="ED137" s="324"/>
      <c r="EE137" s="300">
        <f>_xlfn.FLOOR.PRECISE('[10]численность 2021'!U153)</f>
        <v>0</v>
      </c>
      <c r="EF137" s="303">
        <f t="shared" si="948"/>
        <v>0</v>
      </c>
      <c r="EG137" s="301">
        <f t="shared" si="949"/>
        <v>0</v>
      </c>
      <c r="EH137" s="328"/>
    </row>
    <row r="138" ht="47.25">
      <c r="A138" s="152" t="s">
        <v>339</v>
      </c>
      <c r="B138" s="282">
        <f>'[10]численность 2021'!C149</f>
        <v>394.54498291015625</v>
      </c>
      <c r="C138" s="283">
        <v>1543.5706789999999</v>
      </c>
      <c r="D138" s="283">
        <v>1313.2132570000001</v>
      </c>
      <c r="E138" s="282">
        <f>_xlfn.FLOOR.PRECISE('[10]численность 2021'!D149)</f>
        <v>1524</v>
      </c>
      <c r="F138" s="282">
        <v>3.3284250000000002</v>
      </c>
      <c r="G138" s="282">
        <v>3.3284250000000002</v>
      </c>
      <c r="H138" s="282">
        <f t="shared" si="909"/>
        <v>3.8626774284620353</v>
      </c>
      <c r="I138" s="284">
        <f>_xlfn.FLOOR.PRECISE('[10]численность 2021'!R149)</f>
        <v>370</v>
      </c>
      <c r="J138" s="285">
        <f t="shared" si="950"/>
        <v>533.39999999999998</v>
      </c>
      <c r="K138" s="286">
        <f t="shared" si="924"/>
        <v>370</v>
      </c>
      <c r="L138" s="287">
        <v>370</v>
      </c>
      <c r="M138" s="283">
        <v>140</v>
      </c>
      <c r="N138" s="283">
        <v>140</v>
      </c>
      <c r="O138" s="282">
        <f>_xlfn.FLOOR.PRECISE('[10]численность 2021'!P149)</f>
        <v>140</v>
      </c>
      <c r="P138" s="282">
        <v>0.34565099999999999</v>
      </c>
      <c r="Q138" s="282">
        <v>0.35483900000000002</v>
      </c>
      <c r="R138" s="282">
        <f t="shared" si="925"/>
        <v>0.35483913384821847</v>
      </c>
      <c r="S138" s="284">
        <f>_xlfn.FLOOR.PRECISE('[10]численность 2021'!Q149)</f>
        <v>30</v>
      </c>
      <c r="T138" s="284"/>
      <c r="U138" s="285">
        <f t="shared" si="910"/>
        <v>42</v>
      </c>
      <c r="V138" s="286">
        <f t="shared" si="926"/>
        <v>30</v>
      </c>
      <c r="W138" s="287">
        <v>30</v>
      </c>
      <c r="X138" s="287"/>
      <c r="Y138" s="288"/>
      <c r="Z138" s="283">
        <v>255.41835</v>
      </c>
      <c r="AA138" s="283">
        <v>225.81440699999999</v>
      </c>
      <c r="AB138" s="282">
        <f>_xlfn.FLOOR.PRECISE('[10]численность 2021'!E149)</f>
        <v>255</v>
      </c>
      <c r="AC138" s="282">
        <v>0.63061100000000003</v>
      </c>
      <c r="AD138" s="282">
        <v>0.57234099999999999</v>
      </c>
      <c r="AE138" s="282">
        <f t="shared" si="927"/>
        <v>0.64631413665211224</v>
      </c>
      <c r="AF138" s="284">
        <f>_xlfn.FLOOR.PRECISE('[10]численность 2021'!O149)</f>
        <v>12</v>
      </c>
      <c r="AG138" s="285">
        <f t="shared" si="928"/>
        <v>12.75</v>
      </c>
      <c r="AH138" s="286">
        <f t="shared" si="905"/>
        <v>12</v>
      </c>
      <c r="AI138" s="289">
        <f t="shared" si="929"/>
        <v>9</v>
      </c>
      <c r="AJ138" s="287">
        <v>12</v>
      </c>
      <c r="AK138" s="287">
        <v>9</v>
      </c>
      <c r="AL138" s="283">
        <v>0</v>
      </c>
      <c r="AM138" s="283">
        <v>0</v>
      </c>
      <c r="AN138" s="282">
        <f>_xlfn.FLOOR.PRECISE('[10]численность 2021'!F149)</f>
        <v>52</v>
      </c>
      <c r="AO138" s="282">
        <v>0</v>
      </c>
      <c r="AP138" s="282">
        <v>0</v>
      </c>
      <c r="AQ138" s="282">
        <f t="shared" si="930"/>
        <v>0.13179739257219544</v>
      </c>
      <c r="AR138" s="284">
        <f>_xlfn.FLOOR.PRECISE('[10]численность 2021'!L149)</f>
        <v>0</v>
      </c>
      <c r="AS138" s="284"/>
      <c r="AT138" s="284">
        <f t="shared" si="911"/>
        <v>0</v>
      </c>
      <c r="AU138" s="285">
        <f t="shared" si="931"/>
        <v>1.5600000000000001</v>
      </c>
      <c r="AV138" s="285">
        <f t="shared" si="912"/>
        <v>1.5600000000000001</v>
      </c>
      <c r="AW138" s="290">
        <f t="shared" si="932"/>
        <v>0</v>
      </c>
      <c r="AX138" s="287"/>
      <c r="AY138" s="285">
        <f t="shared" si="921"/>
        <v>0</v>
      </c>
      <c r="AZ138" s="286">
        <f t="shared" si="951"/>
        <v>0</v>
      </c>
      <c r="BA138" s="287"/>
      <c r="BB138" s="285">
        <f t="shared" si="922"/>
        <v>0</v>
      </c>
      <c r="BC138" s="287"/>
      <c r="BD138" s="283">
        <v>818.38336200000003</v>
      </c>
      <c r="BE138" s="283">
        <v>769.85266100000001</v>
      </c>
      <c r="BF138" s="282">
        <f>_xlfn.FLOOR.PRECISE('[10]численность 2021'!G149)</f>
        <v>925</v>
      </c>
      <c r="BG138" s="282">
        <v>2.0205350000000002</v>
      </c>
      <c r="BH138" s="282">
        <v>1.9512419999999999</v>
      </c>
      <c r="BI138" s="282">
        <f t="shared" si="933"/>
        <v>2.3444728486400148</v>
      </c>
      <c r="BJ138" s="284">
        <f>_xlfn.FLOOR.PRECISE('[10]численность 2021'!K149)</f>
        <v>37</v>
      </c>
      <c r="BK138" s="284"/>
      <c r="BL138" s="284">
        <f t="shared" si="913"/>
        <v>37</v>
      </c>
      <c r="BM138" s="285">
        <f t="shared" si="934"/>
        <v>64.75</v>
      </c>
      <c r="BN138" s="290">
        <f t="shared" si="935"/>
        <v>37</v>
      </c>
      <c r="BO138" s="287">
        <v>37</v>
      </c>
      <c r="BP138" s="285">
        <f t="shared" si="923"/>
        <v>5.5499999999999998</v>
      </c>
      <c r="BQ138" s="286">
        <f t="shared" si="936"/>
        <v>0</v>
      </c>
      <c r="BR138" s="287"/>
      <c r="BS138" s="285">
        <f t="shared" si="937"/>
        <v>7.4000000000000004</v>
      </c>
      <c r="BT138" s="287"/>
      <c r="BU138" s="283">
        <v>406.068085</v>
      </c>
      <c r="BV138" s="283">
        <v>392.67654399999998</v>
      </c>
      <c r="BW138" s="282">
        <f>_xlfn.FLOOR.PRECISE('[10]численность 2021'!H149)</f>
        <v>830</v>
      </c>
      <c r="BX138" s="282">
        <v>1.002556</v>
      </c>
      <c r="BY138" s="282">
        <v>0.99526400000000004</v>
      </c>
      <c r="BZ138" s="282">
        <f t="shared" si="938"/>
        <v>2.1036891506715807</v>
      </c>
      <c r="CA138" s="284">
        <f>_xlfn.FLOOR.PRECISE('[10]численность 2021'!M149)</f>
        <v>24</v>
      </c>
      <c r="CB138" s="284"/>
      <c r="CC138" s="284"/>
      <c r="CD138" s="284">
        <f t="shared" si="914"/>
        <v>24</v>
      </c>
      <c r="CE138" s="285">
        <f t="shared" si="939"/>
        <v>58.100000000000009</v>
      </c>
      <c r="CF138" s="290">
        <f t="shared" si="940"/>
        <v>24</v>
      </c>
      <c r="CG138" s="287">
        <v>24</v>
      </c>
      <c r="CH138" s="285">
        <f t="shared" si="915"/>
        <v>1.7999999999999998</v>
      </c>
      <c r="CI138" s="286">
        <f t="shared" si="941"/>
        <v>0</v>
      </c>
      <c r="CJ138" s="287"/>
      <c r="CK138" s="285">
        <f t="shared" si="916"/>
        <v>1.7999999999999998</v>
      </c>
      <c r="CL138" s="286">
        <f t="shared" si="942"/>
        <v>0</v>
      </c>
      <c r="CM138" s="287"/>
      <c r="CN138" s="285">
        <f t="shared" si="919"/>
        <v>4.8000000000000007</v>
      </c>
      <c r="CO138" s="287"/>
      <c r="CP138" s="291">
        <f t="shared" si="920"/>
        <v>1</v>
      </c>
      <c r="CQ138" s="283">
        <v>0</v>
      </c>
      <c r="CR138" s="283">
        <v>0</v>
      </c>
      <c r="CS138" s="283" t="e">
        <f>#NAME?</f>
        <v>#REF!</v>
      </c>
      <c r="CT138" s="282">
        <v>0</v>
      </c>
      <c r="CU138" s="282">
        <v>0</v>
      </c>
      <c r="CV138" s="282" t="e">
        <f>#NAME?</f>
        <v>#REF!</v>
      </c>
      <c r="CW138" s="284" t="e">
        <f>#NAME?</f>
        <v>#REF!</v>
      </c>
      <c r="CX138" s="285" t="e">
        <f t="shared" si="906"/>
        <v>#REF!</v>
      </c>
      <c r="CY138" s="290" t="e">
        <f t="shared" si="907"/>
        <v>#REF!</v>
      </c>
      <c r="CZ138" s="292"/>
      <c r="DA138" s="285">
        <f t="shared" si="908"/>
        <v>0</v>
      </c>
      <c r="DB138" s="292"/>
      <c r="DC138" s="283">
        <v>21.506758000000001</v>
      </c>
      <c r="DD138" s="283">
        <v>26.680997999999999</v>
      </c>
      <c r="DE138" s="282">
        <f>_xlfn.FLOOR.PRECISE('[10]численность 2021'!I149)</f>
        <v>119</v>
      </c>
      <c r="DF138" s="282">
        <v>5.3099e-002</v>
      </c>
      <c r="DG138" s="282">
        <v>6.7625000000000005e-002</v>
      </c>
      <c r="DH138" s="282">
        <f t="shared" si="943"/>
        <v>0.30161326377098568</v>
      </c>
      <c r="DI138" s="284">
        <f>_xlfn.FLOOR.PRECISE('[10]численность 2021'!N149)</f>
        <v>0</v>
      </c>
      <c r="DJ138" s="285">
        <f t="shared" si="917"/>
        <v>17.849999999999998</v>
      </c>
      <c r="DK138" s="286">
        <f t="shared" si="944"/>
        <v>0</v>
      </c>
      <c r="DL138" s="287"/>
      <c r="DM138" s="285">
        <f t="shared" si="918"/>
        <v>0</v>
      </c>
      <c r="DN138" s="287"/>
      <c r="DO138" s="283">
        <v>20.482626</v>
      </c>
      <c r="DP138" s="283">
        <v>0</v>
      </c>
      <c r="DQ138" s="282">
        <f>_xlfn.FLOOR.PRECISE('[10]численность 2021'!J149)</f>
        <v>5</v>
      </c>
      <c r="DR138" s="282">
        <v>5.0569999999999997e-002</v>
      </c>
      <c r="DS138" s="282">
        <v>0</v>
      </c>
      <c r="DT138" s="282">
        <f t="shared" si="945"/>
        <v>1.2672826208864944e-002</v>
      </c>
      <c r="DU138" s="284">
        <f>_xlfn.FLOOR.PRECISE('[10]численность 2021'!S149)</f>
        <v>0</v>
      </c>
      <c r="DV138" s="285">
        <f t="shared" si="946"/>
        <v>0.5</v>
      </c>
      <c r="DW138" s="286">
        <f t="shared" si="947"/>
        <v>0</v>
      </c>
      <c r="DX138" s="287"/>
      <c r="DY138" s="283">
        <v>0</v>
      </c>
      <c r="DZ138" s="293">
        <v>0</v>
      </c>
      <c r="EA138" s="282">
        <f>_xlfn.FLOOR.PRECISE('[10]численность 2021'!T149)</f>
        <v>0</v>
      </c>
      <c r="EB138" s="282">
        <v>0</v>
      </c>
      <c r="EC138" s="282">
        <v>0</v>
      </c>
      <c r="ED138" s="282">
        <f t="shared" ref="ED138:ED201" si="952">EA138/B138</f>
        <v>0</v>
      </c>
      <c r="EE138" s="284">
        <f>_xlfn.FLOOR.PRECISE('[10]численность 2021'!U149)</f>
        <v>0</v>
      </c>
      <c r="EF138" s="285">
        <f t="shared" si="948"/>
        <v>0</v>
      </c>
      <c r="EG138" s="286">
        <f t="shared" si="949"/>
        <v>0</v>
      </c>
      <c r="EH138" s="292"/>
    </row>
    <row r="139" ht="31.5">
      <c r="A139" s="152" t="s">
        <v>340</v>
      </c>
      <c r="B139" s="282">
        <f>'[10]численность 2021'!C154</f>
        <v>159</v>
      </c>
      <c r="C139" s="283">
        <v>615.93127400000003</v>
      </c>
      <c r="D139" s="283">
        <v>523.93225099999995</v>
      </c>
      <c r="E139" s="282">
        <f>_xlfn.FLOOR.PRECISE('[10]численность 2021'!D154)</f>
        <v>449</v>
      </c>
      <c r="F139" s="282">
        <v>2.287614</v>
      </c>
      <c r="G139" s="282">
        <v>2.287614</v>
      </c>
      <c r="H139" s="282">
        <f t="shared" si="909"/>
        <v>2.8238993710691824</v>
      </c>
      <c r="I139" s="284">
        <f>_xlfn.FLOOR.PRECISE('[10]численность 2021'!R154)</f>
        <v>226</v>
      </c>
      <c r="J139" s="285">
        <f t="shared" si="950"/>
        <v>157.14999999999998</v>
      </c>
      <c r="K139" s="286">
        <f t="shared" si="924"/>
        <v>157.14999999999998</v>
      </c>
      <c r="L139" s="287">
        <v>157</v>
      </c>
      <c r="M139" s="283">
        <v>48</v>
      </c>
      <c r="N139" s="283">
        <v>41</v>
      </c>
      <c r="O139" s="282">
        <f>_xlfn.FLOOR.PRECISE('[10]численность 2021'!P154)</f>
        <v>51</v>
      </c>
      <c r="P139" s="282">
        <v>0.20957999999999999</v>
      </c>
      <c r="Q139" s="282">
        <v>0.17901600000000001</v>
      </c>
      <c r="R139" s="282">
        <f t="shared" si="925"/>
        <v>0.32075471698113206</v>
      </c>
      <c r="S139" s="284">
        <f>_xlfn.FLOOR.PRECISE('[10]численность 2021'!Q154)</f>
        <v>10</v>
      </c>
      <c r="T139" s="284"/>
      <c r="U139" s="285">
        <f t="shared" si="910"/>
        <v>15.299999999999999</v>
      </c>
      <c r="V139" s="286">
        <f t="shared" si="926"/>
        <v>10</v>
      </c>
      <c r="W139" s="287">
        <v>10</v>
      </c>
      <c r="X139" s="287">
        <v>5</v>
      </c>
      <c r="Y139" s="288"/>
      <c r="Z139" s="283">
        <v>0</v>
      </c>
      <c r="AA139" s="283">
        <v>0</v>
      </c>
      <c r="AB139" s="282">
        <f>_xlfn.FLOOR.PRECISE('[10]численность 2021'!E154)</f>
        <v>0</v>
      </c>
      <c r="AC139" s="282">
        <v>0</v>
      </c>
      <c r="AD139" s="282">
        <v>0</v>
      </c>
      <c r="AE139" s="282">
        <f t="shared" si="927"/>
        <v>0</v>
      </c>
      <c r="AF139" s="284">
        <f>_xlfn.FLOOR.PRECISE('[10]численность 2021'!O154)</f>
        <v>0</v>
      </c>
      <c r="AG139" s="285">
        <f t="shared" si="928"/>
        <v>0</v>
      </c>
      <c r="AH139" s="286">
        <f t="shared" si="905"/>
        <v>0</v>
      </c>
      <c r="AI139" s="289">
        <f t="shared" si="929"/>
        <v>0</v>
      </c>
      <c r="AJ139" s="287"/>
      <c r="AK139" s="287"/>
      <c r="AL139" s="283">
        <v>0</v>
      </c>
      <c r="AM139" s="283">
        <v>0</v>
      </c>
      <c r="AN139" s="282">
        <f>_xlfn.FLOOR.PRECISE('[10]численность 2021'!F154)</f>
        <v>0</v>
      </c>
      <c r="AO139" s="282">
        <v>0</v>
      </c>
      <c r="AP139" s="282">
        <v>0</v>
      </c>
      <c r="AQ139" s="282">
        <f t="shared" si="930"/>
        <v>0</v>
      </c>
      <c r="AR139" s="284">
        <f>_xlfn.FLOOR.PRECISE('[10]численность 2021'!L154)</f>
        <v>0</v>
      </c>
      <c r="AS139" s="284"/>
      <c r="AT139" s="284">
        <f t="shared" si="911"/>
        <v>0</v>
      </c>
      <c r="AU139" s="285">
        <f t="shared" si="931"/>
        <v>0</v>
      </c>
      <c r="AV139" s="285">
        <f t="shared" si="912"/>
        <v>0</v>
      </c>
      <c r="AW139" s="290">
        <f t="shared" si="932"/>
        <v>0</v>
      </c>
      <c r="AX139" s="287"/>
      <c r="AY139" s="285">
        <f t="shared" si="921"/>
        <v>0</v>
      </c>
      <c r="AZ139" s="286">
        <f t="shared" si="951"/>
        <v>0</v>
      </c>
      <c r="BA139" s="287"/>
      <c r="BB139" s="285">
        <f t="shared" si="922"/>
        <v>0</v>
      </c>
      <c r="BC139" s="287"/>
      <c r="BD139" s="283">
        <v>442.76541099999997</v>
      </c>
      <c r="BE139" s="283">
        <v>429.69305400000002</v>
      </c>
      <c r="BF139" s="282">
        <f>_xlfn.FLOOR.PRECISE('[10]численность 2021'!G154)</f>
        <v>344</v>
      </c>
      <c r="BG139" s="282">
        <v>1.9332199999999999</v>
      </c>
      <c r="BH139" s="282">
        <v>1.8761429999999999</v>
      </c>
      <c r="BI139" s="282">
        <f t="shared" si="933"/>
        <v>2.1635220125786163</v>
      </c>
      <c r="BJ139" s="284">
        <f>_xlfn.FLOOR.PRECISE('[10]численность 2021'!K154)</f>
        <v>34</v>
      </c>
      <c r="BK139" s="284"/>
      <c r="BL139" s="284">
        <f t="shared" si="913"/>
        <v>34</v>
      </c>
      <c r="BM139" s="285">
        <f t="shared" si="934"/>
        <v>24.080000000000002</v>
      </c>
      <c r="BN139" s="290">
        <f t="shared" si="935"/>
        <v>24.080000000000002</v>
      </c>
      <c r="BO139" s="287">
        <v>24</v>
      </c>
      <c r="BP139" s="285">
        <f t="shared" si="923"/>
        <v>3.5999999999999996</v>
      </c>
      <c r="BQ139" s="286">
        <f t="shared" si="936"/>
        <v>0</v>
      </c>
      <c r="BR139" s="287">
        <v>3</v>
      </c>
      <c r="BS139" s="285">
        <f t="shared" si="937"/>
        <v>4.8000000000000007</v>
      </c>
      <c r="BT139" s="287">
        <v>5</v>
      </c>
      <c r="BU139" s="283">
        <v>233.24250799999999</v>
      </c>
      <c r="BV139" s="283">
        <v>228.395386</v>
      </c>
      <c r="BW139" s="282">
        <f>_xlfn.FLOOR.PRECISE('[10]численность 2021'!H154)</f>
        <v>219</v>
      </c>
      <c r="BX139" s="282">
        <v>1.0183930000000001</v>
      </c>
      <c r="BY139" s="282">
        <v>0.99722900000000003</v>
      </c>
      <c r="BZ139" s="282">
        <f t="shared" si="938"/>
        <v>1.3773584905660377</v>
      </c>
      <c r="CA139" s="284">
        <f>_xlfn.FLOOR.PRECISE('[10]численность 2021'!M154)</f>
        <v>15</v>
      </c>
      <c r="CB139" s="284"/>
      <c r="CC139" s="284"/>
      <c r="CD139" s="284">
        <f t="shared" si="914"/>
        <v>15</v>
      </c>
      <c r="CE139" s="285">
        <f t="shared" si="939"/>
        <v>10.950000000000001</v>
      </c>
      <c r="CF139" s="290">
        <f t="shared" si="940"/>
        <v>10.950000000000001</v>
      </c>
      <c r="CG139" s="287">
        <v>10</v>
      </c>
      <c r="CH139" s="285">
        <f t="shared" si="915"/>
        <v>0.75</v>
      </c>
      <c r="CI139" s="286">
        <f t="shared" si="941"/>
        <v>0</v>
      </c>
      <c r="CJ139" s="287">
        <v>1</v>
      </c>
      <c r="CK139" s="285">
        <f t="shared" si="916"/>
        <v>0.75</v>
      </c>
      <c r="CL139" s="286">
        <f t="shared" si="942"/>
        <v>0</v>
      </c>
      <c r="CM139" s="287"/>
      <c r="CN139" s="285">
        <f t="shared" si="919"/>
        <v>2</v>
      </c>
      <c r="CO139" s="287">
        <v>2</v>
      </c>
      <c r="CP139" s="291">
        <f t="shared" si="920"/>
        <v>1</v>
      </c>
      <c r="CQ139" s="283"/>
      <c r="CR139" s="283">
        <v>0</v>
      </c>
      <c r="CS139" s="283" t="e">
        <f>#NAME?</f>
        <v>#REF!</v>
      </c>
      <c r="CT139" s="282"/>
      <c r="CU139" s="282">
        <v>0</v>
      </c>
      <c r="CV139" s="282" t="e">
        <f>#NAME?</f>
        <v>#REF!</v>
      </c>
      <c r="CW139" s="284" t="e">
        <f>#NAME?</f>
        <v>#REF!</v>
      </c>
      <c r="CX139" s="285" t="e">
        <f t="shared" si="906"/>
        <v>#REF!</v>
      </c>
      <c r="CY139" s="290"/>
      <c r="CZ139" s="292"/>
      <c r="DA139" s="285"/>
      <c r="DB139" s="292"/>
      <c r="DC139" s="283">
        <v>20.414387000000001</v>
      </c>
      <c r="DD139" s="283">
        <v>42.201424000000003</v>
      </c>
      <c r="DE139" s="282">
        <f>_xlfn.FLOOR.PRECISE('[10]численность 2021'!I154)</f>
        <v>15</v>
      </c>
      <c r="DF139" s="282">
        <v>8.9134000000000005e-002</v>
      </c>
      <c r="DG139" s="282">
        <v>0.18426200000000001</v>
      </c>
      <c r="DH139" s="282">
        <f t="shared" si="943"/>
        <v>9.4339622641509441e-002</v>
      </c>
      <c r="DI139" s="284">
        <f>_xlfn.FLOOR.PRECISE('[10]численность 2021'!N154)</f>
        <v>0</v>
      </c>
      <c r="DJ139" s="285">
        <f t="shared" si="917"/>
        <v>0</v>
      </c>
      <c r="DK139" s="286">
        <f t="shared" si="944"/>
        <v>0</v>
      </c>
      <c r="DL139" s="287"/>
      <c r="DM139" s="285">
        <f t="shared" si="918"/>
        <v>0</v>
      </c>
      <c r="DN139" s="287"/>
      <c r="DO139" s="283">
        <v>2.5923029999999998</v>
      </c>
      <c r="DP139" s="283">
        <v>0</v>
      </c>
      <c r="DQ139" s="282">
        <f>_xlfn.FLOOR.PRECISE('[10]численность 2021'!J154)</f>
        <v>0</v>
      </c>
      <c r="DR139" s="282">
        <v>1.1318999999999999e-002</v>
      </c>
      <c r="DS139" s="282">
        <v>0</v>
      </c>
      <c r="DT139" s="282">
        <f t="shared" si="945"/>
        <v>0</v>
      </c>
      <c r="DU139" s="284">
        <f>_xlfn.FLOOR.PRECISE('[10]численность 2021'!S154)</f>
        <v>0</v>
      </c>
      <c r="DV139" s="285">
        <f t="shared" si="946"/>
        <v>0</v>
      </c>
      <c r="DW139" s="286">
        <f t="shared" si="947"/>
        <v>0</v>
      </c>
      <c r="DX139" s="287"/>
      <c r="DY139" s="283">
        <v>0</v>
      </c>
      <c r="DZ139" s="293">
        <v>0</v>
      </c>
      <c r="EA139" s="282">
        <f>_xlfn.FLOOR.PRECISE('[10]численность 2021'!T154)</f>
        <v>0</v>
      </c>
      <c r="EB139" s="282">
        <v>0</v>
      </c>
      <c r="EC139" s="282">
        <v>0</v>
      </c>
      <c r="ED139" s="282">
        <f t="shared" si="952"/>
        <v>0</v>
      </c>
      <c r="EE139" s="284">
        <f>_xlfn.FLOOR.PRECISE('[10]численность 2021'!U154)</f>
        <v>0</v>
      </c>
      <c r="EF139" s="285">
        <f t="shared" si="948"/>
        <v>0</v>
      </c>
      <c r="EG139" s="286">
        <f t="shared" si="949"/>
        <v>0</v>
      </c>
      <c r="EH139" s="292"/>
    </row>
    <row r="140" ht="32.25" customHeight="1">
      <c r="A140" s="152" t="s">
        <v>217</v>
      </c>
      <c r="B140" s="282">
        <f>'[10]численность 2021'!C155</f>
        <v>51.978000640869141</v>
      </c>
      <c r="C140" s="283">
        <v>98</v>
      </c>
      <c r="D140" s="283">
        <v>104.578491</v>
      </c>
      <c r="E140" s="282">
        <f>_xlfn.FLOOR.PRECISE('[10]численность 2021'!D155)</f>
        <v>108</v>
      </c>
      <c r="F140" s="282">
        <v>2.0119760000000002</v>
      </c>
      <c r="G140" s="282">
        <v>2.0119760000000002</v>
      </c>
      <c r="H140" s="282">
        <f t="shared" si="909"/>
        <v>2.0778021214437019</v>
      </c>
      <c r="I140" s="284">
        <f>_xlfn.FLOOR.PRECISE('[10]численность 2021'!R155)</f>
        <v>37</v>
      </c>
      <c r="J140" s="285">
        <f t="shared" si="950"/>
        <v>37.799999999999997</v>
      </c>
      <c r="K140" s="286">
        <f t="shared" si="924"/>
        <v>37</v>
      </c>
      <c r="L140" s="287">
        <v>37</v>
      </c>
      <c r="M140" s="283">
        <v>29</v>
      </c>
      <c r="N140" s="283">
        <v>34</v>
      </c>
      <c r="O140" s="282">
        <f>_xlfn.FLOOR.PRECISE('[10]численность 2021'!P155)</f>
        <v>52</v>
      </c>
      <c r="P140" s="282">
        <v>0.57312300000000005</v>
      </c>
      <c r="Q140" s="282">
        <v>0.65412300000000001</v>
      </c>
      <c r="R140" s="282">
        <f t="shared" si="925"/>
        <v>1.0004232436580787</v>
      </c>
      <c r="S140" s="284">
        <f>_xlfn.FLOOR.PRECISE('[10]численность 2021'!Q155)</f>
        <v>8</v>
      </c>
      <c r="T140" s="284"/>
      <c r="U140" s="285">
        <f t="shared" si="910"/>
        <v>15.6</v>
      </c>
      <c r="V140" s="286">
        <f t="shared" si="926"/>
        <v>8</v>
      </c>
      <c r="W140" s="287">
        <v>8</v>
      </c>
      <c r="X140" s="287"/>
      <c r="Y140" s="288"/>
      <c r="Z140" s="283">
        <v>0</v>
      </c>
      <c r="AA140" s="283">
        <v>0</v>
      </c>
      <c r="AB140" s="282">
        <f>_xlfn.FLOOR.PRECISE('[10]численность 2021'!E155)</f>
        <v>0</v>
      </c>
      <c r="AC140" s="282">
        <v>0</v>
      </c>
      <c r="AD140" s="282">
        <v>0</v>
      </c>
      <c r="AE140" s="282">
        <f t="shared" si="927"/>
        <v>0</v>
      </c>
      <c r="AF140" s="284">
        <f>_xlfn.FLOOR.PRECISE('[10]численность 2021'!O155)</f>
        <v>0</v>
      </c>
      <c r="AG140" s="285">
        <f t="shared" si="928"/>
        <v>0</v>
      </c>
      <c r="AH140" s="286">
        <f t="shared" si="905"/>
        <v>0</v>
      </c>
      <c r="AI140" s="289">
        <f t="shared" si="929"/>
        <v>0</v>
      </c>
      <c r="AJ140" s="287"/>
      <c r="AK140" s="287"/>
      <c r="AL140" s="283">
        <v>0</v>
      </c>
      <c r="AM140" s="283">
        <v>0</v>
      </c>
      <c r="AN140" s="282">
        <f>_xlfn.FLOOR.PRECISE('[10]численность 2021'!F155)</f>
        <v>0</v>
      </c>
      <c r="AO140" s="282">
        <v>0</v>
      </c>
      <c r="AP140" s="282">
        <v>0</v>
      </c>
      <c r="AQ140" s="282">
        <f t="shared" si="930"/>
        <v>0</v>
      </c>
      <c r="AR140" s="284">
        <f>_xlfn.FLOOR.PRECISE('[10]численность 2021'!L155)</f>
        <v>0</v>
      </c>
      <c r="AS140" s="284"/>
      <c r="AT140" s="284">
        <f t="shared" si="911"/>
        <v>0</v>
      </c>
      <c r="AU140" s="285">
        <f t="shared" si="931"/>
        <v>0</v>
      </c>
      <c r="AV140" s="285">
        <f t="shared" si="912"/>
        <v>0</v>
      </c>
      <c r="AW140" s="290">
        <f t="shared" si="932"/>
        <v>0</v>
      </c>
      <c r="AX140" s="287"/>
      <c r="AY140" s="285">
        <f t="shared" si="921"/>
        <v>0</v>
      </c>
      <c r="AZ140" s="286">
        <f t="shared" si="951"/>
        <v>0</v>
      </c>
      <c r="BA140" s="287"/>
      <c r="BB140" s="285">
        <f t="shared" si="922"/>
        <v>0</v>
      </c>
      <c r="BC140" s="287"/>
      <c r="BD140" s="283">
        <v>103</v>
      </c>
      <c r="BE140" s="283">
        <v>103.283722</v>
      </c>
      <c r="BF140" s="282">
        <f>_xlfn.FLOOR.PRECISE('[10]численность 2021'!G155)</f>
        <v>110</v>
      </c>
      <c r="BG140" s="282">
        <v>2.0355729999999999</v>
      </c>
      <c r="BH140" s="282">
        <v>1.987066</v>
      </c>
      <c r="BI140" s="282">
        <f t="shared" si="933"/>
        <v>2.1162799385074744</v>
      </c>
      <c r="BJ140" s="284">
        <f>_xlfn.FLOOR.PRECISE('[10]численность 2021'!K155)</f>
        <v>7</v>
      </c>
      <c r="BK140" s="284"/>
      <c r="BL140" s="284">
        <f t="shared" si="913"/>
        <v>7</v>
      </c>
      <c r="BM140" s="285">
        <f t="shared" si="934"/>
        <v>7.7000000000000011</v>
      </c>
      <c r="BN140" s="290">
        <f t="shared" si="935"/>
        <v>7</v>
      </c>
      <c r="BO140" s="287">
        <v>7</v>
      </c>
      <c r="BP140" s="285">
        <f t="shared" si="923"/>
        <v>1.05</v>
      </c>
      <c r="BQ140" s="286">
        <f t="shared" si="936"/>
        <v>0</v>
      </c>
      <c r="BR140" s="287"/>
      <c r="BS140" s="285">
        <f t="shared" si="937"/>
        <v>1.4000000000000001</v>
      </c>
      <c r="BT140" s="287"/>
      <c r="BU140" s="283">
        <v>17.784507999999999</v>
      </c>
      <c r="BV140" s="283">
        <v>19.745417</v>
      </c>
      <c r="BW140" s="282">
        <f>_xlfn.FLOOR.PRECISE('[10]численность 2021'!H155)</f>
        <v>21</v>
      </c>
      <c r="BX140" s="282">
        <v>0.35147200000000001</v>
      </c>
      <c r="BY140" s="282">
        <v>0.37988</v>
      </c>
      <c r="BZ140" s="282">
        <f t="shared" si="938"/>
        <v>0.40401707916960872</v>
      </c>
      <c r="CA140" s="284">
        <f>_xlfn.FLOOR.PRECISE('[10]численность 2021'!M155)</f>
        <v>0</v>
      </c>
      <c r="CB140" s="284"/>
      <c r="CC140" s="284"/>
      <c r="CD140" s="284">
        <f t="shared" si="914"/>
        <v>0</v>
      </c>
      <c r="CE140" s="285">
        <f t="shared" si="939"/>
        <v>0.63</v>
      </c>
      <c r="CF140" s="290">
        <f t="shared" si="940"/>
        <v>0</v>
      </c>
      <c r="CG140" s="287"/>
      <c r="CH140" s="285">
        <f t="shared" si="915"/>
        <v>0</v>
      </c>
      <c r="CI140" s="286">
        <f t="shared" si="941"/>
        <v>0</v>
      </c>
      <c r="CJ140" s="287"/>
      <c r="CK140" s="285">
        <f t="shared" si="916"/>
        <v>0</v>
      </c>
      <c r="CL140" s="286">
        <f t="shared" si="942"/>
        <v>0</v>
      </c>
      <c r="CM140" s="287"/>
      <c r="CN140" s="285">
        <f t="shared" si="919"/>
        <v>0</v>
      </c>
      <c r="CO140" s="287"/>
      <c r="CP140" s="291">
        <f t="shared" si="920"/>
        <v>1</v>
      </c>
      <c r="CQ140" s="283"/>
      <c r="CR140" s="283">
        <v>0</v>
      </c>
      <c r="CS140" s="283" t="e">
        <f>#NAME?</f>
        <v>#REF!</v>
      </c>
      <c r="CT140" s="282"/>
      <c r="CU140" s="282">
        <v>0</v>
      </c>
      <c r="CV140" s="282" t="e">
        <f>#NAME?</f>
        <v>#REF!</v>
      </c>
      <c r="CW140" s="284" t="e">
        <f>#NAME?</f>
        <v>#REF!</v>
      </c>
      <c r="CX140" s="285" t="e">
        <f t="shared" si="906"/>
        <v>#REF!</v>
      </c>
      <c r="CY140" s="290"/>
      <c r="CZ140" s="292"/>
      <c r="DA140" s="285"/>
      <c r="DB140" s="292"/>
      <c r="DC140" s="283">
        <v>1.1338029999999999</v>
      </c>
      <c r="DD140" s="283">
        <v>0</v>
      </c>
      <c r="DE140" s="282">
        <f>_xlfn.FLOOR.PRECISE('[10]численность 2021'!I155)</f>
        <v>0</v>
      </c>
      <c r="DF140" s="282">
        <v>2.2407e-002</v>
      </c>
      <c r="DG140" s="282">
        <v>0</v>
      </c>
      <c r="DH140" s="282">
        <f t="shared" si="943"/>
        <v>0</v>
      </c>
      <c r="DI140" s="284">
        <f>_xlfn.FLOOR.PRECISE('[10]численность 2021'!N155)</f>
        <v>0</v>
      </c>
      <c r="DJ140" s="285">
        <f t="shared" si="917"/>
        <v>0</v>
      </c>
      <c r="DK140" s="286">
        <f t="shared" si="944"/>
        <v>0</v>
      </c>
      <c r="DL140" s="287"/>
      <c r="DM140" s="285">
        <f t="shared" si="918"/>
        <v>0</v>
      </c>
      <c r="DN140" s="287"/>
      <c r="DO140" s="283">
        <v>1.079812</v>
      </c>
      <c r="DP140" s="283">
        <v>0.99598600000000004</v>
      </c>
      <c r="DQ140" s="282">
        <f>_xlfn.FLOOR.PRECISE('[10]численность 2021'!J155)</f>
        <v>0</v>
      </c>
      <c r="DR140" s="282">
        <v>2.1340000000000001e-002</v>
      </c>
      <c r="DS140" s="282">
        <v>1.9161999999999998e-002</v>
      </c>
      <c r="DT140" s="282">
        <f t="shared" si="945"/>
        <v>0</v>
      </c>
      <c r="DU140" s="284">
        <f>_xlfn.FLOOR.PRECISE('[10]численность 2021'!S155)</f>
        <v>0</v>
      </c>
      <c r="DV140" s="285">
        <f t="shared" si="946"/>
        <v>0</v>
      </c>
      <c r="DW140" s="286">
        <f t="shared" si="947"/>
        <v>0</v>
      </c>
      <c r="DX140" s="287"/>
      <c r="DY140" s="283">
        <v>0</v>
      </c>
      <c r="DZ140" s="293">
        <v>0</v>
      </c>
      <c r="EA140" s="282">
        <f>_xlfn.FLOOR.PRECISE('[10]численность 2021'!T155)</f>
        <v>0</v>
      </c>
      <c r="EB140" s="282">
        <v>0</v>
      </c>
      <c r="EC140" s="282">
        <v>0</v>
      </c>
      <c r="ED140" s="282">
        <f t="shared" si="952"/>
        <v>0</v>
      </c>
      <c r="EE140" s="284">
        <f>_xlfn.FLOOR.PRECISE('[10]численность 2021'!U155)</f>
        <v>0</v>
      </c>
      <c r="EF140" s="285">
        <f t="shared" si="948"/>
        <v>0</v>
      </c>
      <c r="EG140" s="286">
        <f t="shared" si="949"/>
        <v>0</v>
      </c>
      <c r="EH140" s="292"/>
    </row>
    <row r="141" ht="30.75" customHeight="1">
      <c r="A141" s="152" t="s">
        <v>222</v>
      </c>
      <c r="B141" s="282">
        <f>'[10]численность 2021'!C160</f>
        <v>52.708000183105469</v>
      </c>
      <c r="C141" s="283">
        <v>116.4105</v>
      </c>
      <c r="D141" s="283">
        <v>127.748131</v>
      </c>
      <c r="E141" s="282">
        <f>_xlfn.FLOOR.PRECISE('[10]численность 2021'!D160)</f>
        <v>127</v>
      </c>
      <c r="F141" s="282">
        <v>2.4236949999999999</v>
      </c>
      <c r="G141" s="282">
        <v>2.4236949999999999</v>
      </c>
      <c r="H141" s="282">
        <f t="shared" si="909"/>
        <v>2.409501395590937</v>
      </c>
      <c r="I141" s="284">
        <f>_xlfn.FLOOR.PRECISE('[10]численность 2021'!R160)</f>
        <v>44</v>
      </c>
      <c r="J141" s="285">
        <f t="shared" si="950"/>
        <v>44.449999999999996</v>
      </c>
      <c r="K141" s="286">
        <f t="shared" si="924"/>
        <v>44</v>
      </c>
      <c r="L141" s="287">
        <v>44</v>
      </c>
      <c r="M141" s="283">
        <v>22</v>
      </c>
      <c r="N141" s="283">
        <v>30</v>
      </c>
      <c r="O141" s="282">
        <f>_xlfn.FLOOR.PRECISE('[10]численность 2021'!P160)</f>
        <v>32</v>
      </c>
      <c r="P141" s="282">
        <v>0.45548699999999998</v>
      </c>
      <c r="Q141" s="282">
        <v>0.56917399999999996</v>
      </c>
      <c r="R141" s="282">
        <f t="shared" si="925"/>
        <v>0.60711846188118102</v>
      </c>
      <c r="S141" s="284">
        <f>_xlfn.FLOOR.PRECISE('[10]численность 2021'!Q160)</f>
        <v>4</v>
      </c>
      <c r="T141" s="284"/>
      <c r="U141" s="285">
        <f t="shared" si="910"/>
        <v>9.5999999999999996</v>
      </c>
      <c r="V141" s="286">
        <f t="shared" si="926"/>
        <v>4</v>
      </c>
      <c r="W141" s="287">
        <v>4</v>
      </c>
      <c r="X141" s="287"/>
      <c r="Y141" s="288"/>
      <c r="Z141" s="283">
        <v>0</v>
      </c>
      <c r="AA141" s="283">
        <v>0</v>
      </c>
      <c r="AB141" s="282">
        <f>_xlfn.FLOOR.PRECISE('[10]численность 2021'!E160)</f>
        <v>0</v>
      </c>
      <c r="AC141" s="282">
        <v>0</v>
      </c>
      <c r="AD141" s="282">
        <v>0</v>
      </c>
      <c r="AE141" s="282">
        <f t="shared" si="927"/>
        <v>0</v>
      </c>
      <c r="AF141" s="284">
        <f>_xlfn.FLOOR.PRECISE('[10]численность 2021'!O160)</f>
        <v>0</v>
      </c>
      <c r="AG141" s="285">
        <f t="shared" si="928"/>
        <v>0</v>
      </c>
      <c r="AH141" s="286">
        <f t="shared" si="905"/>
        <v>0</v>
      </c>
      <c r="AI141" s="289">
        <f t="shared" si="929"/>
        <v>0</v>
      </c>
      <c r="AJ141" s="287"/>
      <c r="AK141" s="287"/>
      <c r="AL141" s="283">
        <v>0</v>
      </c>
      <c r="AM141" s="283">
        <v>0</v>
      </c>
      <c r="AN141" s="282">
        <f>_xlfn.FLOOR.PRECISE('[10]численность 2021'!F160)</f>
        <v>0</v>
      </c>
      <c r="AO141" s="282">
        <v>0</v>
      </c>
      <c r="AP141" s="282">
        <v>0</v>
      </c>
      <c r="AQ141" s="282">
        <f t="shared" si="930"/>
        <v>0</v>
      </c>
      <c r="AR141" s="284">
        <f>_xlfn.FLOOR.PRECISE('[10]численность 2021'!L160)</f>
        <v>0</v>
      </c>
      <c r="AS141" s="284"/>
      <c r="AT141" s="284">
        <f t="shared" si="911"/>
        <v>0</v>
      </c>
      <c r="AU141" s="285">
        <f t="shared" si="931"/>
        <v>0</v>
      </c>
      <c r="AV141" s="285">
        <f t="shared" si="912"/>
        <v>0</v>
      </c>
      <c r="AW141" s="290">
        <f t="shared" si="932"/>
        <v>0</v>
      </c>
      <c r="AX141" s="287"/>
      <c r="AY141" s="285">
        <f t="shared" si="921"/>
        <v>0</v>
      </c>
      <c r="AZ141" s="286">
        <f t="shared" si="951"/>
        <v>0</v>
      </c>
      <c r="BA141" s="287"/>
      <c r="BB141" s="285">
        <f t="shared" si="922"/>
        <v>0</v>
      </c>
      <c r="BC141" s="287"/>
      <c r="BD141" s="283">
        <v>96.409255999999999</v>
      </c>
      <c r="BE141" s="283">
        <v>105.207848</v>
      </c>
      <c r="BF141" s="282">
        <f>_xlfn.FLOOR.PRECISE('[10]численность 2021'!G160)</f>
        <v>123</v>
      </c>
      <c r="BG141" s="282">
        <v>1.996051</v>
      </c>
      <c r="BH141" s="282">
        <v>1.996051</v>
      </c>
      <c r="BI141" s="282">
        <f t="shared" si="933"/>
        <v>2.3336115878557897</v>
      </c>
      <c r="BJ141" s="284">
        <f>_xlfn.FLOOR.PRECISE('[10]численность 2021'!K160)</f>
        <v>8</v>
      </c>
      <c r="BK141" s="284"/>
      <c r="BL141" s="284">
        <f t="shared" si="913"/>
        <v>8</v>
      </c>
      <c r="BM141" s="285">
        <f t="shared" si="934"/>
        <v>8.6100000000000012</v>
      </c>
      <c r="BN141" s="290">
        <f t="shared" si="935"/>
        <v>8</v>
      </c>
      <c r="BO141" s="287">
        <v>8</v>
      </c>
      <c r="BP141" s="285">
        <f t="shared" si="923"/>
        <v>1.2</v>
      </c>
      <c r="BQ141" s="286">
        <f t="shared" si="936"/>
        <v>0</v>
      </c>
      <c r="BR141" s="287"/>
      <c r="BS141" s="285">
        <f t="shared" si="937"/>
        <v>1.6000000000000001</v>
      </c>
      <c r="BT141" s="287"/>
      <c r="BU141" s="283">
        <v>34.07568359375</v>
      </c>
      <c r="BV141" s="283">
        <v>38.092495</v>
      </c>
      <c r="BW141" s="282">
        <f>_xlfn.FLOOR.PRECISE('[10]численность 2021'!H160)</f>
        <v>49</v>
      </c>
      <c r="BX141" s="282">
        <v>0.70550100000000004</v>
      </c>
      <c r="BY141" s="282">
        <v>0.72270800000000002</v>
      </c>
      <c r="BZ141" s="282">
        <f t="shared" si="938"/>
        <v>0.92965014475555841</v>
      </c>
      <c r="CA141" s="284">
        <f>_xlfn.FLOOR.PRECISE('[10]численность 2021'!M160)</f>
        <v>1</v>
      </c>
      <c r="CB141" s="284"/>
      <c r="CC141" s="284"/>
      <c r="CD141" s="284">
        <f t="shared" si="914"/>
        <v>1</v>
      </c>
      <c r="CE141" s="285">
        <f t="shared" si="939"/>
        <v>1.47</v>
      </c>
      <c r="CF141" s="290">
        <f t="shared" si="940"/>
        <v>1</v>
      </c>
      <c r="CG141" s="287">
        <v>1</v>
      </c>
      <c r="CH141" s="285">
        <f t="shared" si="915"/>
        <v>0</v>
      </c>
      <c r="CI141" s="286">
        <f t="shared" si="941"/>
        <v>0</v>
      </c>
      <c r="CJ141" s="287"/>
      <c r="CK141" s="285">
        <f t="shared" si="916"/>
        <v>0</v>
      </c>
      <c r="CL141" s="286">
        <f t="shared" si="942"/>
        <v>0</v>
      </c>
      <c r="CM141" s="287"/>
      <c r="CN141" s="285">
        <f t="shared" si="919"/>
        <v>0.20000000000000001</v>
      </c>
      <c r="CO141" s="287"/>
      <c r="CP141" s="291">
        <f t="shared" si="920"/>
        <v>1</v>
      </c>
      <c r="CQ141" s="283"/>
      <c r="CR141" s="283">
        <v>0</v>
      </c>
      <c r="CS141" s="283" t="e">
        <f>#NAME?</f>
        <v>#REF!</v>
      </c>
      <c r="CT141" s="282"/>
      <c r="CU141" s="282">
        <v>0</v>
      </c>
      <c r="CV141" s="282" t="e">
        <f>#NAME?</f>
        <v>#REF!</v>
      </c>
      <c r="CW141" s="284" t="e">
        <f>#NAME?</f>
        <v>#REF!</v>
      </c>
      <c r="CX141" s="285" t="e">
        <f t="shared" si="906"/>
        <v>#REF!</v>
      </c>
      <c r="CY141" s="290"/>
      <c r="CZ141" s="292"/>
      <c r="DA141" s="285"/>
      <c r="DB141" s="292"/>
      <c r="DC141" s="283">
        <v>0</v>
      </c>
      <c r="DD141" s="283">
        <v>0</v>
      </c>
      <c r="DE141" s="282">
        <f>_xlfn.FLOOR.PRECISE('[10]численность 2021'!I160)</f>
        <v>0</v>
      </c>
      <c r="DF141" s="282">
        <v>0</v>
      </c>
      <c r="DG141" s="282">
        <v>0</v>
      </c>
      <c r="DH141" s="282">
        <f t="shared" si="943"/>
        <v>0</v>
      </c>
      <c r="DI141" s="284">
        <f>_xlfn.FLOOR.PRECISE('[10]численность 2021'!N160)</f>
        <v>0</v>
      </c>
      <c r="DJ141" s="285">
        <f t="shared" si="917"/>
        <v>0</v>
      </c>
      <c r="DK141" s="286">
        <f t="shared" si="944"/>
        <v>0</v>
      </c>
      <c r="DL141" s="287"/>
      <c r="DM141" s="285">
        <f t="shared" si="918"/>
        <v>0</v>
      </c>
      <c r="DN141" s="287"/>
      <c r="DO141" s="283">
        <v>1.907475</v>
      </c>
      <c r="DP141" s="283">
        <v>1.1894610000000001</v>
      </c>
      <c r="DQ141" s="282">
        <f>_xlfn.FLOOR.PRECISE('[10]численность 2021'!J160)</f>
        <v>0</v>
      </c>
      <c r="DR141" s="282">
        <v>3.9491999999999999e-002</v>
      </c>
      <c r="DS141" s="282">
        <v>2.2567e-002</v>
      </c>
      <c r="DT141" s="282">
        <f t="shared" si="945"/>
        <v>0</v>
      </c>
      <c r="DU141" s="284">
        <f>_xlfn.FLOOR.PRECISE('[10]численность 2021'!S160)</f>
        <v>0</v>
      </c>
      <c r="DV141" s="285">
        <f t="shared" si="946"/>
        <v>0</v>
      </c>
      <c r="DW141" s="286">
        <f t="shared" si="947"/>
        <v>0</v>
      </c>
      <c r="DX141" s="287"/>
      <c r="DY141" s="283">
        <v>0</v>
      </c>
      <c r="DZ141" s="293">
        <v>0</v>
      </c>
      <c r="EA141" s="282">
        <f>_xlfn.FLOOR.PRECISE('[10]численность 2021'!T160)</f>
        <v>0</v>
      </c>
      <c r="EB141" s="282">
        <v>0</v>
      </c>
      <c r="EC141" s="282">
        <v>0</v>
      </c>
      <c r="ED141" s="282">
        <f t="shared" si="952"/>
        <v>0</v>
      </c>
      <c r="EE141" s="284">
        <f>_xlfn.FLOOR.PRECISE('[10]численность 2021'!U160)</f>
        <v>0</v>
      </c>
      <c r="EF141" s="285">
        <f t="shared" si="948"/>
        <v>0</v>
      </c>
      <c r="EG141" s="286">
        <f t="shared" si="949"/>
        <v>0</v>
      </c>
      <c r="EH141" s="292"/>
    </row>
    <row r="142" ht="31.5">
      <c r="A142" s="152" t="s">
        <v>221</v>
      </c>
      <c r="B142" s="282">
        <f>'[10]численность 2021'!C159</f>
        <v>34.08599853515625</v>
      </c>
      <c r="C142" s="283">
        <v>126.47893500000001</v>
      </c>
      <c r="D142" s="283">
        <v>122.74651299999999</v>
      </c>
      <c r="E142" s="282">
        <f>_xlfn.FLOOR.PRECISE('[10]численность 2021'!D159)</f>
        <v>118</v>
      </c>
      <c r="F142" s="282">
        <v>3.601083</v>
      </c>
      <c r="G142" s="282">
        <v>3.601083</v>
      </c>
      <c r="H142" s="282">
        <f t="shared" si="909"/>
        <v>3.4618319858898947</v>
      </c>
      <c r="I142" s="284">
        <f>_xlfn.FLOOR.PRECISE('[10]численность 2021'!R159)</f>
        <v>41</v>
      </c>
      <c r="J142" s="285">
        <f t="shared" si="950"/>
        <v>41.299999999999997</v>
      </c>
      <c r="K142" s="286">
        <f t="shared" si="924"/>
        <v>41</v>
      </c>
      <c r="L142" s="287">
        <v>41</v>
      </c>
      <c r="M142" s="283">
        <v>35</v>
      </c>
      <c r="N142" s="283">
        <v>20</v>
      </c>
      <c r="O142" s="282">
        <f>_xlfn.FLOOR.PRECISE('[10]численность 2021'!P159)</f>
        <v>22</v>
      </c>
      <c r="P142" s="282">
        <v>1.026483</v>
      </c>
      <c r="Q142" s="282">
        <v>0.58675100000000002</v>
      </c>
      <c r="R142" s="282">
        <f t="shared" si="925"/>
        <v>0.6454263024540482</v>
      </c>
      <c r="S142" s="284">
        <f>_xlfn.FLOOR.PRECISE('[10]численность 2021'!Q159)</f>
        <v>6</v>
      </c>
      <c r="T142" s="284"/>
      <c r="U142" s="285">
        <f t="shared" si="910"/>
        <v>6.5999999999999996</v>
      </c>
      <c r="V142" s="286">
        <f t="shared" si="926"/>
        <v>6</v>
      </c>
      <c r="W142" s="287">
        <v>6</v>
      </c>
      <c r="X142" s="287"/>
      <c r="Y142" s="288"/>
      <c r="Z142" s="283">
        <v>0</v>
      </c>
      <c r="AA142" s="283">
        <v>0</v>
      </c>
      <c r="AB142" s="282">
        <f>_xlfn.FLOOR.PRECISE('[10]численность 2021'!E159)</f>
        <v>0</v>
      </c>
      <c r="AC142" s="282">
        <v>0</v>
      </c>
      <c r="AD142" s="282">
        <v>0</v>
      </c>
      <c r="AE142" s="282">
        <f t="shared" si="927"/>
        <v>0</v>
      </c>
      <c r="AF142" s="284">
        <f>_xlfn.FLOOR.PRECISE('[10]численность 2021'!O159)</f>
        <v>0</v>
      </c>
      <c r="AG142" s="285">
        <f t="shared" si="928"/>
        <v>0</v>
      </c>
      <c r="AH142" s="286">
        <f t="shared" si="905"/>
        <v>0</v>
      </c>
      <c r="AI142" s="289">
        <f t="shared" si="929"/>
        <v>0</v>
      </c>
      <c r="AJ142" s="287"/>
      <c r="AK142" s="287"/>
      <c r="AL142" s="283">
        <v>0</v>
      </c>
      <c r="AM142" s="283">
        <v>0</v>
      </c>
      <c r="AN142" s="282">
        <f>_xlfn.FLOOR.PRECISE('[10]численность 2021'!F159)</f>
        <v>0</v>
      </c>
      <c r="AO142" s="282">
        <v>0</v>
      </c>
      <c r="AP142" s="282">
        <v>0</v>
      </c>
      <c r="AQ142" s="282">
        <f t="shared" si="930"/>
        <v>0</v>
      </c>
      <c r="AR142" s="284">
        <f>_xlfn.FLOOR.PRECISE('[10]численность 2021'!L159)</f>
        <v>0</v>
      </c>
      <c r="AS142" s="284"/>
      <c r="AT142" s="284">
        <f t="shared" si="911"/>
        <v>0</v>
      </c>
      <c r="AU142" s="285">
        <f t="shared" si="931"/>
        <v>0</v>
      </c>
      <c r="AV142" s="285">
        <f t="shared" si="912"/>
        <v>0</v>
      </c>
      <c r="AW142" s="290">
        <f t="shared" si="932"/>
        <v>0</v>
      </c>
      <c r="AX142" s="287"/>
      <c r="AY142" s="285">
        <f t="shared" si="921"/>
        <v>0</v>
      </c>
      <c r="AZ142" s="286">
        <f t="shared" si="951"/>
        <v>0</v>
      </c>
      <c r="BA142" s="287"/>
      <c r="BB142" s="285">
        <f t="shared" si="922"/>
        <v>0</v>
      </c>
      <c r="BC142" s="287"/>
      <c r="BD142" s="283">
        <v>99.138641000000007</v>
      </c>
      <c r="BE142" s="283">
        <v>102.625237</v>
      </c>
      <c r="BF142" s="282">
        <f>_xlfn.FLOOR.PRECISE('[10]численность 2021'!G159)</f>
        <v>100</v>
      </c>
      <c r="BG142" s="282">
        <v>2.9075470000000001</v>
      </c>
      <c r="BH142" s="282">
        <v>3.0107740000000001</v>
      </c>
      <c r="BI142" s="282">
        <f t="shared" si="933"/>
        <v>2.9337559202456736</v>
      </c>
      <c r="BJ142" s="284">
        <f>_xlfn.FLOOR.PRECISE('[10]численность 2021'!K159)</f>
        <v>7</v>
      </c>
      <c r="BK142" s="284"/>
      <c r="BL142" s="284">
        <f t="shared" si="913"/>
        <v>7</v>
      </c>
      <c r="BM142" s="285">
        <f t="shared" si="934"/>
        <v>7.0000000000000009</v>
      </c>
      <c r="BN142" s="290">
        <f t="shared" si="935"/>
        <v>7.0000000000000009</v>
      </c>
      <c r="BO142" s="287">
        <v>7</v>
      </c>
      <c r="BP142" s="285">
        <f t="shared" si="923"/>
        <v>1.05</v>
      </c>
      <c r="BQ142" s="286">
        <f t="shared" si="936"/>
        <v>0</v>
      </c>
      <c r="BR142" s="287"/>
      <c r="BS142" s="285">
        <f t="shared" si="937"/>
        <v>1.4000000000000001</v>
      </c>
      <c r="BT142" s="287"/>
      <c r="BU142" s="283">
        <v>18.771813999999999</v>
      </c>
      <c r="BV142" s="283">
        <v>19.352188000000002</v>
      </c>
      <c r="BW142" s="282">
        <f>_xlfn.FLOOR.PRECISE('[10]численность 2021'!H159)</f>
        <v>24</v>
      </c>
      <c r="BX142" s="282">
        <v>0.55054199999999998</v>
      </c>
      <c r="BY142" s="282">
        <v>0.56774599999999997</v>
      </c>
      <c r="BZ142" s="282">
        <f t="shared" si="938"/>
        <v>0.70410142085896166</v>
      </c>
      <c r="CA142" s="284">
        <f>_xlfn.FLOOR.PRECISE('[10]численность 2021'!M159)</f>
        <v>0</v>
      </c>
      <c r="CB142" s="284"/>
      <c r="CC142" s="284"/>
      <c r="CD142" s="284">
        <f t="shared" si="914"/>
        <v>0</v>
      </c>
      <c r="CE142" s="285">
        <f t="shared" si="939"/>
        <v>0.71999999999999997</v>
      </c>
      <c r="CF142" s="290">
        <f t="shared" si="940"/>
        <v>0</v>
      </c>
      <c r="CG142" s="287"/>
      <c r="CH142" s="285">
        <f t="shared" si="915"/>
        <v>0</v>
      </c>
      <c r="CI142" s="286">
        <f t="shared" si="941"/>
        <v>0</v>
      </c>
      <c r="CJ142" s="287"/>
      <c r="CK142" s="285">
        <f t="shared" si="916"/>
        <v>0</v>
      </c>
      <c r="CL142" s="286">
        <f t="shared" si="942"/>
        <v>0</v>
      </c>
      <c r="CM142" s="287"/>
      <c r="CN142" s="285">
        <f t="shared" si="919"/>
        <v>0</v>
      </c>
      <c r="CO142" s="287"/>
      <c r="CP142" s="291">
        <f t="shared" si="920"/>
        <v>1</v>
      </c>
      <c r="CQ142" s="283"/>
      <c r="CR142" s="283">
        <v>0</v>
      </c>
      <c r="CS142" s="283" t="e">
        <f>#NAME?</f>
        <v>#REF!</v>
      </c>
      <c r="CT142" s="282"/>
      <c r="CU142" s="282">
        <v>0</v>
      </c>
      <c r="CV142" s="282" t="e">
        <f>#NAME?</f>
        <v>#REF!</v>
      </c>
      <c r="CW142" s="284" t="e">
        <f>#NAME?</f>
        <v>#REF!</v>
      </c>
      <c r="CX142" s="285" t="e">
        <f t="shared" si="906"/>
        <v>#REF!</v>
      </c>
      <c r="CY142" s="290"/>
      <c r="CZ142" s="292"/>
      <c r="DA142" s="285"/>
      <c r="DB142" s="292"/>
      <c r="DC142" s="283">
        <v>0</v>
      </c>
      <c r="DD142" s="283">
        <v>0</v>
      </c>
      <c r="DE142" s="282">
        <f>_xlfn.FLOOR.PRECISE('[10]численность 2021'!I159)</f>
        <v>0</v>
      </c>
      <c r="DF142" s="282">
        <v>0</v>
      </c>
      <c r="DG142" s="282">
        <v>0</v>
      </c>
      <c r="DH142" s="282">
        <f t="shared" si="943"/>
        <v>0</v>
      </c>
      <c r="DI142" s="284">
        <f>_xlfn.FLOOR.PRECISE('[10]численность 2021'!N159)</f>
        <v>0</v>
      </c>
      <c r="DJ142" s="285">
        <f t="shared" si="917"/>
        <v>0</v>
      </c>
      <c r="DK142" s="286">
        <f t="shared" si="944"/>
        <v>0</v>
      </c>
      <c r="DL142" s="287"/>
      <c r="DM142" s="285">
        <f t="shared" si="918"/>
        <v>0</v>
      </c>
      <c r="DN142" s="287"/>
      <c r="DO142" s="283">
        <v>1.5386734008789063</v>
      </c>
      <c r="DP142" s="283">
        <v>2.6918090000000001</v>
      </c>
      <c r="DQ142" s="282">
        <f>_xlfn.FLOOR.PRECISE('[10]численность 2021'!J159)</f>
        <v>1</v>
      </c>
      <c r="DR142" s="282">
        <v>4.5125999999999999e-002</v>
      </c>
      <c r="DS142" s="282">
        <v>7.8971e-002</v>
      </c>
      <c r="DT142" s="282">
        <f t="shared" si="945"/>
        <v>2.9337559202456735e-002</v>
      </c>
      <c r="DU142" s="284">
        <f>_xlfn.FLOOR.PRECISE('[10]численность 2021'!S159)</f>
        <v>0</v>
      </c>
      <c r="DV142" s="285">
        <f t="shared" si="946"/>
        <v>0.10000000000000001</v>
      </c>
      <c r="DW142" s="286">
        <f t="shared" si="947"/>
        <v>0</v>
      </c>
      <c r="DX142" s="287"/>
      <c r="DY142" s="283">
        <v>0</v>
      </c>
      <c r="DZ142" s="293">
        <v>0</v>
      </c>
      <c r="EA142" s="282">
        <f>_xlfn.FLOOR.PRECISE('[10]численность 2021'!T159)</f>
        <v>0</v>
      </c>
      <c r="EB142" s="282">
        <v>0</v>
      </c>
      <c r="EC142" s="282">
        <v>0</v>
      </c>
      <c r="ED142" s="282">
        <f t="shared" si="952"/>
        <v>0</v>
      </c>
      <c r="EE142" s="284">
        <f>_xlfn.FLOOR.PRECISE('[10]численность 2021'!U159)</f>
        <v>0</v>
      </c>
      <c r="EF142" s="285">
        <f t="shared" si="948"/>
        <v>0</v>
      </c>
      <c r="EG142" s="286">
        <f t="shared" si="949"/>
        <v>0</v>
      </c>
      <c r="EH142" s="292"/>
    </row>
    <row r="143" ht="31.5">
      <c r="A143" s="152" t="s">
        <v>218</v>
      </c>
      <c r="B143" s="282">
        <f>'[10]численность 2021'!C156</f>
        <v>18.420000076293945</v>
      </c>
      <c r="C143" s="283">
        <v>56.971127000000003</v>
      </c>
      <c r="D143" s="283">
        <v>56.499851</v>
      </c>
      <c r="E143" s="282">
        <f>_xlfn.FLOOR.PRECISE('[10]численность 2021'!D156)</f>
        <v>57</v>
      </c>
      <c r="F143" s="282">
        <v>3.06731</v>
      </c>
      <c r="G143" s="282">
        <v>3.06731</v>
      </c>
      <c r="H143" s="282">
        <f t="shared" si="909"/>
        <v>3.0944625278996334</v>
      </c>
      <c r="I143" s="284">
        <f>_xlfn.FLOOR.PRECISE('[10]численность 2021'!R156)</f>
        <v>19</v>
      </c>
      <c r="J143" s="285">
        <f t="shared" si="950"/>
        <v>19.949999999999999</v>
      </c>
      <c r="K143" s="286">
        <f t="shared" si="924"/>
        <v>19</v>
      </c>
      <c r="L143" s="287">
        <v>19</v>
      </c>
      <c r="M143" s="283">
        <v>26</v>
      </c>
      <c r="N143" s="283">
        <v>16</v>
      </c>
      <c r="O143" s="282">
        <f>_xlfn.FLOOR.PRECISE('[10]численность 2021'!P156)</f>
        <v>18</v>
      </c>
      <c r="P143" s="282">
        <v>1.4122760000000001</v>
      </c>
      <c r="Q143" s="282">
        <v>0.86862099999999998</v>
      </c>
      <c r="R143" s="282">
        <f t="shared" si="925"/>
        <v>0.97719869302093687</v>
      </c>
      <c r="S143" s="284">
        <f>_xlfn.FLOOR.PRECISE('[10]численность 2021'!Q156)</f>
        <v>3</v>
      </c>
      <c r="T143" s="284"/>
      <c r="U143" s="285">
        <f t="shared" si="910"/>
        <v>5.3999999999999995</v>
      </c>
      <c r="V143" s="286">
        <f t="shared" si="926"/>
        <v>3</v>
      </c>
      <c r="W143" s="287">
        <v>3</v>
      </c>
      <c r="X143" s="287"/>
      <c r="Y143" s="288"/>
      <c r="Z143" s="283">
        <v>0</v>
      </c>
      <c r="AA143" s="283">
        <v>0</v>
      </c>
      <c r="AB143" s="282">
        <f>_xlfn.FLOOR.PRECISE('[10]численность 2021'!E156)</f>
        <v>0</v>
      </c>
      <c r="AC143" s="282">
        <v>0</v>
      </c>
      <c r="AD143" s="282">
        <v>0</v>
      </c>
      <c r="AE143" s="282">
        <f t="shared" si="927"/>
        <v>0</v>
      </c>
      <c r="AF143" s="284">
        <f>_xlfn.FLOOR.PRECISE('[10]численность 2021'!O156)</f>
        <v>0</v>
      </c>
      <c r="AG143" s="285">
        <f t="shared" si="928"/>
        <v>0</v>
      </c>
      <c r="AH143" s="286">
        <f t="shared" si="905"/>
        <v>0</v>
      </c>
      <c r="AI143" s="289">
        <f t="shared" si="929"/>
        <v>0</v>
      </c>
      <c r="AJ143" s="287"/>
      <c r="AK143" s="287"/>
      <c r="AL143" s="283">
        <v>0</v>
      </c>
      <c r="AM143" s="283">
        <v>0</v>
      </c>
      <c r="AN143" s="282">
        <f>_xlfn.FLOOR.PRECISE('[10]численность 2021'!F156)</f>
        <v>0</v>
      </c>
      <c r="AO143" s="282">
        <v>0</v>
      </c>
      <c r="AP143" s="282">
        <v>0</v>
      </c>
      <c r="AQ143" s="282">
        <f t="shared" si="930"/>
        <v>0</v>
      </c>
      <c r="AR143" s="284">
        <f>_xlfn.FLOOR.PRECISE('[10]численность 2021'!L156)</f>
        <v>0</v>
      </c>
      <c r="AS143" s="284"/>
      <c r="AT143" s="284">
        <f t="shared" si="911"/>
        <v>0</v>
      </c>
      <c r="AU143" s="285">
        <f t="shared" si="931"/>
        <v>0</v>
      </c>
      <c r="AV143" s="285">
        <f t="shared" si="912"/>
        <v>0</v>
      </c>
      <c r="AW143" s="290">
        <f t="shared" si="932"/>
        <v>0</v>
      </c>
      <c r="AX143" s="287"/>
      <c r="AY143" s="285">
        <f t="shared" si="921"/>
        <v>0</v>
      </c>
      <c r="AZ143" s="286">
        <f t="shared" si="951"/>
        <v>0</v>
      </c>
      <c r="BA143" s="287"/>
      <c r="BB143" s="285">
        <f t="shared" si="922"/>
        <v>0</v>
      </c>
      <c r="BC143" s="287"/>
      <c r="BD143" s="283">
        <v>41.46302</v>
      </c>
      <c r="BE143" s="283">
        <v>42.442901999999997</v>
      </c>
      <c r="BF143" s="282">
        <f>_xlfn.FLOOR.PRECISE('[10]численность 2021'!G156)</f>
        <v>48</v>
      </c>
      <c r="BG143" s="282">
        <v>2.2522009999999999</v>
      </c>
      <c r="BH143" s="282">
        <v>2.3041749999999999</v>
      </c>
      <c r="BI143" s="282">
        <f t="shared" si="933"/>
        <v>2.6058631813891648</v>
      </c>
      <c r="BJ143" s="284">
        <f>_xlfn.FLOOR.PRECISE('[10]численность 2021'!K156)</f>
        <v>3</v>
      </c>
      <c r="BK143" s="284"/>
      <c r="BL143" s="284">
        <f t="shared" si="913"/>
        <v>3</v>
      </c>
      <c r="BM143" s="285">
        <f t="shared" si="934"/>
        <v>3.3600000000000003</v>
      </c>
      <c r="BN143" s="290">
        <f t="shared" si="935"/>
        <v>3</v>
      </c>
      <c r="BO143" s="287">
        <v>3</v>
      </c>
      <c r="BP143" s="285">
        <f t="shared" si="923"/>
        <v>0</v>
      </c>
      <c r="BQ143" s="286">
        <f t="shared" si="936"/>
        <v>0</v>
      </c>
      <c r="BR143" s="287"/>
      <c r="BS143" s="285">
        <f t="shared" si="937"/>
        <v>0.60000000000000009</v>
      </c>
      <c r="BT143" s="287"/>
      <c r="BU143" s="283">
        <v>3.1894629999999999</v>
      </c>
      <c r="BV143" s="283">
        <v>3.5103149999999999</v>
      </c>
      <c r="BW143" s="282">
        <f>_xlfn.FLOOR.PRECISE('[10]численность 2021'!H156)</f>
        <v>1</v>
      </c>
      <c r="BX143" s="282">
        <v>0.17324600000000001</v>
      </c>
      <c r="BY143" s="282">
        <v>0.19057099999999999</v>
      </c>
      <c r="BZ143" s="282">
        <f t="shared" si="938"/>
        <v>5.4288816278940936e-002</v>
      </c>
      <c r="CA143" s="284">
        <f>_xlfn.FLOOR.PRECISE('[10]численность 2021'!M156)</f>
        <v>0</v>
      </c>
      <c r="CB143" s="284"/>
      <c r="CC143" s="284"/>
      <c r="CD143" s="284">
        <f t="shared" si="914"/>
        <v>0</v>
      </c>
      <c r="CE143" s="285">
        <f t="shared" si="939"/>
        <v>0</v>
      </c>
      <c r="CF143" s="290">
        <f t="shared" si="940"/>
        <v>0</v>
      </c>
      <c r="CG143" s="287"/>
      <c r="CH143" s="285">
        <f t="shared" si="915"/>
        <v>0</v>
      </c>
      <c r="CI143" s="286">
        <f t="shared" si="941"/>
        <v>0</v>
      </c>
      <c r="CJ143" s="287"/>
      <c r="CK143" s="285">
        <f t="shared" si="916"/>
        <v>0</v>
      </c>
      <c r="CL143" s="286">
        <f t="shared" si="942"/>
        <v>0</v>
      </c>
      <c r="CM143" s="287"/>
      <c r="CN143" s="285">
        <f t="shared" si="919"/>
        <v>0</v>
      </c>
      <c r="CO143" s="287"/>
      <c r="CP143" s="291">
        <f t="shared" si="920"/>
        <v>1</v>
      </c>
      <c r="CQ143" s="283"/>
      <c r="CR143" s="283">
        <v>0</v>
      </c>
      <c r="CS143" s="283" t="e">
        <f>#NAME?</f>
        <v>#REF!</v>
      </c>
      <c r="CT143" s="282"/>
      <c r="CU143" s="282">
        <v>0</v>
      </c>
      <c r="CV143" s="282" t="e">
        <f>#NAME?</f>
        <v>#REF!</v>
      </c>
      <c r="CW143" s="284" t="e">
        <f>#NAME?</f>
        <v>#REF!</v>
      </c>
      <c r="CX143" s="285" t="e">
        <f t="shared" si="906"/>
        <v>#REF!</v>
      </c>
      <c r="CY143" s="290"/>
      <c r="CZ143" s="292"/>
      <c r="DA143" s="285"/>
      <c r="DB143" s="292"/>
      <c r="DC143" s="283">
        <v>3.1110340000000001</v>
      </c>
      <c r="DD143" s="283">
        <v>2.746521</v>
      </c>
      <c r="DE143" s="282">
        <f>_xlfn.FLOOR.PRECISE('[10]численность 2021'!I156)</f>
        <v>0</v>
      </c>
      <c r="DF143" s="282">
        <v>0.168986</v>
      </c>
      <c r="DG143" s="282">
        <v>0.14910499999999999</v>
      </c>
      <c r="DH143" s="282">
        <f t="shared" si="943"/>
        <v>0</v>
      </c>
      <c r="DI143" s="284">
        <f>_xlfn.FLOOR.PRECISE('[10]численность 2021'!N156)</f>
        <v>0</v>
      </c>
      <c r="DJ143" s="285">
        <f t="shared" si="917"/>
        <v>0</v>
      </c>
      <c r="DK143" s="286">
        <f t="shared" si="944"/>
        <v>0</v>
      </c>
      <c r="DL143" s="287"/>
      <c r="DM143" s="285">
        <f t="shared" si="918"/>
        <v>0</v>
      </c>
      <c r="DN143" s="287"/>
      <c r="DO143" s="283">
        <v>0.209145</v>
      </c>
      <c r="DP143" s="283">
        <v>0.52314700000000003</v>
      </c>
      <c r="DQ143" s="282">
        <f>_xlfn.FLOOR.PRECISE('[10]численность 2021'!J156)</f>
        <v>2</v>
      </c>
      <c r="DR143" s="282">
        <v>1.136e-002</v>
      </c>
      <c r="DS143" s="282">
        <v>2.8400999999999999e-002</v>
      </c>
      <c r="DT143" s="282">
        <f t="shared" si="945"/>
        <v>0.10857763255788187</v>
      </c>
      <c r="DU143" s="284">
        <f>_xlfn.FLOOR.PRECISE('[10]численность 2021'!S156)</f>
        <v>0</v>
      </c>
      <c r="DV143" s="285">
        <f t="shared" si="946"/>
        <v>0.20000000000000001</v>
      </c>
      <c r="DW143" s="286">
        <f t="shared" si="947"/>
        <v>0</v>
      </c>
      <c r="DX143" s="287"/>
      <c r="DY143" s="283">
        <v>0</v>
      </c>
      <c r="DZ143" s="293">
        <v>0</v>
      </c>
      <c r="EA143" s="282">
        <f>_xlfn.FLOOR.PRECISE('[10]численность 2021'!T156)</f>
        <v>0</v>
      </c>
      <c r="EB143" s="282">
        <v>0</v>
      </c>
      <c r="EC143" s="282">
        <v>0</v>
      </c>
      <c r="ED143" s="282">
        <f t="shared" si="952"/>
        <v>0</v>
      </c>
      <c r="EE143" s="284">
        <f>_xlfn.FLOOR.PRECISE('[10]численность 2021'!U156)</f>
        <v>0</v>
      </c>
      <c r="EF143" s="285">
        <f t="shared" si="948"/>
        <v>0</v>
      </c>
      <c r="EG143" s="286">
        <f t="shared" si="949"/>
        <v>0</v>
      </c>
      <c r="EH143" s="292"/>
    </row>
    <row r="144" ht="47.25">
      <c r="A144" s="152" t="s">
        <v>220</v>
      </c>
      <c r="B144" s="282">
        <f>'[10]численность 2021'!C158</f>
        <v>48.486000061035156</v>
      </c>
      <c r="C144" s="283">
        <v>115.54022999999999</v>
      </c>
      <c r="D144" s="283">
        <v>112.95818300000001</v>
      </c>
      <c r="E144" s="282">
        <f>_xlfn.FLOOR.PRECISE('[10]численность 2021'!D158)</f>
        <v>114</v>
      </c>
      <c r="F144" s="282">
        <v>2.329707</v>
      </c>
      <c r="G144" s="282">
        <v>2.329707</v>
      </c>
      <c r="H144" s="282">
        <f t="shared" si="909"/>
        <v>2.3511941561789897</v>
      </c>
      <c r="I144" s="284">
        <f>_xlfn.FLOOR.PRECISE('[10]численность 2021'!R158)</f>
        <v>39</v>
      </c>
      <c r="J144" s="285">
        <f t="shared" si="950"/>
        <v>39.899999999999999</v>
      </c>
      <c r="K144" s="286">
        <f t="shared" si="924"/>
        <v>39</v>
      </c>
      <c r="L144" s="287">
        <v>39</v>
      </c>
      <c r="M144" s="283">
        <v>15</v>
      </c>
      <c r="N144" s="283">
        <v>20</v>
      </c>
      <c r="O144" s="282">
        <f>_xlfn.FLOOR.PRECISE('[10]численность 2021'!P158)</f>
        <v>27</v>
      </c>
      <c r="P144" s="282">
        <v>0.288962</v>
      </c>
      <c r="Q144" s="282">
        <v>0.41249000000000002</v>
      </c>
      <c r="R144" s="282">
        <f t="shared" si="925"/>
        <v>0.55686177383186597</v>
      </c>
      <c r="S144" s="284">
        <f>_xlfn.FLOOR.PRECISE('[10]численность 2021'!Q158)</f>
        <v>4</v>
      </c>
      <c r="T144" s="284"/>
      <c r="U144" s="285">
        <f t="shared" si="910"/>
        <v>8.0999999999999996</v>
      </c>
      <c r="V144" s="286">
        <f t="shared" si="926"/>
        <v>4</v>
      </c>
      <c r="W144" s="287">
        <v>4</v>
      </c>
      <c r="X144" s="287"/>
      <c r="Y144" s="288"/>
      <c r="Z144" s="283">
        <v>0</v>
      </c>
      <c r="AA144" s="283">
        <v>0</v>
      </c>
      <c r="AB144" s="282">
        <f>_xlfn.FLOOR.PRECISE('[10]численность 2021'!E158)</f>
        <v>0</v>
      </c>
      <c r="AC144" s="282">
        <v>0</v>
      </c>
      <c r="AD144" s="282">
        <v>0</v>
      </c>
      <c r="AE144" s="282">
        <f t="shared" si="927"/>
        <v>0</v>
      </c>
      <c r="AF144" s="284">
        <f>_xlfn.FLOOR.PRECISE('[10]численность 2021'!O158)</f>
        <v>0</v>
      </c>
      <c r="AG144" s="285">
        <f t="shared" si="928"/>
        <v>0</v>
      </c>
      <c r="AH144" s="286">
        <f t="shared" si="905"/>
        <v>0</v>
      </c>
      <c r="AI144" s="289">
        <f t="shared" si="929"/>
        <v>0</v>
      </c>
      <c r="AJ144" s="287"/>
      <c r="AK144" s="287"/>
      <c r="AL144" s="283">
        <v>1.719349</v>
      </c>
      <c r="AM144" s="283">
        <v>3.2459250000000002</v>
      </c>
      <c r="AN144" s="282">
        <f>_xlfn.FLOOR.PRECISE('[10]численность 2021'!F158)</f>
        <v>3</v>
      </c>
      <c r="AO144" s="282">
        <v>3.3121999999999999e-002</v>
      </c>
      <c r="AP144" s="282">
        <v>6.6946000000000006e-002</v>
      </c>
      <c r="AQ144" s="282">
        <f t="shared" si="930"/>
        <v>6.1873530425762886e-002</v>
      </c>
      <c r="AR144" s="284">
        <f>_xlfn.FLOOR.PRECISE('[10]численность 2021'!L158)</f>
        <v>0</v>
      </c>
      <c r="AS144" s="284"/>
      <c r="AT144" s="284">
        <f t="shared" si="911"/>
        <v>0</v>
      </c>
      <c r="AU144" s="285">
        <f t="shared" si="931"/>
        <v>0</v>
      </c>
      <c r="AV144" s="285">
        <f t="shared" si="912"/>
        <v>0</v>
      </c>
      <c r="AW144" s="290">
        <f t="shared" si="932"/>
        <v>0</v>
      </c>
      <c r="AX144" s="287"/>
      <c r="AY144" s="285">
        <f t="shared" si="921"/>
        <v>0</v>
      </c>
      <c r="AZ144" s="286">
        <f t="shared" si="951"/>
        <v>0</v>
      </c>
      <c r="BA144" s="287"/>
      <c r="BB144" s="285">
        <f t="shared" si="922"/>
        <v>0</v>
      </c>
      <c r="BC144" s="287"/>
      <c r="BD144" s="283">
        <v>124.98232299999999</v>
      </c>
      <c r="BE144" s="283">
        <v>127.875908</v>
      </c>
      <c r="BF144" s="282">
        <f>_xlfn.FLOOR.PRECISE('[10]численность 2021'!G158)</f>
        <v>154</v>
      </c>
      <c r="BG144" s="282">
        <v>2.407673</v>
      </c>
      <c r="BH144" s="282">
        <v>2.637378</v>
      </c>
      <c r="BI144" s="282">
        <f t="shared" si="933"/>
        <v>3.1761745618558281</v>
      </c>
      <c r="BJ144" s="284">
        <f>_xlfn.FLOOR.PRECISE('[10]численность 2021'!K158)</f>
        <v>10</v>
      </c>
      <c r="BK144" s="284"/>
      <c r="BL144" s="284">
        <f t="shared" si="913"/>
        <v>10</v>
      </c>
      <c r="BM144" s="285">
        <f t="shared" si="934"/>
        <v>10.780000000000001</v>
      </c>
      <c r="BN144" s="290">
        <f t="shared" si="935"/>
        <v>10</v>
      </c>
      <c r="BO144" s="287">
        <v>10</v>
      </c>
      <c r="BP144" s="285">
        <f t="shared" si="923"/>
        <v>1.5</v>
      </c>
      <c r="BQ144" s="286">
        <f t="shared" si="936"/>
        <v>0</v>
      </c>
      <c r="BR144" s="287"/>
      <c r="BS144" s="285">
        <f t="shared" si="937"/>
        <v>2</v>
      </c>
      <c r="BT144" s="287"/>
      <c r="BU144" s="283">
        <v>17.480042999999998</v>
      </c>
      <c r="BV144" s="283">
        <v>10.725076</v>
      </c>
      <c r="BW144" s="282">
        <f>_xlfn.FLOOR.PRECISE('[10]численность 2021'!H158)</f>
        <v>42</v>
      </c>
      <c r="BX144" s="282">
        <v>0.33673700000000001</v>
      </c>
      <c r="BY144" s="282">
        <v>0.22119900000000001</v>
      </c>
      <c r="BZ144" s="282">
        <f t="shared" si="938"/>
        <v>0.86622942596068042</v>
      </c>
      <c r="CA144" s="284">
        <f>_xlfn.FLOOR.PRECISE('[10]численность 2021'!M158)</f>
        <v>1</v>
      </c>
      <c r="CB144" s="284"/>
      <c r="CC144" s="284"/>
      <c r="CD144" s="284">
        <f t="shared" si="914"/>
        <v>1</v>
      </c>
      <c r="CE144" s="285">
        <f t="shared" si="939"/>
        <v>1.26</v>
      </c>
      <c r="CF144" s="290">
        <f t="shared" si="940"/>
        <v>1</v>
      </c>
      <c r="CG144" s="287">
        <v>1</v>
      </c>
      <c r="CH144" s="285">
        <f t="shared" si="915"/>
        <v>0</v>
      </c>
      <c r="CI144" s="286">
        <f t="shared" si="941"/>
        <v>0</v>
      </c>
      <c r="CJ144" s="287"/>
      <c r="CK144" s="285">
        <f t="shared" si="916"/>
        <v>0</v>
      </c>
      <c r="CL144" s="286">
        <f t="shared" si="942"/>
        <v>0</v>
      </c>
      <c r="CM144" s="287"/>
      <c r="CN144" s="285">
        <f t="shared" si="919"/>
        <v>0.20000000000000001</v>
      </c>
      <c r="CO144" s="287"/>
      <c r="CP144" s="291">
        <f t="shared" si="920"/>
        <v>1</v>
      </c>
      <c r="CQ144" s="283"/>
      <c r="CR144" s="283">
        <v>0</v>
      </c>
      <c r="CS144" s="283" t="e">
        <f>#NAME?</f>
        <v>#REF!</v>
      </c>
      <c r="CT144" s="282"/>
      <c r="CU144" s="282">
        <v>0</v>
      </c>
      <c r="CV144" s="282" t="e">
        <f>#NAME?</f>
        <v>#REF!</v>
      </c>
      <c r="CW144" s="284" t="e">
        <f>#NAME?</f>
        <v>#REF!</v>
      </c>
      <c r="CX144" s="285" t="e">
        <f t="shared" si="906"/>
        <v>#REF!</v>
      </c>
      <c r="CY144" s="290"/>
      <c r="CZ144" s="292"/>
      <c r="DA144" s="285"/>
      <c r="DB144" s="292"/>
      <c r="DC144" s="283">
        <v>6.0177199999999997</v>
      </c>
      <c r="DD144" s="283">
        <v>7.5738240000000001</v>
      </c>
      <c r="DE144" s="282">
        <f>_xlfn.FLOOR.PRECISE('[10]численность 2021'!I158)</f>
        <v>5</v>
      </c>
      <c r="DF144" s="282">
        <v>0.115926</v>
      </c>
      <c r="DG144" s="282">
        <v>0.15620600000000001</v>
      </c>
      <c r="DH144" s="282">
        <f t="shared" si="943"/>
        <v>0.10312255070960481</v>
      </c>
      <c r="DI144" s="284">
        <f>_xlfn.FLOOR.PRECISE('[10]численность 2021'!N158)</f>
        <v>0</v>
      </c>
      <c r="DJ144" s="285">
        <f t="shared" si="917"/>
        <v>0</v>
      </c>
      <c r="DK144" s="286">
        <f t="shared" si="944"/>
        <v>0</v>
      </c>
      <c r="DL144" s="287"/>
      <c r="DM144" s="285">
        <f t="shared" si="918"/>
        <v>0</v>
      </c>
      <c r="DN144" s="287"/>
      <c r="DO144" s="283">
        <v>0</v>
      </c>
      <c r="DP144" s="283">
        <v>0</v>
      </c>
      <c r="DQ144" s="282">
        <f>_xlfn.FLOOR.PRECISE('[10]численность 2021'!J158)</f>
        <v>2</v>
      </c>
      <c r="DR144" s="282">
        <v>0</v>
      </c>
      <c r="DS144" s="282">
        <v>0</v>
      </c>
      <c r="DT144" s="282">
        <f t="shared" si="945"/>
        <v>4.1249020283841926e-002</v>
      </c>
      <c r="DU144" s="284">
        <f>_xlfn.FLOOR.PRECISE('[10]численность 2021'!S158)</f>
        <v>0</v>
      </c>
      <c r="DV144" s="285">
        <f t="shared" si="946"/>
        <v>0.20000000000000001</v>
      </c>
      <c r="DW144" s="286">
        <f t="shared" si="947"/>
        <v>0</v>
      </c>
      <c r="DX144" s="287"/>
      <c r="DY144" s="283">
        <v>0</v>
      </c>
      <c r="DZ144" s="293">
        <v>0</v>
      </c>
      <c r="EA144" s="282">
        <f>_xlfn.FLOOR.PRECISE('[10]численность 2021'!T158)</f>
        <v>0</v>
      </c>
      <c r="EB144" s="282">
        <v>0</v>
      </c>
      <c r="EC144" s="282">
        <v>0</v>
      </c>
      <c r="ED144" s="282">
        <f t="shared" si="952"/>
        <v>0</v>
      </c>
      <c r="EE144" s="284">
        <f>_xlfn.FLOOR.PRECISE('[10]численность 2021'!U158)</f>
        <v>0</v>
      </c>
      <c r="EF144" s="285">
        <f t="shared" si="948"/>
        <v>0</v>
      </c>
      <c r="EG144" s="286">
        <f t="shared" si="949"/>
        <v>0</v>
      </c>
      <c r="EH144" s="292"/>
    </row>
    <row r="145" ht="47.25">
      <c r="A145" s="152" t="s">
        <v>219</v>
      </c>
      <c r="B145" s="282">
        <f>'[10]численность 2021'!C157</f>
        <v>45.650001525878906</v>
      </c>
      <c r="C145" s="283">
        <v>98.660911999999996</v>
      </c>
      <c r="D145" s="283">
        <v>98.243362000000005</v>
      </c>
      <c r="E145" s="282">
        <f>_xlfn.FLOOR.PRECISE('[10]численность 2021'!D157)</f>
        <v>109</v>
      </c>
      <c r="F145" s="282">
        <v>2.1520999999999999</v>
      </c>
      <c r="G145" s="282">
        <v>2.1520999999999999</v>
      </c>
      <c r="H145" s="282">
        <f t="shared" si="909"/>
        <v>2.3877326693671215</v>
      </c>
      <c r="I145" s="284">
        <f>_xlfn.FLOOR.PRECISE('[10]численность 2021'!R157)</f>
        <v>38</v>
      </c>
      <c r="J145" s="285">
        <f t="shared" si="950"/>
        <v>38.149999999999999</v>
      </c>
      <c r="K145" s="286">
        <f t="shared" si="924"/>
        <v>38</v>
      </c>
      <c r="L145" s="287">
        <v>38</v>
      </c>
      <c r="M145" s="283">
        <v>17</v>
      </c>
      <c r="N145" s="283">
        <v>20</v>
      </c>
      <c r="O145" s="282">
        <f>_xlfn.FLOOR.PRECISE('[10]численность 2021'!P157)</f>
        <v>21</v>
      </c>
      <c r="P145" s="282">
        <v>0.366064</v>
      </c>
      <c r="Q145" s="282">
        <v>0.43811600000000001</v>
      </c>
      <c r="R145" s="282">
        <f t="shared" si="925"/>
        <v>0.46002189042852792</v>
      </c>
      <c r="S145" s="284">
        <f>_xlfn.FLOOR.PRECISE('[10]численность 2021'!Q157)</f>
        <v>6</v>
      </c>
      <c r="T145" s="284"/>
      <c r="U145" s="285">
        <f t="shared" si="910"/>
        <v>6.2999999999999998</v>
      </c>
      <c r="V145" s="286">
        <f t="shared" si="926"/>
        <v>6</v>
      </c>
      <c r="W145" s="287">
        <v>6</v>
      </c>
      <c r="X145" s="287"/>
      <c r="Y145" s="288"/>
      <c r="Z145" s="283">
        <v>0</v>
      </c>
      <c r="AA145" s="283">
        <v>0</v>
      </c>
      <c r="AB145" s="282">
        <f>_xlfn.FLOOR.PRECISE('[10]численность 2021'!E157)</f>
        <v>0</v>
      </c>
      <c r="AC145" s="282">
        <v>0</v>
      </c>
      <c r="AD145" s="282">
        <v>0</v>
      </c>
      <c r="AE145" s="282">
        <f t="shared" si="927"/>
        <v>0</v>
      </c>
      <c r="AF145" s="284">
        <f>_xlfn.FLOOR.PRECISE('[10]численность 2021'!O157)</f>
        <v>0</v>
      </c>
      <c r="AG145" s="285">
        <f t="shared" si="928"/>
        <v>0</v>
      </c>
      <c r="AH145" s="286">
        <f t="shared" si="905"/>
        <v>0</v>
      </c>
      <c r="AI145" s="289">
        <f t="shared" si="929"/>
        <v>0</v>
      </c>
      <c r="AJ145" s="287"/>
      <c r="AK145" s="287"/>
      <c r="AL145" s="283">
        <v>0</v>
      </c>
      <c r="AM145" s="283">
        <v>0</v>
      </c>
      <c r="AN145" s="282">
        <f>_xlfn.FLOOR.PRECISE('[10]численность 2021'!F157)</f>
        <v>0</v>
      </c>
      <c r="AO145" s="282">
        <v>0</v>
      </c>
      <c r="AP145" s="282">
        <v>0</v>
      </c>
      <c r="AQ145" s="282">
        <f t="shared" si="930"/>
        <v>0</v>
      </c>
      <c r="AR145" s="284">
        <f>_xlfn.FLOOR.PRECISE('[10]численность 2021'!L157)</f>
        <v>0</v>
      </c>
      <c r="AS145" s="284"/>
      <c r="AT145" s="284">
        <f t="shared" si="911"/>
        <v>0</v>
      </c>
      <c r="AU145" s="285">
        <f t="shared" si="931"/>
        <v>0</v>
      </c>
      <c r="AV145" s="285">
        <f t="shared" si="912"/>
        <v>0</v>
      </c>
      <c r="AW145" s="290">
        <f t="shared" si="932"/>
        <v>0</v>
      </c>
      <c r="AX145" s="287"/>
      <c r="AY145" s="285">
        <f t="shared" si="921"/>
        <v>0</v>
      </c>
      <c r="AZ145" s="286">
        <f t="shared" si="951"/>
        <v>0</v>
      </c>
      <c r="BA145" s="287"/>
      <c r="BB145" s="285">
        <f t="shared" si="922"/>
        <v>0</v>
      </c>
      <c r="BC145" s="287"/>
      <c r="BD145" s="283">
        <v>93.252555999999998</v>
      </c>
      <c r="BE145" s="283">
        <v>92.452911</v>
      </c>
      <c r="BF145" s="282">
        <f>_xlfn.FLOOR.PRECISE('[10]численность 2021'!G157)</f>
        <v>90</v>
      </c>
      <c r="BG145" s="282">
        <v>2.008022</v>
      </c>
      <c r="BH145" s="282">
        <v>2.025255</v>
      </c>
      <c r="BI145" s="282">
        <f t="shared" si="933"/>
        <v>1.9715223875508341</v>
      </c>
      <c r="BJ145" s="284">
        <f>_xlfn.FLOOR.PRECISE('[10]численность 2021'!K157)</f>
        <v>4</v>
      </c>
      <c r="BK145" s="284"/>
      <c r="BL145" s="284">
        <f t="shared" si="913"/>
        <v>4</v>
      </c>
      <c r="BM145" s="285">
        <f t="shared" si="934"/>
        <v>4.5</v>
      </c>
      <c r="BN145" s="290">
        <f t="shared" si="935"/>
        <v>4</v>
      </c>
      <c r="BO145" s="287">
        <v>4</v>
      </c>
      <c r="BP145" s="285">
        <f t="shared" si="923"/>
        <v>0.59999999999999998</v>
      </c>
      <c r="BQ145" s="286">
        <f t="shared" si="936"/>
        <v>0</v>
      </c>
      <c r="BR145" s="287"/>
      <c r="BS145" s="285">
        <f t="shared" si="937"/>
        <v>0.80000000000000004</v>
      </c>
      <c r="BT145" s="287"/>
      <c r="BU145" s="283">
        <v>0</v>
      </c>
      <c r="BV145" s="283">
        <v>1.580392</v>
      </c>
      <c r="BW145" s="282">
        <f>_xlfn.FLOOR.PRECISE('[10]численность 2021'!H157)</f>
        <v>11</v>
      </c>
      <c r="BX145" s="282">
        <v>0</v>
      </c>
      <c r="BY145" s="282">
        <v>3.4619999999999998e-002</v>
      </c>
      <c r="BZ145" s="282">
        <f t="shared" si="938"/>
        <v>0.24096384736732415</v>
      </c>
      <c r="CA145" s="284">
        <f>_xlfn.FLOOR.PRECISE('[10]численность 2021'!M157)</f>
        <v>0</v>
      </c>
      <c r="CB145" s="284"/>
      <c r="CC145" s="284"/>
      <c r="CD145" s="284">
        <f t="shared" si="914"/>
        <v>0</v>
      </c>
      <c r="CE145" s="285">
        <f t="shared" si="939"/>
        <v>0.32999999999999996</v>
      </c>
      <c r="CF145" s="290">
        <f t="shared" si="940"/>
        <v>0</v>
      </c>
      <c r="CG145" s="287"/>
      <c r="CH145" s="285">
        <f t="shared" si="915"/>
        <v>0</v>
      </c>
      <c r="CI145" s="286">
        <f t="shared" si="941"/>
        <v>0</v>
      </c>
      <c r="CJ145" s="287"/>
      <c r="CK145" s="285">
        <f t="shared" si="916"/>
        <v>0</v>
      </c>
      <c r="CL145" s="286">
        <f t="shared" si="942"/>
        <v>0</v>
      </c>
      <c r="CM145" s="287"/>
      <c r="CN145" s="285">
        <f t="shared" si="919"/>
        <v>0</v>
      </c>
      <c r="CO145" s="287"/>
      <c r="CP145" s="291">
        <f t="shared" si="920"/>
        <v>1</v>
      </c>
      <c r="CQ145" s="283"/>
      <c r="CR145" s="283">
        <v>0</v>
      </c>
      <c r="CS145" s="283" t="e">
        <f>#NAME?</f>
        <v>#REF!</v>
      </c>
      <c r="CT145" s="282"/>
      <c r="CU145" s="282">
        <v>0</v>
      </c>
      <c r="CV145" s="282" t="e">
        <f>#NAME?</f>
        <v>#REF!</v>
      </c>
      <c r="CW145" s="284" t="e">
        <f>#NAME?</f>
        <v>#REF!</v>
      </c>
      <c r="CX145" s="285" t="e">
        <f t="shared" si="906"/>
        <v>#REF!</v>
      </c>
      <c r="CY145" s="290"/>
      <c r="CZ145" s="292"/>
      <c r="DA145" s="285"/>
      <c r="DB145" s="292"/>
      <c r="DC145" s="283">
        <v>0</v>
      </c>
      <c r="DD145" s="283">
        <v>0</v>
      </c>
      <c r="DE145" s="282">
        <f>_xlfn.FLOOR.PRECISE('[10]численность 2021'!I157)</f>
        <v>0</v>
      </c>
      <c r="DF145" s="282">
        <v>0</v>
      </c>
      <c r="DG145" s="282">
        <v>0</v>
      </c>
      <c r="DH145" s="282">
        <f t="shared" si="943"/>
        <v>0</v>
      </c>
      <c r="DI145" s="284">
        <f>_xlfn.FLOOR.PRECISE('[10]численность 2021'!N157)</f>
        <v>0</v>
      </c>
      <c r="DJ145" s="285">
        <f t="shared" si="917"/>
        <v>0</v>
      </c>
      <c r="DK145" s="286">
        <f t="shared" si="944"/>
        <v>0</v>
      </c>
      <c r="DL145" s="287"/>
      <c r="DM145" s="285">
        <f t="shared" si="918"/>
        <v>0</v>
      </c>
      <c r="DN145" s="287"/>
      <c r="DO145" s="283">
        <v>0</v>
      </c>
      <c r="DP145" s="283">
        <v>0</v>
      </c>
      <c r="DQ145" s="282">
        <f>_xlfn.FLOOR.PRECISE('[10]численность 2021'!J157)</f>
        <v>1</v>
      </c>
      <c r="DR145" s="282">
        <v>0</v>
      </c>
      <c r="DS145" s="282">
        <v>0</v>
      </c>
      <c r="DT145" s="282">
        <f t="shared" si="945"/>
        <v>2.190580430612038e-002</v>
      </c>
      <c r="DU145" s="284">
        <f>_xlfn.FLOOR.PRECISE('[10]численность 2021'!S157)</f>
        <v>0</v>
      </c>
      <c r="DV145" s="285">
        <f t="shared" si="946"/>
        <v>0.10000000000000001</v>
      </c>
      <c r="DW145" s="286">
        <f t="shared" si="947"/>
        <v>0</v>
      </c>
      <c r="DX145" s="287"/>
      <c r="DY145" s="283">
        <v>0</v>
      </c>
      <c r="DZ145" s="293">
        <v>0</v>
      </c>
      <c r="EA145" s="282">
        <f>_xlfn.FLOOR.PRECISE('[10]численность 2021'!T157)</f>
        <v>0</v>
      </c>
      <c r="EB145" s="282">
        <v>0</v>
      </c>
      <c r="EC145" s="282">
        <v>0</v>
      </c>
      <c r="ED145" s="282">
        <f t="shared" si="952"/>
        <v>0</v>
      </c>
      <c r="EE145" s="284">
        <f>_xlfn.FLOOR.PRECISE('[10]численность 2021'!U157)</f>
        <v>0</v>
      </c>
      <c r="EF145" s="285">
        <f t="shared" si="948"/>
        <v>0</v>
      </c>
      <c r="EG145" s="286">
        <f t="shared" si="949"/>
        <v>0</v>
      </c>
      <c r="EH145" s="292"/>
    </row>
    <row r="146" ht="47.25">
      <c r="A146" s="152" t="s">
        <v>208</v>
      </c>
      <c r="B146" s="282">
        <f>'[10]численность 2021'!C150</f>
        <v>85.331001281738281</v>
      </c>
      <c r="C146" s="283">
        <v>169.816879</v>
      </c>
      <c r="D146" s="283">
        <v>167.34037799999999</v>
      </c>
      <c r="E146" s="282">
        <f>_xlfn.FLOOR.PRECISE('[10]численность 2021'!D150)</f>
        <v>174</v>
      </c>
      <c r="F146" s="282">
        <v>1.961074</v>
      </c>
      <c r="G146" s="282">
        <v>1.961074</v>
      </c>
      <c r="H146" s="282">
        <f t="shared" si="909"/>
        <v>2.0391182265106949</v>
      </c>
      <c r="I146" s="284">
        <f>_xlfn.FLOOR.PRECISE('[10]численность 2021'!R150)</f>
        <v>60</v>
      </c>
      <c r="J146" s="285">
        <f t="shared" si="950"/>
        <v>60.899999999999999</v>
      </c>
      <c r="K146" s="286">
        <f t="shared" si="924"/>
        <v>60</v>
      </c>
      <c r="L146" s="287">
        <v>60</v>
      </c>
      <c r="M146" s="283">
        <v>70</v>
      </c>
      <c r="N146" s="283">
        <v>57</v>
      </c>
      <c r="O146" s="282">
        <f>_xlfn.FLOOR.PRECISE('[10]численность 2021'!P150)</f>
        <v>51</v>
      </c>
      <c r="P146" s="282">
        <v>0.82034499999999999</v>
      </c>
      <c r="Q146" s="282">
        <v>0.667987</v>
      </c>
      <c r="R146" s="282">
        <f t="shared" si="925"/>
        <v>0.59767258363244502</v>
      </c>
      <c r="S146" s="284">
        <f>_xlfn.FLOOR.PRECISE('[10]численность 2021'!Q150)</f>
        <v>15</v>
      </c>
      <c r="T146" s="284"/>
      <c r="U146" s="285">
        <f t="shared" si="910"/>
        <v>15.299999999999999</v>
      </c>
      <c r="V146" s="286">
        <f t="shared" si="926"/>
        <v>15</v>
      </c>
      <c r="W146" s="287">
        <v>15</v>
      </c>
      <c r="X146" s="287"/>
      <c r="Y146" s="288"/>
      <c r="Z146" s="283">
        <v>0</v>
      </c>
      <c r="AA146" s="283">
        <v>36.054085000000001</v>
      </c>
      <c r="AB146" s="282">
        <f>_xlfn.FLOOR.PRECISE('[10]численность 2021'!E150)</f>
        <v>39</v>
      </c>
      <c r="AC146" s="282">
        <v>0</v>
      </c>
      <c r="AD146" s="282">
        <v>0.42252000000000001</v>
      </c>
      <c r="AE146" s="282">
        <f t="shared" si="927"/>
        <v>0.45704374042481094</v>
      </c>
      <c r="AF146" s="284">
        <f>_xlfn.FLOOR.PRECISE('[10]численность 2021'!O150)</f>
        <v>1</v>
      </c>
      <c r="AG146" s="285">
        <f t="shared" si="928"/>
        <v>1.9500000000000002</v>
      </c>
      <c r="AH146" s="286">
        <f t="shared" si="905"/>
        <v>1</v>
      </c>
      <c r="AI146" s="289">
        <f t="shared" si="929"/>
        <v>0.75</v>
      </c>
      <c r="AJ146" s="287">
        <v>1</v>
      </c>
      <c r="AK146" s="287"/>
      <c r="AL146" s="283">
        <v>59.963588999999999</v>
      </c>
      <c r="AM146" s="283">
        <v>60.899185000000003</v>
      </c>
      <c r="AN146" s="282">
        <f>_xlfn.FLOOR.PRECISE('[10]численность 2021'!F150)</f>
        <v>60</v>
      </c>
      <c r="AO146" s="282">
        <v>0.70272599999999996</v>
      </c>
      <c r="AP146" s="282">
        <v>0.71368200000000004</v>
      </c>
      <c r="AQ146" s="282">
        <f t="shared" si="930"/>
        <v>0.70314421603817068</v>
      </c>
      <c r="AR146" s="284">
        <f>_xlfn.FLOOR.PRECISE('[10]численность 2021'!L150)</f>
        <v>1</v>
      </c>
      <c r="AS146" s="284"/>
      <c r="AT146" s="284">
        <f t="shared" si="911"/>
        <v>1</v>
      </c>
      <c r="AU146" s="285">
        <f t="shared" si="931"/>
        <v>1.7999999999999998</v>
      </c>
      <c r="AV146" s="285">
        <f t="shared" si="912"/>
        <v>1.7999999999999998</v>
      </c>
      <c r="AW146" s="290">
        <f t="shared" si="932"/>
        <v>1</v>
      </c>
      <c r="AX146" s="287">
        <v>1</v>
      </c>
      <c r="AY146" s="285">
        <f t="shared" si="921"/>
        <v>0</v>
      </c>
      <c r="AZ146" s="286">
        <f t="shared" si="951"/>
        <v>0</v>
      </c>
      <c r="BA146" s="287"/>
      <c r="BB146" s="285">
        <f t="shared" si="922"/>
        <v>0.29999999999999999</v>
      </c>
      <c r="BC146" s="287"/>
      <c r="BD146" s="283">
        <v>152.40744000000001</v>
      </c>
      <c r="BE146" s="283">
        <v>173.62889100000001</v>
      </c>
      <c r="BF146" s="282">
        <f>_xlfn.FLOOR.PRECISE('[10]численность 2021'!G150)</f>
        <v>187</v>
      </c>
      <c r="BG146" s="282">
        <v>1.7860940000000001</v>
      </c>
      <c r="BH146" s="282">
        <v>2.0347689999999998</v>
      </c>
      <c r="BI146" s="282">
        <f t="shared" si="933"/>
        <v>2.1914661399856321</v>
      </c>
      <c r="BJ146" s="284">
        <f>_xlfn.FLOOR.PRECISE('[10]численность 2021'!K150)</f>
        <v>13</v>
      </c>
      <c r="BK146" s="284"/>
      <c r="BL146" s="284">
        <f t="shared" si="913"/>
        <v>13</v>
      </c>
      <c r="BM146" s="285">
        <f t="shared" si="934"/>
        <v>13.090000000000002</v>
      </c>
      <c r="BN146" s="290">
        <f t="shared" si="935"/>
        <v>13</v>
      </c>
      <c r="BO146" s="287">
        <v>13</v>
      </c>
      <c r="BP146" s="285">
        <f t="shared" si="923"/>
        <v>1.95</v>
      </c>
      <c r="BQ146" s="286">
        <f t="shared" si="936"/>
        <v>0</v>
      </c>
      <c r="BR146" s="287"/>
      <c r="BS146" s="285">
        <f t="shared" si="937"/>
        <v>2.6000000000000001</v>
      </c>
      <c r="BT146" s="287"/>
      <c r="BU146" s="283">
        <v>137.77633700000001</v>
      </c>
      <c r="BV146" s="283">
        <v>131.904099</v>
      </c>
      <c r="BW146" s="282">
        <f>_xlfn.FLOOR.PRECISE('[10]численность 2021'!H150)</f>
        <v>122</v>
      </c>
      <c r="BX146" s="282">
        <v>1.6146290000000001</v>
      </c>
      <c r="BY146" s="282">
        <v>1.545793</v>
      </c>
      <c r="BZ146" s="282">
        <f t="shared" si="938"/>
        <v>1.4297265726109469</v>
      </c>
      <c r="CA146" s="284">
        <f>_xlfn.FLOOR.PRECISE('[10]численность 2021'!M150)</f>
        <v>6</v>
      </c>
      <c r="CB146" s="284"/>
      <c r="CC146" s="284"/>
      <c r="CD146" s="284">
        <f t="shared" si="914"/>
        <v>6</v>
      </c>
      <c r="CE146" s="285">
        <f t="shared" si="939"/>
        <v>6.1000000000000005</v>
      </c>
      <c r="CF146" s="290">
        <f t="shared" si="940"/>
        <v>6</v>
      </c>
      <c r="CG146" s="287">
        <v>6</v>
      </c>
      <c r="CH146" s="285">
        <f t="shared" si="915"/>
        <v>0.44999999999999996</v>
      </c>
      <c r="CI146" s="286">
        <f t="shared" si="941"/>
        <v>0</v>
      </c>
      <c r="CJ146" s="287"/>
      <c r="CK146" s="285">
        <f t="shared" si="916"/>
        <v>0.44999999999999996</v>
      </c>
      <c r="CL146" s="286">
        <f t="shared" si="942"/>
        <v>0</v>
      </c>
      <c r="CM146" s="287"/>
      <c r="CN146" s="285">
        <f t="shared" si="919"/>
        <v>1.2000000000000002</v>
      </c>
      <c r="CO146" s="287"/>
      <c r="CP146" s="291">
        <f t="shared" si="920"/>
        <v>1</v>
      </c>
      <c r="CQ146" s="283">
        <v>0</v>
      </c>
      <c r="CR146" s="283">
        <v>0</v>
      </c>
      <c r="CS146" s="283" t="e">
        <f>#NAME?</f>
        <v>#REF!</v>
      </c>
      <c r="CT146" s="282">
        <v>0</v>
      </c>
      <c r="CU146" s="282">
        <v>0</v>
      </c>
      <c r="CV146" s="282" t="e">
        <f>#NAME?</f>
        <v>#REF!</v>
      </c>
      <c r="CW146" s="284" t="e">
        <f>#NAME?</f>
        <v>#REF!</v>
      </c>
      <c r="CX146" s="285" t="e">
        <f t="shared" si="906"/>
        <v>#REF!</v>
      </c>
      <c r="CY146" s="290" t="e">
        <f t="shared" si="907"/>
        <v>#REF!</v>
      </c>
      <c r="CZ146" s="292"/>
      <c r="DA146" s="285">
        <f t="shared" si="908"/>
        <v>0</v>
      </c>
      <c r="DB146" s="292"/>
      <c r="DC146" s="283">
        <v>0</v>
      </c>
      <c r="DD146" s="283">
        <v>0</v>
      </c>
      <c r="DE146" s="282">
        <f>_xlfn.FLOOR.PRECISE('[10]численность 2021'!I150)</f>
        <v>4</v>
      </c>
      <c r="DF146" s="282">
        <v>0</v>
      </c>
      <c r="DG146" s="282">
        <v>0</v>
      </c>
      <c r="DH146" s="282">
        <f t="shared" si="943"/>
        <v>4.6876281069211378e-002</v>
      </c>
      <c r="DI146" s="284">
        <f>_xlfn.FLOOR.PRECISE('[10]численность 2021'!N150)</f>
        <v>0</v>
      </c>
      <c r="DJ146" s="285">
        <f t="shared" si="917"/>
        <v>0</v>
      </c>
      <c r="DK146" s="286">
        <f t="shared" si="944"/>
        <v>0</v>
      </c>
      <c r="DL146" s="287"/>
      <c r="DM146" s="285">
        <f t="shared" si="918"/>
        <v>0</v>
      </c>
      <c r="DN146" s="287"/>
      <c r="DO146" s="283">
        <v>15.99029</v>
      </c>
      <c r="DP146" s="283">
        <v>13.680253</v>
      </c>
      <c r="DQ146" s="282">
        <f>_xlfn.FLOOR.PRECISE('[10]численность 2021'!J150)</f>
        <v>11</v>
      </c>
      <c r="DR146" s="282">
        <v>0.18739400000000001</v>
      </c>
      <c r="DS146" s="282">
        <v>0.16031999999999999</v>
      </c>
      <c r="DT146" s="282">
        <f t="shared" si="945"/>
        <v>0.12890977294033129</v>
      </c>
      <c r="DU146" s="284">
        <f>_xlfn.FLOOR.PRECISE('[10]численность 2021'!S150)</f>
        <v>1</v>
      </c>
      <c r="DV146" s="285">
        <f t="shared" si="946"/>
        <v>1.1000000000000001</v>
      </c>
      <c r="DW146" s="286">
        <f t="shared" si="947"/>
        <v>1</v>
      </c>
      <c r="DX146" s="287">
        <v>1</v>
      </c>
      <c r="DY146" s="283">
        <v>0</v>
      </c>
      <c r="DZ146" s="293">
        <v>0</v>
      </c>
      <c r="EA146" s="282">
        <f>_xlfn.FLOOR.PRECISE('[10]численность 2021'!T150)</f>
        <v>10</v>
      </c>
      <c r="EB146" s="282">
        <v>0</v>
      </c>
      <c r="EC146" s="282">
        <v>0</v>
      </c>
      <c r="ED146" s="282">
        <f t="shared" si="952"/>
        <v>0.11719070267302845</v>
      </c>
      <c r="EE146" s="284">
        <f>_xlfn.FLOOR.PRECISE('[10]численность 2021'!U150)</f>
        <v>1</v>
      </c>
      <c r="EF146" s="285">
        <f t="shared" si="948"/>
        <v>1</v>
      </c>
      <c r="EG146" s="286">
        <f t="shared" si="949"/>
        <v>1</v>
      </c>
      <c r="EH146" s="292">
        <v>1</v>
      </c>
    </row>
    <row r="147" ht="15.75">
      <c r="A147" s="268" t="s">
        <v>223</v>
      </c>
      <c r="B147" s="282"/>
      <c r="C147" s="283"/>
      <c r="D147" s="283"/>
      <c r="E147" s="282"/>
      <c r="F147" s="282"/>
      <c r="G147" s="282"/>
      <c r="H147" s="282"/>
      <c r="I147" s="284"/>
      <c r="J147" s="285">
        <f t="shared" si="950"/>
        <v>0</v>
      </c>
      <c r="K147" s="286">
        <f t="shared" si="924"/>
        <v>0</v>
      </c>
      <c r="L147" s="287"/>
      <c r="M147" s="283"/>
      <c r="N147" s="283"/>
      <c r="O147" s="282"/>
      <c r="P147" s="282"/>
      <c r="Q147" s="282"/>
      <c r="R147" s="282" t="e">
        <f t="shared" si="925"/>
        <v>#DIV/0!</v>
      </c>
      <c r="S147" s="284"/>
      <c r="T147" s="284"/>
      <c r="U147" s="285">
        <f t="shared" si="910"/>
        <v>0</v>
      </c>
      <c r="V147" s="286">
        <f t="shared" si="926"/>
        <v>0</v>
      </c>
      <c r="W147" s="287"/>
      <c r="X147" s="287"/>
      <c r="Y147" s="288"/>
      <c r="Z147" s="283"/>
      <c r="AA147" s="283"/>
      <c r="AB147" s="282"/>
      <c r="AC147" s="282"/>
      <c r="AD147" s="282"/>
      <c r="AE147" s="282" t="e">
        <f t="shared" si="927"/>
        <v>#DIV/0!</v>
      </c>
      <c r="AF147" s="284"/>
      <c r="AG147" s="285">
        <f t="shared" si="928"/>
        <v>0</v>
      </c>
      <c r="AH147" s="286">
        <f t="shared" si="905"/>
        <v>0</v>
      </c>
      <c r="AI147" s="289">
        <f t="shared" si="929"/>
        <v>0</v>
      </c>
      <c r="AJ147" s="287"/>
      <c r="AK147" s="287"/>
      <c r="AL147" s="283"/>
      <c r="AM147" s="283"/>
      <c r="AN147" s="282"/>
      <c r="AO147" s="282"/>
      <c r="AP147" s="282"/>
      <c r="AQ147" s="282" t="e">
        <f t="shared" si="930"/>
        <v>#DIV/0!</v>
      </c>
      <c r="AR147" s="284"/>
      <c r="AS147" s="284"/>
      <c r="AT147" s="284" t="e">
        <f t="shared" si="911"/>
        <v>#DIV/0!</v>
      </c>
      <c r="AU147" s="285">
        <f t="shared" si="931"/>
        <v>0</v>
      </c>
      <c r="AV147" s="285">
        <f t="shared" si="912"/>
        <v>0</v>
      </c>
      <c r="AW147" s="290">
        <f t="shared" si="932"/>
        <v>0</v>
      </c>
      <c r="AX147" s="287"/>
      <c r="AY147" s="285">
        <f t="shared" si="921"/>
        <v>0</v>
      </c>
      <c r="AZ147" s="286">
        <f t="shared" si="951"/>
        <v>0</v>
      </c>
      <c r="BA147" s="287"/>
      <c r="BB147" s="285">
        <f t="shared" si="922"/>
        <v>0</v>
      </c>
      <c r="BC147" s="287"/>
      <c r="BD147" s="283"/>
      <c r="BE147" s="283"/>
      <c r="BF147" s="282"/>
      <c r="BG147" s="282"/>
      <c r="BH147" s="282"/>
      <c r="BI147" s="282" t="e">
        <f t="shared" si="933"/>
        <v>#DIV/0!</v>
      </c>
      <c r="BJ147" s="284"/>
      <c r="BK147" s="284"/>
      <c r="BL147" s="284" t="e">
        <f t="shared" si="913"/>
        <v>#DIV/0!</v>
      </c>
      <c r="BM147" s="285">
        <f t="shared" si="934"/>
        <v>0</v>
      </c>
      <c r="BN147" s="290">
        <f t="shared" si="935"/>
        <v>0</v>
      </c>
      <c r="BO147" s="287"/>
      <c r="BP147" s="285">
        <f t="shared" si="923"/>
        <v>0</v>
      </c>
      <c r="BQ147" s="286">
        <f t="shared" si="936"/>
        <v>0</v>
      </c>
      <c r="BR147" s="287"/>
      <c r="BS147" s="285">
        <f t="shared" si="937"/>
        <v>0</v>
      </c>
      <c r="BT147" s="287"/>
      <c r="BU147" s="283"/>
      <c r="BV147" s="283"/>
      <c r="BW147" s="282"/>
      <c r="BX147" s="282"/>
      <c r="BY147" s="282"/>
      <c r="BZ147" s="282" t="e">
        <f t="shared" si="938"/>
        <v>#DIV/0!</v>
      </c>
      <c r="CA147" s="284"/>
      <c r="CB147" s="284"/>
      <c r="CC147" s="284"/>
      <c r="CD147" s="284" t="e">
        <f t="shared" si="914"/>
        <v>#DIV/0!</v>
      </c>
      <c r="CE147" s="285">
        <f t="shared" si="939"/>
        <v>0</v>
      </c>
      <c r="CF147" s="290">
        <f t="shared" si="940"/>
        <v>0</v>
      </c>
      <c r="CG147" s="287"/>
      <c r="CH147" s="285">
        <f t="shared" si="915"/>
        <v>0</v>
      </c>
      <c r="CI147" s="286">
        <f t="shared" si="941"/>
        <v>0</v>
      </c>
      <c r="CJ147" s="287"/>
      <c r="CK147" s="285">
        <f t="shared" si="916"/>
        <v>0</v>
      </c>
      <c r="CL147" s="286">
        <f t="shared" si="942"/>
        <v>0</v>
      </c>
      <c r="CM147" s="287"/>
      <c r="CN147" s="285">
        <f t="shared" si="919"/>
        <v>0</v>
      </c>
      <c r="CO147" s="287"/>
      <c r="CP147" s="291">
        <f t="shared" si="920"/>
        <v>1</v>
      </c>
      <c r="CQ147" s="283"/>
      <c r="CR147" s="283"/>
      <c r="CS147" s="283"/>
      <c r="CT147" s="282"/>
      <c r="CU147" s="282"/>
      <c r="CV147" s="282"/>
      <c r="CW147" s="284"/>
      <c r="CX147" s="285">
        <f t="shared" si="906"/>
        <v>0</v>
      </c>
      <c r="CY147" s="290">
        <f t="shared" si="907"/>
        <v>0</v>
      </c>
      <c r="CZ147" s="292"/>
      <c r="DA147" s="285">
        <f t="shared" si="908"/>
        <v>0</v>
      </c>
      <c r="DB147" s="292"/>
      <c r="DC147" s="283"/>
      <c r="DD147" s="283"/>
      <c r="DE147" s="282"/>
      <c r="DF147" s="282"/>
      <c r="DG147" s="282"/>
      <c r="DH147" s="282" t="e">
        <f t="shared" si="943"/>
        <v>#DIV/0!</v>
      </c>
      <c r="DI147" s="284"/>
      <c r="DJ147" s="285">
        <f t="shared" si="917"/>
        <v>0</v>
      </c>
      <c r="DK147" s="286">
        <f t="shared" si="944"/>
        <v>0</v>
      </c>
      <c r="DL147" s="287"/>
      <c r="DM147" s="285">
        <f t="shared" si="918"/>
        <v>0</v>
      </c>
      <c r="DN147" s="287"/>
      <c r="DO147" s="283"/>
      <c r="DP147" s="283"/>
      <c r="DQ147" s="282"/>
      <c r="DR147" s="282"/>
      <c r="DS147" s="282"/>
      <c r="DT147" s="282" t="e">
        <f t="shared" si="945"/>
        <v>#DIV/0!</v>
      </c>
      <c r="DU147" s="284"/>
      <c r="DV147" s="285">
        <f t="shared" si="946"/>
        <v>0</v>
      </c>
      <c r="DW147" s="286">
        <f t="shared" si="947"/>
        <v>0</v>
      </c>
      <c r="DX147" s="287"/>
      <c r="DY147" s="283"/>
      <c r="DZ147" s="293"/>
      <c r="EA147" s="282"/>
      <c r="EB147" s="282"/>
      <c r="EC147" s="282"/>
      <c r="ED147" s="282" t="e">
        <f t="shared" si="952"/>
        <v>#DIV/0!</v>
      </c>
      <c r="EE147" s="284"/>
      <c r="EF147" s="285">
        <f t="shared" si="948"/>
        <v>0</v>
      </c>
      <c r="EG147" s="286">
        <f t="shared" si="949"/>
        <v>0</v>
      </c>
      <c r="EH147" s="292"/>
    </row>
    <row r="148" s="323" customFormat="1">
      <c r="A148" s="154" t="s">
        <v>224</v>
      </c>
      <c r="B148" s="324">
        <f>'[10]численность 2021'!C162</f>
        <v>3189.10009765625</v>
      </c>
      <c r="C148" s="325"/>
      <c r="D148" s="325">
        <v>12393.224609000001</v>
      </c>
      <c r="E148" s="324">
        <f>_xlfn.FLOOR.PRECISE('[10]численность 2021'!D162)</f>
        <v>12754</v>
      </c>
      <c r="F148" s="324"/>
      <c r="G148" s="282">
        <v>3.88612</v>
      </c>
      <c r="H148" s="324">
        <f t="shared" si="909"/>
        <v>3.9992473141163667</v>
      </c>
      <c r="I148" s="326">
        <f>_xlfn.FLOOR.PRECISE('[10]численность 2021'!R162)</f>
        <v>4463</v>
      </c>
      <c r="J148" s="285">
        <f t="shared" si="950"/>
        <v>4463.8999999999996</v>
      </c>
      <c r="K148" s="327">
        <f t="shared" si="924"/>
        <v>4463</v>
      </c>
      <c r="L148" s="328">
        <v>4463</v>
      </c>
      <c r="M148" s="325">
        <v>1200</v>
      </c>
      <c r="N148" s="325">
        <v>1400</v>
      </c>
      <c r="O148" s="324">
        <f>_xlfn.FLOOR.PRECISE('[10]численность 2021'!P162)</f>
        <v>1400</v>
      </c>
      <c r="P148" s="282">
        <v>0.37628200000000001</v>
      </c>
      <c r="Q148" s="324">
        <v>0.43899500000000002</v>
      </c>
      <c r="R148" s="324">
        <f t="shared" si="925"/>
        <v>0.43899531439257589</v>
      </c>
      <c r="S148" s="326">
        <f>_xlfn.FLOOR.PRECISE('[10]численность 2021'!Q162)</f>
        <v>70</v>
      </c>
      <c r="T148" s="326"/>
      <c r="U148" s="285">
        <f t="shared" si="910"/>
        <v>420</v>
      </c>
      <c r="V148" s="327">
        <f t="shared" si="926"/>
        <v>70</v>
      </c>
      <c r="W148" s="328">
        <v>70</v>
      </c>
      <c r="X148" s="328"/>
      <c r="Y148" s="329"/>
      <c r="Z148" s="325"/>
      <c r="AA148" s="325">
        <v>2760.2312010000001</v>
      </c>
      <c r="AB148" s="324">
        <f>_xlfn.FLOOR.PRECISE('[10]численность 2021'!E162)</f>
        <v>4106</v>
      </c>
      <c r="AC148" s="324">
        <v>0.94527700000000003</v>
      </c>
      <c r="AD148" s="324">
        <v>0.86551999999999996</v>
      </c>
      <c r="AE148" s="324">
        <f t="shared" si="927"/>
        <v>1.2875105434970833</v>
      </c>
      <c r="AF148" s="326">
        <f>_xlfn.FLOOR.PRECISE('[10]численность 2021'!O162)</f>
        <v>205</v>
      </c>
      <c r="AG148" s="285">
        <f t="shared" si="928"/>
        <v>205.30000000000001</v>
      </c>
      <c r="AH148" s="327">
        <f t="shared" si="905"/>
        <v>205</v>
      </c>
      <c r="AI148" s="330">
        <f t="shared" si="929"/>
        <v>134.25</v>
      </c>
      <c r="AJ148" s="328">
        <v>179</v>
      </c>
      <c r="AK148" s="328">
        <v>134</v>
      </c>
      <c r="AL148" s="325"/>
      <c r="AM148" s="325">
        <v>128.382858</v>
      </c>
      <c r="AN148" s="324">
        <f>_xlfn.FLOOR.PRECISE('[10]численность 2021'!F162)</f>
        <v>0</v>
      </c>
      <c r="AO148" s="324">
        <v>0</v>
      </c>
      <c r="AP148" s="324">
        <v>4.0257000000000001e-002</v>
      </c>
      <c r="AQ148" s="324">
        <f t="shared" si="930"/>
        <v>0</v>
      </c>
      <c r="AR148" s="326">
        <f>_xlfn.FLOOR.PRECISE('[10]численность 2021'!L162)</f>
        <v>0</v>
      </c>
      <c r="AS148" s="326"/>
      <c r="AT148" s="284">
        <f t="shared" si="911"/>
        <v>0</v>
      </c>
      <c r="AU148" s="285">
        <f t="shared" si="931"/>
        <v>0</v>
      </c>
      <c r="AV148" s="285">
        <f t="shared" si="912"/>
        <v>0</v>
      </c>
      <c r="AW148" s="330">
        <f t="shared" si="932"/>
        <v>0</v>
      </c>
      <c r="AX148" s="328"/>
      <c r="AY148" s="285">
        <f t="shared" si="921"/>
        <v>0</v>
      </c>
      <c r="AZ148" s="327">
        <f t="shared" si="951"/>
        <v>0</v>
      </c>
      <c r="BA148" s="328"/>
      <c r="BB148" s="285">
        <f t="shared" si="922"/>
        <v>0</v>
      </c>
      <c r="BC148" s="328"/>
      <c r="BD148" s="325"/>
      <c r="BE148" s="325">
        <v>3045.5266109999998</v>
      </c>
      <c r="BF148" s="324">
        <f>_xlfn.FLOOR.PRECISE('[10]численность 2021'!G162)</f>
        <v>3128</v>
      </c>
      <c r="BG148" s="324">
        <v>0.71459799999999996</v>
      </c>
      <c r="BH148" s="324">
        <v>0.95498000000000005</v>
      </c>
      <c r="BI148" s="324">
        <f t="shared" si="933"/>
        <v>0.98084095958569817</v>
      </c>
      <c r="BJ148" s="326">
        <f>_xlfn.FLOOR.PRECISE('[10]численность 2021'!K162)</f>
        <v>93</v>
      </c>
      <c r="BK148" s="326"/>
      <c r="BL148" s="284">
        <f t="shared" si="913"/>
        <v>93</v>
      </c>
      <c r="BM148" s="285">
        <f t="shared" si="934"/>
        <v>93.840000000000003</v>
      </c>
      <c r="BN148" s="330">
        <f t="shared" si="935"/>
        <v>93</v>
      </c>
      <c r="BO148" s="328">
        <v>93</v>
      </c>
      <c r="BP148" s="285">
        <f t="shared" si="923"/>
        <v>13.949999999999999</v>
      </c>
      <c r="BQ148" s="327">
        <f t="shared" si="936"/>
        <v>0</v>
      </c>
      <c r="BR148" s="328"/>
      <c r="BS148" s="285">
        <f t="shared" si="937"/>
        <v>18.600000000000001</v>
      </c>
      <c r="BT148" s="328"/>
      <c r="BU148" s="325"/>
      <c r="BV148" s="325">
        <v>2610.4514159999999</v>
      </c>
      <c r="BW148" s="324">
        <f>_xlfn.FLOOR.PRECISE('[10]численность 2021'!H162)</f>
        <v>3209</v>
      </c>
      <c r="BX148" s="324">
        <v>0.66166499999999995</v>
      </c>
      <c r="BY148" s="324">
        <v>0.818554</v>
      </c>
      <c r="BZ148" s="324">
        <f t="shared" si="938"/>
        <v>1.0062399742041257</v>
      </c>
      <c r="CA148" s="326">
        <f>_xlfn.FLOOR.PRECISE('[10]численность 2021'!M162)</f>
        <v>96</v>
      </c>
      <c r="CB148" s="326"/>
      <c r="CC148" s="326"/>
      <c r="CD148" s="284">
        <f t="shared" si="914"/>
        <v>96</v>
      </c>
      <c r="CE148" s="285">
        <f t="shared" si="939"/>
        <v>160.45000000000002</v>
      </c>
      <c r="CF148" s="330">
        <f t="shared" si="940"/>
        <v>96</v>
      </c>
      <c r="CG148" s="328">
        <v>96</v>
      </c>
      <c r="CH148" s="285">
        <f t="shared" si="915"/>
        <v>7.1999999999999993</v>
      </c>
      <c r="CI148" s="327">
        <f t="shared" si="941"/>
        <v>0</v>
      </c>
      <c r="CJ148" s="328"/>
      <c r="CK148" s="285">
        <f t="shared" si="916"/>
        <v>7.1999999999999993</v>
      </c>
      <c r="CL148" s="327">
        <f t="shared" si="942"/>
        <v>0</v>
      </c>
      <c r="CM148" s="328"/>
      <c r="CN148" s="285">
        <f t="shared" si="919"/>
        <v>19.200000000000003</v>
      </c>
      <c r="CO148" s="328"/>
      <c r="CP148" s="332">
        <f t="shared" si="920"/>
        <v>1</v>
      </c>
      <c r="CQ148" s="325">
        <v>0</v>
      </c>
      <c r="CR148" s="325">
        <v>0</v>
      </c>
      <c r="CS148" s="325" t="e">
        <f>#NAME?</f>
        <v>#REF!</v>
      </c>
      <c r="CT148" s="324">
        <v>0</v>
      </c>
      <c r="CU148" s="324">
        <v>0</v>
      </c>
      <c r="CV148" s="324" t="e">
        <f>#NAME?</f>
        <v>#REF!</v>
      </c>
      <c r="CW148" s="326" t="e">
        <f>#NAME?</f>
        <v>#REF!</v>
      </c>
      <c r="CX148" s="331" t="e">
        <f t="shared" si="906"/>
        <v>#REF!</v>
      </c>
      <c r="CY148" s="330" t="e">
        <f t="shared" si="907"/>
        <v>#REF!</v>
      </c>
      <c r="CZ148" s="328"/>
      <c r="DA148" s="331">
        <f t="shared" si="908"/>
        <v>0</v>
      </c>
      <c r="DB148" s="328"/>
      <c r="DC148" s="325"/>
      <c r="DD148" s="325">
        <v>324.52331500000003</v>
      </c>
      <c r="DE148" s="324">
        <f>_xlfn.FLOOR.PRECISE('[10]численность 2021'!I162)</f>
        <v>1655</v>
      </c>
      <c r="DF148" s="324">
        <v>0.30371500000000001</v>
      </c>
      <c r="DG148" s="324">
        <v>0.10176</v>
      </c>
      <c r="DH148" s="324">
        <f t="shared" si="943"/>
        <v>0.51895517522836654</v>
      </c>
      <c r="DI148" s="326">
        <f>_xlfn.FLOOR.PRECISE('[10]численность 2021'!N162)</f>
        <v>115</v>
      </c>
      <c r="DJ148" s="285">
        <f t="shared" si="917"/>
        <v>248.25</v>
      </c>
      <c r="DK148" s="327">
        <f t="shared" si="944"/>
        <v>115</v>
      </c>
      <c r="DL148" s="328">
        <v>115</v>
      </c>
      <c r="DM148" s="285">
        <f t="shared" si="918"/>
        <v>23</v>
      </c>
      <c r="DN148" s="328"/>
      <c r="DO148" s="325"/>
      <c r="DP148" s="325">
        <v>0</v>
      </c>
      <c r="DQ148" s="324">
        <f>_xlfn.FLOOR.PRECISE('[10]численность 2021'!J162)</f>
        <v>0</v>
      </c>
      <c r="DR148" s="324">
        <v>2.8924999999999999e-002</v>
      </c>
      <c r="DS148" s="324">
        <v>0</v>
      </c>
      <c r="DT148" s="324">
        <f t="shared" si="945"/>
        <v>0</v>
      </c>
      <c r="DU148" s="326">
        <f>_xlfn.FLOOR.PRECISE('[10]численность 2021'!S162)</f>
        <v>0</v>
      </c>
      <c r="DV148" s="285">
        <f t="shared" si="946"/>
        <v>0</v>
      </c>
      <c r="DW148" s="327">
        <f t="shared" si="947"/>
        <v>0</v>
      </c>
      <c r="DX148" s="328"/>
      <c r="DY148" s="325">
        <v>0</v>
      </c>
      <c r="DZ148" s="333">
        <v>0</v>
      </c>
      <c r="EA148" s="324">
        <f>_xlfn.FLOOR.PRECISE('[10]численность 2021'!T162)</f>
        <v>0</v>
      </c>
      <c r="EB148" s="282">
        <v>0</v>
      </c>
      <c r="EC148" s="324">
        <v>0</v>
      </c>
      <c r="ED148" s="324">
        <f t="shared" si="952"/>
        <v>0</v>
      </c>
      <c r="EE148" s="326">
        <f>_xlfn.FLOOR.PRECISE('[10]численность 2021'!U162)</f>
        <v>0</v>
      </c>
      <c r="EF148" s="285">
        <f t="shared" si="948"/>
        <v>0</v>
      </c>
      <c r="EG148" s="327">
        <f t="shared" si="949"/>
        <v>0</v>
      </c>
      <c r="EH148" s="328"/>
    </row>
    <row r="149" ht="31.5">
      <c r="A149" s="307" t="s">
        <v>293</v>
      </c>
      <c r="B149" s="282"/>
      <c r="C149" s="283"/>
      <c r="D149" s="283"/>
      <c r="E149" s="282"/>
      <c r="F149" s="282"/>
      <c r="G149" s="282"/>
      <c r="H149" s="282"/>
      <c r="I149" s="284">
        <v>50</v>
      </c>
      <c r="J149" s="285">
        <f t="shared" si="950"/>
        <v>0</v>
      </c>
      <c r="K149" s="286">
        <f t="shared" si="924"/>
        <v>0</v>
      </c>
      <c r="L149" s="287"/>
      <c r="M149" s="283"/>
      <c r="N149" s="283"/>
      <c r="O149" s="282"/>
      <c r="P149" s="282"/>
      <c r="Q149" s="282"/>
      <c r="R149" s="282" t="e">
        <f t="shared" si="925"/>
        <v>#DIV/0!</v>
      </c>
      <c r="S149" s="284"/>
      <c r="T149" s="284"/>
      <c r="U149" s="285">
        <f t="shared" si="910"/>
        <v>0</v>
      </c>
      <c r="V149" s="286">
        <f t="shared" si="926"/>
        <v>0</v>
      </c>
      <c r="W149" s="287"/>
      <c r="X149" s="287"/>
      <c r="Y149" s="288"/>
      <c r="Z149" s="283"/>
      <c r="AA149" s="283"/>
      <c r="AB149" s="282"/>
      <c r="AC149" s="282"/>
      <c r="AD149" s="282"/>
      <c r="AE149" s="282" t="e">
        <f t="shared" si="927"/>
        <v>#DIV/0!</v>
      </c>
      <c r="AF149" s="284"/>
      <c r="AG149" s="285">
        <f t="shared" si="928"/>
        <v>0</v>
      </c>
      <c r="AH149" s="286">
        <f t="shared" si="905"/>
        <v>0</v>
      </c>
      <c r="AI149" s="289">
        <f t="shared" si="929"/>
        <v>0</v>
      </c>
      <c r="AJ149" s="287"/>
      <c r="AK149" s="287"/>
      <c r="AL149" s="283"/>
      <c r="AM149" s="283"/>
      <c r="AN149" s="282"/>
      <c r="AO149" s="282"/>
      <c r="AP149" s="282"/>
      <c r="AQ149" s="282" t="e">
        <f t="shared" si="930"/>
        <v>#DIV/0!</v>
      </c>
      <c r="AR149" s="284"/>
      <c r="AS149" s="284"/>
      <c r="AT149" s="284" t="e">
        <f t="shared" si="911"/>
        <v>#DIV/0!</v>
      </c>
      <c r="AU149" s="285">
        <f t="shared" si="931"/>
        <v>0</v>
      </c>
      <c r="AV149" s="285">
        <f t="shared" si="912"/>
        <v>0</v>
      </c>
      <c r="AW149" s="290">
        <f t="shared" si="932"/>
        <v>0</v>
      </c>
      <c r="AX149" s="287"/>
      <c r="AY149" s="285">
        <f t="shared" si="921"/>
        <v>0</v>
      </c>
      <c r="AZ149" s="286">
        <f t="shared" si="951"/>
        <v>0</v>
      </c>
      <c r="BA149" s="287"/>
      <c r="BB149" s="285">
        <f t="shared" si="922"/>
        <v>0</v>
      </c>
      <c r="BC149" s="287"/>
      <c r="BD149" s="283"/>
      <c r="BE149" s="283"/>
      <c r="BF149" s="282"/>
      <c r="BG149" s="282"/>
      <c r="BH149" s="282"/>
      <c r="BI149" s="282"/>
      <c r="BJ149" s="284">
        <v>6</v>
      </c>
      <c r="BK149" s="284"/>
      <c r="BL149" s="284">
        <f t="shared" si="913"/>
        <v>0</v>
      </c>
      <c r="BM149" s="285">
        <f t="shared" si="934"/>
        <v>0</v>
      </c>
      <c r="BN149" s="290">
        <f t="shared" si="935"/>
        <v>0</v>
      </c>
      <c r="BO149" s="287"/>
      <c r="BP149" s="285">
        <f t="shared" si="923"/>
        <v>0</v>
      </c>
      <c r="BQ149" s="286">
        <f t="shared" si="936"/>
        <v>0</v>
      </c>
      <c r="BR149" s="287"/>
      <c r="BS149" s="285">
        <f t="shared" si="937"/>
        <v>0</v>
      </c>
      <c r="BT149" s="287"/>
      <c r="BU149" s="283"/>
      <c r="BV149" s="283"/>
      <c r="BW149" s="282"/>
      <c r="BX149" s="282"/>
      <c r="BY149" s="282"/>
      <c r="BZ149" s="282" t="e">
        <f t="shared" si="938"/>
        <v>#DIV/0!</v>
      </c>
      <c r="CA149" s="284"/>
      <c r="CB149" s="284"/>
      <c r="CC149" s="284"/>
      <c r="CD149" s="284" t="e">
        <f t="shared" si="914"/>
        <v>#DIV/0!</v>
      </c>
      <c r="CE149" s="285">
        <f t="shared" si="939"/>
        <v>0</v>
      </c>
      <c r="CF149" s="290">
        <f t="shared" si="940"/>
        <v>0</v>
      </c>
      <c r="CG149" s="287"/>
      <c r="CH149" s="285">
        <f t="shared" si="915"/>
        <v>0</v>
      </c>
      <c r="CI149" s="286">
        <f t="shared" si="941"/>
        <v>0</v>
      </c>
      <c r="CJ149" s="287"/>
      <c r="CK149" s="285">
        <f t="shared" si="916"/>
        <v>0</v>
      </c>
      <c r="CL149" s="286">
        <f t="shared" si="942"/>
        <v>0</v>
      </c>
      <c r="CM149" s="287"/>
      <c r="CN149" s="285">
        <f t="shared" si="919"/>
        <v>0</v>
      </c>
      <c r="CO149" s="287"/>
      <c r="CP149" s="291">
        <f t="shared" si="920"/>
        <v>1</v>
      </c>
      <c r="CQ149" s="283"/>
      <c r="CR149" s="283"/>
      <c r="CS149" s="283"/>
      <c r="CT149" s="282"/>
      <c r="CU149" s="282"/>
      <c r="CV149" s="282"/>
      <c r="CW149" s="284"/>
      <c r="CX149" s="285">
        <f t="shared" si="906"/>
        <v>0</v>
      </c>
      <c r="CY149" s="290"/>
      <c r="CZ149" s="292"/>
      <c r="DA149" s="285"/>
      <c r="DB149" s="292"/>
      <c r="DC149" s="283"/>
      <c r="DD149" s="283"/>
      <c r="DE149" s="282"/>
      <c r="DF149" s="282"/>
      <c r="DG149" s="282"/>
      <c r="DH149" s="282" t="e">
        <f t="shared" si="943"/>
        <v>#DIV/0!</v>
      </c>
      <c r="DI149" s="284"/>
      <c r="DJ149" s="285">
        <f t="shared" si="917"/>
        <v>0</v>
      </c>
      <c r="DK149" s="286">
        <f t="shared" si="944"/>
        <v>0</v>
      </c>
      <c r="DL149" s="287"/>
      <c r="DM149" s="285">
        <f t="shared" si="918"/>
        <v>0</v>
      </c>
      <c r="DN149" s="287"/>
      <c r="DO149" s="283"/>
      <c r="DP149" s="283"/>
      <c r="DQ149" s="282"/>
      <c r="DR149" s="282"/>
      <c r="DS149" s="282"/>
      <c r="DT149" s="282" t="e">
        <f t="shared" si="945"/>
        <v>#DIV/0!</v>
      </c>
      <c r="DU149" s="284"/>
      <c r="DV149" s="285">
        <f t="shared" si="946"/>
        <v>0</v>
      </c>
      <c r="DW149" s="286">
        <f t="shared" si="947"/>
        <v>0</v>
      </c>
      <c r="DX149" s="287"/>
      <c r="DY149" s="283"/>
      <c r="DZ149" s="293"/>
      <c r="EA149" s="282"/>
      <c r="EB149" s="282"/>
      <c r="EC149" s="282"/>
      <c r="ED149" s="282" t="e">
        <f t="shared" si="952"/>
        <v>#DIV/0!</v>
      </c>
      <c r="EE149" s="284"/>
      <c r="EF149" s="285">
        <f t="shared" si="948"/>
        <v>0</v>
      </c>
      <c r="EG149" s="286">
        <f t="shared" si="949"/>
        <v>0</v>
      </c>
      <c r="EH149" s="292"/>
    </row>
    <row r="150" ht="15.75">
      <c r="A150" s="268" t="s">
        <v>225</v>
      </c>
      <c r="B150" s="282"/>
      <c r="C150" s="283"/>
      <c r="D150" s="283"/>
      <c r="E150" s="282"/>
      <c r="F150" s="282"/>
      <c r="G150" s="282"/>
      <c r="H150" s="282"/>
      <c r="I150" s="284"/>
      <c r="J150" s="285">
        <f t="shared" si="950"/>
        <v>0</v>
      </c>
      <c r="K150" s="286">
        <f t="shared" si="924"/>
        <v>0</v>
      </c>
      <c r="L150" s="287"/>
      <c r="M150" s="283"/>
      <c r="N150" s="283"/>
      <c r="O150" s="282"/>
      <c r="P150" s="282"/>
      <c r="Q150" s="282"/>
      <c r="R150" s="282" t="e">
        <f t="shared" si="925"/>
        <v>#DIV/0!</v>
      </c>
      <c r="S150" s="284"/>
      <c r="T150" s="284"/>
      <c r="U150" s="285">
        <f t="shared" si="910"/>
        <v>0</v>
      </c>
      <c r="V150" s="286">
        <f t="shared" si="926"/>
        <v>0</v>
      </c>
      <c r="W150" s="287"/>
      <c r="X150" s="287"/>
      <c r="Y150" s="288"/>
      <c r="Z150" s="283"/>
      <c r="AA150" s="283"/>
      <c r="AB150" s="282"/>
      <c r="AC150" s="282"/>
      <c r="AD150" s="282"/>
      <c r="AE150" s="282" t="e">
        <f t="shared" si="927"/>
        <v>#DIV/0!</v>
      </c>
      <c r="AF150" s="284"/>
      <c r="AG150" s="285">
        <f t="shared" si="928"/>
        <v>0</v>
      </c>
      <c r="AH150" s="286">
        <f t="shared" si="905"/>
        <v>0</v>
      </c>
      <c r="AI150" s="289">
        <f t="shared" si="929"/>
        <v>0</v>
      </c>
      <c r="AJ150" s="287"/>
      <c r="AK150" s="287"/>
      <c r="AL150" s="283"/>
      <c r="AM150" s="283"/>
      <c r="AN150" s="282"/>
      <c r="AO150" s="282"/>
      <c r="AP150" s="282"/>
      <c r="AQ150" s="282" t="e">
        <f t="shared" si="930"/>
        <v>#DIV/0!</v>
      </c>
      <c r="AR150" s="284"/>
      <c r="AS150" s="284"/>
      <c r="AT150" s="284" t="e">
        <f t="shared" si="911"/>
        <v>#DIV/0!</v>
      </c>
      <c r="AU150" s="285">
        <f t="shared" si="931"/>
        <v>0</v>
      </c>
      <c r="AV150" s="285">
        <f t="shared" si="912"/>
        <v>0</v>
      </c>
      <c r="AW150" s="290">
        <f t="shared" si="932"/>
        <v>0</v>
      </c>
      <c r="AX150" s="287"/>
      <c r="AY150" s="285">
        <f t="shared" si="921"/>
        <v>0</v>
      </c>
      <c r="AZ150" s="286">
        <f t="shared" si="951"/>
        <v>0</v>
      </c>
      <c r="BA150" s="287"/>
      <c r="BB150" s="285">
        <f t="shared" si="922"/>
        <v>0</v>
      </c>
      <c r="BC150" s="287"/>
      <c r="BD150" s="283"/>
      <c r="BE150" s="283"/>
      <c r="BF150" s="282"/>
      <c r="BG150" s="282"/>
      <c r="BH150" s="282"/>
      <c r="BI150" s="282" t="e">
        <f t="shared" si="933"/>
        <v>#DIV/0!</v>
      </c>
      <c r="BJ150" s="284"/>
      <c r="BK150" s="284"/>
      <c r="BL150" s="284" t="e">
        <f t="shared" si="913"/>
        <v>#DIV/0!</v>
      </c>
      <c r="BM150" s="285">
        <f t="shared" si="934"/>
        <v>0</v>
      </c>
      <c r="BN150" s="290">
        <f t="shared" si="935"/>
        <v>0</v>
      </c>
      <c r="BO150" s="287"/>
      <c r="BP150" s="285">
        <f t="shared" si="923"/>
        <v>0</v>
      </c>
      <c r="BQ150" s="286">
        <f t="shared" si="936"/>
        <v>0</v>
      </c>
      <c r="BR150" s="287"/>
      <c r="BS150" s="285">
        <f t="shared" si="937"/>
        <v>0</v>
      </c>
      <c r="BT150" s="287"/>
      <c r="BU150" s="283"/>
      <c r="BV150" s="283"/>
      <c r="BW150" s="282"/>
      <c r="BX150" s="282"/>
      <c r="BY150" s="282"/>
      <c r="BZ150" s="282" t="e">
        <f t="shared" si="938"/>
        <v>#DIV/0!</v>
      </c>
      <c r="CA150" s="284"/>
      <c r="CB150" s="284"/>
      <c r="CC150" s="284"/>
      <c r="CD150" s="284" t="e">
        <f t="shared" si="914"/>
        <v>#DIV/0!</v>
      </c>
      <c r="CE150" s="285">
        <f t="shared" si="939"/>
        <v>0</v>
      </c>
      <c r="CF150" s="290">
        <f t="shared" si="940"/>
        <v>0</v>
      </c>
      <c r="CG150" s="287"/>
      <c r="CH150" s="285">
        <f t="shared" si="915"/>
        <v>0</v>
      </c>
      <c r="CI150" s="286">
        <f t="shared" si="941"/>
        <v>0</v>
      </c>
      <c r="CJ150" s="287"/>
      <c r="CK150" s="285">
        <f t="shared" si="916"/>
        <v>0</v>
      </c>
      <c r="CL150" s="286">
        <f t="shared" si="942"/>
        <v>0</v>
      </c>
      <c r="CM150" s="287"/>
      <c r="CN150" s="285">
        <f t="shared" si="919"/>
        <v>0</v>
      </c>
      <c r="CO150" s="287"/>
      <c r="CP150" s="291">
        <f t="shared" si="920"/>
        <v>1</v>
      </c>
      <c r="CQ150" s="283"/>
      <c r="CR150" s="283"/>
      <c r="CS150" s="283"/>
      <c r="CT150" s="282"/>
      <c r="CU150" s="282"/>
      <c r="CV150" s="282"/>
      <c r="CW150" s="284"/>
      <c r="CX150" s="285">
        <f t="shared" si="906"/>
        <v>0</v>
      </c>
      <c r="CY150" s="290">
        <f t="shared" si="907"/>
        <v>0</v>
      </c>
      <c r="CZ150" s="292"/>
      <c r="DA150" s="285">
        <f t="shared" si="908"/>
        <v>0</v>
      </c>
      <c r="DB150" s="292"/>
      <c r="DC150" s="283"/>
      <c r="DD150" s="283"/>
      <c r="DE150" s="282"/>
      <c r="DF150" s="282"/>
      <c r="DG150" s="282"/>
      <c r="DH150" s="282" t="e">
        <f t="shared" si="943"/>
        <v>#DIV/0!</v>
      </c>
      <c r="DI150" s="284"/>
      <c r="DJ150" s="285">
        <f t="shared" si="917"/>
        <v>0</v>
      </c>
      <c r="DK150" s="286">
        <f t="shared" si="944"/>
        <v>0</v>
      </c>
      <c r="DL150" s="287"/>
      <c r="DM150" s="285">
        <f t="shared" si="918"/>
        <v>0</v>
      </c>
      <c r="DN150" s="287"/>
      <c r="DO150" s="283"/>
      <c r="DP150" s="283"/>
      <c r="DQ150" s="282"/>
      <c r="DR150" s="282"/>
      <c r="DS150" s="282"/>
      <c r="DT150" s="282" t="e">
        <f t="shared" si="945"/>
        <v>#DIV/0!</v>
      </c>
      <c r="DU150" s="284"/>
      <c r="DV150" s="285">
        <f t="shared" si="946"/>
        <v>0</v>
      </c>
      <c r="DW150" s="286">
        <f t="shared" si="947"/>
        <v>0</v>
      </c>
      <c r="DX150" s="287"/>
      <c r="DY150" s="283"/>
      <c r="DZ150" s="293"/>
      <c r="EA150" s="282"/>
      <c r="EB150" s="282"/>
      <c r="EC150" s="282"/>
      <c r="ED150" s="282" t="e">
        <f t="shared" si="952"/>
        <v>#DIV/0!</v>
      </c>
      <c r="EE150" s="284"/>
      <c r="EF150" s="285">
        <f t="shared" si="948"/>
        <v>0</v>
      </c>
      <c r="EG150" s="286">
        <f t="shared" si="949"/>
        <v>0</v>
      </c>
      <c r="EH150" s="292"/>
    </row>
    <row r="151" ht="47.25">
      <c r="A151" s="152" t="s">
        <v>341</v>
      </c>
      <c r="B151" s="282">
        <f>'[10]численность 2021'!C166</f>
        <v>316.95303344726563</v>
      </c>
      <c r="C151" s="283">
        <v>334.655304</v>
      </c>
      <c r="D151" s="283">
        <v>294.50973499999998</v>
      </c>
      <c r="E151" s="282">
        <f>_xlfn.FLOOR.PRECISE('[10]численность 2021'!D166)</f>
        <v>310</v>
      </c>
      <c r="F151" s="282">
        <v>0.92934600000000001</v>
      </c>
      <c r="G151" s="282">
        <v>0.92934600000000001</v>
      </c>
      <c r="H151" s="282">
        <f t="shared" si="909"/>
        <v>0.97806289035431349</v>
      </c>
      <c r="I151" s="284">
        <f>_xlfn.FLOOR.PRECISE('[10]численность 2021'!R166)</f>
        <v>100</v>
      </c>
      <c r="J151" s="285">
        <f t="shared" si="950"/>
        <v>108.5</v>
      </c>
      <c r="K151" s="286">
        <f t="shared" si="924"/>
        <v>100</v>
      </c>
      <c r="L151" s="287">
        <v>100</v>
      </c>
      <c r="M151" s="283">
        <v>20</v>
      </c>
      <c r="N151" s="283">
        <v>20</v>
      </c>
      <c r="O151" s="282">
        <f>_xlfn.FLOOR.PRECISE('[10]численность 2021'!P166)</f>
        <v>28</v>
      </c>
      <c r="P151" s="282">
        <v>6.3938999999999996e-002</v>
      </c>
      <c r="Q151" s="282">
        <v>6.3111e-002</v>
      </c>
      <c r="R151" s="282">
        <f t="shared" si="925"/>
        <v>8.8341164290067026e-002</v>
      </c>
      <c r="S151" s="284">
        <f>_xlfn.FLOOR.PRECISE('[10]численность 2021'!Q166)</f>
        <v>4</v>
      </c>
      <c r="T151" s="284"/>
      <c r="U151" s="285">
        <f t="shared" si="910"/>
        <v>8.4000000000000004</v>
      </c>
      <c r="V151" s="286">
        <f t="shared" si="926"/>
        <v>4</v>
      </c>
      <c r="W151" s="287">
        <v>4</v>
      </c>
      <c r="X151" s="287"/>
      <c r="Y151" s="288"/>
      <c r="Z151" s="283">
        <v>545.69494599999996</v>
      </c>
      <c r="AA151" s="283">
        <v>402.34326199999998</v>
      </c>
      <c r="AB151" s="282">
        <f>_xlfn.FLOOR.PRECISE('[10]численность 2021'!E166)</f>
        <v>820</v>
      </c>
      <c r="AC151" s="282">
        <v>1.7445489999999999</v>
      </c>
      <c r="AD151" s="282">
        <v>1.269622</v>
      </c>
      <c r="AE151" s="282">
        <f t="shared" si="927"/>
        <v>2.5871340970662486</v>
      </c>
      <c r="AF151" s="284">
        <f>_xlfn.FLOOR.PRECISE('[10]численность 2021'!O166)</f>
        <v>30</v>
      </c>
      <c r="AG151" s="285">
        <f t="shared" si="928"/>
        <v>41</v>
      </c>
      <c r="AH151" s="286">
        <f t="shared" si="905"/>
        <v>30</v>
      </c>
      <c r="AI151" s="289">
        <f t="shared" si="929"/>
        <v>19.5</v>
      </c>
      <c r="AJ151" s="287">
        <v>26</v>
      </c>
      <c r="AK151" s="287">
        <v>19</v>
      </c>
      <c r="AL151" s="283">
        <v>2439.411865</v>
      </c>
      <c r="AM151" s="283">
        <v>2517.1379390000002</v>
      </c>
      <c r="AN151" s="282">
        <f>_xlfn.FLOOR.PRECISE('[10]численность 2021'!F166)</f>
        <v>2910</v>
      </c>
      <c r="AO151" s="282">
        <v>7.7986319999999996</v>
      </c>
      <c r="AP151" s="282">
        <v>7.9430040000000002</v>
      </c>
      <c r="AQ151" s="282">
        <f t="shared" si="930"/>
        <v>9.1811710030033939</v>
      </c>
      <c r="AR151" s="284">
        <f>_xlfn.FLOOR.PRECISE('[10]численность 2021'!L166)</f>
        <v>200</v>
      </c>
      <c r="AS151" s="284"/>
      <c r="AT151" s="284">
        <f t="shared" si="911"/>
        <v>200</v>
      </c>
      <c r="AU151" s="285">
        <f t="shared" si="931"/>
        <v>349.19999999999999</v>
      </c>
      <c r="AV151" s="285">
        <f t="shared" si="912"/>
        <v>349.19999999999999</v>
      </c>
      <c r="AW151" s="290">
        <f t="shared" si="932"/>
        <v>200</v>
      </c>
      <c r="AX151" s="287">
        <v>200</v>
      </c>
      <c r="AY151" s="285">
        <f t="shared" si="921"/>
        <v>30</v>
      </c>
      <c r="AZ151" s="286">
        <f t="shared" si="951"/>
        <v>0</v>
      </c>
      <c r="BA151" s="287"/>
      <c r="BB151" s="285">
        <f t="shared" si="922"/>
        <v>60</v>
      </c>
      <c r="BC151" s="287"/>
      <c r="BD151" s="283">
        <v>57.342632000000002</v>
      </c>
      <c r="BE151" s="283">
        <v>32.748871000000001</v>
      </c>
      <c r="BF151" s="282">
        <f>_xlfn.FLOOR.PRECISE('[10]численность 2021'!G166)</f>
        <v>117</v>
      </c>
      <c r="BG151" s="282">
        <v>0.18332000000000001</v>
      </c>
      <c r="BH151" s="282">
        <v>0.103341</v>
      </c>
      <c r="BI151" s="282">
        <f t="shared" si="933"/>
        <v>0.36913986506920859</v>
      </c>
      <c r="BJ151" s="284">
        <f>_xlfn.FLOOR.PRECISE('[10]численность 2021'!K166)</f>
        <v>2</v>
      </c>
      <c r="BK151" s="284"/>
      <c r="BL151" s="284">
        <f t="shared" si="913"/>
        <v>2</v>
      </c>
      <c r="BM151" s="285">
        <f t="shared" si="934"/>
        <v>3.5099999999999998</v>
      </c>
      <c r="BN151" s="290">
        <f t="shared" si="935"/>
        <v>2</v>
      </c>
      <c r="BO151" s="287">
        <v>2</v>
      </c>
      <c r="BP151" s="285">
        <f t="shared" si="923"/>
        <v>0</v>
      </c>
      <c r="BQ151" s="286">
        <f t="shared" si="936"/>
        <v>0</v>
      </c>
      <c r="BR151" s="287"/>
      <c r="BS151" s="285">
        <f t="shared" si="937"/>
        <v>0.40000000000000002</v>
      </c>
      <c r="BT151" s="287"/>
      <c r="BU151" s="283">
        <v>224.59196499999999</v>
      </c>
      <c r="BV151" s="283">
        <v>318.13189699999998</v>
      </c>
      <c r="BW151" s="282">
        <f>_xlfn.FLOOR.PRECISE('[10]численность 2021'!H166)</f>
        <v>427</v>
      </c>
      <c r="BX151" s="282">
        <v>0.718005</v>
      </c>
      <c r="BY151" s="282">
        <v>1.003887</v>
      </c>
      <c r="BZ151" s="282">
        <f t="shared" si="938"/>
        <v>1.347202755423522</v>
      </c>
      <c r="CA151" s="284">
        <f>_xlfn.FLOOR.PRECISE('[10]численность 2021'!M166)</f>
        <v>14</v>
      </c>
      <c r="CB151" s="284"/>
      <c r="CC151" s="284"/>
      <c r="CD151" s="284">
        <f t="shared" si="914"/>
        <v>14</v>
      </c>
      <c r="CE151" s="285">
        <f t="shared" si="939"/>
        <v>21.350000000000001</v>
      </c>
      <c r="CF151" s="290">
        <f t="shared" si="940"/>
        <v>14</v>
      </c>
      <c r="CG151" s="287">
        <v>14</v>
      </c>
      <c r="CH151" s="285">
        <f t="shared" si="915"/>
        <v>1.05</v>
      </c>
      <c r="CI151" s="286">
        <f t="shared" si="941"/>
        <v>0</v>
      </c>
      <c r="CJ151" s="287"/>
      <c r="CK151" s="285">
        <f t="shared" si="916"/>
        <v>1.05</v>
      </c>
      <c r="CL151" s="286">
        <f t="shared" si="942"/>
        <v>0</v>
      </c>
      <c r="CM151" s="287"/>
      <c r="CN151" s="285">
        <f t="shared" si="919"/>
        <v>2.8000000000000003</v>
      </c>
      <c r="CO151" s="287"/>
      <c r="CP151" s="291">
        <f t="shared" si="920"/>
        <v>1</v>
      </c>
      <c r="CQ151" s="283">
        <v>0</v>
      </c>
      <c r="CR151" s="283">
        <v>0</v>
      </c>
      <c r="CS151" s="283" t="e">
        <f>#NAME?</f>
        <v>#REF!</v>
      </c>
      <c r="CT151" s="282">
        <v>0</v>
      </c>
      <c r="CU151" s="282">
        <v>0</v>
      </c>
      <c r="CV151" s="282" t="e">
        <f>#NAME?</f>
        <v>#REF!</v>
      </c>
      <c r="CW151" s="284" t="e">
        <f>#NAME?</f>
        <v>#REF!</v>
      </c>
      <c r="CX151" s="285" t="e">
        <f t="shared" si="906"/>
        <v>#REF!</v>
      </c>
      <c r="CY151" s="290" t="e">
        <f t="shared" si="907"/>
        <v>#REF!</v>
      </c>
      <c r="CZ151" s="292"/>
      <c r="DA151" s="285">
        <f t="shared" si="908"/>
        <v>0</v>
      </c>
      <c r="DB151" s="292"/>
      <c r="DC151" s="283">
        <v>0</v>
      </c>
      <c r="DD151" s="283">
        <v>0</v>
      </c>
      <c r="DE151" s="282">
        <f>_xlfn.FLOOR.PRECISE('[10]численность 2021'!I166)</f>
        <v>0</v>
      </c>
      <c r="DF151" s="282">
        <v>0</v>
      </c>
      <c r="DG151" s="282">
        <v>0</v>
      </c>
      <c r="DH151" s="282">
        <f t="shared" si="943"/>
        <v>0</v>
      </c>
      <c r="DI151" s="284">
        <f>_xlfn.FLOOR.PRECISE('[10]численность 2021'!N166)</f>
        <v>0</v>
      </c>
      <c r="DJ151" s="285">
        <f t="shared" si="917"/>
        <v>0</v>
      </c>
      <c r="DK151" s="286">
        <f t="shared" si="944"/>
        <v>0</v>
      </c>
      <c r="DL151" s="287"/>
      <c r="DM151" s="285">
        <f t="shared" si="918"/>
        <v>0</v>
      </c>
      <c r="DN151" s="287"/>
      <c r="DO151" s="283">
        <v>4.7002160000000002</v>
      </c>
      <c r="DP151" s="283">
        <v>7.6695250000000001</v>
      </c>
      <c r="DQ151" s="282">
        <f>_xlfn.FLOOR.PRECISE('[10]численность 2021'!J166)</f>
        <v>12</v>
      </c>
      <c r="DR151" s="282">
        <v>1.5025999999999999e-002</v>
      </c>
      <c r="DS151" s="282">
        <v>2.4202000000000001e-002</v>
      </c>
      <c r="DT151" s="282">
        <f t="shared" si="945"/>
        <v>3.7860498981457297e-002</v>
      </c>
      <c r="DU151" s="284">
        <f>_xlfn.FLOOR.PRECISE('[10]численность 2021'!S166)</f>
        <v>0</v>
      </c>
      <c r="DV151" s="285">
        <f t="shared" si="946"/>
        <v>1.2000000000000002</v>
      </c>
      <c r="DW151" s="286">
        <f t="shared" si="947"/>
        <v>0</v>
      </c>
      <c r="DX151" s="287"/>
      <c r="DY151" s="283">
        <v>0</v>
      </c>
      <c r="DZ151" s="293">
        <v>0</v>
      </c>
      <c r="EA151" s="282">
        <f>_xlfn.FLOOR.PRECISE('[10]численность 2021'!T166)</f>
        <v>0</v>
      </c>
      <c r="EB151" s="282">
        <v>0</v>
      </c>
      <c r="EC151" s="282">
        <v>0</v>
      </c>
      <c r="ED151" s="282">
        <f t="shared" si="952"/>
        <v>0</v>
      </c>
      <c r="EE151" s="284">
        <f>_xlfn.FLOOR.PRECISE('[10]численность 2021'!U166)</f>
        <v>0</v>
      </c>
      <c r="EF151" s="285">
        <f t="shared" si="948"/>
        <v>0</v>
      </c>
      <c r="EG151" s="286">
        <f t="shared" si="949"/>
        <v>0</v>
      </c>
      <c r="EH151" s="292"/>
    </row>
    <row r="152" s="323" customFormat="1">
      <c r="A152" s="154" t="s">
        <v>342</v>
      </c>
      <c r="B152" s="324">
        <f>'[10]численность 2021'!C164</f>
        <v>986.86199951171875</v>
      </c>
      <c r="C152" s="325">
        <v>3033.989086</v>
      </c>
      <c r="D152" s="325">
        <v>4244.7602539999998</v>
      </c>
      <c r="E152" s="324">
        <f>_xlfn.FLOOR.PRECISE('[10]численность 2021'!D164)</f>
        <v>4065</v>
      </c>
      <c r="F152" s="324">
        <v>3.0743800000000001</v>
      </c>
      <c r="G152" s="282">
        <v>4.3012699999999997</v>
      </c>
      <c r="H152" s="324">
        <f t="shared" si="909"/>
        <v>4.1191169606401781</v>
      </c>
      <c r="I152" s="326">
        <f>_xlfn.FLOOR.PRECISE('[10]численность 2021'!R164)</f>
        <v>1422</v>
      </c>
      <c r="J152" s="285">
        <f t="shared" si="950"/>
        <v>1422.75</v>
      </c>
      <c r="K152" s="327">
        <f t="shared" si="924"/>
        <v>1422</v>
      </c>
      <c r="L152" s="328">
        <v>1422</v>
      </c>
      <c r="M152" s="325">
        <v>371.03085099999998</v>
      </c>
      <c r="N152" s="325">
        <v>602</v>
      </c>
      <c r="O152" s="324">
        <f>_xlfn.FLOOR.PRECISE('[10]численность 2021'!P164)</f>
        <v>710</v>
      </c>
      <c r="P152" s="282">
        <v>0.37597000000000003</v>
      </c>
      <c r="Q152" s="324">
        <v>0.61001399999999995</v>
      </c>
      <c r="R152" s="324">
        <f t="shared" si="925"/>
        <v>0.71945216286704217</v>
      </c>
      <c r="S152" s="326">
        <f>_xlfn.FLOOR.PRECISE('[10]численность 2021'!Q164)</f>
        <v>71</v>
      </c>
      <c r="T152" s="326"/>
      <c r="U152" s="285">
        <f t="shared" si="910"/>
        <v>213</v>
      </c>
      <c r="V152" s="327">
        <f t="shared" si="926"/>
        <v>71</v>
      </c>
      <c r="W152" s="328">
        <v>71</v>
      </c>
      <c r="X152" s="328"/>
      <c r="Y152" s="329"/>
      <c r="Z152" s="325">
        <v>2518.6856109999999</v>
      </c>
      <c r="AA152" s="325">
        <v>4062.5222170000002</v>
      </c>
      <c r="AB152" s="324">
        <f>_xlfn.FLOOR.PRECISE('[10]численность 2021'!E164)</f>
        <v>4931</v>
      </c>
      <c r="AC152" s="324">
        <v>2.5522170000000002</v>
      </c>
      <c r="AD152" s="324">
        <v>4.116606</v>
      </c>
      <c r="AE152" s="324">
        <f t="shared" si="927"/>
        <v>4.9966459367568801</v>
      </c>
      <c r="AF152" s="326">
        <f>_xlfn.FLOOR.PRECISE('[10]численность 2021'!O164)</f>
        <v>246</v>
      </c>
      <c r="AG152" s="285">
        <f t="shared" si="928"/>
        <v>246.55000000000001</v>
      </c>
      <c r="AH152" s="327">
        <f t="shared" si="905"/>
        <v>246</v>
      </c>
      <c r="AI152" s="330">
        <f t="shared" si="929"/>
        <v>184.5</v>
      </c>
      <c r="AJ152" s="328">
        <v>246</v>
      </c>
      <c r="AK152" s="328">
        <v>184</v>
      </c>
      <c r="AL152" s="325">
        <v>567.20469200000002</v>
      </c>
      <c r="AM152" s="325">
        <v>792.53436299999998</v>
      </c>
      <c r="AN152" s="324">
        <f>_xlfn.FLOOR.PRECISE('[10]численность 2021'!F164)</f>
        <v>892</v>
      </c>
      <c r="AO152" s="324">
        <v>0.57475600000000004</v>
      </c>
      <c r="AP152" s="324">
        <v>0.80308500000000005</v>
      </c>
      <c r="AQ152" s="324">
        <f t="shared" si="930"/>
        <v>0.90387511165831214</v>
      </c>
      <c r="AR152" s="326">
        <f>_xlfn.FLOOR.PRECISE('[10]численность 2021'!L164)</f>
        <v>26</v>
      </c>
      <c r="AS152" s="326"/>
      <c r="AT152" s="284">
        <f t="shared" si="911"/>
        <v>26</v>
      </c>
      <c r="AU152" s="285">
        <f t="shared" si="931"/>
        <v>26.759999999999998</v>
      </c>
      <c r="AV152" s="285">
        <f t="shared" si="912"/>
        <v>26.759999999999998</v>
      </c>
      <c r="AW152" s="330">
        <f t="shared" si="932"/>
        <v>26</v>
      </c>
      <c r="AX152" s="328">
        <v>26</v>
      </c>
      <c r="AY152" s="285">
        <f t="shared" si="921"/>
        <v>3.8999999999999999</v>
      </c>
      <c r="AZ152" s="327">
        <f t="shared" si="951"/>
        <v>0</v>
      </c>
      <c r="BA152" s="328"/>
      <c r="BB152" s="285">
        <f t="shared" si="922"/>
        <v>7.7999999999999998</v>
      </c>
      <c r="BC152" s="328"/>
      <c r="BD152" s="325">
        <v>802.79856500000005</v>
      </c>
      <c r="BE152" s="325">
        <v>1311.0397949999999</v>
      </c>
      <c r="BF152" s="324">
        <f>_xlfn.FLOOR.PRECISE('[10]численность 2021'!G164)</f>
        <v>1468</v>
      </c>
      <c r="BG152" s="324">
        <v>0.81348600000000004</v>
      </c>
      <c r="BH152" s="324">
        <v>1.3284940000000001</v>
      </c>
      <c r="BI152" s="324">
        <f t="shared" si="933"/>
        <v>1.4875433451955182</v>
      </c>
      <c r="BJ152" s="326">
        <f>_xlfn.FLOOR.PRECISE('[10]численность 2021'!K164)</f>
        <v>73</v>
      </c>
      <c r="BK152" s="326"/>
      <c r="BL152" s="284">
        <f t="shared" si="913"/>
        <v>73</v>
      </c>
      <c r="BM152" s="285">
        <f t="shared" si="934"/>
        <v>73.400000000000006</v>
      </c>
      <c r="BN152" s="330">
        <f t="shared" si="935"/>
        <v>73</v>
      </c>
      <c r="BO152" s="328">
        <v>73</v>
      </c>
      <c r="BP152" s="285">
        <f t="shared" si="923"/>
        <v>10.949999999999999</v>
      </c>
      <c r="BQ152" s="327">
        <f t="shared" si="936"/>
        <v>0</v>
      </c>
      <c r="BR152" s="328"/>
      <c r="BS152" s="285">
        <f t="shared" si="937"/>
        <v>14.600000000000001</v>
      </c>
      <c r="BT152" s="328"/>
      <c r="BU152" s="325">
        <v>1865.658617</v>
      </c>
      <c r="BV152" s="325">
        <v>2881.5563959999999</v>
      </c>
      <c r="BW152" s="324">
        <f>_xlfn.FLOOR.PRECISE('[10]численность 2021'!H164)</f>
        <v>3150</v>
      </c>
      <c r="BX152" s="324">
        <v>1.890496</v>
      </c>
      <c r="BY152" s="324">
        <v>2.919918</v>
      </c>
      <c r="BZ152" s="324">
        <f t="shared" si="938"/>
        <v>3.1919356521565958</v>
      </c>
      <c r="CA152" s="326">
        <f>_xlfn.FLOOR.PRECISE('[10]численность 2021'!M164)</f>
        <v>220</v>
      </c>
      <c r="CB152" s="326"/>
      <c r="CC152" s="326"/>
      <c r="CD152" s="284">
        <f t="shared" si="914"/>
        <v>220</v>
      </c>
      <c r="CE152" s="285">
        <f t="shared" si="939"/>
        <v>220.50000000000003</v>
      </c>
      <c r="CF152" s="330">
        <f t="shared" si="940"/>
        <v>220</v>
      </c>
      <c r="CG152" s="328">
        <v>220</v>
      </c>
      <c r="CH152" s="285">
        <f t="shared" si="915"/>
        <v>16.5</v>
      </c>
      <c r="CI152" s="327">
        <f t="shared" si="941"/>
        <v>0</v>
      </c>
      <c r="CJ152" s="328"/>
      <c r="CK152" s="285">
        <f t="shared" si="916"/>
        <v>16.5</v>
      </c>
      <c r="CL152" s="327">
        <f t="shared" si="942"/>
        <v>0</v>
      </c>
      <c r="CM152" s="328"/>
      <c r="CN152" s="285">
        <f t="shared" si="919"/>
        <v>44</v>
      </c>
      <c r="CO152" s="328"/>
      <c r="CP152" s="332">
        <f t="shared" si="920"/>
        <v>1</v>
      </c>
      <c r="CQ152" s="325">
        <v>0</v>
      </c>
      <c r="CR152" s="325">
        <v>0</v>
      </c>
      <c r="CS152" s="325" t="e">
        <f>#NAME?</f>
        <v>#REF!</v>
      </c>
      <c r="CT152" s="324">
        <v>0</v>
      </c>
      <c r="CU152" s="324">
        <v>0</v>
      </c>
      <c r="CV152" s="324" t="e">
        <f>#NAME?</f>
        <v>#REF!</v>
      </c>
      <c r="CW152" s="326" t="e">
        <f>#NAME?</f>
        <v>#REF!</v>
      </c>
      <c r="CX152" s="331" t="e">
        <f t="shared" si="906"/>
        <v>#REF!</v>
      </c>
      <c r="CY152" s="330" t="e">
        <f t="shared" si="907"/>
        <v>#REF!</v>
      </c>
      <c r="CZ152" s="328"/>
      <c r="DA152" s="331">
        <f t="shared" si="908"/>
        <v>0</v>
      </c>
      <c r="DB152" s="328"/>
      <c r="DC152" s="325">
        <v>382.77047900000002</v>
      </c>
      <c r="DD152" s="325">
        <v>368.282196</v>
      </c>
      <c r="DE152" s="324">
        <f>_xlfn.FLOOR.PRECISE('[10]численность 2021'!I164)</f>
        <v>436</v>
      </c>
      <c r="DF152" s="324">
        <v>0.38786599999999999</v>
      </c>
      <c r="DG152" s="324">
        <v>0.37318499999999999</v>
      </c>
      <c r="DH152" s="324">
        <f t="shared" si="943"/>
        <v>0.44180442677469073</v>
      </c>
      <c r="DI152" s="326">
        <f>_xlfn.FLOOR.PRECISE('[10]численность 2021'!N164)</f>
        <v>65</v>
      </c>
      <c r="DJ152" s="285">
        <f t="shared" si="917"/>
        <v>65.399999999999991</v>
      </c>
      <c r="DK152" s="327">
        <f t="shared" si="944"/>
        <v>65</v>
      </c>
      <c r="DL152" s="328">
        <v>65</v>
      </c>
      <c r="DM152" s="285">
        <f t="shared" si="918"/>
        <v>13</v>
      </c>
      <c r="DN152" s="328"/>
      <c r="DO152" s="325">
        <v>100.09494100000001</v>
      </c>
      <c r="DP152" s="325">
        <v>143.283051</v>
      </c>
      <c r="DQ152" s="324">
        <f>_xlfn.FLOOR.PRECISE('[10]численность 2021'!J164)</f>
        <v>161</v>
      </c>
      <c r="DR152" s="324">
        <v>0.101427</v>
      </c>
      <c r="DS152" s="324">
        <v>0.14519099999999999</v>
      </c>
      <c r="DT152" s="324">
        <f t="shared" si="945"/>
        <v>0.16314337777689267</v>
      </c>
      <c r="DU152" s="326">
        <f>_xlfn.FLOOR.PRECISE('[10]численность 2021'!S164)</f>
        <v>16</v>
      </c>
      <c r="DV152" s="285">
        <f t="shared" si="946"/>
        <v>16.100000000000001</v>
      </c>
      <c r="DW152" s="327">
        <f t="shared" si="947"/>
        <v>16</v>
      </c>
      <c r="DX152" s="328">
        <v>16</v>
      </c>
      <c r="DY152" s="325">
        <v>0</v>
      </c>
      <c r="DZ152" s="333">
        <v>0</v>
      </c>
      <c r="EA152" s="324">
        <f>_xlfn.FLOOR.PRECISE('[10]численность 2021'!T164)</f>
        <v>0</v>
      </c>
      <c r="EB152" s="282">
        <v>0</v>
      </c>
      <c r="EC152" s="324">
        <v>0</v>
      </c>
      <c r="ED152" s="324">
        <f t="shared" si="952"/>
        <v>0</v>
      </c>
      <c r="EE152" s="326">
        <f>_xlfn.FLOOR.PRECISE('[10]численность 2021'!U164)</f>
        <v>0</v>
      </c>
      <c r="EF152" s="331">
        <f t="shared" si="948"/>
        <v>0</v>
      </c>
      <c r="EG152" s="327">
        <f t="shared" si="949"/>
        <v>0</v>
      </c>
      <c r="EH152" s="328"/>
    </row>
    <row r="153" s="323" customFormat="1">
      <c r="A153" s="154" t="s">
        <v>343</v>
      </c>
      <c r="B153" s="324">
        <f>'[10]численность 2021'!C165</f>
        <v>600.155029296875</v>
      </c>
      <c r="C153" s="325">
        <v>1842.47594</v>
      </c>
      <c r="D153" s="325">
        <v>1413.862183</v>
      </c>
      <c r="E153" s="324">
        <f>_xlfn.FLOOR.PRECISE('[10]численность 2021'!D165)</f>
        <v>1463</v>
      </c>
      <c r="F153" s="324">
        <v>3.0699999999999998</v>
      </c>
      <c r="G153" s="282">
        <v>2.3558279999999998</v>
      </c>
      <c r="H153" s="324">
        <f t="shared" si="909"/>
        <v>2.4377034742406645</v>
      </c>
      <c r="I153" s="326">
        <f>_xlfn.FLOOR.PRECISE('[10]численность 2021'!R165)</f>
        <v>512</v>
      </c>
      <c r="J153" s="285">
        <f t="shared" si="950"/>
        <v>512.04999999999995</v>
      </c>
      <c r="K153" s="327">
        <f t="shared" si="924"/>
        <v>512</v>
      </c>
      <c r="L153" s="328">
        <v>512</v>
      </c>
      <c r="M153" s="325">
        <v>225.64049600000001</v>
      </c>
      <c r="N153" s="325">
        <v>264</v>
      </c>
      <c r="O153" s="324">
        <f>_xlfn.FLOOR.PRECISE('[10]численность 2021'!P165)</f>
        <v>317</v>
      </c>
      <c r="P153" s="282">
        <v>0.37597000000000003</v>
      </c>
      <c r="Q153" s="324">
        <v>0.439886</v>
      </c>
      <c r="R153" s="324">
        <f t="shared" si="925"/>
        <v>0.52819685668782679</v>
      </c>
      <c r="S153" s="326">
        <f>_xlfn.FLOOR.PRECISE('[10]численность 2021'!Q165)</f>
        <v>32</v>
      </c>
      <c r="T153" s="326"/>
      <c r="U153" s="285">
        <f t="shared" si="910"/>
        <v>95.099999999999994</v>
      </c>
      <c r="V153" s="327">
        <f t="shared" si="926"/>
        <v>32</v>
      </c>
      <c r="W153" s="328">
        <v>32</v>
      </c>
      <c r="X153" s="328"/>
      <c r="Y153" s="329"/>
      <c r="Z153" s="325">
        <v>1531.725649</v>
      </c>
      <c r="AA153" s="325">
        <v>1190.5897219999999</v>
      </c>
      <c r="AB153" s="324">
        <f>_xlfn.FLOOR.PRECISE('[10]численность 2021'!E165)</f>
        <v>1658</v>
      </c>
      <c r="AC153" s="324">
        <v>2.5522170000000002</v>
      </c>
      <c r="AD153" s="324">
        <v>1.9838039999999999</v>
      </c>
      <c r="AE153" s="324">
        <f t="shared" si="927"/>
        <v>2.7626195217300218</v>
      </c>
      <c r="AF153" s="326">
        <f>_xlfn.FLOOR.PRECISE('[10]численность 2021'!O165)</f>
        <v>82</v>
      </c>
      <c r="AG153" s="285">
        <f t="shared" si="928"/>
        <v>82.900000000000006</v>
      </c>
      <c r="AH153" s="327">
        <f t="shared" si="905"/>
        <v>82</v>
      </c>
      <c r="AI153" s="330">
        <f t="shared" si="929"/>
        <v>57.75</v>
      </c>
      <c r="AJ153" s="328">
        <v>77</v>
      </c>
      <c r="AK153" s="328">
        <v>57</v>
      </c>
      <c r="AL153" s="325">
        <v>344.94260500000001</v>
      </c>
      <c r="AM153" s="325">
        <v>309.28237899999999</v>
      </c>
      <c r="AN153" s="324">
        <f>_xlfn.FLOOR.PRECISE('[10]численность 2021'!F165)</f>
        <v>0</v>
      </c>
      <c r="AO153" s="324">
        <v>0.57475600000000004</v>
      </c>
      <c r="AP153" s="324">
        <v>0.51533700000000005</v>
      </c>
      <c r="AQ153" s="324">
        <f t="shared" si="930"/>
        <v>0</v>
      </c>
      <c r="AR153" s="326">
        <f>_xlfn.FLOOR.PRECISE('[10]численность 2021'!L165)</f>
        <v>0</v>
      </c>
      <c r="AS153" s="326"/>
      <c r="AT153" s="284">
        <f t="shared" si="911"/>
        <v>0</v>
      </c>
      <c r="AU153" s="285">
        <f t="shared" si="931"/>
        <v>0</v>
      </c>
      <c r="AV153" s="285">
        <f t="shared" si="912"/>
        <v>0</v>
      </c>
      <c r="AW153" s="330">
        <f t="shared" si="932"/>
        <v>0</v>
      </c>
      <c r="AX153" s="328"/>
      <c r="AY153" s="285">
        <f t="shared" si="921"/>
        <v>0</v>
      </c>
      <c r="AZ153" s="327">
        <f t="shared" si="951"/>
        <v>0</v>
      </c>
      <c r="BA153" s="328"/>
      <c r="BB153" s="285">
        <f t="shared" si="922"/>
        <v>0</v>
      </c>
      <c r="BC153" s="328"/>
      <c r="BD153" s="325">
        <v>488.21780200000001</v>
      </c>
      <c r="BE153" s="325">
        <v>413.260132</v>
      </c>
      <c r="BF153" s="324">
        <f>_xlfn.FLOOR.PRECISE('[10]численность 2021'!G165)</f>
        <v>528</v>
      </c>
      <c r="BG153" s="324">
        <v>0.81348600000000004</v>
      </c>
      <c r="BH153" s="324">
        <v>0.68858900000000001</v>
      </c>
      <c r="BI153" s="324">
        <f t="shared" si="933"/>
        <v>0.879772682432721</v>
      </c>
      <c r="BJ153" s="326">
        <f>_xlfn.FLOOR.PRECISE('[10]численность 2021'!K165)</f>
        <v>15</v>
      </c>
      <c r="BK153" s="326"/>
      <c r="BL153" s="284">
        <f t="shared" si="913"/>
        <v>15</v>
      </c>
      <c r="BM153" s="285">
        <f t="shared" si="934"/>
        <v>15.84</v>
      </c>
      <c r="BN153" s="330">
        <f t="shared" si="935"/>
        <v>15</v>
      </c>
      <c r="BO153" s="328">
        <v>15</v>
      </c>
      <c r="BP153" s="285">
        <f t="shared" si="923"/>
        <v>2.25</v>
      </c>
      <c r="BQ153" s="327">
        <f t="shared" si="936"/>
        <v>0</v>
      </c>
      <c r="BR153" s="328"/>
      <c r="BS153" s="285">
        <f t="shared" si="937"/>
        <v>3</v>
      </c>
      <c r="BT153" s="328"/>
      <c r="BU153" s="325">
        <v>1134.590655</v>
      </c>
      <c r="BV153" s="325">
        <v>1060.1020510000001</v>
      </c>
      <c r="BW153" s="324">
        <f>_xlfn.FLOOR.PRECISE('[10]численность 2021'!H165)</f>
        <v>1194</v>
      </c>
      <c r="BX153" s="324">
        <v>1.890496</v>
      </c>
      <c r="BY153" s="324">
        <v>1.7663800000000001</v>
      </c>
      <c r="BZ153" s="324">
        <f t="shared" si="938"/>
        <v>1.9894859523194488</v>
      </c>
      <c r="CA153" s="326">
        <f>_xlfn.FLOOR.PRECISE('[10]численность 2021'!M165)</f>
        <v>59</v>
      </c>
      <c r="CB153" s="326"/>
      <c r="CC153" s="326"/>
      <c r="CD153" s="284">
        <f t="shared" si="914"/>
        <v>59</v>
      </c>
      <c r="CE153" s="285">
        <f t="shared" si="939"/>
        <v>59.700000000000003</v>
      </c>
      <c r="CF153" s="330">
        <f t="shared" si="940"/>
        <v>59</v>
      </c>
      <c r="CG153" s="328">
        <v>59</v>
      </c>
      <c r="CH153" s="285">
        <f t="shared" si="915"/>
        <v>4.4249999999999998</v>
      </c>
      <c r="CI153" s="327">
        <f t="shared" si="941"/>
        <v>0</v>
      </c>
      <c r="CJ153" s="328"/>
      <c r="CK153" s="285">
        <f t="shared" si="916"/>
        <v>4.4249999999999998</v>
      </c>
      <c r="CL153" s="327">
        <f t="shared" si="942"/>
        <v>0</v>
      </c>
      <c r="CM153" s="328"/>
      <c r="CN153" s="285">
        <f t="shared" si="919"/>
        <v>11.800000000000001</v>
      </c>
      <c r="CO153" s="328"/>
      <c r="CP153" s="332">
        <f t="shared" si="920"/>
        <v>1</v>
      </c>
      <c r="CQ153" s="325">
        <v>0</v>
      </c>
      <c r="CR153" s="325">
        <v>0</v>
      </c>
      <c r="CS153" s="325" t="e">
        <f>#NAME?</f>
        <v>#REF!</v>
      </c>
      <c r="CT153" s="324">
        <v>0</v>
      </c>
      <c r="CU153" s="324">
        <v>0</v>
      </c>
      <c r="CV153" s="324" t="e">
        <f>#NAME?</f>
        <v>#REF!</v>
      </c>
      <c r="CW153" s="326" t="e">
        <f>#NAME?</f>
        <v>#REF!</v>
      </c>
      <c r="CX153" s="331" t="e">
        <f t="shared" si="906"/>
        <v>#REF!</v>
      </c>
      <c r="CY153" s="330" t="e">
        <f t="shared" si="907"/>
        <v>#REF!</v>
      </c>
      <c r="CZ153" s="328"/>
      <c r="DA153" s="331">
        <f t="shared" si="908"/>
        <v>0</v>
      </c>
      <c r="DB153" s="328"/>
      <c r="DC153" s="325">
        <v>232.77988999999999</v>
      </c>
      <c r="DD153" s="325">
        <v>242.27114900000001</v>
      </c>
      <c r="DE153" s="324">
        <f>_xlfn.FLOOR.PRECISE('[10]численность 2021'!I165)</f>
        <v>219</v>
      </c>
      <c r="DF153" s="324">
        <v>0.38786599999999999</v>
      </c>
      <c r="DG153" s="324">
        <v>0.40368100000000001</v>
      </c>
      <c r="DH153" s="324">
        <f t="shared" si="943"/>
        <v>0.36490571487266271</v>
      </c>
      <c r="DI153" s="326">
        <f>_xlfn.FLOOR.PRECISE('[10]численность 2021'!N165)</f>
        <v>32</v>
      </c>
      <c r="DJ153" s="285">
        <f t="shared" si="917"/>
        <v>32.850000000000001</v>
      </c>
      <c r="DK153" s="327">
        <f t="shared" si="944"/>
        <v>32</v>
      </c>
      <c r="DL153" s="328">
        <v>32</v>
      </c>
      <c r="DM153" s="285">
        <f t="shared" si="918"/>
        <v>6.4000000000000004</v>
      </c>
      <c r="DN153" s="328"/>
      <c r="DO153" s="325">
        <v>60.872221000000003</v>
      </c>
      <c r="DP153" s="325">
        <v>58.910927000000001</v>
      </c>
      <c r="DQ153" s="324">
        <f>_xlfn.FLOOR.PRECISE('[10]численность 2021'!J165)</f>
        <v>83</v>
      </c>
      <c r="DR153" s="324">
        <v>0.101427</v>
      </c>
      <c r="DS153" s="324">
        <v>9.8159999999999997e-002</v>
      </c>
      <c r="DT153" s="324">
        <f t="shared" si="945"/>
        <v>0.13829759970059818</v>
      </c>
      <c r="DU153" s="326">
        <f>_xlfn.FLOOR.PRECISE('[10]численность 2021'!S165)</f>
        <v>8</v>
      </c>
      <c r="DV153" s="285">
        <f t="shared" si="946"/>
        <v>8.3000000000000007</v>
      </c>
      <c r="DW153" s="327">
        <f t="shared" si="947"/>
        <v>8</v>
      </c>
      <c r="DX153" s="328">
        <v>8</v>
      </c>
      <c r="DY153" s="325">
        <v>0</v>
      </c>
      <c r="DZ153" s="333">
        <v>0</v>
      </c>
      <c r="EA153" s="324">
        <f>_xlfn.FLOOR.PRECISE('[10]численность 2021'!T165)</f>
        <v>0</v>
      </c>
      <c r="EB153" s="282">
        <v>0</v>
      </c>
      <c r="EC153" s="324">
        <v>0</v>
      </c>
      <c r="ED153" s="324">
        <f t="shared" si="952"/>
        <v>0</v>
      </c>
      <c r="EE153" s="326">
        <f>_xlfn.FLOOR.PRECISE('[10]численность 2021'!U165)</f>
        <v>0</v>
      </c>
      <c r="EF153" s="331">
        <f t="shared" si="948"/>
        <v>0</v>
      </c>
      <c r="EG153" s="327">
        <f t="shared" si="949"/>
        <v>0</v>
      </c>
      <c r="EH153" s="328"/>
    </row>
    <row r="154" ht="18.75" customHeight="1">
      <c r="A154" s="268" t="s">
        <v>229</v>
      </c>
      <c r="B154" s="282"/>
      <c r="C154" s="283"/>
      <c r="D154" s="283"/>
      <c r="E154" s="282"/>
      <c r="F154" s="282"/>
      <c r="G154" s="282"/>
      <c r="H154" s="282"/>
      <c r="I154" s="284"/>
      <c r="J154" s="285">
        <f t="shared" si="950"/>
        <v>0</v>
      </c>
      <c r="K154" s="286">
        <f t="shared" si="924"/>
        <v>0</v>
      </c>
      <c r="L154" s="287"/>
      <c r="M154" s="283"/>
      <c r="N154" s="283"/>
      <c r="O154" s="282"/>
      <c r="P154" s="282"/>
      <c r="Q154" s="282"/>
      <c r="R154" s="282" t="e">
        <f t="shared" si="925"/>
        <v>#DIV/0!</v>
      </c>
      <c r="S154" s="284"/>
      <c r="T154" s="284"/>
      <c r="U154" s="285">
        <f t="shared" si="910"/>
        <v>0</v>
      </c>
      <c r="V154" s="286">
        <f t="shared" si="926"/>
        <v>0</v>
      </c>
      <c r="W154" s="287"/>
      <c r="X154" s="287"/>
      <c r="Y154" s="288"/>
      <c r="Z154" s="283"/>
      <c r="AA154" s="283"/>
      <c r="AB154" s="282"/>
      <c r="AC154" s="282"/>
      <c r="AD154" s="282"/>
      <c r="AE154" s="282" t="e">
        <f t="shared" si="927"/>
        <v>#DIV/0!</v>
      </c>
      <c r="AF154" s="284"/>
      <c r="AG154" s="285">
        <f t="shared" si="928"/>
        <v>0</v>
      </c>
      <c r="AH154" s="286">
        <f t="shared" si="905"/>
        <v>0</v>
      </c>
      <c r="AI154" s="289">
        <f t="shared" si="929"/>
        <v>0</v>
      </c>
      <c r="AJ154" s="287"/>
      <c r="AK154" s="287"/>
      <c r="AL154" s="283"/>
      <c r="AM154" s="283"/>
      <c r="AN154" s="282"/>
      <c r="AO154" s="282"/>
      <c r="AP154" s="282"/>
      <c r="AQ154" s="282" t="e">
        <f t="shared" si="930"/>
        <v>#DIV/0!</v>
      </c>
      <c r="AR154" s="284"/>
      <c r="AS154" s="284"/>
      <c r="AT154" s="284" t="e">
        <f t="shared" si="911"/>
        <v>#DIV/0!</v>
      </c>
      <c r="AU154" s="285">
        <f t="shared" si="931"/>
        <v>0</v>
      </c>
      <c r="AV154" s="285">
        <f t="shared" si="912"/>
        <v>0</v>
      </c>
      <c r="AW154" s="290">
        <f t="shared" si="932"/>
        <v>0</v>
      </c>
      <c r="AX154" s="287"/>
      <c r="AY154" s="285">
        <f t="shared" si="921"/>
        <v>0</v>
      </c>
      <c r="AZ154" s="286">
        <f t="shared" si="951"/>
        <v>0</v>
      </c>
      <c r="BA154" s="287"/>
      <c r="BB154" s="285">
        <f t="shared" si="922"/>
        <v>0</v>
      </c>
      <c r="BC154" s="287"/>
      <c r="BD154" s="283"/>
      <c r="BE154" s="283"/>
      <c r="BF154" s="282"/>
      <c r="BG154" s="282"/>
      <c r="BH154" s="282"/>
      <c r="BI154" s="282" t="e">
        <f t="shared" si="933"/>
        <v>#DIV/0!</v>
      </c>
      <c r="BJ154" s="284"/>
      <c r="BK154" s="284"/>
      <c r="BL154" s="284" t="e">
        <f t="shared" si="913"/>
        <v>#DIV/0!</v>
      </c>
      <c r="BM154" s="285">
        <f t="shared" si="934"/>
        <v>0</v>
      </c>
      <c r="BN154" s="290">
        <f t="shared" si="935"/>
        <v>0</v>
      </c>
      <c r="BO154" s="287"/>
      <c r="BP154" s="285">
        <f t="shared" si="923"/>
        <v>0</v>
      </c>
      <c r="BQ154" s="286">
        <f t="shared" si="936"/>
        <v>0</v>
      </c>
      <c r="BR154" s="287"/>
      <c r="BS154" s="285">
        <f t="shared" si="937"/>
        <v>0</v>
      </c>
      <c r="BT154" s="287"/>
      <c r="BU154" s="283"/>
      <c r="BV154" s="283"/>
      <c r="BW154" s="282"/>
      <c r="BX154" s="282"/>
      <c r="BY154" s="282"/>
      <c r="BZ154" s="282" t="e">
        <f t="shared" si="938"/>
        <v>#DIV/0!</v>
      </c>
      <c r="CA154" s="284"/>
      <c r="CB154" s="284"/>
      <c r="CC154" s="284"/>
      <c r="CD154" s="284" t="e">
        <f t="shared" si="914"/>
        <v>#DIV/0!</v>
      </c>
      <c r="CE154" s="285">
        <f t="shared" si="939"/>
        <v>0</v>
      </c>
      <c r="CF154" s="290">
        <f t="shared" si="940"/>
        <v>0</v>
      </c>
      <c r="CG154" s="287"/>
      <c r="CH154" s="285">
        <f t="shared" si="915"/>
        <v>0</v>
      </c>
      <c r="CI154" s="286">
        <f t="shared" si="941"/>
        <v>0</v>
      </c>
      <c r="CJ154" s="287"/>
      <c r="CK154" s="285">
        <f t="shared" si="916"/>
        <v>0</v>
      </c>
      <c r="CL154" s="286">
        <f t="shared" si="942"/>
        <v>0</v>
      </c>
      <c r="CM154" s="287"/>
      <c r="CN154" s="285">
        <f t="shared" si="919"/>
        <v>0</v>
      </c>
      <c r="CO154" s="287"/>
      <c r="CP154" s="291">
        <f t="shared" si="920"/>
        <v>1</v>
      </c>
      <c r="CQ154" s="283"/>
      <c r="CR154" s="283"/>
      <c r="CS154" s="283"/>
      <c r="CT154" s="282"/>
      <c r="CU154" s="282"/>
      <c r="CV154" s="282"/>
      <c r="CW154" s="284"/>
      <c r="CX154" s="285">
        <f t="shared" si="906"/>
        <v>0</v>
      </c>
      <c r="CY154" s="290">
        <f t="shared" si="907"/>
        <v>0</v>
      </c>
      <c r="CZ154" s="292"/>
      <c r="DA154" s="285">
        <f t="shared" si="908"/>
        <v>0</v>
      </c>
      <c r="DB154" s="292"/>
      <c r="DC154" s="283"/>
      <c r="DD154" s="283"/>
      <c r="DE154" s="282"/>
      <c r="DF154" s="282"/>
      <c r="DG154" s="282"/>
      <c r="DH154" s="282" t="e">
        <f t="shared" si="943"/>
        <v>#DIV/0!</v>
      </c>
      <c r="DI154" s="284"/>
      <c r="DJ154" s="285">
        <f t="shared" si="917"/>
        <v>0</v>
      </c>
      <c r="DK154" s="286">
        <f t="shared" si="944"/>
        <v>0</v>
      </c>
      <c r="DL154" s="287"/>
      <c r="DM154" s="285">
        <f t="shared" si="918"/>
        <v>0</v>
      </c>
      <c r="DN154" s="287"/>
      <c r="DO154" s="283"/>
      <c r="DP154" s="283"/>
      <c r="DQ154" s="282"/>
      <c r="DR154" s="282"/>
      <c r="DS154" s="282"/>
      <c r="DT154" s="282" t="e">
        <f t="shared" si="945"/>
        <v>#DIV/0!</v>
      </c>
      <c r="DU154" s="284"/>
      <c r="DV154" s="285">
        <f t="shared" si="946"/>
        <v>0</v>
      </c>
      <c r="DW154" s="286">
        <f t="shared" si="947"/>
        <v>0</v>
      </c>
      <c r="DX154" s="287"/>
      <c r="DY154" s="283"/>
      <c r="DZ154" s="293"/>
      <c r="EA154" s="282"/>
      <c r="EB154" s="282"/>
      <c r="EC154" s="282"/>
      <c r="ED154" s="282" t="e">
        <f t="shared" si="952"/>
        <v>#DIV/0!</v>
      </c>
      <c r="EE154" s="284"/>
      <c r="EF154" s="285">
        <f t="shared" si="948"/>
        <v>0</v>
      </c>
      <c r="EG154" s="286">
        <f t="shared" si="949"/>
        <v>0</v>
      </c>
      <c r="EH154" s="292"/>
    </row>
    <row r="155" ht="34.5" customHeight="1">
      <c r="A155" s="152" t="s">
        <v>344</v>
      </c>
      <c r="B155" s="282">
        <f>'[10]численность 2021'!C170</f>
        <v>74.5</v>
      </c>
      <c r="C155" s="283">
        <v>395.23413099999999</v>
      </c>
      <c r="D155" s="283">
        <v>236.570099</v>
      </c>
      <c r="E155" s="282">
        <f>_xlfn.FLOOR.PRECISE('[10]численность 2021'!D170)</f>
        <v>397</v>
      </c>
      <c r="F155" s="282">
        <v>3.1754380000000002</v>
      </c>
      <c r="G155" s="282">
        <v>3.1754380000000002</v>
      </c>
      <c r="H155" s="282">
        <f t="shared" si="909"/>
        <v>5.3288590604026842</v>
      </c>
      <c r="I155" s="284">
        <f>_xlfn.FLOOR.PRECISE('[10]численность 2021'!R170)</f>
        <v>138</v>
      </c>
      <c r="J155" s="285">
        <f t="shared" si="950"/>
        <v>138.94999999999999</v>
      </c>
      <c r="K155" s="286">
        <f t="shared" si="924"/>
        <v>138</v>
      </c>
      <c r="L155" s="287">
        <v>138</v>
      </c>
      <c r="M155" s="283">
        <v>45</v>
      </c>
      <c r="N155" s="283">
        <v>48</v>
      </c>
      <c r="O155" s="282">
        <f>_xlfn.FLOOR.PRECISE('[10]численность 2021'!P170)</f>
        <v>48</v>
      </c>
      <c r="P155" s="282">
        <v>0.60394599999999998</v>
      </c>
      <c r="Q155" s="282">
        <v>0.64429499999999995</v>
      </c>
      <c r="R155" s="282">
        <f t="shared" si="925"/>
        <v>0.64429530201342278</v>
      </c>
      <c r="S155" s="284">
        <f>_xlfn.FLOOR.PRECISE('[10]численность 2021'!Q170)</f>
        <v>14</v>
      </c>
      <c r="T155" s="284"/>
      <c r="U155" s="285">
        <f t="shared" si="910"/>
        <v>14.399999999999999</v>
      </c>
      <c r="V155" s="286">
        <f t="shared" si="926"/>
        <v>14</v>
      </c>
      <c r="W155" s="287">
        <v>14</v>
      </c>
      <c r="X155" s="287"/>
      <c r="Y155" s="288"/>
      <c r="Z155" s="283">
        <v>860.67236300000002</v>
      </c>
      <c r="AA155" s="283">
        <v>826.83795199999997</v>
      </c>
      <c r="AB155" s="282">
        <f>_xlfn.FLOOR.PRECISE('[10]численность 2021'!E170)</f>
        <v>1076</v>
      </c>
      <c r="AC155" s="282">
        <v>11.551098</v>
      </c>
      <c r="AD155" s="282">
        <v>11.098496000000001</v>
      </c>
      <c r="AE155" s="282">
        <f t="shared" si="927"/>
        <v>14.442953020134228</v>
      </c>
      <c r="AF155" s="284">
        <f>_xlfn.FLOOR.PRECISE('[10]численность 2021'!O170)</f>
        <v>53</v>
      </c>
      <c r="AG155" s="285">
        <f t="shared" si="928"/>
        <v>53.800000000000004</v>
      </c>
      <c r="AH155" s="286">
        <f t="shared" si="905"/>
        <v>53</v>
      </c>
      <c r="AI155" s="289">
        <f t="shared" si="929"/>
        <v>39.75</v>
      </c>
      <c r="AJ155" s="287">
        <v>53</v>
      </c>
      <c r="AK155" s="287">
        <v>39</v>
      </c>
      <c r="AL155" s="283">
        <v>349.526794</v>
      </c>
      <c r="AM155" s="283">
        <v>301.31326300000001</v>
      </c>
      <c r="AN155" s="282">
        <f>_xlfn.FLOOR.PRECISE('[10]численность 2021'!F170)</f>
        <v>306</v>
      </c>
      <c r="AO155" s="282">
        <v>4.6910049999999996</v>
      </c>
      <c r="AP155" s="282">
        <v>4.044473</v>
      </c>
      <c r="AQ155" s="282">
        <f t="shared" si="930"/>
        <v>4.1073825503355703</v>
      </c>
      <c r="AR155" s="284">
        <f>_xlfn.FLOOR.PRECISE('[10]численность 2021'!L170)</f>
        <v>24</v>
      </c>
      <c r="AS155" s="284"/>
      <c r="AT155" s="284">
        <f t="shared" si="911"/>
        <v>24</v>
      </c>
      <c r="AU155" s="285">
        <f t="shared" si="931"/>
        <v>24.48</v>
      </c>
      <c r="AV155" s="285">
        <f t="shared" si="912"/>
        <v>0</v>
      </c>
      <c r="AW155" s="290">
        <f t="shared" si="932"/>
        <v>24</v>
      </c>
      <c r="AX155" s="287">
        <v>24</v>
      </c>
      <c r="AY155" s="285">
        <f t="shared" si="921"/>
        <v>3.5999999999999996</v>
      </c>
      <c r="AZ155" s="286">
        <f t="shared" si="951"/>
        <v>0</v>
      </c>
      <c r="BA155" s="287"/>
      <c r="BB155" s="285">
        <f t="shared" si="922"/>
        <v>7.1999999999999993</v>
      </c>
      <c r="BC155" s="287"/>
      <c r="BD155" s="283">
        <v>76.309607999999997</v>
      </c>
      <c r="BE155" s="283">
        <v>66.049957000000006</v>
      </c>
      <c r="BF155" s="282">
        <f>_xlfn.FLOOR.PRECISE('[10]численность 2021'!G170)</f>
        <v>104</v>
      </c>
      <c r="BG155" s="282">
        <v>1.0241530000000001</v>
      </c>
      <c r="BH155" s="282">
        <v>0.88657699999999995</v>
      </c>
      <c r="BI155" s="282">
        <f t="shared" si="933"/>
        <v>1.3959731543624161</v>
      </c>
      <c r="BJ155" s="284">
        <f>_xlfn.FLOOR.PRECISE('[10]численность 2021'!K170)</f>
        <v>2</v>
      </c>
      <c r="BK155" s="284"/>
      <c r="BL155" s="284">
        <f t="shared" si="913"/>
        <v>2</v>
      </c>
      <c r="BM155" s="285">
        <f t="shared" si="934"/>
        <v>5.2000000000000002</v>
      </c>
      <c r="BN155" s="290">
        <f t="shared" si="935"/>
        <v>2</v>
      </c>
      <c r="BO155" s="287">
        <v>2</v>
      </c>
      <c r="BP155" s="285">
        <f t="shared" si="923"/>
        <v>0</v>
      </c>
      <c r="BQ155" s="286">
        <f t="shared" si="936"/>
        <v>0</v>
      </c>
      <c r="BR155" s="287"/>
      <c r="BS155" s="285">
        <f t="shared" si="937"/>
        <v>0.40000000000000002</v>
      </c>
      <c r="BT155" s="287"/>
      <c r="BU155" s="283">
        <v>387.24279799999999</v>
      </c>
      <c r="BV155" s="283">
        <v>348.47045900000001</v>
      </c>
      <c r="BW155" s="282">
        <f>_xlfn.FLOOR.PRECISE('[10]численность 2021'!H170)</f>
        <v>489</v>
      </c>
      <c r="BX155" s="282">
        <v>5.1971920000000003</v>
      </c>
      <c r="BY155" s="282">
        <v>4.6774560000000003</v>
      </c>
      <c r="BZ155" s="282">
        <f t="shared" si="938"/>
        <v>6.5637583892617446</v>
      </c>
      <c r="CA155" s="284">
        <f>_xlfn.FLOOR.PRECISE('[10]численность 2021'!M170)</f>
        <v>48</v>
      </c>
      <c r="CB155" s="284"/>
      <c r="CC155" s="284"/>
      <c r="CD155" s="284">
        <f t="shared" si="914"/>
        <v>48</v>
      </c>
      <c r="CE155" s="285">
        <f t="shared" si="939"/>
        <v>48.900000000000006</v>
      </c>
      <c r="CF155" s="290">
        <f t="shared" si="940"/>
        <v>48</v>
      </c>
      <c r="CG155" s="287">
        <v>48</v>
      </c>
      <c r="CH155" s="285">
        <f t="shared" si="915"/>
        <v>3.5999999999999996</v>
      </c>
      <c r="CI155" s="286">
        <f t="shared" si="941"/>
        <v>0</v>
      </c>
      <c r="CJ155" s="287"/>
      <c r="CK155" s="285">
        <f t="shared" si="916"/>
        <v>3.5999999999999996</v>
      </c>
      <c r="CL155" s="286">
        <f t="shared" si="942"/>
        <v>0</v>
      </c>
      <c r="CM155" s="287"/>
      <c r="CN155" s="285">
        <f t="shared" si="919"/>
        <v>9.6000000000000014</v>
      </c>
      <c r="CO155" s="287"/>
      <c r="CP155" s="291">
        <f t="shared" si="920"/>
        <v>1</v>
      </c>
      <c r="CQ155" s="283">
        <v>76</v>
      </c>
      <c r="CR155" s="283">
        <v>99</v>
      </c>
      <c r="CS155" s="283" t="e">
        <f>#NAME?</f>
        <v>#REF!</v>
      </c>
      <c r="CT155" s="282">
        <v>1.696</v>
      </c>
      <c r="CU155" s="282">
        <v>2.218</v>
      </c>
      <c r="CV155" s="282" t="e">
        <f>#NAME?</f>
        <v>#REF!</v>
      </c>
      <c r="CW155" s="284" t="e">
        <f>#NAME?</f>
        <v>#REF!</v>
      </c>
      <c r="CX155" s="285" t="e">
        <f t="shared" si="906"/>
        <v>#REF!</v>
      </c>
      <c r="CY155" s="290" t="e">
        <f t="shared" si="907"/>
        <v>#REF!</v>
      </c>
      <c r="CZ155" s="292"/>
      <c r="DA155" s="285">
        <f t="shared" si="908"/>
        <v>0</v>
      </c>
      <c r="DB155" s="292"/>
      <c r="DC155" s="283">
        <v>0</v>
      </c>
      <c r="DD155" s="283">
        <v>0</v>
      </c>
      <c r="DE155" s="282">
        <f>_xlfn.FLOOR.PRECISE('[10]численность 2021'!I170)</f>
        <v>0</v>
      </c>
      <c r="DF155" s="282">
        <v>0</v>
      </c>
      <c r="DG155" s="282">
        <v>0</v>
      </c>
      <c r="DH155" s="282">
        <f t="shared" si="943"/>
        <v>0</v>
      </c>
      <c r="DI155" s="284">
        <f>_xlfn.FLOOR.PRECISE('[10]численность 2021'!N170)</f>
        <v>0</v>
      </c>
      <c r="DJ155" s="285">
        <f t="shared" si="917"/>
        <v>0</v>
      </c>
      <c r="DK155" s="286">
        <f t="shared" si="944"/>
        <v>0</v>
      </c>
      <c r="DL155" s="287"/>
      <c r="DM155" s="285">
        <f t="shared" si="918"/>
        <v>0</v>
      </c>
      <c r="DN155" s="287"/>
      <c r="DO155" s="283">
        <v>1.1202780000000001</v>
      </c>
      <c r="DP155" s="283">
        <v>1.493498</v>
      </c>
      <c r="DQ155" s="282">
        <f>_xlfn.FLOOR.PRECISE('[10]численность 2021'!J170)</f>
        <v>2</v>
      </c>
      <c r="DR155" s="282">
        <v>1.5035e-002</v>
      </c>
      <c r="DS155" s="282">
        <v>2.0046999999999999e-002</v>
      </c>
      <c r="DT155" s="282">
        <f t="shared" si="945"/>
        <v>2.6845637583892617e-002</v>
      </c>
      <c r="DU155" s="284">
        <f>_xlfn.FLOOR.PRECISE('[10]численность 2021'!S170)</f>
        <v>0</v>
      </c>
      <c r="DV155" s="285">
        <f t="shared" si="946"/>
        <v>0.20000000000000001</v>
      </c>
      <c r="DW155" s="286">
        <f t="shared" si="947"/>
        <v>0</v>
      </c>
      <c r="DX155" s="287"/>
      <c r="DY155" s="283">
        <v>0</v>
      </c>
      <c r="DZ155" s="293">
        <v>0</v>
      </c>
      <c r="EA155" s="282">
        <f>_xlfn.FLOOR.PRECISE('[10]численность 2021'!T170)</f>
        <v>0</v>
      </c>
      <c r="EB155" s="282">
        <v>0</v>
      </c>
      <c r="EC155" s="282">
        <v>0</v>
      </c>
      <c r="ED155" s="282">
        <f t="shared" si="952"/>
        <v>0</v>
      </c>
      <c r="EE155" s="284">
        <f>_xlfn.FLOOR.PRECISE('[10]численность 2021'!U170)</f>
        <v>0</v>
      </c>
      <c r="EF155" s="285">
        <f t="shared" si="948"/>
        <v>0</v>
      </c>
      <c r="EG155" s="286">
        <f t="shared" si="949"/>
        <v>0</v>
      </c>
      <c r="EH155" s="292"/>
    </row>
    <row r="156" s="297" customFormat="1" ht="33" customHeight="1">
      <c r="A156" s="152" t="s">
        <v>231</v>
      </c>
      <c r="B156" s="298">
        <f>'[10]численность 2021'!C169</f>
        <v>89.5</v>
      </c>
      <c r="C156" s="299">
        <v>563.88348399999995</v>
      </c>
      <c r="D156" s="299">
        <v>594.45391800000004</v>
      </c>
      <c r="E156" s="298">
        <f>_xlfn.FLOOR.PRECISE('[10]численность 2021'!D169)</f>
        <v>690</v>
      </c>
      <c r="F156" s="298">
        <v>6.6419430000000004</v>
      </c>
      <c r="G156" s="282">
        <v>6.6419430000000004</v>
      </c>
      <c r="H156" s="298">
        <f t="shared" si="909"/>
        <v>7.7094972067039107</v>
      </c>
      <c r="I156" s="300">
        <f>_xlfn.FLOOR.PRECISE('[10]численность 2021'!R169)</f>
        <v>241</v>
      </c>
      <c r="J156" s="285">
        <f t="shared" si="950"/>
        <v>241.49999999999997</v>
      </c>
      <c r="K156" s="301">
        <f t="shared" si="924"/>
        <v>241</v>
      </c>
      <c r="L156" s="287">
        <v>241</v>
      </c>
      <c r="M156" s="299">
        <v>30</v>
      </c>
      <c r="N156" s="299">
        <v>25</v>
      </c>
      <c r="O156" s="298">
        <f>_xlfn.FLOOR.PRECISE('[10]численность 2021'!P169)</f>
        <v>27</v>
      </c>
      <c r="P156" s="282">
        <v>0.33519599999999999</v>
      </c>
      <c r="Q156" s="298">
        <v>0.27933000000000002</v>
      </c>
      <c r="R156" s="298">
        <f t="shared" si="925"/>
        <v>0.3016759776536313</v>
      </c>
      <c r="S156" s="300">
        <f>_xlfn.FLOOR.PRECISE('[10]численность 2021'!Q169)</f>
        <v>4</v>
      </c>
      <c r="T156" s="300"/>
      <c r="U156" s="285">
        <f t="shared" si="910"/>
        <v>8.0999999999999996</v>
      </c>
      <c r="V156" s="301">
        <f t="shared" si="926"/>
        <v>4</v>
      </c>
      <c r="W156" s="287">
        <v>4</v>
      </c>
      <c r="X156" s="287"/>
      <c r="Y156" s="302"/>
      <c r="Z156" s="299">
        <v>1163.9223629999999</v>
      </c>
      <c r="AA156" s="299">
        <v>1227.616577</v>
      </c>
      <c r="AB156" s="298">
        <f>_xlfn.FLOOR.PRECISE('[10]численность 2021'!E169)</f>
        <v>1435</v>
      </c>
      <c r="AC156" s="298">
        <v>13.004719</v>
      </c>
      <c r="AD156" s="298">
        <v>13.716386</v>
      </c>
      <c r="AE156" s="298">
        <f t="shared" si="927"/>
        <v>16.033519553072626</v>
      </c>
      <c r="AF156" s="300">
        <f>_xlfn.FLOOR.PRECISE('[10]численность 2021'!O169)</f>
        <v>71</v>
      </c>
      <c r="AG156" s="303">
        <f t="shared" si="928"/>
        <v>71.75</v>
      </c>
      <c r="AH156" s="301">
        <f t="shared" si="905"/>
        <v>71</v>
      </c>
      <c r="AI156" s="289">
        <f t="shared" si="929"/>
        <v>53.25</v>
      </c>
      <c r="AJ156" s="287">
        <v>71</v>
      </c>
      <c r="AK156" s="287">
        <v>53</v>
      </c>
      <c r="AL156" s="299">
        <v>221.359238</v>
      </c>
      <c r="AM156" s="299">
        <v>131.129547</v>
      </c>
      <c r="AN156" s="298">
        <f>_xlfn.FLOOR.PRECISE('[10]численность 2021'!F169)</f>
        <v>175</v>
      </c>
      <c r="AO156" s="298">
        <v>2.4732880000000002</v>
      </c>
      <c r="AP156" s="298">
        <v>1.4651350000000001</v>
      </c>
      <c r="AQ156" s="298">
        <f t="shared" si="930"/>
        <v>1.9553072625698324</v>
      </c>
      <c r="AR156" s="300">
        <f>_xlfn.FLOOR.PRECISE('[10]численность 2021'!L169)</f>
        <v>8</v>
      </c>
      <c r="AS156" s="300"/>
      <c r="AT156" s="284">
        <f t="shared" si="911"/>
        <v>8</v>
      </c>
      <c r="AU156" s="303">
        <f t="shared" si="931"/>
        <v>8.75</v>
      </c>
      <c r="AV156" s="285">
        <f t="shared" si="912"/>
        <v>0</v>
      </c>
      <c r="AW156" s="289">
        <f t="shared" si="932"/>
        <v>8</v>
      </c>
      <c r="AX156" s="287">
        <v>8</v>
      </c>
      <c r="AY156" s="285">
        <f t="shared" si="921"/>
        <v>1.2</v>
      </c>
      <c r="AZ156" s="301">
        <f t="shared" si="951"/>
        <v>0</v>
      </c>
      <c r="BA156" s="287"/>
      <c r="BB156" s="285">
        <f t="shared" si="922"/>
        <v>2.3999999999999999</v>
      </c>
      <c r="BC156" s="287"/>
      <c r="BD156" s="299">
        <v>46.194175999999999</v>
      </c>
      <c r="BE156" s="299">
        <v>25.221761999999998</v>
      </c>
      <c r="BF156" s="298">
        <f>_xlfn.FLOOR.PRECISE('[10]численность 2021'!G169)</f>
        <v>26</v>
      </c>
      <c r="BG156" s="298">
        <v>0.51613600000000004</v>
      </c>
      <c r="BH156" s="298">
        <v>0.28180699999999997</v>
      </c>
      <c r="BI156" s="298">
        <f t="shared" si="933"/>
        <v>0.29050279329608941</v>
      </c>
      <c r="BJ156" s="300">
        <f>_xlfn.FLOOR.PRECISE('[10]численность 2021'!K169)</f>
        <v>0</v>
      </c>
      <c r="BK156" s="300"/>
      <c r="BL156" s="284">
        <f t="shared" si="913"/>
        <v>0</v>
      </c>
      <c r="BM156" s="303">
        <f t="shared" si="934"/>
        <v>0.78000000000000003</v>
      </c>
      <c r="BN156" s="289">
        <f t="shared" si="935"/>
        <v>0</v>
      </c>
      <c r="BO156" s="287"/>
      <c r="BP156" s="285">
        <f t="shared" si="923"/>
        <v>0</v>
      </c>
      <c r="BQ156" s="301">
        <f t="shared" si="936"/>
        <v>0</v>
      </c>
      <c r="BR156" s="287"/>
      <c r="BS156" s="303">
        <f t="shared" si="937"/>
        <v>0</v>
      </c>
      <c r="BT156" s="287"/>
      <c r="BU156" s="299">
        <v>133.84466599999999</v>
      </c>
      <c r="BV156" s="299">
        <v>109.294304</v>
      </c>
      <c r="BW156" s="298">
        <f>_xlfn.FLOOR.PRECISE('[10]численность 2021'!H169)</f>
        <v>132</v>
      </c>
      <c r="BX156" s="298">
        <v>1.495471</v>
      </c>
      <c r="BY156" s="298">
        <v>1.2211650000000001</v>
      </c>
      <c r="BZ156" s="298">
        <f t="shared" si="938"/>
        <v>1.4748603351955307</v>
      </c>
      <c r="CA156" s="300">
        <f>_xlfn.FLOOR.PRECISE('[10]численность 2021'!M169)</f>
        <v>6</v>
      </c>
      <c r="CB156" s="300"/>
      <c r="CC156" s="300"/>
      <c r="CD156" s="284">
        <f t="shared" si="914"/>
        <v>6</v>
      </c>
      <c r="CE156" s="303">
        <f t="shared" si="939"/>
        <v>6.6000000000000005</v>
      </c>
      <c r="CF156" s="289">
        <f t="shared" si="940"/>
        <v>6</v>
      </c>
      <c r="CG156" s="287">
        <v>6</v>
      </c>
      <c r="CH156" s="285">
        <f t="shared" si="915"/>
        <v>0.44999999999999996</v>
      </c>
      <c r="CI156" s="301">
        <f t="shared" si="941"/>
        <v>0</v>
      </c>
      <c r="CJ156" s="287"/>
      <c r="CK156" s="285">
        <f t="shared" si="916"/>
        <v>0.44999999999999996</v>
      </c>
      <c r="CL156" s="301">
        <f t="shared" si="942"/>
        <v>0</v>
      </c>
      <c r="CM156" s="287"/>
      <c r="CN156" s="303">
        <f t="shared" si="919"/>
        <v>1.2000000000000002</v>
      </c>
      <c r="CO156" s="287"/>
      <c r="CP156" s="304">
        <f t="shared" si="920"/>
        <v>1</v>
      </c>
      <c r="CQ156" s="299">
        <v>0</v>
      </c>
      <c r="CR156" s="299">
        <v>44</v>
      </c>
      <c r="CS156" s="299" t="e">
        <f>#NAME?</f>
        <v>#REF!</v>
      </c>
      <c r="CT156" s="298">
        <v>0</v>
      </c>
      <c r="CU156" s="298">
        <v>0.54100000000000004</v>
      </c>
      <c r="CV156" s="298" t="e">
        <f>#NAME?</f>
        <v>#REF!</v>
      </c>
      <c r="CW156" s="300" t="e">
        <f>#NAME?</f>
        <v>#REF!</v>
      </c>
      <c r="CX156" s="303" t="e">
        <f t="shared" si="906"/>
        <v>#REF!</v>
      </c>
      <c r="CY156" s="289" t="e">
        <f t="shared" si="907"/>
        <v>#REF!</v>
      </c>
      <c r="CZ156" s="287"/>
      <c r="DA156" s="303">
        <f t="shared" si="908"/>
        <v>0</v>
      </c>
      <c r="DB156" s="287"/>
      <c r="DC156" s="299">
        <v>0</v>
      </c>
      <c r="DD156" s="299">
        <v>0</v>
      </c>
      <c r="DE156" s="298">
        <f>_xlfn.FLOOR.PRECISE('[10]численность 2021'!I169)</f>
        <v>0</v>
      </c>
      <c r="DF156" s="298">
        <v>0</v>
      </c>
      <c r="DG156" s="298">
        <v>0</v>
      </c>
      <c r="DH156" s="298">
        <f t="shared" si="943"/>
        <v>0</v>
      </c>
      <c r="DI156" s="300">
        <f>_xlfn.FLOOR.PRECISE('[10]численность 2021'!N169)</f>
        <v>0</v>
      </c>
      <c r="DJ156" s="285">
        <f t="shared" si="917"/>
        <v>0</v>
      </c>
      <c r="DK156" s="301">
        <f t="shared" si="944"/>
        <v>0</v>
      </c>
      <c r="DL156" s="287"/>
      <c r="DM156" s="285">
        <f t="shared" si="918"/>
        <v>0</v>
      </c>
      <c r="DN156" s="287"/>
      <c r="DO156" s="299">
        <v>0</v>
      </c>
      <c r="DP156" s="299">
        <v>1.1813469999999999</v>
      </c>
      <c r="DQ156" s="298">
        <f>_xlfn.FLOOR.PRECISE('[10]численность 2021'!J169)</f>
        <v>3</v>
      </c>
      <c r="DR156" s="298">
        <v>0</v>
      </c>
      <c r="DS156" s="298">
        <v>1.3199000000000001e-002</v>
      </c>
      <c r="DT156" s="298">
        <f t="shared" si="945"/>
        <v>3.3519553072625698e-002</v>
      </c>
      <c r="DU156" s="300">
        <f>_xlfn.FLOOR.PRECISE('[10]численность 2021'!S169)</f>
        <v>0</v>
      </c>
      <c r="DV156" s="303">
        <f t="shared" si="946"/>
        <v>0.30000000000000004</v>
      </c>
      <c r="DW156" s="301">
        <f t="shared" si="947"/>
        <v>0</v>
      </c>
      <c r="DX156" s="287"/>
      <c r="DY156" s="299">
        <v>0</v>
      </c>
      <c r="DZ156" s="306">
        <v>0</v>
      </c>
      <c r="EA156" s="298">
        <f>_xlfn.FLOOR.PRECISE('[10]численность 2021'!T169)</f>
        <v>0</v>
      </c>
      <c r="EB156" s="282">
        <v>0</v>
      </c>
      <c r="EC156" s="298">
        <v>0</v>
      </c>
      <c r="ED156" s="298">
        <f t="shared" si="952"/>
        <v>0</v>
      </c>
      <c r="EE156" s="300">
        <f>_xlfn.FLOOR.PRECISE('[10]численность 2021'!U169)</f>
        <v>0</v>
      </c>
      <c r="EF156" s="303">
        <f t="shared" si="948"/>
        <v>0</v>
      </c>
      <c r="EG156" s="301">
        <f t="shared" si="949"/>
        <v>0</v>
      </c>
      <c r="EH156" s="287"/>
    </row>
    <row r="157" s="297" customFormat="1" ht="52.5" customHeight="1">
      <c r="A157" s="152" t="s">
        <v>345</v>
      </c>
      <c r="B157" s="298">
        <f>'[10]численность 2021'!C174</f>
        <v>222.20001220703125</v>
      </c>
      <c r="C157" s="299">
        <v>411.34970099999998</v>
      </c>
      <c r="D157" s="299">
        <v>562.87872300000004</v>
      </c>
      <c r="E157" s="298">
        <f>_xlfn.FLOOR.PRECISE('[10]численность 2021'!D174)</f>
        <v>869</v>
      </c>
      <c r="F157" s="298">
        <v>2.533207</v>
      </c>
      <c r="G157" s="298">
        <v>2.533207</v>
      </c>
      <c r="H157" s="298">
        <f t="shared" si="909"/>
        <v>3.9108908742557738</v>
      </c>
      <c r="I157" s="300">
        <f>_xlfn.FLOOR.PRECISE('[10]численность 2021'!R174)</f>
        <v>152</v>
      </c>
      <c r="J157" s="285">
        <f t="shared" si="950"/>
        <v>304.14999999999998</v>
      </c>
      <c r="K157" s="301">
        <f t="shared" si="924"/>
        <v>152</v>
      </c>
      <c r="L157" s="287">
        <v>152</v>
      </c>
      <c r="M157" s="299">
        <v>68</v>
      </c>
      <c r="N157" s="299">
        <v>112</v>
      </c>
      <c r="O157" s="298">
        <f>_xlfn.FLOOR.PRECISE('[10]численность 2021'!P174)</f>
        <v>118</v>
      </c>
      <c r="P157" s="298">
        <v>0.30611300000000002</v>
      </c>
      <c r="Q157" s="298">
        <v>0.50405</v>
      </c>
      <c r="R157" s="298">
        <f t="shared" si="925"/>
        <v>0.53105307613599684</v>
      </c>
      <c r="S157" s="300">
        <f>_xlfn.FLOOR.PRECISE('[10]численность 2021'!Q174)</f>
        <v>12</v>
      </c>
      <c r="T157" s="300"/>
      <c r="U157" s="303">
        <f t="shared" si="910"/>
        <v>35.399999999999999</v>
      </c>
      <c r="V157" s="301">
        <f t="shared" si="926"/>
        <v>12</v>
      </c>
      <c r="W157" s="287">
        <v>12</v>
      </c>
      <c r="X157" s="287"/>
      <c r="Y157" s="302"/>
      <c r="Z157" s="299">
        <v>56.711502000000003</v>
      </c>
      <c r="AA157" s="299">
        <v>471.75579800000003</v>
      </c>
      <c r="AB157" s="298">
        <f>_xlfn.FLOOR.PRECISE('[10]численность 2021'!E174)</f>
        <v>550</v>
      </c>
      <c r="AC157" s="298">
        <v>0.25529600000000002</v>
      </c>
      <c r="AD157" s="298">
        <v>2.123113</v>
      </c>
      <c r="AE157" s="298">
        <f t="shared" si="927"/>
        <v>2.475247388769477</v>
      </c>
      <c r="AF157" s="300">
        <f>_xlfn.FLOOR.PRECISE('[10]численность 2021'!O174)</f>
        <v>17</v>
      </c>
      <c r="AG157" s="303">
        <f t="shared" si="928"/>
        <v>27.5</v>
      </c>
      <c r="AH157" s="301">
        <f t="shared" si="905"/>
        <v>17</v>
      </c>
      <c r="AI157" s="289">
        <f t="shared" si="929"/>
        <v>12.75</v>
      </c>
      <c r="AJ157" s="287">
        <v>17</v>
      </c>
      <c r="AK157" s="287">
        <v>12</v>
      </c>
      <c r="AL157" s="299">
        <v>2626.6115719999998</v>
      </c>
      <c r="AM157" s="299">
        <v>3352.3271479999999</v>
      </c>
      <c r="AN157" s="298">
        <f>_xlfn.FLOOR.PRECISE('[10]численность 2021'!F174)</f>
        <v>3641</v>
      </c>
      <c r="AO157" s="298">
        <v>11.824128</v>
      </c>
      <c r="AP157" s="298">
        <v>15.086980000000001</v>
      </c>
      <c r="AQ157" s="298">
        <f t="shared" si="930"/>
        <v>16.386137713653937</v>
      </c>
      <c r="AR157" s="300">
        <f>_xlfn.FLOOR.PRECISE('[10]численность 2021'!L174)</f>
        <v>650</v>
      </c>
      <c r="AS157" s="300"/>
      <c r="AT157" s="300">
        <f t="shared" si="911"/>
        <v>650</v>
      </c>
      <c r="AU157" s="303">
        <f t="shared" si="931"/>
        <v>546.14999999999998</v>
      </c>
      <c r="AV157" s="303">
        <f t="shared" si="912"/>
        <v>910.25</v>
      </c>
      <c r="AW157" s="289">
        <f t="shared" si="932"/>
        <v>546.14999999999998</v>
      </c>
      <c r="AX157" s="287">
        <v>650</v>
      </c>
      <c r="AY157" s="303">
        <f t="shared" si="921"/>
        <v>97.5</v>
      </c>
      <c r="AZ157" s="301">
        <f t="shared" si="951"/>
        <v>0</v>
      </c>
      <c r="BA157" s="287"/>
      <c r="BB157" s="303">
        <f t="shared" si="922"/>
        <v>195</v>
      </c>
      <c r="BC157" s="287"/>
      <c r="BD157" s="299">
        <v>243.16662600000001</v>
      </c>
      <c r="BE157" s="299">
        <v>459.48965500000003</v>
      </c>
      <c r="BF157" s="298">
        <f>_xlfn.FLOOR.PRECISE('[10]численность 2021'!G174)</f>
        <v>658</v>
      </c>
      <c r="BG157" s="298">
        <v>1.0946549999999999</v>
      </c>
      <c r="BH157" s="298">
        <v>2.0679099999999999</v>
      </c>
      <c r="BI157" s="298">
        <f t="shared" si="933"/>
        <v>2.9612959669278469</v>
      </c>
      <c r="BJ157" s="300">
        <f>_xlfn.FLOOR.PRECISE('[10]численность 2021'!K174)</f>
        <v>37</v>
      </c>
      <c r="BK157" s="300"/>
      <c r="BL157" s="300">
        <f t="shared" si="913"/>
        <v>37</v>
      </c>
      <c r="BM157" s="303">
        <f t="shared" si="934"/>
        <v>46.060000000000002</v>
      </c>
      <c r="BN157" s="289">
        <f t="shared" si="935"/>
        <v>37</v>
      </c>
      <c r="BO157" s="287">
        <v>37</v>
      </c>
      <c r="BP157" s="303">
        <f t="shared" si="923"/>
        <v>5.5499999999999998</v>
      </c>
      <c r="BQ157" s="301">
        <f t="shared" si="936"/>
        <v>0</v>
      </c>
      <c r="BR157" s="287"/>
      <c r="BS157" s="303">
        <f t="shared" si="937"/>
        <v>7.4000000000000004</v>
      </c>
      <c r="BT157" s="287"/>
      <c r="BU157" s="299">
        <v>347.82678199999998</v>
      </c>
      <c r="BV157" s="299">
        <v>508.37063599999999</v>
      </c>
      <c r="BW157" s="298">
        <f>_xlfn.FLOOR.PRECISE('[10]численность 2021'!H174)</f>
        <v>600</v>
      </c>
      <c r="BX157" s="298">
        <v>1.5658000000000001</v>
      </c>
      <c r="BY157" s="298">
        <v>2.2878970000000001</v>
      </c>
      <c r="BZ157" s="298">
        <f t="shared" si="938"/>
        <v>2.7002698786576111</v>
      </c>
      <c r="CA157" s="300">
        <f>_xlfn.FLOOR.PRECISE('[10]численность 2021'!M174)</f>
        <v>42</v>
      </c>
      <c r="CB157" s="300"/>
      <c r="CC157" s="300"/>
      <c r="CD157" s="300">
        <f t="shared" si="914"/>
        <v>42</v>
      </c>
      <c r="CE157" s="303">
        <f t="shared" si="939"/>
        <v>42.000000000000007</v>
      </c>
      <c r="CF157" s="289">
        <f t="shared" si="940"/>
        <v>42.000000000000007</v>
      </c>
      <c r="CG157" s="287">
        <v>42</v>
      </c>
      <c r="CH157" s="303">
        <f t="shared" si="915"/>
        <v>3.1499999999999999</v>
      </c>
      <c r="CI157" s="301">
        <f t="shared" si="941"/>
        <v>0</v>
      </c>
      <c r="CJ157" s="287"/>
      <c r="CK157" s="303">
        <f t="shared" si="916"/>
        <v>3.1499999999999999</v>
      </c>
      <c r="CL157" s="301">
        <f t="shared" si="942"/>
        <v>0</v>
      </c>
      <c r="CM157" s="287"/>
      <c r="CN157" s="303">
        <f t="shared" si="919"/>
        <v>8.4000000000000004</v>
      </c>
      <c r="CO157" s="287"/>
      <c r="CP157" s="304">
        <f t="shared" si="920"/>
        <v>1</v>
      </c>
      <c r="CQ157" s="299"/>
      <c r="CR157" s="299">
        <v>117</v>
      </c>
      <c r="CS157" s="299" t="e">
        <f>#NAME?</f>
        <v>#REF!</v>
      </c>
      <c r="CT157" s="298"/>
      <c r="CU157" s="298">
        <v>0.54000000000000004</v>
      </c>
      <c r="CV157" s="298" t="e">
        <f>#NAME?</f>
        <v>#REF!</v>
      </c>
      <c r="CW157" s="300" t="e">
        <f>#NAME?</f>
        <v>#REF!</v>
      </c>
      <c r="CX157" s="303" t="e">
        <f t="shared" si="906"/>
        <v>#REF!</v>
      </c>
      <c r="CY157" s="289" t="e">
        <f t="shared" si="907"/>
        <v>#REF!</v>
      </c>
      <c r="CZ157" s="287"/>
      <c r="DA157" s="303">
        <f t="shared" si="908"/>
        <v>0</v>
      </c>
      <c r="DB157" s="287"/>
      <c r="DC157" s="299">
        <v>0</v>
      </c>
      <c r="DD157" s="299">
        <v>0</v>
      </c>
      <c r="DE157" s="298">
        <f>_xlfn.FLOOR.PRECISE('[10]численность 2021'!I174)</f>
        <v>0</v>
      </c>
      <c r="DF157" s="298">
        <v>0</v>
      </c>
      <c r="DG157" s="298">
        <v>0</v>
      </c>
      <c r="DH157" s="298">
        <f t="shared" si="943"/>
        <v>0</v>
      </c>
      <c r="DI157" s="300">
        <f>_xlfn.FLOOR.PRECISE('[10]численность 2021'!N174)</f>
        <v>0</v>
      </c>
      <c r="DJ157" s="303">
        <f t="shared" si="917"/>
        <v>0</v>
      </c>
      <c r="DK157" s="301">
        <f t="shared" si="944"/>
        <v>0</v>
      </c>
      <c r="DL157" s="287"/>
      <c r="DM157" s="303">
        <f t="shared" si="918"/>
        <v>0</v>
      </c>
      <c r="DN157" s="287"/>
      <c r="DO157" s="299">
        <v>5.509493</v>
      </c>
      <c r="DP157" s="299">
        <v>4.8559859999999997</v>
      </c>
      <c r="DQ157" s="298">
        <f>_xlfn.FLOOR.PRECISE('[10]численность 2021'!J174)</f>
        <v>6</v>
      </c>
      <c r="DR157" s="298">
        <v>2.4802000000000001e-002</v>
      </c>
      <c r="DS157" s="298">
        <v>2.1853999999999998e-002</v>
      </c>
      <c r="DT157" s="298">
        <f t="shared" si="945"/>
        <v>2.7002698786576112e-002</v>
      </c>
      <c r="DU157" s="300">
        <f>_xlfn.FLOOR.PRECISE('[10]численность 2021'!S174)</f>
        <v>0</v>
      </c>
      <c r="DV157" s="303">
        <f t="shared" si="946"/>
        <v>0.60000000000000009</v>
      </c>
      <c r="DW157" s="301">
        <f t="shared" si="947"/>
        <v>0</v>
      </c>
      <c r="DX157" s="287"/>
      <c r="DY157" s="299">
        <v>270</v>
      </c>
      <c r="DZ157" s="306">
        <v>270</v>
      </c>
      <c r="EA157" s="298">
        <f>_xlfn.FLOOR.PRECISE('[10]численность 2021'!T174)</f>
        <v>270</v>
      </c>
      <c r="EB157" s="298">
        <v>1.2154499999999999</v>
      </c>
      <c r="EC157" s="298">
        <v>1.2151209999999999</v>
      </c>
      <c r="ED157" s="298">
        <f t="shared" si="952"/>
        <v>1.2151214453959251</v>
      </c>
      <c r="EE157" s="300">
        <f>_xlfn.FLOOR.PRECISE('[10]численность 2021'!U174)</f>
        <v>10</v>
      </c>
      <c r="EF157" s="303">
        <f t="shared" si="948"/>
        <v>27</v>
      </c>
      <c r="EG157" s="301">
        <f t="shared" si="949"/>
        <v>10</v>
      </c>
      <c r="EH157" s="287">
        <v>10</v>
      </c>
    </row>
    <row r="158" s="297" customFormat="1" ht="51" customHeight="1">
      <c r="A158" s="152" t="s">
        <v>346</v>
      </c>
      <c r="B158" s="298">
        <f>'[10]численность 2021'!C173</f>
        <v>147.260009765625</v>
      </c>
      <c r="C158" s="299">
        <v>313.55075099999999</v>
      </c>
      <c r="D158" s="299">
        <v>173.07002299999999</v>
      </c>
      <c r="E158" s="298">
        <f>_xlfn.FLOOR.PRECISE('[10]численность 2021'!D173)</f>
        <v>0</v>
      </c>
      <c r="F158" s="298">
        <v>0.98406800000000005</v>
      </c>
      <c r="G158" s="282">
        <v>0.98406800000000005</v>
      </c>
      <c r="H158" s="298">
        <f t="shared" si="909"/>
        <v>0</v>
      </c>
      <c r="I158" s="300">
        <f>_xlfn.FLOOR.PRECISE('[10]численность 2021'!R173)</f>
        <v>0</v>
      </c>
      <c r="J158" s="285">
        <f t="shared" si="950"/>
        <v>0</v>
      </c>
      <c r="K158" s="301">
        <f t="shared" si="924"/>
        <v>0</v>
      </c>
      <c r="L158" s="287"/>
      <c r="M158" s="299">
        <v>80</v>
      </c>
      <c r="N158" s="299">
        <v>50</v>
      </c>
      <c r="O158" s="298">
        <f>_xlfn.FLOOR.PRECISE('[10]численность 2021'!P173)</f>
        <v>0</v>
      </c>
      <c r="P158" s="282">
        <v>0.454876</v>
      </c>
      <c r="Q158" s="298">
        <v>0.284298</v>
      </c>
      <c r="R158" s="298">
        <f t="shared" si="925"/>
        <v>0</v>
      </c>
      <c r="S158" s="300">
        <f>_xlfn.FLOOR.PRECISE('[10]численность 2021'!Q173)</f>
        <v>0</v>
      </c>
      <c r="T158" s="300"/>
      <c r="U158" s="285">
        <f t="shared" si="910"/>
        <v>0</v>
      </c>
      <c r="V158" s="301">
        <f t="shared" si="926"/>
        <v>0</v>
      </c>
      <c r="W158" s="287"/>
      <c r="X158" s="287"/>
      <c r="Y158" s="302"/>
      <c r="Z158" s="299">
        <v>671.32525599999997</v>
      </c>
      <c r="AA158" s="299">
        <v>583.99114999999995</v>
      </c>
      <c r="AB158" s="298">
        <f>_xlfn.FLOOR.PRECISE('[10]численность 2021'!E173)</f>
        <v>78</v>
      </c>
      <c r="AC158" s="298">
        <v>3.8171240000000002</v>
      </c>
      <c r="AD158" s="298">
        <v>3.3205469999999999</v>
      </c>
      <c r="AE158" s="298">
        <f t="shared" si="927"/>
        <v>0.52967536892156031</v>
      </c>
      <c r="AF158" s="300">
        <f>_xlfn.FLOOR.PRECISE('[10]численность 2021'!O173)</f>
        <v>0</v>
      </c>
      <c r="AG158" s="303">
        <f t="shared" si="928"/>
        <v>3.9000000000000004</v>
      </c>
      <c r="AH158" s="301">
        <f t="shared" si="905"/>
        <v>0</v>
      </c>
      <c r="AI158" s="289">
        <f t="shared" si="929"/>
        <v>2.25</v>
      </c>
      <c r="AJ158" s="287">
        <v>3</v>
      </c>
      <c r="AK158" s="287">
        <v>2</v>
      </c>
      <c r="AL158" s="299">
        <v>103.863686</v>
      </c>
      <c r="AM158" s="299">
        <v>97.351898000000006</v>
      </c>
      <c r="AN158" s="298">
        <f>_xlfn.FLOOR.PRECISE('[10]численность 2021'!F173)</f>
        <v>837</v>
      </c>
      <c r="AO158" s="298">
        <v>0.59056399999999998</v>
      </c>
      <c r="AP158" s="298">
        <v>0.55353799999999997</v>
      </c>
      <c r="AQ158" s="298">
        <f t="shared" si="930"/>
        <v>5.6838241511198202</v>
      </c>
      <c r="AR158" s="300">
        <f>_xlfn.FLOOR.PRECISE('[10]численность 2021'!L173)</f>
        <v>0</v>
      </c>
      <c r="AS158" s="300"/>
      <c r="AT158" s="284">
        <f t="shared" si="911"/>
        <v>0</v>
      </c>
      <c r="AU158" s="303">
        <f t="shared" si="931"/>
        <v>66.960000000000008</v>
      </c>
      <c r="AV158" s="285">
        <f t="shared" si="912"/>
        <v>0</v>
      </c>
      <c r="AW158" s="289">
        <f t="shared" si="932"/>
        <v>0</v>
      </c>
      <c r="AX158" s="287">
        <v>10</v>
      </c>
      <c r="AY158" s="285">
        <f t="shared" si="921"/>
        <v>1.5</v>
      </c>
      <c r="AZ158" s="301">
        <f t="shared" si="951"/>
        <v>0</v>
      </c>
      <c r="BA158" s="287"/>
      <c r="BB158" s="285">
        <f t="shared" si="922"/>
        <v>3</v>
      </c>
      <c r="BC158" s="287">
        <v>3</v>
      </c>
      <c r="BD158" s="299">
        <v>81.686508000000003</v>
      </c>
      <c r="BE158" s="299">
        <v>43.988632000000003</v>
      </c>
      <c r="BF158" s="298">
        <f>_xlfn.FLOOR.PRECISE('[10]численность 2021'!G173)</f>
        <v>0</v>
      </c>
      <c r="BG158" s="298">
        <v>0.46446599999999999</v>
      </c>
      <c r="BH158" s="298">
        <v>0.25011699999999998</v>
      </c>
      <c r="BI158" s="298">
        <f t="shared" si="933"/>
        <v>0</v>
      </c>
      <c r="BJ158" s="300">
        <f>_xlfn.FLOOR.PRECISE('[10]численность 2021'!K173)</f>
        <v>0</v>
      </c>
      <c r="BK158" s="300"/>
      <c r="BL158" s="284">
        <f t="shared" si="913"/>
        <v>0</v>
      </c>
      <c r="BM158" s="303">
        <f t="shared" si="934"/>
        <v>0</v>
      </c>
      <c r="BN158" s="289">
        <f t="shared" si="935"/>
        <v>0</v>
      </c>
      <c r="BO158" s="287"/>
      <c r="BP158" s="285">
        <f t="shared" si="923"/>
        <v>0</v>
      </c>
      <c r="BQ158" s="301">
        <f t="shared" si="936"/>
        <v>0</v>
      </c>
      <c r="BR158" s="287"/>
      <c r="BS158" s="303">
        <f t="shared" si="937"/>
        <v>0</v>
      </c>
      <c r="BT158" s="287"/>
      <c r="BU158" s="299">
        <v>266.97540299999997</v>
      </c>
      <c r="BV158" s="299">
        <v>161.29165599999999</v>
      </c>
      <c r="BW158" s="298">
        <f>_xlfn.FLOOR.PRECISE('[10]численность 2021'!H173)</f>
        <v>0</v>
      </c>
      <c r="BX158" s="298">
        <v>1.5180100000000001</v>
      </c>
      <c r="BY158" s="298">
        <v>0.91709700000000005</v>
      </c>
      <c r="BZ158" s="298">
        <f t="shared" si="938"/>
        <v>0</v>
      </c>
      <c r="CA158" s="300">
        <f>_xlfn.FLOOR.PRECISE('[10]численность 2021'!M173)</f>
        <v>0</v>
      </c>
      <c r="CB158" s="300"/>
      <c r="CC158" s="300"/>
      <c r="CD158" s="284">
        <f t="shared" si="914"/>
        <v>0</v>
      </c>
      <c r="CE158" s="303">
        <f t="shared" si="939"/>
        <v>0</v>
      </c>
      <c r="CF158" s="289">
        <f t="shared" si="940"/>
        <v>0</v>
      </c>
      <c r="CG158" s="287"/>
      <c r="CH158" s="285">
        <f t="shared" si="915"/>
        <v>0</v>
      </c>
      <c r="CI158" s="301">
        <f t="shared" si="941"/>
        <v>0</v>
      </c>
      <c r="CJ158" s="287"/>
      <c r="CK158" s="285">
        <f t="shared" si="916"/>
        <v>0</v>
      </c>
      <c r="CL158" s="301">
        <f t="shared" si="942"/>
        <v>0</v>
      </c>
      <c r="CM158" s="287"/>
      <c r="CN158" s="303">
        <f t="shared" si="919"/>
        <v>0</v>
      </c>
      <c r="CO158" s="287"/>
      <c r="CP158" s="304">
        <f t="shared" si="920"/>
        <v>1</v>
      </c>
      <c r="CQ158" s="299"/>
      <c r="CR158" s="299">
        <v>0</v>
      </c>
      <c r="CS158" s="299" t="e">
        <f>#NAME?</f>
        <v>#REF!</v>
      </c>
      <c r="CT158" s="298"/>
      <c r="CU158" s="298">
        <v>0</v>
      </c>
      <c r="CV158" s="298" t="e">
        <f>#NAME?</f>
        <v>#REF!</v>
      </c>
      <c r="CW158" s="300" t="e">
        <f>#NAME?</f>
        <v>#REF!</v>
      </c>
      <c r="CX158" s="303" t="e">
        <f t="shared" si="906"/>
        <v>#REF!</v>
      </c>
      <c r="CY158" s="289"/>
      <c r="CZ158" s="287"/>
      <c r="DA158" s="303"/>
      <c r="DB158" s="287"/>
      <c r="DC158" s="299">
        <v>0</v>
      </c>
      <c r="DD158" s="299">
        <v>0</v>
      </c>
      <c r="DE158" s="298">
        <f>_xlfn.FLOOR.PRECISE('[10]численность 2021'!I173)</f>
        <v>0</v>
      </c>
      <c r="DF158" s="298">
        <v>0</v>
      </c>
      <c r="DG158" s="298">
        <v>0</v>
      </c>
      <c r="DH158" s="298">
        <f t="shared" si="943"/>
        <v>0</v>
      </c>
      <c r="DI158" s="300">
        <f>_xlfn.FLOOR.PRECISE('[10]численность 2021'!N173)</f>
        <v>0</v>
      </c>
      <c r="DJ158" s="285">
        <f t="shared" si="917"/>
        <v>0</v>
      </c>
      <c r="DK158" s="301">
        <f t="shared" si="944"/>
        <v>0</v>
      </c>
      <c r="DL158" s="287"/>
      <c r="DM158" s="285">
        <f t="shared" si="918"/>
        <v>0</v>
      </c>
      <c r="DN158" s="287"/>
      <c r="DO158" s="299">
        <v>2.6129229999999999</v>
      </c>
      <c r="DP158" s="299">
        <v>2.4037510000000002</v>
      </c>
      <c r="DQ158" s="298">
        <f>_xlfn.FLOOR.PRECISE('[10]численность 2021'!J173)</f>
        <v>0</v>
      </c>
      <c r="DR158" s="298">
        <v>1.4857e-002</v>
      </c>
      <c r="DS158" s="298">
        <v>1.3668e-002</v>
      </c>
      <c r="DT158" s="298">
        <f t="shared" si="945"/>
        <v>0</v>
      </c>
      <c r="DU158" s="300">
        <f>_xlfn.FLOOR.PRECISE('[10]численность 2021'!S173)</f>
        <v>0</v>
      </c>
      <c r="DV158" s="303">
        <f t="shared" si="946"/>
        <v>0</v>
      </c>
      <c r="DW158" s="301">
        <f t="shared" si="947"/>
        <v>0</v>
      </c>
      <c r="DX158" s="287"/>
      <c r="DY158" s="299">
        <v>0</v>
      </c>
      <c r="DZ158" s="306">
        <v>0</v>
      </c>
      <c r="EA158" s="298">
        <f>_xlfn.FLOOR.PRECISE('[10]численность 2021'!T173)</f>
        <v>0</v>
      </c>
      <c r="EB158" s="282">
        <v>0</v>
      </c>
      <c r="EC158" s="298">
        <v>0</v>
      </c>
      <c r="ED158" s="298">
        <f t="shared" si="952"/>
        <v>0</v>
      </c>
      <c r="EE158" s="300">
        <f>_xlfn.FLOOR.PRECISE('[10]численность 2021'!U173)</f>
        <v>0</v>
      </c>
      <c r="EF158" s="303">
        <f t="shared" si="948"/>
        <v>0</v>
      </c>
      <c r="EG158" s="301">
        <f t="shared" si="949"/>
        <v>0</v>
      </c>
      <c r="EH158" s="287"/>
    </row>
    <row r="159" ht="48.75" customHeight="1">
      <c r="A159" s="152" t="s">
        <v>347</v>
      </c>
      <c r="B159" s="282">
        <f>'[10]численность 2021'!C171</f>
        <v>125.85200500488281</v>
      </c>
      <c r="C159" s="283">
        <v>529.72186299999998</v>
      </c>
      <c r="D159" s="283">
        <v>627.78460700000005</v>
      </c>
      <c r="E159" s="282">
        <f>_xlfn.FLOOR.PRECISE('[10]численность 2021'!D171)</f>
        <v>590</v>
      </c>
      <c r="F159" s="282">
        <v>5.1709519999999998</v>
      </c>
      <c r="G159" s="282">
        <v>5.1709519999999998</v>
      </c>
      <c r="H159" s="282">
        <f t="shared" si="909"/>
        <v>4.6880460901446037</v>
      </c>
      <c r="I159" s="284">
        <f>_xlfn.FLOOR.PRECISE('[10]численность 2021'!R171)</f>
        <v>200</v>
      </c>
      <c r="J159" s="285">
        <f t="shared" si="950"/>
        <v>206.5</v>
      </c>
      <c r="K159" s="286">
        <f t="shared" si="924"/>
        <v>200</v>
      </c>
      <c r="L159" s="292">
        <v>200</v>
      </c>
      <c r="M159" s="283">
        <v>50</v>
      </c>
      <c r="N159" s="283">
        <v>63</v>
      </c>
      <c r="O159" s="282">
        <f>_xlfn.FLOOR.PRECISE('[10]численность 2021'!P171)</f>
        <v>41</v>
      </c>
      <c r="P159" s="282">
        <v>0.407578</v>
      </c>
      <c r="Q159" s="282">
        <v>0.51892000000000005</v>
      </c>
      <c r="R159" s="282">
        <f t="shared" si="925"/>
        <v>0.32577947406089619</v>
      </c>
      <c r="S159" s="284">
        <f>_xlfn.FLOOR.PRECISE('[10]численность 2021'!Q171)</f>
        <v>8</v>
      </c>
      <c r="T159" s="284"/>
      <c r="U159" s="285">
        <f t="shared" si="910"/>
        <v>12.299999999999999</v>
      </c>
      <c r="V159" s="286">
        <f t="shared" si="926"/>
        <v>8</v>
      </c>
      <c r="W159" s="292">
        <v>8</v>
      </c>
      <c r="X159" s="292"/>
      <c r="Y159" s="288"/>
      <c r="Z159" s="283">
        <v>1011.355286</v>
      </c>
      <c r="AA159" s="283">
        <v>1183.5043949999999</v>
      </c>
      <c r="AB159" s="282">
        <f>_xlfn.FLOOR.PRECISE('[10]численность 2021'!E171)</f>
        <v>1190</v>
      </c>
      <c r="AC159" s="282">
        <v>8.2441169999999993</v>
      </c>
      <c r="AD159" s="282">
        <v>9.7483199999999997</v>
      </c>
      <c r="AE159" s="282">
        <f t="shared" si="927"/>
        <v>9.4555505885967435</v>
      </c>
      <c r="AF159" s="284">
        <f>_xlfn.FLOOR.PRECISE('[10]численность 2021'!O171)</f>
        <v>59</v>
      </c>
      <c r="AG159" s="285">
        <f t="shared" si="928"/>
        <v>59.5</v>
      </c>
      <c r="AH159" s="286">
        <f t="shared" si="905"/>
        <v>59</v>
      </c>
      <c r="AI159" s="289">
        <f t="shared" si="929"/>
        <v>44.25</v>
      </c>
      <c r="AJ159" s="292">
        <v>59</v>
      </c>
      <c r="AK159" s="292">
        <v>44</v>
      </c>
      <c r="AL159" s="283">
        <v>651.66570999999999</v>
      </c>
      <c r="AM159" s="283">
        <v>846.18566899999996</v>
      </c>
      <c r="AN159" s="282">
        <f>_xlfn.FLOOR.PRECISE('[10]численность 2021'!F171)</f>
        <v>799</v>
      </c>
      <c r="AO159" s="282">
        <v>5.3120880000000001</v>
      </c>
      <c r="AP159" s="282">
        <v>6.9698840000000004</v>
      </c>
      <c r="AQ159" s="282">
        <f t="shared" si="930"/>
        <v>6.3487268237720995</v>
      </c>
      <c r="AR159" s="284">
        <f>_xlfn.FLOOR.PRECISE('[10]численность 2021'!L171)</f>
        <v>70</v>
      </c>
      <c r="AS159" s="284"/>
      <c r="AT159" s="284">
        <f t="shared" si="911"/>
        <v>70</v>
      </c>
      <c r="AU159" s="285">
        <f t="shared" si="931"/>
        <v>79.900000000000006</v>
      </c>
      <c r="AV159" s="285">
        <f t="shared" si="912"/>
        <v>79.900000000000006</v>
      </c>
      <c r="AW159" s="290">
        <f t="shared" si="932"/>
        <v>70</v>
      </c>
      <c r="AX159" s="292">
        <v>70</v>
      </c>
      <c r="AY159" s="285">
        <f t="shared" si="921"/>
        <v>10.5</v>
      </c>
      <c r="AZ159" s="286">
        <f t="shared" si="951"/>
        <v>0</v>
      </c>
      <c r="BA159" s="292"/>
      <c r="BB159" s="285">
        <f t="shared" si="922"/>
        <v>21</v>
      </c>
      <c r="BC159" s="292"/>
      <c r="BD159" s="283">
        <v>138.59757999999999</v>
      </c>
      <c r="BE159" s="283">
        <v>152.192612</v>
      </c>
      <c r="BF159" s="282">
        <f>_xlfn.FLOOR.PRECISE('[10]численность 2021'!G171)</f>
        <v>186</v>
      </c>
      <c r="BG159" s="282">
        <v>1.129786</v>
      </c>
      <c r="BH159" s="282">
        <v>1.253584</v>
      </c>
      <c r="BI159" s="282">
        <f t="shared" si="933"/>
        <v>1.4779263945201633</v>
      </c>
      <c r="BJ159" s="284">
        <f>_xlfn.FLOOR.PRECISE('[10]численность 2021'!K171)</f>
        <v>9</v>
      </c>
      <c r="BK159" s="284"/>
      <c r="BL159" s="284">
        <f t="shared" si="913"/>
        <v>9</v>
      </c>
      <c r="BM159" s="285">
        <f t="shared" si="934"/>
        <v>9.3000000000000007</v>
      </c>
      <c r="BN159" s="290">
        <f t="shared" si="935"/>
        <v>9</v>
      </c>
      <c r="BO159" s="292">
        <v>9</v>
      </c>
      <c r="BP159" s="285">
        <f t="shared" si="923"/>
        <v>1.3499999999999999</v>
      </c>
      <c r="BQ159" s="286">
        <f t="shared" si="936"/>
        <v>0</v>
      </c>
      <c r="BR159" s="292"/>
      <c r="BS159" s="285">
        <f t="shared" si="937"/>
        <v>1.8</v>
      </c>
      <c r="BT159" s="292"/>
      <c r="BU159" s="283">
        <v>536.11370799999997</v>
      </c>
      <c r="BV159" s="283">
        <v>445.36364700000001</v>
      </c>
      <c r="BW159" s="282">
        <f>_xlfn.FLOOR.PRECISE('[10]численность 2021'!H171)</f>
        <v>509</v>
      </c>
      <c r="BX159" s="282">
        <v>4.3701600000000003</v>
      </c>
      <c r="BY159" s="282">
        <v>3.6683829999999999</v>
      </c>
      <c r="BZ159" s="282">
        <f t="shared" si="938"/>
        <v>4.0444329828535652</v>
      </c>
      <c r="CA159" s="284">
        <f>_xlfn.FLOOR.PRECISE('[10]численность 2021'!M171)</f>
        <v>40</v>
      </c>
      <c r="CB159" s="284"/>
      <c r="CC159" s="284"/>
      <c r="CD159" s="284">
        <f t="shared" si="914"/>
        <v>40</v>
      </c>
      <c r="CE159" s="285">
        <f t="shared" si="939"/>
        <v>40.719999999999999</v>
      </c>
      <c r="CF159" s="290">
        <f t="shared" si="940"/>
        <v>40</v>
      </c>
      <c r="CG159" s="292">
        <v>40</v>
      </c>
      <c r="CH159" s="285">
        <f t="shared" si="915"/>
        <v>3</v>
      </c>
      <c r="CI159" s="286">
        <f t="shared" si="941"/>
        <v>0</v>
      </c>
      <c r="CJ159" s="292"/>
      <c r="CK159" s="285">
        <f t="shared" si="916"/>
        <v>3</v>
      </c>
      <c r="CL159" s="286">
        <f t="shared" si="942"/>
        <v>0</v>
      </c>
      <c r="CM159" s="292"/>
      <c r="CN159" s="285">
        <f t="shared" si="919"/>
        <v>8</v>
      </c>
      <c r="CO159" s="292"/>
      <c r="CP159" s="291">
        <f t="shared" si="920"/>
        <v>1</v>
      </c>
      <c r="CQ159" s="283">
        <v>175</v>
      </c>
      <c r="CR159" s="283">
        <v>199</v>
      </c>
      <c r="CS159" s="283" t="e">
        <f>#NAME?</f>
        <v>#REF!</v>
      </c>
      <c r="CT159" s="282">
        <v>1.427</v>
      </c>
      <c r="CU159" s="282">
        <v>1.629</v>
      </c>
      <c r="CV159" s="282" t="e">
        <f>#NAME?</f>
        <v>#REF!</v>
      </c>
      <c r="CW159" s="284" t="e">
        <f>#NAME?</f>
        <v>#REF!</v>
      </c>
      <c r="CX159" s="285" t="e">
        <f t="shared" si="906"/>
        <v>#REF!</v>
      </c>
      <c r="CY159" s="290" t="e">
        <f t="shared" si="907"/>
        <v>#REF!</v>
      </c>
      <c r="CZ159" s="292"/>
      <c r="DA159" s="285">
        <f t="shared" si="908"/>
        <v>0</v>
      </c>
      <c r="DB159" s="292"/>
      <c r="DC159" s="283">
        <v>0</v>
      </c>
      <c r="DD159" s="283">
        <v>0</v>
      </c>
      <c r="DE159" s="282">
        <f>_xlfn.FLOOR.PRECISE('[10]численность 2021'!I171)</f>
        <v>0</v>
      </c>
      <c r="DF159" s="282">
        <v>0</v>
      </c>
      <c r="DG159" s="282">
        <v>0</v>
      </c>
      <c r="DH159" s="282">
        <f t="shared" si="943"/>
        <v>0</v>
      </c>
      <c r="DI159" s="284">
        <f>_xlfn.FLOOR.PRECISE('[10]численность 2021'!N171)</f>
        <v>0</v>
      </c>
      <c r="DJ159" s="285">
        <f t="shared" si="917"/>
        <v>0</v>
      </c>
      <c r="DK159" s="286">
        <f t="shared" si="944"/>
        <v>0</v>
      </c>
      <c r="DL159" s="292"/>
      <c r="DM159" s="285">
        <f t="shared" si="918"/>
        <v>0</v>
      </c>
      <c r="DN159" s="292"/>
      <c r="DO159" s="283">
        <v>9.9872139999999998</v>
      </c>
      <c r="DP159" s="283">
        <v>10</v>
      </c>
      <c r="DQ159" s="282">
        <f>_xlfn.FLOOR.PRECISE('[10]численность 2021'!J171)</f>
        <v>6</v>
      </c>
      <c r="DR159" s="282">
        <v>8.1410999999999997e-002</v>
      </c>
      <c r="DS159" s="282">
        <v>8.2367999999999997e-002</v>
      </c>
      <c r="DT159" s="282">
        <f t="shared" si="945"/>
        <v>4.7675044984521395e-002</v>
      </c>
      <c r="DU159" s="284">
        <f>_xlfn.FLOOR.PRECISE('[10]численность 2021'!S171)</f>
        <v>0</v>
      </c>
      <c r="DV159" s="285">
        <f t="shared" si="946"/>
        <v>0.60000000000000009</v>
      </c>
      <c r="DW159" s="286">
        <f t="shared" si="947"/>
        <v>0</v>
      </c>
      <c r="DX159" s="292"/>
      <c r="DY159" s="283">
        <v>0</v>
      </c>
      <c r="DZ159" s="293">
        <v>0</v>
      </c>
      <c r="EA159" s="282">
        <f>_xlfn.FLOOR.PRECISE('[10]численность 2021'!T171)</f>
        <v>0</v>
      </c>
      <c r="EB159" s="282">
        <v>0</v>
      </c>
      <c r="EC159" s="282">
        <v>0</v>
      </c>
      <c r="ED159" s="282">
        <f t="shared" si="952"/>
        <v>0</v>
      </c>
      <c r="EE159" s="284">
        <f>_xlfn.FLOOR.PRECISE('[10]численность 2021'!U171)</f>
        <v>0</v>
      </c>
      <c r="EF159" s="285">
        <f t="shared" si="948"/>
        <v>0</v>
      </c>
      <c r="EG159" s="286">
        <f t="shared" si="949"/>
        <v>0</v>
      </c>
      <c r="EH159" s="292"/>
    </row>
    <row r="160" s="297" customFormat="1">
      <c r="A160" s="152" t="s">
        <v>234</v>
      </c>
      <c r="B160" s="298">
        <f>'[10]численность 2021'!C172</f>
        <v>23.579999923706055</v>
      </c>
      <c r="C160" s="299">
        <v>93.594459999999998</v>
      </c>
      <c r="D160" s="299">
        <v>107.58699</v>
      </c>
      <c r="E160" s="298">
        <f>_xlfn.FLOOR.PRECISE('[10]численность 2021'!D172)</f>
        <v>107</v>
      </c>
      <c r="F160" s="298">
        <v>4.5626369999999996</v>
      </c>
      <c r="G160" s="282">
        <v>4.5626369999999996</v>
      </c>
      <c r="H160" s="298">
        <f t="shared" si="909"/>
        <v>4.5377438654029847</v>
      </c>
      <c r="I160" s="300">
        <f>_xlfn.FLOOR.PRECISE('[10]численность 2021'!R172)</f>
        <v>37</v>
      </c>
      <c r="J160" s="285">
        <f t="shared" si="950"/>
        <v>37.449999999999996</v>
      </c>
      <c r="K160" s="301">
        <f t="shared" si="924"/>
        <v>37</v>
      </c>
      <c r="L160" s="287">
        <v>37</v>
      </c>
      <c r="M160" s="299">
        <v>12</v>
      </c>
      <c r="N160" s="299">
        <v>18</v>
      </c>
      <c r="O160" s="298">
        <f>_xlfn.FLOOR.PRECISE('[10]численность 2021'!P172)</f>
        <v>21</v>
      </c>
      <c r="P160" s="282">
        <v>0.50890599999999997</v>
      </c>
      <c r="Q160" s="298">
        <v>0.76335900000000001</v>
      </c>
      <c r="R160" s="298">
        <f t="shared" si="925"/>
        <v>0.89058524461180077</v>
      </c>
      <c r="S160" s="300">
        <f>_xlfn.FLOOR.PRECISE('[10]численность 2021'!Q172)</f>
        <v>4</v>
      </c>
      <c r="T160" s="300"/>
      <c r="U160" s="285">
        <f t="shared" si="910"/>
        <v>6.2999999999999998</v>
      </c>
      <c r="V160" s="301">
        <f t="shared" si="926"/>
        <v>4</v>
      </c>
      <c r="W160" s="287">
        <v>4</v>
      </c>
      <c r="X160" s="287"/>
      <c r="Y160" s="302"/>
      <c r="Z160" s="299">
        <v>267.41275000000002</v>
      </c>
      <c r="AA160" s="299">
        <v>303.06781000000001</v>
      </c>
      <c r="AB160" s="298">
        <f>_xlfn.FLOOR.PRECISE('[10]численность 2021'!E172)</f>
        <v>303</v>
      </c>
      <c r="AC160" s="298">
        <v>11.34066</v>
      </c>
      <c r="AD160" s="298">
        <v>12.852748999999999</v>
      </c>
      <c r="AE160" s="298">
        <f t="shared" si="927"/>
        <v>12.849872815113125</v>
      </c>
      <c r="AF160" s="300">
        <f>_xlfn.FLOOR.PRECISE('[10]численность 2021'!O172)</f>
        <v>15</v>
      </c>
      <c r="AG160" s="303">
        <f t="shared" si="928"/>
        <v>15.15</v>
      </c>
      <c r="AH160" s="301">
        <f t="shared" si="905"/>
        <v>15</v>
      </c>
      <c r="AI160" s="289">
        <f t="shared" si="929"/>
        <v>11.25</v>
      </c>
      <c r="AJ160" s="287">
        <v>15</v>
      </c>
      <c r="AK160" s="287">
        <v>11</v>
      </c>
      <c r="AL160" s="299">
        <v>75.404174999999995</v>
      </c>
      <c r="AM160" s="299">
        <v>82.789124000000001</v>
      </c>
      <c r="AN160" s="298">
        <f>_xlfn.FLOOR.PRECISE('[10]численность 2021'!F172)</f>
        <v>82</v>
      </c>
      <c r="AO160" s="298">
        <v>3.1978019999999998</v>
      </c>
      <c r="AP160" s="298">
        <v>3.5109889999999999</v>
      </c>
      <c r="AQ160" s="298">
        <f t="shared" si="930"/>
        <v>3.4775233361032218</v>
      </c>
      <c r="AR160" s="300">
        <f>_xlfn.FLOOR.PRECISE('[10]численность 2021'!L172)</f>
        <v>5</v>
      </c>
      <c r="AS160" s="300"/>
      <c r="AT160" s="284">
        <f t="shared" si="911"/>
        <v>5</v>
      </c>
      <c r="AU160" s="303">
        <f t="shared" si="931"/>
        <v>5.7400000000000002</v>
      </c>
      <c r="AV160" s="285">
        <f t="shared" si="912"/>
        <v>0</v>
      </c>
      <c r="AW160" s="289">
        <f t="shared" si="932"/>
        <v>5</v>
      </c>
      <c r="AX160" s="287">
        <v>5</v>
      </c>
      <c r="AY160" s="285">
        <f t="shared" si="921"/>
        <v>0</v>
      </c>
      <c r="AZ160" s="301">
        <f t="shared" si="951"/>
        <v>0</v>
      </c>
      <c r="BA160" s="287"/>
      <c r="BB160" s="285">
        <f t="shared" si="922"/>
        <v>1.5</v>
      </c>
      <c r="BC160" s="287"/>
      <c r="BD160" s="299">
        <v>23.314404</v>
      </c>
      <c r="BE160" s="299">
        <v>26.870837999999999</v>
      </c>
      <c r="BF160" s="298">
        <f>_xlfn.FLOOR.PRECISE('[10]численность 2021'!G172)</f>
        <v>26</v>
      </c>
      <c r="BG160" s="298">
        <v>0.98873599999999995</v>
      </c>
      <c r="BH160" s="298">
        <v>1.139561</v>
      </c>
      <c r="BI160" s="298">
        <f t="shared" si="933"/>
        <v>1.1026293504717533</v>
      </c>
      <c r="BJ160" s="300">
        <f>_xlfn.FLOOR.PRECISE('[10]численность 2021'!K172)</f>
        <v>1</v>
      </c>
      <c r="BK160" s="300"/>
      <c r="BL160" s="284">
        <f t="shared" si="913"/>
        <v>1</v>
      </c>
      <c r="BM160" s="303">
        <f t="shared" si="934"/>
        <v>1.3</v>
      </c>
      <c r="BN160" s="289">
        <f t="shared" si="935"/>
        <v>1</v>
      </c>
      <c r="BO160" s="287">
        <v>1</v>
      </c>
      <c r="BP160" s="285">
        <f t="shared" si="923"/>
        <v>0</v>
      </c>
      <c r="BQ160" s="301">
        <f t="shared" si="936"/>
        <v>0</v>
      </c>
      <c r="BR160" s="287"/>
      <c r="BS160" s="303">
        <f t="shared" si="937"/>
        <v>0.20000000000000001</v>
      </c>
      <c r="BT160" s="287"/>
      <c r="BU160" s="299">
        <v>62.4351806640625</v>
      </c>
      <c r="BV160" s="299">
        <v>71.523842000000002</v>
      </c>
      <c r="BW160" s="298">
        <f>_xlfn.FLOOR.PRECISE('[10]численность 2021'!H172)</f>
        <v>71</v>
      </c>
      <c r="BX160" s="298">
        <v>2.647802</v>
      </c>
      <c r="BY160" s="298">
        <v>3.033242</v>
      </c>
      <c r="BZ160" s="298">
        <f t="shared" si="938"/>
        <v>3.0110263032113265</v>
      </c>
      <c r="CA160" s="300">
        <f>_xlfn.FLOOR.PRECISE('[10]численность 2021'!M172)</f>
        <v>3</v>
      </c>
      <c r="CB160" s="300"/>
      <c r="CC160" s="300"/>
      <c r="CD160" s="284">
        <f t="shared" si="914"/>
        <v>3</v>
      </c>
      <c r="CE160" s="303">
        <f t="shared" si="939"/>
        <v>4.9700000000000006</v>
      </c>
      <c r="CF160" s="289">
        <f t="shared" si="940"/>
        <v>3</v>
      </c>
      <c r="CG160" s="287">
        <v>3</v>
      </c>
      <c r="CH160" s="285">
        <f t="shared" si="915"/>
        <v>0</v>
      </c>
      <c r="CI160" s="301">
        <f t="shared" si="941"/>
        <v>0</v>
      </c>
      <c r="CJ160" s="287"/>
      <c r="CK160" s="285">
        <f t="shared" si="916"/>
        <v>0</v>
      </c>
      <c r="CL160" s="301">
        <f t="shared" si="942"/>
        <v>0</v>
      </c>
      <c r="CM160" s="287"/>
      <c r="CN160" s="303">
        <f t="shared" si="919"/>
        <v>0.60000000000000009</v>
      </c>
      <c r="CO160" s="287"/>
      <c r="CP160" s="304">
        <f t="shared" si="920"/>
        <v>1</v>
      </c>
      <c r="CQ160" s="299"/>
      <c r="CR160" s="299"/>
      <c r="CS160" s="299"/>
      <c r="CT160" s="298"/>
      <c r="CU160" s="298"/>
      <c r="CV160" s="298"/>
      <c r="CW160" s="300"/>
      <c r="CX160" s="303"/>
      <c r="CY160" s="289"/>
      <c r="CZ160" s="287"/>
      <c r="DA160" s="303"/>
      <c r="DB160" s="287"/>
      <c r="DC160" s="299">
        <v>0</v>
      </c>
      <c r="DD160" s="299">
        <v>0</v>
      </c>
      <c r="DE160" s="298">
        <f>_xlfn.FLOOR.PRECISE('[10]численность 2021'!I172)</f>
        <v>0</v>
      </c>
      <c r="DF160" s="298">
        <v>0</v>
      </c>
      <c r="DG160" s="298">
        <v>0</v>
      </c>
      <c r="DH160" s="298">
        <f t="shared" si="943"/>
        <v>0</v>
      </c>
      <c r="DI160" s="300">
        <f>_xlfn.FLOOR.PRECISE('[10]численность 2021'!N172)</f>
        <v>0</v>
      </c>
      <c r="DJ160" s="285">
        <f t="shared" si="917"/>
        <v>0</v>
      </c>
      <c r="DK160" s="301">
        <f t="shared" si="944"/>
        <v>0</v>
      </c>
      <c r="DL160" s="287"/>
      <c r="DM160" s="285">
        <f t="shared" si="918"/>
        <v>0</v>
      </c>
      <c r="DN160" s="287"/>
      <c r="DO160" s="299">
        <v>1.6842859999999999</v>
      </c>
      <c r="DP160" s="299">
        <v>1.8138460000000001</v>
      </c>
      <c r="DQ160" s="298">
        <f>_xlfn.FLOOR.PRECISE('[10]численность 2021'!J172)</f>
        <v>1</v>
      </c>
      <c r="DR160" s="298">
        <v>7.1429000000000006e-002</v>
      </c>
      <c r="DS160" s="298">
        <v>7.6923000000000005e-002</v>
      </c>
      <c r="DT160" s="298">
        <f t="shared" si="945"/>
        <v>4.2408821171990511e-002</v>
      </c>
      <c r="DU160" s="300">
        <f>_xlfn.FLOOR.PRECISE('[10]численность 2021'!S172)</f>
        <v>0</v>
      </c>
      <c r="DV160" s="303">
        <f t="shared" si="946"/>
        <v>0.10000000000000001</v>
      </c>
      <c r="DW160" s="301">
        <f t="shared" si="947"/>
        <v>0</v>
      </c>
      <c r="DX160" s="287"/>
      <c r="DY160" s="299">
        <v>0</v>
      </c>
      <c r="DZ160" s="306">
        <v>0</v>
      </c>
      <c r="EA160" s="298">
        <f>_xlfn.FLOOR.PRECISE('[10]численность 2021'!T172)</f>
        <v>0</v>
      </c>
      <c r="EB160" s="282">
        <v>0</v>
      </c>
      <c r="EC160" s="298">
        <v>0</v>
      </c>
      <c r="ED160" s="298">
        <f t="shared" si="952"/>
        <v>0</v>
      </c>
      <c r="EE160" s="300">
        <f>_xlfn.FLOOR.PRECISE('[10]численность 2021'!U172)</f>
        <v>0</v>
      </c>
      <c r="EF160" s="303">
        <f t="shared" si="948"/>
        <v>0</v>
      </c>
      <c r="EG160" s="301">
        <f t="shared" si="949"/>
        <v>0</v>
      </c>
      <c r="EH160" s="287"/>
    </row>
    <row r="161" ht="36" customHeight="1">
      <c r="A161" s="152" t="s">
        <v>337</v>
      </c>
      <c r="B161" s="282">
        <f>'[10]численность 2021'!C168</f>
        <v>182.58999633789063</v>
      </c>
      <c r="C161" s="283">
        <v>1516.716919</v>
      </c>
      <c r="D161" s="283">
        <v>1117.383057</v>
      </c>
      <c r="E161" s="282">
        <f>_xlfn.FLOOR.PRECISE('[10]численность 2021'!D168)</f>
        <v>1109</v>
      </c>
      <c r="F161" s="282">
        <v>6.1196289999999998</v>
      </c>
      <c r="G161" s="282">
        <v>6.1196289999999998</v>
      </c>
      <c r="H161" s="282">
        <f t="shared" si="909"/>
        <v>6.0737171928507401</v>
      </c>
      <c r="I161" s="284">
        <f>_xlfn.FLOOR.PRECISE('[10]численность 2021'!R168)</f>
        <v>388</v>
      </c>
      <c r="J161" s="285">
        <f t="shared" si="950"/>
        <v>388.14999999999998</v>
      </c>
      <c r="K161" s="286">
        <f t="shared" si="924"/>
        <v>388</v>
      </c>
      <c r="L161" s="287">
        <v>388</v>
      </c>
      <c r="M161" s="283">
        <v>285</v>
      </c>
      <c r="N161" s="283">
        <v>285</v>
      </c>
      <c r="O161" s="282">
        <f>_xlfn.FLOOR.PRECISE('[10]численность 2021'!P168)</f>
        <v>280</v>
      </c>
      <c r="P161" s="282">
        <v>1.5608740000000001</v>
      </c>
      <c r="Q161" s="282">
        <v>1.5608740000000001</v>
      </c>
      <c r="R161" s="282">
        <f t="shared" si="925"/>
        <v>1.5334903642905386</v>
      </c>
      <c r="S161" s="284">
        <f>_xlfn.FLOOR.PRECISE('[10]численность 2021'!Q168)</f>
        <v>20</v>
      </c>
      <c r="T161" s="284"/>
      <c r="U161" s="285">
        <f t="shared" si="910"/>
        <v>84</v>
      </c>
      <c r="V161" s="286">
        <f t="shared" si="926"/>
        <v>20</v>
      </c>
      <c r="W161" s="287">
        <v>20</v>
      </c>
      <c r="X161" s="287"/>
      <c r="Y161" s="288"/>
      <c r="Z161" s="283">
        <v>2769.179443</v>
      </c>
      <c r="AA161" s="283">
        <v>2359.1591800000001</v>
      </c>
      <c r="AB161" s="282">
        <f>_xlfn.FLOOR.PRECISE('[10]численность 2021'!E168)</f>
        <v>3304</v>
      </c>
      <c r="AC161" s="282">
        <v>15.166107</v>
      </c>
      <c r="AD161" s="282">
        <v>12.920527999999999</v>
      </c>
      <c r="AE161" s="282">
        <f t="shared" si="927"/>
        <v>18.095186298628356</v>
      </c>
      <c r="AF161" s="284">
        <f>_xlfn.FLOOR.PRECISE('[10]численность 2021'!O168)</f>
        <v>165</v>
      </c>
      <c r="AG161" s="285">
        <f t="shared" si="928"/>
        <v>165.20000000000002</v>
      </c>
      <c r="AH161" s="286">
        <f t="shared" si="905"/>
        <v>165</v>
      </c>
      <c r="AI161" s="289">
        <f t="shared" si="929"/>
        <v>114.75</v>
      </c>
      <c r="AJ161" s="287">
        <v>153</v>
      </c>
      <c r="AK161" s="287">
        <v>114</v>
      </c>
      <c r="AL161" s="283">
        <v>680.88665800000001</v>
      </c>
      <c r="AM161" s="283">
        <v>870.64825399999995</v>
      </c>
      <c r="AN161" s="282">
        <f>_xlfn.FLOOR.PRECISE('[10]численность 2021'!F168)</f>
        <v>718</v>
      </c>
      <c r="AO161" s="282">
        <v>3.729047</v>
      </c>
      <c r="AP161" s="282">
        <v>4.7683239999999998</v>
      </c>
      <c r="AQ161" s="282">
        <f t="shared" si="930"/>
        <v>3.9323074341450241</v>
      </c>
      <c r="AR161" s="284">
        <f>_xlfn.FLOOR.PRECISE('[10]численность 2021'!L168)</f>
        <v>25</v>
      </c>
      <c r="AS161" s="284"/>
      <c r="AT161" s="284">
        <f t="shared" si="911"/>
        <v>25</v>
      </c>
      <c r="AU161" s="285">
        <f t="shared" si="931"/>
        <v>50.260000000000005</v>
      </c>
      <c r="AV161" s="285">
        <f t="shared" si="912"/>
        <v>0</v>
      </c>
      <c r="AW161" s="290">
        <f t="shared" si="932"/>
        <v>25</v>
      </c>
      <c r="AX161" s="287">
        <v>25</v>
      </c>
      <c r="AY161" s="285">
        <f t="shared" si="921"/>
        <v>3.75</v>
      </c>
      <c r="AZ161" s="286">
        <f t="shared" si="951"/>
        <v>0</v>
      </c>
      <c r="BA161" s="287"/>
      <c r="BB161" s="285">
        <f t="shared" si="922"/>
        <v>7.5</v>
      </c>
      <c r="BC161" s="287"/>
      <c r="BD161" s="283">
        <v>320.43374599999999</v>
      </c>
      <c r="BE161" s="283">
        <v>484.80438199999998</v>
      </c>
      <c r="BF161" s="282">
        <f>_xlfn.FLOOR.PRECISE('[10]численность 2021'!G168)</f>
        <v>526</v>
      </c>
      <c r="BG161" s="282">
        <v>1.7549360000000001</v>
      </c>
      <c r="BH161" s="282">
        <v>2.6551529999999999</v>
      </c>
      <c r="BI161" s="282">
        <f t="shared" si="933"/>
        <v>2.8807711843457975</v>
      </c>
      <c r="BJ161" s="284">
        <f>_xlfn.FLOOR.PRECISE('[10]численность 2021'!K168)</f>
        <v>10</v>
      </c>
      <c r="BK161" s="284"/>
      <c r="BL161" s="284">
        <f t="shared" si="913"/>
        <v>10</v>
      </c>
      <c r="BM161" s="285">
        <f t="shared" si="934"/>
        <v>36.82</v>
      </c>
      <c r="BN161" s="290">
        <f t="shared" si="935"/>
        <v>10</v>
      </c>
      <c r="BO161" s="287">
        <v>10</v>
      </c>
      <c r="BP161" s="285">
        <f t="shared" si="923"/>
        <v>1.5</v>
      </c>
      <c r="BQ161" s="286">
        <f t="shared" si="936"/>
        <v>0</v>
      </c>
      <c r="BR161" s="287"/>
      <c r="BS161" s="285">
        <f t="shared" si="937"/>
        <v>2</v>
      </c>
      <c r="BT161" s="287"/>
      <c r="BU161" s="283">
        <v>1582.60022</v>
      </c>
      <c r="BV161" s="283">
        <v>1435.646606</v>
      </c>
      <c r="BW161" s="282">
        <f>_xlfn.FLOOR.PRECISE('[10]численность 2021'!H168)</f>
        <v>1347</v>
      </c>
      <c r="BX161" s="282">
        <v>8.6675079999999998</v>
      </c>
      <c r="BY161" s="282">
        <v>7.862679</v>
      </c>
      <c r="BZ161" s="282">
        <f t="shared" si="938"/>
        <v>7.3771840024976978</v>
      </c>
      <c r="CA161" s="284">
        <f>_xlfn.FLOOR.PRECISE('[10]численность 2021'!M168)</f>
        <v>94</v>
      </c>
      <c r="CB161" s="284"/>
      <c r="CC161" s="284"/>
      <c r="CD161" s="284">
        <f t="shared" si="914"/>
        <v>94</v>
      </c>
      <c r="CE161" s="285">
        <f t="shared" si="939"/>
        <v>134.70000000000002</v>
      </c>
      <c r="CF161" s="290">
        <f t="shared" si="940"/>
        <v>94</v>
      </c>
      <c r="CG161" s="287">
        <v>94</v>
      </c>
      <c r="CH161" s="285">
        <f t="shared" si="915"/>
        <v>7.0499999999999998</v>
      </c>
      <c r="CI161" s="286">
        <f t="shared" si="941"/>
        <v>0</v>
      </c>
      <c r="CJ161" s="287"/>
      <c r="CK161" s="285">
        <f t="shared" si="916"/>
        <v>7.0499999999999998</v>
      </c>
      <c r="CL161" s="286">
        <f t="shared" si="942"/>
        <v>0</v>
      </c>
      <c r="CM161" s="287"/>
      <c r="CN161" s="285">
        <f t="shared" si="919"/>
        <v>18.800000000000001</v>
      </c>
      <c r="CO161" s="287"/>
      <c r="CP161" s="291">
        <f t="shared" si="920"/>
        <v>1</v>
      </c>
      <c r="CQ161" s="283">
        <v>0</v>
      </c>
      <c r="CR161" s="283">
        <v>0</v>
      </c>
      <c r="CS161" s="283" t="e">
        <f>#NAME?</f>
        <v>#REF!</v>
      </c>
      <c r="CT161" s="282">
        <v>0</v>
      </c>
      <c r="CU161" s="282">
        <v>0</v>
      </c>
      <c r="CV161" s="282" t="e">
        <f>#NAME?</f>
        <v>#REF!</v>
      </c>
      <c r="CW161" s="284" t="e">
        <f>#NAME?</f>
        <v>#REF!</v>
      </c>
      <c r="CX161" s="285" t="e">
        <f t="shared" si="906"/>
        <v>#REF!</v>
      </c>
      <c r="CY161" s="290" t="e">
        <f t="shared" si="907"/>
        <v>#REF!</v>
      </c>
      <c r="CZ161" s="292"/>
      <c r="DA161" s="285">
        <f t="shared" si="908"/>
        <v>0</v>
      </c>
      <c r="DB161" s="292"/>
      <c r="DC161" s="283">
        <v>0</v>
      </c>
      <c r="DD161" s="283">
        <v>0</v>
      </c>
      <c r="DE161" s="282">
        <f>_xlfn.FLOOR.PRECISE('[10]численность 2021'!I168)</f>
        <v>0</v>
      </c>
      <c r="DF161" s="282">
        <v>0</v>
      </c>
      <c r="DG161" s="282">
        <v>0</v>
      </c>
      <c r="DH161" s="282">
        <f t="shared" si="943"/>
        <v>0</v>
      </c>
      <c r="DI161" s="284">
        <f>_xlfn.FLOOR.PRECISE('[10]численность 2021'!N168)</f>
        <v>0</v>
      </c>
      <c r="DJ161" s="285">
        <f t="shared" si="917"/>
        <v>0</v>
      </c>
      <c r="DK161" s="286">
        <f t="shared" si="944"/>
        <v>0</v>
      </c>
      <c r="DL161" s="287"/>
      <c r="DM161" s="285">
        <f t="shared" si="918"/>
        <v>0</v>
      </c>
      <c r="DN161" s="287"/>
      <c r="DO161" s="283">
        <v>32.079464000000002</v>
      </c>
      <c r="DP161" s="283">
        <v>31.790452999999999</v>
      </c>
      <c r="DQ161" s="282">
        <f>_xlfn.FLOOR.PRECISE('[10]численность 2021'!J168)</f>
        <v>28</v>
      </c>
      <c r="DR161" s="282">
        <v>0.17569100000000001</v>
      </c>
      <c r="DS161" s="282">
        <v>0.17410800000000001</v>
      </c>
      <c r="DT161" s="282">
        <f t="shared" si="945"/>
        <v>0.15334903642905387</v>
      </c>
      <c r="DU161" s="284">
        <f>_xlfn.FLOOR.PRECISE('[10]численность 2021'!S168)</f>
        <v>0</v>
      </c>
      <c r="DV161" s="285">
        <f t="shared" si="946"/>
        <v>2.8000000000000003</v>
      </c>
      <c r="DW161" s="286">
        <f t="shared" si="947"/>
        <v>0</v>
      </c>
      <c r="DX161" s="287"/>
      <c r="DY161" s="283">
        <v>0</v>
      </c>
      <c r="DZ161" s="293">
        <v>0</v>
      </c>
      <c r="EA161" s="282">
        <f>_xlfn.FLOOR.PRECISE('[10]численность 2021'!T168)</f>
        <v>0</v>
      </c>
      <c r="EB161" s="282">
        <v>0</v>
      </c>
      <c r="EC161" s="282">
        <v>0</v>
      </c>
      <c r="ED161" s="282">
        <f t="shared" si="952"/>
        <v>0</v>
      </c>
      <c r="EE161" s="284">
        <f>_xlfn.FLOOR.PRECISE('[10]численность 2021'!U168)</f>
        <v>0</v>
      </c>
      <c r="EF161" s="285">
        <f t="shared" si="948"/>
        <v>0</v>
      </c>
      <c r="EG161" s="286">
        <f t="shared" si="949"/>
        <v>0</v>
      </c>
      <c r="EH161" s="292"/>
    </row>
    <row r="162" ht="15.75">
      <c r="A162" s="268" t="s">
        <v>239</v>
      </c>
      <c r="B162" s="282"/>
      <c r="C162" s="283"/>
      <c r="D162" s="283"/>
      <c r="E162" s="282"/>
      <c r="F162" s="282"/>
      <c r="G162" s="282"/>
      <c r="H162" s="282"/>
      <c r="I162" s="284"/>
      <c r="J162" s="285">
        <f t="shared" si="950"/>
        <v>0</v>
      </c>
      <c r="K162" s="286">
        <f t="shared" si="924"/>
        <v>0</v>
      </c>
      <c r="L162" s="287"/>
      <c r="M162" s="283"/>
      <c r="N162" s="283"/>
      <c r="O162" s="282"/>
      <c r="P162" s="282"/>
      <c r="Q162" s="282"/>
      <c r="R162" s="282" t="e">
        <f t="shared" si="925"/>
        <v>#DIV/0!</v>
      </c>
      <c r="S162" s="284"/>
      <c r="T162" s="284"/>
      <c r="U162" s="285">
        <f t="shared" si="910"/>
        <v>0</v>
      </c>
      <c r="V162" s="286">
        <f t="shared" si="926"/>
        <v>0</v>
      </c>
      <c r="W162" s="287"/>
      <c r="X162" s="287"/>
      <c r="Y162" s="288"/>
      <c r="Z162" s="283"/>
      <c r="AA162" s="283"/>
      <c r="AB162" s="282"/>
      <c r="AC162" s="282"/>
      <c r="AD162" s="282"/>
      <c r="AE162" s="282" t="e">
        <f t="shared" si="927"/>
        <v>#DIV/0!</v>
      </c>
      <c r="AF162" s="284"/>
      <c r="AG162" s="285">
        <f t="shared" si="928"/>
        <v>0</v>
      </c>
      <c r="AH162" s="286">
        <f t="shared" si="905"/>
        <v>0</v>
      </c>
      <c r="AI162" s="289">
        <f t="shared" si="929"/>
        <v>0</v>
      </c>
      <c r="AJ162" s="287"/>
      <c r="AK162" s="287"/>
      <c r="AL162" s="283"/>
      <c r="AM162" s="283"/>
      <c r="AN162" s="282"/>
      <c r="AO162" s="282"/>
      <c r="AP162" s="282"/>
      <c r="AQ162" s="282" t="e">
        <f t="shared" si="930"/>
        <v>#DIV/0!</v>
      </c>
      <c r="AR162" s="284"/>
      <c r="AS162" s="284"/>
      <c r="AT162" s="284" t="e">
        <f t="shared" si="911"/>
        <v>#DIV/0!</v>
      </c>
      <c r="AU162" s="285">
        <f t="shared" si="931"/>
        <v>0</v>
      </c>
      <c r="AV162" s="285">
        <f t="shared" si="912"/>
        <v>0</v>
      </c>
      <c r="AW162" s="290">
        <f t="shared" si="932"/>
        <v>0</v>
      </c>
      <c r="AX162" s="287"/>
      <c r="AY162" s="285">
        <f t="shared" si="921"/>
        <v>0</v>
      </c>
      <c r="AZ162" s="286">
        <f t="shared" si="951"/>
        <v>0</v>
      </c>
      <c r="BA162" s="287"/>
      <c r="BB162" s="285">
        <f t="shared" si="922"/>
        <v>0</v>
      </c>
      <c r="BC162" s="287"/>
      <c r="BD162" s="283"/>
      <c r="BE162" s="283"/>
      <c r="BF162" s="282"/>
      <c r="BG162" s="282"/>
      <c r="BH162" s="282"/>
      <c r="BI162" s="282" t="e">
        <f t="shared" si="933"/>
        <v>#DIV/0!</v>
      </c>
      <c r="BJ162" s="284"/>
      <c r="BK162" s="284"/>
      <c r="BL162" s="284" t="e">
        <f t="shared" si="913"/>
        <v>#DIV/0!</v>
      </c>
      <c r="BM162" s="285">
        <f t="shared" si="934"/>
        <v>0</v>
      </c>
      <c r="BN162" s="290">
        <f t="shared" si="935"/>
        <v>0</v>
      </c>
      <c r="BO162" s="287"/>
      <c r="BP162" s="285">
        <f t="shared" si="923"/>
        <v>0</v>
      </c>
      <c r="BQ162" s="286">
        <f t="shared" si="936"/>
        <v>0</v>
      </c>
      <c r="BR162" s="287"/>
      <c r="BS162" s="285">
        <f t="shared" si="937"/>
        <v>0</v>
      </c>
      <c r="BT162" s="287"/>
      <c r="BU162" s="283"/>
      <c r="BV162" s="283"/>
      <c r="BW162" s="282"/>
      <c r="BX162" s="282"/>
      <c r="BY162" s="282"/>
      <c r="BZ162" s="282" t="e">
        <f t="shared" si="938"/>
        <v>#DIV/0!</v>
      </c>
      <c r="CA162" s="284"/>
      <c r="CB162" s="284"/>
      <c r="CC162" s="284"/>
      <c r="CD162" s="284" t="e">
        <f t="shared" si="914"/>
        <v>#DIV/0!</v>
      </c>
      <c r="CE162" s="285">
        <f t="shared" si="939"/>
        <v>0</v>
      </c>
      <c r="CF162" s="290">
        <f t="shared" si="940"/>
        <v>0</v>
      </c>
      <c r="CG162" s="287"/>
      <c r="CH162" s="285">
        <f t="shared" si="915"/>
        <v>0</v>
      </c>
      <c r="CI162" s="286">
        <f t="shared" si="941"/>
        <v>0</v>
      </c>
      <c r="CJ162" s="287"/>
      <c r="CK162" s="285">
        <f t="shared" si="916"/>
        <v>0</v>
      </c>
      <c r="CL162" s="286">
        <f t="shared" si="942"/>
        <v>0</v>
      </c>
      <c r="CM162" s="287"/>
      <c r="CN162" s="285">
        <f t="shared" si="919"/>
        <v>0</v>
      </c>
      <c r="CO162" s="287"/>
      <c r="CP162" s="291">
        <f t="shared" si="920"/>
        <v>1</v>
      </c>
      <c r="CQ162" s="283"/>
      <c r="CR162" s="283"/>
      <c r="CS162" s="283"/>
      <c r="CT162" s="282"/>
      <c r="CU162" s="282"/>
      <c r="CV162" s="282"/>
      <c r="CW162" s="284"/>
      <c r="CX162" s="285">
        <f t="shared" si="906"/>
        <v>0</v>
      </c>
      <c r="CY162" s="290">
        <f t="shared" si="907"/>
        <v>0</v>
      </c>
      <c r="CZ162" s="292"/>
      <c r="DA162" s="285">
        <f t="shared" si="908"/>
        <v>0</v>
      </c>
      <c r="DB162" s="292"/>
      <c r="DC162" s="283"/>
      <c r="DD162" s="283"/>
      <c r="DE162" s="282"/>
      <c r="DF162" s="282"/>
      <c r="DG162" s="282"/>
      <c r="DH162" s="282" t="e">
        <f t="shared" si="943"/>
        <v>#DIV/0!</v>
      </c>
      <c r="DI162" s="284"/>
      <c r="DJ162" s="285">
        <f t="shared" si="917"/>
        <v>0</v>
      </c>
      <c r="DK162" s="286">
        <f t="shared" si="944"/>
        <v>0</v>
      </c>
      <c r="DL162" s="287"/>
      <c r="DM162" s="285">
        <f t="shared" si="918"/>
        <v>0</v>
      </c>
      <c r="DN162" s="287"/>
      <c r="DO162" s="283"/>
      <c r="DP162" s="283"/>
      <c r="DQ162" s="282"/>
      <c r="DR162" s="282"/>
      <c r="DS162" s="282"/>
      <c r="DT162" s="282" t="e">
        <f t="shared" si="945"/>
        <v>#DIV/0!</v>
      </c>
      <c r="DU162" s="284"/>
      <c r="DV162" s="285">
        <f t="shared" si="946"/>
        <v>0</v>
      </c>
      <c r="DW162" s="286">
        <f t="shared" si="947"/>
        <v>0</v>
      </c>
      <c r="DX162" s="287"/>
      <c r="DY162" s="283"/>
      <c r="DZ162" s="293"/>
      <c r="EA162" s="282"/>
      <c r="EB162" s="282"/>
      <c r="EC162" s="282"/>
      <c r="ED162" s="282" t="e">
        <f t="shared" si="952"/>
        <v>#DIV/0!</v>
      </c>
      <c r="EE162" s="284"/>
      <c r="EF162" s="285">
        <f t="shared" si="948"/>
        <v>0</v>
      </c>
      <c r="EG162" s="286">
        <f t="shared" si="949"/>
        <v>0</v>
      </c>
      <c r="EH162" s="292"/>
    </row>
    <row r="163" ht="31.5">
      <c r="A163" s="152" t="s">
        <v>348</v>
      </c>
      <c r="B163" s="282">
        <f>'[10]численность 2021'!C177</f>
        <v>396.99996948242188</v>
      </c>
      <c r="C163" s="283">
        <v>1637.785889</v>
      </c>
      <c r="D163" s="283">
        <v>1699.5889890000001</v>
      </c>
      <c r="E163" s="282">
        <f>_xlfn.FLOOR.PRECISE('[10]численность 2021'!D177)</f>
        <v>1707</v>
      </c>
      <c r="F163" s="282">
        <v>4.2810810000000004</v>
      </c>
      <c r="G163" s="282">
        <v>4.2810810000000004</v>
      </c>
      <c r="H163" s="282">
        <f t="shared" si="909"/>
        <v>4.2997484413549341</v>
      </c>
      <c r="I163" s="284">
        <f>_xlfn.FLOOR.PRECISE('[10]численность 2021'!R177)</f>
        <v>597</v>
      </c>
      <c r="J163" s="285">
        <f t="shared" si="950"/>
        <v>597.44999999999993</v>
      </c>
      <c r="K163" s="286">
        <f t="shared" si="924"/>
        <v>597</v>
      </c>
      <c r="L163" s="287">
        <v>597</v>
      </c>
      <c r="M163" s="283">
        <v>208</v>
      </c>
      <c r="N163" s="283">
        <v>204</v>
      </c>
      <c r="O163" s="282">
        <f>_xlfn.FLOOR.PRECISE('[10]численность 2021'!P177)</f>
        <v>205</v>
      </c>
      <c r="P163" s="282">
        <v>0.52392899999999998</v>
      </c>
      <c r="Q163" s="282">
        <v>0.51385400000000003</v>
      </c>
      <c r="R163" s="282">
        <f t="shared" si="925"/>
        <v>0.51637283566359782</v>
      </c>
      <c r="S163" s="284">
        <f>_xlfn.FLOOR.PRECISE('[10]численность 2021'!Q177)</f>
        <v>30</v>
      </c>
      <c r="T163" s="284"/>
      <c r="U163" s="285">
        <f t="shared" si="910"/>
        <v>61.5</v>
      </c>
      <c r="V163" s="286">
        <f t="shared" si="926"/>
        <v>30</v>
      </c>
      <c r="W163" s="287">
        <v>30</v>
      </c>
      <c r="X163" s="287"/>
      <c r="Y163" s="288"/>
      <c r="Z163" s="283">
        <v>535.19897500000002</v>
      </c>
      <c r="AA163" s="283">
        <v>369.10269199999999</v>
      </c>
      <c r="AB163" s="282">
        <f>_xlfn.FLOOR.PRECISE('[10]численность 2021'!E177)</f>
        <v>611</v>
      </c>
      <c r="AC163" s="282">
        <v>1.3481080000000001</v>
      </c>
      <c r="AD163" s="282">
        <v>0.92972999999999995</v>
      </c>
      <c r="AE163" s="282">
        <f t="shared" si="927"/>
        <v>1.5390429394656502</v>
      </c>
      <c r="AF163" s="284">
        <f>_xlfn.FLOOR.PRECISE('[10]численность 2021'!O177)</f>
        <v>30</v>
      </c>
      <c r="AG163" s="285">
        <f t="shared" si="928"/>
        <v>30.550000000000001</v>
      </c>
      <c r="AH163" s="286">
        <f t="shared" si="905"/>
        <v>30</v>
      </c>
      <c r="AI163" s="289">
        <f t="shared" si="929"/>
        <v>18</v>
      </c>
      <c r="AJ163" s="287">
        <v>24</v>
      </c>
      <c r="AK163" s="287">
        <v>18</v>
      </c>
      <c r="AL163" s="283">
        <v>251.07568359375</v>
      </c>
      <c r="AM163" s="283">
        <v>289.70272799999998</v>
      </c>
      <c r="AN163" s="282">
        <f>_xlfn.FLOOR.PRECISE('[10]численность 2021'!F177)</f>
        <v>326</v>
      </c>
      <c r="AO163" s="282">
        <v>0.63243199999999999</v>
      </c>
      <c r="AP163" s="282">
        <v>0.72972999999999999</v>
      </c>
      <c r="AQ163" s="282">
        <f t="shared" si="930"/>
        <v>0.82115875329918486</v>
      </c>
      <c r="AR163" s="284">
        <f>_xlfn.FLOOR.PRECISE('[10]численность 2021'!L177)</f>
        <v>9</v>
      </c>
      <c r="AS163" s="284"/>
      <c r="AT163" s="284">
        <f t="shared" si="911"/>
        <v>9</v>
      </c>
      <c r="AU163" s="285">
        <f t="shared" si="931"/>
        <v>9.7799999999999994</v>
      </c>
      <c r="AV163" s="285">
        <f t="shared" si="912"/>
        <v>9.7799999999999994</v>
      </c>
      <c r="AW163" s="290">
        <f t="shared" si="932"/>
        <v>9</v>
      </c>
      <c r="AX163" s="287">
        <v>9</v>
      </c>
      <c r="AY163" s="285">
        <f t="shared" si="921"/>
        <v>1.3499999999999999</v>
      </c>
      <c r="AZ163" s="286">
        <f t="shared" si="951"/>
        <v>0</v>
      </c>
      <c r="BA163" s="287"/>
      <c r="BB163" s="285">
        <f t="shared" si="922"/>
        <v>2.6999999999999997</v>
      </c>
      <c r="BC163" s="287"/>
      <c r="BD163" s="283">
        <v>333.80191000000002</v>
      </c>
      <c r="BE163" s="283">
        <v>346.89215100000001</v>
      </c>
      <c r="BF163" s="282">
        <f>_xlfn.FLOOR.PRECISE('[10]численность 2021'!G177)</f>
        <v>376</v>
      </c>
      <c r="BG163" s="282">
        <v>0.84081099999999998</v>
      </c>
      <c r="BH163" s="282">
        <v>0.87378400000000001</v>
      </c>
      <c r="BI163" s="282">
        <f t="shared" si="933"/>
        <v>0.94710334736347712</v>
      </c>
      <c r="BJ163" s="284">
        <f>_xlfn.FLOOR.PRECISE('[10]численность 2021'!K177)</f>
        <v>11</v>
      </c>
      <c r="BK163" s="284"/>
      <c r="BL163" s="284">
        <f t="shared" si="913"/>
        <v>11</v>
      </c>
      <c r="BM163" s="285">
        <f t="shared" si="934"/>
        <v>11.279999999999999</v>
      </c>
      <c r="BN163" s="290">
        <f t="shared" si="935"/>
        <v>11</v>
      </c>
      <c r="BO163" s="287">
        <v>11</v>
      </c>
      <c r="BP163" s="285">
        <f t="shared" si="923"/>
        <v>1.6499999999999999</v>
      </c>
      <c r="BQ163" s="286">
        <f t="shared" si="936"/>
        <v>0</v>
      </c>
      <c r="BR163" s="287"/>
      <c r="BS163" s="285">
        <f t="shared" si="937"/>
        <v>2.2000000000000002</v>
      </c>
      <c r="BT163" s="287"/>
      <c r="BU163" s="283">
        <v>229.07972699999999</v>
      </c>
      <c r="BV163" s="283">
        <v>261.80542000000003</v>
      </c>
      <c r="BW163" s="282">
        <f>_xlfn.FLOOR.PRECISE('[10]численность 2021'!H177)</f>
        <v>299</v>
      </c>
      <c r="BX163" s="282">
        <v>0.57702699999999996</v>
      </c>
      <c r="BY163" s="282">
        <v>0.65945900000000002</v>
      </c>
      <c r="BZ163" s="282">
        <f t="shared" si="938"/>
        <v>0.75314867250446715</v>
      </c>
      <c r="CA163" s="284">
        <f>_xlfn.FLOOR.PRECISE('[10]численность 2021'!M177)</f>
        <v>8</v>
      </c>
      <c r="CB163" s="284"/>
      <c r="CC163" s="284"/>
      <c r="CD163" s="284">
        <f t="shared" si="914"/>
        <v>8</v>
      </c>
      <c r="CE163" s="285">
        <f t="shared" si="939"/>
        <v>8.9699999999999989</v>
      </c>
      <c r="CF163" s="290">
        <f t="shared" si="940"/>
        <v>8</v>
      </c>
      <c r="CG163" s="287">
        <v>8</v>
      </c>
      <c r="CH163" s="285">
        <f t="shared" si="915"/>
        <v>0.59999999999999998</v>
      </c>
      <c r="CI163" s="286">
        <f t="shared" si="941"/>
        <v>0</v>
      </c>
      <c r="CJ163" s="287"/>
      <c r="CK163" s="285">
        <f t="shared" si="916"/>
        <v>0.59999999999999998</v>
      </c>
      <c r="CL163" s="286">
        <f t="shared" si="942"/>
        <v>0</v>
      </c>
      <c r="CM163" s="287"/>
      <c r="CN163" s="285">
        <f t="shared" si="919"/>
        <v>1.6000000000000001</v>
      </c>
      <c r="CO163" s="287"/>
      <c r="CP163" s="291">
        <f t="shared" si="920"/>
        <v>1</v>
      </c>
      <c r="CQ163" s="283">
        <v>0</v>
      </c>
      <c r="CR163" s="283">
        <v>0</v>
      </c>
      <c r="CS163" s="283" t="e">
        <f>#NAME?</f>
        <v>#REF!</v>
      </c>
      <c r="CT163" s="282">
        <v>0</v>
      </c>
      <c r="CU163" s="282">
        <v>0</v>
      </c>
      <c r="CV163" s="282" t="e">
        <f>#NAME?</f>
        <v>#REF!</v>
      </c>
      <c r="CW163" s="284" t="e">
        <f>#NAME?</f>
        <v>#REF!</v>
      </c>
      <c r="CX163" s="285" t="e">
        <f t="shared" si="906"/>
        <v>#REF!</v>
      </c>
      <c r="CY163" s="290" t="e">
        <f t="shared" si="907"/>
        <v>#REF!</v>
      </c>
      <c r="CZ163" s="292"/>
      <c r="DA163" s="285">
        <f t="shared" si="908"/>
        <v>0</v>
      </c>
      <c r="DB163" s="292"/>
      <c r="DC163" s="283">
        <v>26.287838000000001</v>
      </c>
      <c r="DD163" s="283">
        <v>22.532430999999999</v>
      </c>
      <c r="DE163" s="282">
        <f>_xlfn.FLOOR.PRECISE('[10]численность 2021'!I177)</f>
        <v>65</v>
      </c>
      <c r="DF163" s="282">
        <v>6.6215999999999997e-002</v>
      </c>
      <c r="DG163" s="282">
        <v>5.6757000000000002e-002</v>
      </c>
      <c r="DH163" s="282">
        <f t="shared" si="943"/>
        <v>0.16372797228357983</v>
      </c>
      <c r="DI163" s="284">
        <f>_xlfn.FLOOR.PRECISE('[10]численность 2021'!N177)</f>
        <v>9</v>
      </c>
      <c r="DJ163" s="285">
        <f t="shared" si="917"/>
        <v>9.75</v>
      </c>
      <c r="DK163" s="286">
        <f t="shared" si="944"/>
        <v>9</v>
      </c>
      <c r="DL163" s="287">
        <v>9</v>
      </c>
      <c r="DM163" s="285">
        <f t="shared" si="918"/>
        <v>1.8</v>
      </c>
      <c r="DN163" s="287"/>
      <c r="DO163" s="325">
        <v>25.751352000000001</v>
      </c>
      <c r="DP163" s="283">
        <v>23.605405999999999</v>
      </c>
      <c r="DQ163" s="282">
        <f>_xlfn.FLOOR.PRECISE('[10]численность 2021'!J177)</f>
        <v>20</v>
      </c>
      <c r="DR163" s="282">
        <v>6.4865000000000006e-002</v>
      </c>
      <c r="DS163" s="282">
        <v>5.9458999999999998e-002</v>
      </c>
      <c r="DT163" s="282">
        <f t="shared" si="945"/>
        <v>5.0377837625716862e-002</v>
      </c>
      <c r="DU163" s="284">
        <f>_xlfn.FLOOR.PRECISE('[10]численность 2021'!S177)</f>
        <v>0</v>
      </c>
      <c r="DV163" s="285">
        <f t="shared" si="946"/>
        <v>2</v>
      </c>
      <c r="DW163" s="286">
        <f t="shared" si="947"/>
        <v>0</v>
      </c>
      <c r="DX163" s="287"/>
      <c r="DY163" s="283">
        <v>65</v>
      </c>
      <c r="DZ163" s="293">
        <v>73</v>
      </c>
      <c r="EA163" s="282">
        <f>_xlfn.FLOOR.PRECISE('[10]численность 2021'!T177)</f>
        <v>75</v>
      </c>
      <c r="EB163" s="282">
        <v>0.16</v>
      </c>
      <c r="EC163">
        <v>0.18387899999999999</v>
      </c>
      <c r="ED163" s="282">
        <f t="shared" si="952"/>
        <v>0.18891689109643825</v>
      </c>
      <c r="EE163" s="284">
        <f>_xlfn.FLOOR.PRECISE('[10]численность 2021'!U177)</f>
        <v>5</v>
      </c>
      <c r="EF163" s="285">
        <f t="shared" si="948"/>
        <v>7.5</v>
      </c>
      <c r="EG163" s="286">
        <f t="shared" si="949"/>
        <v>5</v>
      </c>
      <c r="EH163" s="292">
        <v>5</v>
      </c>
    </row>
    <row r="164" ht="31.5">
      <c r="A164" s="152" t="s">
        <v>349</v>
      </c>
      <c r="B164" s="282">
        <f>'[10]численность 2021'!C178</f>
        <v>1710.1783447265625</v>
      </c>
      <c r="C164" s="283">
        <v>7230.216797</v>
      </c>
      <c r="D164" s="283">
        <v>7444.3227539999998</v>
      </c>
      <c r="E164" s="282">
        <f>_xlfn.FLOOR.PRECISE('[10]численность 2021'!D178)</f>
        <v>7186</v>
      </c>
      <c r="F164" s="282">
        <v>4.1354819999999997</v>
      </c>
      <c r="G164" s="282">
        <v>4.1354819999999997</v>
      </c>
      <c r="H164" s="282">
        <f t="shared" si="909"/>
        <v>4.2019009433480798</v>
      </c>
      <c r="I164" s="284">
        <f>_xlfn.FLOOR.PRECISE('[10]численность 2021'!R178)</f>
        <v>2515</v>
      </c>
      <c r="J164" s="285">
        <f t="shared" si="950"/>
        <v>2515.0999999999999</v>
      </c>
      <c r="K164" s="286">
        <f t="shared" si="924"/>
        <v>2515</v>
      </c>
      <c r="L164" s="287">
        <v>2515</v>
      </c>
      <c r="M164" s="283">
        <v>945</v>
      </c>
      <c r="N164" s="283">
        <v>962</v>
      </c>
      <c r="O164" s="282">
        <f>_xlfn.FLOOR.PRECISE('[10]численность 2021'!P178)</f>
        <v>975</v>
      </c>
      <c r="P164" s="282">
        <v>0.52496799999999999</v>
      </c>
      <c r="Q164" s="282">
        <v>0.534412</v>
      </c>
      <c r="R164" s="282">
        <f t="shared" si="925"/>
        <v>0.57011597825833249</v>
      </c>
      <c r="S164" s="284">
        <f>_xlfn.FLOOR.PRECISE('[10]численность 2021'!Q178)</f>
        <v>49</v>
      </c>
      <c r="T164" s="284"/>
      <c r="U164" s="285">
        <f t="shared" si="910"/>
        <v>292.5</v>
      </c>
      <c r="V164" s="286">
        <f t="shared" si="926"/>
        <v>49</v>
      </c>
      <c r="W164" s="287">
        <v>49</v>
      </c>
      <c r="X164" s="287">
        <v>20</v>
      </c>
      <c r="Y164" s="288"/>
      <c r="Z164" s="283">
        <v>1918.0385739999999</v>
      </c>
      <c r="AA164" s="283">
        <v>2242.6298830000001</v>
      </c>
      <c r="AB164" s="282">
        <f>_xlfn.FLOOR.PRECISE('[10]численность 2021'!E178)</f>
        <v>2547</v>
      </c>
      <c r="AC164" s="282">
        <v>1.065512</v>
      </c>
      <c r="AD164" s="282">
        <v>1.2458290000000001</v>
      </c>
      <c r="AE164" s="282">
        <f t="shared" si="927"/>
        <v>1.4893183555117671</v>
      </c>
      <c r="AF164" s="284">
        <f>_xlfn.FLOOR.PRECISE('[10]численность 2021'!O178)</f>
        <v>127</v>
      </c>
      <c r="AG164" s="285">
        <f t="shared" si="928"/>
        <v>127.35000000000001</v>
      </c>
      <c r="AH164" s="286">
        <f t="shared" si="905"/>
        <v>127</v>
      </c>
      <c r="AI164" s="289">
        <f t="shared" si="929"/>
        <v>95.25</v>
      </c>
      <c r="AJ164" s="287">
        <v>127</v>
      </c>
      <c r="AK164" s="287">
        <v>95</v>
      </c>
      <c r="AL164" s="283">
        <v>782.31280500000003</v>
      </c>
      <c r="AM164" s="283">
        <v>988.18450900000005</v>
      </c>
      <c r="AN164" s="282">
        <f>_xlfn.FLOOR.PRECISE('[10]численность 2021'!F178)</f>
        <v>1210</v>
      </c>
      <c r="AO164" s="282">
        <v>0.43459199999999998</v>
      </c>
      <c r="AP164" s="282">
        <v>0.54895799999999995</v>
      </c>
      <c r="AQ164" s="282">
        <f t="shared" si="930"/>
        <v>0.70752854737700754</v>
      </c>
      <c r="AR164" s="284">
        <f>_xlfn.FLOOR.PRECISE('[10]численность 2021'!L178)</f>
        <v>36</v>
      </c>
      <c r="AS164" s="284"/>
      <c r="AT164" s="284">
        <f t="shared" si="911"/>
        <v>36</v>
      </c>
      <c r="AU164" s="285">
        <f t="shared" si="931"/>
        <v>36.299999999999997</v>
      </c>
      <c r="AV164" s="285">
        <f t="shared" si="912"/>
        <v>36.299999999999997</v>
      </c>
      <c r="AW164" s="290">
        <f t="shared" si="932"/>
        <v>36</v>
      </c>
      <c r="AX164" s="287">
        <v>36</v>
      </c>
      <c r="AY164" s="285">
        <f t="shared" si="921"/>
        <v>5.3999999999999995</v>
      </c>
      <c r="AZ164" s="286">
        <f t="shared" si="951"/>
        <v>0</v>
      </c>
      <c r="BA164" s="287">
        <v>5</v>
      </c>
      <c r="BB164" s="285">
        <f t="shared" si="922"/>
        <v>10.799999999999999</v>
      </c>
      <c r="BC164" s="287">
        <v>11</v>
      </c>
      <c r="BD164" s="283">
        <v>1465.12085</v>
      </c>
      <c r="BE164" s="283">
        <v>1444.190552</v>
      </c>
      <c r="BF164" s="282">
        <f>_xlfn.FLOOR.PRECISE('[10]численность 2021'!G178)</f>
        <v>1389</v>
      </c>
      <c r="BG164" s="282">
        <v>0.81390600000000002</v>
      </c>
      <c r="BH164" s="282">
        <v>0.80227899999999996</v>
      </c>
      <c r="BI164" s="282">
        <f t="shared" si="933"/>
        <v>0.81219599364187067</v>
      </c>
      <c r="BJ164" s="284">
        <f>_xlfn.FLOOR.PRECISE('[10]численность 2021'!K178)</f>
        <v>41</v>
      </c>
      <c r="BK164" s="284"/>
      <c r="BL164" s="284">
        <f t="shared" si="913"/>
        <v>41</v>
      </c>
      <c r="BM164" s="285">
        <f t="shared" si="934"/>
        <v>41.670000000000002</v>
      </c>
      <c r="BN164" s="290">
        <f t="shared" si="935"/>
        <v>41</v>
      </c>
      <c r="BO164" s="287">
        <v>41</v>
      </c>
      <c r="BP164" s="285">
        <f t="shared" si="923"/>
        <v>6.1499999999999995</v>
      </c>
      <c r="BQ164" s="286">
        <f t="shared" si="936"/>
        <v>0</v>
      </c>
      <c r="BR164" s="287">
        <v>6</v>
      </c>
      <c r="BS164" s="285">
        <f t="shared" si="937"/>
        <v>8.2000000000000011</v>
      </c>
      <c r="BT164" s="287">
        <v>9</v>
      </c>
      <c r="BU164" s="283">
        <v>983.72393799999998</v>
      </c>
      <c r="BV164" s="283">
        <v>1088.3754879999999</v>
      </c>
      <c r="BW164" s="282">
        <f>_xlfn.FLOOR.PRECISE('[10]численность 2021'!H178)</f>
        <v>1092</v>
      </c>
      <c r="BX164" s="282">
        <v>0.54647999999999997</v>
      </c>
      <c r="BY164" s="282">
        <v>0.60461600000000004</v>
      </c>
      <c r="BZ164" s="282">
        <f t="shared" si="938"/>
        <v>0.63852989564933238</v>
      </c>
      <c r="CA164" s="284">
        <f>_xlfn.FLOOR.PRECISE('[10]численность 2021'!M178)</f>
        <v>32</v>
      </c>
      <c r="CB164" s="284"/>
      <c r="CC164" s="284"/>
      <c r="CD164" s="284">
        <f t="shared" si="914"/>
        <v>32</v>
      </c>
      <c r="CE164" s="285">
        <f t="shared" si="939"/>
        <v>32.759999999999998</v>
      </c>
      <c r="CF164" s="290">
        <f t="shared" si="940"/>
        <v>32</v>
      </c>
      <c r="CG164" s="287">
        <v>32</v>
      </c>
      <c r="CH164" s="285">
        <f t="shared" si="915"/>
        <v>2.3999999999999999</v>
      </c>
      <c r="CI164" s="286">
        <f t="shared" si="941"/>
        <v>0</v>
      </c>
      <c r="CJ164" s="287">
        <v>2</v>
      </c>
      <c r="CK164" s="285">
        <f t="shared" si="916"/>
        <v>2.3999999999999999</v>
      </c>
      <c r="CL164" s="286">
        <f t="shared" si="942"/>
        <v>0</v>
      </c>
      <c r="CM164" s="287">
        <v>2</v>
      </c>
      <c r="CN164" s="285">
        <f t="shared" si="919"/>
        <v>6.4000000000000004</v>
      </c>
      <c r="CO164" s="287">
        <v>7</v>
      </c>
      <c r="CP164" s="291">
        <f t="shared" si="920"/>
        <v>1</v>
      </c>
      <c r="CQ164" s="283"/>
      <c r="CR164" s="283"/>
      <c r="CS164" s="283"/>
      <c r="CT164" s="282"/>
      <c r="CU164" s="282"/>
      <c r="CV164" s="282"/>
      <c r="CW164" s="284"/>
      <c r="CX164" s="285"/>
      <c r="CY164" s="290"/>
      <c r="CZ164" s="292"/>
      <c r="DA164" s="285"/>
      <c r="DB164" s="292"/>
      <c r="DC164" s="283">
        <v>372.28478999999999</v>
      </c>
      <c r="DD164" s="283">
        <v>336.25723299999999</v>
      </c>
      <c r="DE164" s="282">
        <f>_xlfn.FLOOR.PRECISE('[10]численность 2021'!I178)</f>
        <v>307</v>
      </c>
      <c r="DF164" s="282">
        <v>0.206812</v>
      </c>
      <c r="DG164" s="282">
        <v>0.18679799999999999</v>
      </c>
      <c r="DH164" s="282">
        <f t="shared" si="943"/>
        <v>0.17951344135929034</v>
      </c>
      <c r="DI164" s="284">
        <f>_xlfn.FLOOR.PRECISE('[10]численность 2021'!N178)</f>
        <v>18</v>
      </c>
      <c r="DJ164" s="285">
        <f t="shared" si="917"/>
        <v>46.049999999999997</v>
      </c>
      <c r="DK164" s="286">
        <f t="shared" si="944"/>
        <v>18</v>
      </c>
      <c r="DL164" s="287">
        <v>18</v>
      </c>
      <c r="DM164" s="285">
        <f t="shared" si="918"/>
        <v>3.6000000000000001</v>
      </c>
      <c r="DN164" s="287">
        <v>4</v>
      </c>
      <c r="DO164" s="325">
        <v>123.52306400000001</v>
      </c>
      <c r="DP164" s="283">
        <v>109.798286</v>
      </c>
      <c r="DQ164" s="282">
        <f>_xlfn.FLOOR.PRECISE('[10]численность 2021'!J178)</f>
        <v>97</v>
      </c>
      <c r="DR164" s="282">
        <v>6.862e-002</v>
      </c>
      <c r="DS164" s="282">
        <v>6.0995000000000001e-002</v>
      </c>
      <c r="DT164" s="282">
        <f t="shared" si="945"/>
        <v>5.6719230657495644e-002</v>
      </c>
      <c r="DU164" s="284">
        <f>_xlfn.FLOOR.PRECISE('[10]численность 2021'!S178)</f>
        <v>0</v>
      </c>
      <c r="DV164" s="285">
        <f t="shared" si="946"/>
        <v>9.7000000000000011</v>
      </c>
      <c r="DW164" s="286">
        <f t="shared" si="947"/>
        <v>0</v>
      </c>
      <c r="DX164" s="287"/>
      <c r="DY164" s="283">
        <v>350</v>
      </c>
      <c r="DZ164" s="293">
        <v>367</v>
      </c>
      <c r="EA164" s="282">
        <f>_xlfn.FLOOR.PRECISE('[10]численность 2021'!T178)</f>
        <v>376</v>
      </c>
      <c r="EB164" s="282">
        <v>0.19443299999999999</v>
      </c>
      <c r="EC164" s="282">
        <v>0.203876</v>
      </c>
      <c r="ED164" s="282">
        <f t="shared" si="952"/>
        <v>0.21986011058988003</v>
      </c>
      <c r="EE164" s="284">
        <f>_xlfn.FLOOR.PRECISE('[10]численность 2021'!U178)</f>
        <v>10</v>
      </c>
      <c r="EF164" s="285">
        <f t="shared" si="948"/>
        <v>37.600000000000001</v>
      </c>
      <c r="EG164" s="286">
        <f t="shared" si="949"/>
        <v>10</v>
      </c>
      <c r="EH164" s="292">
        <v>10</v>
      </c>
    </row>
    <row r="165" ht="47.25">
      <c r="A165" s="308" t="s">
        <v>355</v>
      </c>
      <c r="B165" s="282">
        <f>'[10]численность 2021'!C179</f>
        <v>350</v>
      </c>
      <c r="C165" s="283">
        <v>659.15020800000002</v>
      </c>
      <c r="D165" s="283">
        <v>934.13317900000004</v>
      </c>
      <c r="E165" s="282">
        <f>_xlfn.FLOOR.PRECISE('[10]численность 2021'!D179)</f>
        <v>1043</v>
      </c>
      <c r="F165" s="282">
        <v>2.668952</v>
      </c>
      <c r="G165" s="282">
        <v>2.668952</v>
      </c>
      <c r="H165" s="282">
        <f t="shared" si="909"/>
        <v>2.98</v>
      </c>
      <c r="I165" s="284">
        <f>_xlfn.FLOOR.PRECISE('[10]численность 2021'!R179)</f>
        <v>365</v>
      </c>
      <c r="J165" s="285">
        <f t="shared" si="950"/>
        <v>365.04999999999995</v>
      </c>
      <c r="K165" s="286">
        <f t="shared" si="924"/>
        <v>365</v>
      </c>
      <c r="L165" s="287">
        <v>365</v>
      </c>
      <c r="M165" s="283">
        <v>85</v>
      </c>
      <c r="N165" s="283">
        <v>99</v>
      </c>
      <c r="O165" s="282">
        <f>_xlfn.FLOOR.PRECISE('[10]численность 2021'!P179)</f>
        <v>105</v>
      </c>
      <c r="P165" s="282">
        <v>0.24285699999999999</v>
      </c>
      <c r="Q165" s="282">
        <v>0.28285700000000003</v>
      </c>
      <c r="R165" s="282">
        <f t="shared" si="925"/>
        <v>0.29999999999999999</v>
      </c>
      <c r="S165" s="284">
        <f>_xlfn.FLOOR.PRECISE('[10]численность 2021'!Q179)</f>
        <v>15</v>
      </c>
      <c r="T165" s="284"/>
      <c r="U165" s="285">
        <f t="shared" si="910"/>
        <v>31.5</v>
      </c>
      <c r="V165" s="286">
        <f t="shared" si="926"/>
        <v>15</v>
      </c>
      <c r="W165" s="287">
        <v>15</v>
      </c>
      <c r="X165" s="287"/>
      <c r="Y165" s="288"/>
      <c r="Z165" s="283">
        <v>521.65881300000001</v>
      </c>
      <c r="AA165" s="283">
        <v>623.09252900000001</v>
      </c>
      <c r="AB165" s="282">
        <f>_xlfn.FLOOR.PRECISE('[10]численность 2021'!E179)</f>
        <v>688</v>
      </c>
      <c r="AC165" s="282">
        <v>1.4904539999999999</v>
      </c>
      <c r="AD165" s="282">
        <v>1.7802640000000001</v>
      </c>
      <c r="AE165" s="282">
        <f t="shared" si="927"/>
        <v>1.9657142857142857</v>
      </c>
      <c r="AF165" s="284">
        <f>_xlfn.FLOOR.PRECISE('[10]численность 2021'!O179)</f>
        <v>34</v>
      </c>
      <c r="AG165" s="285">
        <f t="shared" si="928"/>
        <v>34.399999999999999</v>
      </c>
      <c r="AH165" s="286">
        <f t="shared" ref="AH165:AH205" si="953">IF(AF165&lt;AG165,AF165,AG165)</f>
        <v>34</v>
      </c>
      <c r="AI165" s="289">
        <f t="shared" si="929"/>
        <v>25.5</v>
      </c>
      <c r="AJ165" s="287">
        <v>34</v>
      </c>
      <c r="AK165" s="287">
        <v>25</v>
      </c>
      <c r="AL165" s="283">
        <v>748.11535600000002</v>
      </c>
      <c r="AM165" s="283">
        <v>717.78637700000002</v>
      </c>
      <c r="AN165" s="282">
        <f>_xlfn.FLOOR.PRECISE('[10]численность 2021'!F179)</f>
        <v>879</v>
      </c>
      <c r="AO165" s="282">
        <v>2.1374719999999998</v>
      </c>
      <c r="AP165" s="282">
        <v>2.050818</v>
      </c>
      <c r="AQ165" s="282">
        <f t="shared" si="930"/>
        <v>2.5114285714285716</v>
      </c>
      <c r="AR165" s="284">
        <f>_xlfn.FLOOR.PRECISE('[10]численность 2021'!L179)</f>
        <v>10</v>
      </c>
      <c r="AS165" s="284"/>
      <c r="AT165" s="284">
        <f t="shared" si="911"/>
        <v>10</v>
      </c>
      <c r="AU165" s="285">
        <f t="shared" si="931"/>
        <v>61.530000000000008</v>
      </c>
      <c r="AV165" s="285">
        <f t="shared" si="912"/>
        <v>0</v>
      </c>
      <c r="AW165" s="290">
        <f t="shared" si="932"/>
        <v>10</v>
      </c>
      <c r="AX165" s="287">
        <v>10</v>
      </c>
      <c r="AY165" s="285">
        <f t="shared" si="921"/>
        <v>1.5</v>
      </c>
      <c r="AZ165" s="286">
        <f t="shared" si="951"/>
        <v>0</v>
      </c>
      <c r="BA165" s="287"/>
      <c r="BB165" s="285">
        <f t="shared" si="922"/>
        <v>3</v>
      </c>
      <c r="BC165" s="287"/>
      <c r="BD165" s="283">
        <v>452.239105</v>
      </c>
      <c r="BE165" s="283">
        <v>488.21267699999999</v>
      </c>
      <c r="BF165" s="282">
        <f>_xlfn.FLOOR.PRECISE('[10]численность 2021'!G179)</f>
        <v>596</v>
      </c>
      <c r="BG165" s="282">
        <v>1.2921119999999999</v>
      </c>
      <c r="BH165" s="282">
        <v>1.3948929999999999</v>
      </c>
      <c r="BI165" s="282">
        <f t="shared" si="933"/>
        <v>1.7028571428571428</v>
      </c>
      <c r="BJ165" s="284">
        <f>_xlfn.FLOOR.PRECISE('[10]численность 2021'!K179)</f>
        <v>19</v>
      </c>
      <c r="BK165" s="284"/>
      <c r="BL165" s="284">
        <f t="shared" si="913"/>
        <v>19</v>
      </c>
      <c r="BM165" s="285">
        <f t="shared" si="934"/>
        <v>29.800000000000001</v>
      </c>
      <c r="BN165" s="290">
        <f t="shared" si="935"/>
        <v>19</v>
      </c>
      <c r="BO165" s="287">
        <v>19</v>
      </c>
      <c r="BP165" s="285">
        <f t="shared" si="923"/>
        <v>2.8500000000000001</v>
      </c>
      <c r="BQ165" s="286">
        <f t="shared" si="936"/>
        <v>0</v>
      </c>
      <c r="BR165" s="287"/>
      <c r="BS165" s="285">
        <f t="shared" si="937"/>
        <v>3.8000000000000003</v>
      </c>
      <c r="BT165" s="287"/>
      <c r="BU165" s="283">
        <v>313.483948</v>
      </c>
      <c r="BV165" s="283">
        <v>318.62301600000001</v>
      </c>
      <c r="BW165" s="282">
        <f>_xlfn.FLOOR.PRECISE('[10]численность 2021'!H179)</f>
        <v>323</v>
      </c>
      <c r="BX165" s="282">
        <v>0.89566800000000002</v>
      </c>
      <c r="BY165" s="282">
        <v>0.91035100000000002</v>
      </c>
      <c r="BZ165" s="282">
        <f t="shared" si="938"/>
        <v>0.92285714285714282</v>
      </c>
      <c r="CA165" s="284">
        <f>_xlfn.FLOOR.PRECISE('[10]численность 2021'!M179)</f>
        <v>7</v>
      </c>
      <c r="CB165" s="284"/>
      <c r="CC165" s="284"/>
      <c r="CD165" s="284">
        <f t="shared" si="914"/>
        <v>7</v>
      </c>
      <c r="CE165" s="285">
        <f t="shared" si="939"/>
        <v>9.6899999999999995</v>
      </c>
      <c r="CF165" s="290">
        <f t="shared" si="940"/>
        <v>7</v>
      </c>
      <c r="CG165" s="287">
        <v>7</v>
      </c>
      <c r="CH165" s="285">
        <f t="shared" si="915"/>
        <v>0.52500000000000002</v>
      </c>
      <c r="CI165" s="286">
        <f t="shared" si="941"/>
        <v>0</v>
      </c>
      <c r="CJ165" s="287"/>
      <c r="CK165" s="285">
        <f t="shared" si="916"/>
        <v>0.52500000000000002</v>
      </c>
      <c r="CL165" s="286">
        <f t="shared" si="942"/>
        <v>0</v>
      </c>
      <c r="CM165" s="287"/>
      <c r="CN165" s="285">
        <f t="shared" si="919"/>
        <v>1.4000000000000001</v>
      </c>
      <c r="CO165" s="287"/>
      <c r="CP165" s="291">
        <f t="shared" si="920"/>
        <v>1</v>
      </c>
      <c r="CQ165" s="283">
        <v>0</v>
      </c>
      <c r="CR165" s="283">
        <v>0</v>
      </c>
      <c r="CS165" s="283" t="e">
        <f>#NAME?</f>
        <v>#REF!</v>
      </c>
      <c r="CT165" s="282">
        <v>0</v>
      </c>
      <c r="CU165" s="282">
        <v>0</v>
      </c>
      <c r="CV165" s="282" t="e">
        <f>#NAME?</f>
        <v>#REF!</v>
      </c>
      <c r="CW165" s="284" t="e">
        <f>#NAME?</f>
        <v>#REF!</v>
      </c>
      <c r="CX165" s="285" t="e">
        <f t="shared" si="906"/>
        <v>#REF!</v>
      </c>
      <c r="CY165" s="290" t="e">
        <f t="shared" si="907"/>
        <v>#REF!</v>
      </c>
      <c r="CZ165" s="292"/>
      <c r="DA165" s="285">
        <f t="shared" si="908"/>
        <v>0</v>
      </c>
      <c r="DB165" s="292"/>
      <c r="DC165" s="283">
        <v>53.075752000000001</v>
      </c>
      <c r="DD165" s="283">
        <v>56.024405999999999</v>
      </c>
      <c r="DE165" s="282">
        <f>_xlfn.FLOOR.PRECISE('[10]численность 2021'!I179)</f>
        <v>47</v>
      </c>
      <c r="DF165" s="282">
        <v>0.151645</v>
      </c>
      <c r="DG165" s="282">
        <v>0.16006999999999999</v>
      </c>
      <c r="DH165" s="282">
        <f t="shared" si="943"/>
        <v>0.13428571428571429</v>
      </c>
      <c r="DI165" s="284">
        <f>_xlfn.FLOOR.PRECISE('[10]численность 2021'!N179)</f>
        <v>3</v>
      </c>
      <c r="DJ165" s="285">
        <f t="shared" si="917"/>
        <v>7.0499999999999998</v>
      </c>
      <c r="DK165" s="286">
        <f t="shared" si="944"/>
        <v>3</v>
      </c>
      <c r="DL165" s="287">
        <v>3</v>
      </c>
      <c r="DM165" s="285">
        <f t="shared" si="918"/>
        <v>0.60000000000000009</v>
      </c>
      <c r="DN165" s="287"/>
      <c r="DO165" s="283">
        <v>25.274168</v>
      </c>
      <c r="DP165" s="283">
        <v>25.274168</v>
      </c>
      <c r="DQ165" s="282">
        <f>_xlfn.FLOOR.PRECISE('[10]численность 2021'!J179)</f>
        <v>20</v>
      </c>
      <c r="DR165" s="282">
        <v>7.2211999999999998e-002</v>
      </c>
      <c r="DS165" s="282">
        <v>7.2211999999999998e-002</v>
      </c>
      <c r="DT165" s="282">
        <f t="shared" si="945"/>
        <v>5.7142857142857141e-002</v>
      </c>
      <c r="DU165" s="284">
        <f>_xlfn.FLOOR.PRECISE('[10]численность 2021'!S179)</f>
        <v>0</v>
      </c>
      <c r="DV165" s="285">
        <f t="shared" si="946"/>
        <v>2</v>
      </c>
      <c r="DW165" s="286">
        <f t="shared" si="947"/>
        <v>0</v>
      </c>
      <c r="DX165" s="287"/>
      <c r="DY165" s="283">
        <v>0</v>
      </c>
      <c r="DZ165" s="293">
        <v>0</v>
      </c>
      <c r="EA165" s="282">
        <f>_xlfn.FLOOR.PRECISE('[10]численность 2021'!T179)</f>
        <v>0</v>
      </c>
      <c r="EB165" s="282">
        <v>0</v>
      </c>
      <c r="EC165" s="282">
        <v>0</v>
      </c>
      <c r="ED165" s="282">
        <f t="shared" si="952"/>
        <v>0</v>
      </c>
      <c r="EE165" s="284">
        <f>_xlfn.FLOOR.PRECISE('[10]численность 2021'!U179)</f>
        <v>0</v>
      </c>
      <c r="EF165" s="285">
        <f t="shared" si="948"/>
        <v>0</v>
      </c>
      <c r="EG165" s="286">
        <f t="shared" si="949"/>
        <v>0</v>
      </c>
      <c r="EH165" s="292"/>
    </row>
    <row r="166" ht="47.25">
      <c r="A166" s="165" t="s">
        <v>240</v>
      </c>
      <c r="B166" s="282">
        <f>'[10]численность 2021'!C176</f>
        <v>89.931671142578125</v>
      </c>
      <c r="C166" s="283"/>
      <c r="D166" s="283"/>
      <c r="E166" s="282">
        <f>_xlfn.FLOOR.PRECISE('[10]численность 2021'!D176)</f>
        <v>259</v>
      </c>
      <c r="F166" s="282"/>
      <c r="G166" s="282"/>
      <c r="H166" s="282">
        <f t="shared" si="909"/>
        <v>2.8799642740918281</v>
      </c>
      <c r="I166" s="284">
        <f>_xlfn.FLOOR.PRECISE('[10]численность 2021'!R176)</f>
        <v>90</v>
      </c>
      <c r="J166" s="285">
        <f t="shared" si="950"/>
        <v>90.649999999999991</v>
      </c>
      <c r="K166" s="286">
        <f t="shared" si="924"/>
        <v>90</v>
      </c>
      <c r="L166" s="287">
        <v>90</v>
      </c>
      <c r="M166" s="283"/>
      <c r="N166" s="283"/>
      <c r="O166" s="282">
        <f>_xlfn.FLOOR.PRECISE('[10]численность 2021'!P176)</f>
        <v>51</v>
      </c>
      <c r="P166" s="282"/>
      <c r="Q166" s="282"/>
      <c r="R166" s="282">
        <f t="shared" si="925"/>
        <v>0.56709721227290821</v>
      </c>
      <c r="S166" s="284">
        <f>_xlfn.FLOOR.PRECISE('[10]численность 2021'!Q176)</f>
        <v>4</v>
      </c>
      <c r="T166" s="284"/>
      <c r="U166" s="285">
        <f t="shared" si="910"/>
        <v>15.299999999999999</v>
      </c>
      <c r="V166" s="286">
        <f t="shared" si="926"/>
        <v>4</v>
      </c>
      <c r="W166" s="287">
        <v>4</v>
      </c>
      <c r="X166" s="287"/>
      <c r="Y166" s="288"/>
      <c r="Z166" s="283"/>
      <c r="AA166" s="283"/>
      <c r="AB166" s="282">
        <f>_xlfn.FLOOR.PRECISE('[10]численность 2021'!E176)</f>
        <v>90</v>
      </c>
      <c r="AC166" s="282"/>
      <c r="AD166" s="282"/>
      <c r="AE166" s="282">
        <f t="shared" si="927"/>
        <v>1.0007597863639557</v>
      </c>
      <c r="AF166" s="284">
        <f>_xlfn.FLOOR.PRECISE('[10]численность 2021'!O176)</f>
        <v>4</v>
      </c>
      <c r="AG166" s="285">
        <f t="shared" si="928"/>
        <v>4.5</v>
      </c>
      <c r="AH166" s="286">
        <f t="shared" si="953"/>
        <v>4</v>
      </c>
      <c r="AI166" s="289">
        <f t="shared" si="929"/>
        <v>3</v>
      </c>
      <c r="AJ166" s="287">
        <v>4</v>
      </c>
      <c r="AK166" s="287">
        <v>3</v>
      </c>
      <c r="AL166" s="283"/>
      <c r="AM166" s="283"/>
      <c r="AN166" s="282">
        <f>_xlfn.FLOOR.PRECISE('[10]численность 2021'!F176)</f>
        <v>107</v>
      </c>
      <c r="AO166" s="282"/>
      <c r="AP166" s="282"/>
      <c r="AQ166" s="282">
        <f t="shared" si="930"/>
        <v>1.1897921904549251</v>
      </c>
      <c r="AR166" s="284">
        <f>_xlfn.FLOOR.PRECISE('[10]численность 2021'!L176)</f>
        <v>5</v>
      </c>
      <c r="AS166" s="284"/>
      <c r="AT166" s="284">
        <f t="shared" si="911"/>
        <v>5</v>
      </c>
      <c r="AU166" s="285">
        <f t="shared" si="931"/>
        <v>5.3500000000000005</v>
      </c>
      <c r="AV166" s="285">
        <f t="shared" si="912"/>
        <v>0</v>
      </c>
      <c r="AW166" s="290">
        <f t="shared" si="932"/>
        <v>5</v>
      </c>
      <c r="AX166" s="287">
        <v>5</v>
      </c>
      <c r="AY166" s="285">
        <f t="shared" si="921"/>
        <v>0</v>
      </c>
      <c r="AZ166" s="286">
        <f t="shared" si="951"/>
        <v>0</v>
      </c>
      <c r="BA166" s="287"/>
      <c r="BB166" s="285">
        <f t="shared" si="922"/>
        <v>1.5</v>
      </c>
      <c r="BC166" s="287"/>
      <c r="BD166" s="283"/>
      <c r="BE166" s="283"/>
      <c r="BF166" s="282">
        <f>_xlfn.FLOOR.PRECISE('[10]численность 2021'!G176)</f>
        <v>133</v>
      </c>
      <c r="BG166" s="282"/>
      <c r="BH166" s="282"/>
      <c r="BI166" s="282">
        <f t="shared" si="933"/>
        <v>1.47890057318229</v>
      </c>
      <c r="BJ166" s="284">
        <f>_xlfn.FLOOR.PRECISE('[10]численность 2021'!K176)</f>
        <v>6</v>
      </c>
      <c r="BK166" s="284"/>
      <c r="BL166" s="284">
        <f t="shared" si="913"/>
        <v>6</v>
      </c>
      <c r="BM166" s="285">
        <f t="shared" si="934"/>
        <v>6.6500000000000004</v>
      </c>
      <c r="BN166" s="290">
        <f t="shared" si="935"/>
        <v>6</v>
      </c>
      <c r="BO166" s="287">
        <v>6</v>
      </c>
      <c r="BP166" s="285">
        <f t="shared" si="923"/>
        <v>0.89999999999999991</v>
      </c>
      <c r="BQ166" s="286">
        <f t="shared" si="936"/>
        <v>0</v>
      </c>
      <c r="BR166" s="287"/>
      <c r="BS166" s="285">
        <f t="shared" si="937"/>
        <v>1.2000000000000002</v>
      </c>
      <c r="BT166" s="287"/>
      <c r="BU166" s="283"/>
      <c r="BV166" s="283"/>
      <c r="BW166" s="282">
        <f>_xlfn.FLOOR.PRECISE('[10]численность 2021'!H176)</f>
        <v>102</v>
      </c>
      <c r="BX166" s="282"/>
      <c r="BY166" s="282"/>
      <c r="BZ166" s="282">
        <f t="shared" si="938"/>
        <v>1.1341944245458164</v>
      </c>
      <c r="CA166" s="284">
        <f>_xlfn.FLOOR.PRECISE('[10]численность 2021'!M176)</f>
        <v>5</v>
      </c>
      <c r="CB166" s="284"/>
      <c r="CC166" s="284"/>
      <c r="CD166" s="284">
        <f t="shared" si="914"/>
        <v>5</v>
      </c>
      <c r="CE166" s="285">
        <f t="shared" si="939"/>
        <v>5.1000000000000005</v>
      </c>
      <c r="CF166" s="290">
        <f t="shared" si="940"/>
        <v>5</v>
      </c>
      <c r="CG166" s="287">
        <v>5</v>
      </c>
      <c r="CH166" s="285">
        <f t="shared" si="915"/>
        <v>0.375</v>
      </c>
      <c r="CI166" s="286">
        <f t="shared" si="941"/>
        <v>0</v>
      </c>
      <c r="CJ166" s="287"/>
      <c r="CK166" s="285">
        <f t="shared" si="916"/>
        <v>0.375</v>
      </c>
      <c r="CL166" s="286">
        <f t="shared" si="942"/>
        <v>0</v>
      </c>
      <c r="CM166" s="287"/>
      <c r="CN166" s="285">
        <f t="shared" si="919"/>
        <v>1</v>
      </c>
      <c r="CO166" s="287"/>
      <c r="CP166" s="291">
        <f t="shared" si="920"/>
        <v>1</v>
      </c>
      <c r="CQ166" s="283"/>
      <c r="CR166" s="283"/>
      <c r="CS166" s="283"/>
      <c r="CT166" s="282"/>
      <c r="CU166" s="282"/>
      <c r="CV166" s="282"/>
      <c r="CW166" s="284"/>
      <c r="CX166" s="285"/>
      <c r="CY166" s="290"/>
      <c r="CZ166" s="292"/>
      <c r="DA166" s="285"/>
      <c r="DB166" s="292"/>
      <c r="DC166" s="283"/>
      <c r="DD166" s="283"/>
      <c r="DE166" s="282">
        <f>_xlfn.FLOOR.PRECISE('[10]численность 2021'!I176)</f>
        <v>0</v>
      </c>
      <c r="DF166" s="282"/>
      <c r="DG166" s="282"/>
      <c r="DH166" s="282"/>
      <c r="DI166" s="284">
        <f>_xlfn.FLOOR.PRECISE('[10]численность 2021'!N176)</f>
        <v>0</v>
      </c>
      <c r="DJ166" s="285">
        <f t="shared" si="917"/>
        <v>0</v>
      </c>
      <c r="DK166" s="286"/>
      <c r="DL166" s="287"/>
      <c r="DM166" s="285">
        <f t="shared" si="918"/>
        <v>0</v>
      </c>
      <c r="DN166" s="287"/>
      <c r="DO166" s="283"/>
      <c r="DP166" s="283"/>
      <c r="DQ166" s="282">
        <f>_xlfn.FLOOR.PRECISE('[10]численность 2021'!J176)</f>
        <v>5</v>
      </c>
      <c r="DR166" s="282"/>
      <c r="DS166" s="282"/>
      <c r="DT166" s="282"/>
      <c r="DU166" s="284">
        <f>_xlfn.FLOOR.PRECISE('[10]численность 2021'!S176)</f>
        <v>0</v>
      </c>
      <c r="DV166" s="285"/>
      <c r="DW166" s="286"/>
      <c r="DX166" s="287"/>
      <c r="DY166" s="283"/>
      <c r="DZ166" s="293"/>
      <c r="EA166" s="282">
        <f>_xlfn.FLOOR.PRECISE('[10]численность 2021'!T176)</f>
        <v>0</v>
      </c>
      <c r="EB166" s="282"/>
      <c r="EC166" s="282"/>
      <c r="ED166" s="282"/>
      <c r="EE166" s="284">
        <f>_xlfn.FLOOR.PRECISE('[10]численность 2021'!U176)</f>
        <v>0</v>
      </c>
      <c r="EF166" s="285"/>
      <c r="EG166" s="286"/>
      <c r="EH166" s="292"/>
    </row>
    <row r="167" ht="15.75">
      <c r="A167" s="268" t="s">
        <v>251</v>
      </c>
      <c r="B167" s="282"/>
      <c r="C167" s="283"/>
      <c r="D167" s="283"/>
      <c r="E167" s="282"/>
      <c r="F167" s="282"/>
      <c r="G167" s="282"/>
      <c r="H167" s="282"/>
      <c r="I167" s="284"/>
      <c r="J167" s="285">
        <f t="shared" si="950"/>
        <v>0</v>
      </c>
      <c r="K167" s="286">
        <f t="shared" si="924"/>
        <v>0</v>
      </c>
      <c r="L167" s="292"/>
      <c r="M167" s="283"/>
      <c r="N167" s="283"/>
      <c r="O167" s="282"/>
      <c r="P167" s="282"/>
      <c r="Q167" s="282"/>
      <c r="R167" s="282" t="e">
        <f t="shared" si="925"/>
        <v>#DIV/0!</v>
      </c>
      <c r="S167" s="284"/>
      <c r="T167" s="284"/>
      <c r="U167" s="285">
        <f t="shared" si="910"/>
        <v>0</v>
      </c>
      <c r="V167" s="286">
        <f t="shared" si="926"/>
        <v>0</v>
      </c>
      <c r="W167" s="292"/>
      <c r="X167" s="292"/>
      <c r="Y167" s="288"/>
      <c r="Z167" s="283"/>
      <c r="AA167" s="283"/>
      <c r="AB167" s="282"/>
      <c r="AC167" s="282"/>
      <c r="AD167" s="282"/>
      <c r="AE167" s="282" t="e">
        <f t="shared" si="927"/>
        <v>#DIV/0!</v>
      </c>
      <c r="AF167" s="284"/>
      <c r="AG167" s="285">
        <f t="shared" si="928"/>
        <v>0</v>
      </c>
      <c r="AH167" s="286">
        <f t="shared" si="953"/>
        <v>0</v>
      </c>
      <c r="AI167" s="289">
        <f t="shared" si="929"/>
        <v>0</v>
      </c>
      <c r="AJ167" s="292"/>
      <c r="AK167" s="292"/>
      <c r="AL167" s="283"/>
      <c r="AM167" s="283"/>
      <c r="AN167" s="282"/>
      <c r="AO167" s="282"/>
      <c r="AP167" s="282"/>
      <c r="AQ167" s="282" t="e">
        <f t="shared" si="930"/>
        <v>#DIV/0!</v>
      </c>
      <c r="AR167" s="284"/>
      <c r="AS167" s="284"/>
      <c r="AT167" s="284" t="e">
        <f t="shared" si="911"/>
        <v>#DIV/0!</v>
      </c>
      <c r="AU167" s="285">
        <f t="shared" si="931"/>
        <v>0</v>
      </c>
      <c r="AV167" s="285">
        <f t="shared" si="912"/>
        <v>0</v>
      </c>
      <c r="AW167" s="290">
        <f t="shared" si="932"/>
        <v>0</v>
      </c>
      <c r="AX167" s="292"/>
      <c r="AY167" s="285">
        <f t="shared" si="921"/>
        <v>0</v>
      </c>
      <c r="AZ167" s="286">
        <f t="shared" si="951"/>
        <v>0</v>
      </c>
      <c r="BA167" s="292"/>
      <c r="BB167" s="285">
        <f t="shared" si="922"/>
        <v>0</v>
      </c>
      <c r="BC167" s="292"/>
      <c r="BD167" s="283"/>
      <c r="BE167" s="283"/>
      <c r="BF167" s="282"/>
      <c r="BG167" s="282"/>
      <c r="BH167" s="282"/>
      <c r="BI167" s="282" t="e">
        <f t="shared" si="933"/>
        <v>#DIV/0!</v>
      </c>
      <c r="BJ167" s="284"/>
      <c r="BK167" s="284"/>
      <c r="BL167" s="284" t="e">
        <f t="shared" si="913"/>
        <v>#DIV/0!</v>
      </c>
      <c r="BM167" s="285">
        <f t="shared" si="934"/>
        <v>0</v>
      </c>
      <c r="BN167" s="290">
        <f t="shared" si="935"/>
        <v>0</v>
      </c>
      <c r="BO167" s="292"/>
      <c r="BP167" s="285">
        <f t="shared" si="923"/>
        <v>0</v>
      </c>
      <c r="BQ167" s="286">
        <f t="shared" si="936"/>
        <v>0</v>
      </c>
      <c r="BR167" s="292"/>
      <c r="BS167" s="285">
        <f t="shared" si="937"/>
        <v>0</v>
      </c>
      <c r="BT167" s="292"/>
      <c r="BU167" s="283"/>
      <c r="BV167" s="283"/>
      <c r="BW167" s="282"/>
      <c r="BX167" s="282"/>
      <c r="BY167" s="282"/>
      <c r="BZ167" s="282" t="e">
        <f t="shared" si="938"/>
        <v>#DIV/0!</v>
      </c>
      <c r="CA167" s="284"/>
      <c r="CB167" s="284"/>
      <c r="CC167" s="284"/>
      <c r="CD167" s="284" t="e">
        <f t="shared" si="914"/>
        <v>#DIV/0!</v>
      </c>
      <c r="CE167" s="285">
        <f t="shared" si="939"/>
        <v>0</v>
      </c>
      <c r="CF167" s="290">
        <f t="shared" si="940"/>
        <v>0</v>
      </c>
      <c r="CG167" s="292"/>
      <c r="CH167" s="285">
        <f t="shared" si="915"/>
        <v>0</v>
      </c>
      <c r="CI167" s="286">
        <f t="shared" si="941"/>
        <v>0</v>
      </c>
      <c r="CJ167" s="292"/>
      <c r="CK167" s="285">
        <f t="shared" si="916"/>
        <v>0</v>
      </c>
      <c r="CL167" s="286">
        <f t="shared" si="942"/>
        <v>0</v>
      </c>
      <c r="CM167" s="292"/>
      <c r="CN167" s="285">
        <f t="shared" si="919"/>
        <v>0</v>
      </c>
      <c r="CO167" s="292"/>
      <c r="CP167" s="291">
        <f t="shared" si="920"/>
        <v>1</v>
      </c>
      <c r="CQ167" s="283"/>
      <c r="CR167" s="283"/>
      <c r="CS167" s="283"/>
      <c r="CT167" s="282"/>
      <c r="CU167" s="282"/>
      <c r="CV167" s="282"/>
      <c r="CW167" s="284"/>
      <c r="CX167" s="285">
        <f t="shared" ref="CX166:CX205" si="954">IF((CS167*0.1)&gt;0,CS167*0.8,0)</f>
        <v>0</v>
      </c>
      <c r="CY167" s="290">
        <f t="shared" ref="CY166:CY205" si="955">IF(CW167&lt;CX167,CW167,CX167)</f>
        <v>0</v>
      </c>
      <c r="CZ167" s="292"/>
      <c r="DA167" s="285">
        <f t="shared" ref="DA166:DA205" si="956">CZ167*0.8</f>
        <v>0</v>
      </c>
      <c r="DB167" s="292"/>
      <c r="DC167" s="283"/>
      <c r="DD167" s="283"/>
      <c r="DE167" s="282"/>
      <c r="DF167" s="282"/>
      <c r="DG167" s="282"/>
      <c r="DH167" s="282" t="e">
        <f t="shared" si="943"/>
        <v>#DIV/0!</v>
      </c>
      <c r="DI167" s="284"/>
      <c r="DJ167" s="285">
        <f t="shared" si="917"/>
        <v>0</v>
      </c>
      <c r="DK167" s="286">
        <f t="shared" si="944"/>
        <v>0</v>
      </c>
      <c r="DL167" s="292"/>
      <c r="DM167" s="285">
        <f t="shared" si="918"/>
        <v>0</v>
      </c>
      <c r="DN167" s="292"/>
      <c r="DO167" s="283"/>
      <c r="DP167" s="283"/>
      <c r="DQ167" s="282"/>
      <c r="DR167" s="282"/>
      <c r="DS167" s="282"/>
      <c r="DT167" s="282" t="e">
        <f t="shared" si="945"/>
        <v>#DIV/0!</v>
      </c>
      <c r="DU167" s="284"/>
      <c r="DV167" s="285">
        <f t="shared" si="946"/>
        <v>0</v>
      </c>
      <c r="DW167" s="286">
        <f t="shared" si="947"/>
        <v>0</v>
      </c>
      <c r="DX167" s="292"/>
      <c r="DY167" s="283"/>
      <c r="DZ167" s="293"/>
      <c r="EA167" s="282"/>
      <c r="EB167" s="282"/>
      <c r="EC167" s="282"/>
      <c r="ED167" s="282" t="e">
        <f t="shared" si="952"/>
        <v>#DIV/0!</v>
      </c>
      <c r="EE167" s="284"/>
      <c r="EF167" s="285">
        <f t="shared" si="948"/>
        <v>0</v>
      </c>
      <c r="EG167" s="286">
        <f t="shared" si="949"/>
        <v>0</v>
      </c>
      <c r="EH167" s="292"/>
    </row>
    <row r="168" ht="47.25">
      <c r="A168" s="152" t="s">
        <v>356</v>
      </c>
      <c r="B168" s="282">
        <f>'[10]численность 2021'!C182</f>
        <v>144.40000915527344</v>
      </c>
      <c r="C168" s="283">
        <v>570.948669</v>
      </c>
      <c r="D168" s="283">
        <v>478.80630500000001</v>
      </c>
      <c r="E168" s="282">
        <f>_xlfn.FLOOR.PRECISE('[10]численность 2021'!D182)</f>
        <v>736</v>
      </c>
      <c r="F168" s="282">
        <v>3.315833</v>
      </c>
      <c r="G168" s="282">
        <v>3.315833</v>
      </c>
      <c r="H168" s="282">
        <f t="shared" si="909"/>
        <v>5.0969525854294</v>
      </c>
      <c r="I168" s="284">
        <f>_xlfn.FLOOR.PRECISE('[10]численность 2021'!R182)</f>
        <v>110</v>
      </c>
      <c r="J168" s="285">
        <f t="shared" si="950"/>
        <v>257.59999999999997</v>
      </c>
      <c r="K168" s="286">
        <f t="shared" si="924"/>
        <v>110</v>
      </c>
      <c r="L168" s="292">
        <v>110</v>
      </c>
      <c r="M168" s="283">
        <v>304</v>
      </c>
      <c r="N168" s="283">
        <v>354</v>
      </c>
      <c r="O168" s="282">
        <f>_xlfn.FLOOR.PRECISE('[10]численность 2021'!P182)</f>
        <v>409</v>
      </c>
      <c r="P168" s="282">
        <v>2.1052629999999999</v>
      </c>
      <c r="Q168" s="282">
        <v>2.4515229999999999</v>
      </c>
      <c r="R168" s="282">
        <f t="shared" si="925"/>
        <v>2.8324097927182401</v>
      </c>
      <c r="S168" s="284">
        <f>_xlfn.FLOOR.PRECISE('[10]численность 2021'!Q182)</f>
        <v>81</v>
      </c>
      <c r="T168" s="284"/>
      <c r="U168" s="285">
        <f t="shared" si="910"/>
        <v>122.69999999999999</v>
      </c>
      <c r="V168" s="286">
        <f t="shared" si="926"/>
        <v>81</v>
      </c>
      <c r="W168" s="292">
        <v>81</v>
      </c>
      <c r="X168" s="292"/>
      <c r="Y168" s="288"/>
      <c r="Z168" s="283">
        <v>468.90508999999997</v>
      </c>
      <c r="AA168" s="283">
        <v>529.92089799999997</v>
      </c>
      <c r="AB168" s="282">
        <f>_xlfn.FLOOR.PRECISE('[10]численность 2021'!E182)</f>
        <v>573</v>
      </c>
      <c r="AC168" s="282">
        <v>3.2472650000000001</v>
      </c>
      <c r="AD168" s="282">
        <v>3.6698119999999999</v>
      </c>
      <c r="AE168" s="282">
        <f t="shared" si="927"/>
        <v>3.9681437927323997</v>
      </c>
      <c r="AF168" s="284">
        <f>_xlfn.FLOOR.PRECISE('[10]численность 2021'!O182)</f>
        <v>28</v>
      </c>
      <c r="AG168" s="285">
        <f t="shared" si="928"/>
        <v>28.650000000000002</v>
      </c>
      <c r="AH168" s="286">
        <f t="shared" si="953"/>
        <v>28</v>
      </c>
      <c r="AI168" s="289">
        <f t="shared" si="929"/>
        <v>21</v>
      </c>
      <c r="AJ168" s="292">
        <v>28</v>
      </c>
      <c r="AK168" s="292">
        <v>21</v>
      </c>
      <c r="AL168" s="283">
        <v>1688.4964600000001</v>
      </c>
      <c r="AM168" s="283">
        <v>2206.4262699999999</v>
      </c>
      <c r="AN168" s="282">
        <f>_xlfn.FLOOR.PRECISE('[10]численность 2021'!F182)</f>
        <v>2624</v>
      </c>
      <c r="AO168" s="282">
        <v>11.693189</v>
      </c>
      <c r="AP168" s="282">
        <v>15.279959</v>
      </c>
      <c r="AQ168" s="282">
        <f t="shared" si="930"/>
        <v>18.171744000226557</v>
      </c>
      <c r="AR168" s="284">
        <f>_xlfn.FLOOR.PRECISE('[10]численность 2021'!L182)</f>
        <v>262</v>
      </c>
      <c r="AS168" s="284"/>
      <c r="AT168" s="284">
        <f t="shared" si="911"/>
        <v>262</v>
      </c>
      <c r="AU168" s="285">
        <f t="shared" si="931"/>
        <v>393.59999999999997</v>
      </c>
      <c r="AV168" s="285">
        <f t="shared" si="912"/>
        <v>656</v>
      </c>
      <c r="AW168" s="290">
        <f t="shared" si="932"/>
        <v>262</v>
      </c>
      <c r="AX168" s="292">
        <v>262</v>
      </c>
      <c r="AY168" s="285">
        <f t="shared" si="921"/>
        <v>39.299999999999997</v>
      </c>
      <c r="AZ168" s="286">
        <f t="shared" si="951"/>
        <v>0</v>
      </c>
      <c r="BA168" s="292"/>
      <c r="BB168" s="285">
        <f t="shared" si="922"/>
        <v>78.599999999999994</v>
      </c>
      <c r="BC168" s="292"/>
      <c r="BD168" s="283">
        <v>115.507645</v>
      </c>
      <c r="BE168" s="283">
        <v>135.98649599999999</v>
      </c>
      <c r="BF168" s="282">
        <f>_xlfn.FLOOR.PRECISE('[10]численность 2021'!G182)</f>
        <v>107</v>
      </c>
      <c r="BG168" s="282">
        <v>0.79991400000000001</v>
      </c>
      <c r="BH168" s="282">
        <v>0.94173499999999999</v>
      </c>
      <c r="BI168" s="282">
        <f t="shared" si="933"/>
        <v>0.74099718293606764</v>
      </c>
      <c r="BJ168" s="284">
        <f>_xlfn.FLOOR.PRECISE('[10]численность 2021'!K182)</f>
        <v>3</v>
      </c>
      <c r="BK168" s="284"/>
      <c r="BL168" s="284">
        <f t="shared" si="913"/>
        <v>3</v>
      </c>
      <c r="BM168" s="285">
        <f t="shared" si="934"/>
        <v>3.21</v>
      </c>
      <c r="BN168" s="290">
        <f t="shared" si="935"/>
        <v>3</v>
      </c>
      <c r="BO168" s="292">
        <v>3</v>
      </c>
      <c r="BP168" s="285">
        <f t="shared" si="923"/>
        <v>0</v>
      </c>
      <c r="BQ168" s="286">
        <f t="shared" si="936"/>
        <v>0</v>
      </c>
      <c r="BR168" s="292"/>
      <c r="BS168" s="285">
        <f t="shared" si="937"/>
        <v>0.60000000000000009</v>
      </c>
      <c r="BT168" s="292"/>
      <c r="BU168" s="283">
        <v>238.766434</v>
      </c>
      <c r="BV168" s="283">
        <v>296.19802900000002</v>
      </c>
      <c r="BW168" s="282">
        <f>_xlfn.FLOOR.PRECISE('[10]численность 2021'!H182)</f>
        <v>307</v>
      </c>
      <c r="BX168" s="282">
        <v>1.6535070000000001</v>
      </c>
      <c r="BY168" s="282">
        <v>2.0512329999999999</v>
      </c>
      <c r="BZ168" s="282">
        <f t="shared" si="938"/>
        <v>2.1260386463679697</v>
      </c>
      <c r="CA168" s="284">
        <f>_xlfn.FLOOR.PRECISE('[10]численность 2021'!M182)</f>
        <v>21</v>
      </c>
      <c r="CB168" s="284"/>
      <c r="CC168" s="284"/>
      <c r="CD168" s="284">
        <f t="shared" si="914"/>
        <v>21</v>
      </c>
      <c r="CE168" s="285">
        <f t="shared" si="939"/>
        <v>21.490000000000002</v>
      </c>
      <c r="CF168" s="290">
        <f t="shared" si="940"/>
        <v>21</v>
      </c>
      <c r="CG168" s="292">
        <v>21</v>
      </c>
      <c r="CH168" s="285">
        <f t="shared" si="915"/>
        <v>1.575</v>
      </c>
      <c r="CI168" s="286">
        <f t="shared" si="941"/>
        <v>0</v>
      </c>
      <c r="CJ168" s="292"/>
      <c r="CK168" s="285">
        <f t="shared" si="916"/>
        <v>1.575</v>
      </c>
      <c r="CL168" s="286">
        <f t="shared" si="942"/>
        <v>0</v>
      </c>
      <c r="CM168" s="292"/>
      <c r="CN168" s="285">
        <f t="shared" si="919"/>
        <v>4.2000000000000002</v>
      </c>
      <c r="CO168" s="292"/>
      <c r="CP168" s="291">
        <f t="shared" si="920"/>
        <v>1</v>
      </c>
      <c r="CQ168" s="283">
        <v>153</v>
      </c>
      <c r="CR168" s="283">
        <v>94</v>
      </c>
      <c r="CS168" s="283" t="e">
        <f>#NAME?</f>
        <v>#REF!</v>
      </c>
      <c r="CT168" s="282">
        <v>1.024</v>
      </c>
      <c r="CU168" s="282">
        <v>0.627</v>
      </c>
      <c r="CV168" s="282" t="e">
        <f>#NAME?</f>
        <v>#REF!</v>
      </c>
      <c r="CW168" s="284" t="e">
        <f>#NAME?</f>
        <v>#REF!</v>
      </c>
      <c r="CX168" s="285" t="e">
        <f t="shared" si="954"/>
        <v>#REF!</v>
      </c>
      <c r="CY168" s="290" t="e">
        <f t="shared" si="955"/>
        <v>#REF!</v>
      </c>
      <c r="CZ168" s="292"/>
      <c r="DA168" s="285">
        <f t="shared" si="956"/>
        <v>0</v>
      </c>
      <c r="DB168" s="292"/>
      <c r="DC168" s="283">
        <v>0</v>
      </c>
      <c r="DD168" s="283">
        <v>0</v>
      </c>
      <c r="DE168" s="282">
        <f>_xlfn.FLOOR.PRECISE('[10]численность 2021'!I182)</f>
        <v>0</v>
      </c>
      <c r="DF168" s="282">
        <v>0</v>
      </c>
      <c r="DG168" s="282">
        <v>0</v>
      </c>
      <c r="DH168" s="282">
        <f t="shared" si="943"/>
        <v>0</v>
      </c>
      <c r="DI168" s="284">
        <f>_xlfn.FLOOR.PRECISE('[10]численность 2021'!N182)</f>
        <v>0</v>
      </c>
      <c r="DJ168" s="285">
        <f t="shared" si="917"/>
        <v>0</v>
      </c>
      <c r="DK168" s="286">
        <f t="shared" si="944"/>
        <v>0</v>
      </c>
      <c r="DL168" s="292"/>
      <c r="DM168" s="285">
        <f t="shared" si="918"/>
        <v>0</v>
      </c>
      <c r="DN168" s="292"/>
      <c r="DO168" s="283">
        <v>12.633552999999999</v>
      </c>
      <c r="DP168" s="283">
        <v>6.9938409999999998</v>
      </c>
      <c r="DQ168" s="282">
        <f>_xlfn.FLOOR.PRECISE('[10]численность 2021'!J182)</f>
        <v>4</v>
      </c>
      <c r="DR168" s="282">
        <v>8.7489999999999998e-002</v>
      </c>
      <c r="DS168" s="282">
        <v>4.8433999999999998e-002</v>
      </c>
      <c r="DT168" s="282">
        <f t="shared" si="945"/>
        <v>2.7700829268638046e-002</v>
      </c>
      <c r="DU168" s="284">
        <f>_xlfn.FLOOR.PRECISE('[10]численность 2021'!S182)</f>
        <v>0</v>
      </c>
      <c r="DV168" s="285">
        <f t="shared" si="946"/>
        <v>0.40000000000000002</v>
      </c>
      <c r="DW168" s="286">
        <f t="shared" si="947"/>
        <v>0</v>
      </c>
      <c r="DX168" s="292"/>
      <c r="DY168" s="283">
        <v>110</v>
      </c>
      <c r="DZ168" s="293">
        <v>110</v>
      </c>
      <c r="EA168" s="282">
        <f>_xlfn.FLOOR.PRECISE('[10]численность 2021'!T182)</f>
        <v>95</v>
      </c>
      <c r="EB168" s="282">
        <v>0.76177300000000003</v>
      </c>
      <c r="EC168" s="282">
        <v>0.76177300000000003</v>
      </c>
      <c r="ED168" s="282">
        <f t="shared" si="952"/>
        <v>0.65789469513015353</v>
      </c>
      <c r="EE168" s="284">
        <f>_xlfn.FLOOR.PRECISE('[10]численность 2021'!U182)</f>
        <v>4</v>
      </c>
      <c r="EF168" s="285">
        <f t="shared" si="948"/>
        <v>9.5</v>
      </c>
      <c r="EG168" s="286">
        <f t="shared" si="949"/>
        <v>4</v>
      </c>
      <c r="EH168" s="292">
        <v>4</v>
      </c>
    </row>
    <row r="169" ht="63">
      <c r="A169" s="152" t="s">
        <v>357</v>
      </c>
      <c r="B169" s="282">
        <f>'[10]численность 2021'!C181</f>
        <v>18</v>
      </c>
      <c r="C169" s="283">
        <v>47.020409000000001</v>
      </c>
      <c r="D169" s="283">
        <v>56.864204000000001</v>
      </c>
      <c r="E169" s="282">
        <f>_xlfn.FLOOR.PRECISE('[10]численность 2021'!D181)</f>
        <v>48</v>
      </c>
      <c r="F169" s="282">
        <v>3.159122</v>
      </c>
      <c r="G169" s="282">
        <v>3.159122</v>
      </c>
      <c r="H169" s="282">
        <f t="shared" si="909"/>
        <v>2.6666666666666665</v>
      </c>
      <c r="I169" s="284">
        <f>_xlfn.FLOOR.PRECISE('[10]численность 2021'!R181)</f>
        <v>16</v>
      </c>
      <c r="J169" s="285">
        <f t="shared" si="950"/>
        <v>16.799999999999997</v>
      </c>
      <c r="K169" s="286">
        <f t="shared" si="924"/>
        <v>16</v>
      </c>
      <c r="L169" s="287">
        <v>16</v>
      </c>
      <c r="M169" s="283">
        <v>28</v>
      </c>
      <c r="N169" s="283">
        <v>28</v>
      </c>
      <c r="O169" s="282">
        <f>_xlfn.FLOOR.PRECISE('[10]численность 2021'!P181)</f>
        <v>29</v>
      </c>
      <c r="P169" s="282">
        <v>1.5555559999999999</v>
      </c>
      <c r="Q169" s="282">
        <v>1.5555559999999999</v>
      </c>
      <c r="R169" s="282">
        <f t="shared" si="925"/>
        <v>1.6111111111111112</v>
      </c>
      <c r="S169" s="284">
        <f>_xlfn.FLOOR.PRECISE('[10]численность 2021'!Q181)</f>
        <v>8</v>
      </c>
      <c r="T169" s="284"/>
      <c r="U169" s="285">
        <f t="shared" si="910"/>
        <v>8.6999999999999993</v>
      </c>
      <c r="V169" s="286">
        <f t="shared" si="926"/>
        <v>8</v>
      </c>
      <c r="W169" s="287">
        <v>8</v>
      </c>
      <c r="X169" s="287"/>
      <c r="Y169" s="288"/>
      <c r="Z169" s="283">
        <v>74.591835000000003</v>
      </c>
      <c r="AA169" s="283">
        <v>122.08609800000001</v>
      </c>
      <c r="AB169" s="282">
        <f>_xlfn.FLOOR.PRECISE('[10]численность 2021'!E181)</f>
        <v>83</v>
      </c>
      <c r="AC169" s="282">
        <v>4.1439909999999998</v>
      </c>
      <c r="AD169" s="282">
        <v>6.7825610000000003</v>
      </c>
      <c r="AE169" s="282">
        <f t="shared" si="927"/>
        <v>4.6111111111111107</v>
      </c>
      <c r="AF169" s="284">
        <f>_xlfn.FLOOR.PRECISE('[10]численность 2021'!O181)</f>
        <v>4</v>
      </c>
      <c r="AG169" s="285">
        <f t="shared" si="928"/>
        <v>4.1500000000000004</v>
      </c>
      <c r="AH169" s="286">
        <f t="shared" si="953"/>
        <v>4</v>
      </c>
      <c r="AI169" s="289">
        <f t="shared" si="929"/>
        <v>3</v>
      </c>
      <c r="AJ169" s="287">
        <v>4</v>
      </c>
      <c r="AK169" s="287">
        <v>3</v>
      </c>
      <c r="AL169" s="283">
        <v>29.38775634765625</v>
      </c>
      <c r="AM169" s="283">
        <v>48.886420999999999</v>
      </c>
      <c r="AN169" s="282">
        <f>_xlfn.FLOOR.PRECISE('[10]численность 2021'!F181)</f>
        <v>51</v>
      </c>
      <c r="AO169" s="282">
        <v>1.6326529999999999</v>
      </c>
      <c r="AP169" s="282">
        <v>2.7159119999999999</v>
      </c>
      <c r="AQ169" s="282">
        <f t="shared" si="930"/>
        <v>2.8333333333333335</v>
      </c>
      <c r="AR169" s="284">
        <f>_xlfn.FLOOR.PRECISE('[10]численность 2021'!L181)</f>
        <v>3</v>
      </c>
      <c r="AS169" s="284"/>
      <c r="AT169" s="284">
        <f t="shared" si="911"/>
        <v>3</v>
      </c>
      <c r="AU169" s="285">
        <f t="shared" si="931"/>
        <v>3.5700000000000003</v>
      </c>
      <c r="AV169" s="285">
        <f t="shared" si="912"/>
        <v>0</v>
      </c>
      <c r="AW169" s="290">
        <f t="shared" si="932"/>
        <v>3</v>
      </c>
      <c r="AX169" s="287">
        <v>3</v>
      </c>
      <c r="AY169" s="285">
        <f t="shared" si="921"/>
        <v>0</v>
      </c>
      <c r="AZ169" s="286">
        <f t="shared" si="951"/>
        <v>0</v>
      </c>
      <c r="BA169" s="287"/>
      <c r="BB169" s="285">
        <f t="shared" si="922"/>
        <v>0.89999999999999991</v>
      </c>
      <c r="BC169" s="287"/>
      <c r="BD169" s="283">
        <v>18.984694999999999</v>
      </c>
      <c r="BE169" s="283">
        <v>45.127468</v>
      </c>
      <c r="BF169" s="282">
        <f>_xlfn.FLOOR.PRECISE('[10]численность 2021'!G181)</f>
        <v>47</v>
      </c>
      <c r="BG169" s="282">
        <v>1.054705</v>
      </c>
      <c r="BH169" s="282">
        <v>2.507082</v>
      </c>
      <c r="BI169" s="282">
        <f t="shared" si="933"/>
        <v>2.6111111111111112</v>
      </c>
      <c r="BJ169" s="284">
        <f>_xlfn.FLOOR.PRECISE('[10]численность 2021'!K181)</f>
        <v>3</v>
      </c>
      <c r="BK169" s="284"/>
      <c r="BL169" s="284">
        <f t="shared" si="913"/>
        <v>3</v>
      </c>
      <c r="BM169" s="285">
        <f t="shared" si="934"/>
        <v>3.2900000000000005</v>
      </c>
      <c r="BN169" s="290">
        <f t="shared" si="935"/>
        <v>3</v>
      </c>
      <c r="BO169" s="287">
        <v>3</v>
      </c>
      <c r="BP169" s="285">
        <f t="shared" si="923"/>
        <v>0</v>
      </c>
      <c r="BQ169" s="286">
        <f t="shared" si="936"/>
        <v>0</v>
      </c>
      <c r="BR169" s="287"/>
      <c r="BS169" s="285">
        <f t="shared" si="937"/>
        <v>0.60000000000000009</v>
      </c>
      <c r="BT169" s="287"/>
      <c r="BU169" s="283">
        <v>70.647964000000002</v>
      </c>
      <c r="BV169" s="283">
        <v>92.084427000000005</v>
      </c>
      <c r="BW169" s="282">
        <f>_xlfn.FLOOR.PRECISE('[10]численность 2021'!H181)</f>
        <v>177</v>
      </c>
      <c r="BX169" s="282">
        <v>3.924887</v>
      </c>
      <c r="BY169" s="282">
        <v>5.1158010000000003</v>
      </c>
      <c r="BZ169" s="282">
        <f t="shared" si="938"/>
        <v>9.8333333333333339</v>
      </c>
      <c r="CA169" s="284">
        <f>_xlfn.FLOOR.PRECISE('[10]численность 2021'!M181)</f>
        <v>21</v>
      </c>
      <c r="CB169" s="284"/>
      <c r="CC169" s="284"/>
      <c r="CD169" s="284">
        <f t="shared" si="914"/>
        <v>21</v>
      </c>
      <c r="CE169" s="285">
        <f t="shared" si="939"/>
        <v>21.239999999999998</v>
      </c>
      <c r="CF169" s="290">
        <f t="shared" si="940"/>
        <v>21</v>
      </c>
      <c r="CG169" s="287">
        <v>21</v>
      </c>
      <c r="CH169" s="285">
        <f t="shared" si="915"/>
        <v>1.575</v>
      </c>
      <c r="CI169" s="286">
        <f t="shared" si="941"/>
        <v>0</v>
      </c>
      <c r="CJ169" s="287"/>
      <c r="CK169" s="285">
        <f t="shared" si="916"/>
        <v>1.575</v>
      </c>
      <c r="CL169" s="286">
        <f t="shared" si="942"/>
        <v>0</v>
      </c>
      <c r="CM169" s="287"/>
      <c r="CN169" s="285">
        <f t="shared" si="919"/>
        <v>4.2000000000000002</v>
      </c>
      <c r="CO169" s="287"/>
      <c r="CP169" s="291">
        <f t="shared" si="920"/>
        <v>1</v>
      </c>
      <c r="CQ169" s="283">
        <v>4</v>
      </c>
      <c r="CR169" s="283">
        <v>18</v>
      </c>
      <c r="CS169" s="283" t="e">
        <f>#NAME?</f>
        <v>#REF!</v>
      </c>
      <c r="CT169" s="282">
        <v>0.23000000000000001</v>
      </c>
      <c r="CU169" s="282">
        <v>1.0229999999999999</v>
      </c>
      <c r="CV169" s="282" t="e">
        <f>#NAME?</f>
        <v>#REF!</v>
      </c>
      <c r="CW169" s="284" t="e">
        <f>#NAME?</f>
        <v>#REF!</v>
      </c>
      <c r="CX169" s="285" t="e">
        <f t="shared" si="954"/>
        <v>#REF!</v>
      </c>
      <c r="CY169" s="290" t="e">
        <f t="shared" si="955"/>
        <v>#REF!</v>
      </c>
      <c r="CZ169" s="292"/>
      <c r="DA169" s="285">
        <f t="shared" si="956"/>
        <v>0</v>
      </c>
      <c r="DB169" s="292"/>
      <c r="DC169" s="283">
        <v>0</v>
      </c>
      <c r="DD169" s="283">
        <v>0</v>
      </c>
      <c r="DE169" s="282">
        <f>_xlfn.FLOOR.PRECISE('[10]численность 2021'!I181)</f>
        <v>0</v>
      </c>
      <c r="DF169" s="282">
        <v>0</v>
      </c>
      <c r="DG169" s="282">
        <v>0</v>
      </c>
      <c r="DH169" s="282">
        <f t="shared" si="943"/>
        <v>0</v>
      </c>
      <c r="DI169" s="284">
        <f>_xlfn.FLOOR.PRECISE('[10]численность 2021'!N181)</f>
        <v>0</v>
      </c>
      <c r="DJ169" s="285">
        <f t="shared" si="917"/>
        <v>0</v>
      </c>
      <c r="DK169" s="286">
        <f t="shared" si="944"/>
        <v>0</v>
      </c>
      <c r="DL169" s="287"/>
      <c r="DM169" s="285">
        <f t="shared" si="918"/>
        <v>0</v>
      </c>
      <c r="DN169" s="287"/>
      <c r="DO169" s="283">
        <v>0.20408200000000001</v>
      </c>
      <c r="DP169" s="283">
        <v>0</v>
      </c>
      <c r="DQ169" s="282">
        <f>_xlfn.FLOOR.PRECISE('[10]численность 2021'!J181)</f>
        <v>0</v>
      </c>
      <c r="DR169" s="282">
        <v>1.1338000000000001e-002</v>
      </c>
      <c r="DS169" s="282">
        <v>0</v>
      </c>
      <c r="DT169" s="282">
        <f t="shared" si="945"/>
        <v>0</v>
      </c>
      <c r="DU169" s="284">
        <f>_xlfn.FLOOR.PRECISE('[10]численность 2021'!S181)</f>
        <v>0</v>
      </c>
      <c r="DV169" s="285">
        <f t="shared" si="946"/>
        <v>0</v>
      </c>
      <c r="DW169" s="286">
        <f t="shared" si="947"/>
        <v>0</v>
      </c>
      <c r="DX169" s="287"/>
      <c r="DY169" s="283">
        <v>0</v>
      </c>
      <c r="DZ169" s="293">
        <v>0</v>
      </c>
      <c r="EA169" s="282">
        <f>_xlfn.FLOOR.PRECISE('[10]численность 2021'!T181)</f>
        <v>0</v>
      </c>
      <c r="EB169" s="282">
        <v>0</v>
      </c>
      <c r="EC169" s="282">
        <v>0</v>
      </c>
      <c r="ED169" s="282">
        <f t="shared" si="952"/>
        <v>0</v>
      </c>
      <c r="EE169" s="284">
        <f>_xlfn.FLOOR.PRECISE('[10]численность 2021'!U181)</f>
        <v>0</v>
      </c>
      <c r="EF169" s="285">
        <f t="shared" si="948"/>
        <v>0</v>
      </c>
      <c r="EG169" s="286">
        <f t="shared" si="949"/>
        <v>0</v>
      </c>
      <c r="EH169" s="292"/>
    </row>
    <row r="170" ht="15.75">
      <c r="A170" s="268" t="s">
        <v>21</v>
      </c>
      <c r="B170" s="282"/>
      <c r="C170" s="283"/>
      <c r="D170" s="283"/>
      <c r="E170" s="282"/>
      <c r="F170" s="282"/>
      <c r="G170" s="282"/>
      <c r="H170" s="282"/>
      <c r="I170" s="284"/>
      <c r="J170" s="285">
        <f t="shared" si="950"/>
        <v>0</v>
      </c>
      <c r="K170" s="286">
        <f t="shared" si="924"/>
        <v>0</v>
      </c>
      <c r="L170" s="287"/>
      <c r="M170" s="283"/>
      <c r="N170" s="283"/>
      <c r="O170" s="282"/>
      <c r="P170" s="282"/>
      <c r="Q170" s="282"/>
      <c r="R170" s="282" t="e">
        <f t="shared" si="925"/>
        <v>#DIV/0!</v>
      </c>
      <c r="S170" s="284"/>
      <c r="T170" s="284"/>
      <c r="U170" s="285">
        <f t="shared" si="910"/>
        <v>0</v>
      </c>
      <c r="V170" s="286">
        <f t="shared" si="926"/>
        <v>0</v>
      </c>
      <c r="W170" s="287"/>
      <c r="X170" s="287"/>
      <c r="Y170" s="288"/>
      <c r="Z170" s="283"/>
      <c r="AA170" s="283"/>
      <c r="AB170" s="282"/>
      <c r="AC170" s="282"/>
      <c r="AD170" s="282"/>
      <c r="AE170" s="282" t="e">
        <f t="shared" si="927"/>
        <v>#DIV/0!</v>
      </c>
      <c r="AF170" s="284"/>
      <c r="AG170" s="285">
        <f t="shared" si="928"/>
        <v>0</v>
      </c>
      <c r="AH170" s="286">
        <f t="shared" si="953"/>
        <v>0</v>
      </c>
      <c r="AI170" s="289">
        <f t="shared" si="929"/>
        <v>0</v>
      </c>
      <c r="AJ170" s="287"/>
      <c r="AK170" s="287"/>
      <c r="AL170" s="283"/>
      <c r="AM170" s="283"/>
      <c r="AN170" s="282"/>
      <c r="AO170" s="282"/>
      <c r="AP170" s="282"/>
      <c r="AQ170" s="282" t="e">
        <f t="shared" si="930"/>
        <v>#DIV/0!</v>
      </c>
      <c r="AR170" s="284"/>
      <c r="AS170" s="284"/>
      <c r="AT170" s="284" t="e">
        <f t="shared" si="911"/>
        <v>#DIV/0!</v>
      </c>
      <c r="AU170" s="285">
        <f t="shared" si="931"/>
        <v>0</v>
      </c>
      <c r="AV170" s="285">
        <f t="shared" si="912"/>
        <v>0</v>
      </c>
      <c r="AW170" s="290">
        <f t="shared" si="932"/>
        <v>0</v>
      </c>
      <c r="AX170" s="287"/>
      <c r="AY170" s="285">
        <f t="shared" si="921"/>
        <v>0</v>
      </c>
      <c r="AZ170" s="286">
        <f t="shared" si="951"/>
        <v>0</v>
      </c>
      <c r="BA170" s="287"/>
      <c r="BB170" s="285">
        <f t="shared" si="922"/>
        <v>0</v>
      </c>
      <c r="BC170" s="287"/>
      <c r="BD170" s="283"/>
      <c r="BE170" s="283"/>
      <c r="BF170" s="282"/>
      <c r="BG170" s="282"/>
      <c r="BH170" s="282"/>
      <c r="BI170" s="282" t="e">
        <f t="shared" si="933"/>
        <v>#DIV/0!</v>
      </c>
      <c r="BJ170" s="284"/>
      <c r="BK170" s="284"/>
      <c r="BL170" s="284" t="e">
        <f t="shared" si="913"/>
        <v>#DIV/0!</v>
      </c>
      <c r="BM170" s="285">
        <f t="shared" si="934"/>
        <v>0</v>
      </c>
      <c r="BN170" s="290">
        <f t="shared" si="935"/>
        <v>0</v>
      </c>
      <c r="BO170" s="287"/>
      <c r="BP170" s="285">
        <f t="shared" si="923"/>
        <v>0</v>
      </c>
      <c r="BQ170" s="286">
        <f t="shared" si="936"/>
        <v>0</v>
      </c>
      <c r="BR170" s="287"/>
      <c r="BS170" s="285">
        <f t="shared" si="937"/>
        <v>0</v>
      </c>
      <c r="BT170" s="287"/>
      <c r="BU170" s="283"/>
      <c r="BV170" s="283"/>
      <c r="BW170" s="282"/>
      <c r="BX170" s="282"/>
      <c r="BY170" s="282"/>
      <c r="BZ170" s="282" t="e">
        <f t="shared" si="938"/>
        <v>#DIV/0!</v>
      </c>
      <c r="CA170" s="284"/>
      <c r="CB170" s="284"/>
      <c r="CC170" s="284"/>
      <c r="CD170" s="284" t="e">
        <f t="shared" si="914"/>
        <v>#DIV/0!</v>
      </c>
      <c r="CE170" s="285">
        <f t="shared" si="939"/>
        <v>0</v>
      </c>
      <c r="CF170" s="290">
        <f t="shared" si="940"/>
        <v>0</v>
      </c>
      <c r="CG170" s="287"/>
      <c r="CH170" s="285">
        <f t="shared" si="915"/>
        <v>0</v>
      </c>
      <c r="CI170" s="286">
        <f t="shared" si="941"/>
        <v>0</v>
      </c>
      <c r="CJ170" s="287"/>
      <c r="CK170" s="285">
        <f t="shared" si="916"/>
        <v>0</v>
      </c>
      <c r="CL170" s="286">
        <f t="shared" si="942"/>
        <v>0</v>
      </c>
      <c r="CM170" s="287"/>
      <c r="CN170" s="285">
        <f t="shared" si="919"/>
        <v>0</v>
      </c>
      <c r="CO170" s="287"/>
      <c r="CP170" s="291">
        <f t="shared" si="920"/>
        <v>1</v>
      </c>
      <c r="CQ170" s="283"/>
      <c r="CR170" s="283"/>
      <c r="CS170" s="283"/>
      <c r="CT170" s="282"/>
      <c r="CU170" s="282"/>
      <c r="CV170" s="282"/>
      <c r="CW170" s="284"/>
      <c r="CX170" s="285">
        <f t="shared" si="954"/>
        <v>0</v>
      </c>
      <c r="CY170" s="290">
        <f t="shared" si="955"/>
        <v>0</v>
      </c>
      <c r="CZ170" s="292"/>
      <c r="DA170" s="285">
        <f t="shared" si="956"/>
        <v>0</v>
      </c>
      <c r="DB170" s="292"/>
      <c r="DC170" s="283"/>
      <c r="DD170" s="283"/>
      <c r="DE170" s="282"/>
      <c r="DF170" s="282"/>
      <c r="DG170" s="282"/>
      <c r="DH170" s="282" t="e">
        <f t="shared" si="943"/>
        <v>#DIV/0!</v>
      </c>
      <c r="DI170" s="284"/>
      <c r="DJ170" s="285">
        <f t="shared" si="917"/>
        <v>0</v>
      </c>
      <c r="DK170" s="286">
        <f t="shared" si="944"/>
        <v>0</v>
      </c>
      <c r="DL170" s="287"/>
      <c r="DM170" s="285">
        <f t="shared" si="918"/>
        <v>0</v>
      </c>
      <c r="DN170" s="287"/>
      <c r="DO170" s="283"/>
      <c r="DP170" s="283"/>
      <c r="DQ170" s="282"/>
      <c r="DR170" s="282"/>
      <c r="DS170" s="282"/>
      <c r="DT170" s="282" t="e">
        <f t="shared" si="945"/>
        <v>#DIV/0!</v>
      </c>
      <c r="DU170" s="284"/>
      <c r="DV170" s="285">
        <f t="shared" si="946"/>
        <v>0</v>
      </c>
      <c r="DW170" s="286">
        <f t="shared" si="947"/>
        <v>0</v>
      </c>
      <c r="DX170" s="287"/>
      <c r="DY170" s="283"/>
      <c r="DZ170" s="293"/>
      <c r="EA170" s="282"/>
      <c r="EB170" s="282"/>
      <c r="EC170" s="282"/>
      <c r="ED170" s="282" t="e">
        <f t="shared" si="952"/>
        <v>#DIV/0!</v>
      </c>
      <c r="EE170" s="284"/>
      <c r="EF170" s="285">
        <f t="shared" si="948"/>
        <v>0</v>
      </c>
      <c r="EG170" s="286">
        <f t="shared" si="949"/>
        <v>0</v>
      </c>
      <c r="EH170" s="292"/>
    </row>
    <row r="171" ht="31.5">
      <c r="A171" s="152" t="s">
        <v>22</v>
      </c>
      <c r="B171" s="282">
        <f>'[10]численность 2021'!C5</f>
        <v>240</v>
      </c>
      <c r="C171" s="283">
        <v>0</v>
      </c>
      <c r="D171" s="283">
        <v>0</v>
      </c>
      <c r="E171" s="282">
        <f>_xlfn.FLOOR.PRECISE('[10]численность 2021'!D5)</f>
        <v>0</v>
      </c>
      <c r="F171" s="282">
        <v>0</v>
      </c>
      <c r="G171" s="282">
        <v>0</v>
      </c>
      <c r="H171" s="282">
        <f t="shared" si="909"/>
        <v>0</v>
      </c>
      <c r="I171" s="284">
        <f>_xlfn.FLOOR.PRECISE('[10]численность 2021'!R5)</f>
        <v>0</v>
      </c>
      <c r="J171" s="285">
        <f t="shared" si="950"/>
        <v>0</v>
      </c>
      <c r="K171" s="286">
        <f t="shared" si="924"/>
        <v>0</v>
      </c>
      <c r="L171" s="287"/>
      <c r="M171" s="283">
        <v>0</v>
      </c>
      <c r="N171" s="283">
        <v>0</v>
      </c>
      <c r="O171" s="282">
        <f>_xlfn.FLOOR.PRECISE('[10]численность 2021'!P5)</f>
        <v>0</v>
      </c>
      <c r="P171" s="282">
        <v>0</v>
      </c>
      <c r="Q171" s="282">
        <v>0</v>
      </c>
      <c r="R171" s="282">
        <f t="shared" si="925"/>
        <v>0</v>
      </c>
      <c r="S171" s="284">
        <f>_xlfn.FLOOR.PRECISE('[10]численность 2021'!Q5)</f>
        <v>0</v>
      </c>
      <c r="T171" s="284"/>
      <c r="U171" s="285">
        <f t="shared" si="910"/>
        <v>0</v>
      </c>
      <c r="V171" s="286">
        <f t="shared" si="926"/>
        <v>0</v>
      </c>
      <c r="W171" s="287"/>
      <c r="X171" s="287"/>
      <c r="Y171" s="288"/>
      <c r="Z171" s="283">
        <v>0</v>
      </c>
      <c r="AA171" s="283">
        <v>0</v>
      </c>
      <c r="AB171" s="282">
        <f>_xlfn.FLOOR.PRECISE('[10]численность 2021'!E5)</f>
        <v>0</v>
      </c>
      <c r="AC171" s="282">
        <v>0</v>
      </c>
      <c r="AD171" s="282">
        <v>0</v>
      </c>
      <c r="AE171" s="282">
        <f t="shared" si="927"/>
        <v>0</v>
      </c>
      <c r="AF171" s="284">
        <f>_xlfn.FLOOR.PRECISE('[10]численность 2021'!O5)</f>
        <v>0</v>
      </c>
      <c r="AG171" s="285">
        <f t="shared" si="928"/>
        <v>0</v>
      </c>
      <c r="AH171" s="286">
        <f t="shared" si="953"/>
        <v>0</v>
      </c>
      <c r="AI171" s="289">
        <f t="shared" si="929"/>
        <v>0</v>
      </c>
      <c r="AJ171" s="287"/>
      <c r="AK171" s="287"/>
      <c r="AL171" s="283">
        <v>374.11746199999999</v>
      </c>
      <c r="AM171" s="283">
        <v>251.44821200000001</v>
      </c>
      <c r="AN171" s="282">
        <f>_xlfn.FLOOR.PRECISE('[10]численность 2021'!F5)</f>
        <v>549</v>
      </c>
      <c r="AO171" s="282">
        <v>2.9365579999999998</v>
      </c>
      <c r="AP171" s="282">
        <v>1.047701</v>
      </c>
      <c r="AQ171" s="282">
        <f t="shared" si="930"/>
        <v>2.2875000000000001</v>
      </c>
      <c r="AR171" s="284">
        <f>_xlfn.FLOOR.PRECISE('[10]численность 2021'!L5)</f>
        <v>20</v>
      </c>
      <c r="AS171" s="284"/>
      <c r="AT171" s="284">
        <f t="shared" si="911"/>
        <v>20</v>
      </c>
      <c r="AU171" s="285">
        <f t="shared" si="931"/>
        <v>38.430000000000007</v>
      </c>
      <c r="AV171" s="285">
        <f t="shared" si="912"/>
        <v>0</v>
      </c>
      <c r="AW171" s="290">
        <f t="shared" si="932"/>
        <v>20</v>
      </c>
      <c r="AX171" s="287">
        <v>20</v>
      </c>
      <c r="AY171" s="285">
        <f t="shared" si="921"/>
        <v>3</v>
      </c>
      <c r="AZ171" s="286">
        <f t="shared" si="951"/>
        <v>0</v>
      </c>
      <c r="BA171" s="287">
        <v>3</v>
      </c>
      <c r="BB171" s="285">
        <f t="shared" si="922"/>
        <v>6</v>
      </c>
      <c r="BC171" s="287">
        <v>6</v>
      </c>
      <c r="BD171" s="283">
        <v>0</v>
      </c>
      <c r="BE171" s="283">
        <v>0</v>
      </c>
      <c r="BF171" s="282">
        <f>_xlfn.FLOOR.PRECISE('[10]численность 2021'!G5)</f>
        <v>0</v>
      </c>
      <c r="BG171" s="282">
        <v>0</v>
      </c>
      <c r="BH171" s="282">
        <v>0</v>
      </c>
      <c r="BI171" s="282">
        <f t="shared" si="933"/>
        <v>0</v>
      </c>
      <c r="BJ171" s="284">
        <f>_xlfn.FLOOR.PRECISE('[10]численность 2021'!K5)</f>
        <v>0</v>
      </c>
      <c r="BK171" s="284"/>
      <c r="BL171" s="284">
        <f t="shared" si="913"/>
        <v>0</v>
      </c>
      <c r="BM171" s="285">
        <f t="shared" si="934"/>
        <v>0</v>
      </c>
      <c r="BN171" s="290">
        <f t="shared" si="935"/>
        <v>0</v>
      </c>
      <c r="BO171" s="287"/>
      <c r="BP171" s="285">
        <f t="shared" si="923"/>
        <v>0</v>
      </c>
      <c r="BQ171" s="286">
        <f t="shared" si="936"/>
        <v>0</v>
      </c>
      <c r="BR171" s="287"/>
      <c r="BS171" s="285">
        <f t="shared" si="937"/>
        <v>0</v>
      </c>
      <c r="BT171" s="287"/>
      <c r="BU171" s="283">
        <v>0</v>
      </c>
      <c r="BV171" s="283">
        <v>0</v>
      </c>
      <c r="BW171" s="282">
        <f>_xlfn.FLOOR.PRECISE('[10]численность 2021'!H5)</f>
        <v>0</v>
      </c>
      <c r="BX171" s="282">
        <v>0</v>
      </c>
      <c r="BY171" s="282">
        <v>0</v>
      </c>
      <c r="BZ171" s="282">
        <f t="shared" si="938"/>
        <v>0</v>
      </c>
      <c r="CA171" s="284">
        <f>_xlfn.FLOOR.PRECISE('[10]численность 2021'!M5)</f>
        <v>0</v>
      </c>
      <c r="CB171" s="284"/>
      <c r="CC171" s="284"/>
      <c r="CD171" s="284">
        <f t="shared" si="914"/>
        <v>0</v>
      </c>
      <c r="CE171" s="285">
        <f t="shared" si="939"/>
        <v>0</v>
      </c>
      <c r="CF171" s="290">
        <f t="shared" si="940"/>
        <v>0</v>
      </c>
      <c r="CG171" s="287"/>
      <c r="CH171" s="285">
        <f t="shared" si="915"/>
        <v>0</v>
      </c>
      <c r="CI171" s="286">
        <f t="shared" si="941"/>
        <v>0</v>
      </c>
      <c r="CJ171" s="287"/>
      <c r="CK171" s="285">
        <f t="shared" si="916"/>
        <v>0</v>
      </c>
      <c r="CL171" s="286">
        <f t="shared" si="942"/>
        <v>0</v>
      </c>
      <c r="CM171" s="287"/>
      <c r="CN171" s="285">
        <f t="shared" si="919"/>
        <v>0</v>
      </c>
      <c r="CO171" s="287"/>
      <c r="CP171" s="291">
        <f t="shared" si="920"/>
        <v>1</v>
      </c>
      <c r="CQ171" s="283">
        <v>0</v>
      </c>
      <c r="CR171" s="283">
        <v>0</v>
      </c>
      <c r="CS171" s="283" t="e">
        <f>#NAME?</f>
        <v>#REF!</v>
      </c>
      <c r="CT171" s="282">
        <v>0</v>
      </c>
      <c r="CU171" s="282">
        <v>0</v>
      </c>
      <c r="CV171" s="282" t="e">
        <f>#NAME?</f>
        <v>#REF!</v>
      </c>
      <c r="CW171" s="284" t="e">
        <f>#NAME?</f>
        <v>#REF!</v>
      </c>
      <c r="CX171" s="285" t="e">
        <f t="shared" si="954"/>
        <v>#REF!</v>
      </c>
      <c r="CY171" s="290" t="e">
        <f t="shared" si="955"/>
        <v>#REF!</v>
      </c>
      <c r="CZ171" s="292"/>
      <c r="DA171" s="285">
        <f t="shared" si="956"/>
        <v>0</v>
      </c>
      <c r="DB171" s="292"/>
      <c r="DC171" s="283">
        <v>0</v>
      </c>
      <c r="DD171" s="283">
        <v>0</v>
      </c>
      <c r="DE171" s="282">
        <f>_xlfn.FLOOR.PRECISE('[10]численность 2021'!I5)</f>
        <v>0</v>
      </c>
      <c r="DF171" s="282">
        <v>0</v>
      </c>
      <c r="DG171" s="282">
        <v>0</v>
      </c>
      <c r="DH171" s="282">
        <f t="shared" si="943"/>
        <v>0</v>
      </c>
      <c r="DI171" s="284">
        <f>_xlfn.FLOOR.PRECISE('[10]численность 2021'!N5)</f>
        <v>0</v>
      </c>
      <c r="DJ171" s="285">
        <f t="shared" si="917"/>
        <v>0</v>
      </c>
      <c r="DK171" s="286">
        <f t="shared" si="944"/>
        <v>0</v>
      </c>
      <c r="DL171" s="287"/>
      <c r="DM171" s="285">
        <f t="shared" si="918"/>
        <v>0</v>
      </c>
      <c r="DN171" s="287"/>
      <c r="DO171" s="283">
        <v>0</v>
      </c>
      <c r="DP171" s="283">
        <v>0</v>
      </c>
      <c r="DQ171" s="282">
        <f>_xlfn.FLOOR.PRECISE('[10]численность 2021'!J5)</f>
        <v>0</v>
      </c>
      <c r="DR171" s="282">
        <v>0</v>
      </c>
      <c r="DS171" s="282">
        <v>0</v>
      </c>
      <c r="DT171" s="282">
        <f t="shared" si="945"/>
        <v>0</v>
      </c>
      <c r="DU171" s="284">
        <f>_xlfn.FLOOR.PRECISE('[10]численность 2021'!S5)</f>
        <v>0</v>
      </c>
      <c r="DV171" s="285">
        <f t="shared" si="946"/>
        <v>0</v>
      </c>
      <c r="DW171" s="286">
        <f t="shared" si="947"/>
        <v>0</v>
      </c>
      <c r="DX171" s="287"/>
      <c r="DY171" s="283">
        <v>0</v>
      </c>
      <c r="DZ171" s="293">
        <v>0</v>
      </c>
      <c r="EA171" s="282">
        <f>_xlfn.FLOOR.PRECISE('[10]численность 2021'!T5)</f>
        <v>0</v>
      </c>
      <c r="EB171" s="282">
        <v>0</v>
      </c>
      <c r="EC171" s="282">
        <v>0</v>
      </c>
      <c r="ED171" s="282">
        <f t="shared" si="952"/>
        <v>0</v>
      </c>
      <c r="EE171" s="284">
        <f>_xlfn.FLOOR.PRECISE('[10]численность 2021'!U5)</f>
        <v>0</v>
      </c>
      <c r="EF171" s="285">
        <f t="shared" si="948"/>
        <v>0</v>
      </c>
      <c r="EG171" s="286">
        <f t="shared" si="949"/>
        <v>0</v>
      </c>
      <c r="EH171" s="292"/>
    </row>
    <row r="172" ht="15.75">
      <c r="A172" s="268" t="s">
        <v>29</v>
      </c>
      <c r="B172" s="282"/>
      <c r="C172" s="283"/>
      <c r="D172" s="283"/>
      <c r="E172" s="282"/>
      <c r="F172" s="282"/>
      <c r="G172" s="282"/>
      <c r="H172" s="282"/>
      <c r="I172" s="284"/>
      <c r="J172" s="285">
        <f t="shared" si="950"/>
        <v>0</v>
      </c>
      <c r="K172" s="286">
        <f t="shared" si="924"/>
        <v>0</v>
      </c>
      <c r="L172" s="287"/>
      <c r="M172" s="283"/>
      <c r="N172" s="283"/>
      <c r="O172" s="282"/>
      <c r="P172" s="282"/>
      <c r="Q172" s="282"/>
      <c r="R172" s="282" t="e">
        <f t="shared" si="925"/>
        <v>#DIV/0!</v>
      </c>
      <c r="S172" s="284"/>
      <c r="T172" s="284"/>
      <c r="U172" s="285">
        <f t="shared" si="910"/>
        <v>0</v>
      </c>
      <c r="V172" s="286">
        <f t="shared" si="926"/>
        <v>0</v>
      </c>
      <c r="W172" s="287"/>
      <c r="X172" s="287"/>
      <c r="Y172" s="288"/>
      <c r="Z172" s="283"/>
      <c r="AA172" s="283"/>
      <c r="AB172" s="282"/>
      <c r="AC172" s="282"/>
      <c r="AD172" s="282"/>
      <c r="AE172" s="282" t="e">
        <f t="shared" si="927"/>
        <v>#DIV/0!</v>
      </c>
      <c r="AF172" s="284"/>
      <c r="AG172" s="285">
        <f t="shared" si="928"/>
        <v>0</v>
      </c>
      <c r="AH172" s="286">
        <f t="shared" si="953"/>
        <v>0</v>
      </c>
      <c r="AI172" s="289">
        <f t="shared" si="929"/>
        <v>0</v>
      </c>
      <c r="AJ172" s="287"/>
      <c r="AK172" s="287"/>
      <c r="AL172" s="283"/>
      <c r="AM172" s="283"/>
      <c r="AN172" s="282"/>
      <c r="AO172" s="282"/>
      <c r="AP172" s="282"/>
      <c r="AQ172" s="282" t="e">
        <f t="shared" si="930"/>
        <v>#DIV/0!</v>
      </c>
      <c r="AR172" s="284"/>
      <c r="AS172" s="284"/>
      <c r="AT172" s="284" t="e">
        <f t="shared" si="911"/>
        <v>#DIV/0!</v>
      </c>
      <c r="AU172" s="285">
        <f t="shared" si="931"/>
        <v>0</v>
      </c>
      <c r="AV172" s="285">
        <f t="shared" si="912"/>
        <v>0</v>
      </c>
      <c r="AW172" s="290">
        <f t="shared" si="932"/>
        <v>0</v>
      </c>
      <c r="AX172" s="287"/>
      <c r="AY172" s="285">
        <f t="shared" si="921"/>
        <v>0</v>
      </c>
      <c r="AZ172" s="286">
        <f t="shared" si="951"/>
        <v>0</v>
      </c>
      <c r="BA172" s="287"/>
      <c r="BB172" s="285">
        <f t="shared" si="922"/>
        <v>0</v>
      </c>
      <c r="BC172" s="287"/>
      <c r="BD172" s="283"/>
      <c r="BE172" s="283"/>
      <c r="BF172" s="282"/>
      <c r="BG172" s="282"/>
      <c r="BH172" s="282"/>
      <c r="BI172" s="282" t="e">
        <f t="shared" si="933"/>
        <v>#DIV/0!</v>
      </c>
      <c r="BJ172" s="284"/>
      <c r="BK172" s="284"/>
      <c r="BL172" s="284" t="e">
        <f t="shared" si="913"/>
        <v>#DIV/0!</v>
      </c>
      <c r="BM172" s="285">
        <f t="shared" si="934"/>
        <v>0</v>
      </c>
      <c r="BN172" s="290">
        <f t="shared" si="935"/>
        <v>0</v>
      </c>
      <c r="BO172" s="287"/>
      <c r="BP172" s="285">
        <f t="shared" si="923"/>
        <v>0</v>
      </c>
      <c r="BQ172" s="286">
        <f t="shared" si="936"/>
        <v>0</v>
      </c>
      <c r="BR172" s="287"/>
      <c r="BS172" s="285">
        <f t="shared" si="937"/>
        <v>0</v>
      </c>
      <c r="BT172" s="287"/>
      <c r="BU172" s="283"/>
      <c r="BV172" s="283"/>
      <c r="BW172" s="282"/>
      <c r="BX172" s="282"/>
      <c r="BY172" s="282"/>
      <c r="BZ172" s="282" t="e">
        <f t="shared" si="938"/>
        <v>#DIV/0!</v>
      </c>
      <c r="CA172" s="284"/>
      <c r="CB172" s="284"/>
      <c r="CC172" s="284"/>
      <c r="CD172" s="284" t="e">
        <f t="shared" si="914"/>
        <v>#DIV/0!</v>
      </c>
      <c r="CE172" s="285">
        <f t="shared" si="939"/>
        <v>0</v>
      </c>
      <c r="CF172" s="290">
        <f t="shared" si="940"/>
        <v>0</v>
      </c>
      <c r="CG172" s="287"/>
      <c r="CH172" s="285">
        <f t="shared" si="915"/>
        <v>0</v>
      </c>
      <c r="CI172" s="286">
        <f t="shared" si="941"/>
        <v>0</v>
      </c>
      <c r="CJ172" s="287"/>
      <c r="CK172" s="285">
        <f t="shared" si="916"/>
        <v>0</v>
      </c>
      <c r="CL172" s="286">
        <f t="shared" si="942"/>
        <v>0</v>
      </c>
      <c r="CM172" s="287"/>
      <c r="CN172" s="285">
        <f t="shared" si="919"/>
        <v>0</v>
      </c>
      <c r="CO172" s="287"/>
      <c r="CP172" s="291">
        <f t="shared" si="920"/>
        <v>1</v>
      </c>
      <c r="CQ172" s="283"/>
      <c r="CR172" s="283"/>
      <c r="CS172" s="283"/>
      <c r="CT172" s="282"/>
      <c r="CU172" s="282"/>
      <c r="CV172" s="282"/>
      <c r="CW172" s="284"/>
      <c r="CX172" s="285">
        <f t="shared" si="954"/>
        <v>0</v>
      </c>
      <c r="CY172" s="290">
        <f t="shared" si="955"/>
        <v>0</v>
      </c>
      <c r="CZ172" s="292"/>
      <c r="DA172" s="285">
        <f t="shared" si="956"/>
        <v>0</v>
      </c>
      <c r="DB172" s="292"/>
      <c r="DC172" s="283"/>
      <c r="DD172" s="283"/>
      <c r="DE172" s="282"/>
      <c r="DF172" s="282"/>
      <c r="DG172" s="282"/>
      <c r="DH172" s="282" t="e">
        <f t="shared" si="943"/>
        <v>#DIV/0!</v>
      </c>
      <c r="DI172" s="284"/>
      <c r="DJ172" s="285">
        <f t="shared" si="917"/>
        <v>0</v>
      </c>
      <c r="DK172" s="286">
        <f t="shared" si="944"/>
        <v>0</v>
      </c>
      <c r="DL172" s="287"/>
      <c r="DM172" s="285">
        <f t="shared" si="918"/>
        <v>0</v>
      </c>
      <c r="DN172" s="287"/>
      <c r="DO172" s="283"/>
      <c r="DP172" s="283"/>
      <c r="DQ172" s="282"/>
      <c r="DR172" s="282"/>
      <c r="DS172" s="282"/>
      <c r="DT172" s="282" t="e">
        <f t="shared" si="945"/>
        <v>#DIV/0!</v>
      </c>
      <c r="DU172" s="284"/>
      <c r="DV172" s="285">
        <f t="shared" si="946"/>
        <v>0</v>
      </c>
      <c r="DW172" s="286">
        <f t="shared" si="947"/>
        <v>0</v>
      </c>
      <c r="DX172" s="287"/>
      <c r="DY172" s="283"/>
      <c r="DZ172" s="293"/>
      <c r="EA172" s="282"/>
      <c r="EB172" s="282"/>
      <c r="EC172" s="282"/>
      <c r="ED172" s="282" t="e">
        <f t="shared" si="952"/>
        <v>#DIV/0!</v>
      </c>
      <c r="EE172" s="284"/>
      <c r="EF172" s="285">
        <f t="shared" si="948"/>
        <v>0</v>
      </c>
      <c r="EG172" s="286">
        <f t="shared" si="949"/>
        <v>0</v>
      </c>
      <c r="EH172" s="292"/>
    </row>
    <row r="173" ht="63">
      <c r="A173" s="152" t="s">
        <v>363</v>
      </c>
      <c r="B173" s="282">
        <f>'[10]численность 2021'!C15</f>
        <v>64.900001525878906</v>
      </c>
      <c r="C173" s="283">
        <v>112.32785</v>
      </c>
      <c r="D173" s="283">
        <v>51.717415000000003</v>
      </c>
      <c r="E173" s="282">
        <f>_xlfn.FLOOR.PRECISE('[10]численность 2021'!D15)</f>
        <v>52</v>
      </c>
      <c r="F173" s="282">
        <v>0.79687799999999998</v>
      </c>
      <c r="G173" s="282">
        <v>0.79687799999999998</v>
      </c>
      <c r="H173" s="282">
        <f t="shared" si="909"/>
        <v>0.80123264680147932</v>
      </c>
      <c r="I173" s="284">
        <f>_xlfn.FLOOR.PRECISE('[10]численность 2021'!R15)</f>
        <v>18</v>
      </c>
      <c r="J173" s="285">
        <f t="shared" si="950"/>
        <v>18.199999999999999</v>
      </c>
      <c r="K173" s="286">
        <f t="shared" si="924"/>
        <v>18</v>
      </c>
      <c r="L173" s="292">
        <v>18</v>
      </c>
      <c r="M173" s="283">
        <v>20</v>
      </c>
      <c r="N173" s="283">
        <v>20</v>
      </c>
      <c r="O173" s="282">
        <f>_xlfn.FLOOR.PRECISE('[10]численность 2021'!P15)</f>
        <v>20</v>
      </c>
      <c r="P173" s="282">
        <v>0.30799599999999999</v>
      </c>
      <c r="Q173" s="282">
        <v>0.308166</v>
      </c>
      <c r="R173" s="282">
        <f t="shared" si="925"/>
        <v>0.30816640261595357</v>
      </c>
      <c r="S173" s="284">
        <f>_xlfn.FLOOR.PRECISE('[10]численность 2021'!Q15)</f>
        <v>6</v>
      </c>
      <c r="T173" s="284"/>
      <c r="U173" s="285">
        <f t="shared" si="910"/>
        <v>6</v>
      </c>
      <c r="V173" s="286">
        <f t="shared" si="926"/>
        <v>6</v>
      </c>
      <c r="W173" s="292">
        <v>6</v>
      </c>
      <c r="X173" s="292"/>
      <c r="Y173" s="288"/>
      <c r="Z173" s="283">
        <v>149.899597</v>
      </c>
      <c r="AA173" s="283">
        <v>150.22212200000001</v>
      </c>
      <c r="AB173" s="282">
        <f>_xlfn.FLOOR.PRECISE('[10]численность 2021'!E15)</f>
        <v>168</v>
      </c>
      <c r="AC173" s="282">
        <v>2.3084199999999999</v>
      </c>
      <c r="AD173" s="282">
        <v>2.3146710000000001</v>
      </c>
      <c r="AE173" s="282">
        <f t="shared" si="927"/>
        <v>2.58859778197401</v>
      </c>
      <c r="AF173" s="284">
        <f>_xlfn.FLOOR.PRECISE('[10]численность 2021'!O15)</f>
        <v>8</v>
      </c>
      <c r="AG173" s="285">
        <f t="shared" si="928"/>
        <v>8.4000000000000004</v>
      </c>
      <c r="AH173" s="286">
        <f t="shared" si="953"/>
        <v>8</v>
      </c>
      <c r="AI173" s="289">
        <f t="shared" si="929"/>
        <v>6</v>
      </c>
      <c r="AJ173" s="292">
        <v>8</v>
      </c>
      <c r="AK173" s="292">
        <v>6</v>
      </c>
      <c r="AL173" s="283">
        <v>467.582336</v>
      </c>
      <c r="AM173" s="283">
        <v>493.78756700000002</v>
      </c>
      <c r="AN173" s="282">
        <f>_xlfn.FLOOR.PRECISE('[10]численность 2021'!F15)</f>
        <v>507</v>
      </c>
      <c r="AO173" s="282">
        <v>7.2006639999999997</v>
      </c>
      <c r="AP173" s="282">
        <v>7.6084370000000003</v>
      </c>
      <c r="AQ173" s="282">
        <f t="shared" si="930"/>
        <v>7.8120183063144228</v>
      </c>
      <c r="AR173" s="284">
        <f>_xlfn.FLOOR.PRECISE('[10]численность 2021'!L15)</f>
        <v>50</v>
      </c>
      <c r="AS173" s="284"/>
      <c r="AT173" s="284">
        <f t="shared" si="911"/>
        <v>50</v>
      </c>
      <c r="AU173" s="285">
        <f t="shared" si="931"/>
        <v>50.700000000000003</v>
      </c>
      <c r="AV173" s="285">
        <f t="shared" si="912"/>
        <v>50.700000000000003</v>
      </c>
      <c r="AW173" s="290">
        <f t="shared" si="932"/>
        <v>50</v>
      </c>
      <c r="AX173" s="292">
        <v>50</v>
      </c>
      <c r="AY173" s="285">
        <f t="shared" si="921"/>
        <v>7.5</v>
      </c>
      <c r="AZ173" s="286">
        <f t="shared" si="951"/>
        <v>0</v>
      </c>
      <c r="BA173" s="292"/>
      <c r="BB173" s="285">
        <f t="shared" si="922"/>
        <v>15</v>
      </c>
      <c r="BC173" s="292"/>
      <c r="BD173" s="283">
        <v>103.370682</v>
      </c>
      <c r="BE173" s="283">
        <v>93.607224000000002</v>
      </c>
      <c r="BF173" s="282">
        <f>_xlfn.FLOOR.PRECISE('[10]численность 2021'!G15)</f>
        <v>116</v>
      </c>
      <c r="BG173" s="282">
        <v>1.591885</v>
      </c>
      <c r="BH173" s="282">
        <v>1.4423299999999999</v>
      </c>
      <c r="BI173" s="282">
        <f t="shared" si="933"/>
        <v>1.7873651351725306</v>
      </c>
      <c r="BJ173" s="284">
        <f>_xlfn.FLOOR.PRECISE('[10]численность 2021'!K15)</f>
        <v>5</v>
      </c>
      <c r="BK173" s="284"/>
      <c r="BL173" s="284">
        <f t="shared" si="913"/>
        <v>5</v>
      </c>
      <c r="BM173" s="285">
        <f t="shared" si="934"/>
        <v>5.8000000000000007</v>
      </c>
      <c r="BN173" s="290">
        <f t="shared" si="935"/>
        <v>5</v>
      </c>
      <c r="BO173" s="292">
        <v>5</v>
      </c>
      <c r="BP173" s="285">
        <f t="shared" si="923"/>
        <v>0.75</v>
      </c>
      <c r="BQ173" s="286">
        <f t="shared" si="936"/>
        <v>0</v>
      </c>
      <c r="BR173" s="292"/>
      <c r="BS173" s="285">
        <f t="shared" si="937"/>
        <v>1</v>
      </c>
      <c r="BT173" s="292"/>
      <c r="BU173" s="283">
        <v>435.11920199999997</v>
      </c>
      <c r="BV173" s="283">
        <v>458.05758700000001</v>
      </c>
      <c r="BW173" s="282">
        <f>_xlfn.FLOOR.PRECISE('[10]численность 2021'!H15)</f>
        <v>466</v>
      </c>
      <c r="BX173" s="282">
        <v>6.7007389999999996</v>
      </c>
      <c r="BY173" s="282">
        <v>7.0578979999999998</v>
      </c>
      <c r="BZ173" s="282">
        <f t="shared" si="938"/>
        <v>7.1802771809517179</v>
      </c>
      <c r="CA173" s="284">
        <f>_xlfn.FLOOR.PRECISE('[10]численность 2021'!M15)</f>
        <v>46</v>
      </c>
      <c r="CB173" s="284"/>
      <c r="CC173" s="284"/>
      <c r="CD173" s="284">
        <f t="shared" si="914"/>
        <v>46</v>
      </c>
      <c r="CE173" s="285">
        <f t="shared" si="939"/>
        <v>46.600000000000001</v>
      </c>
      <c r="CF173" s="290">
        <f t="shared" si="940"/>
        <v>46</v>
      </c>
      <c r="CG173" s="292">
        <v>46</v>
      </c>
      <c r="CH173" s="285">
        <f t="shared" si="915"/>
        <v>3.4499999999999997</v>
      </c>
      <c r="CI173" s="286">
        <f t="shared" si="941"/>
        <v>0</v>
      </c>
      <c r="CJ173" s="292"/>
      <c r="CK173" s="285">
        <f t="shared" si="916"/>
        <v>3.4499999999999997</v>
      </c>
      <c r="CL173" s="286">
        <f t="shared" si="942"/>
        <v>0</v>
      </c>
      <c r="CM173" s="292"/>
      <c r="CN173" s="285">
        <f t="shared" si="919"/>
        <v>9.2000000000000011</v>
      </c>
      <c r="CO173" s="292"/>
      <c r="CP173" s="291">
        <f t="shared" si="920"/>
        <v>1</v>
      </c>
      <c r="CQ173" s="283">
        <v>0</v>
      </c>
      <c r="CR173" s="283">
        <v>0</v>
      </c>
      <c r="CS173" s="283" t="e">
        <f>#NAME?</f>
        <v>#REF!</v>
      </c>
      <c r="CT173" s="282">
        <v>0</v>
      </c>
      <c r="CU173" s="282">
        <v>0</v>
      </c>
      <c r="CV173" s="282" t="e">
        <f>#NAME?</f>
        <v>#REF!</v>
      </c>
      <c r="CW173" s="284" t="e">
        <f>#NAME?</f>
        <v>#REF!</v>
      </c>
      <c r="CX173" s="285" t="e">
        <f t="shared" si="954"/>
        <v>#REF!</v>
      </c>
      <c r="CY173" s="290" t="e">
        <f t="shared" si="955"/>
        <v>#REF!</v>
      </c>
      <c r="CZ173" s="292"/>
      <c r="DA173" s="285">
        <f t="shared" si="956"/>
        <v>0</v>
      </c>
      <c r="DB173" s="292"/>
      <c r="DC173" s="283">
        <v>0</v>
      </c>
      <c r="DD173" s="283">
        <v>0</v>
      </c>
      <c r="DE173" s="282">
        <f>_xlfn.FLOOR.PRECISE('[10]численность 2021'!I15)</f>
        <v>0</v>
      </c>
      <c r="DF173" s="282">
        <v>0</v>
      </c>
      <c r="DG173" s="282">
        <v>0</v>
      </c>
      <c r="DH173" s="282">
        <f t="shared" si="943"/>
        <v>0</v>
      </c>
      <c r="DI173" s="284">
        <f>_xlfn.FLOOR.PRECISE('[10]численность 2021'!N15)</f>
        <v>0</v>
      </c>
      <c r="DJ173" s="285">
        <f t="shared" si="917"/>
        <v>0</v>
      </c>
      <c r="DK173" s="286">
        <f t="shared" si="944"/>
        <v>0</v>
      </c>
      <c r="DL173" s="292"/>
      <c r="DM173" s="285">
        <f t="shared" si="918"/>
        <v>0</v>
      </c>
      <c r="DN173" s="292"/>
      <c r="DO173" s="283">
        <v>5.8100610000000001</v>
      </c>
      <c r="DP173" s="283">
        <v>1.958993</v>
      </c>
      <c r="DQ173" s="282">
        <f>_xlfn.FLOOR.PRECISE('[10]численность 2021'!J15)</f>
        <v>10</v>
      </c>
      <c r="DR173" s="282">
        <v>8.9473999999999998e-002</v>
      </c>
      <c r="DS173" s="282">
        <v>3.0185e-002</v>
      </c>
      <c r="DT173" s="282">
        <f t="shared" si="945"/>
        <v>0.15408320130797679</v>
      </c>
      <c r="DU173" s="284">
        <f>_xlfn.FLOOR.PRECISE('[10]численность 2021'!S15)</f>
        <v>1</v>
      </c>
      <c r="DV173" s="285">
        <f t="shared" si="946"/>
        <v>1</v>
      </c>
      <c r="DW173" s="286">
        <f t="shared" si="947"/>
        <v>1</v>
      </c>
      <c r="DX173" s="292">
        <v>1</v>
      </c>
      <c r="DY173" s="283">
        <v>30</v>
      </c>
      <c r="DZ173" s="293">
        <v>30</v>
      </c>
      <c r="EA173" s="282">
        <f>_xlfn.FLOOR.PRECISE('[10]численность 2021'!T15)</f>
        <v>30</v>
      </c>
      <c r="EB173" s="282">
        <v>0.46199299999999999</v>
      </c>
      <c r="EC173" s="282">
        <v>0.46224999999999999</v>
      </c>
      <c r="ED173" s="282">
        <f t="shared" si="952"/>
        <v>0.46224960392393033</v>
      </c>
      <c r="EE173" s="284">
        <f>_xlfn.FLOOR.PRECISE('[10]численность 2021'!U15)</f>
        <v>3</v>
      </c>
      <c r="EF173" s="285">
        <f t="shared" si="948"/>
        <v>3</v>
      </c>
      <c r="EG173" s="286">
        <f t="shared" si="949"/>
        <v>3</v>
      </c>
      <c r="EH173" s="292">
        <v>3</v>
      </c>
    </row>
    <row r="174" ht="47.25">
      <c r="A174" s="152" t="s">
        <v>30</v>
      </c>
      <c r="B174" s="282">
        <f>'[10]численность 2021'!C13</f>
        <v>34</v>
      </c>
      <c r="C174" s="283">
        <v>29.291782000000001</v>
      </c>
      <c r="D174" s="283">
        <v>57.396664000000001</v>
      </c>
      <c r="E174" s="282">
        <f>_xlfn.FLOOR.PRECISE('[10]численность 2021'!D13)</f>
        <v>58</v>
      </c>
      <c r="F174" s="282">
        <v>1.688137</v>
      </c>
      <c r="G174" s="282">
        <v>1.688137</v>
      </c>
      <c r="H174" s="282">
        <f t="shared" si="909"/>
        <v>1.7058823529411764</v>
      </c>
      <c r="I174" s="284">
        <f>_xlfn.FLOOR.PRECISE('[10]численность 2021'!R13)</f>
        <v>20</v>
      </c>
      <c r="J174" s="285">
        <f t="shared" si="950"/>
        <v>20.299999999999997</v>
      </c>
      <c r="K174" s="286">
        <f t="shared" si="924"/>
        <v>20</v>
      </c>
      <c r="L174" s="287">
        <v>20</v>
      </c>
      <c r="M174" s="283">
        <v>9</v>
      </c>
      <c r="N174" s="283">
        <v>10</v>
      </c>
      <c r="O174" s="282">
        <f>_xlfn.FLOOR.PRECISE('[10]численность 2021'!P13)</f>
        <v>14</v>
      </c>
      <c r="P174" s="282">
        <v>0.26162800000000003</v>
      </c>
      <c r="Q174" s="282">
        <v>0.29411799999999999</v>
      </c>
      <c r="R174" s="282">
        <f t="shared" si="925"/>
        <v>0.41176470588235292</v>
      </c>
      <c r="S174" s="284">
        <f>_xlfn.FLOOR.PRECISE('[10]численность 2021'!Q13)</f>
        <v>1</v>
      </c>
      <c r="T174" s="284"/>
      <c r="U174" s="285">
        <f t="shared" si="910"/>
        <v>4.2000000000000002</v>
      </c>
      <c r="V174" s="286">
        <f t="shared" si="926"/>
        <v>1</v>
      </c>
      <c r="W174" s="287">
        <v>1</v>
      </c>
      <c r="X174" s="287"/>
      <c r="Y174" s="288"/>
      <c r="Z174" s="283">
        <v>46.781543999999997</v>
      </c>
      <c r="AA174" s="283">
        <v>99.937056999999996</v>
      </c>
      <c r="AB174" s="282">
        <f>_xlfn.FLOOR.PRECISE('[10]численность 2021'!E13)</f>
        <v>91</v>
      </c>
      <c r="AC174" s="282">
        <v>1.3599289999999999</v>
      </c>
      <c r="AD174" s="282">
        <v>2.9393250000000002</v>
      </c>
      <c r="AE174" s="282">
        <f t="shared" si="927"/>
        <v>2.6764705882352939</v>
      </c>
      <c r="AF174" s="284">
        <f>_xlfn.FLOOR.PRECISE('[10]численность 2021'!O13)</f>
        <v>4</v>
      </c>
      <c r="AG174" s="285">
        <f t="shared" si="928"/>
        <v>4.5499999999999998</v>
      </c>
      <c r="AH174" s="286">
        <f t="shared" si="953"/>
        <v>4</v>
      </c>
      <c r="AI174" s="289">
        <f t="shared" si="929"/>
        <v>3</v>
      </c>
      <c r="AJ174" s="287">
        <v>4</v>
      </c>
      <c r="AK174" s="287">
        <v>3</v>
      </c>
      <c r="AL174" s="283">
        <v>204.945007</v>
      </c>
      <c r="AM174" s="283">
        <v>260.63812300000001</v>
      </c>
      <c r="AN174" s="282">
        <f>_xlfn.FLOOR.PRECISE('[10]численность 2021'!F13)</f>
        <v>254</v>
      </c>
      <c r="AO174" s="282">
        <v>5.9577030000000004</v>
      </c>
      <c r="AP174" s="282">
        <v>7.6658270000000002</v>
      </c>
      <c r="AQ174" s="282">
        <f t="shared" si="930"/>
        <v>7.4705882352941178</v>
      </c>
      <c r="AR174" s="284">
        <f>_xlfn.FLOOR.PRECISE('[10]численность 2021'!L13)</f>
        <v>25</v>
      </c>
      <c r="AS174" s="284"/>
      <c r="AT174" s="284">
        <f t="shared" si="911"/>
        <v>25</v>
      </c>
      <c r="AU174" s="285">
        <f t="shared" si="931"/>
        <v>25.400000000000002</v>
      </c>
      <c r="AV174" s="285">
        <f t="shared" si="912"/>
        <v>25.400000000000002</v>
      </c>
      <c r="AW174" s="290">
        <f t="shared" si="932"/>
        <v>25</v>
      </c>
      <c r="AX174" s="287">
        <v>25</v>
      </c>
      <c r="AY174" s="285">
        <f t="shared" si="921"/>
        <v>3.75</v>
      </c>
      <c r="AZ174" s="286">
        <f t="shared" si="951"/>
        <v>0</v>
      </c>
      <c r="BA174" s="287"/>
      <c r="BB174" s="285">
        <f t="shared" si="922"/>
        <v>7.5</v>
      </c>
      <c r="BC174" s="287"/>
      <c r="BD174" s="283">
        <v>35.737170999999996</v>
      </c>
      <c r="BE174" s="283">
        <v>64.179207000000005</v>
      </c>
      <c r="BF174" s="282">
        <f>_xlfn.FLOOR.PRECISE('[10]численность 2021'!G13)</f>
        <v>75</v>
      </c>
      <c r="BG174" s="282">
        <v>1.0388710000000001</v>
      </c>
      <c r="BH174" s="282">
        <v>1.887624</v>
      </c>
      <c r="BI174" s="282">
        <f t="shared" si="933"/>
        <v>2.2058823529411766</v>
      </c>
      <c r="BJ174" s="284">
        <f>_xlfn.FLOOR.PRECISE('[10]численность 2021'!K13)</f>
        <v>5</v>
      </c>
      <c r="BK174" s="284"/>
      <c r="BL174" s="284">
        <f t="shared" si="913"/>
        <v>5</v>
      </c>
      <c r="BM174" s="285">
        <f t="shared" si="934"/>
        <v>5.2500000000000009</v>
      </c>
      <c r="BN174" s="290">
        <f t="shared" si="935"/>
        <v>5</v>
      </c>
      <c r="BO174" s="287">
        <v>5</v>
      </c>
      <c r="BP174" s="285">
        <f t="shared" si="923"/>
        <v>0.75</v>
      </c>
      <c r="BQ174" s="286">
        <f t="shared" si="936"/>
        <v>0</v>
      </c>
      <c r="BR174" s="287"/>
      <c r="BS174" s="285">
        <f t="shared" si="937"/>
        <v>1</v>
      </c>
      <c r="BT174" s="287"/>
      <c r="BU174" s="283">
        <v>48.221026999999999</v>
      </c>
      <c r="BV174" s="283">
        <v>88.666884999999994</v>
      </c>
      <c r="BW174" s="282">
        <f>_xlfn.FLOOR.PRECISE('[10]численность 2021'!H13)</f>
        <v>88</v>
      </c>
      <c r="BX174" s="282">
        <v>1.4017740000000001</v>
      </c>
      <c r="BY174" s="282">
        <v>2.60785</v>
      </c>
      <c r="BZ174" s="282">
        <f t="shared" si="938"/>
        <v>2.5882352941176472</v>
      </c>
      <c r="CA174" s="284">
        <f>_xlfn.FLOOR.PRECISE('[10]численность 2021'!M13)</f>
        <v>6</v>
      </c>
      <c r="CB174" s="284"/>
      <c r="CC174" s="284"/>
      <c r="CD174" s="284">
        <f t="shared" si="914"/>
        <v>6</v>
      </c>
      <c r="CE174" s="285">
        <f t="shared" si="939"/>
        <v>6.1600000000000001</v>
      </c>
      <c r="CF174" s="290">
        <f t="shared" si="940"/>
        <v>6</v>
      </c>
      <c r="CG174" s="287">
        <v>6</v>
      </c>
      <c r="CH174" s="285">
        <f t="shared" si="915"/>
        <v>0.44999999999999996</v>
      </c>
      <c r="CI174" s="286">
        <f t="shared" si="941"/>
        <v>0</v>
      </c>
      <c r="CJ174" s="287"/>
      <c r="CK174" s="285">
        <f t="shared" si="916"/>
        <v>0.44999999999999996</v>
      </c>
      <c r="CL174" s="286">
        <f t="shared" si="942"/>
        <v>0</v>
      </c>
      <c r="CM174" s="287"/>
      <c r="CN174" s="285">
        <f t="shared" si="919"/>
        <v>1.2000000000000002</v>
      </c>
      <c r="CO174" s="287"/>
      <c r="CP174" s="291">
        <f t="shared" si="920"/>
        <v>1</v>
      </c>
      <c r="CQ174" s="283">
        <v>0</v>
      </c>
      <c r="CR174" s="283">
        <v>0</v>
      </c>
      <c r="CS174" s="283" t="e">
        <f>#NAME?</f>
        <v>#REF!</v>
      </c>
      <c r="CT174" s="282">
        <v>0</v>
      </c>
      <c r="CU174" s="282">
        <v>0</v>
      </c>
      <c r="CV174" s="282" t="e">
        <f>#NAME?</f>
        <v>#REF!</v>
      </c>
      <c r="CW174" s="284" t="e">
        <f>#NAME?</f>
        <v>#REF!</v>
      </c>
      <c r="CX174" s="285" t="e">
        <f t="shared" si="954"/>
        <v>#REF!</v>
      </c>
      <c r="CY174" s="290" t="e">
        <f t="shared" si="955"/>
        <v>#REF!</v>
      </c>
      <c r="CZ174" s="292"/>
      <c r="DA174" s="285">
        <f t="shared" si="956"/>
        <v>0</v>
      </c>
      <c r="DB174" s="292"/>
      <c r="DC174" s="283">
        <v>0</v>
      </c>
      <c r="DD174" s="283">
        <v>0</v>
      </c>
      <c r="DE174" s="282">
        <f>_xlfn.FLOOR.PRECISE('[10]численность 2021'!I13)</f>
        <v>0</v>
      </c>
      <c r="DF174" s="282">
        <v>0</v>
      </c>
      <c r="DG174" s="282">
        <v>0</v>
      </c>
      <c r="DH174" s="282">
        <f t="shared" si="943"/>
        <v>0</v>
      </c>
      <c r="DI174" s="284">
        <f>_xlfn.FLOOR.PRECISE('[10]численность 2021'!N13)</f>
        <v>0</v>
      </c>
      <c r="DJ174" s="285">
        <f t="shared" si="917"/>
        <v>0</v>
      </c>
      <c r="DK174" s="286">
        <f t="shared" si="944"/>
        <v>0</v>
      </c>
      <c r="DL174" s="287"/>
      <c r="DM174" s="285">
        <f t="shared" si="918"/>
        <v>0</v>
      </c>
      <c r="DN174" s="287"/>
      <c r="DO174" s="283">
        <v>5.2276319999999998</v>
      </c>
      <c r="DP174" s="283">
        <v>4.6819639999999998</v>
      </c>
      <c r="DQ174" s="282">
        <f>_xlfn.FLOOR.PRECISE('[10]численность 2021'!J13)</f>
        <v>4</v>
      </c>
      <c r="DR174" s="282">
        <v>0.15196599999999999</v>
      </c>
      <c r="DS174" s="282">
        <v>0.13770499999999999</v>
      </c>
      <c r="DT174" s="282">
        <f t="shared" si="945"/>
        <v>0.11764705882352941</v>
      </c>
      <c r="DU174" s="284">
        <f>_xlfn.FLOOR.PRECISE('[10]численность 2021'!S13)</f>
        <v>0</v>
      </c>
      <c r="DV174" s="285">
        <f t="shared" si="946"/>
        <v>0.40000000000000002</v>
      </c>
      <c r="DW174" s="286">
        <f t="shared" si="947"/>
        <v>0</v>
      </c>
      <c r="DX174" s="287"/>
      <c r="DY174" s="283">
        <v>0</v>
      </c>
      <c r="DZ174" s="293">
        <v>0</v>
      </c>
      <c r="EA174" s="282">
        <f>_xlfn.FLOOR.PRECISE('[10]численность 2021'!T13)</f>
        <v>0</v>
      </c>
      <c r="EB174" s="282">
        <v>0</v>
      </c>
      <c r="EC174" s="282">
        <v>0</v>
      </c>
      <c r="ED174" s="282">
        <f t="shared" si="952"/>
        <v>0</v>
      </c>
      <c r="EE174" s="284">
        <f>_xlfn.FLOOR.PRECISE('[10]численность 2021'!U13)</f>
        <v>0</v>
      </c>
      <c r="EF174" s="285">
        <f t="shared" si="948"/>
        <v>0</v>
      </c>
      <c r="EG174" s="286">
        <f t="shared" si="949"/>
        <v>0</v>
      </c>
      <c r="EH174" s="292"/>
    </row>
    <row r="175" s="297" customFormat="1">
      <c r="A175" s="152" t="s">
        <v>31</v>
      </c>
      <c r="B175" s="298">
        <f>'[10]численность 2021'!C14</f>
        <v>21.35999870300293</v>
      </c>
      <c r="C175" s="299">
        <v>10.472189</v>
      </c>
      <c r="D175" s="299">
        <v>11.09604</v>
      </c>
      <c r="E175" s="298">
        <f>_xlfn.FLOOR.PRECISE('[10]численность 2021'!D14)</f>
        <v>7</v>
      </c>
      <c r="F175" s="298">
        <v>0.519478</v>
      </c>
      <c r="G175" s="298">
        <v>0.519478</v>
      </c>
      <c r="H175" s="298">
        <f t="shared" si="909"/>
        <v>0.32771537570439524</v>
      </c>
      <c r="I175" s="300">
        <f>_xlfn.FLOOR.PRECISE('[10]численность 2021'!R14)</f>
        <v>0</v>
      </c>
      <c r="J175" s="285">
        <f t="shared" si="950"/>
        <v>2.4499999999999997</v>
      </c>
      <c r="K175" s="301">
        <f t="shared" si="924"/>
        <v>0</v>
      </c>
      <c r="L175" s="287"/>
      <c r="M175" s="299">
        <v>12</v>
      </c>
      <c r="N175" s="299">
        <v>12</v>
      </c>
      <c r="O175" s="298">
        <f>_xlfn.FLOOR.PRECISE('[10]численность 2021'!P14)</f>
        <v>14</v>
      </c>
      <c r="P175" s="298">
        <v>0.56179800000000002</v>
      </c>
      <c r="Q175" s="298">
        <v>0.56179800000000002</v>
      </c>
      <c r="R175" s="298">
        <f t="shared" si="925"/>
        <v>0.65543075140879048</v>
      </c>
      <c r="S175" s="300">
        <f>_xlfn.FLOOR.PRECISE('[10]численность 2021'!Q14)</f>
        <v>2</v>
      </c>
      <c r="T175" s="300"/>
      <c r="U175" s="303">
        <f t="shared" si="910"/>
        <v>4.2000000000000002</v>
      </c>
      <c r="V175" s="301">
        <f t="shared" si="926"/>
        <v>2</v>
      </c>
      <c r="W175" s="287">
        <v>2</v>
      </c>
      <c r="X175" s="287"/>
      <c r="Y175" s="302"/>
      <c r="Z175" s="299">
        <v>0</v>
      </c>
      <c r="AA175" s="299">
        <v>0</v>
      </c>
      <c r="AB175" s="298">
        <f>_xlfn.FLOOR.PRECISE('[10]численность 2021'!E14)</f>
        <v>0</v>
      </c>
      <c r="AC175" s="298">
        <v>0</v>
      </c>
      <c r="AD175" s="298">
        <v>0</v>
      </c>
      <c r="AE175" s="298">
        <f t="shared" si="927"/>
        <v>0</v>
      </c>
      <c r="AF175" s="300">
        <f>_xlfn.FLOOR.PRECISE('[10]численность 2021'!O14)</f>
        <v>0</v>
      </c>
      <c r="AG175" s="303">
        <f t="shared" si="928"/>
        <v>0</v>
      </c>
      <c r="AH175" s="301">
        <f t="shared" si="953"/>
        <v>0</v>
      </c>
      <c r="AI175" s="289">
        <f t="shared" si="929"/>
        <v>0</v>
      </c>
      <c r="AJ175" s="287"/>
      <c r="AK175" s="287"/>
      <c r="AL175" s="299">
        <v>328.66381799999999</v>
      </c>
      <c r="AM175" s="299">
        <v>323.23251299999998</v>
      </c>
      <c r="AN175" s="298">
        <f>_xlfn.FLOOR.PRECISE('[10]численность 2021'!F14)</f>
        <v>329</v>
      </c>
      <c r="AO175" s="298">
        <v>15.386882</v>
      </c>
      <c r="AP175" s="298">
        <v>15.132609</v>
      </c>
      <c r="AQ175" s="298">
        <f t="shared" si="930"/>
        <v>15.402622658106576</v>
      </c>
      <c r="AR175" s="300">
        <f>_xlfn.FLOOR.PRECISE('[10]численность 2021'!L14)</f>
        <v>59</v>
      </c>
      <c r="AS175" s="300"/>
      <c r="AT175" s="300">
        <f t="shared" si="911"/>
        <v>59</v>
      </c>
      <c r="AU175" s="303">
        <f t="shared" si="931"/>
        <v>49.350000000000001</v>
      </c>
      <c r="AV175" s="303">
        <f t="shared" si="912"/>
        <v>82.25</v>
      </c>
      <c r="AW175" s="289">
        <f t="shared" si="932"/>
        <v>49.350000000000001</v>
      </c>
      <c r="AX175" s="287">
        <v>59</v>
      </c>
      <c r="AY175" s="303">
        <f t="shared" si="921"/>
        <v>8.8499999999999996</v>
      </c>
      <c r="AZ175" s="301">
        <f t="shared" si="951"/>
        <v>0</v>
      </c>
      <c r="BA175" s="287"/>
      <c r="BB175" s="303">
        <f t="shared" si="922"/>
        <v>17.699999999999999</v>
      </c>
      <c r="BC175" s="287"/>
      <c r="BD175" s="299">
        <v>42.6551513671875</v>
      </c>
      <c r="BE175" s="299">
        <v>40.157817999999999</v>
      </c>
      <c r="BF175" s="298">
        <f>_xlfn.FLOOR.PRECISE('[10]численность 2021'!G14)</f>
        <v>40</v>
      </c>
      <c r="BG175" s="298">
        <v>1.996964</v>
      </c>
      <c r="BH175" s="298">
        <v>1.8800479999999999</v>
      </c>
      <c r="BI175" s="298">
        <f t="shared" si="933"/>
        <v>1.8726592897394014</v>
      </c>
      <c r="BJ175" s="300">
        <f>_xlfn.FLOOR.PRECISE('[10]численность 2021'!K14)</f>
        <v>2</v>
      </c>
      <c r="BK175" s="300"/>
      <c r="BL175" s="300">
        <f t="shared" si="913"/>
        <v>2</v>
      </c>
      <c r="BM175" s="303">
        <f t="shared" si="934"/>
        <v>2</v>
      </c>
      <c r="BN175" s="289">
        <f t="shared" si="935"/>
        <v>2</v>
      </c>
      <c r="BO175" s="287">
        <v>2</v>
      </c>
      <c r="BP175" s="303">
        <f t="shared" si="923"/>
        <v>0</v>
      </c>
      <c r="BQ175" s="301">
        <f t="shared" si="936"/>
        <v>0</v>
      </c>
      <c r="BR175" s="287"/>
      <c r="BS175" s="303">
        <f t="shared" si="937"/>
        <v>0.40000000000000002</v>
      </c>
      <c r="BT175" s="287"/>
      <c r="BU175" s="299">
        <v>210.20458984375</v>
      </c>
      <c r="BV175" s="299">
        <v>207.533142</v>
      </c>
      <c r="BW175" s="298">
        <f>_xlfn.FLOOR.PRECISE('[10]численность 2021'!H14)</f>
        <v>204</v>
      </c>
      <c r="BX175" s="298">
        <v>9.8410390000000003</v>
      </c>
      <c r="BY175" s="298">
        <v>9.7159720000000007</v>
      </c>
      <c r="BZ175" s="298">
        <f t="shared" si="938"/>
        <v>9.5505623776709463</v>
      </c>
      <c r="CA175" s="300">
        <f>_xlfn.FLOOR.PRECISE('[10]численность 2021'!M14)</f>
        <v>24</v>
      </c>
      <c r="CB175" s="300"/>
      <c r="CC175" s="300"/>
      <c r="CD175" s="300">
        <f t="shared" si="914"/>
        <v>24</v>
      </c>
      <c r="CE175" s="303">
        <f t="shared" si="939"/>
        <v>24.48</v>
      </c>
      <c r="CF175" s="289">
        <f t="shared" si="940"/>
        <v>24</v>
      </c>
      <c r="CG175" s="287">
        <v>24</v>
      </c>
      <c r="CH175" s="303">
        <f t="shared" si="915"/>
        <v>1.7999999999999998</v>
      </c>
      <c r="CI175" s="301">
        <f t="shared" si="941"/>
        <v>0</v>
      </c>
      <c r="CJ175" s="287"/>
      <c r="CK175" s="303">
        <f t="shared" si="916"/>
        <v>1.7999999999999998</v>
      </c>
      <c r="CL175" s="301">
        <f t="shared" si="942"/>
        <v>0</v>
      </c>
      <c r="CM175" s="287"/>
      <c r="CN175" s="303">
        <f t="shared" si="919"/>
        <v>4.8000000000000007</v>
      </c>
      <c r="CO175" s="287"/>
      <c r="CP175" s="304">
        <f t="shared" si="920"/>
        <v>1</v>
      </c>
      <c r="CQ175" s="299">
        <v>0</v>
      </c>
      <c r="CR175" s="299">
        <v>0</v>
      </c>
      <c r="CS175" s="299" t="e">
        <f>#NAME?</f>
        <v>#REF!</v>
      </c>
      <c r="CT175" s="298">
        <v>0</v>
      </c>
      <c r="CU175" s="298">
        <v>0</v>
      </c>
      <c r="CV175" s="298" t="e">
        <f>#NAME?</f>
        <v>#REF!</v>
      </c>
      <c r="CW175" s="300" t="e">
        <f>#NAME?</f>
        <v>#REF!</v>
      </c>
      <c r="CX175" s="303" t="e">
        <f t="shared" si="954"/>
        <v>#REF!</v>
      </c>
      <c r="CY175" s="289" t="e">
        <f t="shared" si="955"/>
        <v>#REF!</v>
      </c>
      <c r="CZ175" s="287"/>
      <c r="DA175" s="303">
        <f t="shared" si="956"/>
        <v>0</v>
      </c>
      <c r="DB175" s="287"/>
      <c r="DC175" s="299">
        <v>0</v>
      </c>
      <c r="DD175" s="299">
        <v>0</v>
      </c>
      <c r="DE175" s="298">
        <f>_xlfn.FLOOR.PRECISE('[10]численность 2021'!I14)</f>
        <v>0</v>
      </c>
      <c r="DF175" s="298">
        <v>0</v>
      </c>
      <c r="DG175" s="298">
        <v>0</v>
      </c>
      <c r="DH175" s="298">
        <f t="shared" si="943"/>
        <v>0</v>
      </c>
      <c r="DI175" s="300">
        <f>_xlfn.FLOOR.PRECISE('[10]численность 2021'!N14)</f>
        <v>0</v>
      </c>
      <c r="DJ175" s="303">
        <f t="shared" si="917"/>
        <v>0</v>
      </c>
      <c r="DK175" s="301">
        <f t="shared" si="944"/>
        <v>0</v>
      </c>
      <c r="DL175" s="287"/>
      <c r="DM175" s="303">
        <f t="shared" si="918"/>
        <v>0</v>
      </c>
      <c r="DN175" s="287"/>
      <c r="DO175" s="299">
        <v>0</v>
      </c>
      <c r="DP175" s="299">
        <v>0</v>
      </c>
      <c r="DQ175" s="298">
        <f>_xlfn.FLOOR.PRECISE('[10]численность 2021'!J14)</f>
        <v>0</v>
      </c>
      <c r="DR175" s="298">
        <v>0</v>
      </c>
      <c r="DS175" s="298">
        <v>0</v>
      </c>
      <c r="DT175" s="298">
        <f t="shared" si="945"/>
        <v>0</v>
      </c>
      <c r="DU175" s="300">
        <f>_xlfn.FLOOR.PRECISE('[10]численность 2021'!S14)</f>
        <v>0</v>
      </c>
      <c r="DV175" s="303">
        <f t="shared" si="946"/>
        <v>0</v>
      </c>
      <c r="DW175" s="301">
        <f t="shared" si="947"/>
        <v>0</v>
      </c>
      <c r="DX175" s="287"/>
      <c r="DY175" s="299">
        <v>0</v>
      </c>
      <c r="DZ175" s="306">
        <v>0</v>
      </c>
      <c r="EA175" s="298">
        <f>_xlfn.FLOOR.PRECISE('[10]численность 2021'!T14)</f>
        <v>0</v>
      </c>
      <c r="EB175" s="298">
        <v>0</v>
      </c>
      <c r="EC175" s="298">
        <v>0</v>
      </c>
      <c r="ED175" s="298">
        <f t="shared" si="952"/>
        <v>0</v>
      </c>
      <c r="EE175" s="300">
        <f>_xlfn.FLOOR.PRECISE('[10]численность 2021'!U14)</f>
        <v>0</v>
      </c>
      <c r="EF175" s="303">
        <f t="shared" si="948"/>
        <v>0</v>
      </c>
      <c r="EG175" s="301">
        <f t="shared" si="949"/>
        <v>0</v>
      </c>
      <c r="EH175" s="287"/>
    </row>
    <row r="176" ht="31.5">
      <c r="A176" s="152" t="s">
        <v>34</v>
      </c>
      <c r="B176" s="282">
        <f>'[10]численность 2021'!C16</f>
        <v>256.42001342773438</v>
      </c>
      <c r="C176" s="283">
        <v>81.157684000000003</v>
      </c>
      <c r="D176" s="283">
        <v>8.8221690000000006</v>
      </c>
      <c r="E176" s="282">
        <f>_xlfn.FLOOR.PRECISE('[10]численность 2021'!D16)</f>
        <v>16</v>
      </c>
      <c r="F176" s="282">
        <v>3.4404999999999998e-002</v>
      </c>
      <c r="G176" s="282">
        <v>3.4404999999999998e-002</v>
      </c>
      <c r="H176" s="282">
        <f t="shared" ref="H176:H205" si="957">E176/B176</f>
        <v>6.2397625622577245e-002</v>
      </c>
      <c r="I176" s="284">
        <f>_xlfn.FLOOR.PRECISE('[10]численность 2021'!R16)</f>
        <v>0</v>
      </c>
      <c r="J176" s="285">
        <f t="shared" si="950"/>
        <v>5.5999999999999996</v>
      </c>
      <c r="K176" s="286">
        <f t="shared" si="924"/>
        <v>0</v>
      </c>
      <c r="L176" s="287"/>
      <c r="M176" s="283">
        <v>37</v>
      </c>
      <c r="N176" s="283">
        <v>35</v>
      </c>
      <c r="O176" s="282">
        <f>_xlfn.FLOOR.PRECISE('[10]численность 2021'!P16)</f>
        <v>41</v>
      </c>
      <c r="P176" s="282">
        <v>0.14429500000000001</v>
      </c>
      <c r="Q176" s="282">
        <v>0.13649500000000001</v>
      </c>
      <c r="R176" s="282">
        <f t="shared" si="925"/>
        <v>0.15989391565785419</v>
      </c>
      <c r="S176" s="284">
        <f>_xlfn.FLOOR.PRECISE('[10]численность 2021'!Q16)</f>
        <v>6</v>
      </c>
      <c r="T176" s="284"/>
      <c r="U176" s="285">
        <f t="shared" si="910"/>
        <v>12.299999999999999</v>
      </c>
      <c r="V176" s="286">
        <f t="shared" si="926"/>
        <v>6</v>
      </c>
      <c r="W176" s="287">
        <v>6</v>
      </c>
      <c r="X176" s="287">
        <v>3</v>
      </c>
      <c r="Y176" s="288"/>
      <c r="Z176" s="283">
        <v>0</v>
      </c>
      <c r="AA176" s="283">
        <v>0</v>
      </c>
      <c r="AB176" s="282">
        <f>_xlfn.FLOOR.PRECISE('[10]численность 2021'!E16)</f>
        <v>0</v>
      </c>
      <c r="AC176" s="282">
        <v>0</v>
      </c>
      <c r="AD176" s="282">
        <v>0</v>
      </c>
      <c r="AE176" s="282">
        <f t="shared" si="927"/>
        <v>0</v>
      </c>
      <c r="AF176" s="284">
        <f>_xlfn.FLOOR.PRECISE('[10]численность 2021'!O16)</f>
        <v>0</v>
      </c>
      <c r="AG176" s="285">
        <f t="shared" si="928"/>
        <v>0</v>
      </c>
      <c r="AH176" s="286">
        <f t="shared" si="953"/>
        <v>0</v>
      </c>
      <c r="AI176" s="289">
        <f t="shared" si="929"/>
        <v>0</v>
      </c>
      <c r="AJ176" s="287"/>
      <c r="AK176" s="287"/>
      <c r="AL176" s="283">
        <v>2414.9396969999998</v>
      </c>
      <c r="AM176" s="283">
        <v>1648.8035890000001</v>
      </c>
      <c r="AN176" s="282">
        <f>_xlfn.FLOOR.PRECISE('[10]численность 2021'!F16)</f>
        <v>1900</v>
      </c>
      <c r="AO176" s="282">
        <v>9.4179060000000003</v>
      </c>
      <c r="AP176" s="282">
        <v>6.4300889999999997</v>
      </c>
      <c r="AQ176" s="282">
        <f t="shared" si="930"/>
        <v>7.4097180426810478</v>
      </c>
      <c r="AR176" s="284">
        <f>_xlfn.FLOOR.PRECISE('[10]численность 2021'!L16)</f>
        <v>150</v>
      </c>
      <c r="AS176" s="284"/>
      <c r="AT176" s="284">
        <f t="shared" si="911"/>
        <v>150</v>
      </c>
      <c r="AU176" s="285">
        <f t="shared" si="931"/>
        <v>190</v>
      </c>
      <c r="AV176" s="285">
        <f t="shared" si="912"/>
        <v>190</v>
      </c>
      <c r="AW176" s="290">
        <f t="shared" si="932"/>
        <v>150</v>
      </c>
      <c r="AX176" s="287">
        <v>150</v>
      </c>
      <c r="AY176" s="285">
        <f t="shared" si="921"/>
        <v>22.5</v>
      </c>
      <c r="AZ176" s="286">
        <f t="shared" si="951"/>
        <v>0</v>
      </c>
      <c r="BA176" s="287">
        <v>20</v>
      </c>
      <c r="BB176" s="285">
        <f t="shared" si="922"/>
        <v>45</v>
      </c>
      <c r="BC176" s="287">
        <v>45</v>
      </c>
      <c r="BD176" s="283">
        <v>5.289123</v>
      </c>
      <c r="BE176" s="283">
        <v>33.634521484375</v>
      </c>
      <c r="BF176" s="282">
        <f>_xlfn.FLOOR.PRECISE('[10]численность 2021'!G16)</f>
        <v>23</v>
      </c>
      <c r="BG176" s="282">
        <v>2.0627e-002</v>
      </c>
      <c r="BH176" s="282">
        <v>0.13117000000000001</v>
      </c>
      <c r="BI176" s="282">
        <f t="shared" si="933"/>
        <v>8.9696586832454794e-002</v>
      </c>
      <c r="BJ176" s="284">
        <f>_xlfn.FLOOR.PRECISE('[10]численность 2021'!K16)</f>
        <v>0</v>
      </c>
      <c r="BK176" s="284"/>
      <c r="BL176" s="284">
        <f t="shared" si="913"/>
        <v>0</v>
      </c>
      <c r="BM176" s="285">
        <f t="shared" si="934"/>
        <v>0.68999999999999995</v>
      </c>
      <c r="BN176" s="290">
        <f t="shared" si="935"/>
        <v>0</v>
      </c>
      <c r="BO176" s="287"/>
      <c r="BP176" s="285">
        <f t="shared" si="923"/>
        <v>0</v>
      </c>
      <c r="BQ176" s="286">
        <f t="shared" si="936"/>
        <v>0</v>
      </c>
      <c r="BR176" s="287"/>
      <c r="BS176" s="285">
        <f t="shared" si="937"/>
        <v>0</v>
      </c>
      <c r="BT176" s="287"/>
      <c r="BU176" s="283">
        <v>111.136185</v>
      </c>
      <c r="BV176" s="283">
        <v>117.72081799999999</v>
      </c>
      <c r="BW176" s="282">
        <f>_xlfn.FLOOR.PRECISE('[10]численность 2021'!H16)</f>
        <v>228</v>
      </c>
      <c r="BX176" s="282">
        <v>0.43341499999999999</v>
      </c>
      <c r="BY176" s="282">
        <v>0.459094</v>
      </c>
      <c r="BZ176" s="282">
        <f t="shared" si="938"/>
        <v>0.88916616512172575</v>
      </c>
      <c r="CA176" s="284">
        <f>_xlfn.FLOOR.PRECISE('[10]численность 2021'!M16)</f>
        <v>3</v>
      </c>
      <c r="CB176" s="284"/>
      <c r="CC176" s="284"/>
      <c r="CD176" s="284">
        <f t="shared" si="914"/>
        <v>3</v>
      </c>
      <c r="CE176" s="285">
        <f t="shared" si="939"/>
        <v>6.8399999999999999</v>
      </c>
      <c r="CF176" s="290">
        <f t="shared" si="940"/>
        <v>3</v>
      </c>
      <c r="CG176" s="287">
        <v>3</v>
      </c>
      <c r="CH176" s="285">
        <f t="shared" si="915"/>
        <v>0</v>
      </c>
      <c r="CI176" s="286">
        <f t="shared" si="941"/>
        <v>0</v>
      </c>
      <c r="CJ176" s="287"/>
      <c r="CK176" s="285">
        <f t="shared" si="916"/>
        <v>0</v>
      </c>
      <c r="CL176" s="286">
        <f t="shared" si="942"/>
        <v>0</v>
      </c>
      <c r="CM176" s="287"/>
      <c r="CN176" s="285">
        <f t="shared" si="919"/>
        <v>0.60000000000000009</v>
      </c>
      <c r="CO176" s="287">
        <v>1</v>
      </c>
      <c r="CP176" s="291">
        <f t="shared" si="920"/>
        <v>1</v>
      </c>
      <c r="CQ176" s="283">
        <v>0</v>
      </c>
      <c r="CR176" s="283">
        <v>0</v>
      </c>
      <c r="CS176" s="283" t="e">
        <f>#NAME?</f>
        <v>#REF!</v>
      </c>
      <c r="CT176" s="282">
        <v>0</v>
      </c>
      <c r="CU176" s="282">
        <v>0</v>
      </c>
      <c r="CV176" s="282" t="e">
        <f>#NAME?</f>
        <v>#REF!</v>
      </c>
      <c r="CW176" s="284" t="e">
        <f>#NAME?</f>
        <v>#REF!</v>
      </c>
      <c r="CX176" s="285" t="e">
        <f t="shared" si="954"/>
        <v>#REF!</v>
      </c>
      <c r="CY176" s="290" t="e">
        <f t="shared" si="955"/>
        <v>#REF!</v>
      </c>
      <c r="CZ176" s="292"/>
      <c r="DA176" s="285">
        <f t="shared" si="956"/>
        <v>0</v>
      </c>
      <c r="DB176" s="292"/>
      <c r="DC176" s="283">
        <v>0</v>
      </c>
      <c r="DD176" s="283">
        <v>0</v>
      </c>
      <c r="DE176" s="282">
        <f>_xlfn.FLOOR.PRECISE('[10]численность 2021'!I16)</f>
        <v>0</v>
      </c>
      <c r="DF176" s="282">
        <v>0</v>
      </c>
      <c r="DG176" s="282">
        <v>0</v>
      </c>
      <c r="DH176" s="282">
        <f t="shared" si="943"/>
        <v>0</v>
      </c>
      <c r="DI176" s="284">
        <f>_xlfn.FLOOR.PRECISE('[10]численность 2021'!N16)</f>
        <v>0</v>
      </c>
      <c r="DJ176" s="285">
        <f t="shared" si="917"/>
        <v>0</v>
      </c>
      <c r="DK176" s="286">
        <f t="shared" si="944"/>
        <v>0</v>
      </c>
      <c r="DL176" s="287"/>
      <c r="DM176" s="285">
        <f t="shared" si="918"/>
        <v>0</v>
      </c>
      <c r="DN176" s="287"/>
      <c r="DO176" s="283">
        <v>0</v>
      </c>
      <c r="DP176" s="283">
        <v>3.6759040000000001</v>
      </c>
      <c r="DQ176" s="282">
        <f>_xlfn.FLOOR.PRECISE('[10]численность 2021'!J16)</f>
        <v>1</v>
      </c>
      <c r="DR176" s="282">
        <v>0</v>
      </c>
      <c r="DS176" s="282">
        <v>1.4335000000000001e-002</v>
      </c>
      <c r="DT176" s="282">
        <f t="shared" si="945"/>
        <v>3.8998516014110778e-003</v>
      </c>
      <c r="DU176" s="284">
        <f>_xlfn.FLOOR.PRECISE('[10]численность 2021'!S16)</f>
        <v>0</v>
      </c>
      <c r="DV176" s="285">
        <f t="shared" si="946"/>
        <v>0.10000000000000001</v>
      </c>
      <c r="DW176" s="286">
        <f t="shared" si="947"/>
        <v>0</v>
      </c>
      <c r="DX176" s="287"/>
      <c r="DY176" s="283">
        <v>95</v>
      </c>
      <c r="DZ176" s="293">
        <v>100</v>
      </c>
      <c r="EA176" s="282">
        <f>_xlfn.FLOOR.PRECISE('[10]численность 2021'!T16)</f>
        <v>80</v>
      </c>
      <c r="EB176" s="282">
        <v>0.37048599999999998</v>
      </c>
      <c r="EC176" s="282">
        <v>0.38998500000000003</v>
      </c>
      <c r="ED176" s="282">
        <f t="shared" si="952"/>
        <v>0.31198812811288623</v>
      </c>
      <c r="EE176" s="284">
        <f>_xlfn.FLOOR.PRECISE('[10]численность 2021'!U16)</f>
        <v>7</v>
      </c>
      <c r="EF176" s="285">
        <f t="shared" si="948"/>
        <v>8</v>
      </c>
      <c r="EG176" s="286">
        <f t="shared" si="949"/>
        <v>7</v>
      </c>
      <c r="EH176" s="292">
        <v>7</v>
      </c>
    </row>
    <row r="177" ht="15.75">
      <c r="A177" s="268" t="s">
        <v>37</v>
      </c>
      <c r="B177" s="282"/>
      <c r="C177" s="283"/>
      <c r="D177" s="283"/>
      <c r="E177" s="282"/>
      <c r="F177" s="282"/>
      <c r="G177" s="282"/>
      <c r="H177" s="282"/>
      <c r="I177" s="284"/>
      <c r="J177" s="285">
        <f t="shared" si="950"/>
        <v>0</v>
      </c>
      <c r="K177" s="286">
        <f t="shared" si="924"/>
        <v>0</v>
      </c>
      <c r="L177" s="287"/>
      <c r="M177" s="283"/>
      <c r="N177" s="283"/>
      <c r="O177" s="282"/>
      <c r="P177" s="282"/>
      <c r="Q177" s="282"/>
      <c r="R177" s="282" t="e">
        <f t="shared" si="925"/>
        <v>#DIV/0!</v>
      </c>
      <c r="S177" s="284"/>
      <c r="T177" s="284"/>
      <c r="U177" s="285">
        <f t="shared" si="910"/>
        <v>0</v>
      </c>
      <c r="V177" s="286">
        <f t="shared" si="926"/>
        <v>0</v>
      </c>
      <c r="W177" s="287"/>
      <c r="X177" s="287"/>
      <c r="Y177" s="288"/>
      <c r="Z177" s="283"/>
      <c r="AA177" s="283"/>
      <c r="AB177" s="282"/>
      <c r="AC177" s="282"/>
      <c r="AD177" s="282"/>
      <c r="AE177" s="282" t="e">
        <f t="shared" si="927"/>
        <v>#DIV/0!</v>
      </c>
      <c r="AF177" s="284"/>
      <c r="AG177" s="285">
        <f t="shared" si="928"/>
        <v>0</v>
      </c>
      <c r="AH177" s="286">
        <f t="shared" si="953"/>
        <v>0</v>
      </c>
      <c r="AI177" s="289">
        <f t="shared" si="929"/>
        <v>0</v>
      </c>
      <c r="AJ177" s="287"/>
      <c r="AK177" s="287"/>
      <c r="AL177" s="283"/>
      <c r="AM177" s="283"/>
      <c r="AN177" s="282"/>
      <c r="AO177" s="282"/>
      <c r="AP177" s="282"/>
      <c r="AQ177" s="282" t="e">
        <f t="shared" si="930"/>
        <v>#DIV/0!</v>
      </c>
      <c r="AR177" s="284"/>
      <c r="AS177" s="284"/>
      <c r="AT177" s="284" t="e">
        <f t="shared" si="911"/>
        <v>#DIV/0!</v>
      </c>
      <c r="AU177" s="285">
        <f t="shared" si="931"/>
        <v>0</v>
      </c>
      <c r="AV177" s="285">
        <f t="shared" si="912"/>
        <v>0</v>
      </c>
      <c r="AW177" s="290">
        <f t="shared" si="932"/>
        <v>0</v>
      </c>
      <c r="AX177" s="287"/>
      <c r="AY177" s="285">
        <f t="shared" si="921"/>
        <v>0</v>
      </c>
      <c r="AZ177" s="286">
        <f t="shared" si="951"/>
        <v>0</v>
      </c>
      <c r="BA177" s="287"/>
      <c r="BB177" s="285">
        <f t="shared" si="922"/>
        <v>0</v>
      </c>
      <c r="BC177" s="287"/>
      <c r="BD177" s="283"/>
      <c r="BE177" s="283"/>
      <c r="BF177" s="282"/>
      <c r="BG177" s="282"/>
      <c r="BH177" s="282"/>
      <c r="BI177" s="282" t="e">
        <f t="shared" si="933"/>
        <v>#DIV/0!</v>
      </c>
      <c r="BJ177" s="284"/>
      <c r="BK177" s="284"/>
      <c r="BL177" s="284" t="e">
        <f t="shared" si="913"/>
        <v>#DIV/0!</v>
      </c>
      <c r="BM177" s="285">
        <f t="shared" si="934"/>
        <v>0</v>
      </c>
      <c r="BN177" s="290">
        <f t="shared" si="935"/>
        <v>0</v>
      </c>
      <c r="BO177" s="287"/>
      <c r="BP177" s="285">
        <f t="shared" si="923"/>
        <v>0</v>
      </c>
      <c r="BQ177" s="286">
        <f t="shared" si="936"/>
        <v>0</v>
      </c>
      <c r="BR177" s="287"/>
      <c r="BS177" s="285">
        <f t="shared" si="937"/>
        <v>0</v>
      </c>
      <c r="BT177" s="287"/>
      <c r="BU177" s="283"/>
      <c r="BV177" s="283"/>
      <c r="BW177" s="282"/>
      <c r="BX177" s="282"/>
      <c r="BY177" s="282"/>
      <c r="BZ177" s="282" t="e">
        <f t="shared" si="938"/>
        <v>#DIV/0!</v>
      </c>
      <c r="CA177" s="284"/>
      <c r="CB177" s="284"/>
      <c r="CC177" s="284"/>
      <c r="CD177" s="284" t="e">
        <f t="shared" si="914"/>
        <v>#DIV/0!</v>
      </c>
      <c r="CE177" s="285">
        <f t="shared" si="939"/>
        <v>0</v>
      </c>
      <c r="CF177" s="290">
        <f t="shared" si="940"/>
        <v>0</v>
      </c>
      <c r="CG177" s="287"/>
      <c r="CH177" s="285">
        <f t="shared" si="915"/>
        <v>0</v>
      </c>
      <c r="CI177" s="286">
        <f t="shared" si="941"/>
        <v>0</v>
      </c>
      <c r="CJ177" s="287"/>
      <c r="CK177" s="285">
        <f t="shared" si="916"/>
        <v>0</v>
      </c>
      <c r="CL177" s="286">
        <f t="shared" si="942"/>
        <v>0</v>
      </c>
      <c r="CM177" s="287"/>
      <c r="CN177" s="285">
        <f t="shared" si="919"/>
        <v>0</v>
      </c>
      <c r="CO177" s="287"/>
      <c r="CP177" s="291">
        <f t="shared" si="920"/>
        <v>1</v>
      </c>
      <c r="CQ177" s="283"/>
      <c r="CR177" s="283"/>
      <c r="CS177" s="283"/>
      <c r="CT177" s="282"/>
      <c r="CU177" s="282"/>
      <c r="CV177" s="282"/>
      <c r="CW177" s="284"/>
      <c r="CX177" s="285">
        <f t="shared" si="954"/>
        <v>0</v>
      </c>
      <c r="CY177" s="290">
        <f t="shared" si="955"/>
        <v>0</v>
      </c>
      <c r="CZ177" s="292"/>
      <c r="DA177" s="285">
        <f t="shared" si="956"/>
        <v>0</v>
      </c>
      <c r="DB177" s="292"/>
      <c r="DC177" s="283"/>
      <c r="DD177" s="283"/>
      <c r="DE177" s="282"/>
      <c r="DF177" s="282"/>
      <c r="DG177" s="282"/>
      <c r="DH177" s="282" t="e">
        <f t="shared" si="943"/>
        <v>#DIV/0!</v>
      </c>
      <c r="DI177" s="284"/>
      <c r="DJ177" s="285">
        <f t="shared" si="917"/>
        <v>0</v>
      </c>
      <c r="DK177" s="286">
        <f t="shared" si="944"/>
        <v>0</v>
      </c>
      <c r="DL177" s="287"/>
      <c r="DM177" s="285">
        <f t="shared" si="918"/>
        <v>0</v>
      </c>
      <c r="DN177" s="287"/>
      <c r="DO177" s="283"/>
      <c r="DP177" s="283"/>
      <c r="DQ177" s="282"/>
      <c r="DR177" s="282"/>
      <c r="DS177" s="282"/>
      <c r="DT177" s="282" t="e">
        <f t="shared" si="945"/>
        <v>#DIV/0!</v>
      </c>
      <c r="DU177" s="284"/>
      <c r="DV177" s="285">
        <f t="shared" si="946"/>
        <v>0</v>
      </c>
      <c r="DW177" s="286">
        <f t="shared" si="947"/>
        <v>0</v>
      </c>
      <c r="DX177" s="287"/>
      <c r="DY177" s="283"/>
      <c r="DZ177" s="293"/>
      <c r="EA177" s="282"/>
      <c r="EB177" s="282"/>
      <c r="EC177" s="282"/>
      <c r="ED177" s="282" t="e">
        <f t="shared" si="952"/>
        <v>#DIV/0!</v>
      </c>
      <c r="EE177" s="284"/>
      <c r="EF177" s="285">
        <f t="shared" si="948"/>
        <v>0</v>
      </c>
      <c r="EG177" s="286">
        <f t="shared" si="949"/>
        <v>0</v>
      </c>
      <c r="EH177" s="292"/>
    </row>
    <row r="178" ht="31.5">
      <c r="A178" s="152" t="s">
        <v>360</v>
      </c>
      <c r="B178" s="282">
        <f>'[10]численность 2021'!C22</f>
        <v>9.0289993286132813</v>
      </c>
      <c r="C178" s="283">
        <v>1.8606290000000001</v>
      </c>
      <c r="D178" s="283">
        <v>1.7908500000000001</v>
      </c>
      <c r="E178" s="282">
        <f>_xlfn.FLOOR.PRECISE('[10]численность 2021'!D22)</f>
        <v>1</v>
      </c>
      <c r="F178" s="282">
        <v>0.19834399999999999</v>
      </c>
      <c r="G178" s="282">
        <v>0.19834399999999999</v>
      </c>
      <c r="H178" s="282">
        <f t="shared" si="957"/>
        <v>0.11075424458510676</v>
      </c>
      <c r="I178" s="284">
        <f>_xlfn.FLOOR.PRECISE('[10]численность 2021'!R22)</f>
        <v>0</v>
      </c>
      <c r="J178" s="285">
        <f t="shared" si="950"/>
        <v>0</v>
      </c>
      <c r="K178" s="286">
        <f t="shared" si="924"/>
        <v>0</v>
      </c>
      <c r="L178" s="287"/>
      <c r="M178" s="283">
        <v>0</v>
      </c>
      <c r="N178" s="283">
        <v>0</v>
      </c>
      <c r="O178" s="282">
        <f>_xlfn.FLOOR.PRECISE('[10]численность 2021'!P22)</f>
        <v>0</v>
      </c>
      <c r="P178" s="282">
        <v>0</v>
      </c>
      <c r="Q178" s="282">
        <v>0</v>
      </c>
      <c r="R178" s="282">
        <f t="shared" si="925"/>
        <v>0</v>
      </c>
      <c r="S178" s="284">
        <f>_xlfn.FLOOR.PRECISE('[10]численность 2021'!Q22)</f>
        <v>0</v>
      </c>
      <c r="T178" s="284"/>
      <c r="U178" s="285">
        <f t="shared" si="910"/>
        <v>0</v>
      </c>
      <c r="V178" s="286">
        <f t="shared" si="926"/>
        <v>0</v>
      </c>
      <c r="W178" s="287"/>
      <c r="X178" s="287"/>
      <c r="Y178" s="288"/>
      <c r="Z178" s="283">
        <v>0</v>
      </c>
      <c r="AA178" s="283">
        <v>0</v>
      </c>
      <c r="AB178" s="282">
        <f>_xlfn.FLOOR.PRECISE('[10]численность 2021'!E22)</f>
        <v>0</v>
      </c>
      <c r="AC178" s="282">
        <v>0</v>
      </c>
      <c r="AD178" s="282">
        <v>0</v>
      </c>
      <c r="AE178" s="282">
        <f t="shared" si="927"/>
        <v>0</v>
      </c>
      <c r="AF178" s="284">
        <f>_xlfn.FLOOR.PRECISE('[10]численность 2021'!O22)</f>
        <v>0</v>
      </c>
      <c r="AG178" s="285">
        <f t="shared" si="928"/>
        <v>0</v>
      </c>
      <c r="AH178" s="286">
        <f t="shared" si="953"/>
        <v>0</v>
      </c>
      <c r="AI178" s="289">
        <f t="shared" si="929"/>
        <v>0</v>
      </c>
      <c r="AJ178" s="287"/>
      <c r="AK178" s="287"/>
      <c r="AL178" s="283">
        <v>52.124969</v>
      </c>
      <c r="AM178" s="283">
        <v>76.346489000000005</v>
      </c>
      <c r="AN178" s="282">
        <f>_xlfn.FLOOR.PRECISE('[10]численность 2021'!F22)</f>
        <v>71</v>
      </c>
      <c r="AO178" s="282">
        <v>5.012016</v>
      </c>
      <c r="AP178" s="282">
        <v>8.4556979999999999</v>
      </c>
      <c r="AQ178" s="282">
        <f t="shared" si="930"/>
        <v>7.8635513655425795</v>
      </c>
      <c r="AR178" s="284">
        <f>_xlfn.FLOOR.PRECISE('[10]численность 2021'!L22)</f>
        <v>7</v>
      </c>
      <c r="AS178" s="284"/>
      <c r="AT178" s="284">
        <f t="shared" si="911"/>
        <v>7</v>
      </c>
      <c r="AU178" s="285">
        <f t="shared" si="931"/>
        <v>7.1000000000000005</v>
      </c>
      <c r="AV178" s="285">
        <f t="shared" si="912"/>
        <v>7.1000000000000005</v>
      </c>
      <c r="AW178" s="290">
        <f t="shared" si="932"/>
        <v>7</v>
      </c>
      <c r="AX178" s="287">
        <v>7</v>
      </c>
      <c r="AY178" s="285">
        <f t="shared" si="921"/>
        <v>0</v>
      </c>
      <c r="AZ178" s="286">
        <f t="shared" si="951"/>
        <v>0</v>
      </c>
      <c r="BA178" s="287"/>
      <c r="BB178" s="285">
        <f t="shared" si="922"/>
        <v>2.1000000000000001</v>
      </c>
      <c r="BC178" s="287"/>
      <c r="BD178" s="283">
        <v>0</v>
      </c>
      <c r="BE178" s="283">
        <v>0</v>
      </c>
      <c r="BF178" s="282">
        <f>_xlfn.FLOOR.PRECISE('[10]численность 2021'!G22)</f>
        <v>0</v>
      </c>
      <c r="BG178" s="282">
        <v>0</v>
      </c>
      <c r="BH178" s="282">
        <v>0</v>
      </c>
      <c r="BI178" s="282">
        <f t="shared" si="933"/>
        <v>0</v>
      </c>
      <c r="BJ178" s="284">
        <f>_xlfn.FLOOR.PRECISE('[10]численность 2021'!K22)</f>
        <v>0</v>
      </c>
      <c r="BK178" s="284"/>
      <c r="BL178" s="284">
        <f t="shared" si="913"/>
        <v>0</v>
      </c>
      <c r="BM178" s="285">
        <f t="shared" si="934"/>
        <v>0</v>
      </c>
      <c r="BN178" s="290">
        <f t="shared" si="935"/>
        <v>0</v>
      </c>
      <c r="BO178" s="287"/>
      <c r="BP178" s="285">
        <f t="shared" si="923"/>
        <v>0</v>
      </c>
      <c r="BQ178" s="286">
        <f t="shared" si="936"/>
        <v>0</v>
      </c>
      <c r="BR178" s="287"/>
      <c r="BS178" s="285">
        <f t="shared" si="937"/>
        <v>0</v>
      </c>
      <c r="BT178" s="287"/>
      <c r="BU178" s="283">
        <v>1.2518199999999999</v>
      </c>
      <c r="BV178" s="283">
        <v>0.85345199999999999</v>
      </c>
      <c r="BW178" s="282">
        <f>_xlfn.FLOOR.PRECISE('[10]численность 2021'!H22)</f>
        <v>0</v>
      </c>
      <c r="BX178" s="282">
        <v>0.120367</v>
      </c>
      <c r="BY178" s="282">
        <v>9.4522999999999996e-002</v>
      </c>
      <c r="BZ178" s="282">
        <f t="shared" si="938"/>
        <v>0</v>
      </c>
      <c r="CA178" s="284">
        <f>_xlfn.FLOOR.PRECISE('[10]численность 2021'!M22)</f>
        <v>0</v>
      </c>
      <c r="CB178" s="284"/>
      <c r="CC178" s="284"/>
      <c r="CD178" s="284">
        <f t="shared" si="914"/>
        <v>0</v>
      </c>
      <c r="CE178" s="285">
        <f t="shared" si="939"/>
        <v>0</v>
      </c>
      <c r="CF178" s="290">
        <f t="shared" si="940"/>
        <v>0</v>
      </c>
      <c r="CG178" s="287"/>
      <c r="CH178" s="285">
        <f t="shared" si="915"/>
        <v>0</v>
      </c>
      <c r="CI178" s="286">
        <f t="shared" si="941"/>
        <v>0</v>
      </c>
      <c r="CJ178" s="287"/>
      <c r="CK178" s="285">
        <f t="shared" si="916"/>
        <v>0</v>
      </c>
      <c r="CL178" s="286">
        <f t="shared" si="942"/>
        <v>0</v>
      </c>
      <c r="CM178" s="287"/>
      <c r="CN178" s="285">
        <f t="shared" si="919"/>
        <v>0</v>
      </c>
      <c r="CO178" s="287"/>
      <c r="CP178" s="291">
        <f t="shared" si="920"/>
        <v>1</v>
      </c>
      <c r="CQ178" s="283">
        <v>0</v>
      </c>
      <c r="CR178" s="283">
        <v>0</v>
      </c>
      <c r="CS178" s="283" t="e">
        <f>#NAME?</f>
        <v>#REF!</v>
      </c>
      <c r="CT178" s="282">
        <v>0</v>
      </c>
      <c r="CU178" s="282">
        <v>0</v>
      </c>
      <c r="CV178" s="282" t="e">
        <f>#NAME?</f>
        <v>#REF!</v>
      </c>
      <c r="CW178" s="284" t="e">
        <f>#NAME?</f>
        <v>#REF!</v>
      </c>
      <c r="CX178" s="285" t="e">
        <f t="shared" si="954"/>
        <v>#REF!</v>
      </c>
      <c r="CY178" s="290" t="e">
        <f t="shared" si="955"/>
        <v>#REF!</v>
      </c>
      <c r="CZ178" s="292"/>
      <c r="DA178" s="285">
        <f t="shared" si="956"/>
        <v>0</v>
      </c>
      <c r="DB178" s="292"/>
      <c r="DC178" s="283">
        <v>0</v>
      </c>
      <c r="DD178" s="283">
        <v>0</v>
      </c>
      <c r="DE178" s="282">
        <f>_xlfn.FLOOR.PRECISE('[10]численность 2021'!I22)</f>
        <v>0</v>
      </c>
      <c r="DF178" s="282">
        <v>0</v>
      </c>
      <c r="DG178" s="282">
        <v>0</v>
      </c>
      <c r="DH178" s="282">
        <f t="shared" si="943"/>
        <v>0</v>
      </c>
      <c r="DI178" s="284">
        <f>_xlfn.FLOOR.PRECISE('[10]численность 2021'!N22)</f>
        <v>0</v>
      </c>
      <c r="DJ178" s="285">
        <f t="shared" si="917"/>
        <v>0</v>
      </c>
      <c r="DK178" s="286">
        <f t="shared" si="944"/>
        <v>0</v>
      </c>
      <c r="DL178" s="287"/>
      <c r="DM178" s="285">
        <f t="shared" si="918"/>
        <v>0</v>
      </c>
      <c r="DN178" s="287"/>
      <c r="DO178" s="283">
        <v>0</v>
      </c>
      <c r="DP178" s="283">
        <v>0</v>
      </c>
      <c r="DQ178" s="282">
        <f>_xlfn.FLOOR.PRECISE('[10]численность 2021'!J22)</f>
        <v>0</v>
      </c>
      <c r="DR178" s="282">
        <v>0</v>
      </c>
      <c r="DS178" s="282">
        <v>0</v>
      </c>
      <c r="DT178" s="282">
        <f t="shared" si="945"/>
        <v>0</v>
      </c>
      <c r="DU178" s="284">
        <f>_xlfn.FLOOR.PRECISE('[10]численность 2021'!S22)</f>
        <v>0</v>
      </c>
      <c r="DV178" s="285">
        <f t="shared" si="946"/>
        <v>0</v>
      </c>
      <c r="DW178" s="286">
        <f t="shared" si="947"/>
        <v>0</v>
      </c>
      <c r="DX178" s="287"/>
      <c r="DY178" s="283">
        <v>0</v>
      </c>
      <c r="DZ178" s="293">
        <v>0</v>
      </c>
      <c r="EA178" s="282">
        <f>_xlfn.FLOOR.PRECISE('[10]численность 2021'!T22)</f>
        <v>0</v>
      </c>
      <c r="EB178" s="282">
        <v>0</v>
      </c>
      <c r="EC178" s="282">
        <v>0</v>
      </c>
      <c r="ED178" s="282">
        <f t="shared" si="952"/>
        <v>0</v>
      </c>
      <c r="EE178" s="284">
        <f>_xlfn.FLOOR.PRECISE('[10]численность 2021'!U22)</f>
        <v>0</v>
      </c>
      <c r="EF178" s="285">
        <f t="shared" si="948"/>
        <v>0</v>
      </c>
      <c r="EG178" s="286">
        <f t="shared" si="949"/>
        <v>0</v>
      </c>
      <c r="EH178" s="292"/>
    </row>
    <row r="179" ht="31.5">
      <c r="A179" s="147" t="s">
        <v>361</v>
      </c>
      <c r="B179" s="282">
        <f>'[10]численность 2021'!C23</f>
        <v>19.600000381469727</v>
      </c>
      <c r="C179" s="283">
        <v>28</v>
      </c>
      <c r="D179" s="283">
        <v>35.073456</v>
      </c>
      <c r="E179" s="282">
        <f>_xlfn.FLOOR.PRECISE('[10]численность 2021'!D23)</f>
        <v>37</v>
      </c>
      <c r="F179" s="282">
        <v>1.7894620000000001</v>
      </c>
      <c r="G179" s="282">
        <v>1.7894620000000001</v>
      </c>
      <c r="H179" s="282">
        <f t="shared" si="957"/>
        <v>1.8877550652999282</v>
      </c>
      <c r="I179" s="284">
        <f>_xlfn.FLOOR.PRECISE('[10]численность 2021'!R23)</f>
        <v>12</v>
      </c>
      <c r="J179" s="285">
        <f t="shared" si="950"/>
        <v>12.949999999999999</v>
      </c>
      <c r="K179" s="286">
        <f t="shared" si="924"/>
        <v>12</v>
      </c>
      <c r="L179" s="287">
        <v>12</v>
      </c>
      <c r="M179" s="283">
        <v>8</v>
      </c>
      <c r="N179" s="283">
        <v>8</v>
      </c>
      <c r="O179" s="282">
        <f>_xlfn.FLOOR.PRECISE('[10]численность 2021'!P23)</f>
        <v>8</v>
      </c>
      <c r="P179" s="282">
        <v>0.408163</v>
      </c>
      <c r="Q179" s="282">
        <v>0.408163</v>
      </c>
      <c r="R179" s="282">
        <f t="shared" si="925"/>
        <v>0.40816325736214665</v>
      </c>
      <c r="S179" s="284">
        <f>_xlfn.FLOOR.PRECISE('[10]численность 2021'!Q23)</f>
        <v>2</v>
      </c>
      <c r="T179" s="284"/>
      <c r="U179" s="285">
        <f t="shared" si="910"/>
        <v>2.3999999999999999</v>
      </c>
      <c r="V179" s="286">
        <f t="shared" si="926"/>
        <v>2</v>
      </c>
      <c r="W179" s="287">
        <v>2</v>
      </c>
      <c r="X179" s="287"/>
      <c r="Y179" s="288"/>
      <c r="Z179" s="283">
        <v>37</v>
      </c>
      <c r="AA179" s="283">
        <v>41.226208</v>
      </c>
      <c r="AB179" s="282">
        <f>_xlfn.FLOOR.PRECISE('[10]численность 2021'!E23)</f>
        <v>41</v>
      </c>
      <c r="AC179" s="282">
        <v>1.8877550000000001</v>
      </c>
      <c r="AD179" s="282">
        <v>2.1033780000000002</v>
      </c>
      <c r="AE179" s="282">
        <f t="shared" si="927"/>
        <v>2.0918366939810014</v>
      </c>
      <c r="AF179" s="284">
        <f>_xlfn.FLOOR.PRECISE('[10]численность 2021'!O23)</f>
        <v>2</v>
      </c>
      <c r="AG179" s="285">
        <f t="shared" si="928"/>
        <v>2.0500000000000003</v>
      </c>
      <c r="AH179" s="286">
        <f t="shared" si="953"/>
        <v>2</v>
      </c>
      <c r="AI179" s="289">
        <f t="shared" si="929"/>
        <v>1.5</v>
      </c>
      <c r="AJ179" s="287">
        <v>2</v>
      </c>
      <c r="AK179" s="287">
        <v>1</v>
      </c>
      <c r="AL179" s="283">
        <v>81</v>
      </c>
      <c r="AM179" s="283">
        <v>88.242142000000001</v>
      </c>
      <c r="AN179" s="282">
        <f>_xlfn.FLOOR.PRECISE('[10]численность 2021'!F23)</f>
        <v>102</v>
      </c>
      <c r="AO179" s="282">
        <v>4.1326530000000004</v>
      </c>
      <c r="AP179" s="282">
        <v>4.5021500000000003</v>
      </c>
      <c r="AQ179" s="282">
        <f t="shared" si="930"/>
        <v>5.2040815313673692</v>
      </c>
      <c r="AR179" s="284">
        <f>_xlfn.FLOOR.PRECISE('[10]численность 2021'!L23)</f>
        <v>8</v>
      </c>
      <c r="AS179" s="284"/>
      <c r="AT179" s="284">
        <f t="shared" si="911"/>
        <v>8</v>
      </c>
      <c r="AU179" s="285">
        <f t="shared" si="931"/>
        <v>8.1600000000000001</v>
      </c>
      <c r="AV179" s="285">
        <f t="shared" si="912"/>
        <v>0</v>
      </c>
      <c r="AW179" s="290">
        <f t="shared" si="932"/>
        <v>8</v>
      </c>
      <c r="AX179" s="287">
        <v>8</v>
      </c>
      <c r="AY179" s="285">
        <f t="shared" si="921"/>
        <v>1.2</v>
      </c>
      <c r="AZ179" s="286">
        <f t="shared" si="951"/>
        <v>0</v>
      </c>
      <c r="BA179" s="287"/>
      <c r="BB179" s="285">
        <f t="shared" si="922"/>
        <v>2.3999999999999999</v>
      </c>
      <c r="BC179" s="287"/>
      <c r="BD179" s="283">
        <v>7.9337780000000002</v>
      </c>
      <c r="BE179" s="283">
        <v>11.072153999999999</v>
      </c>
      <c r="BF179" s="282">
        <f>_xlfn.FLOOR.PRECISE('[10]численность 2021'!G23)</f>
        <v>15</v>
      </c>
      <c r="BG179" s="282">
        <v>0.40478500000000001</v>
      </c>
      <c r="BH179" s="282">
        <v>0.56490600000000002</v>
      </c>
      <c r="BI179" s="282">
        <f t="shared" si="933"/>
        <v>0.76530610755402495</v>
      </c>
      <c r="BJ179" s="284">
        <f>_xlfn.FLOOR.PRECISE('[10]численность 2021'!K23)</f>
        <v>0</v>
      </c>
      <c r="BK179" s="284"/>
      <c r="BL179" s="284">
        <f t="shared" si="913"/>
        <v>0</v>
      </c>
      <c r="BM179" s="285">
        <f t="shared" si="934"/>
        <v>0.44999999999999996</v>
      </c>
      <c r="BN179" s="290">
        <f t="shared" si="935"/>
        <v>0</v>
      </c>
      <c r="BO179" s="287"/>
      <c r="BP179" s="285">
        <f t="shared" si="923"/>
        <v>0</v>
      </c>
      <c r="BQ179" s="286">
        <f t="shared" si="936"/>
        <v>0</v>
      </c>
      <c r="BR179" s="287"/>
      <c r="BS179" s="285">
        <f t="shared" si="937"/>
        <v>0</v>
      </c>
      <c r="BT179" s="287"/>
      <c r="BU179" s="283">
        <v>42</v>
      </c>
      <c r="BV179" s="283">
        <v>45.140320000000003</v>
      </c>
      <c r="BW179" s="282">
        <f>_xlfn.FLOOR.PRECISE('[10]численность 2021'!H23)</f>
        <v>51</v>
      </c>
      <c r="BX179" s="282">
        <v>2.1428569999999998</v>
      </c>
      <c r="BY179" s="282">
        <v>2.303077</v>
      </c>
      <c r="BZ179" s="282">
        <f t="shared" si="938"/>
        <v>2.6020407656836846</v>
      </c>
      <c r="CA179" s="284">
        <f>_xlfn.FLOOR.PRECISE('[10]численность 2021'!M23)</f>
        <v>3</v>
      </c>
      <c r="CB179" s="284"/>
      <c r="CC179" s="284"/>
      <c r="CD179" s="284">
        <f t="shared" si="914"/>
        <v>3</v>
      </c>
      <c r="CE179" s="285">
        <f t="shared" si="939"/>
        <v>3.5700000000000003</v>
      </c>
      <c r="CF179" s="290">
        <f t="shared" si="940"/>
        <v>3</v>
      </c>
      <c r="CG179" s="287">
        <v>3</v>
      </c>
      <c r="CH179" s="285">
        <f t="shared" si="915"/>
        <v>0</v>
      </c>
      <c r="CI179" s="286">
        <f t="shared" si="941"/>
        <v>0</v>
      </c>
      <c r="CJ179" s="287"/>
      <c r="CK179" s="285">
        <f t="shared" si="916"/>
        <v>0</v>
      </c>
      <c r="CL179" s="286">
        <f t="shared" si="942"/>
        <v>0</v>
      </c>
      <c r="CM179" s="287"/>
      <c r="CN179" s="285">
        <f t="shared" si="919"/>
        <v>0.60000000000000009</v>
      </c>
      <c r="CO179" s="287"/>
      <c r="CP179" s="291">
        <f t="shared" si="920"/>
        <v>1</v>
      </c>
      <c r="CQ179" s="283">
        <v>0</v>
      </c>
      <c r="CR179" s="283">
        <v>0</v>
      </c>
      <c r="CS179" s="283" t="e">
        <f>#NAME?</f>
        <v>#REF!</v>
      </c>
      <c r="CT179" s="282">
        <v>0</v>
      </c>
      <c r="CU179" s="282">
        <v>0</v>
      </c>
      <c r="CV179" s="282" t="e">
        <f>#NAME?</f>
        <v>#REF!</v>
      </c>
      <c r="CW179" s="284" t="e">
        <f>#NAME?</f>
        <v>#REF!</v>
      </c>
      <c r="CX179" s="285" t="e">
        <f t="shared" si="954"/>
        <v>#REF!</v>
      </c>
      <c r="CY179" s="290" t="e">
        <f t="shared" si="955"/>
        <v>#REF!</v>
      </c>
      <c r="CZ179" s="292"/>
      <c r="DA179" s="285">
        <f t="shared" si="956"/>
        <v>0</v>
      </c>
      <c r="DB179" s="292"/>
      <c r="DC179" s="283">
        <v>0</v>
      </c>
      <c r="DD179" s="283">
        <v>0</v>
      </c>
      <c r="DE179" s="282">
        <f>_xlfn.FLOOR.PRECISE('[10]численность 2021'!I23)</f>
        <v>0</v>
      </c>
      <c r="DF179" s="282">
        <v>0</v>
      </c>
      <c r="DG179" s="282">
        <v>0</v>
      </c>
      <c r="DH179" s="282">
        <f t="shared" si="943"/>
        <v>0</v>
      </c>
      <c r="DI179" s="284">
        <f>_xlfn.FLOOR.PRECISE('[10]численность 2021'!N23)</f>
        <v>0</v>
      </c>
      <c r="DJ179" s="285">
        <f t="shared" si="917"/>
        <v>0</v>
      </c>
      <c r="DK179" s="286">
        <f t="shared" si="944"/>
        <v>0</v>
      </c>
      <c r="DL179" s="287"/>
      <c r="DM179" s="285">
        <f t="shared" si="918"/>
        <v>0</v>
      </c>
      <c r="DN179" s="287"/>
      <c r="DO179" s="283">
        <v>1.734159</v>
      </c>
      <c r="DP179" s="283">
        <v>1.0239069999999999</v>
      </c>
      <c r="DQ179" s="282">
        <f>_xlfn.FLOOR.PRECISE('[10]численность 2021'!J23)</f>
        <v>0</v>
      </c>
      <c r="DR179" s="282">
        <v>8.8478000000000001e-002</v>
      </c>
      <c r="DS179" s="282">
        <v>5.2240000000000002e-002</v>
      </c>
      <c r="DT179" s="282">
        <f t="shared" si="945"/>
        <v>0</v>
      </c>
      <c r="DU179" s="284">
        <f>_xlfn.FLOOR.PRECISE('[10]численность 2021'!S23)</f>
        <v>0</v>
      </c>
      <c r="DV179" s="285">
        <f t="shared" si="946"/>
        <v>0</v>
      </c>
      <c r="DW179" s="286">
        <f t="shared" si="947"/>
        <v>0</v>
      </c>
      <c r="DX179" s="287"/>
      <c r="DY179" s="283">
        <v>17</v>
      </c>
      <c r="DZ179" s="293">
        <v>20</v>
      </c>
      <c r="EA179" s="282">
        <f>_xlfn.FLOOR.PRECISE('[10]численность 2021'!T23)</f>
        <v>20</v>
      </c>
      <c r="EB179" s="282">
        <v>0.86734699999999998</v>
      </c>
      <c r="EC179" s="282">
        <v>1.020408</v>
      </c>
      <c r="ED179" s="282">
        <f t="shared" si="952"/>
        <v>1.0204081434053665</v>
      </c>
      <c r="EE179" s="284">
        <f>_xlfn.FLOOR.PRECISE('[10]численность 2021'!U23)</f>
        <v>2</v>
      </c>
      <c r="EF179" s="285">
        <f t="shared" si="948"/>
        <v>2</v>
      </c>
      <c r="EG179" s="286">
        <f t="shared" si="949"/>
        <v>2</v>
      </c>
      <c r="EH179" s="292">
        <v>2</v>
      </c>
    </row>
    <row r="180" ht="31.5">
      <c r="A180" s="152" t="s">
        <v>44</v>
      </c>
      <c r="B180" s="282">
        <f>'[10]численность 2021'!C25</f>
        <v>10.100000381469727</v>
      </c>
      <c r="C180" s="283">
        <v>12.497676999999999</v>
      </c>
      <c r="D180" s="283">
        <v>12.670908000000001</v>
      </c>
      <c r="E180" s="282">
        <f>_xlfn.FLOOR.PRECISE('[10]численность 2021'!D25)</f>
        <v>12</v>
      </c>
      <c r="F180" s="282">
        <v>1.254545</v>
      </c>
      <c r="G180" s="282">
        <v>1.254545</v>
      </c>
      <c r="H180" s="282">
        <f t="shared" si="957"/>
        <v>1.1881187670067979</v>
      </c>
      <c r="I180" s="284">
        <f>_xlfn.FLOOR.PRECISE('[10]численность 2021'!R25)</f>
        <v>0</v>
      </c>
      <c r="J180" s="285">
        <f t="shared" si="950"/>
        <v>4.1999999999999993</v>
      </c>
      <c r="K180" s="286">
        <f t="shared" si="924"/>
        <v>0</v>
      </c>
      <c r="L180" s="287"/>
      <c r="M180" s="283">
        <v>0</v>
      </c>
      <c r="N180" s="283">
        <v>0</v>
      </c>
      <c r="O180" s="282">
        <f>_xlfn.FLOOR.PRECISE('[10]численность 2021'!P25)</f>
        <v>0</v>
      </c>
      <c r="P180" s="282">
        <v>0</v>
      </c>
      <c r="Q180" s="282">
        <v>0</v>
      </c>
      <c r="R180" s="282">
        <f t="shared" si="925"/>
        <v>0</v>
      </c>
      <c r="S180" s="284">
        <f>_xlfn.FLOOR.PRECISE('[10]численность 2021'!Q25)</f>
        <v>0</v>
      </c>
      <c r="T180" s="284"/>
      <c r="U180" s="285">
        <f t="shared" ref="U180:U205" si="958">O180*0.3</f>
        <v>0</v>
      </c>
      <c r="V180" s="286">
        <f t="shared" si="926"/>
        <v>0</v>
      </c>
      <c r="W180" s="287"/>
      <c r="X180" s="287"/>
      <c r="Y180" s="288"/>
      <c r="Z180" s="283">
        <v>0</v>
      </c>
      <c r="AA180" s="283">
        <v>0</v>
      </c>
      <c r="AB180" s="282">
        <f>_xlfn.FLOOR.PRECISE('[10]численность 2021'!E25)</f>
        <v>0</v>
      </c>
      <c r="AC180" s="282">
        <v>0</v>
      </c>
      <c r="AD180" s="282">
        <v>0</v>
      </c>
      <c r="AE180" s="282">
        <f t="shared" si="927"/>
        <v>0</v>
      </c>
      <c r="AF180" s="284">
        <f>_xlfn.FLOOR.PRECISE('[10]численность 2021'!O25)</f>
        <v>0</v>
      </c>
      <c r="AG180" s="285">
        <f t="shared" si="928"/>
        <v>0</v>
      </c>
      <c r="AH180" s="286">
        <f t="shared" si="953"/>
        <v>0</v>
      </c>
      <c r="AI180" s="289">
        <f t="shared" si="929"/>
        <v>0</v>
      </c>
      <c r="AJ180" s="287"/>
      <c r="AK180" s="287"/>
      <c r="AL180" s="283">
        <v>89.784142000000003</v>
      </c>
      <c r="AM180" s="283">
        <v>94.859665000000007</v>
      </c>
      <c r="AN180" s="282">
        <f>_xlfn.FLOOR.PRECISE('[10]численность 2021'!F25)</f>
        <v>92</v>
      </c>
      <c r="AO180" s="282">
        <v>8.8895189999999999</v>
      </c>
      <c r="AP180" s="282">
        <v>9.3920460000000006</v>
      </c>
      <c r="AQ180" s="282">
        <f t="shared" si="930"/>
        <v>9.1089105470521172</v>
      </c>
      <c r="AR180" s="284">
        <f>_xlfn.FLOOR.PRECISE('[10]численность 2021'!L25)</f>
        <v>11</v>
      </c>
      <c r="AS180" s="284"/>
      <c r="AT180" s="284">
        <f t="shared" ref="AT180:AT205" si="959">IF(AND(B180&lt;7,AQ180&lt;5),0,AR180)</f>
        <v>11</v>
      </c>
      <c r="AU180" s="285">
        <f t="shared" si="931"/>
        <v>11.039999999999999</v>
      </c>
      <c r="AV180" s="285">
        <f t="shared" ref="AV180:AV205" si="960">IF(AN180&gt;34,IF(AQ180&gt;20,AN180*0.3,IF(AQ180&gt;15,AN180*0.25,IF(AQ180&gt;12,AN180*0.2,IF(AQ180&gt;10,AN180*0.15,IF(AQ180&gt;8,AN180*0.12,IF(AQ180&gt;6,AN180*0.1,IF(AQ180&lt;1,AN180*0.03,0))))))),0)</f>
        <v>11.039999999999999</v>
      </c>
      <c r="AW180" s="290">
        <f t="shared" si="932"/>
        <v>11</v>
      </c>
      <c r="AX180" s="287">
        <v>11</v>
      </c>
      <c r="AY180" s="285">
        <f t="shared" si="921"/>
        <v>1.6499999999999999</v>
      </c>
      <c r="AZ180" s="286">
        <f t="shared" si="951"/>
        <v>0</v>
      </c>
      <c r="BA180" s="287"/>
      <c r="BB180" s="285">
        <f t="shared" si="922"/>
        <v>3.2999999999999998</v>
      </c>
      <c r="BC180" s="287"/>
      <c r="BD180" s="283">
        <v>9.2502270000000006</v>
      </c>
      <c r="BE180" s="283">
        <v>12.427018</v>
      </c>
      <c r="BF180" s="282">
        <f>_xlfn.FLOOR.PRECISE('[10]численность 2021'!G25)</f>
        <v>9</v>
      </c>
      <c r="BG180" s="282">
        <v>0.91586400000000001</v>
      </c>
      <c r="BH180" s="282">
        <v>1.2303980000000001</v>
      </c>
      <c r="BI180" s="282">
        <f t="shared" si="933"/>
        <v>0.8910890752550984</v>
      </c>
      <c r="BJ180" s="284">
        <f>_xlfn.FLOOR.PRECISE('[10]численность 2021'!K25)</f>
        <v>0</v>
      </c>
      <c r="BK180" s="284"/>
      <c r="BL180" s="284">
        <f t="shared" ref="BL180:BL205" si="961">IF(AND(B180&lt;7,BI180&lt;5),0,BJ180)</f>
        <v>0</v>
      </c>
      <c r="BM180" s="285">
        <f t="shared" si="934"/>
        <v>0.27000000000000002</v>
      </c>
      <c r="BN180" s="290">
        <f t="shared" si="935"/>
        <v>0</v>
      </c>
      <c r="BO180" s="287"/>
      <c r="BP180" s="285">
        <f t="shared" si="923"/>
        <v>0</v>
      </c>
      <c r="BQ180" s="286">
        <f t="shared" si="936"/>
        <v>0</v>
      </c>
      <c r="BR180" s="287"/>
      <c r="BS180" s="285">
        <f t="shared" si="937"/>
        <v>0</v>
      </c>
      <c r="BT180" s="287"/>
      <c r="BU180" s="283">
        <v>31.415866999999999</v>
      </c>
      <c r="BV180" s="283">
        <v>37.806140999999997</v>
      </c>
      <c r="BW180" s="282">
        <f>_xlfn.FLOOR.PRECISE('[10]численность 2021'!H25)</f>
        <v>29</v>
      </c>
      <c r="BX180" s="282">
        <v>3.1104820000000002</v>
      </c>
      <c r="BY180" s="282">
        <v>3.743182</v>
      </c>
      <c r="BZ180" s="282">
        <f t="shared" si="938"/>
        <v>2.8712870202664282</v>
      </c>
      <c r="CA180" s="284">
        <f>_xlfn.FLOOR.PRECISE('[10]численность 2021'!M25)</f>
        <v>2</v>
      </c>
      <c r="CB180" s="284"/>
      <c r="CC180" s="284"/>
      <c r="CD180" s="284">
        <f t="shared" ref="CD180:CD205" si="962">IF(AND(B180&lt;7,BZ180&lt;5),0,CA180)</f>
        <v>2</v>
      </c>
      <c r="CE180" s="285">
        <f t="shared" si="939"/>
        <v>2.0300000000000002</v>
      </c>
      <c r="CF180" s="290">
        <f t="shared" si="940"/>
        <v>2</v>
      </c>
      <c r="CG180" s="287">
        <v>2</v>
      </c>
      <c r="CH180" s="285">
        <f t="shared" ref="CH180:CH205" si="963">IF(CG180&gt;3,CG180*0.075,0)</f>
        <v>0</v>
      </c>
      <c r="CI180" s="286">
        <f t="shared" si="941"/>
        <v>0</v>
      </c>
      <c r="CJ180" s="287"/>
      <c r="CK180" s="285">
        <f t="shared" ref="CK180:CK205" si="964">IF(CG180&gt;3,CG180*0.075,0)</f>
        <v>0</v>
      </c>
      <c r="CL180" s="286">
        <f t="shared" si="942"/>
        <v>0</v>
      </c>
      <c r="CM180" s="287"/>
      <c r="CN180" s="285">
        <f t="shared" si="919"/>
        <v>0.40000000000000002</v>
      </c>
      <c r="CO180" s="287"/>
      <c r="CP180" s="291">
        <f t="shared" si="920"/>
        <v>1</v>
      </c>
      <c r="CQ180" s="283">
        <v>0</v>
      </c>
      <c r="CR180" s="283">
        <v>0</v>
      </c>
      <c r="CS180" s="283" t="e">
        <f>#NAME?</f>
        <v>#REF!</v>
      </c>
      <c r="CT180" s="282">
        <v>0</v>
      </c>
      <c r="CU180" s="282">
        <v>0</v>
      </c>
      <c r="CV180" s="282" t="e">
        <f>#NAME?</f>
        <v>#REF!</v>
      </c>
      <c r="CW180" s="284" t="e">
        <f>#NAME?</f>
        <v>#REF!</v>
      </c>
      <c r="CX180" s="285" t="e">
        <f t="shared" si="954"/>
        <v>#REF!</v>
      </c>
      <c r="CY180" s="290" t="e">
        <f t="shared" si="955"/>
        <v>#REF!</v>
      </c>
      <c r="CZ180" s="292"/>
      <c r="DA180" s="285">
        <f t="shared" si="956"/>
        <v>0</v>
      </c>
      <c r="DB180" s="292"/>
      <c r="DC180" s="283">
        <v>0</v>
      </c>
      <c r="DD180" s="283">
        <v>0</v>
      </c>
      <c r="DE180" s="282">
        <f>_xlfn.FLOOR.PRECISE('[10]численность 2021'!I25)</f>
        <v>0</v>
      </c>
      <c r="DF180" s="282">
        <v>0</v>
      </c>
      <c r="DG180" s="282">
        <v>0</v>
      </c>
      <c r="DH180" s="282">
        <f t="shared" si="943"/>
        <v>0</v>
      </c>
      <c r="DI180" s="284">
        <f>_xlfn.FLOOR.PRECISE('[10]численность 2021'!N25)</f>
        <v>0</v>
      </c>
      <c r="DJ180" s="285">
        <f t="shared" ref="DJ180:DJ205" si="965">IF(DE180&gt;34,DE180*0.15,0)</f>
        <v>0</v>
      </c>
      <c r="DK180" s="286">
        <f t="shared" si="944"/>
        <v>0</v>
      </c>
      <c r="DL180" s="287"/>
      <c r="DM180" s="285">
        <f t="shared" ref="DM180:DM205" si="966">DL180*0.2</f>
        <v>0</v>
      </c>
      <c r="DN180" s="287"/>
      <c r="DO180" s="283">
        <v>0.34334300000000001</v>
      </c>
      <c r="DP180" s="283">
        <v>0.45909100000000003</v>
      </c>
      <c r="DQ180" s="282">
        <f>_xlfn.FLOOR.PRECISE('[10]численность 2021'!J25)</f>
        <v>0</v>
      </c>
      <c r="DR180" s="282">
        <v>3.3994000000000003e-002</v>
      </c>
      <c r="DS180" s="282">
        <v>4.5455000000000002e-002</v>
      </c>
      <c r="DT180" s="282">
        <f t="shared" si="945"/>
        <v>0</v>
      </c>
      <c r="DU180" s="284">
        <f>_xlfn.FLOOR.PRECISE('[10]численность 2021'!S25)</f>
        <v>0</v>
      </c>
      <c r="DV180" s="285">
        <f t="shared" si="946"/>
        <v>0</v>
      </c>
      <c r="DW180" s="286">
        <f t="shared" si="947"/>
        <v>0</v>
      </c>
      <c r="DX180" s="287"/>
      <c r="DY180" s="283">
        <v>0</v>
      </c>
      <c r="DZ180" s="293">
        <v>0</v>
      </c>
      <c r="EA180" s="282">
        <f>_xlfn.FLOOR.PRECISE('[10]численность 2021'!T25)</f>
        <v>0</v>
      </c>
      <c r="EB180" s="282">
        <v>0</v>
      </c>
      <c r="EC180" s="282">
        <v>0</v>
      </c>
      <c r="ED180" s="282">
        <f t="shared" si="952"/>
        <v>0</v>
      </c>
      <c r="EE180" s="284">
        <f>_xlfn.FLOOR.PRECISE('[10]численность 2021'!U25)</f>
        <v>0</v>
      </c>
      <c r="EF180" s="285">
        <f t="shared" si="948"/>
        <v>0</v>
      </c>
      <c r="EG180" s="286">
        <f t="shared" si="949"/>
        <v>0</v>
      </c>
      <c r="EH180" s="292"/>
    </row>
    <row r="181" ht="47.25">
      <c r="A181" s="152" t="s">
        <v>45</v>
      </c>
      <c r="B181" s="282">
        <f>'[10]численность 2021'!C26</f>
        <v>9.7980003356933594</v>
      </c>
      <c r="C181" s="283">
        <v>0.11156249046325684</v>
      </c>
      <c r="D181" s="283">
        <v>0</v>
      </c>
      <c r="E181" s="282">
        <f>_xlfn.FLOOR.PRECISE('[10]численность 2021'!D26)</f>
        <v>0</v>
      </c>
      <c r="F181" s="282">
        <v>0</v>
      </c>
      <c r="G181" s="282">
        <v>0</v>
      </c>
      <c r="H181" s="282">
        <f t="shared" si="957"/>
        <v>0</v>
      </c>
      <c r="I181" s="284">
        <f>_xlfn.FLOOR.PRECISE('[10]численность 2021'!R26)</f>
        <v>0</v>
      </c>
      <c r="J181" s="285">
        <f t="shared" si="950"/>
        <v>0</v>
      </c>
      <c r="K181" s="286">
        <f t="shared" si="924"/>
        <v>0</v>
      </c>
      <c r="L181" s="287"/>
      <c r="M181" s="283">
        <v>0</v>
      </c>
      <c r="N181" s="283">
        <v>0</v>
      </c>
      <c r="O181" s="282">
        <f>_xlfn.FLOOR.PRECISE('[10]численность 2021'!P26)</f>
        <v>0</v>
      </c>
      <c r="P181" s="282">
        <v>0</v>
      </c>
      <c r="Q181" s="282">
        <v>0</v>
      </c>
      <c r="R181" s="282">
        <f t="shared" si="925"/>
        <v>0</v>
      </c>
      <c r="S181" s="284">
        <f>_xlfn.FLOOR.PRECISE('[10]численность 2021'!Q26)</f>
        <v>0</v>
      </c>
      <c r="T181" s="284"/>
      <c r="U181" s="285">
        <f t="shared" si="958"/>
        <v>0</v>
      </c>
      <c r="V181" s="286">
        <f t="shared" si="926"/>
        <v>0</v>
      </c>
      <c r="W181" s="287"/>
      <c r="X181" s="287"/>
      <c r="Y181" s="288"/>
      <c r="Z181" s="283">
        <v>6.9958980000000004</v>
      </c>
      <c r="AA181" s="283">
        <v>2.3985940000000001</v>
      </c>
      <c r="AB181" s="282">
        <f>_xlfn.FLOOR.PRECISE('[10]численность 2021'!E26)</f>
        <v>14</v>
      </c>
      <c r="AC181" s="282">
        <v>0.71386700000000003</v>
      </c>
      <c r="AD181" s="282">
        <v>0.244754</v>
      </c>
      <c r="AE181" s="282">
        <f t="shared" si="927"/>
        <v>1.4288629843172265</v>
      </c>
      <c r="AF181" s="284">
        <f>_xlfn.FLOOR.PRECISE('[10]численность 2021'!O26)</f>
        <v>0</v>
      </c>
      <c r="AG181" s="285">
        <f t="shared" si="928"/>
        <v>0</v>
      </c>
      <c r="AH181" s="286">
        <f t="shared" si="953"/>
        <v>0</v>
      </c>
      <c r="AI181" s="289">
        <f t="shared" si="929"/>
        <v>0</v>
      </c>
      <c r="AJ181" s="287"/>
      <c r="AK181" s="287"/>
      <c r="AL181" s="283">
        <v>66.9375</v>
      </c>
      <c r="AM181" s="283">
        <v>58.709766000000002</v>
      </c>
      <c r="AN181" s="282">
        <f>_xlfn.FLOOR.PRECISE('[10]численность 2021'!F26)</f>
        <v>125</v>
      </c>
      <c r="AO181" s="282">
        <v>6.8303570000000002</v>
      </c>
      <c r="AP181" s="282">
        <v>5.9907919999999999</v>
      </c>
      <c r="AQ181" s="282">
        <f t="shared" si="930"/>
        <v>12.757705217118094</v>
      </c>
      <c r="AR181" s="284">
        <f>_xlfn.FLOOR.PRECISE('[10]численность 2021'!L26)</f>
        <v>9</v>
      </c>
      <c r="AS181" s="284"/>
      <c r="AT181" s="284">
        <f t="shared" si="959"/>
        <v>9</v>
      </c>
      <c r="AU181" s="285">
        <f t="shared" si="931"/>
        <v>18.75</v>
      </c>
      <c r="AV181" s="285">
        <f t="shared" si="960"/>
        <v>25</v>
      </c>
      <c r="AW181" s="290">
        <f t="shared" si="932"/>
        <v>9</v>
      </c>
      <c r="AX181" s="287">
        <v>9</v>
      </c>
      <c r="AY181" s="285">
        <f t="shared" si="921"/>
        <v>1.3499999999999999</v>
      </c>
      <c r="AZ181" s="286">
        <f t="shared" si="951"/>
        <v>0</v>
      </c>
      <c r="BA181" s="287"/>
      <c r="BB181" s="285">
        <f t="shared" si="922"/>
        <v>2.6999999999999997</v>
      </c>
      <c r="BC181" s="287"/>
      <c r="BD181" s="283">
        <v>6.521757</v>
      </c>
      <c r="BE181" s="283">
        <v>1.984883</v>
      </c>
      <c r="BF181" s="282">
        <f>_xlfn.FLOOR.PRECISE('[10]численность 2021'!G26)</f>
        <v>12</v>
      </c>
      <c r="BG181" s="282">
        <v>0.66548499999999999</v>
      </c>
      <c r="BH181" s="282">
        <v>0.202539</v>
      </c>
      <c r="BI181" s="282">
        <f t="shared" si="933"/>
        <v>1.2247397008433369</v>
      </c>
      <c r="BJ181" s="284">
        <f>_xlfn.FLOOR.PRECISE('[10]численность 2021'!K26)</f>
        <v>0</v>
      </c>
      <c r="BK181" s="284"/>
      <c r="BL181" s="284">
        <f t="shared" si="961"/>
        <v>0</v>
      </c>
      <c r="BM181" s="285">
        <f t="shared" si="934"/>
        <v>0.60000000000000009</v>
      </c>
      <c r="BN181" s="290">
        <f t="shared" si="935"/>
        <v>0</v>
      </c>
      <c r="BO181" s="287"/>
      <c r="BP181" s="285">
        <f t="shared" si="923"/>
        <v>0</v>
      </c>
      <c r="BQ181" s="286">
        <f t="shared" si="936"/>
        <v>0</v>
      </c>
      <c r="BR181" s="287"/>
      <c r="BS181" s="285">
        <f t="shared" si="937"/>
        <v>0</v>
      </c>
      <c r="BT181" s="287"/>
      <c r="BU181" s="283">
        <v>47.495410999999997</v>
      </c>
      <c r="BV181" s="283">
        <v>41.966090999999999</v>
      </c>
      <c r="BW181" s="282">
        <f>_xlfn.FLOOR.PRECISE('[10]численность 2021'!H26)</f>
        <v>65</v>
      </c>
      <c r="BX181" s="282">
        <v>4.8464700000000001</v>
      </c>
      <c r="BY181" s="282">
        <v>4.282254</v>
      </c>
      <c r="BZ181" s="282">
        <f t="shared" si="938"/>
        <v>6.6340067129014084</v>
      </c>
      <c r="CA181" s="284">
        <f>_xlfn.FLOOR.PRECISE('[10]численность 2021'!M26)</f>
        <v>6</v>
      </c>
      <c r="CB181" s="284"/>
      <c r="CC181" s="284"/>
      <c r="CD181" s="284">
        <f t="shared" si="962"/>
        <v>6</v>
      </c>
      <c r="CE181" s="285">
        <f t="shared" si="939"/>
        <v>6.5</v>
      </c>
      <c r="CF181" s="290">
        <f t="shared" si="940"/>
        <v>6</v>
      </c>
      <c r="CG181" s="287">
        <v>6</v>
      </c>
      <c r="CH181" s="285">
        <f t="shared" si="963"/>
        <v>0.44999999999999996</v>
      </c>
      <c r="CI181" s="286">
        <f t="shared" si="941"/>
        <v>0</v>
      </c>
      <c r="CJ181" s="287"/>
      <c r="CK181" s="285">
        <f t="shared" si="964"/>
        <v>0.44999999999999996</v>
      </c>
      <c r="CL181" s="286">
        <f t="shared" si="942"/>
        <v>0</v>
      </c>
      <c r="CM181" s="287"/>
      <c r="CN181" s="285">
        <f t="shared" si="919"/>
        <v>1.2000000000000002</v>
      </c>
      <c r="CO181" s="287"/>
      <c r="CP181" s="291">
        <f t="shared" si="920"/>
        <v>1</v>
      </c>
      <c r="CQ181" s="283">
        <v>0</v>
      </c>
      <c r="CR181" s="283">
        <v>0</v>
      </c>
      <c r="CS181" s="283" t="e">
        <f>#NAME?</f>
        <v>#REF!</v>
      </c>
      <c r="CT181" s="282">
        <v>0</v>
      </c>
      <c r="CU181" s="282">
        <v>0</v>
      </c>
      <c r="CV181" s="282" t="e">
        <f>#NAME?</f>
        <v>#REF!</v>
      </c>
      <c r="CW181" s="284" t="e">
        <f>#NAME?</f>
        <v>#REF!</v>
      </c>
      <c r="CX181" s="285" t="e">
        <f t="shared" si="954"/>
        <v>#REF!</v>
      </c>
      <c r="CY181" s="290" t="e">
        <f t="shared" si="955"/>
        <v>#REF!</v>
      </c>
      <c r="CZ181" s="292"/>
      <c r="DA181" s="285">
        <f t="shared" si="956"/>
        <v>0</v>
      </c>
      <c r="DB181" s="292"/>
      <c r="DC181" s="283">
        <v>0</v>
      </c>
      <c r="DD181" s="283">
        <v>0</v>
      </c>
      <c r="DE181" s="282">
        <f>_xlfn.FLOOR.PRECISE('[10]численность 2021'!I26)</f>
        <v>0</v>
      </c>
      <c r="DF181" s="282">
        <v>0</v>
      </c>
      <c r="DG181" s="282">
        <v>0</v>
      </c>
      <c r="DH181" s="282">
        <f t="shared" si="943"/>
        <v>0</v>
      </c>
      <c r="DI181" s="284">
        <f>_xlfn.FLOOR.PRECISE('[10]численность 2021'!N26)</f>
        <v>0</v>
      </c>
      <c r="DJ181" s="285">
        <f t="shared" si="965"/>
        <v>0</v>
      </c>
      <c r="DK181" s="286">
        <f t="shared" si="944"/>
        <v>0</v>
      </c>
      <c r="DL181" s="287"/>
      <c r="DM181" s="285">
        <f t="shared" si="966"/>
        <v>0</v>
      </c>
      <c r="DN181" s="287"/>
      <c r="DO181" s="283">
        <v>0</v>
      </c>
      <c r="DP181" s="283">
        <v>0</v>
      </c>
      <c r="DQ181" s="282">
        <f>_xlfn.FLOOR.PRECISE('[10]численность 2021'!J26)</f>
        <v>0</v>
      </c>
      <c r="DR181" s="282">
        <v>0</v>
      </c>
      <c r="DS181" s="282">
        <v>0</v>
      </c>
      <c r="DT181" s="282">
        <f t="shared" si="945"/>
        <v>0</v>
      </c>
      <c r="DU181" s="284">
        <f>_xlfn.FLOOR.PRECISE('[10]численность 2021'!S26)</f>
        <v>0</v>
      </c>
      <c r="DV181" s="285">
        <f t="shared" si="946"/>
        <v>0</v>
      </c>
      <c r="DW181" s="286">
        <f t="shared" si="947"/>
        <v>0</v>
      </c>
      <c r="DX181" s="287"/>
      <c r="DY181" s="283">
        <v>0</v>
      </c>
      <c r="DZ181" s="293">
        <v>0</v>
      </c>
      <c r="EA181" s="282">
        <f>_xlfn.FLOOR.PRECISE('[10]численность 2021'!T26)</f>
        <v>0</v>
      </c>
      <c r="EB181" s="282">
        <v>0</v>
      </c>
      <c r="EC181" s="282">
        <v>0</v>
      </c>
      <c r="ED181" s="282">
        <f t="shared" si="952"/>
        <v>0</v>
      </c>
      <c r="EE181" s="284">
        <f>_xlfn.FLOOR.PRECISE('[10]численность 2021'!U26)</f>
        <v>0</v>
      </c>
      <c r="EF181" s="285">
        <f t="shared" si="948"/>
        <v>0</v>
      </c>
      <c r="EG181" s="286">
        <f t="shared" si="949"/>
        <v>0</v>
      </c>
      <c r="EH181" s="292"/>
    </row>
    <row r="182" ht="31.5">
      <c r="A182" s="152" t="s">
        <v>43</v>
      </c>
      <c r="B182" s="282">
        <f>'[10]численность 2021'!C24</f>
        <v>307.60000610351563</v>
      </c>
      <c r="C182" s="283">
        <v>30.202159999999999</v>
      </c>
      <c r="D182" s="283">
        <v>38.700603000000001</v>
      </c>
      <c r="E182" s="282">
        <f>_xlfn.FLOOR.PRECISE('[10]численность 2021'!D24)</f>
        <v>69</v>
      </c>
      <c r="F182" s="282">
        <v>0.12581500000000001</v>
      </c>
      <c r="G182" s="282">
        <v>0.12581500000000001</v>
      </c>
      <c r="H182" s="282">
        <f t="shared" si="957"/>
        <v>0.22431729073756798</v>
      </c>
      <c r="I182" s="284">
        <f>_xlfn.FLOOR.PRECISE('[10]численность 2021'!R24)</f>
        <v>0</v>
      </c>
      <c r="J182" s="285">
        <f t="shared" si="950"/>
        <v>24.149999999999999</v>
      </c>
      <c r="K182" s="286">
        <f t="shared" si="924"/>
        <v>0</v>
      </c>
      <c r="L182" s="287"/>
      <c r="M182" s="283">
        <v>0</v>
      </c>
      <c r="N182" s="283">
        <v>0</v>
      </c>
      <c r="O182" s="282">
        <f>_xlfn.FLOOR.PRECISE('[10]численность 2021'!P24)</f>
        <v>0</v>
      </c>
      <c r="P182" s="282">
        <v>0</v>
      </c>
      <c r="Q182" s="282">
        <v>0</v>
      </c>
      <c r="R182" s="282">
        <f t="shared" si="925"/>
        <v>0</v>
      </c>
      <c r="S182" s="284">
        <f>_xlfn.FLOOR.PRECISE('[10]численность 2021'!Q24)</f>
        <v>0</v>
      </c>
      <c r="T182" s="284"/>
      <c r="U182" s="285">
        <f t="shared" si="958"/>
        <v>0</v>
      </c>
      <c r="V182" s="286">
        <f t="shared" si="926"/>
        <v>0</v>
      </c>
      <c r="W182" s="287"/>
      <c r="X182" s="287"/>
      <c r="Y182" s="288"/>
      <c r="Z182" s="283">
        <v>0</v>
      </c>
      <c r="AA182" s="283">
        <v>0</v>
      </c>
      <c r="AB182" s="282">
        <f>_xlfn.FLOOR.PRECISE('[10]численность 2021'!E24)</f>
        <v>0</v>
      </c>
      <c r="AC182" s="282">
        <v>0</v>
      </c>
      <c r="AD182" s="282">
        <v>0</v>
      </c>
      <c r="AE182" s="282">
        <f t="shared" si="927"/>
        <v>0</v>
      </c>
      <c r="AF182" s="284">
        <f>_xlfn.FLOOR.PRECISE('[10]численность 2021'!O24)</f>
        <v>0</v>
      </c>
      <c r="AG182" s="285">
        <f t="shared" si="928"/>
        <v>0</v>
      </c>
      <c r="AH182" s="286">
        <f t="shared" si="953"/>
        <v>0</v>
      </c>
      <c r="AI182" s="289">
        <f t="shared" si="929"/>
        <v>0</v>
      </c>
      <c r="AJ182" s="287"/>
      <c r="AK182" s="287"/>
      <c r="AL182" s="283">
        <v>401.79663099999999</v>
      </c>
      <c r="AM182" s="283">
        <v>593.44641100000001</v>
      </c>
      <c r="AN182" s="282">
        <f>_xlfn.FLOOR.PRECISE('[10]численность 2021'!F24)</f>
        <v>799</v>
      </c>
      <c r="AO182" s="282">
        <v>1.3062309999999999</v>
      </c>
      <c r="AP182" s="282">
        <v>1.9292800000000001</v>
      </c>
      <c r="AQ182" s="282">
        <f t="shared" si="930"/>
        <v>2.5975292072364757</v>
      </c>
      <c r="AR182" s="284">
        <f>_xlfn.FLOOR.PRECISE('[10]численность 2021'!L24)</f>
        <v>0</v>
      </c>
      <c r="AS182" s="284"/>
      <c r="AT182" s="284">
        <f t="shared" si="959"/>
        <v>0</v>
      </c>
      <c r="AU182" s="285">
        <f t="shared" si="931"/>
        <v>55.930000000000007</v>
      </c>
      <c r="AV182" s="285">
        <f t="shared" si="960"/>
        <v>0</v>
      </c>
      <c r="AW182" s="290">
        <f t="shared" si="932"/>
        <v>0</v>
      </c>
      <c r="AX182" s="287">
        <v>40</v>
      </c>
      <c r="AY182" s="285">
        <f t="shared" si="921"/>
        <v>6</v>
      </c>
      <c r="AZ182" s="286">
        <f t="shared" si="951"/>
        <v>0</v>
      </c>
      <c r="BA182" s="287">
        <v>6</v>
      </c>
      <c r="BB182" s="285">
        <f t="shared" si="922"/>
        <v>12</v>
      </c>
      <c r="BC182" s="287">
        <v>12</v>
      </c>
      <c r="BD182" s="283">
        <v>0</v>
      </c>
      <c r="BE182" s="283">
        <v>5.7861200000000004</v>
      </c>
      <c r="BF182" s="282">
        <f>_xlfn.FLOOR.PRECISE('[10]численность 2021'!G24)</f>
        <v>2</v>
      </c>
      <c r="BG182" s="282">
        <v>0</v>
      </c>
      <c r="BH182" s="282">
        <v>1.8811000000000001e-002</v>
      </c>
      <c r="BI182" s="282">
        <f t="shared" si="933"/>
        <v>6.501950456161391e-003</v>
      </c>
      <c r="BJ182" s="284">
        <f>_xlfn.FLOOR.PRECISE('[10]численность 2021'!K24)</f>
        <v>0</v>
      </c>
      <c r="BK182" s="284"/>
      <c r="BL182" s="284">
        <f t="shared" si="961"/>
        <v>0</v>
      </c>
      <c r="BM182" s="285">
        <f t="shared" si="934"/>
        <v>5.9999999999999998e-002</v>
      </c>
      <c r="BN182" s="290">
        <f t="shared" si="935"/>
        <v>0</v>
      </c>
      <c r="BO182" s="287"/>
      <c r="BP182" s="285">
        <f t="shared" si="923"/>
        <v>0</v>
      </c>
      <c r="BQ182" s="286">
        <f t="shared" si="936"/>
        <v>0</v>
      </c>
      <c r="BR182" s="287"/>
      <c r="BS182" s="285">
        <f t="shared" si="937"/>
        <v>0</v>
      </c>
      <c r="BT182" s="287"/>
      <c r="BU182" s="283">
        <v>30.157221</v>
      </c>
      <c r="BV182" s="283">
        <v>28.930599000000001</v>
      </c>
      <c r="BW182" s="282">
        <f>_xlfn.FLOOR.PRECISE('[10]численность 2021'!H24)</f>
        <v>46</v>
      </c>
      <c r="BX182" s="282">
        <v>9.8040000000000002e-002</v>
      </c>
      <c r="BY182" s="282">
        <v>9.4052999999999998e-002</v>
      </c>
      <c r="BZ182" s="282">
        <f t="shared" si="938"/>
        <v>0.14954486049171198</v>
      </c>
      <c r="CA182" s="284">
        <f>_xlfn.FLOOR.PRECISE('[10]численность 2021'!M24)</f>
        <v>0</v>
      </c>
      <c r="CB182" s="284"/>
      <c r="CC182" s="284"/>
      <c r="CD182" s="284">
        <f t="shared" si="962"/>
        <v>0</v>
      </c>
      <c r="CE182" s="285">
        <f t="shared" si="939"/>
        <v>1.3799999999999999</v>
      </c>
      <c r="CF182" s="290">
        <f t="shared" si="940"/>
        <v>0</v>
      </c>
      <c r="CG182" s="287"/>
      <c r="CH182" s="285">
        <f t="shared" si="963"/>
        <v>0</v>
      </c>
      <c r="CI182" s="286">
        <f t="shared" si="941"/>
        <v>0</v>
      </c>
      <c r="CJ182" s="287"/>
      <c r="CK182" s="285">
        <f t="shared" si="964"/>
        <v>0</v>
      </c>
      <c r="CL182" s="286">
        <f t="shared" si="942"/>
        <v>0</v>
      </c>
      <c r="CM182" s="287"/>
      <c r="CN182" s="285">
        <f t="shared" si="919"/>
        <v>0</v>
      </c>
      <c r="CO182" s="287"/>
      <c r="CP182" s="291">
        <f t="shared" si="920"/>
        <v>1</v>
      </c>
      <c r="CQ182" s="283">
        <v>0</v>
      </c>
      <c r="CR182" s="283">
        <v>0</v>
      </c>
      <c r="CS182" s="283" t="e">
        <f>#NAME?</f>
        <v>#REF!</v>
      </c>
      <c r="CT182" s="282">
        <v>0</v>
      </c>
      <c r="CU182" s="282">
        <v>0</v>
      </c>
      <c r="CV182" s="282" t="e">
        <f>#NAME?</f>
        <v>#REF!</v>
      </c>
      <c r="CW182" s="284" t="e">
        <f>#NAME?</f>
        <v>#REF!</v>
      </c>
      <c r="CX182" s="285" t="e">
        <f t="shared" si="954"/>
        <v>#REF!</v>
      </c>
      <c r="CY182" s="290" t="e">
        <f t="shared" si="955"/>
        <v>#REF!</v>
      </c>
      <c r="CZ182" s="292"/>
      <c r="DA182" s="285">
        <f t="shared" si="956"/>
        <v>0</v>
      </c>
      <c r="DB182" s="292"/>
      <c r="DC182" s="283">
        <v>0</v>
      </c>
      <c r="DD182" s="283">
        <v>0</v>
      </c>
      <c r="DE182" s="282">
        <f>_xlfn.FLOOR.PRECISE('[10]численность 2021'!I24)</f>
        <v>0</v>
      </c>
      <c r="DF182" s="282">
        <v>0</v>
      </c>
      <c r="DG182" s="282">
        <v>0</v>
      </c>
      <c r="DH182" s="282">
        <f t="shared" si="943"/>
        <v>0</v>
      </c>
      <c r="DI182" s="284">
        <f>_xlfn.FLOOR.PRECISE('[10]численность 2021'!N24)</f>
        <v>0</v>
      </c>
      <c r="DJ182" s="285">
        <f t="shared" si="965"/>
        <v>0</v>
      </c>
      <c r="DK182" s="286">
        <f t="shared" si="944"/>
        <v>0</v>
      </c>
      <c r="DL182" s="287"/>
      <c r="DM182" s="285">
        <f t="shared" si="966"/>
        <v>0</v>
      </c>
      <c r="DN182" s="287"/>
      <c r="DO182" s="283">
        <v>4.4943695068359375</v>
      </c>
      <c r="DP182" s="283">
        <v>5.6912649999999996</v>
      </c>
      <c r="DQ182" s="282">
        <f>_xlfn.FLOOR.PRECISE('[10]численность 2021'!J24)</f>
        <v>22</v>
      </c>
      <c r="DR182" s="282">
        <v>1.4611000000000001e-002</v>
      </c>
      <c r="DS182" s="282">
        <v>1.8502000000000001e-002</v>
      </c>
      <c r="DT182" s="282">
        <f t="shared" si="945"/>
        <v>7.1521455017775293e-002</v>
      </c>
      <c r="DU182" s="284">
        <f>_xlfn.FLOOR.PRECISE('[10]численность 2021'!S24)</f>
        <v>0</v>
      </c>
      <c r="DV182" s="285">
        <f t="shared" si="946"/>
        <v>2.2000000000000002</v>
      </c>
      <c r="DW182" s="286">
        <f t="shared" si="947"/>
        <v>0</v>
      </c>
      <c r="DX182" s="287">
        <v>2</v>
      </c>
      <c r="DY182" s="283">
        <v>100</v>
      </c>
      <c r="DZ182" s="293">
        <v>100</v>
      </c>
      <c r="EA182" s="282">
        <f>_xlfn.FLOOR.PRECISE('[10]численность 2021'!T24)</f>
        <v>0</v>
      </c>
      <c r="EB182" s="282">
        <v>0.325098</v>
      </c>
      <c r="EC182" s="282">
        <v>0.325098</v>
      </c>
      <c r="ED182" s="282">
        <f t="shared" si="952"/>
        <v>0</v>
      </c>
      <c r="EE182" s="284">
        <f>_xlfn.FLOOR.PRECISE('[10]численность 2021'!U24)</f>
        <v>0</v>
      </c>
      <c r="EF182" s="285">
        <f t="shared" si="948"/>
        <v>0</v>
      </c>
      <c r="EG182" s="286">
        <f t="shared" si="949"/>
        <v>0</v>
      </c>
      <c r="EH182" s="292"/>
    </row>
    <row r="183" ht="31.5">
      <c r="A183" s="152" t="s">
        <v>38</v>
      </c>
      <c r="B183" s="282">
        <f>'[10]численность 2021'!C20</f>
        <v>5.1500000953674316</v>
      </c>
      <c r="C183" s="283">
        <v>10.132118</v>
      </c>
      <c r="D183" s="283">
        <v>8.8285710000000002</v>
      </c>
      <c r="E183" s="282">
        <f>_xlfn.FLOOR.PRECISE('[10]численность 2021'!D20)</f>
        <v>10</v>
      </c>
      <c r="F183" s="282">
        <v>1.714286</v>
      </c>
      <c r="G183" s="282">
        <v>1.714286</v>
      </c>
      <c r="H183" s="282">
        <f t="shared" si="957"/>
        <v>1.9417475368583543</v>
      </c>
      <c r="I183" s="284">
        <f>_xlfn.FLOOR.PRECISE('[10]численность 2021'!R20)</f>
        <v>3</v>
      </c>
      <c r="J183" s="285">
        <f t="shared" si="950"/>
        <v>3.5</v>
      </c>
      <c r="K183" s="286">
        <f t="shared" si="924"/>
        <v>3</v>
      </c>
      <c r="L183" s="287">
        <v>3</v>
      </c>
      <c r="M183" s="283">
        <v>0</v>
      </c>
      <c r="N183" s="283">
        <v>0</v>
      </c>
      <c r="O183" s="282">
        <f>_xlfn.FLOOR.PRECISE('[10]численность 2021'!P20)</f>
        <v>0</v>
      </c>
      <c r="P183" s="282">
        <v>0</v>
      </c>
      <c r="Q183" s="282">
        <v>0</v>
      </c>
      <c r="R183" s="282">
        <f t="shared" si="925"/>
        <v>0</v>
      </c>
      <c r="S183" s="284">
        <f>_xlfn.FLOOR.PRECISE('[10]численность 2021'!Q20)</f>
        <v>0</v>
      </c>
      <c r="T183" s="284"/>
      <c r="U183" s="285">
        <f t="shared" si="958"/>
        <v>0</v>
      </c>
      <c r="V183" s="286">
        <f t="shared" si="926"/>
        <v>0</v>
      </c>
      <c r="W183" s="287"/>
      <c r="X183" s="287"/>
      <c r="Y183" s="288"/>
      <c r="Z183" s="283">
        <v>4.140244</v>
      </c>
      <c r="AA183" s="283">
        <v>5.0956849999999996</v>
      </c>
      <c r="AB183" s="282">
        <f>_xlfn.FLOOR.PRECISE('[10]численность 2021'!E20)</f>
        <v>4</v>
      </c>
      <c r="AC183" s="282">
        <v>0.80393099999999995</v>
      </c>
      <c r="AD183" s="282">
        <v>0.98945300000000003</v>
      </c>
      <c r="AE183" s="282">
        <f t="shared" si="927"/>
        <v>0.77669901474334169</v>
      </c>
      <c r="AF183" s="284">
        <f>_xlfn.FLOOR.PRECISE('[10]численность 2021'!O20)</f>
        <v>0</v>
      </c>
      <c r="AG183" s="285">
        <f t="shared" si="928"/>
        <v>0</v>
      </c>
      <c r="AH183" s="286">
        <f t="shared" si="953"/>
        <v>0</v>
      </c>
      <c r="AI183" s="289">
        <f t="shared" si="929"/>
        <v>0</v>
      </c>
      <c r="AJ183" s="287"/>
      <c r="AK183" s="287"/>
      <c r="AL183" s="283">
        <v>33.107143000000001</v>
      </c>
      <c r="AM183" s="283">
        <v>40.069274999999998</v>
      </c>
      <c r="AN183" s="282">
        <f>_xlfn.FLOOR.PRECISE('[10]численность 2021'!F20)</f>
        <v>44</v>
      </c>
      <c r="AO183" s="282">
        <v>6.4285709999999998</v>
      </c>
      <c r="AP183" s="282">
        <v>7.7804419999999999</v>
      </c>
      <c r="AQ183" s="282">
        <f t="shared" si="930"/>
        <v>8.5436891621767597</v>
      </c>
      <c r="AR183" s="284">
        <f>_xlfn.FLOOR.PRECISE('[10]численность 2021'!L20)</f>
        <v>4</v>
      </c>
      <c r="AS183" s="284"/>
      <c r="AT183" s="284">
        <f t="shared" si="959"/>
        <v>4</v>
      </c>
      <c r="AU183" s="285">
        <f t="shared" si="931"/>
        <v>5.2799999999999994</v>
      </c>
      <c r="AV183" s="285">
        <f t="shared" si="960"/>
        <v>5.2799999999999994</v>
      </c>
      <c r="AW183" s="290">
        <f t="shared" si="932"/>
        <v>4</v>
      </c>
      <c r="AX183" s="287">
        <v>4</v>
      </c>
      <c r="AY183" s="285">
        <f t="shared" si="921"/>
        <v>0</v>
      </c>
      <c r="AZ183" s="286">
        <f t="shared" si="951"/>
        <v>0</v>
      </c>
      <c r="BA183" s="287"/>
      <c r="BB183" s="285">
        <f t="shared" si="922"/>
        <v>1.2</v>
      </c>
      <c r="BC183" s="287"/>
      <c r="BD183" s="283">
        <v>5.120374</v>
      </c>
      <c r="BE183" s="283">
        <v>4.0661800000000001</v>
      </c>
      <c r="BF183" s="282">
        <f>_xlfn.FLOOR.PRECISE('[10]численность 2021'!G20)</f>
        <v>3</v>
      </c>
      <c r="BG183" s="282">
        <v>0.99424699999999999</v>
      </c>
      <c r="BH183" s="282">
        <v>0.78954899999999995</v>
      </c>
      <c r="BI183" s="282">
        <f t="shared" si="933"/>
        <v>0.58252426105750632</v>
      </c>
      <c r="BJ183" s="284">
        <f>_xlfn.FLOOR.PRECISE('[10]численность 2021'!K20)</f>
        <v>0</v>
      </c>
      <c r="BK183" s="284"/>
      <c r="BL183" s="284">
        <f t="shared" si="961"/>
        <v>0</v>
      </c>
      <c r="BM183" s="285">
        <f t="shared" si="934"/>
        <v>8.9999999999999997e-002</v>
      </c>
      <c r="BN183" s="290">
        <f t="shared" si="935"/>
        <v>0</v>
      </c>
      <c r="BO183" s="287"/>
      <c r="BP183" s="285">
        <f t="shared" si="923"/>
        <v>0</v>
      </c>
      <c r="BQ183" s="286">
        <f t="shared" si="936"/>
        <v>0</v>
      </c>
      <c r="BR183" s="287"/>
      <c r="BS183" s="285">
        <f t="shared" si="937"/>
        <v>0</v>
      </c>
      <c r="BT183" s="287"/>
      <c r="BU183" s="283">
        <v>15.73762</v>
      </c>
      <c r="BV183" s="283">
        <v>13.102134</v>
      </c>
      <c r="BW183" s="282">
        <f>_xlfn.FLOOR.PRECISE('[10]численность 2021'!H20)</f>
        <v>14</v>
      </c>
      <c r="BX183" s="282">
        <v>3.0558489999999998</v>
      </c>
      <c r="BY183" s="282">
        <v>2.5441039999999999</v>
      </c>
      <c r="BZ183" s="282">
        <f t="shared" si="938"/>
        <v>2.718446551601696</v>
      </c>
      <c r="CA183" s="284">
        <f>_xlfn.FLOOR.PRECISE('[10]численность 2021'!M20)</f>
        <v>0</v>
      </c>
      <c r="CB183" s="284"/>
      <c r="CC183" s="284"/>
      <c r="CD183" s="284">
        <f t="shared" si="962"/>
        <v>0</v>
      </c>
      <c r="CE183" s="285">
        <f t="shared" si="939"/>
        <v>0.98000000000000009</v>
      </c>
      <c r="CF183" s="290">
        <f t="shared" si="940"/>
        <v>0</v>
      </c>
      <c r="CG183" s="287"/>
      <c r="CH183" s="285">
        <f t="shared" si="963"/>
        <v>0</v>
      </c>
      <c r="CI183" s="286">
        <f t="shared" si="941"/>
        <v>0</v>
      </c>
      <c r="CJ183" s="287"/>
      <c r="CK183" s="285">
        <f t="shared" si="964"/>
        <v>0</v>
      </c>
      <c r="CL183" s="286">
        <f t="shared" si="942"/>
        <v>0</v>
      </c>
      <c r="CM183" s="287"/>
      <c r="CN183" s="285">
        <f t="shared" si="919"/>
        <v>0</v>
      </c>
      <c r="CO183" s="287"/>
      <c r="CP183" s="291">
        <f t="shared" si="920"/>
        <v>1</v>
      </c>
      <c r="CQ183" s="283"/>
      <c r="CR183" s="283"/>
      <c r="CS183" s="283"/>
      <c r="CT183" s="282"/>
      <c r="CU183" s="282"/>
      <c r="CV183" s="282"/>
      <c r="CW183" s="284"/>
      <c r="CX183" s="285"/>
      <c r="CY183" s="290"/>
      <c r="CZ183" s="292"/>
      <c r="DA183" s="285"/>
      <c r="DB183" s="292"/>
      <c r="DC183" s="283">
        <v>0</v>
      </c>
      <c r="DD183" s="283">
        <v>0</v>
      </c>
      <c r="DE183" s="282">
        <f>_xlfn.FLOOR.PRECISE('[10]численность 2021'!I20)</f>
        <v>0</v>
      </c>
      <c r="DF183" s="282">
        <v>0</v>
      </c>
      <c r="DG183" s="282">
        <v>0</v>
      </c>
      <c r="DH183" s="282">
        <f t="shared" si="943"/>
        <v>0</v>
      </c>
      <c r="DI183" s="284">
        <f>_xlfn.FLOOR.PRECISE('[10]численность 2021'!N20)</f>
        <v>0</v>
      </c>
      <c r="DJ183" s="285">
        <f t="shared" si="965"/>
        <v>0</v>
      </c>
      <c r="DK183" s="286">
        <f t="shared" si="944"/>
        <v>0</v>
      </c>
      <c r="DL183" s="287"/>
      <c r="DM183" s="285">
        <f t="shared" si="966"/>
        <v>0</v>
      </c>
      <c r="DN183" s="287"/>
      <c r="DO183" s="283">
        <v>0.56783300000000003</v>
      </c>
      <c r="DP183" s="283">
        <v>0.19750699999999999</v>
      </c>
      <c r="DQ183" s="282">
        <f>_xlfn.FLOOR.PRECISE('[10]численность 2021'!J20)</f>
        <v>0</v>
      </c>
      <c r="DR183" s="282">
        <v>0.110259</v>
      </c>
      <c r="DS183" s="282">
        <v>3.8351000000000003e-002</v>
      </c>
      <c r="DT183" s="282">
        <f t="shared" si="945"/>
        <v>0</v>
      </c>
      <c r="DU183" s="284">
        <f>_xlfn.FLOOR.PRECISE('[10]численность 2021'!S20)</f>
        <v>0</v>
      </c>
      <c r="DV183" s="285">
        <f t="shared" si="946"/>
        <v>0</v>
      </c>
      <c r="DW183" s="286">
        <f t="shared" si="947"/>
        <v>0</v>
      </c>
      <c r="DX183" s="287"/>
      <c r="DY183" s="293">
        <v>11</v>
      </c>
      <c r="DZ183" s="293">
        <v>11</v>
      </c>
      <c r="EA183" s="282">
        <f>_xlfn.FLOOR.PRECISE('[10]численность 2021'!T20)</f>
        <v>10</v>
      </c>
      <c r="EB183" s="282">
        <v>2.1359219999999999</v>
      </c>
      <c r="EC183" s="282">
        <v>2.1359219999999999</v>
      </c>
      <c r="ED183" s="282">
        <f t="shared" si="952"/>
        <v>1.9417475368583543</v>
      </c>
      <c r="EE183" s="284">
        <f>_xlfn.FLOOR.PRECISE('[10]численность 2021'!U20)</f>
        <v>1</v>
      </c>
      <c r="EF183" s="285">
        <f t="shared" si="948"/>
        <v>1</v>
      </c>
      <c r="EG183" s="286">
        <f t="shared" si="949"/>
        <v>1</v>
      </c>
      <c r="EH183" s="292">
        <v>1</v>
      </c>
    </row>
    <row r="184" ht="31.5">
      <c r="A184" s="152" t="s">
        <v>362</v>
      </c>
      <c r="B184" s="282">
        <f>'[10]численность 2021'!C21</f>
        <v>6.7999300956726074</v>
      </c>
      <c r="C184" s="283">
        <v>9.3166849999999997</v>
      </c>
      <c r="D184" s="283">
        <v>10.907379150390625</v>
      </c>
      <c r="E184" s="282">
        <f>_xlfn.FLOOR.PRECISE('[10]численность 2021'!D21)</f>
        <v>15</v>
      </c>
      <c r="F184" s="282">
        <v>1.6040430000000001</v>
      </c>
      <c r="G184" s="282">
        <v>1.6040430000000001</v>
      </c>
      <c r="H184" s="282">
        <f t="shared" si="957"/>
        <v>2.2059050297510878</v>
      </c>
      <c r="I184" s="284">
        <f>_xlfn.FLOOR.PRECISE('[10]численность 2021'!R21)</f>
        <v>5</v>
      </c>
      <c r="J184" s="285">
        <f t="shared" si="950"/>
        <v>5.25</v>
      </c>
      <c r="K184" s="286">
        <f t="shared" si="924"/>
        <v>5</v>
      </c>
      <c r="L184" s="287">
        <v>5</v>
      </c>
      <c r="M184" s="283">
        <v>4</v>
      </c>
      <c r="N184" s="283">
        <v>7</v>
      </c>
      <c r="O184" s="282">
        <f>_xlfn.FLOOR.PRECISE('[10]численность 2021'!P21)</f>
        <v>8</v>
      </c>
      <c r="P184" s="282">
        <v>0.58824100000000001</v>
      </c>
      <c r="Q184" s="282">
        <v>1.0294220000000001</v>
      </c>
      <c r="R184" s="282">
        <f t="shared" si="925"/>
        <v>1.1764826825339134</v>
      </c>
      <c r="S184" s="284">
        <f>_xlfn.FLOOR.PRECISE('[10]численность 2021'!Q21)</f>
        <v>2</v>
      </c>
      <c r="T184" s="284"/>
      <c r="U184" s="285">
        <f t="shared" si="958"/>
        <v>2.3999999999999999</v>
      </c>
      <c r="V184" s="286">
        <f t="shared" si="926"/>
        <v>2</v>
      </c>
      <c r="W184" s="287">
        <v>2</v>
      </c>
      <c r="X184" s="287"/>
      <c r="Y184" s="288"/>
      <c r="Z184" s="283">
        <v>7.0283769999999999</v>
      </c>
      <c r="AA184" s="283">
        <v>8.4462860000000006</v>
      </c>
      <c r="AB184" s="282">
        <f>_xlfn.FLOOR.PRECISE('[10]численность 2021'!E21)</f>
        <v>7</v>
      </c>
      <c r="AC184" s="282">
        <v>1.033585</v>
      </c>
      <c r="AD184" s="282">
        <v>1.2421139999999999</v>
      </c>
      <c r="AE184" s="282">
        <f t="shared" si="927"/>
        <v>1.0294223472171742</v>
      </c>
      <c r="AF184" s="284">
        <f>_xlfn.FLOOR.PRECISE('[10]численность 2021'!O21)</f>
        <v>0</v>
      </c>
      <c r="AG184" s="285">
        <f t="shared" si="928"/>
        <v>0</v>
      </c>
      <c r="AH184" s="286">
        <f t="shared" si="953"/>
        <v>0</v>
      </c>
      <c r="AI184" s="289">
        <f t="shared" si="929"/>
        <v>0</v>
      </c>
      <c r="AJ184" s="287"/>
      <c r="AK184" s="287"/>
      <c r="AL184" s="283">
        <v>35</v>
      </c>
      <c r="AM184" s="283">
        <v>42.404750999999997</v>
      </c>
      <c r="AN184" s="282">
        <f>_xlfn.FLOOR.PRECISE('[10]численность 2021'!F21)</f>
        <v>59</v>
      </c>
      <c r="AO184" s="282">
        <v>5.1470589999999996</v>
      </c>
      <c r="AP184" s="282">
        <v>6.2360569999999997</v>
      </c>
      <c r="AQ184" s="282">
        <f t="shared" si="930"/>
        <v>8.6765597836876118</v>
      </c>
      <c r="AR184" s="284">
        <f>_xlfn.FLOOR.PRECISE('[10]численность 2021'!L21)</f>
        <v>7</v>
      </c>
      <c r="AS184" s="284"/>
      <c r="AT184" s="284">
        <f t="shared" si="959"/>
        <v>7</v>
      </c>
      <c r="AU184" s="285">
        <f t="shared" si="931"/>
        <v>7.0800000000000001</v>
      </c>
      <c r="AV184" s="285">
        <f t="shared" si="960"/>
        <v>7.0800000000000001</v>
      </c>
      <c r="AW184" s="290">
        <f t="shared" si="932"/>
        <v>7</v>
      </c>
      <c r="AX184" s="287">
        <v>7</v>
      </c>
      <c r="AY184" s="285">
        <f t="shared" si="921"/>
        <v>0</v>
      </c>
      <c r="AZ184" s="286">
        <f t="shared" si="951"/>
        <v>0</v>
      </c>
      <c r="BA184" s="287"/>
      <c r="BB184" s="285">
        <f t="shared" si="922"/>
        <v>2.1000000000000001</v>
      </c>
      <c r="BC184" s="287"/>
      <c r="BD184" s="283">
        <v>3.8427920000000002</v>
      </c>
      <c r="BE184" s="283">
        <v>3.1716899999999999</v>
      </c>
      <c r="BF184" s="282">
        <f>_xlfn.FLOOR.PRECISE('[10]численность 2021'!G21)</f>
        <v>5</v>
      </c>
      <c r="BG184" s="282">
        <v>0.56511699999999998</v>
      </c>
      <c r="BH184" s="282">
        <v>0.46643000000000001</v>
      </c>
      <c r="BI184" s="282">
        <f t="shared" si="933"/>
        <v>0.73530167658369594</v>
      </c>
      <c r="BJ184" s="284">
        <f>_xlfn.FLOOR.PRECISE('[10]численность 2021'!K21)</f>
        <v>0</v>
      </c>
      <c r="BK184" s="284"/>
      <c r="BL184" s="284">
        <f t="shared" si="961"/>
        <v>0</v>
      </c>
      <c r="BM184" s="285">
        <f t="shared" si="934"/>
        <v>0.14999999999999999</v>
      </c>
      <c r="BN184" s="290">
        <f t="shared" si="935"/>
        <v>0</v>
      </c>
      <c r="BO184" s="287"/>
      <c r="BP184" s="285">
        <f t="shared" si="923"/>
        <v>0</v>
      </c>
      <c r="BQ184" s="286">
        <f t="shared" si="936"/>
        <v>0</v>
      </c>
      <c r="BR184" s="287"/>
      <c r="BS184" s="285">
        <f t="shared" si="937"/>
        <v>0</v>
      </c>
      <c r="BT184" s="287"/>
      <c r="BU184" s="283">
        <v>14.644155</v>
      </c>
      <c r="BV184" s="283">
        <v>15.036160000000001</v>
      </c>
      <c r="BW184" s="282">
        <f>_xlfn.FLOOR.PRECISE('[10]численность 2021'!H21)</f>
        <v>18</v>
      </c>
      <c r="BX184" s="282">
        <v>2.1535519999999999</v>
      </c>
      <c r="BY184" s="282">
        <v>2.2112229999999999</v>
      </c>
      <c r="BZ184" s="282">
        <f t="shared" si="938"/>
        <v>2.6470860357013053</v>
      </c>
      <c r="CA184" s="284">
        <f>_xlfn.FLOOR.PRECISE('[10]численность 2021'!M21)</f>
        <v>0</v>
      </c>
      <c r="CB184" s="284"/>
      <c r="CC184" s="284"/>
      <c r="CD184" s="284">
        <f t="shared" si="962"/>
        <v>0</v>
      </c>
      <c r="CE184" s="285">
        <f t="shared" si="939"/>
        <v>1.2600000000000002</v>
      </c>
      <c r="CF184" s="290">
        <f t="shared" si="940"/>
        <v>0</v>
      </c>
      <c r="CG184" s="287"/>
      <c r="CH184" s="285">
        <f t="shared" si="963"/>
        <v>0</v>
      </c>
      <c r="CI184" s="286">
        <f t="shared" si="941"/>
        <v>0</v>
      </c>
      <c r="CJ184" s="287"/>
      <c r="CK184" s="285">
        <f t="shared" si="964"/>
        <v>0</v>
      </c>
      <c r="CL184" s="286">
        <f t="shared" si="942"/>
        <v>0</v>
      </c>
      <c r="CM184" s="287"/>
      <c r="CN184" s="285">
        <f t="shared" si="919"/>
        <v>0</v>
      </c>
      <c r="CO184" s="287"/>
      <c r="CP184" s="291">
        <f t="shared" si="920"/>
        <v>1</v>
      </c>
      <c r="CQ184" s="283"/>
      <c r="CR184" s="283"/>
      <c r="CS184" s="283"/>
      <c r="CT184" s="282"/>
      <c r="CU184" s="282"/>
      <c r="CV184" s="282"/>
      <c r="CW184" s="284"/>
      <c r="CX184" s="285"/>
      <c r="CY184" s="290"/>
      <c r="CZ184" s="292"/>
      <c r="DA184" s="285"/>
      <c r="DB184" s="292"/>
      <c r="DC184" s="283">
        <v>0</v>
      </c>
      <c r="DD184" s="283">
        <v>0</v>
      </c>
      <c r="DE184" s="282">
        <f>_xlfn.FLOOR.PRECISE('[10]численность 2021'!I21)</f>
        <v>0</v>
      </c>
      <c r="DF184" s="282">
        <v>0</v>
      </c>
      <c r="DG184" s="282">
        <v>0</v>
      </c>
      <c r="DH184" s="282">
        <f t="shared" si="943"/>
        <v>0</v>
      </c>
      <c r="DI184" s="284">
        <f>_xlfn.FLOOR.PRECISE('[10]численность 2021'!N21)</f>
        <v>0</v>
      </c>
      <c r="DJ184" s="285">
        <f t="shared" si="965"/>
        <v>0</v>
      </c>
      <c r="DK184" s="286">
        <f t="shared" si="944"/>
        <v>0</v>
      </c>
      <c r="DL184" s="287"/>
      <c r="DM184" s="285">
        <f t="shared" si="966"/>
        <v>0</v>
      </c>
      <c r="DN184" s="287"/>
      <c r="DO184" s="283">
        <v>0.23836599999999999</v>
      </c>
      <c r="DP184" s="283">
        <v>0.154059</v>
      </c>
      <c r="DQ184" s="282">
        <f>_xlfn.FLOOR.PRECISE('[10]численность 2021'!J21)</f>
        <v>0</v>
      </c>
      <c r="DR184" s="282">
        <v>3.5054000000000002e-002</v>
      </c>
      <c r="DS184" s="282">
        <v>2.2655999999999999e-002</v>
      </c>
      <c r="DT184" s="282">
        <f t="shared" si="945"/>
        <v>0</v>
      </c>
      <c r="DU184" s="284">
        <f>_xlfn.FLOOR.PRECISE('[10]численность 2021'!S21)</f>
        <v>0</v>
      </c>
      <c r="DV184" s="285">
        <f t="shared" si="946"/>
        <v>0</v>
      </c>
      <c r="DW184" s="286">
        <f t="shared" si="947"/>
        <v>0</v>
      </c>
      <c r="DX184" s="287"/>
      <c r="DY184" s="293">
        <v>12</v>
      </c>
      <c r="DZ184" s="293">
        <v>12</v>
      </c>
      <c r="EA184" s="282">
        <f>_xlfn.FLOOR.PRECISE('[10]численность 2021'!T21)</f>
        <v>12</v>
      </c>
      <c r="EB184" s="282">
        <v>1.7647060000000001</v>
      </c>
      <c r="EC184" s="282">
        <v>1.764724</v>
      </c>
      <c r="ED184" s="282">
        <f t="shared" si="952"/>
        <v>1.7647240238008701</v>
      </c>
      <c r="EE184" s="284">
        <f>_xlfn.FLOOR.PRECISE('[10]численность 2021'!U21)</f>
        <v>1</v>
      </c>
      <c r="EF184" s="285">
        <f t="shared" si="948"/>
        <v>1.2000000000000002</v>
      </c>
      <c r="EG184" s="286">
        <f t="shared" si="949"/>
        <v>1</v>
      </c>
      <c r="EH184" s="292">
        <v>1</v>
      </c>
    </row>
    <row r="185" ht="15.75">
      <c r="A185" s="268" t="s">
        <v>170</v>
      </c>
      <c r="B185" s="282"/>
      <c r="C185" s="283"/>
      <c r="D185" s="283"/>
      <c r="E185" s="282"/>
      <c r="F185" s="282"/>
      <c r="G185" s="282"/>
      <c r="H185" s="282"/>
      <c r="I185" s="284"/>
      <c r="J185" s="285">
        <f t="shared" si="950"/>
        <v>0</v>
      </c>
      <c r="K185" s="286">
        <f t="shared" si="924"/>
        <v>0</v>
      </c>
      <c r="L185" s="287"/>
      <c r="M185" s="283"/>
      <c r="N185" s="283"/>
      <c r="O185" s="282"/>
      <c r="P185" s="282"/>
      <c r="Q185" s="282"/>
      <c r="R185" s="282"/>
      <c r="S185" s="284"/>
      <c r="T185" s="284"/>
      <c r="U185" s="285">
        <f t="shared" si="958"/>
        <v>0</v>
      </c>
      <c r="V185" s="286">
        <f t="shared" si="926"/>
        <v>0</v>
      </c>
      <c r="W185" s="287"/>
      <c r="X185" s="287"/>
      <c r="Y185" s="288"/>
      <c r="Z185" s="283"/>
      <c r="AA185" s="283"/>
      <c r="AB185" s="282"/>
      <c r="AC185" s="282"/>
      <c r="AD185" s="282"/>
      <c r="AE185" s="282" t="e">
        <f t="shared" si="927"/>
        <v>#DIV/0!</v>
      </c>
      <c r="AF185" s="284"/>
      <c r="AG185" s="285">
        <f t="shared" si="928"/>
        <v>0</v>
      </c>
      <c r="AH185" s="286">
        <f t="shared" si="953"/>
        <v>0</v>
      </c>
      <c r="AI185" s="289">
        <f t="shared" si="929"/>
        <v>0</v>
      </c>
      <c r="AJ185" s="287"/>
      <c r="AK185" s="287"/>
      <c r="AL185" s="283"/>
      <c r="AM185" s="283"/>
      <c r="AN185" s="282"/>
      <c r="AO185" s="282"/>
      <c r="AP185" s="282"/>
      <c r="AQ185" s="282"/>
      <c r="AR185" s="284"/>
      <c r="AS185" s="284"/>
      <c r="AT185" s="284">
        <f t="shared" si="959"/>
        <v>0</v>
      </c>
      <c r="AU185" s="285">
        <f t="shared" si="931"/>
        <v>0</v>
      </c>
      <c r="AV185" s="285">
        <f t="shared" si="960"/>
        <v>0</v>
      </c>
      <c r="AW185" s="290">
        <f t="shared" si="932"/>
        <v>0</v>
      </c>
      <c r="AX185" s="287"/>
      <c r="AY185" s="285">
        <f t="shared" si="921"/>
        <v>0</v>
      </c>
      <c r="AZ185" s="286">
        <f t="shared" si="951"/>
        <v>0</v>
      </c>
      <c r="BA185" s="287"/>
      <c r="BB185" s="285">
        <f t="shared" si="922"/>
        <v>0</v>
      </c>
      <c r="BC185" s="287"/>
      <c r="BD185" s="283"/>
      <c r="BE185" s="283"/>
      <c r="BF185" s="282"/>
      <c r="BG185" s="282"/>
      <c r="BH185" s="282"/>
      <c r="BI185" s="282" t="e">
        <f t="shared" si="933"/>
        <v>#DIV/0!</v>
      </c>
      <c r="BJ185" s="284"/>
      <c r="BK185" s="284"/>
      <c r="BL185" s="284" t="e">
        <f t="shared" si="961"/>
        <v>#DIV/0!</v>
      </c>
      <c r="BM185" s="285">
        <f t="shared" si="934"/>
        <v>0</v>
      </c>
      <c r="BN185" s="290">
        <f t="shared" si="935"/>
        <v>0</v>
      </c>
      <c r="BO185" s="287"/>
      <c r="BP185" s="285">
        <f t="shared" si="923"/>
        <v>0</v>
      </c>
      <c r="BQ185" s="286">
        <f t="shared" si="936"/>
        <v>0</v>
      </c>
      <c r="BR185" s="287"/>
      <c r="BS185" s="285">
        <f t="shared" si="937"/>
        <v>0</v>
      </c>
      <c r="BT185" s="287"/>
      <c r="BU185" s="283"/>
      <c r="BV185" s="283"/>
      <c r="BW185" s="282"/>
      <c r="BX185" s="282"/>
      <c r="BY185" s="282"/>
      <c r="BZ185" s="282" t="e">
        <f t="shared" si="938"/>
        <v>#DIV/0!</v>
      </c>
      <c r="CA185" s="284"/>
      <c r="CB185" s="284"/>
      <c r="CC185" s="284"/>
      <c r="CD185" s="284" t="e">
        <f t="shared" si="962"/>
        <v>#DIV/0!</v>
      </c>
      <c r="CE185" s="285">
        <f t="shared" si="939"/>
        <v>0</v>
      </c>
      <c r="CF185" s="290">
        <f t="shared" si="940"/>
        <v>0</v>
      </c>
      <c r="CG185" s="287"/>
      <c r="CH185" s="285">
        <f t="shared" si="963"/>
        <v>0</v>
      </c>
      <c r="CI185" s="286">
        <f t="shared" si="941"/>
        <v>0</v>
      </c>
      <c r="CJ185" s="287"/>
      <c r="CK185" s="285">
        <f t="shared" si="964"/>
        <v>0</v>
      </c>
      <c r="CL185" s="286">
        <f t="shared" si="942"/>
        <v>0</v>
      </c>
      <c r="CM185" s="287"/>
      <c r="CN185" s="285">
        <f t="shared" si="919"/>
        <v>0</v>
      </c>
      <c r="CO185" s="287"/>
      <c r="CP185" s="291">
        <f t="shared" si="920"/>
        <v>1</v>
      </c>
      <c r="CQ185" s="283"/>
      <c r="CR185" s="283"/>
      <c r="CS185" s="283"/>
      <c r="CT185" s="282"/>
      <c r="CU185" s="282"/>
      <c r="CV185" s="282"/>
      <c r="CW185" s="284"/>
      <c r="CX185" s="285">
        <f t="shared" si="954"/>
        <v>0</v>
      </c>
      <c r="CY185" s="290">
        <f t="shared" si="955"/>
        <v>0</v>
      </c>
      <c r="CZ185" s="292"/>
      <c r="DA185" s="285">
        <f t="shared" si="956"/>
        <v>0</v>
      </c>
      <c r="DB185" s="292"/>
      <c r="DC185" s="283"/>
      <c r="DD185" s="283"/>
      <c r="DE185" s="282"/>
      <c r="DF185" s="282"/>
      <c r="DG185" s="282"/>
      <c r="DH185" s="282" t="e">
        <f t="shared" si="943"/>
        <v>#DIV/0!</v>
      </c>
      <c r="DI185" s="284"/>
      <c r="DJ185" s="285">
        <f t="shared" si="965"/>
        <v>0</v>
      </c>
      <c r="DK185" s="286">
        <f t="shared" si="944"/>
        <v>0</v>
      </c>
      <c r="DL185" s="287"/>
      <c r="DM185" s="285">
        <f t="shared" si="966"/>
        <v>0</v>
      </c>
      <c r="DN185" s="287"/>
      <c r="DO185" s="283"/>
      <c r="DP185" s="283"/>
      <c r="DQ185" s="282"/>
      <c r="DR185" s="282"/>
      <c r="DS185" s="282"/>
      <c r="DT185" s="282" t="e">
        <f t="shared" si="945"/>
        <v>#DIV/0!</v>
      </c>
      <c r="DU185" s="284"/>
      <c r="DV185" s="285">
        <f t="shared" si="946"/>
        <v>0</v>
      </c>
      <c r="DW185" s="286">
        <f t="shared" si="947"/>
        <v>0</v>
      </c>
      <c r="DX185" s="287"/>
      <c r="DY185" s="283"/>
      <c r="DZ185" s="293"/>
      <c r="EA185" s="282"/>
      <c r="EB185" s="282"/>
      <c r="EC185" s="282"/>
      <c r="ED185" s="282" t="e">
        <f t="shared" si="952"/>
        <v>#DIV/0!</v>
      </c>
      <c r="EE185" s="284"/>
      <c r="EF185" s="285">
        <f t="shared" si="948"/>
        <v>0</v>
      </c>
      <c r="EG185" s="286">
        <f t="shared" si="949"/>
        <v>0</v>
      </c>
      <c r="EH185" s="292"/>
    </row>
    <row r="186" ht="31.5">
      <c r="A186" s="152" t="s">
        <v>171</v>
      </c>
      <c r="B186" s="282">
        <f>'[10]численность 2021'!C123</f>
        <v>92.819999694824219</v>
      </c>
      <c r="C186" s="283">
        <v>195.541077</v>
      </c>
      <c r="D186" s="283">
        <v>167.417374</v>
      </c>
      <c r="E186" s="282">
        <f>_xlfn.FLOOR.PRECISE('[10]численность 2021'!D123)</f>
        <v>173</v>
      </c>
      <c r="F186" s="282">
        <v>1.8040659999999999</v>
      </c>
      <c r="G186" s="282">
        <v>1.8040659999999999</v>
      </c>
      <c r="H186" s="282">
        <f t="shared" si="957"/>
        <v>1.8638224581856655</v>
      </c>
      <c r="I186" s="284">
        <f>_xlfn.FLOOR.PRECISE('[10]численность 2021'!R123)</f>
        <v>60</v>
      </c>
      <c r="J186" s="285">
        <f t="shared" si="950"/>
        <v>60.549999999999997</v>
      </c>
      <c r="K186" s="286">
        <f t="shared" si="924"/>
        <v>60</v>
      </c>
      <c r="L186" s="292">
        <v>60</v>
      </c>
      <c r="M186" s="283">
        <v>30</v>
      </c>
      <c r="N186" s="283">
        <v>30</v>
      </c>
      <c r="O186" s="282">
        <f>_xlfn.FLOOR.PRECISE('[10]численность 2021'!P123)</f>
        <v>50</v>
      </c>
      <c r="P186" s="282">
        <v>0.32327600000000001</v>
      </c>
      <c r="Q186" s="282">
        <v>0.32327600000000001</v>
      </c>
      <c r="R186" s="282">
        <f t="shared" si="925"/>
        <v>0.53867701103631949</v>
      </c>
      <c r="S186" s="284">
        <f>_xlfn.FLOOR.PRECISE('[10]численность 2021'!Q123)</f>
        <v>2</v>
      </c>
      <c r="T186" s="284"/>
      <c r="U186" s="285">
        <f t="shared" si="958"/>
        <v>15</v>
      </c>
      <c r="V186" s="286">
        <f t="shared" si="926"/>
        <v>2</v>
      </c>
      <c r="W186" s="292">
        <v>2</v>
      </c>
      <c r="X186" s="292"/>
      <c r="Y186" s="288"/>
      <c r="Z186" s="283">
        <v>672.88372800000002</v>
      </c>
      <c r="AA186" s="283">
        <v>730.22113000000002</v>
      </c>
      <c r="AB186" s="282">
        <f>_xlfn.FLOOR.PRECISE('[10]численность 2021'!E123)</f>
        <v>701</v>
      </c>
      <c r="AC186" s="282">
        <v>7.250902</v>
      </c>
      <c r="AD186" s="282">
        <v>7.8687620000000003</v>
      </c>
      <c r="AE186" s="282">
        <f t="shared" si="927"/>
        <v>7.5522516947291995</v>
      </c>
      <c r="AF186" s="284">
        <f>_xlfn.FLOOR.PRECISE('[10]численность 2021'!O123)</f>
        <v>35</v>
      </c>
      <c r="AG186" s="285">
        <f t="shared" si="928"/>
        <v>35.050000000000004</v>
      </c>
      <c r="AH186" s="286">
        <f t="shared" si="953"/>
        <v>35</v>
      </c>
      <c r="AI186" s="289">
        <f t="shared" si="929"/>
        <v>26.25</v>
      </c>
      <c r="AJ186" s="292">
        <v>35</v>
      </c>
      <c r="AK186" s="292">
        <v>26</v>
      </c>
      <c r="AL186" s="283">
        <v>550.92926</v>
      </c>
      <c r="AM186" s="283">
        <v>617.52313200000003</v>
      </c>
      <c r="AN186" s="282">
        <f>_xlfn.FLOOR.PRECISE('[10]численность 2021'!F123)</f>
        <v>639</v>
      </c>
      <c r="AO186" s="282">
        <v>5.9367380000000001</v>
      </c>
      <c r="AP186" s="282">
        <v>6.654344</v>
      </c>
      <c r="AQ186" s="282">
        <f t="shared" si="930"/>
        <v>6.8842922010441638</v>
      </c>
      <c r="AR186" s="284">
        <f>_xlfn.FLOOR.PRECISE('[10]численность 2021'!L123)</f>
        <v>63</v>
      </c>
      <c r="AS186" s="284"/>
      <c r="AT186" s="284">
        <f t="shared" si="959"/>
        <v>63</v>
      </c>
      <c r="AU186" s="285">
        <f t="shared" si="931"/>
        <v>63.900000000000006</v>
      </c>
      <c r="AV186" s="285">
        <f t="shared" si="960"/>
        <v>63.900000000000006</v>
      </c>
      <c r="AW186" s="290">
        <f t="shared" si="932"/>
        <v>63</v>
      </c>
      <c r="AX186" s="292">
        <v>63</v>
      </c>
      <c r="AY186" s="285">
        <f t="shared" si="921"/>
        <v>9.4499999999999993</v>
      </c>
      <c r="AZ186" s="286">
        <f t="shared" si="951"/>
        <v>0</v>
      </c>
      <c r="BA186" s="292"/>
      <c r="BB186" s="285">
        <f t="shared" si="922"/>
        <v>18.899999999999999</v>
      </c>
      <c r="BC186" s="292"/>
      <c r="BD186" s="283">
        <v>61.796329</v>
      </c>
      <c r="BE186" s="283">
        <v>59.293658999999998</v>
      </c>
      <c r="BF186" s="282">
        <f>_xlfn.FLOOR.PRECISE('[10]численность 2021'!G123)</f>
        <v>64</v>
      </c>
      <c r="BG186" s="282">
        <v>0.66590899999999997</v>
      </c>
      <c r="BH186" s="282">
        <v>0.63893999999999995</v>
      </c>
      <c r="BI186" s="282">
        <f t="shared" si="933"/>
        <v>0.68950657412648897</v>
      </c>
      <c r="BJ186" s="284">
        <f>_xlfn.FLOOR.PRECISE('[10]численность 2021'!K123)</f>
        <v>1</v>
      </c>
      <c r="BK186" s="284"/>
      <c r="BL186" s="284">
        <f t="shared" si="961"/>
        <v>1</v>
      </c>
      <c r="BM186" s="285">
        <f t="shared" si="934"/>
        <v>1.9199999999999999</v>
      </c>
      <c r="BN186" s="290">
        <f t="shared" si="935"/>
        <v>1</v>
      </c>
      <c r="BO186" s="292">
        <v>1</v>
      </c>
      <c r="BP186" s="285">
        <f t="shared" si="923"/>
        <v>0</v>
      </c>
      <c r="BQ186" s="286">
        <f t="shared" si="936"/>
        <v>0</v>
      </c>
      <c r="BR186" s="292"/>
      <c r="BS186" s="285">
        <f t="shared" si="937"/>
        <v>0.20000000000000001</v>
      </c>
      <c r="BT186" s="292"/>
      <c r="BU186" s="283">
        <v>149.88896199999999</v>
      </c>
      <c r="BV186" s="283">
        <v>174.393112</v>
      </c>
      <c r="BW186" s="282">
        <f>_xlfn.FLOOR.PRECISE('[10]численность 2021'!H123)</f>
        <v>183</v>
      </c>
      <c r="BX186" s="282">
        <v>1.615183</v>
      </c>
      <c r="BY186" s="282">
        <v>1.8792359999999999</v>
      </c>
      <c r="BZ186" s="282">
        <f t="shared" si="938"/>
        <v>1.9715578603929294</v>
      </c>
      <c r="CA186" s="284">
        <f>_xlfn.FLOOR.PRECISE('[10]численность 2021'!M123)</f>
        <v>9</v>
      </c>
      <c r="CB186" s="284"/>
      <c r="CC186" s="284"/>
      <c r="CD186" s="284">
        <f t="shared" si="962"/>
        <v>9</v>
      </c>
      <c r="CE186" s="285">
        <f t="shared" si="939"/>
        <v>9.1500000000000004</v>
      </c>
      <c r="CF186" s="290">
        <f t="shared" si="940"/>
        <v>9</v>
      </c>
      <c r="CG186" s="292">
        <v>9</v>
      </c>
      <c r="CH186" s="285">
        <f t="shared" si="963"/>
        <v>0.67499999999999993</v>
      </c>
      <c r="CI186" s="286">
        <f t="shared" si="941"/>
        <v>0</v>
      </c>
      <c r="CJ186" s="292"/>
      <c r="CK186" s="285">
        <f t="shared" si="964"/>
        <v>0.67499999999999993</v>
      </c>
      <c r="CL186" s="286">
        <f t="shared" si="942"/>
        <v>0</v>
      </c>
      <c r="CM186" s="292"/>
      <c r="CN186" s="285">
        <f t="shared" si="919"/>
        <v>1.8</v>
      </c>
      <c r="CO186" s="292"/>
      <c r="CP186" s="291">
        <f t="shared" si="920"/>
        <v>1</v>
      </c>
      <c r="CQ186" s="283">
        <v>0</v>
      </c>
      <c r="CR186" s="283">
        <v>0</v>
      </c>
      <c r="CS186" s="283" t="e">
        <f>#NAME?</f>
        <v>#REF!</v>
      </c>
      <c r="CT186" s="282">
        <v>0</v>
      </c>
      <c r="CU186" s="282">
        <v>0</v>
      </c>
      <c r="CV186" s="282" t="e">
        <f>#NAME?</f>
        <v>#REF!</v>
      </c>
      <c r="CW186" s="284" t="e">
        <f>#NAME?</f>
        <v>#REF!</v>
      </c>
      <c r="CX186" s="285" t="e">
        <f t="shared" si="954"/>
        <v>#REF!</v>
      </c>
      <c r="CY186" s="290" t="e">
        <f t="shared" si="955"/>
        <v>#REF!</v>
      </c>
      <c r="CZ186" s="292"/>
      <c r="DA186" s="285">
        <f t="shared" si="956"/>
        <v>0</v>
      </c>
      <c r="DB186" s="292"/>
      <c r="DC186" s="283">
        <v>10.561631999999999</v>
      </c>
      <c r="DD186" s="283">
        <v>14.008626</v>
      </c>
      <c r="DE186" s="282">
        <f>_xlfn.FLOOR.PRECISE('[10]численность 2021'!I123)</f>
        <v>12</v>
      </c>
      <c r="DF186" s="282">
        <v>0.113811</v>
      </c>
      <c r="DG186" s="282">
        <v>0.15095500000000001</v>
      </c>
      <c r="DH186" s="282">
        <f t="shared" si="943"/>
        <v>0.1292824826487167</v>
      </c>
      <c r="DI186" s="284">
        <f>_xlfn.FLOOR.PRECISE('[10]численность 2021'!N123)</f>
        <v>0</v>
      </c>
      <c r="DJ186" s="285">
        <f t="shared" si="965"/>
        <v>0</v>
      </c>
      <c r="DK186" s="286">
        <f t="shared" si="944"/>
        <v>0</v>
      </c>
      <c r="DL186" s="292"/>
      <c r="DM186" s="285">
        <f t="shared" si="966"/>
        <v>0</v>
      </c>
      <c r="DN186" s="292"/>
      <c r="DO186" s="283">
        <v>18.967831</v>
      </c>
      <c r="DP186" s="283">
        <v>23.443007999999999</v>
      </c>
      <c r="DQ186" s="282">
        <f>_xlfn.FLOOR.PRECISE('[10]численность 2021'!J123)</f>
        <v>23</v>
      </c>
      <c r="DR186" s="282">
        <v>0.20439499999999999</v>
      </c>
      <c r="DS186" s="282">
        <v>0.25261899999999998</v>
      </c>
      <c r="DT186" s="282">
        <f t="shared" si="945"/>
        <v>0.24779142507670698</v>
      </c>
      <c r="DU186" s="284">
        <f>_xlfn.FLOOR.PRECISE('[10]численность 2021'!S123)</f>
        <v>2</v>
      </c>
      <c r="DV186" s="285">
        <f t="shared" si="946"/>
        <v>2.3000000000000003</v>
      </c>
      <c r="DW186" s="286">
        <f t="shared" si="947"/>
        <v>2</v>
      </c>
      <c r="DX186" s="292">
        <v>2</v>
      </c>
      <c r="DY186" s="283">
        <v>0</v>
      </c>
      <c r="DZ186" s="293">
        <v>0</v>
      </c>
      <c r="EA186" s="282">
        <f>_xlfn.FLOOR.PRECISE('[10]численность 2021'!T123)</f>
        <v>0</v>
      </c>
      <c r="EB186" s="282">
        <v>0</v>
      </c>
      <c r="EC186" s="282">
        <v>0</v>
      </c>
      <c r="ED186" s="282">
        <f t="shared" si="952"/>
        <v>0</v>
      </c>
      <c r="EE186" s="284">
        <f>_xlfn.FLOOR.PRECISE('[10]численность 2021'!U123)</f>
        <v>0</v>
      </c>
      <c r="EF186" s="285">
        <f t="shared" si="948"/>
        <v>0</v>
      </c>
      <c r="EG186" s="286">
        <f t="shared" si="949"/>
        <v>0</v>
      </c>
      <c r="EH186" s="292"/>
    </row>
    <row r="187" s="378" customFormat="1">
      <c r="A187" s="152" t="s">
        <v>172</v>
      </c>
      <c r="B187" s="379">
        <f>'[10]численность 2021'!C124</f>
        <v>347.20001220703125</v>
      </c>
      <c r="C187" s="380">
        <v>306.45568800000001</v>
      </c>
      <c r="D187" s="380">
        <v>364.43978900000002</v>
      </c>
      <c r="E187" s="379">
        <f>_xlfn.FLOOR.PRECISE('[10]численность 2021'!D124)</f>
        <v>423</v>
      </c>
      <c r="F187" s="379">
        <v>1.0496540000000001</v>
      </c>
      <c r="G187" s="282">
        <v>1.0496540000000001</v>
      </c>
      <c r="H187" s="282">
        <f t="shared" si="957"/>
        <v>1.2183179295159994</v>
      </c>
      <c r="I187" s="381">
        <f>_xlfn.FLOOR.PRECISE('[10]численность 2021'!R124)</f>
        <v>0</v>
      </c>
      <c r="J187" s="285">
        <f t="shared" si="950"/>
        <v>148.04999999999998</v>
      </c>
      <c r="K187" s="286">
        <f t="shared" si="924"/>
        <v>0</v>
      </c>
      <c r="L187" s="337">
        <v>130</v>
      </c>
      <c r="M187" s="380">
        <v>50</v>
      </c>
      <c r="N187" s="380">
        <v>48</v>
      </c>
      <c r="O187" s="379">
        <f>_xlfn.FLOOR.PRECISE('[10]численность 2021'!P124)</f>
        <v>50</v>
      </c>
      <c r="P187" s="282">
        <v>0.15762899999999999</v>
      </c>
      <c r="Q187" s="379">
        <v>0.13824900000000001</v>
      </c>
      <c r="R187" s="282">
        <f t="shared" si="925"/>
        <v>0.14400921152671387</v>
      </c>
      <c r="S187" s="381">
        <f>_xlfn.FLOOR.PRECISE('[10]численность 2021'!Q124)</f>
        <v>0</v>
      </c>
      <c r="T187" s="381"/>
      <c r="U187" s="285">
        <f t="shared" si="958"/>
        <v>15</v>
      </c>
      <c r="V187" s="286">
        <f t="shared" si="926"/>
        <v>0</v>
      </c>
      <c r="W187" s="337">
        <v>10</v>
      </c>
      <c r="X187" s="337">
        <v>7</v>
      </c>
      <c r="Y187" s="288"/>
      <c r="Z187" s="380">
        <v>594.28375200000005</v>
      </c>
      <c r="AA187" s="380">
        <v>617.46795699999996</v>
      </c>
      <c r="AB187" s="379">
        <f>_xlfn.FLOOR.PRECISE('[10]численность 2021'!E124)</f>
        <v>562</v>
      </c>
      <c r="AC187" s="379">
        <v>1.8735299999999999</v>
      </c>
      <c r="AD187" s="379">
        <v>1.778421</v>
      </c>
      <c r="AE187" s="282">
        <f t="shared" si="927"/>
        <v>1.6186635375602638</v>
      </c>
      <c r="AF187" s="381">
        <f>_xlfn.FLOOR.PRECISE('[10]численность 2021'!O124)</f>
        <v>0</v>
      </c>
      <c r="AG187" s="285">
        <f t="shared" si="928"/>
        <v>28.100000000000001</v>
      </c>
      <c r="AH187" s="286">
        <f t="shared" si="953"/>
        <v>0</v>
      </c>
      <c r="AI187" s="289">
        <f t="shared" si="929"/>
        <v>21</v>
      </c>
      <c r="AJ187" s="337">
        <v>28</v>
      </c>
      <c r="AK187" s="337">
        <v>21</v>
      </c>
      <c r="AL187" s="380">
        <v>2920.7004390000002</v>
      </c>
      <c r="AM187" s="380">
        <v>3165.0520019999999</v>
      </c>
      <c r="AN187" s="379">
        <f>_xlfn.FLOOR.PRECISE('[10]численность 2021'!F124)</f>
        <v>3386</v>
      </c>
      <c r="AO187" s="379">
        <v>9.2077559999999998</v>
      </c>
      <c r="AP187" s="379">
        <v>9.1159330000000001</v>
      </c>
      <c r="AQ187" s="282">
        <f t="shared" si="930"/>
        <v>9.7523038045890633</v>
      </c>
      <c r="AR187" s="381">
        <f>_xlfn.FLOOR.PRECISE('[10]численность 2021'!L124)</f>
        <v>0</v>
      </c>
      <c r="AS187" s="381"/>
      <c r="AT187" s="284">
        <f t="shared" si="959"/>
        <v>0</v>
      </c>
      <c r="AU187" s="285">
        <f t="shared" si="931"/>
        <v>406.31999999999999</v>
      </c>
      <c r="AV187" s="285">
        <f t="shared" si="960"/>
        <v>406.31999999999999</v>
      </c>
      <c r="AW187" s="290">
        <f t="shared" si="932"/>
        <v>0</v>
      </c>
      <c r="AX187" s="337">
        <v>200</v>
      </c>
      <c r="AY187" s="285">
        <f t="shared" si="921"/>
        <v>30</v>
      </c>
      <c r="AZ187" s="286">
        <f t="shared" si="951"/>
        <v>0</v>
      </c>
      <c r="BA187" s="337">
        <v>30</v>
      </c>
      <c r="BB187" s="285">
        <f t="shared" si="922"/>
        <v>60</v>
      </c>
      <c r="BC187" s="337">
        <v>60</v>
      </c>
      <c r="BD187" s="380">
        <v>421.52685500000001</v>
      </c>
      <c r="BE187" s="380">
        <v>392.6640625</v>
      </c>
      <c r="BF187" s="379">
        <f>_xlfn.FLOOR.PRECISE('[10]численность 2021'!G124)</f>
        <v>353</v>
      </c>
      <c r="BG187" s="379">
        <v>1.3288990000000001</v>
      </c>
      <c r="BH187" s="379">
        <v>1.1309450000000001</v>
      </c>
      <c r="BI187" s="282">
        <f t="shared" si="933"/>
        <v>1.0167050333785999</v>
      </c>
      <c r="BJ187" s="381">
        <f>_xlfn.FLOOR.PRECISE('[10]численность 2021'!K124)</f>
        <v>0</v>
      </c>
      <c r="BK187" s="381"/>
      <c r="BL187" s="284">
        <f t="shared" si="961"/>
        <v>0</v>
      </c>
      <c r="BM187" s="285">
        <f t="shared" si="934"/>
        <v>17.650000000000002</v>
      </c>
      <c r="BN187" s="290">
        <f t="shared" si="935"/>
        <v>0</v>
      </c>
      <c r="BO187" s="337">
        <v>15</v>
      </c>
      <c r="BP187" s="285">
        <f t="shared" si="923"/>
        <v>2.25</v>
      </c>
      <c r="BQ187" s="286">
        <f t="shared" si="936"/>
        <v>0</v>
      </c>
      <c r="BR187" s="337">
        <v>2</v>
      </c>
      <c r="BS187" s="285">
        <f t="shared" si="937"/>
        <v>3</v>
      </c>
      <c r="BT187" s="337">
        <v>3</v>
      </c>
      <c r="BU187" s="380">
        <v>522.32672100000002</v>
      </c>
      <c r="BV187" s="380">
        <v>503.41549700000002</v>
      </c>
      <c r="BW187" s="379">
        <f>_xlfn.FLOOR.PRECISE('[10]численность 2021'!H124)</f>
        <v>438</v>
      </c>
      <c r="BX187" s="282">
        <v>1.646679</v>
      </c>
      <c r="BY187" s="282">
        <v>1.449929</v>
      </c>
      <c r="BZ187" s="282">
        <f t="shared" si="938"/>
        <v>1.2615206929740135</v>
      </c>
      <c r="CA187" s="381">
        <f>_xlfn.FLOOR.PRECISE('[10]численность 2021'!M124)</f>
        <v>0</v>
      </c>
      <c r="CB187" s="381"/>
      <c r="CC187" s="381"/>
      <c r="CD187" s="284">
        <f t="shared" si="962"/>
        <v>0</v>
      </c>
      <c r="CE187" s="285">
        <f t="shared" si="939"/>
        <v>21.900000000000002</v>
      </c>
      <c r="CF187" s="290">
        <f t="shared" si="940"/>
        <v>0</v>
      </c>
      <c r="CG187" s="337">
        <v>20</v>
      </c>
      <c r="CH187" s="285">
        <f t="shared" si="963"/>
        <v>1.5</v>
      </c>
      <c r="CI187" s="286">
        <f t="shared" si="941"/>
        <v>0</v>
      </c>
      <c r="CJ187" s="337">
        <v>2</v>
      </c>
      <c r="CK187" s="285">
        <f t="shared" si="964"/>
        <v>1.5</v>
      </c>
      <c r="CL187" s="286">
        <f t="shared" si="942"/>
        <v>0</v>
      </c>
      <c r="CM187" s="337">
        <v>1</v>
      </c>
      <c r="CN187" s="285">
        <f t="shared" si="919"/>
        <v>4</v>
      </c>
      <c r="CO187" s="337">
        <v>4</v>
      </c>
      <c r="CP187" s="291">
        <f t="shared" si="920"/>
        <v>1</v>
      </c>
      <c r="CQ187" s="380">
        <v>0</v>
      </c>
      <c r="CR187" s="380">
        <v>0</v>
      </c>
      <c r="CS187" s="283" t="e">
        <f>#NAME?</f>
        <v>#REF!</v>
      </c>
      <c r="CT187" s="379">
        <v>0</v>
      </c>
      <c r="CU187" s="379">
        <v>0</v>
      </c>
      <c r="CV187" s="282" t="e">
        <f>#NAME?</f>
        <v>#REF!</v>
      </c>
      <c r="CW187" s="381" t="e">
        <f>#NAME?</f>
        <v>#REF!</v>
      </c>
      <c r="CX187" s="285" t="e">
        <f t="shared" si="954"/>
        <v>#REF!</v>
      </c>
      <c r="CY187" s="290" t="e">
        <f t="shared" si="955"/>
        <v>#REF!</v>
      </c>
      <c r="CZ187" s="337"/>
      <c r="DA187" s="285">
        <f t="shared" si="956"/>
        <v>0</v>
      </c>
      <c r="DB187" s="337"/>
      <c r="DC187" s="380">
        <v>0</v>
      </c>
      <c r="DD187" s="380">
        <v>0</v>
      </c>
      <c r="DE187" s="379">
        <f>_xlfn.FLOOR.PRECISE('[10]численность 2021'!I124)</f>
        <v>0</v>
      </c>
      <c r="DF187" s="379">
        <v>0</v>
      </c>
      <c r="DG187" s="379">
        <v>0</v>
      </c>
      <c r="DH187" s="282">
        <f t="shared" si="943"/>
        <v>0</v>
      </c>
      <c r="DI187" s="381">
        <f>_xlfn.FLOOR.PRECISE('[10]численность 2021'!N124)</f>
        <v>0</v>
      </c>
      <c r="DJ187" s="285">
        <f t="shared" si="965"/>
        <v>0</v>
      </c>
      <c r="DK187" s="286">
        <f t="shared" si="944"/>
        <v>0</v>
      </c>
      <c r="DL187" s="337"/>
      <c r="DM187" s="285">
        <f t="shared" si="966"/>
        <v>0</v>
      </c>
      <c r="DN187" s="337"/>
      <c r="DO187" s="380">
        <v>6.0089350000000001</v>
      </c>
      <c r="DP187" s="380">
        <v>8.252713</v>
      </c>
      <c r="DQ187" s="379">
        <f>_xlfn.FLOOR.PRECISE('[10]численность 2021'!J124)</f>
        <v>9</v>
      </c>
      <c r="DR187" s="379">
        <v>1.8943999999999999e-002</v>
      </c>
      <c r="DS187" s="379">
        <v>2.3768999999999998e-002</v>
      </c>
      <c r="DT187" s="282">
        <f t="shared" si="945"/>
        <v>2.5921658074808496e-002</v>
      </c>
      <c r="DU187" s="381">
        <f>_xlfn.FLOOR.PRECISE('[10]численность 2021'!S124)</f>
        <v>0</v>
      </c>
      <c r="DV187" s="285">
        <f t="shared" si="946"/>
        <v>0.90000000000000002</v>
      </c>
      <c r="DW187" s="286">
        <f t="shared" si="947"/>
        <v>0</v>
      </c>
      <c r="DX187" s="337"/>
      <c r="DY187" s="380">
        <v>0</v>
      </c>
      <c r="DZ187" s="382">
        <v>0</v>
      </c>
      <c r="EA187" s="379">
        <f>_xlfn.FLOOR.PRECISE('[10]численность 2021'!T124)</f>
        <v>0</v>
      </c>
      <c r="EB187" s="282">
        <v>0</v>
      </c>
      <c r="EC187" s="379">
        <v>0</v>
      </c>
      <c r="ED187" s="282">
        <f t="shared" si="952"/>
        <v>0</v>
      </c>
      <c r="EE187" s="381">
        <f>_xlfn.FLOOR.PRECISE('[10]численность 2021'!U124)</f>
        <v>0</v>
      </c>
      <c r="EF187" s="285">
        <f t="shared" si="948"/>
        <v>0</v>
      </c>
      <c r="EG187" s="286">
        <f t="shared" si="949"/>
        <v>0</v>
      </c>
      <c r="EH187" s="337"/>
    </row>
    <row r="188" ht="15.75">
      <c r="A188" s="268" t="s">
        <v>151</v>
      </c>
      <c r="B188" s="282"/>
      <c r="C188" s="283"/>
      <c r="D188" s="283"/>
      <c r="E188" s="282"/>
      <c r="F188" s="282"/>
      <c r="G188" s="282"/>
      <c r="H188" s="282"/>
      <c r="I188" s="284"/>
      <c r="J188" s="285">
        <f t="shared" si="950"/>
        <v>0</v>
      </c>
      <c r="K188" s="286">
        <f t="shared" si="924"/>
        <v>0</v>
      </c>
      <c r="L188" s="337"/>
      <c r="M188" s="283"/>
      <c r="N188" s="283"/>
      <c r="O188" s="282"/>
      <c r="P188" s="282"/>
      <c r="Q188" s="282"/>
      <c r="R188" s="282"/>
      <c r="S188" s="284"/>
      <c r="T188" s="284"/>
      <c r="U188" s="285">
        <f t="shared" si="958"/>
        <v>0</v>
      </c>
      <c r="V188" s="286">
        <f t="shared" si="926"/>
        <v>0</v>
      </c>
      <c r="W188" s="337"/>
      <c r="X188" s="337"/>
      <c r="Y188" s="288"/>
      <c r="Z188" s="283"/>
      <c r="AA188" s="283"/>
      <c r="AB188" s="282"/>
      <c r="AC188" s="282"/>
      <c r="AD188" s="282"/>
      <c r="AE188" s="282" t="e">
        <f t="shared" si="927"/>
        <v>#DIV/0!</v>
      </c>
      <c r="AF188" s="284"/>
      <c r="AG188" s="285">
        <f t="shared" si="928"/>
        <v>0</v>
      </c>
      <c r="AH188" s="286">
        <f t="shared" si="953"/>
        <v>0</v>
      </c>
      <c r="AI188" s="289">
        <f t="shared" si="929"/>
        <v>0</v>
      </c>
      <c r="AJ188" s="337"/>
      <c r="AK188" s="337"/>
      <c r="AL188" s="283"/>
      <c r="AM188" s="283"/>
      <c r="AN188" s="282"/>
      <c r="AO188" s="282"/>
      <c r="AP188" s="282"/>
      <c r="AQ188" s="282" t="e">
        <f t="shared" si="930"/>
        <v>#DIV/0!</v>
      </c>
      <c r="AR188" s="284"/>
      <c r="AS188" s="284"/>
      <c r="AT188" s="284" t="e">
        <f t="shared" si="959"/>
        <v>#DIV/0!</v>
      </c>
      <c r="AU188" s="285">
        <f t="shared" si="931"/>
        <v>0</v>
      </c>
      <c r="AV188" s="285">
        <f t="shared" si="960"/>
        <v>0</v>
      </c>
      <c r="AW188" s="290">
        <f t="shared" si="932"/>
        <v>0</v>
      </c>
      <c r="AX188" s="337"/>
      <c r="AY188" s="285">
        <f t="shared" si="921"/>
        <v>0</v>
      </c>
      <c r="AZ188" s="286">
        <f t="shared" si="951"/>
        <v>0</v>
      </c>
      <c r="BA188" s="337"/>
      <c r="BB188" s="285">
        <f t="shared" si="922"/>
        <v>0</v>
      </c>
      <c r="BC188" s="337"/>
      <c r="BD188" s="283"/>
      <c r="BE188" s="283"/>
      <c r="BF188" s="282"/>
      <c r="BG188" s="282"/>
      <c r="BH188" s="282"/>
      <c r="BI188" s="282" t="e">
        <f t="shared" si="933"/>
        <v>#DIV/0!</v>
      </c>
      <c r="BJ188" s="284"/>
      <c r="BK188" s="284"/>
      <c r="BL188" s="284" t="e">
        <f t="shared" si="961"/>
        <v>#DIV/0!</v>
      </c>
      <c r="BM188" s="285">
        <f t="shared" si="934"/>
        <v>0</v>
      </c>
      <c r="BN188" s="290">
        <f t="shared" si="935"/>
        <v>0</v>
      </c>
      <c r="BO188" s="337"/>
      <c r="BP188" s="285">
        <f t="shared" si="923"/>
        <v>0</v>
      </c>
      <c r="BQ188" s="286">
        <f t="shared" si="936"/>
        <v>0</v>
      </c>
      <c r="BR188" s="337"/>
      <c r="BS188" s="285">
        <f t="shared" si="937"/>
        <v>0</v>
      </c>
      <c r="BT188" s="337"/>
      <c r="BU188" s="283"/>
      <c r="BV188" s="283"/>
      <c r="BW188" s="282"/>
      <c r="BX188" s="282"/>
      <c r="BY188" s="282"/>
      <c r="BZ188" s="282" t="e">
        <f t="shared" si="938"/>
        <v>#DIV/0!</v>
      </c>
      <c r="CA188" s="284"/>
      <c r="CB188" s="284"/>
      <c r="CC188" s="284"/>
      <c r="CD188" s="284" t="e">
        <f t="shared" si="962"/>
        <v>#DIV/0!</v>
      </c>
      <c r="CE188" s="285">
        <f t="shared" si="939"/>
        <v>0</v>
      </c>
      <c r="CF188" s="290">
        <f t="shared" si="940"/>
        <v>0</v>
      </c>
      <c r="CG188" s="337"/>
      <c r="CH188" s="285">
        <f t="shared" si="963"/>
        <v>0</v>
      </c>
      <c r="CI188" s="286">
        <f t="shared" si="941"/>
        <v>0</v>
      </c>
      <c r="CJ188" s="337"/>
      <c r="CK188" s="285">
        <f t="shared" si="964"/>
        <v>0</v>
      </c>
      <c r="CL188" s="286">
        <f t="shared" si="942"/>
        <v>0</v>
      </c>
      <c r="CM188" s="337"/>
      <c r="CN188" s="285">
        <f t="shared" ref="CN188:CN205" si="967">CG188*0.2</f>
        <v>0</v>
      </c>
      <c r="CO188" s="337"/>
      <c r="CP188" s="291">
        <f t="shared" ref="CP188:CP205" si="968">IF(CG188*0.25&gt;CJ188+CM188-0.1,1,0)</f>
        <v>1</v>
      </c>
      <c r="CQ188" s="283"/>
      <c r="CR188" s="283"/>
      <c r="CS188" s="283"/>
      <c r="CT188" s="282"/>
      <c r="CU188" s="282"/>
      <c r="CV188" s="282"/>
      <c r="CW188" s="284"/>
      <c r="CX188" s="285">
        <f t="shared" si="954"/>
        <v>0</v>
      </c>
      <c r="CY188" s="290">
        <f t="shared" si="955"/>
        <v>0</v>
      </c>
      <c r="CZ188" s="292"/>
      <c r="DA188" s="285">
        <f t="shared" si="956"/>
        <v>0</v>
      </c>
      <c r="DB188" s="292"/>
      <c r="DC188" s="283"/>
      <c r="DD188" s="283"/>
      <c r="DE188" s="282"/>
      <c r="DF188" s="282"/>
      <c r="DG188" s="282"/>
      <c r="DH188" s="282" t="e">
        <f t="shared" si="943"/>
        <v>#DIV/0!</v>
      </c>
      <c r="DI188" s="284"/>
      <c r="DJ188" s="285">
        <f t="shared" si="965"/>
        <v>0</v>
      </c>
      <c r="DK188" s="286">
        <f t="shared" si="944"/>
        <v>0</v>
      </c>
      <c r="DL188" s="337"/>
      <c r="DM188" s="285">
        <f t="shared" si="966"/>
        <v>0</v>
      </c>
      <c r="DN188" s="337"/>
      <c r="DO188" s="283"/>
      <c r="DP188" s="283"/>
      <c r="DQ188" s="282"/>
      <c r="DR188" s="282"/>
      <c r="DS188" s="282"/>
      <c r="DT188" s="282" t="e">
        <f t="shared" si="945"/>
        <v>#DIV/0!</v>
      </c>
      <c r="DU188" s="284"/>
      <c r="DV188" s="285">
        <f t="shared" si="946"/>
        <v>0</v>
      </c>
      <c r="DW188" s="286">
        <f t="shared" si="947"/>
        <v>0</v>
      </c>
      <c r="DX188" s="337"/>
      <c r="DY188" s="283"/>
      <c r="DZ188" s="293"/>
      <c r="EA188" s="282"/>
      <c r="EB188" s="282"/>
      <c r="EC188" s="283"/>
      <c r="ED188" s="282" t="e">
        <f t="shared" si="952"/>
        <v>#DIV/0!</v>
      </c>
      <c r="EE188" s="284"/>
      <c r="EF188" s="285">
        <f t="shared" si="948"/>
        <v>0</v>
      </c>
      <c r="EG188" s="286">
        <f t="shared" si="949"/>
        <v>0</v>
      </c>
      <c r="EH188" s="292"/>
    </row>
    <row r="189" ht="31.5">
      <c r="A189" s="152" t="s">
        <v>152</v>
      </c>
      <c r="B189" s="282">
        <f>'[10]численность 2021'!C106</f>
        <v>211.22000122070313</v>
      </c>
      <c r="C189" s="283">
        <v>21.526862999999999</v>
      </c>
      <c r="D189" s="283">
        <v>0</v>
      </c>
      <c r="E189" s="282">
        <f>_xlfn.FLOOR.PRECISE('[10]численность 2021'!D106)</f>
        <v>0</v>
      </c>
      <c r="F189" s="282">
        <v>0</v>
      </c>
      <c r="G189" s="282">
        <v>0</v>
      </c>
      <c r="H189" s="282">
        <f t="shared" si="957"/>
        <v>0</v>
      </c>
      <c r="I189" s="284">
        <f>_xlfn.FLOOR.PRECISE('[10]численность 2021'!R106)</f>
        <v>0</v>
      </c>
      <c r="J189" s="285">
        <f t="shared" si="950"/>
        <v>0</v>
      </c>
      <c r="K189" s="286">
        <f t="shared" si="924"/>
        <v>0</v>
      </c>
      <c r="L189" s="337"/>
      <c r="M189" s="283">
        <v>0</v>
      </c>
      <c r="N189" s="283">
        <v>0</v>
      </c>
      <c r="O189" s="282">
        <f>_xlfn.FLOOR.PRECISE('[10]численность 2021'!P106)</f>
        <v>0</v>
      </c>
      <c r="P189" s="282">
        <v>0</v>
      </c>
      <c r="Q189" s="282">
        <v>0</v>
      </c>
      <c r="R189" s="282">
        <f t="shared" si="925"/>
        <v>0</v>
      </c>
      <c r="S189" s="284">
        <f>_xlfn.FLOOR.PRECISE('[10]численность 2021'!Q106)</f>
        <v>0</v>
      </c>
      <c r="T189" s="284"/>
      <c r="U189" s="285">
        <f t="shared" si="958"/>
        <v>0</v>
      </c>
      <c r="V189" s="286">
        <f t="shared" si="926"/>
        <v>0</v>
      </c>
      <c r="W189" s="337"/>
      <c r="X189" s="337"/>
      <c r="Y189" s="288"/>
      <c r="Z189" s="283">
        <v>0</v>
      </c>
      <c r="AA189" s="283">
        <v>0</v>
      </c>
      <c r="AB189" s="282">
        <f>_xlfn.FLOOR.PRECISE('[10]численность 2021'!E106)</f>
        <v>0</v>
      </c>
      <c r="AC189" s="282">
        <v>0</v>
      </c>
      <c r="AD189" s="282">
        <v>0</v>
      </c>
      <c r="AE189" s="282">
        <f t="shared" si="927"/>
        <v>0</v>
      </c>
      <c r="AF189" s="284">
        <f>_xlfn.FLOOR.PRECISE('[10]численность 2021'!O106)</f>
        <v>0</v>
      </c>
      <c r="AG189" s="285">
        <f t="shared" si="928"/>
        <v>0</v>
      </c>
      <c r="AH189" s="286">
        <f t="shared" si="953"/>
        <v>0</v>
      </c>
      <c r="AI189" s="289">
        <f t="shared" si="929"/>
        <v>0</v>
      </c>
      <c r="AJ189" s="337"/>
      <c r="AK189" s="337"/>
      <c r="AL189" s="283">
        <v>336.23464999999999</v>
      </c>
      <c r="AM189" s="283">
        <v>406.70764200000002</v>
      </c>
      <c r="AN189" s="282">
        <f>_xlfn.FLOOR.PRECISE('[10]численность 2021'!F106)</f>
        <v>418</v>
      </c>
      <c r="AO189" s="282">
        <v>1.591869</v>
      </c>
      <c r="AP189" s="282">
        <v>1.9255169999999999</v>
      </c>
      <c r="AQ189" s="282">
        <f t="shared" si="930"/>
        <v>1.9789792518902274</v>
      </c>
      <c r="AR189" s="284">
        <f>_xlfn.FLOOR.PRECISE('[10]численность 2021'!L106)</f>
        <v>35</v>
      </c>
      <c r="AS189" s="284"/>
      <c r="AT189" s="284">
        <f t="shared" si="959"/>
        <v>35</v>
      </c>
      <c r="AU189" s="285">
        <f t="shared" si="931"/>
        <v>20.900000000000002</v>
      </c>
      <c r="AV189" s="285">
        <f t="shared" si="960"/>
        <v>0</v>
      </c>
      <c r="AW189" s="290">
        <f t="shared" si="932"/>
        <v>20.900000000000002</v>
      </c>
      <c r="AX189" s="337">
        <v>20</v>
      </c>
      <c r="AY189" s="285">
        <f t="shared" si="921"/>
        <v>3</v>
      </c>
      <c r="AZ189" s="286">
        <f t="shared" si="951"/>
        <v>0</v>
      </c>
      <c r="BA189" s="337"/>
      <c r="BB189" s="285">
        <f t="shared" si="922"/>
        <v>6</v>
      </c>
      <c r="BC189" s="337">
        <v>6</v>
      </c>
      <c r="BD189" s="283">
        <v>13.678528999999999</v>
      </c>
      <c r="BE189" s="283">
        <v>3.419632</v>
      </c>
      <c r="BF189" s="282">
        <f>_xlfn.FLOOR.PRECISE('[10]численность 2021'!G106)</f>
        <v>13</v>
      </c>
      <c r="BG189" s="282">
        <v>6.4759999999999998e-002</v>
      </c>
      <c r="BH189" s="282">
        <v>1.619e-002</v>
      </c>
      <c r="BI189" s="282">
        <f t="shared" si="933"/>
        <v>6.1547201613810901e-002</v>
      </c>
      <c r="BJ189" s="284">
        <f>_xlfn.FLOOR.PRECISE('[10]численность 2021'!K106)</f>
        <v>0</v>
      </c>
      <c r="BK189" s="284"/>
      <c r="BL189" s="284">
        <f t="shared" si="961"/>
        <v>0</v>
      </c>
      <c r="BM189" s="285">
        <f t="shared" si="934"/>
        <v>0.39000000000000001</v>
      </c>
      <c r="BN189" s="290">
        <f t="shared" si="935"/>
        <v>0</v>
      </c>
      <c r="BO189" s="337"/>
      <c r="BP189" s="285">
        <f t="shared" si="923"/>
        <v>0</v>
      </c>
      <c r="BQ189" s="286">
        <f t="shared" si="936"/>
        <v>0</v>
      </c>
      <c r="BR189" s="337"/>
      <c r="BS189" s="285">
        <f t="shared" si="937"/>
        <v>0</v>
      </c>
      <c r="BT189" s="337"/>
      <c r="BU189" s="283">
        <v>0</v>
      </c>
      <c r="BV189" s="283">
        <v>0</v>
      </c>
      <c r="BW189" s="282">
        <f>_xlfn.FLOOR.PRECISE('[10]численность 2021'!H106)</f>
        <v>0</v>
      </c>
      <c r="BX189" s="282">
        <v>0</v>
      </c>
      <c r="BY189" s="282">
        <v>0</v>
      </c>
      <c r="BZ189" s="282">
        <f t="shared" si="938"/>
        <v>0</v>
      </c>
      <c r="CA189" s="284">
        <f>_xlfn.FLOOR.PRECISE('[10]численность 2021'!M106)</f>
        <v>0</v>
      </c>
      <c r="CB189" s="284"/>
      <c r="CC189" s="284"/>
      <c r="CD189" s="284">
        <f t="shared" si="962"/>
        <v>0</v>
      </c>
      <c r="CE189" s="285">
        <f t="shared" si="939"/>
        <v>0</v>
      </c>
      <c r="CF189" s="290">
        <f t="shared" si="940"/>
        <v>0</v>
      </c>
      <c r="CG189" s="337"/>
      <c r="CH189" s="285">
        <f t="shared" si="963"/>
        <v>0</v>
      </c>
      <c r="CI189" s="286">
        <f t="shared" si="941"/>
        <v>0</v>
      </c>
      <c r="CJ189" s="337"/>
      <c r="CK189" s="285">
        <f t="shared" si="964"/>
        <v>0</v>
      </c>
      <c r="CL189" s="286">
        <f t="shared" si="942"/>
        <v>0</v>
      </c>
      <c r="CM189" s="337"/>
      <c r="CN189" s="285">
        <f t="shared" si="967"/>
        <v>0</v>
      </c>
      <c r="CO189" s="337"/>
      <c r="CP189" s="291">
        <f t="shared" si="968"/>
        <v>1</v>
      </c>
      <c r="CQ189" s="283">
        <v>0</v>
      </c>
      <c r="CR189" s="283">
        <v>0</v>
      </c>
      <c r="CS189" s="283" t="e">
        <f>#NAME?</f>
        <v>#REF!</v>
      </c>
      <c r="CT189" s="282">
        <v>0</v>
      </c>
      <c r="CU189" s="282">
        <v>0</v>
      </c>
      <c r="CV189" s="282" t="e">
        <f>#NAME?</f>
        <v>#REF!</v>
      </c>
      <c r="CW189" s="284" t="e">
        <f>#NAME?</f>
        <v>#REF!</v>
      </c>
      <c r="CX189" s="285" t="e">
        <f t="shared" si="954"/>
        <v>#REF!</v>
      </c>
      <c r="CY189" s="290" t="e">
        <f t="shared" si="955"/>
        <v>#REF!</v>
      </c>
      <c r="CZ189" s="292"/>
      <c r="DA189" s="285">
        <f t="shared" si="956"/>
        <v>0</v>
      </c>
      <c r="DB189" s="292"/>
      <c r="DC189" s="283">
        <v>0</v>
      </c>
      <c r="DD189" s="283">
        <v>0</v>
      </c>
      <c r="DE189" s="282">
        <f>_xlfn.FLOOR.PRECISE('[10]численность 2021'!I106)</f>
        <v>0</v>
      </c>
      <c r="DF189" s="282">
        <v>0</v>
      </c>
      <c r="DG189" s="282">
        <v>0</v>
      </c>
      <c r="DH189" s="282">
        <f t="shared" si="943"/>
        <v>0</v>
      </c>
      <c r="DI189" s="284">
        <f>_xlfn.FLOOR.PRECISE('[10]численность 2021'!N106)</f>
        <v>0</v>
      </c>
      <c r="DJ189" s="285">
        <f t="shared" si="965"/>
        <v>0</v>
      </c>
      <c r="DK189" s="286">
        <f t="shared" si="944"/>
        <v>0</v>
      </c>
      <c r="DL189" s="337"/>
      <c r="DM189" s="285">
        <f t="shared" si="966"/>
        <v>0</v>
      </c>
      <c r="DN189" s="337"/>
      <c r="DO189" s="283">
        <v>2.2423820000000001</v>
      </c>
      <c r="DP189" s="283">
        <v>1.121191</v>
      </c>
      <c r="DQ189" s="282">
        <f>_xlfn.FLOOR.PRECISE('[10]численность 2021'!J106)</f>
        <v>0</v>
      </c>
      <c r="DR189" s="282">
        <v>1.0616e-002</v>
      </c>
      <c r="DS189" s="282">
        <v>5.3080000000000002e-003</v>
      </c>
      <c r="DT189" s="282">
        <f t="shared" si="945"/>
        <v>0</v>
      </c>
      <c r="DU189" s="284">
        <f>_xlfn.FLOOR.PRECISE('[10]численность 2021'!S106)</f>
        <v>0</v>
      </c>
      <c r="DV189" s="285">
        <f t="shared" si="946"/>
        <v>0</v>
      </c>
      <c r="DW189" s="286">
        <f t="shared" si="947"/>
        <v>0</v>
      </c>
      <c r="DX189" s="337"/>
      <c r="DY189" s="283">
        <v>43</v>
      </c>
      <c r="DZ189" s="293">
        <v>0</v>
      </c>
      <c r="EA189" s="282">
        <f>_xlfn.FLOOR.PRECISE('[10]численность 2021'!T106)</f>
        <v>28</v>
      </c>
      <c r="EB189" s="282">
        <v>0.20357900000000001</v>
      </c>
      <c r="EC189" s="283">
        <v>0</v>
      </c>
      <c r="ED189" s="282">
        <f t="shared" si="952"/>
        <v>0.13256320347590039</v>
      </c>
      <c r="EE189" s="284">
        <f>_xlfn.FLOOR.PRECISE('[10]численность 2021'!U106)</f>
        <v>2</v>
      </c>
      <c r="EF189" s="285">
        <f t="shared" si="948"/>
        <v>2.8000000000000003</v>
      </c>
      <c r="EG189" s="286">
        <f t="shared" si="949"/>
        <v>2</v>
      </c>
      <c r="EH189" s="292">
        <v>2</v>
      </c>
    </row>
    <row r="190" ht="15.75">
      <c r="A190" s="268" t="s">
        <v>254</v>
      </c>
      <c r="B190" s="282"/>
      <c r="C190" s="283"/>
      <c r="D190" s="283"/>
      <c r="E190" s="282"/>
      <c r="F190" s="282"/>
      <c r="G190" s="282"/>
      <c r="H190" s="282"/>
      <c r="I190" s="284"/>
      <c r="J190" s="285">
        <f t="shared" si="950"/>
        <v>0</v>
      </c>
      <c r="K190" s="286">
        <f t="shared" si="924"/>
        <v>0</v>
      </c>
      <c r="L190" s="337"/>
      <c r="M190" s="283"/>
      <c r="N190" s="283"/>
      <c r="O190" s="282"/>
      <c r="P190" s="282"/>
      <c r="Q190" s="282"/>
      <c r="R190" s="282" t="e">
        <f t="shared" si="925"/>
        <v>#DIV/0!</v>
      </c>
      <c r="S190" s="284"/>
      <c r="T190" s="284"/>
      <c r="U190" s="285">
        <f t="shared" si="958"/>
        <v>0</v>
      </c>
      <c r="V190" s="286">
        <f t="shared" si="926"/>
        <v>0</v>
      </c>
      <c r="W190" s="337"/>
      <c r="X190" s="337"/>
      <c r="Y190" s="288"/>
      <c r="Z190" s="283"/>
      <c r="AA190" s="283"/>
      <c r="AB190" s="282"/>
      <c r="AC190" s="282"/>
      <c r="AD190" s="282"/>
      <c r="AE190" s="282" t="e">
        <f t="shared" si="927"/>
        <v>#DIV/0!</v>
      </c>
      <c r="AF190" s="284"/>
      <c r="AG190" s="285">
        <f t="shared" si="928"/>
        <v>0</v>
      </c>
      <c r="AH190" s="286">
        <f t="shared" si="953"/>
        <v>0</v>
      </c>
      <c r="AI190" s="289">
        <f t="shared" si="929"/>
        <v>0</v>
      </c>
      <c r="AJ190" s="337"/>
      <c r="AK190" s="337"/>
      <c r="AL190" s="283"/>
      <c r="AM190" s="283"/>
      <c r="AN190" s="282"/>
      <c r="AO190" s="282"/>
      <c r="AP190" s="282"/>
      <c r="AQ190" s="282" t="e">
        <f t="shared" si="930"/>
        <v>#DIV/0!</v>
      </c>
      <c r="AR190" s="284"/>
      <c r="AS190" s="284"/>
      <c r="AT190" s="284" t="e">
        <f t="shared" si="959"/>
        <v>#DIV/0!</v>
      </c>
      <c r="AU190" s="285">
        <f t="shared" si="931"/>
        <v>0</v>
      </c>
      <c r="AV190" s="285">
        <f t="shared" si="960"/>
        <v>0</v>
      </c>
      <c r="AW190" s="290">
        <f t="shared" si="932"/>
        <v>0</v>
      </c>
      <c r="AX190" s="337"/>
      <c r="AY190" s="285">
        <f t="shared" ref="AY190:AY205" si="969">IF(AX190&gt;7,AX190*0.15,0)</f>
        <v>0</v>
      </c>
      <c r="AZ190" s="286">
        <f t="shared" si="951"/>
        <v>0</v>
      </c>
      <c r="BA190" s="337"/>
      <c r="BB190" s="285">
        <f t="shared" ref="BB190:BB205" si="970">AX190*0.3</f>
        <v>0</v>
      </c>
      <c r="BC190" s="337"/>
      <c r="BD190" s="283"/>
      <c r="BE190" s="283"/>
      <c r="BF190" s="282"/>
      <c r="BG190" s="282"/>
      <c r="BH190" s="282"/>
      <c r="BI190" s="282" t="e">
        <f t="shared" si="933"/>
        <v>#DIV/0!</v>
      </c>
      <c r="BJ190" s="284"/>
      <c r="BK190" s="284"/>
      <c r="BL190" s="284" t="e">
        <f t="shared" si="961"/>
        <v>#DIV/0!</v>
      </c>
      <c r="BM190" s="285">
        <f t="shared" si="934"/>
        <v>0</v>
      </c>
      <c r="BN190" s="290">
        <f t="shared" si="935"/>
        <v>0</v>
      </c>
      <c r="BO190" s="337"/>
      <c r="BP190" s="285">
        <f t="shared" ref="BP190:BP205" si="971">IF(BO190&gt;3,BO190*0.15,0)</f>
        <v>0</v>
      </c>
      <c r="BQ190" s="286">
        <f t="shared" si="936"/>
        <v>0</v>
      </c>
      <c r="BR190" s="337"/>
      <c r="BS190" s="285">
        <f t="shared" si="937"/>
        <v>0</v>
      </c>
      <c r="BT190" s="337"/>
      <c r="BU190" s="283"/>
      <c r="BV190" s="283"/>
      <c r="BW190" s="282"/>
      <c r="BX190" s="282"/>
      <c r="BY190" s="282"/>
      <c r="BZ190" s="282" t="e">
        <f t="shared" si="938"/>
        <v>#DIV/0!</v>
      </c>
      <c r="CA190" s="284"/>
      <c r="CB190" s="284"/>
      <c r="CC190" s="284"/>
      <c r="CD190" s="284" t="e">
        <f t="shared" si="962"/>
        <v>#DIV/0!</v>
      </c>
      <c r="CE190" s="285">
        <f t="shared" si="939"/>
        <v>0</v>
      </c>
      <c r="CF190" s="290">
        <f t="shared" si="940"/>
        <v>0</v>
      </c>
      <c r="CG190" s="337"/>
      <c r="CH190" s="285">
        <f t="shared" si="963"/>
        <v>0</v>
      </c>
      <c r="CI190" s="286">
        <f t="shared" si="941"/>
        <v>0</v>
      </c>
      <c r="CJ190" s="337"/>
      <c r="CK190" s="285">
        <f t="shared" si="964"/>
        <v>0</v>
      </c>
      <c r="CL190" s="286">
        <f t="shared" si="942"/>
        <v>0</v>
      </c>
      <c r="CM190" s="337"/>
      <c r="CN190" s="285">
        <f t="shared" si="967"/>
        <v>0</v>
      </c>
      <c r="CO190" s="337"/>
      <c r="CP190" s="291">
        <f t="shared" si="968"/>
        <v>1</v>
      </c>
      <c r="CQ190" s="283"/>
      <c r="CR190" s="283"/>
      <c r="CS190" s="283"/>
      <c r="CT190" s="282"/>
      <c r="CU190" s="282"/>
      <c r="CV190" s="282"/>
      <c r="CW190" s="284"/>
      <c r="CX190" s="285">
        <f t="shared" si="954"/>
        <v>0</v>
      </c>
      <c r="CY190" s="290">
        <f t="shared" si="955"/>
        <v>0</v>
      </c>
      <c r="CZ190" s="292"/>
      <c r="DA190" s="285">
        <f t="shared" si="956"/>
        <v>0</v>
      </c>
      <c r="DB190" s="292"/>
      <c r="DC190" s="283"/>
      <c r="DD190" s="283"/>
      <c r="DE190" s="282"/>
      <c r="DF190" s="282"/>
      <c r="DG190" s="282"/>
      <c r="DH190" s="282" t="e">
        <f t="shared" si="943"/>
        <v>#DIV/0!</v>
      </c>
      <c r="DI190" s="284"/>
      <c r="DJ190" s="285">
        <f t="shared" si="965"/>
        <v>0</v>
      </c>
      <c r="DK190" s="286">
        <f t="shared" si="944"/>
        <v>0</v>
      </c>
      <c r="DL190" s="337"/>
      <c r="DM190" s="285">
        <f t="shared" si="966"/>
        <v>0</v>
      </c>
      <c r="DN190" s="337"/>
      <c r="DO190" s="283"/>
      <c r="DP190" s="283"/>
      <c r="DQ190" s="282"/>
      <c r="DR190" s="282"/>
      <c r="DS190" s="282"/>
      <c r="DT190" s="282" t="e">
        <f t="shared" si="945"/>
        <v>#DIV/0!</v>
      </c>
      <c r="DU190" s="284"/>
      <c r="DV190" s="285">
        <f t="shared" si="946"/>
        <v>0</v>
      </c>
      <c r="DW190" s="286">
        <f t="shared" si="947"/>
        <v>0</v>
      </c>
      <c r="DX190" s="337"/>
      <c r="DY190" s="283"/>
      <c r="DZ190" s="293"/>
      <c r="EA190" s="282"/>
      <c r="EB190" s="282"/>
      <c r="EC190" s="283"/>
      <c r="ED190" s="282" t="e">
        <f t="shared" si="952"/>
        <v>#DIV/0!</v>
      </c>
      <c r="EE190" s="284"/>
      <c r="EF190" s="285">
        <f t="shared" si="948"/>
        <v>0</v>
      </c>
      <c r="EG190" s="286">
        <f t="shared" si="949"/>
        <v>0</v>
      </c>
      <c r="EH190" s="292"/>
    </row>
    <row r="191" ht="63">
      <c r="A191" s="152" t="s">
        <v>363</v>
      </c>
      <c r="B191" s="282">
        <f>'[10]численность 2021'!C195</f>
        <v>27.899999618530273</v>
      </c>
      <c r="C191" s="283">
        <v>34.667544999999997</v>
      </c>
      <c r="D191" s="283">
        <v>5.6205129999999999</v>
      </c>
      <c r="E191" s="282">
        <f>_xlfn.FLOOR.PRECISE('[10]численность 2021'!D195)</f>
        <v>25</v>
      </c>
      <c r="F191" s="282">
        <v>0.20145199999999999</v>
      </c>
      <c r="G191" s="282">
        <v>0.20145199999999999</v>
      </c>
      <c r="H191" s="282">
        <f t="shared" si="957"/>
        <v>0.89605735992181923</v>
      </c>
      <c r="I191" s="284">
        <f>_xlfn.FLOOR.PRECISE('[10]численность 2021'!R195)</f>
        <v>0</v>
      </c>
      <c r="J191" s="285">
        <f t="shared" si="950"/>
        <v>8.75</v>
      </c>
      <c r="K191" s="286">
        <f t="shared" si="924"/>
        <v>0</v>
      </c>
      <c r="L191" s="292"/>
      <c r="M191" s="283">
        <v>0</v>
      </c>
      <c r="N191" s="283">
        <v>0</v>
      </c>
      <c r="O191" s="282">
        <f>_xlfn.FLOOR.PRECISE('[10]численность 2021'!P195)</f>
        <v>0</v>
      </c>
      <c r="P191" s="282">
        <v>0</v>
      </c>
      <c r="Q191" s="282">
        <v>0</v>
      </c>
      <c r="R191" s="282">
        <f t="shared" si="925"/>
        <v>0</v>
      </c>
      <c r="S191" s="284">
        <f>_xlfn.FLOOR.PRECISE('[10]численность 2021'!Q195)</f>
        <v>0</v>
      </c>
      <c r="T191" s="284"/>
      <c r="U191" s="285">
        <f t="shared" si="958"/>
        <v>0</v>
      </c>
      <c r="V191" s="286">
        <f t="shared" si="926"/>
        <v>0</v>
      </c>
      <c r="W191" s="292"/>
      <c r="X191" s="292"/>
      <c r="Y191" s="288"/>
      <c r="Z191" s="283">
        <v>46.584515000000003</v>
      </c>
      <c r="AA191" s="283">
        <v>35.245296000000003</v>
      </c>
      <c r="AB191" s="282">
        <f>_xlfn.FLOOR.PRECISE('[10]численность 2021'!E195)</f>
        <v>55</v>
      </c>
      <c r="AC191" s="282">
        <v>1.6685000000000001</v>
      </c>
      <c r="AD191" s="282">
        <v>1.263272</v>
      </c>
      <c r="AE191" s="282">
        <f t="shared" si="927"/>
        <v>1.9713261918280023</v>
      </c>
      <c r="AF191" s="284">
        <f>_xlfn.FLOOR.PRECISE('[10]численность 2021'!O195)</f>
        <v>0</v>
      </c>
      <c r="AG191" s="285">
        <f t="shared" si="928"/>
        <v>2.75</v>
      </c>
      <c r="AH191" s="286">
        <f t="shared" si="953"/>
        <v>0</v>
      </c>
      <c r="AI191" s="289">
        <f t="shared" si="929"/>
        <v>0</v>
      </c>
      <c r="AJ191" s="292"/>
      <c r="AK191" s="292"/>
      <c r="AL191" s="283">
        <v>110.502472</v>
      </c>
      <c r="AM191" s="283">
        <v>136.46154799999999</v>
      </c>
      <c r="AN191" s="282">
        <f>_xlfn.FLOOR.PRECISE('[10]численность 2021'!F195)</f>
        <v>143</v>
      </c>
      <c r="AO191" s="282">
        <v>3.9578250000000001</v>
      </c>
      <c r="AP191" s="282">
        <v>4.891095</v>
      </c>
      <c r="AQ191" s="282">
        <f t="shared" si="930"/>
        <v>5.1254480987528055</v>
      </c>
      <c r="AR191" s="284">
        <f>_xlfn.FLOOR.PRECISE('[10]численность 2021'!L195)</f>
        <v>0</v>
      </c>
      <c r="AS191" s="284"/>
      <c r="AT191" s="284">
        <f t="shared" si="959"/>
        <v>0</v>
      </c>
      <c r="AU191" s="285">
        <f t="shared" si="931"/>
        <v>11.44</v>
      </c>
      <c r="AV191" s="285">
        <f t="shared" si="960"/>
        <v>0</v>
      </c>
      <c r="AW191" s="290">
        <f t="shared" si="932"/>
        <v>0</v>
      </c>
      <c r="AX191" s="292"/>
      <c r="AY191" s="285">
        <f t="shared" si="969"/>
        <v>0</v>
      </c>
      <c r="AZ191" s="286">
        <f t="shared" si="951"/>
        <v>0</v>
      </c>
      <c r="BA191" s="292"/>
      <c r="BB191" s="285">
        <f t="shared" si="970"/>
        <v>0</v>
      </c>
      <c r="BC191" s="292"/>
      <c r="BD191" s="283">
        <v>30.288961</v>
      </c>
      <c r="BE191" s="283">
        <v>17.856838</v>
      </c>
      <c r="BF191" s="282">
        <f>_xlfn.FLOOR.PRECISE('[10]численность 2021'!G195)</f>
        <v>39</v>
      </c>
      <c r="BG191" s="282">
        <v>1.084848</v>
      </c>
      <c r="BH191" s="282">
        <v>0.64002999999999999</v>
      </c>
      <c r="BI191" s="282">
        <f t="shared" si="933"/>
        <v>1.397849481478038</v>
      </c>
      <c r="BJ191" s="284">
        <f>_xlfn.FLOOR.PRECISE('[10]численность 2021'!K195)</f>
        <v>0</v>
      </c>
      <c r="BK191" s="284"/>
      <c r="BL191" s="284">
        <f t="shared" si="961"/>
        <v>0</v>
      </c>
      <c r="BM191" s="285">
        <f t="shared" si="934"/>
        <v>1.9500000000000002</v>
      </c>
      <c r="BN191" s="290">
        <f t="shared" si="935"/>
        <v>0</v>
      </c>
      <c r="BO191" s="292"/>
      <c r="BP191" s="285">
        <f t="shared" si="971"/>
        <v>0</v>
      </c>
      <c r="BQ191" s="286">
        <f t="shared" si="936"/>
        <v>0</v>
      </c>
      <c r="BR191" s="292"/>
      <c r="BS191" s="285">
        <f t="shared" si="937"/>
        <v>0</v>
      </c>
      <c r="BT191" s="292"/>
      <c r="BU191" s="283">
        <v>76.988968</v>
      </c>
      <c r="BV191" s="283">
        <v>49.9991455078125</v>
      </c>
      <c r="BW191" s="282">
        <f>_xlfn.FLOOR.PRECISE('[10]численность 2021'!H195)</f>
        <v>72</v>
      </c>
      <c r="BX191" s="282">
        <v>2.757485</v>
      </c>
      <c r="BY191" s="282">
        <v>1.792084</v>
      </c>
      <c r="BZ191" s="282">
        <f t="shared" si="938"/>
        <v>2.5806451965748392</v>
      </c>
      <c r="CA191" s="284">
        <f>_xlfn.FLOOR.PRECISE('[10]численность 2021'!M195)</f>
        <v>0</v>
      </c>
      <c r="CB191" s="284"/>
      <c r="CC191" s="284"/>
      <c r="CD191" s="284">
        <f t="shared" si="962"/>
        <v>0</v>
      </c>
      <c r="CE191" s="285">
        <f t="shared" si="939"/>
        <v>5.0400000000000009</v>
      </c>
      <c r="CF191" s="290">
        <f t="shared" si="940"/>
        <v>0</v>
      </c>
      <c r="CG191" s="292"/>
      <c r="CH191" s="285">
        <f t="shared" si="963"/>
        <v>0</v>
      </c>
      <c r="CI191" s="286">
        <f t="shared" si="941"/>
        <v>0</v>
      </c>
      <c r="CJ191" s="292"/>
      <c r="CK191" s="285">
        <f t="shared" si="964"/>
        <v>0</v>
      </c>
      <c r="CL191" s="286">
        <f t="shared" si="942"/>
        <v>0</v>
      </c>
      <c r="CM191" s="292"/>
      <c r="CN191" s="285">
        <f t="shared" si="967"/>
        <v>0</v>
      </c>
      <c r="CO191" s="292"/>
      <c r="CP191" s="291">
        <f t="shared" si="968"/>
        <v>1</v>
      </c>
      <c r="CQ191" s="283">
        <v>0</v>
      </c>
      <c r="CR191" s="283">
        <v>0</v>
      </c>
      <c r="CS191" s="283" t="e">
        <f>#NAME?</f>
        <v>#REF!</v>
      </c>
      <c r="CT191" s="282">
        <v>0</v>
      </c>
      <c r="CU191" s="282">
        <v>0</v>
      </c>
      <c r="CV191" s="282" t="e">
        <f>#NAME?</f>
        <v>#REF!</v>
      </c>
      <c r="CW191" s="284" t="e">
        <f>#NAME?</f>
        <v>#REF!</v>
      </c>
      <c r="CX191" s="285" t="e">
        <f t="shared" si="954"/>
        <v>#REF!</v>
      </c>
      <c r="CY191" s="290" t="e">
        <f t="shared" si="955"/>
        <v>#REF!</v>
      </c>
      <c r="CZ191" s="292"/>
      <c r="DA191" s="285">
        <f t="shared" si="956"/>
        <v>0</v>
      </c>
      <c r="DB191" s="292"/>
      <c r="DC191" s="283">
        <v>0</v>
      </c>
      <c r="DD191" s="283">
        <v>0</v>
      </c>
      <c r="DE191" s="282">
        <f>_xlfn.FLOOR.PRECISE('[10]численность 2021'!I195)</f>
        <v>0</v>
      </c>
      <c r="DF191" s="282">
        <v>0</v>
      </c>
      <c r="DG191" s="282">
        <v>0</v>
      </c>
      <c r="DH191" s="282">
        <f t="shared" si="943"/>
        <v>0</v>
      </c>
      <c r="DI191" s="284">
        <f>_xlfn.FLOOR.PRECISE('[10]численность 2021'!N195)</f>
        <v>0</v>
      </c>
      <c r="DJ191" s="285">
        <f t="shared" si="965"/>
        <v>0</v>
      </c>
      <c r="DK191" s="286">
        <f t="shared" si="944"/>
        <v>0</v>
      </c>
      <c r="DL191" s="292"/>
      <c r="DM191" s="285">
        <f t="shared" si="966"/>
        <v>0</v>
      </c>
      <c r="DN191" s="292"/>
      <c r="DO191" s="283">
        <v>1.805601</v>
      </c>
      <c r="DP191" s="283">
        <v>0</v>
      </c>
      <c r="DQ191" s="282">
        <f>_xlfn.FLOOR.PRECISE('[10]численность 2021'!J195)</f>
        <v>0</v>
      </c>
      <c r="DR191" s="282">
        <v>6.4671000000000006e-002</v>
      </c>
      <c r="DS191" s="282">
        <v>0</v>
      </c>
      <c r="DT191" s="282">
        <f t="shared" si="945"/>
        <v>0</v>
      </c>
      <c r="DU191" s="284">
        <f>_xlfn.FLOOR.PRECISE('[10]численность 2021'!S195)</f>
        <v>0</v>
      </c>
      <c r="DV191" s="285">
        <f t="shared" si="946"/>
        <v>0</v>
      </c>
      <c r="DW191" s="286">
        <f t="shared" si="947"/>
        <v>0</v>
      </c>
      <c r="DX191" s="292"/>
      <c r="DY191" s="283">
        <v>0</v>
      </c>
      <c r="DZ191" s="293">
        <v>0</v>
      </c>
      <c r="EA191" s="282">
        <f>_xlfn.FLOOR.PRECISE('[10]численность 2021'!T195)</f>
        <v>0</v>
      </c>
      <c r="EB191" s="282">
        <v>0</v>
      </c>
      <c r="EC191" s="283">
        <v>0</v>
      </c>
      <c r="ED191" s="282">
        <f t="shared" si="952"/>
        <v>0</v>
      </c>
      <c r="EE191" s="284">
        <f>_xlfn.FLOOR.PRECISE('[10]численность 2021'!U195)</f>
        <v>0</v>
      </c>
      <c r="EF191" s="285">
        <f t="shared" si="948"/>
        <v>0</v>
      </c>
      <c r="EG191" s="286">
        <f t="shared" si="949"/>
        <v>0</v>
      </c>
      <c r="EH191" s="292"/>
    </row>
    <row r="192" s="297" customFormat="1">
      <c r="A192" s="152" t="s">
        <v>364</v>
      </c>
      <c r="B192" s="298">
        <f>'[10]численность 2021'!C185</f>
        <v>5.3000001907348633</v>
      </c>
      <c r="C192" s="299">
        <v>10.385574999999999</v>
      </c>
      <c r="D192" s="299">
        <v>11.573259</v>
      </c>
      <c r="E192" s="298">
        <f>_xlfn.FLOOR.PRECISE('[10]численность 2021'!D185)</f>
        <v>6</v>
      </c>
      <c r="F192" s="298">
        <v>2.1836340000000001</v>
      </c>
      <c r="G192" s="282">
        <v>2.1836340000000001</v>
      </c>
      <c r="H192" s="282">
        <f t="shared" si="957"/>
        <v>1.1320754309573109</v>
      </c>
      <c r="I192" s="300">
        <f>_xlfn.FLOOR.PRECISE('[10]численность 2021'!R185)</f>
        <v>0</v>
      </c>
      <c r="J192" s="285">
        <f t="shared" si="950"/>
        <v>2.0999999999999996</v>
      </c>
      <c r="K192" s="286">
        <f t="shared" ref="K192:K205" si="972">IF(I192&lt;J192,I192,J192)</f>
        <v>0</v>
      </c>
      <c r="L192" s="287"/>
      <c r="M192" s="299">
        <v>14</v>
      </c>
      <c r="N192" s="299">
        <v>14</v>
      </c>
      <c r="O192" s="298">
        <f>_xlfn.FLOOR.PRECISE('[10]численность 2021'!P185)</f>
        <v>25</v>
      </c>
      <c r="P192" s="282">
        <v>2.6923080000000001</v>
      </c>
      <c r="Q192" s="298">
        <v>2.6415090000000001</v>
      </c>
      <c r="R192" s="282">
        <f t="shared" ref="R192:R205" si="973">O192/B192</f>
        <v>4.7169809623221282</v>
      </c>
      <c r="S192" s="300">
        <f>_xlfn.FLOOR.PRECISE('[10]численность 2021'!Q185)</f>
        <v>3</v>
      </c>
      <c r="T192" s="300"/>
      <c r="U192" s="285">
        <f t="shared" si="958"/>
        <v>7.5</v>
      </c>
      <c r="V192" s="286">
        <f t="shared" ref="V192:V205" si="974">IF(S192&lt;U192,S192,U192)</f>
        <v>3</v>
      </c>
      <c r="W192" s="287">
        <v>3</v>
      </c>
      <c r="X192" s="287"/>
      <c r="Y192" s="302"/>
      <c r="Z192" s="299">
        <v>1.240499</v>
      </c>
      <c r="AA192" s="299">
        <v>1.3907910000000001</v>
      </c>
      <c r="AB192" s="298">
        <f>_xlfn.FLOOR.PRECISE('[10]численность 2021'!E185)</f>
        <v>1</v>
      </c>
      <c r="AC192" s="298">
        <v>0.23855799999999999</v>
      </c>
      <c r="AD192" s="298">
        <v>0.26241300000000001</v>
      </c>
      <c r="AE192" s="282">
        <f t="shared" ref="AE192:AE205" si="975">AB192/B192</f>
        <v>0.18867923849288515</v>
      </c>
      <c r="AF192" s="300">
        <f>_xlfn.FLOOR.PRECISE('[10]численность 2021'!O185)</f>
        <v>0</v>
      </c>
      <c r="AG192" s="285">
        <f t="shared" ref="AG192:AG205" si="976">IF(AB192&gt;34,AB192*0.05,0)</f>
        <v>0</v>
      </c>
      <c r="AH192" s="286">
        <f t="shared" si="953"/>
        <v>0</v>
      </c>
      <c r="AI192" s="289">
        <f t="shared" ref="AI192:AI205" si="977">AJ192*0.75</f>
        <v>0</v>
      </c>
      <c r="AJ192" s="287"/>
      <c r="AK192" s="287"/>
      <c r="AL192" s="299">
        <v>17.222746000000001</v>
      </c>
      <c r="AM192" s="299">
        <v>18.436062</v>
      </c>
      <c r="AN192" s="298">
        <f>_xlfn.FLOOR.PRECISE('[10]численность 2021'!F185)</f>
        <v>20</v>
      </c>
      <c r="AO192" s="298">
        <v>3.3120669999999999</v>
      </c>
      <c r="AP192" s="298">
        <v>3.4785020000000002</v>
      </c>
      <c r="AQ192" s="282">
        <f t="shared" ref="AQ192:AQ205" si="978">AN192/B192</f>
        <v>3.773584769857703</v>
      </c>
      <c r="AR192" s="300">
        <f>_xlfn.FLOOR.PRECISE('[10]численность 2021'!L185)</f>
        <v>0</v>
      </c>
      <c r="AS192" s="300"/>
      <c r="AT192" s="284">
        <f t="shared" si="959"/>
        <v>0</v>
      </c>
      <c r="AU192" s="285">
        <f t="shared" ref="AU192:AU205" si="979">IF(AN192&gt;34,IF(AQ192&gt;10,AN192*0.15,IF(AQ192&gt;8,AN192*0.12,IF(AQ192&gt;6,AN192*0.1,IF(AQ192&gt;4,AN192*0.08,IF(AQ192&gt;2,AN192*0.07,IF(AQ192&gt;1,AN192*0.05,IF(AQ192&lt;1,AN192*0.03,0))))))),0)</f>
        <v>0</v>
      </c>
      <c r="AV192" s="285">
        <f t="shared" si="960"/>
        <v>0</v>
      </c>
      <c r="AW192" s="290">
        <f t="shared" ref="AW192:AW205" si="980">IF(AR192&lt;AU192,AR192,AU192)</f>
        <v>0</v>
      </c>
      <c r="AX192" s="287"/>
      <c r="AY192" s="285">
        <f t="shared" si="969"/>
        <v>0</v>
      </c>
      <c r="AZ192" s="286">
        <f t="shared" si="951"/>
        <v>0</v>
      </c>
      <c r="BA192" s="287"/>
      <c r="BB192" s="285">
        <f t="shared" si="970"/>
        <v>0</v>
      </c>
      <c r="BC192" s="287"/>
      <c r="BD192" s="299">
        <v>3.079612</v>
      </c>
      <c r="BE192" s="299">
        <v>3.2285159999999999</v>
      </c>
      <c r="BF192" s="298">
        <f>_xlfn.FLOOR.PRECISE('[10]численность 2021'!G185)</f>
        <v>2</v>
      </c>
      <c r="BG192" s="298">
        <v>0.59223300000000001</v>
      </c>
      <c r="BH192" s="298">
        <v>0.60915399999999997</v>
      </c>
      <c r="BI192" s="282">
        <f t="shared" ref="BI192:BI205" si="981">BF192/B192</f>
        <v>0.3773584769857703</v>
      </c>
      <c r="BJ192" s="300">
        <f>_xlfn.FLOOR.PRECISE('[10]численность 2021'!K185)</f>
        <v>0</v>
      </c>
      <c r="BK192" s="300"/>
      <c r="BL192" s="284">
        <f t="shared" si="961"/>
        <v>0</v>
      </c>
      <c r="BM192" s="285">
        <f t="shared" ref="BM192:BM205" si="982">IF(BF192&gt;1,IF(BI192&gt;10,BF192*0.15,IF(BI192&gt;8,BF192*0.12,IF(BI192&gt;6,BF192*0.1,IF(BI192&gt;4,BF192*0.08,IF(BI192&gt;2,BF192*0.07,IF(BI192&gt;1,BF192*0.05,IF(BI192&lt;1,BF192*0.03,0))))))),0)</f>
        <v>5.9999999999999998e-002</v>
      </c>
      <c r="BN192" s="290">
        <f t="shared" ref="BN192:BN205" si="983">IF(BJ192&lt;BM192,BJ192,BM192)</f>
        <v>0</v>
      </c>
      <c r="BO192" s="287"/>
      <c r="BP192" s="285">
        <f t="shared" si="971"/>
        <v>0</v>
      </c>
      <c r="BQ192" s="286">
        <f t="shared" ref="BQ192:BQ205" si="984">IF(BK192&lt;BP192,BK192,BP192)</f>
        <v>0</v>
      </c>
      <c r="BR192" s="287"/>
      <c r="BS192" s="285">
        <f t="shared" ref="BS192:BS205" si="985">BO192*0.2</f>
        <v>0</v>
      </c>
      <c r="BT192" s="287"/>
      <c r="BU192" s="299">
        <v>48.393894000000003</v>
      </c>
      <c r="BV192" s="299">
        <v>50.131683000000002</v>
      </c>
      <c r="BW192" s="298">
        <f>_xlfn.FLOOR.PRECISE('[10]численность 2021'!H185)</f>
        <v>48</v>
      </c>
      <c r="BX192" s="298">
        <v>9.3065180000000005</v>
      </c>
      <c r="BY192" s="298">
        <v>9.4588079999999994</v>
      </c>
      <c r="BZ192" s="282">
        <f t="shared" ref="BZ192:BZ205" si="986">BW192/B192</f>
        <v>9.0566034476584871</v>
      </c>
      <c r="CA192" s="300">
        <f>_xlfn.FLOOR.PRECISE('[10]численность 2021'!M185)</f>
        <v>5</v>
      </c>
      <c r="CB192" s="300"/>
      <c r="CC192" s="300"/>
      <c r="CD192" s="284">
        <f t="shared" si="962"/>
        <v>5</v>
      </c>
      <c r="CE192" s="285">
        <f t="shared" ref="CE192:CE205" si="987">IF(BW192&gt;1,IF(BZ192&gt;10,BW192*0.15,IF(BZ192&gt;8,BW192*0.12,IF(BZ192&gt;6,BW192*0.1,IF(BZ192&gt;4,BW192*0.08,IF(BZ192&gt;2,BW192*0.07,IF(BZ192&gt;1,BW192*0.05,IF(BZ192&lt;1,BW192*0.03,0))))))),0)</f>
        <v>5.7599999999999998</v>
      </c>
      <c r="CF192" s="290">
        <f t="shared" ref="CF192:CF205" si="988">IF(CA192&lt;CE192,CA192,CE192)</f>
        <v>5</v>
      </c>
      <c r="CG192" s="287">
        <v>5</v>
      </c>
      <c r="CH192" s="285">
        <f t="shared" si="963"/>
        <v>0.375</v>
      </c>
      <c r="CI192" s="286">
        <f t="shared" ref="CI192:CI205" si="989">IF(CB192&lt;CH192,CB192,CH192)</f>
        <v>0</v>
      </c>
      <c r="CJ192" s="287"/>
      <c r="CK192" s="285">
        <f t="shared" si="964"/>
        <v>0.375</v>
      </c>
      <c r="CL192" s="286">
        <f t="shared" ref="CL192:CL206" si="990">IF(CC192&lt;CK192,CC192,CK192)</f>
        <v>0</v>
      </c>
      <c r="CM192" s="287"/>
      <c r="CN192" s="285">
        <f t="shared" si="967"/>
        <v>1</v>
      </c>
      <c r="CO192" s="287"/>
      <c r="CP192" s="291">
        <f t="shared" si="968"/>
        <v>1</v>
      </c>
      <c r="CQ192" s="299">
        <v>0</v>
      </c>
      <c r="CR192" s="299">
        <v>0</v>
      </c>
      <c r="CS192" s="299" t="e">
        <f>#NAME?</f>
        <v>#REF!</v>
      </c>
      <c r="CT192" s="298">
        <v>0</v>
      </c>
      <c r="CU192" s="298">
        <v>0</v>
      </c>
      <c r="CV192" s="298" t="e">
        <f>#NAME?</f>
        <v>#REF!</v>
      </c>
      <c r="CW192" s="300" t="e">
        <f>#NAME?</f>
        <v>#REF!</v>
      </c>
      <c r="CX192" s="303" t="e">
        <f t="shared" si="954"/>
        <v>#REF!</v>
      </c>
      <c r="CY192" s="289" t="e">
        <f t="shared" si="955"/>
        <v>#REF!</v>
      </c>
      <c r="CZ192" s="287"/>
      <c r="DA192" s="303">
        <f t="shared" si="956"/>
        <v>0</v>
      </c>
      <c r="DB192" s="287"/>
      <c r="DC192" s="299">
        <v>0</v>
      </c>
      <c r="DD192" s="299">
        <v>0</v>
      </c>
      <c r="DE192" s="298">
        <f>_xlfn.FLOOR.PRECISE('[10]численность 2021'!I185)</f>
        <v>0</v>
      </c>
      <c r="DF192" s="298">
        <v>0</v>
      </c>
      <c r="DG192" s="298">
        <v>0</v>
      </c>
      <c r="DH192" s="282">
        <f t="shared" ref="DH192:DH205" si="991">DE192/B192</f>
        <v>0</v>
      </c>
      <c r="DI192" s="300">
        <f>_xlfn.FLOOR.PRECISE('[10]численность 2021'!N185)</f>
        <v>0</v>
      </c>
      <c r="DJ192" s="285">
        <f t="shared" si="965"/>
        <v>0</v>
      </c>
      <c r="DK192" s="286">
        <f t="shared" ref="DK192:DK205" si="992">IF(DI192&lt;DJ192,DI192,DJ192)</f>
        <v>0</v>
      </c>
      <c r="DL192" s="287"/>
      <c r="DM192" s="285">
        <f t="shared" si="966"/>
        <v>0</v>
      </c>
      <c r="DN192" s="287"/>
      <c r="DO192" s="299">
        <v>0.173093</v>
      </c>
      <c r="DP192" s="299">
        <v>0.14701800000000001</v>
      </c>
      <c r="DQ192" s="298">
        <f>_xlfn.FLOOR.PRECISE('[10]численность 2021'!J185)</f>
        <v>0</v>
      </c>
      <c r="DR192" s="298">
        <v>3.3286999999999997e-002</v>
      </c>
      <c r="DS192" s="298">
        <v>2.7739e-002</v>
      </c>
      <c r="DT192" s="282">
        <f t="shared" ref="DT192:DT205" si="993">DQ192/B192</f>
        <v>0</v>
      </c>
      <c r="DU192" s="300">
        <f>_xlfn.FLOOR.PRECISE('[10]численность 2021'!S185)</f>
        <v>0</v>
      </c>
      <c r="DV192" s="285">
        <f t="shared" ref="DV192:DV205" si="994">DQ192*0.1</f>
        <v>0</v>
      </c>
      <c r="DW192" s="286">
        <f t="shared" ref="DW192:DW205" si="995">IF(DU192&lt;DV192,DU192,DV192)</f>
        <v>0</v>
      </c>
      <c r="DX192" s="287"/>
      <c r="DY192" s="299">
        <v>0</v>
      </c>
      <c r="DZ192" s="306">
        <v>0</v>
      </c>
      <c r="EA192" s="298">
        <f>_xlfn.FLOOR.PRECISE('[10]численность 2021'!T185)</f>
        <v>0</v>
      </c>
      <c r="EB192" s="282">
        <v>0</v>
      </c>
      <c r="EC192" s="283">
        <v>0</v>
      </c>
      <c r="ED192" s="282">
        <f t="shared" si="952"/>
        <v>0</v>
      </c>
      <c r="EE192" s="300">
        <f>_xlfn.FLOOR.PRECISE('[10]численность 2021'!U185)</f>
        <v>0</v>
      </c>
      <c r="EF192" s="285">
        <f t="shared" ref="EF192:EF205" si="996">EA192*0.1</f>
        <v>0</v>
      </c>
      <c r="EG192" s="286">
        <f t="shared" ref="EG192:EG205" si="997">IF(EE192&lt;EF192,EE192,EF192)</f>
        <v>0</v>
      </c>
      <c r="EH192" s="287"/>
    </row>
    <row r="193" s="297" customFormat="1">
      <c r="A193" s="152" t="s">
        <v>365</v>
      </c>
      <c r="B193" s="298">
        <f>'[10]численность 2021'!C186</f>
        <v>3.2000000476837158</v>
      </c>
      <c r="C193" s="299"/>
      <c r="D193" s="299"/>
      <c r="E193" s="298">
        <f>_xlfn.FLOOR.PRECISE('[10]численность 2021'!D186)</f>
        <v>3</v>
      </c>
      <c r="F193" s="298"/>
      <c r="G193" s="282"/>
      <c r="H193" s="282"/>
      <c r="I193" s="300">
        <f>_xlfn.FLOOR.PRECISE('[10]численность 2021'!R186)</f>
        <v>0</v>
      </c>
      <c r="J193" s="285">
        <f t="shared" si="950"/>
        <v>1.0499999999999998</v>
      </c>
      <c r="K193" s="286"/>
      <c r="L193" s="287"/>
      <c r="M193" s="299"/>
      <c r="N193" s="299"/>
      <c r="O193" s="298">
        <f>_xlfn.FLOOR.PRECISE('[10]численность 2021'!P186)</f>
        <v>0</v>
      </c>
      <c r="P193" s="282"/>
      <c r="Q193" s="298"/>
      <c r="R193" s="282"/>
      <c r="S193" s="300">
        <f>_xlfn.FLOOR.PRECISE('[10]численность 2021'!Q186)</f>
        <v>0</v>
      </c>
      <c r="T193" s="300"/>
      <c r="U193" s="285"/>
      <c r="V193" s="286"/>
      <c r="W193" s="287"/>
      <c r="X193" s="287"/>
      <c r="Y193" s="302"/>
      <c r="Z193" s="299"/>
      <c r="AA193" s="299"/>
      <c r="AB193" s="298">
        <f>_xlfn.FLOOR.PRECISE('[10]численность 2021'!E186)</f>
        <v>0</v>
      </c>
      <c r="AC193" s="298"/>
      <c r="AD193" s="298"/>
      <c r="AE193" s="282"/>
      <c r="AF193" s="300">
        <f>_xlfn.FLOOR.PRECISE('[10]численность 2021'!O186)</f>
        <v>0</v>
      </c>
      <c r="AG193" s="285"/>
      <c r="AH193" s="286"/>
      <c r="AI193" s="289"/>
      <c r="AJ193" s="287"/>
      <c r="AK193" s="287"/>
      <c r="AL193" s="299"/>
      <c r="AM193" s="299"/>
      <c r="AN193" s="298">
        <f>_xlfn.FLOOR.PRECISE('[10]численность 2021'!F186)</f>
        <v>24</v>
      </c>
      <c r="AO193" s="298"/>
      <c r="AP193" s="298"/>
      <c r="AQ193" s="282"/>
      <c r="AR193" s="300">
        <f>_xlfn.FLOOR.PRECISE('[10]численность 2021'!L186)</f>
        <v>0</v>
      </c>
      <c r="AS193" s="300"/>
      <c r="AT193" s="284"/>
      <c r="AU193" s="285"/>
      <c r="AV193" s="285"/>
      <c r="AW193" s="290"/>
      <c r="AX193" s="287"/>
      <c r="AY193" s="285"/>
      <c r="AZ193" s="286"/>
      <c r="BA193" s="287"/>
      <c r="BB193" s="285"/>
      <c r="BC193" s="287"/>
      <c r="BD193" s="299"/>
      <c r="BE193" s="299"/>
      <c r="BF193" s="298">
        <f>_xlfn.FLOOR.PRECISE('[10]численность 2021'!G186)</f>
        <v>13</v>
      </c>
      <c r="BG193" s="298"/>
      <c r="BH193" s="298"/>
      <c r="BI193" s="282"/>
      <c r="BJ193" s="300">
        <f>_xlfn.FLOOR.PRECISE('[10]численность 2021'!K186)</f>
        <v>0</v>
      </c>
      <c r="BK193" s="300"/>
      <c r="BL193" s="284"/>
      <c r="BM193" s="285"/>
      <c r="BN193" s="290"/>
      <c r="BO193" s="287"/>
      <c r="BP193" s="285"/>
      <c r="BQ193" s="286"/>
      <c r="BR193" s="287"/>
      <c r="BS193" s="285"/>
      <c r="BT193" s="287"/>
      <c r="BU193" s="299"/>
      <c r="BV193" s="299"/>
      <c r="BW193" s="298">
        <f>_xlfn.FLOOR.PRECISE('[10]численность 2021'!H186)</f>
        <v>35</v>
      </c>
      <c r="BX193" s="298"/>
      <c r="BY193" s="298"/>
      <c r="BZ193" s="282"/>
      <c r="CA193" s="300">
        <f>_xlfn.FLOOR.PRECISE('[10]численность 2021'!M186)</f>
        <v>0</v>
      </c>
      <c r="CB193" s="300"/>
      <c r="CC193" s="300"/>
      <c r="CD193" s="284"/>
      <c r="CE193" s="285"/>
      <c r="CF193" s="290"/>
      <c r="CG193" s="287"/>
      <c r="CH193" s="285"/>
      <c r="CI193" s="286"/>
      <c r="CJ193" s="287"/>
      <c r="CK193" s="285"/>
      <c r="CL193" s="286"/>
      <c r="CM193" s="287"/>
      <c r="CN193" s="285"/>
      <c r="CO193" s="287"/>
      <c r="CP193" s="291"/>
      <c r="CQ193" s="299"/>
      <c r="CR193" s="299"/>
      <c r="CS193" s="299"/>
      <c r="CT193" s="298"/>
      <c r="CU193" s="298"/>
      <c r="CV193" s="298"/>
      <c r="CW193" s="300"/>
      <c r="CX193" s="303"/>
      <c r="CY193" s="289"/>
      <c r="CZ193" s="287"/>
      <c r="DA193" s="303"/>
      <c r="DB193" s="287"/>
      <c r="DC193" s="299"/>
      <c r="DD193" s="299"/>
      <c r="DE193" s="298">
        <f>_xlfn.FLOOR.PRECISE('[10]численность 2021'!I186)</f>
        <v>0</v>
      </c>
      <c r="DF193" s="298"/>
      <c r="DG193" s="298"/>
      <c r="DH193" s="282"/>
      <c r="DI193" s="300">
        <f>_xlfn.FLOOR.PRECISE('[10]численность 2021'!N186)</f>
        <v>0</v>
      </c>
      <c r="DJ193" s="285"/>
      <c r="DK193" s="286"/>
      <c r="DL193" s="287"/>
      <c r="DM193" s="285"/>
      <c r="DN193" s="287"/>
      <c r="DO193" s="299"/>
      <c r="DP193" s="299"/>
      <c r="DQ193" s="298">
        <f>_xlfn.FLOOR.PRECISE('[10]численность 2021'!J186)</f>
        <v>0</v>
      </c>
      <c r="DR193" s="298"/>
      <c r="DS193" s="298"/>
      <c r="DT193" s="282"/>
      <c r="DU193" s="300">
        <f>_xlfn.FLOOR.PRECISE('[10]численность 2021'!S186)</f>
        <v>0</v>
      </c>
      <c r="DV193" s="285"/>
      <c r="DW193" s="286"/>
      <c r="DX193" s="287"/>
      <c r="DY193" s="299"/>
      <c r="DZ193" s="306"/>
      <c r="EA193" s="298">
        <f>_xlfn.FLOOR.PRECISE('[10]численность 2021'!T186)</f>
        <v>0</v>
      </c>
      <c r="EB193" s="282"/>
      <c r="EC193" s="283"/>
      <c r="ED193" s="282"/>
      <c r="EE193" s="300">
        <f>_xlfn.FLOOR.PRECISE('[10]численность 2021'!U186)</f>
        <v>0</v>
      </c>
      <c r="EF193" s="285"/>
      <c r="EG193" s="286"/>
      <c r="EH193" s="287"/>
    </row>
    <row r="194" ht="31.5">
      <c r="A194" s="152" t="s">
        <v>258</v>
      </c>
      <c r="B194" s="282">
        <f>'[10]численность 2021'!C187</f>
        <v>4</v>
      </c>
      <c r="C194" s="283">
        <v>16.32</v>
      </c>
      <c r="D194" s="283">
        <v>14.635306</v>
      </c>
      <c r="E194" s="282">
        <f>_xlfn.FLOOR.PRECISE('[10]численность 2021'!D187)</f>
        <v>12</v>
      </c>
      <c r="F194" s="282">
        <v>3.6588270000000001</v>
      </c>
      <c r="G194" s="282">
        <v>3.6588270000000001</v>
      </c>
      <c r="H194" s="282">
        <f t="shared" si="957"/>
        <v>3</v>
      </c>
      <c r="I194" s="284">
        <f>_xlfn.FLOOR.PRECISE('[10]численность 2021'!R187)</f>
        <v>0</v>
      </c>
      <c r="J194" s="285">
        <f t="shared" si="950"/>
        <v>4.1999999999999993</v>
      </c>
      <c r="K194" s="286">
        <f t="shared" si="972"/>
        <v>0</v>
      </c>
      <c r="L194" s="287"/>
      <c r="M194" s="283">
        <v>8</v>
      </c>
      <c r="N194" s="283">
        <v>8</v>
      </c>
      <c r="O194" s="282">
        <f>_xlfn.FLOOR.PRECISE('[10]численность 2021'!P187)</f>
        <v>8</v>
      </c>
      <c r="P194" s="282">
        <v>2</v>
      </c>
      <c r="Q194" s="282">
        <v>2</v>
      </c>
      <c r="R194" s="282">
        <f t="shared" si="973"/>
        <v>2</v>
      </c>
      <c r="S194" s="284">
        <f>_xlfn.FLOOR.PRECISE('[10]численность 2021'!Q187)</f>
        <v>1</v>
      </c>
      <c r="T194" s="284"/>
      <c r="U194" s="285">
        <f t="shared" si="958"/>
        <v>2.3999999999999999</v>
      </c>
      <c r="V194" s="286">
        <f t="shared" si="974"/>
        <v>1</v>
      </c>
      <c r="W194" s="287">
        <v>1</v>
      </c>
      <c r="X194" s="287"/>
      <c r="Y194" s="288"/>
      <c r="Z194" s="283">
        <v>4.1088889999999996</v>
      </c>
      <c r="AA194" s="283">
        <v>3.606687</v>
      </c>
      <c r="AB194" s="282">
        <f>_xlfn.FLOOR.PRECISE('[10]численность 2021'!E187)</f>
        <v>3</v>
      </c>
      <c r="AC194" s="282">
        <v>1.0272220000000001</v>
      </c>
      <c r="AD194" s="282">
        <v>0.90167200000000003</v>
      </c>
      <c r="AE194" s="282">
        <f t="shared" si="975"/>
        <v>0.75</v>
      </c>
      <c r="AF194" s="284">
        <f>_xlfn.FLOOR.PRECISE('[10]численность 2021'!O187)</f>
        <v>0</v>
      </c>
      <c r="AG194" s="285">
        <f t="shared" si="976"/>
        <v>0</v>
      </c>
      <c r="AH194" s="286">
        <f t="shared" si="953"/>
        <v>0</v>
      </c>
      <c r="AI194" s="289">
        <f t="shared" si="977"/>
        <v>0</v>
      </c>
      <c r="AJ194" s="287"/>
      <c r="AK194" s="287"/>
      <c r="AL194" s="283">
        <v>25.466667000000001</v>
      </c>
      <c r="AM194" s="283">
        <v>31.895721000000002</v>
      </c>
      <c r="AN194" s="282">
        <f>_xlfn.FLOOR.PRECISE('[10]численность 2021'!F187)</f>
        <v>22</v>
      </c>
      <c r="AO194" s="282">
        <v>6.3666669999999996</v>
      </c>
      <c r="AP194" s="282">
        <v>7.9739300000000002</v>
      </c>
      <c r="AQ194" s="282">
        <f t="shared" si="978"/>
        <v>5.5</v>
      </c>
      <c r="AR194" s="284">
        <f>_xlfn.FLOOR.PRECISE('[10]численность 2021'!L187)</f>
        <v>0</v>
      </c>
      <c r="AS194" s="284"/>
      <c r="AT194" s="284">
        <f t="shared" si="959"/>
        <v>0</v>
      </c>
      <c r="AU194" s="285">
        <f t="shared" si="979"/>
        <v>0</v>
      </c>
      <c r="AV194" s="285">
        <f t="shared" si="960"/>
        <v>0</v>
      </c>
      <c r="AW194" s="290">
        <f t="shared" si="980"/>
        <v>0</v>
      </c>
      <c r="AX194" s="287"/>
      <c r="AY194" s="285">
        <f t="shared" si="969"/>
        <v>0</v>
      </c>
      <c r="AZ194" s="286">
        <f t="shared" si="951"/>
        <v>0</v>
      </c>
      <c r="BA194" s="287"/>
      <c r="BB194" s="285">
        <f t="shared" si="970"/>
        <v>0</v>
      </c>
      <c r="BC194" s="287"/>
      <c r="BD194" s="283">
        <v>24.061111</v>
      </c>
      <c r="BE194" s="283">
        <v>25.029185999999999</v>
      </c>
      <c r="BF194" s="282">
        <f>_xlfn.FLOOR.PRECISE('[10]численность 2021'!G187)</f>
        <v>35</v>
      </c>
      <c r="BG194" s="282">
        <v>6.0152780000000003</v>
      </c>
      <c r="BH194" s="282">
        <v>6.2572970000000003</v>
      </c>
      <c r="BI194" s="282">
        <f t="shared" si="981"/>
        <v>8.75</v>
      </c>
      <c r="BJ194" s="284">
        <f>_xlfn.FLOOR.PRECISE('[10]численность 2021'!K187)</f>
        <v>2</v>
      </c>
      <c r="BK194" s="284"/>
      <c r="BL194" s="284">
        <f t="shared" si="961"/>
        <v>2</v>
      </c>
      <c r="BM194" s="285">
        <f t="shared" si="982"/>
        <v>4.2000000000000002</v>
      </c>
      <c r="BN194" s="290">
        <f t="shared" si="983"/>
        <v>2</v>
      </c>
      <c r="BO194" s="287">
        <v>2</v>
      </c>
      <c r="BP194" s="285">
        <f t="shared" si="971"/>
        <v>0</v>
      </c>
      <c r="BQ194" s="286">
        <f t="shared" si="984"/>
        <v>0</v>
      </c>
      <c r="BR194" s="287"/>
      <c r="BS194" s="285">
        <f t="shared" si="985"/>
        <v>0.40000000000000002</v>
      </c>
      <c r="BT194" s="287"/>
      <c r="BU194" s="283">
        <v>27.043333000000001</v>
      </c>
      <c r="BV194" s="283">
        <v>32.703884000000002</v>
      </c>
      <c r="BW194" s="282">
        <f>_xlfn.FLOOR.PRECISE('[10]численность 2021'!H187)</f>
        <v>35</v>
      </c>
      <c r="BX194" s="282">
        <v>6.7608329999999999</v>
      </c>
      <c r="BY194" s="282">
        <v>8.1759710000000005</v>
      </c>
      <c r="BZ194" s="282">
        <f t="shared" si="986"/>
        <v>8.75</v>
      </c>
      <c r="CA194" s="284">
        <f>_xlfn.FLOOR.PRECISE('[10]численность 2021'!M187)</f>
        <v>2</v>
      </c>
      <c r="CB194" s="284"/>
      <c r="CC194" s="284"/>
      <c r="CD194" s="284">
        <f t="shared" si="962"/>
        <v>2</v>
      </c>
      <c r="CE194" s="285">
        <f t="shared" si="987"/>
        <v>4.2000000000000002</v>
      </c>
      <c r="CF194" s="290">
        <f t="shared" si="988"/>
        <v>2</v>
      </c>
      <c r="CG194" s="287">
        <v>2</v>
      </c>
      <c r="CH194" s="285">
        <f t="shared" si="963"/>
        <v>0</v>
      </c>
      <c r="CI194" s="286">
        <f t="shared" si="989"/>
        <v>0</v>
      </c>
      <c r="CJ194" s="287"/>
      <c r="CK194" s="285">
        <f t="shared" si="964"/>
        <v>0</v>
      </c>
      <c r="CL194" s="286">
        <f t="shared" si="990"/>
        <v>0</v>
      </c>
      <c r="CM194" s="287"/>
      <c r="CN194" s="285">
        <f t="shared" si="967"/>
        <v>0.40000000000000002</v>
      </c>
      <c r="CO194" s="287"/>
      <c r="CP194" s="291">
        <f t="shared" si="968"/>
        <v>1</v>
      </c>
      <c r="CQ194" s="283">
        <v>0</v>
      </c>
      <c r="CR194" s="283">
        <v>0</v>
      </c>
      <c r="CS194" s="283" t="e">
        <f>#NAME?</f>
        <v>#REF!</v>
      </c>
      <c r="CT194" s="282">
        <v>0</v>
      </c>
      <c r="CU194" s="282">
        <v>0</v>
      </c>
      <c r="CV194" s="282" t="e">
        <f>#NAME?</f>
        <v>#REF!</v>
      </c>
      <c r="CW194" s="284" t="e">
        <f>#NAME?</f>
        <v>#REF!</v>
      </c>
      <c r="CX194" s="285" t="e">
        <f t="shared" si="954"/>
        <v>#REF!</v>
      </c>
      <c r="CY194" s="290" t="e">
        <f t="shared" si="955"/>
        <v>#REF!</v>
      </c>
      <c r="CZ194" s="292"/>
      <c r="DA194" s="285">
        <f t="shared" si="956"/>
        <v>0</v>
      </c>
      <c r="DB194" s="292"/>
      <c r="DC194" s="283">
        <v>0</v>
      </c>
      <c r="DD194" s="283">
        <v>0</v>
      </c>
      <c r="DE194" s="282">
        <f>_xlfn.FLOOR.PRECISE('[10]численность 2021'!I187)</f>
        <v>0</v>
      </c>
      <c r="DF194" s="282">
        <v>0</v>
      </c>
      <c r="DG194" s="282">
        <v>0</v>
      </c>
      <c r="DH194" s="282">
        <f t="shared" si="991"/>
        <v>0</v>
      </c>
      <c r="DI194" s="284">
        <f>_xlfn.FLOOR.PRECISE('[10]численность 2021'!N187)</f>
        <v>0</v>
      </c>
      <c r="DJ194" s="285">
        <f t="shared" si="965"/>
        <v>0</v>
      </c>
      <c r="DK194" s="286">
        <f t="shared" si="992"/>
        <v>0</v>
      </c>
      <c r="DL194" s="287"/>
      <c r="DM194" s="285">
        <f t="shared" si="966"/>
        <v>0</v>
      </c>
      <c r="DN194" s="287"/>
      <c r="DO194" s="283">
        <v>0</v>
      </c>
      <c r="DP194" s="283">
        <v>0</v>
      </c>
      <c r="DQ194" s="282">
        <f>_xlfn.FLOOR.PRECISE('[10]численность 2021'!J187)</f>
        <v>0</v>
      </c>
      <c r="DR194" s="282">
        <v>0</v>
      </c>
      <c r="DS194" s="282">
        <v>0</v>
      </c>
      <c r="DT194" s="282">
        <f t="shared" si="993"/>
        <v>0</v>
      </c>
      <c r="DU194" s="284">
        <f>_xlfn.FLOOR.PRECISE('[10]численность 2021'!S187)</f>
        <v>0</v>
      </c>
      <c r="DV194" s="285">
        <f t="shared" si="994"/>
        <v>0</v>
      </c>
      <c r="DW194" s="286">
        <f t="shared" si="995"/>
        <v>0</v>
      </c>
      <c r="DX194" s="287"/>
      <c r="DY194" s="283">
        <v>0</v>
      </c>
      <c r="DZ194" s="293">
        <v>0</v>
      </c>
      <c r="EA194" s="282">
        <f>_xlfn.FLOOR.PRECISE('[10]численность 2021'!T187)</f>
        <v>0</v>
      </c>
      <c r="EB194" s="282">
        <v>0</v>
      </c>
      <c r="EC194" s="283">
        <v>0</v>
      </c>
      <c r="ED194" s="282">
        <f t="shared" si="952"/>
        <v>0</v>
      </c>
      <c r="EE194" s="284">
        <f>_xlfn.FLOOR.PRECISE('[10]численность 2021'!U187)</f>
        <v>0</v>
      </c>
      <c r="EF194" s="285">
        <f t="shared" si="996"/>
        <v>0</v>
      </c>
      <c r="EG194" s="286">
        <f t="shared" si="997"/>
        <v>0</v>
      </c>
      <c r="EH194" s="292"/>
    </row>
    <row r="195" s="323" customFormat="1">
      <c r="A195" s="154" t="s">
        <v>262</v>
      </c>
      <c r="B195" s="324">
        <f>'[10]численность 2021'!C191</f>
        <v>3.5199999809265137</v>
      </c>
      <c r="C195" s="325">
        <v>0</v>
      </c>
      <c r="D195" s="325">
        <v>7.2146800000000004</v>
      </c>
      <c r="E195" s="324">
        <f>_xlfn.FLOOR.PRECISE('[10]численность 2021'!D191)</f>
        <v>3</v>
      </c>
      <c r="F195" s="324">
        <v>2.0496249999999998</v>
      </c>
      <c r="G195" s="324">
        <v>2.0496249999999998</v>
      </c>
      <c r="H195" s="324">
        <f t="shared" si="957"/>
        <v>0.85227273189085573</v>
      </c>
      <c r="I195" s="326">
        <f>_xlfn.FLOOR.PRECISE('[10]численность 2021'!R191)</f>
        <v>0</v>
      </c>
      <c r="J195" s="285">
        <f t="shared" si="950"/>
        <v>1.0499999999999998</v>
      </c>
      <c r="K195" s="327">
        <f t="shared" si="972"/>
        <v>0</v>
      </c>
      <c r="L195" s="328"/>
      <c r="M195" s="325">
        <v>0</v>
      </c>
      <c r="N195" s="325">
        <v>0</v>
      </c>
      <c r="O195" s="324">
        <f>_xlfn.FLOOR.PRECISE('[10]численность 2021'!P191)</f>
        <v>0</v>
      </c>
      <c r="P195" s="282">
        <v>0</v>
      </c>
      <c r="Q195" s="324">
        <v>0</v>
      </c>
      <c r="R195" s="324">
        <f t="shared" si="973"/>
        <v>0</v>
      </c>
      <c r="S195" s="326">
        <f>_xlfn.FLOOR.PRECISE('[10]численность 2021'!Q191)</f>
        <v>0</v>
      </c>
      <c r="T195" s="326"/>
      <c r="U195" s="285">
        <f t="shared" si="958"/>
        <v>0</v>
      </c>
      <c r="V195" s="327">
        <f t="shared" si="974"/>
        <v>0</v>
      </c>
      <c r="W195" s="328"/>
      <c r="X195" s="328"/>
      <c r="Y195" s="329"/>
      <c r="Z195" s="325">
        <v>0</v>
      </c>
      <c r="AA195" s="325">
        <v>0</v>
      </c>
      <c r="AB195" s="324">
        <f>_xlfn.FLOOR.PRECISE('[10]численность 2021'!E191)</f>
        <v>0</v>
      </c>
      <c r="AC195" s="324">
        <v>0</v>
      </c>
      <c r="AD195" s="324">
        <v>0</v>
      </c>
      <c r="AE195" s="324">
        <f t="shared" si="975"/>
        <v>0</v>
      </c>
      <c r="AF195" s="326">
        <f>_xlfn.FLOOR.PRECISE('[10]численность 2021'!O191)</f>
        <v>0</v>
      </c>
      <c r="AG195" s="331">
        <f t="shared" si="976"/>
        <v>0</v>
      </c>
      <c r="AH195" s="327">
        <f t="shared" si="953"/>
        <v>0</v>
      </c>
      <c r="AI195" s="330">
        <f t="shared" si="977"/>
        <v>0</v>
      </c>
      <c r="AJ195" s="328"/>
      <c r="AK195" s="328"/>
      <c r="AL195" s="325">
        <v>6.3350249999999999</v>
      </c>
      <c r="AM195" s="325">
        <v>55.938144999999999</v>
      </c>
      <c r="AN195" s="324">
        <f>_xlfn.FLOOR.PRECISE('[10]численность 2021'!F191)</f>
        <v>26</v>
      </c>
      <c r="AO195" s="324">
        <v>1.979695</v>
      </c>
      <c r="AP195" s="324">
        <v>15.891518</v>
      </c>
      <c r="AQ195" s="324">
        <f t="shared" si="978"/>
        <v>7.3863636763874165</v>
      </c>
      <c r="AR195" s="326">
        <f>_xlfn.FLOOR.PRECISE('[10]численность 2021'!L191)</f>
        <v>0</v>
      </c>
      <c r="AS195" s="326"/>
      <c r="AT195" s="284">
        <f t="shared" si="959"/>
        <v>0</v>
      </c>
      <c r="AU195" s="285">
        <f t="shared" si="979"/>
        <v>0</v>
      </c>
      <c r="AV195" s="285">
        <f t="shared" si="960"/>
        <v>0</v>
      </c>
      <c r="AW195" s="330">
        <f t="shared" si="980"/>
        <v>0</v>
      </c>
      <c r="AX195" s="328"/>
      <c r="AY195" s="285">
        <f t="shared" si="969"/>
        <v>0</v>
      </c>
      <c r="AZ195" s="327">
        <f t="shared" si="951"/>
        <v>0</v>
      </c>
      <c r="BA195" s="328"/>
      <c r="BB195" s="285">
        <f t="shared" si="970"/>
        <v>0</v>
      </c>
      <c r="BC195" s="328"/>
      <c r="BD195" s="325">
        <v>0</v>
      </c>
      <c r="BE195" s="325">
        <v>2.9736180000000001</v>
      </c>
      <c r="BF195" s="324">
        <f>_xlfn.FLOOR.PRECISE('[10]численность 2021'!G191)</f>
        <v>7</v>
      </c>
      <c r="BG195" s="324">
        <v>0</v>
      </c>
      <c r="BH195" s="324">
        <v>0.84477800000000003</v>
      </c>
      <c r="BI195" s="324">
        <f t="shared" si="981"/>
        <v>1.9886363744119968</v>
      </c>
      <c r="BJ195" s="326">
        <f>_xlfn.FLOOR.PRECISE('[10]численность 2021'!K191)</f>
        <v>0</v>
      </c>
      <c r="BK195" s="326"/>
      <c r="BL195" s="284">
        <f t="shared" si="961"/>
        <v>0</v>
      </c>
      <c r="BM195" s="331">
        <f t="shared" si="982"/>
        <v>0.35000000000000003</v>
      </c>
      <c r="BN195" s="330">
        <f t="shared" si="983"/>
        <v>0</v>
      </c>
      <c r="BO195" s="328"/>
      <c r="BP195" s="285">
        <f t="shared" si="971"/>
        <v>0</v>
      </c>
      <c r="BQ195" s="327">
        <f t="shared" si="984"/>
        <v>0</v>
      </c>
      <c r="BR195" s="328"/>
      <c r="BS195" s="331">
        <f t="shared" si="985"/>
        <v>0</v>
      </c>
      <c r="BT195" s="328"/>
      <c r="BU195" s="325">
        <v>0</v>
      </c>
      <c r="BV195" s="325">
        <v>5.5755340000000002</v>
      </c>
      <c r="BW195" s="324">
        <f>_xlfn.FLOOR.PRECISE('[10]численность 2021'!H191)</f>
        <v>6</v>
      </c>
      <c r="BX195" s="324">
        <v>0</v>
      </c>
      <c r="BY195" s="324">
        <v>1.583958</v>
      </c>
      <c r="BZ195" s="324">
        <f t="shared" si="986"/>
        <v>1.7045454637817115</v>
      </c>
      <c r="CA195" s="326">
        <f>_xlfn.FLOOR.PRECISE('[10]численность 2021'!M191)</f>
        <v>0</v>
      </c>
      <c r="CB195" s="326"/>
      <c r="CC195" s="326"/>
      <c r="CD195" s="284">
        <f t="shared" si="962"/>
        <v>0</v>
      </c>
      <c r="CE195" s="331">
        <f t="shared" si="987"/>
        <v>0.30000000000000004</v>
      </c>
      <c r="CF195" s="330">
        <f t="shared" si="988"/>
        <v>0</v>
      </c>
      <c r="CG195" s="328"/>
      <c r="CH195" s="285">
        <f t="shared" si="963"/>
        <v>0</v>
      </c>
      <c r="CI195" s="327">
        <f t="shared" si="989"/>
        <v>0</v>
      </c>
      <c r="CJ195" s="328"/>
      <c r="CK195" s="285">
        <f t="shared" si="964"/>
        <v>0</v>
      </c>
      <c r="CL195" s="327">
        <f t="shared" si="990"/>
        <v>0</v>
      </c>
      <c r="CM195" s="328"/>
      <c r="CN195" s="331">
        <f t="shared" si="967"/>
        <v>0</v>
      </c>
      <c r="CO195" s="328"/>
      <c r="CP195" s="332">
        <f t="shared" si="968"/>
        <v>1</v>
      </c>
      <c r="CQ195" s="325">
        <v>0</v>
      </c>
      <c r="CR195" s="325">
        <v>0</v>
      </c>
      <c r="CS195" s="325" t="e">
        <f>#NAME?</f>
        <v>#REF!</v>
      </c>
      <c r="CT195" s="324">
        <v>0</v>
      </c>
      <c r="CU195" s="324">
        <v>0</v>
      </c>
      <c r="CV195" s="324" t="e">
        <f>#NAME?</f>
        <v>#REF!</v>
      </c>
      <c r="CW195" s="326" t="e">
        <f>#NAME?</f>
        <v>#REF!</v>
      </c>
      <c r="CX195" s="331" t="e">
        <f t="shared" si="954"/>
        <v>#REF!</v>
      </c>
      <c r="CY195" s="330" t="e">
        <f t="shared" si="955"/>
        <v>#REF!</v>
      </c>
      <c r="CZ195" s="328"/>
      <c r="DA195" s="331">
        <f t="shared" si="956"/>
        <v>0</v>
      </c>
      <c r="DB195" s="328"/>
      <c r="DC195" s="325">
        <v>0</v>
      </c>
      <c r="DD195" s="325">
        <v>0</v>
      </c>
      <c r="DE195" s="324">
        <f>_xlfn.FLOOR.PRECISE('[10]численность 2021'!I191)</f>
        <v>0</v>
      </c>
      <c r="DF195" s="324">
        <v>0</v>
      </c>
      <c r="DG195" s="324">
        <v>0</v>
      </c>
      <c r="DH195" s="324">
        <f t="shared" si="991"/>
        <v>0</v>
      </c>
      <c r="DI195" s="326">
        <f>_xlfn.FLOOR.PRECISE('[10]численность 2021'!N191)</f>
        <v>0</v>
      </c>
      <c r="DJ195" s="285">
        <f t="shared" si="965"/>
        <v>0</v>
      </c>
      <c r="DK195" s="327">
        <f t="shared" si="992"/>
        <v>0</v>
      </c>
      <c r="DL195" s="328"/>
      <c r="DM195" s="285">
        <f t="shared" si="966"/>
        <v>0</v>
      </c>
      <c r="DN195" s="328"/>
      <c r="DO195" s="325">
        <v>0</v>
      </c>
      <c r="DP195" s="325">
        <v>0</v>
      </c>
      <c r="DQ195" s="324">
        <f>_xlfn.FLOOR.PRECISE('[10]численность 2021'!J191)</f>
        <v>0</v>
      </c>
      <c r="DR195" s="324">
        <v>0</v>
      </c>
      <c r="DS195" s="324">
        <v>0</v>
      </c>
      <c r="DT195" s="324">
        <f t="shared" si="993"/>
        <v>0</v>
      </c>
      <c r="DU195" s="326">
        <f>_xlfn.FLOOR.PRECISE('[10]численность 2021'!S191)</f>
        <v>0</v>
      </c>
      <c r="DV195" s="331">
        <f t="shared" si="994"/>
        <v>0</v>
      </c>
      <c r="DW195" s="327">
        <f t="shared" si="995"/>
        <v>0</v>
      </c>
      <c r="DX195" s="328"/>
      <c r="DY195" s="325">
        <v>0</v>
      </c>
      <c r="DZ195" s="333">
        <v>0</v>
      </c>
      <c r="EA195" s="324">
        <f>_xlfn.FLOOR.PRECISE('[10]численность 2021'!T191)</f>
        <v>0</v>
      </c>
      <c r="EB195" s="282">
        <v>0</v>
      </c>
      <c r="EC195" s="325">
        <v>0</v>
      </c>
      <c r="ED195" s="324">
        <f t="shared" si="952"/>
        <v>0</v>
      </c>
      <c r="EE195" s="326">
        <f>_xlfn.FLOOR.PRECISE('[10]численность 2021'!U191)</f>
        <v>0</v>
      </c>
      <c r="EF195" s="331">
        <f t="shared" si="996"/>
        <v>0</v>
      </c>
      <c r="EG195" s="327">
        <f t="shared" si="997"/>
        <v>0</v>
      </c>
      <c r="EH195" s="328"/>
    </row>
    <row r="196" ht="78.75">
      <c r="A196" s="152" t="s">
        <v>261</v>
      </c>
      <c r="B196" s="282">
        <f>'[10]численность 2021'!C190</f>
        <v>7.1999998092651367</v>
      </c>
      <c r="C196" s="283">
        <v>6.2410959999999998</v>
      </c>
      <c r="D196" s="283">
        <v>7.2993509999999997</v>
      </c>
      <c r="E196" s="282">
        <f>_xlfn.FLOOR.PRECISE('[10]численность 2021'!D190)</f>
        <v>7</v>
      </c>
      <c r="F196" s="282">
        <v>1.0137989999999999</v>
      </c>
      <c r="G196" s="282">
        <v>1.0137989999999999</v>
      </c>
      <c r="H196" s="282">
        <f t="shared" si="957"/>
        <v>0.97222224797731638</v>
      </c>
      <c r="I196" s="284">
        <f>_xlfn.FLOOR.PRECISE('[10]численность 2021'!R190)</f>
        <v>0</v>
      </c>
      <c r="J196" s="285">
        <f t="shared" si="950"/>
        <v>2.4499999999999997</v>
      </c>
      <c r="K196" s="286">
        <f t="shared" si="972"/>
        <v>0</v>
      </c>
      <c r="L196" s="287"/>
      <c r="M196" s="283">
        <v>0</v>
      </c>
      <c r="N196" s="283">
        <v>0</v>
      </c>
      <c r="O196" s="282">
        <f>_xlfn.FLOOR.PRECISE('[10]численность 2021'!P190)</f>
        <v>12</v>
      </c>
      <c r="P196" s="282">
        <v>0</v>
      </c>
      <c r="Q196" s="282">
        <v>0</v>
      </c>
      <c r="R196" s="282">
        <f t="shared" si="973"/>
        <v>1.6666667108182565</v>
      </c>
      <c r="S196" s="284">
        <f>_xlfn.FLOOR.PRECISE('[10]численность 2021'!Q190)</f>
        <v>1</v>
      </c>
      <c r="T196" s="284"/>
      <c r="U196" s="285">
        <f t="shared" si="958"/>
        <v>3.5999999999999996</v>
      </c>
      <c r="V196" s="286">
        <f t="shared" si="974"/>
        <v>1</v>
      </c>
      <c r="W196" s="287">
        <v>1</v>
      </c>
      <c r="X196" s="287"/>
      <c r="Y196" s="288"/>
      <c r="Z196" s="283">
        <v>0.65776299999999999</v>
      </c>
      <c r="AA196" s="283">
        <v>0.174373</v>
      </c>
      <c r="AB196" s="282">
        <f>_xlfn.FLOOR.PRECISE('[10]численность 2021'!E190)</f>
        <v>0</v>
      </c>
      <c r="AC196" s="282">
        <v>9.1356000000000007e-002</v>
      </c>
      <c r="AD196" s="282">
        <v>2.4219000000000001e-002</v>
      </c>
      <c r="AE196" s="282">
        <f t="shared" si="975"/>
        <v>0</v>
      </c>
      <c r="AF196" s="284">
        <f>_xlfn.FLOOR.PRECISE('[10]численность 2021'!O190)</f>
        <v>0</v>
      </c>
      <c r="AG196" s="285">
        <f t="shared" si="976"/>
        <v>0</v>
      </c>
      <c r="AH196" s="286">
        <f t="shared" si="953"/>
        <v>0</v>
      </c>
      <c r="AI196" s="289">
        <f t="shared" si="977"/>
        <v>0</v>
      </c>
      <c r="AJ196" s="287"/>
      <c r="AK196" s="287"/>
      <c r="AL196" s="283">
        <v>42.333903999999997</v>
      </c>
      <c r="AM196" s="283">
        <v>59.611381999999999</v>
      </c>
      <c r="AN196" s="282">
        <f>_xlfn.FLOOR.PRECISE('[10]численность 2021'!F190)</f>
        <v>61</v>
      </c>
      <c r="AO196" s="282">
        <v>5.8797090000000001</v>
      </c>
      <c r="AP196" s="282">
        <v>8.2793589999999995</v>
      </c>
      <c r="AQ196" s="282">
        <f t="shared" si="978"/>
        <v>8.4722224466594707</v>
      </c>
      <c r="AR196" s="284">
        <f>_xlfn.FLOOR.PRECISE('[10]численность 2021'!L190)</f>
        <v>7</v>
      </c>
      <c r="AS196" s="284"/>
      <c r="AT196" s="284">
        <f t="shared" si="959"/>
        <v>7</v>
      </c>
      <c r="AU196" s="285">
        <f t="shared" si="979"/>
        <v>7.3199999999999994</v>
      </c>
      <c r="AV196" s="285">
        <f t="shared" si="960"/>
        <v>7.3199999999999994</v>
      </c>
      <c r="AW196" s="290">
        <f t="shared" si="980"/>
        <v>7</v>
      </c>
      <c r="AX196" s="287">
        <v>7</v>
      </c>
      <c r="AY196" s="285">
        <f t="shared" si="969"/>
        <v>0</v>
      </c>
      <c r="AZ196" s="286">
        <f t="shared" si="951"/>
        <v>0</v>
      </c>
      <c r="BA196" s="287"/>
      <c r="BB196" s="285">
        <f t="shared" si="970"/>
        <v>2.1000000000000001</v>
      </c>
      <c r="BC196" s="287"/>
      <c r="BD196" s="283">
        <v>7.8147539999999998</v>
      </c>
      <c r="BE196" s="283">
        <v>11.255195000000001</v>
      </c>
      <c r="BF196" s="282">
        <f>_xlfn.FLOOR.PRECISE('[10]численность 2021'!G190)</f>
        <v>7</v>
      </c>
      <c r="BG196" s="282">
        <v>1.085383</v>
      </c>
      <c r="BH196" s="282">
        <v>1.5632219999999999</v>
      </c>
      <c r="BI196" s="282">
        <f t="shared" si="981"/>
        <v>0.97222224797731638</v>
      </c>
      <c r="BJ196" s="284">
        <f>_xlfn.FLOOR.PRECISE('[10]численность 2021'!K190)</f>
        <v>0</v>
      </c>
      <c r="BK196" s="284"/>
      <c r="BL196" s="284">
        <f t="shared" si="961"/>
        <v>0</v>
      </c>
      <c r="BM196" s="285">
        <f t="shared" si="982"/>
        <v>0.20999999999999999</v>
      </c>
      <c r="BN196" s="290">
        <f t="shared" si="983"/>
        <v>0</v>
      </c>
      <c r="BO196" s="287"/>
      <c r="BP196" s="285">
        <f t="shared" si="971"/>
        <v>0</v>
      </c>
      <c r="BQ196" s="286">
        <f t="shared" si="984"/>
        <v>0</v>
      </c>
      <c r="BR196" s="287"/>
      <c r="BS196" s="285">
        <f t="shared" si="985"/>
        <v>0</v>
      </c>
      <c r="BT196" s="287"/>
      <c r="BU196" s="283">
        <v>76.864525</v>
      </c>
      <c r="BV196" s="283">
        <v>80.270576000000005</v>
      </c>
      <c r="BW196" s="282">
        <f>_xlfn.FLOOR.PRECISE('[10]численность 2021'!H190)</f>
        <v>79</v>
      </c>
      <c r="BX196" s="282">
        <v>10.675629000000001</v>
      </c>
      <c r="BY196" s="282">
        <v>11.148690999999999</v>
      </c>
      <c r="BZ196" s="282">
        <f t="shared" si="986"/>
        <v>10.972222512886855</v>
      </c>
      <c r="CA196" s="284">
        <f>_xlfn.FLOOR.PRECISE('[10]численность 2021'!M190)</f>
        <v>8</v>
      </c>
      <c r="CB196" s="284"/>
      <c r="CC196" s="284"/>
      <c r="CD196" s="284">
        <f t="shared" si="962"/>
        <v>8</v>
      </c>
      <c r="CE196" s="285">
        <f t="shared" si="987"/>
        <v>11.85</v>
      </c>
      <c r="CF196" s="290">
        <f t="shared" si="988"/>
        <v>8</v>
      </c>
      <c r="CG196" s="287">
        <v>8</v>
      </c>
      <c r="CH196" s="285">
        <f t="shared" si="963"/>
        <v>0.59999999999999998</v>
      </c>
      <c r="CI196" s="286">
        <f t="shared" si="989"/>
        <v>0</v>
      </c>
      <c r="CJ196" s="287"/>
      <c r="CK196" s="285">
        <f t="shared" si="964"/>
        <v>0.59999999999999998</v>
      </c>
      <c r="CL196" s="286">
        <f t="shared" si="990"/>
        <v>0</v>
      </c>
      <c r="CM196" s="287"/>
      <c r="CN196" s="285">
        <f t="shared" si="967"/>
        <v>1.6000000000000001</v>
      </c>
      <c r="CO196" s="287"/>
      <c r="CP196" s="291">
        <f t="shared" si="968"/>
        <v>1</v>
      </c>
      <c r="CQ196" s="283">
        <v>0</v>
      </c>
      <c r="CR196" s="283">
        <v>0</v>
      </c>
      <c r="CS196" s="283" t="e">
        <f>#NAME?</f>
        <v>#REF!</v>
      </c>
      <c r="CT196" s="282">
        <v>0</v>
      </c>
      <c r="CU196" s="282">
        <v>0</v>
      </c>
      <c r="CV196" s="282" t="e">
        <f>#NAME?</f>
        <v>#REF!</v>
      </c>
      <c r="CW196" s="284" t="e">
        <f>#NAME?</f>
        <v>#REF!</v>
      </c>
      <c r="CX196" s="285" t="e">
        <f t="shared" si="954"/>
        <v>#REF!</v>
      </c>
      <c r="CY196" s="290" t="e">
        <f t="shared" si="955"/>
        <v>#REF!</v>
      </c>
      <c r="CZ196" s="292"/>
      <c r="DA196" s="285">
        <f t="shared" si="956"/>
        <v>0</v>
      </c>
      <c r="DB196" s="292"/>
      <c r="DC196" s="283">
        <v>0</v>
      </c>
      <c r="DD196" s="283">
        <v>0</v>
      </c>
      <c r="DE196" s="282">
        <f>_xlfn.FLOOR.PRECISE('[10]численность 2021'!I190)</f>
        <v>0</v>
      </c>
      <c r="DF196" s="282">
        <v>0</v>
      </c>
      <c r="DG196" s="282">
        <v>0</v>
      </c>
      <c r="DH196" s="282">
        <f t="shared" si="991"/>
        <v>0</v>
      </c>
      <c r="DI196" s="284">
        <f>_xlfn.FLOOR.PRECISE('[10]численность 2021'!N190)</f>
        <v>0</v>
      </c>
      <c r="DJ196" s="285">
        <f t="shared" si="965"/>
        <v>0</v>
      </c>
      <c r="DK196" s="286">
        <f t="shared" si="992"/>
        <v>0</v>
      </c>
      <c r="DL196" s="287"/>
      <c r="DM196" s="285">
        <f t="shared" si="966"/>
        <v>0</v>
      </c>
      <c r="DN196" s="287"/>
      <c r="DO196" s="283">
        <v>7.6483999999999996e-002</v>
      </c>
      <c r="DP196" s="283">
        <v>0</v>
      </c>
      <c r="DQ196" s="282">
        <f>_xlfn.FLOOR.PRECISE('[10]численность 2021'!J190)</f>
        <v>0</v>
      </c>
      <c r="DR196" s="282">
        <v>1.0623e-002</v>
      </c>
      <c r="DS196" s="282">
        <v>0</v>
      </c>
      <c r="DT196" s="282">
        <f t="shared" si="993"/>
        <v>0</v>
      </c>
      <c r="DU196" s="284">
        <f>_xlfn.FLOOR.PRECISE('[10]численность 2021'!S190)</f>
        <v>0</v>
      </c>
      <c r="DV196" s="285">
        <f t="shared" si="994"/>
        <v>0</v>
      </c>
      <c r="DW196" s="286">
        <f t="shared" si="995"/>
        <v>0</v>
      </c>
      <c r="DX196" s="287"/>
      <c r="DY196" s="283">
        <v>0</v>
      </c>
      <c r="DZ196" s="293">
        <v>0</v>
      </c>
      <c r="EA196" s="282">
        <f>_xlfn.FLOOR.PRECISE('[10]численность 2021'!T190)</f>
        <v>0</v>
      </c>
      <c r="EB196" s="282">
        <v>0</v>
      </c>
      <c r="EC196" s="283">
        <v>0</v>
      </c>
      <c r="ED196" s="282">
        <f t="shared" si="952"/>
        <v>0</v>
      </c>
      <c r="EE196" s="284">
        <f>_xlfn.FLOOR.PRECISE('[10]численность 2021'!U190)</f>
        <v>0</v>
      </c>
      <c r="EF196" s="285">
        <f t="shared" si="996"/>
        <v>0</v>
      </c>
      <c r="EG196" s="286">
        <f t="shared" si="997"/>
        <v>0</v>
      </c>
      <c r="EH196" s="292"/>
    </row>
    <row r="197" ht="31.5">
      <c r="A197" s="152" t="s">
        <v>259</v>
      </c>
      <c r="B197" s="282">
        <f>'[10]численность 2021'!C188</f>
        <v>9.3999996185302734</v>
      </c>
      <c r="C197" s="283">
        <v>0.81539700000000004</v>
      </c>
      <c r="D197" s="283">
        <v>2.6430120000000001</v>
      </c>
      <c r="E197" s="282">
        <f>_xlfn.FLOOR.PRECISE('[10]численность 2021'!D188)</f>
        <v>0</v>
      </c>
      <c r="F197" s="282">
        <v>0.28117199999999998</v>
      </c>
      <c r="G197" s="282">
        <v>0.28117199999999998</v>
      </c>
      <c r="H197" s="282">
        <f t="shared" si="957"/>
        <v>0</v>
      </c>
      <c r="I197" s="284">
        <f>_xlfn.FLOOR.PRECISE('[10]численность 2021'!R188)</f>
        <v>0</v>
      </c>
      <c r="J197" s="285">
        <f t="shared" ref="J197:J205" si="998">IF(E197&gt;1,E197*0.35,0)</f>
        <v>0</v>
      </c>
      <c r="K197" s="286">
        <f t="shared" si="972"/>
        <v>0</v>
      </c>
      <c r="L197" s="287"/>
      <c r="M197" s="283">
        <v>9</v>
      </c>
      <c r="N197" s="283">
        <v>9</v>
      </c>
      <c r="O197" s="282">
        <f>_xlfn.FLOOR.PRECISE('[10]численность 2021'!P188)</f>
        <v>9</v>
      </c>
      <c r="P197" s="282">
        <v>0.95744700000000005</v>
      </c>
      <c r="Q197" s="282">
        <v>0.95744700000000005</v>
      </c>
      <c r="R197" s="282">
        <f t="shared" si="973"/>
        <v>0.9574468473656369</v>
      </c>
      <c r="S197" s="284">
        <f>_xlfn.FLOOR.PRECISE('[10]численность 2021'!Q188)</f>
        <v>1</v>
      </c>
      <c r="T197" s="284"/>
      <c r="U197" s="285">
        <f t="shared" si="958"/>
        <v>2.6999999999999997</v>
      </c>
      <c r="V197" s="286">
        <f t="shared" si="974"/>
        <v>1</v>
      </c>
      <c r="W197" s="287">
        <v>1</v>
      </c>
      <c r="X197" s="287"/>
      <c r="Y197" s="288"/>
      <c r="Z197" s="283">
        <v>1.2522180000000001</v>
      </c>
      <c r="AA197" s="283">
        <v>2.7059410000000002</v>
      </c>
      <c r="AB197" s="282">
        <f>_xlfn.FLOOR.PRECISE('[10]численность 2021'!E188)</f>
        <v>4</v>
      </c>
      <c r="AC197" s="282">
        <v>0.133215</v>
      </c>
      <c r="AD197" s="282">
        <v>0.28786600000000001</v>
      </c>
      <c r="AE197" s="282">
        <f t="shared" si="975"/>
        <v>0.42553193216250529</v>
      </c>
      <c r="AF197" s="284">
        <f>_xlfn.FLOOR.PRECISE('[10]численность 2021'!O188)</f>
        <v>0</v>
      </c>
      <c r="AG197" s="285">
        <f t="shared" si="976"/>
        <v>0</v>
      </c>
      <c r="AH197" s="286">
        <f t="shared" si="953"/>
        <v>0</v>
      </c>
      <c r="AI197" s="289">
        <f t="shared" si="977"/>
        <v>0</v>
      </c>
      <c r="AJ197" s="287"/>
      <c r="AK197" s="287"/>
      <c r="AL197" s="283">
        <v>35.091213000000003</v>
      </c>
      <c r="AM197" s="283">
        <v>75.829291999999995</v>
      </c>
      <c r="AN197" s="282">
        <f>_xlfn.FLOOR.PRECISE('[10]численность 2021'!F188)</f>
        <v>79</v>
      </c>
      <c r="AO197" s="282">
        <v>3.7331080000000001</v>
      </c>
      <c r="AP197" s="282">
        <v>8.0669459999999997</v>
      </c>
      <c r="AQ197" s="282">
        <f t="shared" si="978"/>
        <v>8.4042556602094791</v>
      </c>
      <c r="AR197" s="284">
        <f>_xlfn.FLOOR.PRECISE('[10]численность 2021'!L188)</f>
        <v>7</v>
      </c>
      <c r="AS197" s="284"/>
      <c r="AT197" s="284">
        <f t="shared" si="959"/>
        <v>7</v>
      </c>
      <c r="AU197" s="285">
        <f t="shared" si="979"/>
        <v>9.4800000000000004</v>
      </c>
      <c r="AV197" s="285">
        <f t="shared" si="960"/>
        <v>9.4800000000000004</v>
      </c>
      <c r="AW197" s="290">
        <f t="shared" si="980"/>
        <v>7</v>
      </c>
      <c r="AX197" s="287">
        <v>7</v>
      </c>
      <c r="AY197" s="285">
        <f t="shared" si="969"/>
        <v>0</v>
      </c>
      <c r="AZ197" s="286">
        <f t="shared" si="951"/>
        <v>0</v>
      </c>
      <c r="BA197" s="287"/>
      <c r="BB197" s="285">
        <f t="shared" si="970"/>
        <v>2.1000000000000001</v>
      </c>
      <c r="BC197" s="287"/>
      <c r="BD197" s="283">
        <v>5.9213389999999997</v>
      </c>
      <c r="BE197" s="283">
        <v>2.2392189999999998</v>
      </c>
      <c r="BF197" s="282">
        <f>_xlfn.FLOOR.PRECISE('[10]численность 2021'!G188)</f>
        <v>3</v>
      </c>
      <c r="BG197" s="282">
        <v>0.62992999999999999</v>
      </c>
      <c r="BH197" s="282">
        <v>0.23821500000000001</v>
      </c>
      <c r="BI197" s="282">
        <f t="shared" si="981"/>
        <v>0.31914894912187897</v>
      </c>
      <c r="BJ197" s="284">
        <f>_xlfn.FLOOR.PRECISE('[10]численность 2021'!K188)</f>
        <v>0</v>
      </c>
      <c r="BK197" s="284"/>
      <c r="BL197" s="284">
        <f t="shared" si="961"/>
        <v>0</v>
      </c>
      <c r="BM197" s="285">
        <f t="shared" si="982"/>
        <v>8.9999999999999997e-002</v>
      </c>
      <c r="BN197" s="290">
        <f t="shared" si="983"/>
        <v>0</v>
      </c>
      <c r="BO197" s="287"/>
      <c r="BP197" s="285">
        <f t="shared" si="971"/>
        <v>0</v>
      </c>
      <c r="BQ197" s="286">
        <f t="shared" si="984"/>
        <v>0</v>
      </c>
      <c r="BR197" s="287"/>
      <c r="BS197" s="285">
        <f t="shared" si="985"/>
        <v>0</v>
      </c>
      <c r="BT197" s="287"/>
      <c r="BU197" s="283">
        <v>21.612888000000002</v>
      </c>
      <c r="BV197" s="283">
        <v>46.543765999999998</v>
      </c>
      <c r="BW197" s="282">
        <f>_xlfn.FLOOR.PRECISE('[10]численность 2021'!H188)</f>
        <v>47</v>
      </c>
      <c r="BX197" s="282">
        <v>2.2992439999999998</v>
      </c>
      <c r="BY197" s="282">
        <v>4.9514649999999998</v>
      </c>
      <c r="BZ197" s="282">
        <f t="shared" si="986"/>
        <v>5.0000002029094377</v>
      </c>
      <c r="CA197" s="284">
        <f>_xlfn.FLOOR.PRECISE('[10]численность 2021'!M188)</f>
        <v>3</v>
      </c>
      <c r="CB197" s="284"/>
      <c r="CC197" s="284"/>
      <c r="CD197" s="284">
        <f t="shared" si="962"/>
        <v>3</v>
      </c>
      <c r="CE197" s="285">
        <f t="shared" si="987"/>
        <v>3.7600000000000002</v>
      </c>
      <c r="CF197" s="290">
        <f t="shared" si="988"/>
        <v>3</v>
      </c>
      <c r="CG197" s="287">
        <v>3</v>
      </c>
      <c r="CH197" s="285">
        <f t="shared" si="963"/>
        <v>0</v>
      </c>
      <c r="CI197" s="286">
        <f t="shared" si="989"/>
        <v>0</v>
      </c>
      <c r="CJ197" s="287"/>
      <c r="CK197" s="285">
        <f t="shared" si="964"/>
        <v>0</v>
      </c>
      <c r="CL197" s="286">
        <f t="shared" si="990"/>
        <v>0</v>
      </c>
      <c r="CM197" s="287"/>
      <c r="CN197" s="285">
        <f t="shared" si="967"/>
        <v>0.60000000000000009</v>
      </c>
      <c r="CO197" s="287"/>
      <c r="CP197" s="291">
        <f t="shared" si="968"/>
        <v>1</v>
      </c>
      <c r="CQ197" s="283">
        <v>0</v>
      </c>
      <c r="CR197" s="283">
        <v>0</v>
      </c>
      <c r="CS197" s="283" t="e">
        <f>#NAME?</f>
        <v>#REF!</v>
      </c>
      <c r="CT197" s="282">
        <v>0</v>
      </c>
      <c r="CU197" s="282">
        <v>0</v>
      </c>
      <c r="CV197" s="282" t="e">
        <f>#NAME?</f>
        <v>#REF!</v>
      </c>
      <c r="CW197" s="284" t="e">
        <f>#NAME?</f>
        <v>#REF!</v>
      </c>
      <c r="CX197" s="285" t="e">
        <f t="shared" si="954"/>
        <v>#REF!</v>
      </c>
      <c r="CY197" s="290" t="e">
        <f t="shared" si="955"/>
        <v>#REF!</v>
      </c>
      <c r="CZ197" s="292"/>
      <c r="DA197" s="285">
        <f t="shared" si="956"/>
        <v>0</v>
      </c>
      <c r="DB197" s="292"/>
      <c r="DC197" s="283">
        <v>0</v>
      </c>
      <c r="DD197" s="283">
        <v>0</v>
      </c>
      <c r="DE197" s="282">
        <f>_xlfn.FLOOR.PRECISE('[10]численность 2021'!I188)</f>
        <v>0</v>
      </c>
      <c r="DF197" s="282">
        <v>0</v>
      </c>
      <c r="DG197" s="282">
        <v>0</v>
      </c>
      <c r="DH197" s="282">
        <f t="shared" si="991"/>
        <v>0</v>
      </c>
      <c r="DI197" s="284">
        <f>_xlfn.FLOOR.PRECISE('[10]численность 2021'!N188)</f>
        <v>0</v>
      </c>
      <c r="DJ197" s="285">
        <f t="shared" si="965"/>
        <v>0</v>
      </c>
      <c r="DK197" s="286">
        <f t="shared" si="992"/>
        <v>0</v>
      </c>
      <c r="DL197" s="287"/>
      <c r="DM197" s="285">
        <f t="shared" si="966"/>
        <v>0</v>
      </c>
      <c r="DN197" s="287"/>
      <c r="DO197" s="283">
        <v>0</v>
      </c>
      <c r="DP197" s="283">
        <v>0.20976300000000001</v>
      </c>
      <c r="DQ197" s="282">
        <f>_xlfn.FLOOR.PRECISE('[10]численность 2021'!J188)</f>
        <v>0</v>
      </c>
      <c r="DR197" s="282">
        <v>0</v>
      </c>
      <c r="DS197" s="282">
        <v>2.2315000000000002e-002</v>
      </c>
      <c r="DT197" s="282">
        <f t="shared" si="993"/>
        <v>0</v>
      </c>
      <c r="DU197" s="284">
        <f>_xlfn.FLOOR.PRECISE('[10]численность 2021'!S188)</f>
        <v>0</v>
      </c>
      <c r="DV197" s="285">
        <f t="shared" si="994"/>
        <v>0</v>
      </c>
      <c r="DW197" s="286">
        <f t="shared" si="995"/>
        <v>0</v>
      </c>
      <c r="DX197" s="287"/>
      <c r="DY197" s="283">
        <v>0</v>
      </c>
      <c r="DZ197" s="293">
        <v>0</v>
      </c>
      <c r="EA197" s="282">
        <f>_xlfn.FLOOR.PRECISE('[10]численность 2021'!T188)</f>
        <v>0</v>
      </c>
      <c r="EB197" s="282">
        <v>0</v>
      </c>
      <c r="EC197" s="283">
        <v>0</v>
      </c>
      <c r="ED197" s="282">
        <f t="shared" si="952"/>
        <v>0</v>
      </c>
      <c r="EE197" s="284">
        <f>_xlfn.FLOOR.PRECISE('[10]численность 2021'!U188)</f>
        <v>0</v>
      </c>
      <c r="EF197" s="285">
        <f t="shared" si="996"/>
        <v>0</v>
      </c>
      <c r="EG197" s="286">
        <f t="shared" si="997"/>
        <v>0</v>
      </c>
      <c r="EH197" s="292"/>
    </row>
    <row r="198" ht="63">
      <c r="A198" s="152" t="s">
        <v>255</v>
      </c>
      <c r="B198" s="282">
        <f>'[10]численность 2021'!C184</f>
        <v>29.600000381469727</v>
      </c>
      <c r="C198" s="283">
        <v>0</v>
      </c>
      <c r="D198" s="283">
        <v>4.6630079999999996</v>
      </c>
      <c r="E198" s="282">
        <f>_xlfn.FLOOR.PRECISE('[10]численность 2021'!D184)</f>
        <v>8</v>
      </c>
      <c r="F198" s="282">
        <v>0.15753400000000001</v>
      </c>
      <c r="G198" s="282">
        <v>0.15753400000000001</v>
      </c>
      <c r="H198" s="282">
        <f t="shared" si="957"/>
        <v>0.2702702667871647</v>
      </c>
      <c r="I198" s="284">
        <f>_xlfn.FLOOR.PRECISE('[10]численность 2021'!R184)</f>
        <v>0</v>
      </c>
      <c r="J198" s="285">
        <f t="shared" si="998"/>
        <v>2.7999999999999998</v>
      </c>
      <c r="K198" s="286">
        <f t="shared" si="972"/>
        <v>0</v>
      </c>
      <c r="L198" s="287"/>
      <c r="M198" s="283">
        <v>15</v>
      </c>
      <c r="N198" s="283">
        <v>15</v>
      </c>
      <c r="O198" s="282">
        <f>_xlfn.FLOOR.PRECISE('[10]численность 2021'!P184)</f>
        <v>15</v>
      </c>
      <c r="P198" s="282">
        <v>0.50675700000000001</v>
      </c>
      <c r="Q198" s="282">
        <v>0.50675700000000001</v>
      </c>
      <c r="R198" s="282">
        <f t="shared" si="973"/>
        <v>0.50675675022593381</v>
      </c>
      <c r="S198" s="284">
        <f>_xlfn.FLOOR.PRECISE('[10]численность 2021'!Q184)</f>
        <v>2</v>
      </c>
      <c r="T198" s="284"/>
      <c r="U198" s="285">
        <f t="shared" si="958"/>
        <v>4.5</v>
      </c>
      <c r="V198" s="286">
        <f t="shared" si="974"/>
        <v>2</v>
      </c>
      <c r="W198" s="287">
        <v>2</v>
      </c>
      <c r="X198" s="287"/>
      <c r="Y198" s="288"/>
      <c r="Z198" s="283">
        <v>0</v>
      </c>
      <c r="AA198" s="283">
        <v>0.64265799999999995</v>
      </c>
      <c r="AB198" s="282">
        <f>_xlfn.FLOOR.PRECISE('[10]численность 2021'!E184)</f>
        <v>4</v>
      </c>
      <c r="AC198" s="282">
        <v>0</v>
      </c>
      <c r="AD198" s="282">
        <v>2.1711000000000001e-002</v>
      </c>
      <c r="AE198" s="282">
        <f t="shared" si="975"/>
        <v>0.13513513339358235</v>
      </c>
      <c r="AF198" s="284">
        <f>_xlfn.FLOOR.PRECISE('[10]численность 2021'!O184)</f>
        <v>0</v>
      </c>
      <c r="AG198" s="285">
        <f t="shared" si="976"/>
        <v>0</v>
      </c>
      <c r="AH198" s="286">
        <f t="shared" si="953"/>
        <v>0</v>
      </c>
      <c r="AI198" s="289">
        <f t="shared" si="977"/>
        <v>0</v>
      </c>
      <c r="AJ198" s="287"/>
      <c r="AK198" s="287"/>
      <c r="AL198" s="283">
        <v>249.71821600000001</v>
      </c>
      <c r="AM198" s="283">
        <v>349.847961</v>
      </c>
      <c r="AN198" s="282">
        <f>_xlfn.FLOOR.PRECISE('[10]численность 2021'!F184)</f>
        <v>369</v>
      </c>
      <c r="AO198" s="282">
        <v>8.4364260000000009</v>
      </c>
      <c r="AP198" s="282">
        <v>11.819188</v>
      </c>
      <c r="AQ198" s="282">
        <f t="shared" si="978"/>
        <v>12.466216055557972</v>
      </c>
      <c r="AR198" s="284">
        <f>_xlfn.FLOOR.PRECISE('[10]численность 2021'!L184)</f>
        <v>29</v>
      </c>
      <c r="AS198" s="284"/>
      <c r="AT198" s="284">
        <f t="shared" si="959"/>
        <v>29</v>
      </c>
      <c r="AU198" s="285">
        <f t="shared" si="979"/>
        <v>55.350000000000001</v>
      </c>
      <c r="AV198" s="285">
        <f t="shared" si="960"/>
        <v>73.799999999999997</v>
      </c>
      <c r="AW198" s="290">
        <f t="shared" si="980"/>
        <v>29</v>
      </c>
      <c r="AX198" s="287">
        <v>29</v>
      </c>
      <c r="AY198" s="285">
        <f t="shared" si="969"/>
        <v>4.3499999999999996</v>
      </c>
      <c r="AZ198" s="286">
        <f t="shared" si="951"/>
        <v>0</v>
      </c>
      <c r="BA198" s="287"/>
      <c r="BB198" s="285">
        <f t="shared" si="970"/>
        <v>8.6999999999999993</v>
      </c>
      <c r="BC198" s="287"/>
      <c r="BD198" s="283">
        <v>0</v>
      </c>
      <c r="BE198" s="283">
        <v>5.0142290000000003</v>
      </c>
      <c r="BF198" s="282">
        <f>_xlfn.FLOOR.PRECISE('[10]численность 2021'!G184)</f>
        <v>5</v>
      </c>
      <c r="BG198" s="282">
        <v>0</v>
      </c>
      <c r="BH198" s="282">
        <v>0.1694</v>
      </c>
      <c r="BI198" s="282">
        <f t="shared" si="981"/>
        <v>0.16891891674197795</v>
      </c>
      <c r="BJ198" s="284">
        <f>_xlfn.FLOOR.PRECISE('[10]численность 2021'!K184)</f>
        <v>0</v>
      </c>
      <c r="BK198" s="284"/>
      <c r="BL198" s="284">
        <f t="shared" si="961"/>
        <v>0</v>
      </c>
      <c r="BM198" s="285">
        <f t="shared" si="982"/>
        <v>0.14999999999999999</v>
      </c>
      <c r="BN198" s="290">
        <f t="shared" si="983"/>
        <v>0</v>
      </c>
      <c r="BO198" s="287"/>
      <c r="BP198" s="285">
        <f t="shared" si="971"/>
        <v>0</v>
      </c>
      <c r="BQ198" s="286">
        <f t="shared" si="984"/>
        <v>0</v>
      </c>
      <c r="BR198" s="287"/>
      <c r="BS198" s="285">
        <f t="shared" si="985"/>
        <v>0</v>
      </c>
      <c r="BT198" s="287"/>
      <c r="BU198" s="283">
        <v>24.302177</v>
      </c>
      <c r="BV198" s="283">
        <v>132.193298</v>
      </c>
      <c r="BW198" s="282">
        <f>_xlfn.FLOOR.PRECISE('[10]численность 2021'!H184)</f>
        <v>129</v>
      </c>
      <c r="BX198" s="282">
        <v>0.82101900000000005</v>
      </c>
      <c r="BY198" s="282">
        <v>4.4659899999999997</v>
      </c>
      <c r="BZ198" s="282">
        <f t="shared" si="986"/>
        <v>4.3581080519430309</v>
      </c>
      <c r="CA198" s="284">
        <f>_xlfn.FLOOR.PRECISE('[10]численность 2021'!M184)</f>
        <v>2</v>
      </c>
      <c r="CB198" s="284"/>
      <c r="CC198" s="284"/>
      <c r="CD198" s="284">
        <f t="shared" si="962"/>
        <v>2</v>
      </c>
      <c r="CE198" s="285">
        <f t="shared" si="987"/>
        <v>10.32</v>
      </c>
      <c r="CF198" s="290">
        <f t="shared" si="988"/>
        <v>2</v>
      </c>
      <c r="CG198" s="287">
        <v>2</v>
      </c>
      <c r="CH198" s="285">
        <f t="shared" si="963"/>
        <v>0</v>
      </c>
      <c r="CI198" s="286">
        <f t="shared" si="989"/>
        <v>0</v>
      </c>
      <c r="CJ198" s="287"/>
      <c r="CK198" s="285">
        <f t="shared" si="964"/>
        <v>0</v>
      </c>
      <c r="CL198" s="286">
        <f t="shared" si="990"/>
        <v>0</v>
      </c>
      <c r="CM198" s="287"/>
      <c r="CN198" s="285">
        <f t="shared" si="967"/>
        <v>0.40000000000000002</v>
      </c>
      <c r="CO198" s="287"/>
      <c r="CP198" s="291">
        <f t="shared" si="968"/>
        <v>1</v>
      </c>
      <c r="CQ198" s="283">
        <v>0</v>
      </c>
      <c r="CR198" s="283">
        <v>0</v>
      </c>
      <c r="CS198" s="283" t="e">
        <f>#NAME?</f>
        <v>#REF!</v>
      </c>
      <c r="CT198" s="282">
        <v>0</v>
      </c>
      <c r="CU198" s="282">
        <v>0</v>
      </c>
      <c r="CV198" s="282" t="e">
        <f>#NAME?</f>
        <v>#REF!</v>
      </c>
      <c r="CW198" s="284" t="e">
        <f>#NAME?</f>
        <v>#REF!</v>
      </c>
      <c r="CX198" s="285" t="e">
        <f t="shared" si="954"/>
        <v>#REF!</v>
      </c>
      <c r="CY198" s="290" t="e">
        <f t="shared" si="955"/>
        <v>#REF!</v>
      </c>
      <c r="CZ198" s="292"/>
      <c r="DA198" s="285">
        <f t="shared" si="956"/>
        <v>0</v>
      </c>
      <c r="DB198" s="292"/>
      <c r="DC198" s="283">
        <v>0</v>
      </c>
      <c r="DD198" s="283">
        <v>0</v>
      </c>
      <c r="DE198" s="282">
        <f>_xlfn.FLOOR.PRECISE('[10]численность 2021'!I184)</f>
        <v>0</v>
      </c>
      <c r="DF198" s="282">
        <v>0</v>
      </c>
      <c r="DG198" s="282">
        <v>0</v>
      </c>
      <c r="DH198" s="282">
        <f t="shared" si="991"/>
        <v>0</v>
      </c>
      <c r="DI198" s="284">
        <f>_xlfn.FLOOR.PRECISE('[10]численность 2021'!N184)</f>
        <v>0</v>
      </c>
      <c r="DJ198" s="285">
        <f t="shared" si="965"/>
        <v>0</v>
      </c>
      <c r="DK198" s="286">
        <f t="shared" si="992"/>
        <v>0</v>
      </c>
      <c r="DL198" s="287"/>
      <c r="DM198" s="285">
        <f t="shared" si="966"/>
        <v>0</v>
      </c>
      <c r="DN198" s="287"/>
      <c r="DO198" s="283">
        <v>0</v>
      </c>
      <c r="DP198" s="283">
        <v>0</v>
      </c>
      <c r="DQ198" s="282">
        <f>_xlfn.FLOOR.PRECISE('[10]численность 2021'!J184)</f>
        <v>0</v>
      </c>
      <c r="DR198" s="282">
        <v>0</v>
      </c>
      <c r="DS198" s="282">
        <v>0</v>
      </c>
      <c r="DT198" s="282">
        <f t="shared" si="993"/>
        <v>0</v>
      </c>
      <c r="DU198" s="284">
        <f>_xlfn.FLOOR.PRECISE('[10]численность 2021'!S184)</f>
        <v>0</v>
      </c>
      <c r="DV198" s="285">
        <f t="shared" si="994"/>
        <v>0</v>
      </c>
      <c r="DW198" s="286">
        <f t="shared" si="995"/>
        <v>0</v>
      </c>
      <c r="DX198" s="287"/>
      <c r="DY198" s="283">
        <v>0</v>
      </c>
      <c r="DZ198" s="293">
        <v>0</v>
      </c>
      <c r="EA198" s="282">
        <f>_xlfn.FLOOR.PRECISE('[10]численность 2021'!T184)</f>
        <v>0</v>
      </c>
      <c r="EB198" s="282">
        <v>0</v>
      </c>
      <c r="EC198" s="283">
        <v>0</v>
      </c>
      <c r="ED198" s="282">
        <f t="shared" si="952"/>
        <v>0</v>
      </c>
      <c r="EE198" s="284">
        <f>_xlfn.FLOOR.PRECISE('[10]численность 2021'!U184)</f>
        <v>0</v>
      </c>
      <c r="EF198" s="285">
        <f t="shared" si="996"/>
        <v>0</v>
      </c>
      <c r="EG198" s="286">
        <f t="shared" si="997"/>
        <v>0</v>
      </c>
      <c r="EH198" s="292"/>
    </row>
    <row r="199" ht="31.5">
      <c r="A199" s="152" t="s">
        <v>263</v>
      </c>
      <c r="B199" s="282">
        <f>'[10]численность 2021'!C192</f>
        <v>23.19999885559082</v>
      </c>
      <c r="C199" s="283">
        <v>41.23563</v>
      </c>
      <c r="D199" s="283">
        <v>33.023654999999998</v>
      </c>
      <c r="E199" s="282">
        <f>_xlfn.FLOOR.PRECISE('[10]численность 2021'!D192)</f>
        <v>59</v>
      </c>
      <c r="F199" s="282">
        <v>1.4234329999999999</v>
      </c>
      <c r="G199" s="282">
        <v>1.4234329999999999</v>
      </c>
      <c r="H199" s="282">
        <f t="shared" si="957"/>
        <v>2.5431035737220289</v>
      </c>
      <c r="I199" s="284">
        <f>_xlfn.FLOOR.PRECISE('[10]численность 2021'!R192)</f>
        <v>10</v>
      </c>
      <c r="J199" s="285">
        <f t="shared" si="998"/>
        <v>20.649999999999999</v>
      </c>
      <c r="K199" s="286">
        <f t="shared" si="972"/>
        <v>10</v>
      </c>
      <c r="L199" s="287">
        <v>10</v>
      </c>
      <c r="M199" s="283">
        <v>14</v>
      </c>
      <c r="N199" s="283">
        <v>14</v>
      </c>
      <c r="O199" s="282">
        <f>_xlfn.FLOOR.PRECISE('[10]численность 2021'!P192)</f>
        <v>15</v>
      </c>
      <c r="P199" s="282">
        <v>0.58528400000000003</v>
      </c>
      <c r="Q199" s="282">
        <v>0.60344799999999998</v>
      </c>
      <c r="R199" s="282">
        <f t="shared" si="973"/>
        <v>0.64655175603102433</v>
      </c>
      <c r="S199" s="284">
        <f>_xlfn.FLOOR.PRECISE('[10]численность 2021'!Q192)</f>
        <v>2</v>
      </c>
      <c r="T199" s="284"/>
      <c r="U199" s="285">
        <f t="shared" si="958"/>
        <v>4.5</v>
      </c>
      <c r="V199" s="286">
        <f t="shared" si="974"/>
        <v>2</v>
      </c>
      <c r="W199" s="287">
        <v>2</v>
      </c>
      <c r="X199" s="287"/>
      <c r="Y199" s="288"/>
      <c r="Z199" s="283">
        <v>72.782927999999998</v>
      </c>
      <c r="AA199" s="283">
        <v>61.780445</v>
      </c>
      <c r="AB199" s="282">
        <f>_xlfn.FLOOR.PRECISE('[10]численность 2021'!E192)</f>
        <v>77</v>
      </c>
      <c r="AC199" s="282">
        <v>3.0427650000000002</v>
      </c>
      <c r="AD199" s="282">
        <v>2.6629499999999999</v>
      </c>
      <c r="AE199" s="282">
        <f t="shared" si="975"/>
        <v>3.3189656809592583</v>
      </c>
      <c r="AF199" s="284">
        <f>_xlfn.FLOOR.PRECISE('[10]численность 2021'!O192)</f>
        <v>3</v>
      </c>
      <c r="AG199" s="285">
        <f t="shared" si="976"/>
        <v>3.8500000000000001</v>
      </c>
      <c r="AH199" s="286">
        <f t="shared" si="953"/>
        <v>3</v>
      </c>
      <c r="AI199" s="289">
        <f t="shared" si="977"/>
        <v>2.25</v>
      </c>
      <c r="AJ199" s="287">
        <v>3</v>
      </c>
      <c r="AK199" s="287">
        <v>2</v>
      </c>
      <c r="AL199" s="283">
        <v>287.41528299999999</v>
      </c>
      <c r="AM199" s="283">
        <v>268.23458900000003</v>
      </c>
      <c r="AN199" s="282">
        <f>_xlfn.FLOOR.PRECISE('[10]численность 2021'!F192)</f>
        <v>338</v>
      </c>
      <c r="AO199" s="282">
        <v>12.015689</v>
      </c>
      <c r="AP199" s="282">
        <v>11.561835</v>
      </c>
      <c r="AQ199" s="282">
        <f t="shared" si="978"/>
        <v>14.568966235899081</v>
      </c>
      <c r="AR199" s="284">
        <f>_xlfn.FLOOR.PRECISE('[10]численность 2021'!L192)</f>
        <v>54</v>
      </c>
      <c r="AS199" s="284"/>
      <c r="AT199" s="284">
        <f t="shared" si="959"/>
        <v>54</v>
      </c>
      <c r="AU199" s="285">
        <f t="shared" si="979"/>
        <v>50.699999999999996</v>
      </c>
      <c r="AV199" s="285">
        <f t="shared" si="960"/>
        <v>67.600000000000009</v>
      </c>
      <c r="AW199" s="290">
        <f t="shared" si="980"/>
        <v>50.699999999999996</v>
      </c>
      <c r="AX199" s="287">
        <v>54</v>
      </c>
      <c r="AY199" s="285">
        <f t="shared" si="969"/>
        <v>8.0999999999999996</v>
      </c>
      <c r="AZ199" s="286">
        <f t="shared" ref="AZ199:AZ205" si="999">IF(AS199&lt;AY199,AS199,AY199)</f>
        <v>0</v>
      </c>
      <c r="BA199" s="287"/>
      <c r="BB199" s="285">
        <f t="shared" si="970"/>
        <v>16.199999999999999</v>
      </c>
      <c r="BC199" s="287"/>
      <c r="BD199" s="283">
        <v>43.340401</v>
      </c>
      <c r="BE199" s="283">
        <v>43.892685</v>
      </c>
      <c r="BF199" s="282">
        <f>_xlfn.FLOOR.PRECISE('[10]численность 2021'!G192)</f>
        <v>47</v>
      </c>
      <c r="BG199" s="282">
        <v>1.81189</v>
      </c>
      <c r="BH199" s="282">
        <v>1.891926</v>
      </c>
      <c r="BI199" s="282">
        <f t="shared" si="981"/>
        <v>2.0258621688972096</v>
      </c>
      <c r="BJ199" s="284">
        <f>_xlfn.FLOOR.PRECISE('[10]численность 2021'!K192)</f>
        <v>2</v>
      </c>
      <c r="BK199" s="284"/>
      <c r="BL199" s="284">
        <f t="shared" si="961"/>
        <v>2</v>
      </c>
      <c r="BM199" s="285">
        <f t="shared" si="982"/>
        <v>3.2900000000000005</v>
      </c>
      <c r="BN199" s="290">
        <f t="shared" si="983"/>
        <v>2</v>
      </c>
      <c r="BO199" s="287">
        <v>2</v>
      </c>
      <c r="BP199" s="285">
        <f t="shared" si="971"/>
        <v>0</v>
      </c>
      <c r="BQ199" s="286">
        <f t="shared" si="984"/>
        <v>0</v>
      </c>
      <c r="BR199" s="287"/>
      <c r="BS199" s="285">
        <f t="shared" si="985"/>
        <v>0.40000000000000002</v>
      </c>
      <c r="BT199" s="287"/>
      <c r="BU199" s="283">
        <v>132.24981700000001</v>
      </c>
      <c r="BV199" s="283">
        <v>114.300072</v>
      </c>
      <c r="BW199" s="282">
        <f>_xlfn.FLOOR.PRECISE('[10]численность 2021'!H192)</f>
        <v>112</v>
      </c>
      <c r="BX199" s="282">
        <v>5.5288380000000004</v>
      </c>
      <c r="BY199" s="282">
        <v>4.9267269999999996</v>
      </c>
      <c r="BZ199" s="282">
        <f t="shared" si="986"/>
        <v>4.8275864450316481</v>
      </c>
      <c r="CA199" s="284">
        <f>_xlfn.FLOOR.PRECISE('[10]численность 2021'!M192)</f>
        <v>8</v>
      </c>
      <c r="CB199" s="284"/>
      <c r="CC199" s="284"/>
      <c r="CD199" s="284">
        <f t="shared" si="962"/>
        <v>8</v>
      </c>
      <c r="CE199" s="285">
        <f t="shared" si="987"/>
        <v>8.9600000000000009</v>
      </c>
      <c r="CF199" s="290">
        <f t="shared" si="988"/>
        <v>8</v>
      </c>
      <c r="CG199" s="287">
        <v>8</v>
      </c>
      <c r="CH199" s="285">
        <f t="shared" si="963"/>
        <v>0.59999999999999998</v>
      </c>
      <c r="CI199" s="286">
        <f t="shared" si="989"/>
        <v>0</v>
      </c>
      <c r="CJ199" s="287"/>
      <c r="CK199" s="285">
        <f t="shared" si="964"/>
        <v>0.59999999999999998</v>
      </c>
      <c r="CL199" s="286">
        <f t="shared" si="990"/>
        <v>0</v>
      </c>
      <c r="CM199" s="287"/>
      <c r="CN199" s="285">
        <f t="shared" si="967"/>
        <v>1.6000000000000001</v>
      </c>
      <c r="CO199" s="287"/>
      <c r="CP199" s="291">
        <f t="shared" si="968"/>
        <v>1</v>
      </c>
      <c r="CQ199" s="283">
        <v>0</v>
      </c>
      <c r="CR199" s="283">
        <v>0</v>
      </c>
      <c r="CS199" s="283" t="e">
        <f>#NAME?</f>
        <v>#REF!</v>
      </c>
      <c r="CT199" s="282">
        <v>0</v>
      </c>
      <c r="CU199" s="282">
        <v>0</v>
      </c>
      <c r="CV199" s="282" t="e">
        <f>#NAME?</f>
        <v>#REF!</v>
      </c>
      <c r="CW199" s="284" t="e">
        <f>#NAME?</f>
        <v>#REF!</v>
      </c>
      <c r="CX199" s="285" t="e">
        <f t="shared" si="954"/>
        <v>#REF!</v>
      </c>
      <c r="CY199" s="290" t="e">
        <f t="shared" si="955"/>
        <v>#REF!</v>
      </c>
      <c r="CZ199" s="292"/>
      <c r="DA199" s="285">
        <f t="shared" si="956"/>
        <v>0</v>
      </c>
      <c r="DB199" s="292"/>
      <c r="DC199" s="283">
        <v>0</v>
      </c>
      <c r="DD199" s="283">
        <v>0</v>
      </c>
      <c r="DE199" s="282">
        <f>_xlfn.FLOOR.PRECISE('[10]численность 2021'!I192)</f>
        <v>0</v>
      </c>
      <c r="DF199" s="282">
        <v>0</v>
      </c>
      <c r="DG199" s="282">
        <v>0</v>
      </c>
      <c r="DH199" s="282">
        <f t="shared" si="991"/>
        <v>0</v>
      </c>
      <c r="DI199" s="284">
        <f>_xlfn.FLOOR.PRECISE('[10]численность 2021'!N192)</f>
        <v>0</v>
      </c>
      <c r="DJ199" s="285">
        <f t="shared" si="965"/>
        <v>0</v>
      </c>
      <c r="DK199" s="286">
        <f t="shared" si="992"/>
        <v>0</v>
      </c>
      <c r="DL199" s="287"/>
      <c r="DM199" s="285">
        <f t="shared" si="966"/>
        <v>0</v>
      </c>
      <c r="DN199" s="287"/>
      <c r="DO199" s="283">
        <v>0.81362500000000004</v>
      </c>
      <c r="DP199" s="283">
        <v>1.221562</v>
      </c>
      <c r="DQ199" s="282">
        <f>_xlfn.FLOOR.PRECISE('[10]численность 2021'!J192)</f>
        <v>0</v>
      </c>
      <c r="DR199" s="282">
        <v>3.4014000000000003e-002</v>
      </c>
      <c r="DS199" s="282">
        <v>5.2653999999999999e-002</v>
      </c>
      <c r="DT199" s="282">
        <f t="shared" si="993"/>
        <v>0</v>
      </c>
      <c r="DU199" s="284">
        <f>_xlfn.FLOOR.PRECISE('[10]численность 2021'!S192)</f>
        <v>0</v>
      </c>
      <c r="DV199" s="285">
        <f t="shared" si="994"/>
        <v>0</v>
      </c>
      <c r="DW199" s="286">
        <f t="shared" si="995"/>
        <v>0</v>
      </c>
      <c r="DX199" s="287"/>
      <c r="DY199" s="283">
        <v>29</v>
      </c>
      <c r="DZ199" s="293">
        <v>32</v>
      </c>
      <c r="EA199" s="282">
        <f>_xlfn.FLOOR.PRECISE('[10]численность 2021'!T192)</f>
        <v>29</v>
      </c>
      <c r="EB199" s="282">
        <v>1.212375</v>
      </c>
      <c r="EC199" s="282">
        <v>1.37931</v>
      </c>
      <c r="ED199" s="282">
        <f t="shared" si="952"/>
        <v>1.2500000616599805</v>
      </c>
      <c r="EE199" s="284">
        <f>_xlfn.FLOOR.PRECISE('[10]численность 2021'!U192)</f>
        <v>2</v>
      </c>
      <c r="EF199" s="285">
        <f t="shared" si="996"/>
        <v>2.9000000000000004</v>
      </c>
      <c r="EG199" s="286">
        <f t="shared" si="997"/>
        <v>2</v>
      </c>
      <c r="EH199" s="292">
        <v>2</v>
      </c>
    </row>
    <row r="200" ht="63">
      <c r="A200" s="152" t="s">
        <v>260</v>
      </c>
      <c r="B200" s="282">
        <f>'[10]численность 2021'!C189</f>
        <v>11.399999618530273</v>
      </c>
      <c r="C200" s="283">
        <v>1.2613983154296875</v>
      </c>
      <c r="D200" s="283">
        <v>8.4723769999999998</v>
      </c>
      <c r="E200" s="282">
        <f>_xlfn.FLOOR.PRECISE('[10]численность 2021'!D189)</f>
        <v>9</v>
      </c>
      <c r="F200" s="282">
        <v>0.74319100000000005</v>
      </c>
      <c r="G200" s="282">
        <v>0.74319100000000005</v>
      </c>
      <c r="H200" s="282">
        <f t="shared" si="957"/>
        <v>0.78947371062809835</v>
      </c>
      <c r="I200" s="284">
        <f>_xlfn.FLOOR.PRECISE('[10]численность 2021'!R189)</f>
        <v>0</v>
      </c>
      <c r="J200" s="285">
        <f t="shared" si="998"/>
        <v>3.1499999999999999</v>
      </c>
      <c r="K200" s="286">
        <f t="shared" si="972"/>
        <v>0</v>
      </c>
      <c r="L200" s="287"/>
      <c r="M200" s="283">
        <v>0</v>
      </c>
      <c r="N200" s="283">
        <v>0</v>
      </c>
      <c r="O200" s="282">
        <f>_xlfn.FLOOR.PRECISE('[10]численность 2021'!P189)</f>
        <v>0</v>
      </c>
      <c r="P200" s="282">
        <v>0</v>
      </c>
      <c r="Q200" s="282">
        <v>0</v>
      </c>
      <c r="R200" s="282">
        <f t="shared" si="973"/>
        <v>0</v>
      </c>
      <c r="S200" s="284">
        <f>_xlfn.FLOOR.PRECISE('[10]численность 2021'!Q189)</f>
        <v>0</v>
      </c>
      <c r="T200" s="284"/>
      <c r="U200" s="285">
        <f t="shared" si="958"/>
        <v>0</v>
      </c>
      <c r="V200" s="286">
        <f t="shared" si="974"/>
        <v>0</v>
      </c>
      <c r="W200" s="287"/>
      <c r="X200" s="287"/>
      <c r="Y200" s="288"/>
      <c r="Z200" s="283">
        <v>0</v>
      </c>
      <c r="AA200" s="283">
        <v>0</v>
      </c>
      <c r="AB200" s="282">
        <f>_xlfn.FLOOR.PRECISE('[10]численность 2021'!E189)</f>
        <v>0</v>
      </c>
      <c r="AC200" s="282">
        <v>0</v>
      </c>
      <c r="AD200" s="282">
        <v>0</v>
      </c>
      <c r="AE200" s="282">
        <f t="shared" si="975"/>
        <v>0</v>
      </c>
      <c r="AF200" s="284">
        <f>_xlfn.FLOOR.PRECISE('[10]численность 2021'!O189)</f>
        <v>0</v>
      </c>
      <c r="AG200" s="285">
        <f t="shared" si="976"/>
        <v>0</v>
      </c>
      <c r="AH200" s="286">
        <f t="shared" si="953"/>
        <v>0</v>
      </c>
      <c r="AI200" s="289">
        <f t="shared" si="977"/>
        <v>0</v>
      </c>
      <c r="AJ200" s="287"/>
      <c r="AK200" s="287"/>
      <c r="AL200" s="283">
        <v>36.615589</v>
      </c>
      <c r="AM200" s="283">
        <v>66.612533999999997</v>
      </c>
      <c r="AN200" s="282">
        <f>_xlfn.FLOOR.PRECISE('[10]численность 2021'!F189)</f>
        <v>80</v>
      </c>
      <c r="AO200" s="282">
        <v>3.211894</v>
      </c>
      <c r="AP200" s="282">
        <v>5.8432050000000002</v>
      </c>
      <c r="AQ200" s="282">
        <f t="shared" si="978"/>
        <v>7.0175440944719849</v>
      </c>
      <c r="AR200" s="284">
        <f>_xlfn.FLOOR.PRECISE('[10]численность 2021'!L189)</f>
        <v>8</v>
      </c>
      <c r="AS200" s="284"/>
      <c r="AT200" s="284">
        <f t="shared" si="959"/>
        <v>8</v>
      </c>
      <c r="AU200" s="285">
        <f t="shared" si="979"/>
        <v>8</v>
      </c>
      <c r="AV200" s="285">
        <f t="shared" si="960"/>
        <v>8</v>
      </c>
      <c r="AW200" s="290">
        <f t="shared" si="980"/>
        <v>8</v>
      </c>
      <c r="AX200" s="287">
        <v>8</v>
      </c>
      <c r="AY200" s="285">
        <f t="shared" si="969"/>
        <v>1.2</v>
      </c>
      <c r="AZ200" s="286">
        <f t="shared" si="999"/>
        <v>0</v>
      </c>
      <c r="BA200" s="287"/>
      <c r="BB200" s="285">
        <f t="shared" si="970"/>
        <v>2.3999999999999999</v>
      </c>
      <c r="BC200" s="287"/>
      <c r="BD200" s="283">
        <v>0</v>
      </c>
      <c r="BE200" s="283">
        <v>0</v>
      </c>
      <c r="BF200" s="282">
        <f>_xlfn.FLOOR.PRECISE('[10]численность 2021'!G189)</f>
        <v>0</v>
      </c>
      <c r="BG200" s="282">
        <v>0</v>
      </c>
      <c r="BH200" s="282">
        <v>0</v>
      </c>
      <c r="BI200" s="282">
        <f t="shared" si="981"/>
        <v>0</v>
      </c>
      <c r="BJ200" s="284">
        <f>_xlfn.FLOOR.PRECISE('[10]численность 2021'!K189)</f>
        <v>0</v>
      </c>
      <c r="BK200" s="284"/>
      <c r="BL200" s="284">
        <f t="shared" si="961"/>
        <v>0</v>
      </c>
      <c r="BM200" s="285">
        <f t="shared" si="982"/>
        <v>0</v>
      </c>
      <c r="BN200" s="290">
        <f t="shared" si="983"/>
        <v>0</v>
      </c>
      <c r="BO200" s="287"/>
      <c r="BP200" s="285">
        <f t="shared" si="971"/>
        <v>0</v>
      </c>
      <c r="BQ200" s="286">
        <f t="shared" si="984"/>
        <v>0</v>
      </c>
      <c r="BR200" s="287"/>
      <c r="BS200" s="285">
        <f t="shared" si="985"/>
        <v>0</v>
      </c>
      <c r="BT200" s="287"/>
      <c r="BU200" s="283">
        <v>0</v>
      </c>
      <c r="BV200" s="283">
        <v>0</v>
      </c>
      <c r="BW200" s="282">
        <f>_xlfn.FLOOR.PRECISE('[10]численность 2021'!H189)</f>
        <v>6</v>
      </c>
      <c r="BX200" s="282">
        <v>0</v>
      </c>
      <c r="BY200" s="282">
        <v>0</v>
      </c>
      <c r="BZ200" s="282">
        <f t="shared" si="986"/>
        <v>0.52631580708539882</v>
      </c>
      <c r="CA200" s="284">
        <f>_xlfn.FLOOR.PRECISE('[10]численность 2021'!M189)</f>
        <v>0</v>
      </c>
      <c r="CB200" s="284"/>
      <c r="CC200" s="284"/>
      <c r="CD200" s="284">
        <f t="shared" si="962"/>
        <v>0</v>
      </c>
      <c r="CE200" s="285">
        <f t="shared" si="987"/>
        <v>0.17999999999999999</v>
      </c>
      <c r="CF200" s="290">
        <f t="shared" si="988"/>
        <v>0</v>
      </c>
      <c r="CG200" s="287"/>
      <c r="CH200" s="285">
        <f t="shared" si="963"/>
        <v>0</v>
      </c>
      <c r="CI200" s="286">
        <f t="shared" si="989"/>
        <v>0</v>
      </c>
      <c r="CJ200" s="287"/>
      <c r="CK200" s="285">
        <f t="shared" si="964"/>
        <v>0</v>
      </c>
      <c r="CL200" s="286">
        <f t="shared" si="990"/>
        <v>0</v>
      </c>
      <c r="CM200" s="287"/>
      <c r="CN200" s="285">
        <f t="shared" si="967"/>
        <v>0</v>
      </c>
      <c r="CO200" s="287"/>
      <c r="CP200" s="291">
        <f t="shared" si="968"/>
        <v>1</v>
      </c>
      <c r="CQ200" s="283">
        <v>0</v>
      </c>
      <c r="CR200" s="283">
        <v>0</v>
      </c>
      <c r="CS200" s="283" t="e">
        <f>#NAME?</f>
        <v>#REF!</v>
      </c>
      <c r="CT200" s="282">
        <v>0</v>
      </c>
      <c r="CU200" s="282">
        <v>0</v>
      </c>
      <c r="CV200" s="282" t="e">
        <f>#NAME?</f>
        <v>#REF!</v>
      </c>
      <c r="CW200" s="284" t="e">
        <f>#NAME?</f>
        <v>#REF!</v>
      </c>
      <c r="CX200" s="285" t="e">
        <f t="shared" si="954"/>
        <v>#REF!</v>
      </c>
      <c r="CY200" s="290" t="e">
        <f t="shared" si="955"/>
        <v>#REF!</v>
      </c>
      <c r="CZ200" s="292"/>
      <c r="DA200" s="285">
        <f t="shared" si="956"/>
        <v>0</v>
      </c>
      <c r="DB200" s="292"/>
      <c r="DC200" s="283">
        <v>0</v>
      </c>
      <c r="DD200" s="283">
        <v>0</v>
      </c>
      <c r="DE200" s="282">
        <f>_xlfn.FLOOR.PRECISE('[10]численность 2021'!I189)</f>
        <v>0</v>
      </c>
      <c r="DF200" s="282">
        <v>0</v>
      </c>
      <c r="DG200" s="282">
        <v>0</v>
      </c>
      <c r="DH200" s="282">
        <f t="shared" si="991"/>
        <v>0</v>
      </c>
      <c r="DI200" s="284">
        <f>_xlfn.FLOOR.PRECISE('[10]численность 2021'!N189)</f>
        <v>0</v>
      </c>
      <c r="DJ200" s="285">
        <f t="shared" si="965"/>
        <v>0</v>
      </c>
      <c r="DK200" s="286">
        <f t="shared" si="992"/>
        <v>0</v>
      </c>
      <c r="DL200" s="287"/>
      <c r="DM200" s="285">
        <f t="shared" si="966"/>
        <v>0</v>
      </c>
      <c r="DN200" s="287"/>
      <c r="DO200" s="283">
        <v>0</v>
      </c>
      <c r="DP200" s="283">
        <v>0.25580900000000001</v>
      </c>
      <c r="DQ200" s="282">
        <f>_xlfn.FLOOR.PRECISE('[10]численность 2021'!J189)</f>
        <v>0</v>
      </c>
      <c r="DR200" s="282">
        <v>0</v>
      </c>
      <c r="DS200" s="282">
        <v>2.2439000000000001e-002</v>
      </c>
      <c r="DT200" s="282">
        <f t="shared" si="993"/>
        <v>0</v>
      </c>
      <c r="DU200" s="284">
        <f>_xlfn.FLOOR.PRECISE('[10]численность 2021'!S189)</f>
        <v>0</v>
      </c>
      <c r="DV200" s="285">
        <f t="shared" si="994"/>
        <v>0</v>
      </c>
      <c r="DW200" s="286">
        <f t="shared" si="995"/>
        <v>0</v>
      </c>
      <c r="DX200" s="287"/>
      <c r="DY200" s="283">
        <v>0</v>
      </c>
      <c r="DZ200" s="293">
        <v>0</v>
      </c>
      <c r="EA200" s="282">
        <f>_xlfn.FLOOR.PRECISE('[10]численность 2021'!T189)</f>
        <v>0</v>
      </c>
      <c r="EB200" s="282">
        <v>0</v>
      </c>
      <c r="EC200" s="282">
        <v>0</v>
      </c>
      <c r="ED200" s="282">
        <f t="shared" si="952"/>
        <v>0</v>
      </c>
      <c r="EE200" s="284">
        <f>_xlfn.FLOOR.PRECISE('[10]численность 2021'!U189)</f>
        <v>0</v>
      </c>
      <c r="EF200" s="285">
        <f t="shared" si="996"/>
        <v>0</v>
      </c>
      <c r="EG200" s="286">
        <f t="shared" si="997"/>
        <v>0</v>
      </c>
      <c r="EH200" s="292"/>
    </row>
    <row r="201" ht="126">
      <c r="A201" s="152" t="s">
        <v>1017</v>
      </c>
      <c r="B201" s="282">
        <f>'[10]численность 2021'!C198</f>
        <v>23.919998168945313</v>
      </c>
      <c r="C201" s="283">
        <v>16.039055000000001</v>
      </c>
      <c r="D201" s="283">
        <v>22.216892000000001</v>
      </c>
      <c r="E201" s="282">
        <f>_xlfn.FLOOR.PRECISE('[10]численность 2021'!D198)</f>
        <v>32</v>
      </c>
      <c r="F201" s="282">
        <v>0.92879999999999996</v>
      </c>
      <c r="G201" s="282">
        <v>0.92879999999999996</v>
      </c>
      <c r="H201" s="282">
        <f t="shared" si="957"/>
        <v>1.3377927445473108</v>
      </c>
      <c r="I201" s="284">
        <f>_xlfn.FLOOR.PRECISE('[10]численность 2021'!R198)</f>
        <v>0</v>
      </c>
      <c r="J201" s="285">
        <f t="shared" si="998"/>
        <v>11.199999999999999</v>
      </c>
      <c r="K201" s="286">
        <f t="shared" si="972"/>
        <v>0</v>
      </c>
      <c r="L201" s="287"/>
      <c r="M201" s="283">
        <v>0</v>
      </c>
      <c r="N201" s="283">
        <v>0</v>
      </c>
      <c r="O201" s="282">
        <f>_xlfn.FLOOR.PRECISE('[10]численность 2021'!P198)</f>
        <v>0</v>
      </c>
      <c r="P201" s="282">
        <v>0</v>
      </c>
      <c r="Q201" s="282">
        <v>0</v>
      </c>
      <c r="R201" s="282">
        <f t="shared" si="973"/>
        <v>0</v>
      </c>
      <c r="S201" s="284">
        <f>_xlfn.FLOOR.PRECISE('[10]численность 2021'!Q198)</f>
        <v>0</v>
      </c>
      <c r="T201" s="284"/>
      <c r="U201" s="285">
        <f t="shared" si="958"/>
        <v>0</v>
      </c>
      <c r="V201" s="286">
        <f t="shared" si="974"/>
        <v>0</v>
      </c>
      <c r="W201" s="287"/>
      <c r="X201" s="287"/>
      <c r="Y201" s="288"/>
      <c r="Z201" s="283">
        <v>8.8169240000000002</v>
      </c>
      <c r="AA201" s="283">
        <v>3.7552140000000001</v>
      </c>
      <c r="AB201" s="282">
        <f>_xlfn.FLOOR.PRECISE('[10]численность 2021'!E198)</f>
        <v>3</v>
      </c>
      <c r="AC201" s="282">
        <v>0.36860100000000001</v>
      </c>
      <c r="AD201" s="282">
        <v>0.15699099999999999</v>
      </c>
      <c r="AE201" s="282">
        <f t="shared" si="975"/>
        <v>0.1254180698013104</v>
      </c>
      <c r="AF201" s="284">
        <f>_xlfn.FLOOR.PRECISE('[10]численность 2021'!O198)</f>
        <v>0</v>
      </c>
      <c r="AG201" s="285">
        <f t="shared" si="976"/>
        <v>0</v>
      </c>
      <c r="AH201" s="286">
        <f t="shared" si="953"/>
        <v>0</v>
      </c>
      <c r="AI201" s="289">
        <f t="shared" si="977"/>
        <v>0</v>
      </c>
      <c r="AJ201" s="287"/>
      <c r="AK201" s="287"/>
      <c r="AL201" s="283">
        <v>137.48413099999999</v>
      </c>
      <c r="AM201" s="283">
        <v>170.56784099999999</v>
      </c>
      <c r="AN201" s="282">
        <f>_xlfn.FLOOR.PRECISE('[10]численность 2021'!F198)</f>
        <v>221</v>
      </c>
      <c r="AO201" s="282">
        <v>5.7476640000000003</v>
      </c>
      <c r="AP201" s="282">
        <v>7.130763</v>
      </c>
      <c r="AQ201" s="282">
        <f t="shared" si="978"/>
        <v>9.2391311420298656</v>
      </c>
      <c r="AR201" s="284">
        <f>_xlfn.FLOOR.PRECISE('[10]численность 2021'!L198)</f>
        <v>22</v>
      </c>
      <c r="AS201" s="284"/>
      <c r="AT201" s="284">
        <f t="shared" si="959"/>
        <v>22</v>
      </c>
      <c r="AU201" s="285">
        <f t="shared" si="979"/>
        <v>26.52</v>
      </c>
      <c r="AV201" s="285">
        <f t="shared" si="960"/>
        <v>26.52</v>
      </c>
      <c r="AW201" s="290">
        <f t="shared" si="980"/>
        <v>22</v>
      </c>
      <c r="AX201" s="287">
        <v>22</v>
      </c>
      <c r="AY201" s="285">
        <f t="shared" si="969"/>
        <v>3.2999999999999998</v>
      </c>
      <c r="AZ201" s="286">
        <f t="shared" si="999"/>
        <v>0</v>
      </c>
      <c r="BA201" s="287"/>
      <c r="BB201" s="285">
        <f t="shared" si="970"/>
        <v>6.5999999999999996</v>
      </c>
      <c r="BC201" s="287"/>
      <c r="BD201" s="283">
        <v>17.393024</v>
      </c>
      <c r="BE201" s="283">
        <v>10.121611</v>
      </c>
      <c r="BF201" s="282">
        <f>_xlfn.FLOOR.PRECISE('[10]численность 2021'!G198)</f>
        <v>9</v>
      </c>
      <c r="BG201" s="282">
        <v>0.72713300000000003</v>
      </c>
      <c r="BH201" s="282">
        <v>0.42314400000000002</v>
      </c>
      <c r="BI201" s="282">
        <f t="shared" si="981"/>
        <v>0.37625420940393117</v>
      </c>
      <c r="BJ201" s="284">
        <f>_xlfn.FLOOR.PRECISE('[10]численность 2021'!K198)</f>
        <v>0</v>
      </c>
      <c r="BK201" s="284"/>
      <c r="BL201" s="284">
        <f t="shared" si="961"/>
        <v>0</v>
      </c>
      <c r="BM201" s="285">
        <f t="shared" si="982"/>
        <v>0.27000000000000002</v>
      </c>
      <c r="BN201" s="290">
        <f t="shared" si="983"/>
        <v>0</v>
      </c>
      <c r="BO201" s="287"/>
      <c r="BP201" s="285">
        <f t="shared" si="971"/>
        <v>0</v>
      </c>
      <c r="BQ201" s="286">
        <f t="shared" si="984"/>
        <v>0</v>
      </c>
      <c r="BR201" s="287"/>
      <c r="BS201" s="285">
        <f t="shared" si="985"/>
        <v>0</v>
      </c>
      <c r="BT201" s="287"/>
      <c r="BU201" s="283">
        <v>44.471927999999998</v>
      </c>
      <c r="BV201" s="283">
        <v>51.407127000000003</v>
      </c>
      <c r="BW201" s="282">
        <f>_xlfn.FLOOR.PRECISE('[10]численность 2021'!H198)</f>
        <v>45</v>
      </c>
      <c r="BX201" s="282">
        <v>1.859194</v>
      </c>
      <c r="BY201" s="282">
        <v>2.149127</v>
      </c>
      <c r="BZ201" s="282">
        <f t="shared" si="986"/>
        <v>1.8812710470196559</v>
      </c>
      <c r="CA201" s="284">
        <f>_xlfn.FLOOR.PRECISE('[10]численность 2021'!M198)</f>
        <v>2</v>
      </c>
      <c r="CB201" s="284"/>
      <c r="CC201" s="284"/>
      <c r="CD201" s="284">
        <f t="shared" si="962"/>
        <v>2</v>
      </c>
      <c r="CE201" s="285">
        <f t="shared" si="987"/>
        <v>2.25</v>
      </c>
      <c r="CF201" s="290">
        <f t="shared" si="988"/>
        <v>2</v>
      </c>
      <c r="CG201" s="287">
        <v>2</v>
      </c>
      <c r="CH201" s="285">
        <f t="shared" si="963"/>
        <v>0</v>
      </c>
      <c r="CI201" s="286">
        <f t="shared" si="989"/>
        <v>0</v>
      </c>
      <c r="CJ201" s="287"/>
      <c r="CK201" s="285">
        <f t="shared" si="964"/>
        <v>0</v>
      </c>
      <c r="CL201" s="286">
        <f t="shared" si="990"/>
        <v>0</v>
      </c>
      <c r="CM201" s="287"/>
      <c r="CN201" s="285">
        <f t="shared" si="967"/>
        <v>0.40000000000000002</v>
      </c>
      <c r="CO201" s="287"/>
      <c r="CP201" s="291">
        <f t="shared" si="968"/>
        <v>1</v>
      </c>
      <c r="CQ201" s="283">
        <v>0</v>
      </c>
      <c r="CR201" s="283">
        <v>0</v>
      </c>
      <c r="CS201" s="283" t="e">
        <f>#NAME?</f>
        <v>#REF!</v>
      </c>
      <c r="CT201" s="282">
        <v>0</v>
      </c>
      <c r="CU201" s="282">
        <v>0</v>
      </c>
      <c r="CV201" s="282" t="e">
        <f>#NAME?</f>
        <v>#REF!</v>
      </c>
      <c r="CW201" s="284" t="e">
        <f>#NAME?</f>
        <v>#REF!</v>
      </c>
      <c r="CX201" s="285" t="e">
        <f t="shared" si="954"/>
        <v>#REF!</v>
      </c>
      <c r="CY201" s="290" t="e">
        <f t="shared" si="955"/>
        <v>#REF!</v>
      </c>
      <c r="CZ201" s="292"/>
      <c r="DA201" s="285">
        <f t="shared" si="956"/>
        <v>0</v>
      </c>
      <c r="DB201" s="292"/>
      <c r="DC201" s="283">
        <v>0</v>
      </c>
      <c r="DD201" s="283">
        <v>0</v>
      </c>
      <c r="DE201" s="282">
        <f>_xlfn.FLOOR.PRECISE('[10]численность 2021'!I198)</f>
        <v>0</v>
      </c>
      <c r="DF201" s="282">
        <v>0</v>
      </c>
      <c r="DG201" s="282">
        <v>0</v>
      </c>
      <c r="DH201" s="282">
        <f t="shared" si="991"/>
        <v>0</v>
      </c>
      <c r="DI201" s="284">
        <f>_xlfn.FLOOR.PRECISE('[10]численность 2021'!N198)</f>
        <v>0</v>
      </c>
      <c r="DJ201" s="285">
        <f t="shared" si="965"/>
        <v>0</v>
      </c>
      <c r="DK201" s="286">
        <f t="shared" si="992"/>
        <v>0</v>
      </c>
      <c r="DL201" s="287"/>
      <c r="DM201" s="285">
        <f t="shared" si="966"/>
        <v>0</v>
      </c>
      <c r="DN201" s="287"/>
      <c r="DO201" s="283">
        <v>0.15188499999999999</v>
      </c>
      <c r="DP201" s="283">
        <v>8.7331000000000006e-002</v>
      </c>
      <c r="DQ201" s="282">
        <f>_xlfn.FLOOR.PRECISE('[10]численность 2021'!J198)</f>
        <v>0</v>
      </c>
      <c r="DR201" s="282">
        <v>6.3499999999999997e-003</v>
      </c>
      <c r="DS201" s="282">
        <v>3.6510000000000002e-003</v>
      </c>
      <c r="DT201" s="282">
        <f t="shared" si="993"/>
        <v>0</v>
      </c>
      <c r="DU201" s="284">
        <f>_xlfn.FLOOR.PRECISE('[10]численность 2021'!S198)</f>
        <v>0</v>
      </c>
      <c r="DV201" s="285">
        <f t="shared" si="994"/>
        <v>0</v>
      </c>
      <c r="DW201" s="286">
        <f t="shared" si="995"/>
        <v>0</v>
      </c>
      <c r="DX201" s="287"/>
      <c r="DY201" s="283">
        <v>0</v>
      </c>
      <c r="DZ201" s="293">
        <v>0</v>
      </c>
      <c r="EA201" s="282">
        <f>_xlfn.FLOOR.PRECISE('[10]численность 2021'!T198)</f>
        <v>0</v>
      </c>
      <c r="EB201" s="282">
        <v>0</v>
      </c>
      <c r="EC201" s="282">
        <v>0</v>
      </c>
      <c r="ED201" s="282">
        <f t="shared" si="952"/>
        <v>0</v>
      </c>
      <c r="EE201" s="284">
        <f>_xlfn.FLOOR.PRECISE('[10]численность 2021'!U198)</f>
        <v>0</v>
      </c>
      <c r="EF201" s="285">
        <f t="shared" si="996"/>
        <v>0</v>
      </c>
      <c r="EG201" s="286">
        <f t="shared" si="997"/>
        <v>0</v>
      </c>
      <c r="EH201" s="292"/>
    </row>
    <row r="202" ht="45.75" customHeight="1">
      <c r="A202" s="152" t="s">
        <v>367</v>
      </c>
      <c r="B202" s="282">
        <f>'[10]численность 2021'!C194</f>
        <v>12.765999794006348</v>
      </c>
      <c r="C202" s="283">
        <v>2.6186669999999999</v>
      </c>
      <c r="D202" s="283">
        <v>3.9279999999999999</v>
      </c>
      <c r="E202" s="282">
        <f>_xlfn.FLOOR.PRECISE('[10]численность 2021'!D194)</f>
        <v>4</v>
      </c>
      <c r="F202" s="282">
        <v>0.30769200000000002</v>
      </c>
      <c r="G202" s="282">
        <v>0.30769200000000002</v>
      </c>
      <c r="H202" s="282">
        <f t="shared" si="957"/>
        <v>0.3133322939483365</v>
      </c>
      <c r="I202" s="284">
        <f>_xlfn.FLOOR.PRECISE('[10]численность 2021'!R194)</f>
        <v>0</v>
      </c>
      <c r="J202" s="285">
        <f t="shared" si="998"/>
        <v>1.3999999999999999</v>
      </c>
      <c r="K202" s="286">
        <f t="shared" si="972"/>
        <v>0</v>
      </c>
      <c r="L202" s="287"/>
      <c r="M202" s="283">
        <v>13</v>
      </c>
      <c r="N202" s="283">
        <v>13</v>
      </c>
      <c r="O202" s="282">
        <f>_xlfn.FLOOR.PRECISE('[10]численность 2021'!P194)</f>
        <v>15</v>
      </c>
      <c r="P202" s="282">
        <v>1.01833</v>
      </c>
      <c r="Q202" s="282">
        <v>1.01833</v>
      </c>
      <c r="R202" s="282">
        <f t="shared" si="973"/>
        <v>1.1749961023062618</v>
      </c>
      <c r="S202" s="284">
        <f>_xlfn.FLOOR.PRECISE('[10]численность 2021'!Q194)</f>
        <v>2</v>
      </c>
      <c r="T202" s="284"/>
      <c r="U202" s="285">
        <f t="shared" si="958"/>
        <v>4.5</v>
      </c>
      <c r="V202" s="286">
        <f t="shared" si="974"/>
        <v>2</v>
      </c>
      <c r="W202" s="287">
        <v>2</v>
      </c>
      <c r="X202" s="287"/>
      <c r="Y202" s="288"/>
      <c r="Z202" s="283">
        <v>6.2557039999999997</v>
      </c>
      <c r="AA202" s="283">
        <v>6.2557039999999997</v>
      </c>
      <c r="AB202" s="282">
        <f>_xlfn.FLOOR.PRECISE('[10]численность 2021'!E194)</f>
        <v>10</v>
      </c>
      <c r="AC202" s="282">
        <v>0.49002899999999999</v>
      </c>
      <c r="AD202" s="282">
        <v>0.49002899999999999</v>
      </c>
      <c r="AE202" s="282">
        <f t="shared" si="975"/>
        <v>0.78333073487084126</v>
      </c>
      <c r="AF202" s="284">
        <f>_xlfn.FLOOR.PRECISE('[10]численность 2021'!O194)</f>
        <v>0</v>
      </c>
      <c r="AG202" s="285">
        <f t="shared" si="976"/>
        <v>0</v>
      </c>
      <c r="AH202" s="286">
        <f t="shared" si="953"/>
        <v>0</v>
      </c>
      <c r="AI202" s="289">
        <f t="shared" si="977"/>
        <v>0</v>
      </c>
      <c r="AJ202" s="287"/>
      <c r="AK202" s="287"/>
      <c r="AL202" s="283">
        <v>61.647781000000002</v>
      </c>
      <c r="AM202" s="283">
        <v>62.738888000000003</v>
      </c>
      <c r="AN202" s="282">
        <f>_xlfn.FLOOR.PRECISE('[10]численность 2021'!F194)</f>
        <v>75</v>
      </c>
      <c r="AO202" s="282">
        <v>4.8290600000000001</v>
      </c>
      <c r="AP202" s="282">
        <v>4.9145300000000001</v>
      </c>
      <c r="AQ202" s="282">
        <f t="shared" si="978"/>
        <v>5.8749805115313096</v>
      </c>
      <c r="AR202" s="284">
        <f>_xlfn.FLOOR.PRECISE('[10]численность 2021'!L194)</f>
        <v>6</v>
      </c>
      <c r="AS202" s="284"/>
      <c r="AT202" s="284">
        <f t="shared" si="959"/>
        <v>6</v>
      </c>
      <c r="AU202" s="285">
        <f t="shared" si="979"/>
        <v>6</v>
      </c>
      <c r="AV202" s="285">
        <f t="shared" si="960"/>
        <v>0</v>
      </c>
      <c r="AW202" s="290">
        <f t="shared" si="980"/>
        <v>6</v>
      </c>
      <c r="AX202" s="287">
        <v>6</v>
      </c>
      <c r="AY202" s="285">
        <f t="shared" si="969"/>
        <v>0</v>
      </c>
      <c r="AZ202" s="286">
        <f t="shared" si="999"/>
        <v>0</v>
      </c>
      <c r="BA202" s="287"/>
      <c r="BB202" s="285">
        <f t="shared" si="970"/>
        <v>1.7999999999999998</v>
      </c>
      <c r="BC202" s="287"/>
      <c r="BD202" s="283">
        <v>1.4790620000000001</v>
      </c>
      <c r="BE202" s="283">
        <v>1.6639440000000001</v>
      </c>
      <c r="BF202" s="282">
        <f>_xlfn.FLOOR.PRECISE('[10]численность 2021'!G194)</f>
        <v>7</v>
      </c>
      <c r="BG202" s="282">
        <v>0.115859</v>
      </c>
      <c r="BH202" s="282">
        <v>0.13034200000000001</v>
      </c>
      <c r="BI202" s="282">
        <f t="shared" si="981"/>
        <v>0.54833151440958883</v>
      </c>
      <c r="BJ202" s="284">
        <f>_xlfn.FLOOR.PRECISE('[10]численность 2021'!K194)</f>
        <v>0</v>
      </c>
      <c r="BK202" s="284"/>
      <c r="BL202" s="284">
        <f t="shared" si="961"/>
        <v>0</v>
      </c>
      <c r="BM202" s="285">
        <f t="shared" si="982"/>
        <v>0.20999999999999999</v>
      </c>
      <c r="BN202" s="290">
        <f t="shared" si="983"/>
        <v>0</v>
      </c>
      <c r="BO202" s="287"/>
      <c r="BP202" s="285">
        <f t="shared" si="971"/>
        <v>0</v>
      </c>
      <c r="BQ202" s="286">
        <f t="shared" si="984"/>
        <v>0</v>
      </c>
      <c r="BR202" s="287"/>
      <c r="BS202" s="285">
        <f t="shared" si="985"/>
        <v>0</v>
      </c>
      <c r="BT202" s="287"/>
      <c r="BU202" s="283">
        <v>52.506690999999996</v>
      </c>
      <c r="BV202" s="283">
        <v>53.246223000000001</v>
      </c>
      <c r="BW202" s="282">
        <f>_xlfn.FLOOR.PRECISE('[10]численность 2021'!H194)</f>
        <v>51</v>
      </c>
      <c r="BX202" s="282">
        <v>4.1130100000000001</v>
      </c>
      <c r="BY202" s="282">
        <v>4.1709399999999999</v>
      </c>
      <c r="BZ202" s="282">
        <f t="shared" si="986"/>
        <v>3.9949867478412902</v>
      </c>
      <c r="CA202" s="284">
        <f>_xlfn.FLOOR.PRECISE('[10]численность 2021'!M194)</f>
        <v>3</v>
      </c>
      <c r="CB202" s="284"/>
      <c r="CC202" s="284"/>
      <c r="CD202" s="284">
        <f t="shared" si="962"/>
        <v>3</v>
      </c>
      <c r="CE202" s="285">
        <f t="shared" si="987"/>
        <v>3.5700000000000003</v>
      </c>
      <c r="CF202" s="290">
        <f t="shared" si="988"/>
        <v>3</v>
      </c>
      <c r="CG202" s="287">
        <v>3</v>
      </c>
      <c r="CH202" s="285">
        <f t="shared" si="963"/>
        <v>0</v>
      </c>
      <c r="CI202" s="286">
        <f t="shared" si="989"/>
        <v>0</v>
      </c>
      <c r="CJ202" s="287"/>
      <c r="CK202" s="285">
        <f t="shared" si="964"/>
        <v>0</v>
      </c>
      <c r="CL202" s="286">
        <f t="shared" si="990"/>
        <v>0</v>
      </c>
      <c r="CM202" s="287"/>
      <c r="CN202" s="285">
        <f t="shared" si="967"/>
        <v>0.60000000000000009</v>
      </c>
      <c r="CO202" s="287"/>
      <c r="CP202" s="291">
        <f t="shared" si="968"/>
        <v>1</v>
      </c>
      <c r="CQ202" s="283"/>
      <c r="CR202" s="283">
        <v>0</v>
      </c>
      <c r="CS202" s="283" t="e">
        <f>#NAME?</f>
        <v>#REF!</v>
      </c>
      <c r="CT202" s="282"/>
      <c r="CU202" s="282">
        <v>0</v>
      </c>
      <c r="CV202" s="282" t="e">
        <f>#NAME?</f>
        <v>#REF!</v>
      </c>
      <c r="CW202" s="284" t="e">
        <f>#NAME?</f>
        <v>#REF!</v>
      </c>
      <c r="CX202" s="285" t="e">
        <f t="shared" si="954"/>
        <v>#REF!</v>
      </c>
      <c r="CY202" s="290" t="e">
        <f t="shared" si="955"/>
        <v>#REF!</v>
      </c>
      <c r="CZ202" s="292"/>
      <c r="DA202" s="285">
        <f t="shared" si="956"/>
        <v>0</v>
      </c>
      <c r="DB202" s="292"/>
      <c r="DC202" s="283">
        <v>0</v>
      </c>
      <c r="DD202" s="283">
        <v>0</v>
      </c>
      <c r="DE202" s="282">
        <f>_xlfn.FLOOR.PRECISE('[10]численность 2021'!I194)</f>
        <v>0</v>
      </c>
      <c r="DF202" s="282">
        <v>0</v>
      </c>
      <c r="DG202" s="282">
        <v>0</v>
      </c>
      <c r="DH202" s="282">
        <f t="shared" si="991"/>
        <v>0</v>
      </c>
      <c r="DI202" s="284">
        <f>_xlfn.FLOOR.PRECISE('[10]численность 2021'!N194)</f>
        <v>0</v>
      </c>
      <c r="DJ202" s="285">
        <f t="shared" si="965"/>
        <v>0</v>
      </c>
      <c r="DK202" s="286">
        <f t="shared" si="992"/>
        <v>0</v>
      </c>
      <c r="DL202" s="287"/>
      <c r="DM202" s="285">
        <f t="shared" si="966"/>
        <v>0</v>
      </c>
      <c r="DN202" s="287"/>
      <c r="DO202" s="283">
        <v>0.24246899999999999</v>
      </c>
      <c r="DP202" s="283">
        <v>0.24246899999999999</v>
      </c>
      <c r="DQ202" s="282">
        <f>_xlfn.FLOOR.PRECISE('[10]численность 2021'!J194)</f>
        <v>0</v>
      </c>
      <c r="DR202" s="282">
        <v>1.8992999999999999e-002</v>
      </c>
      <c r="DS202" s="282">
        <v>1.8992999999999999e-002</v>
      </c>
      <c r="DT202" s="282">
        <f t="shared" si="993"/>
        <v>0</v>
      </c>
      <c r="DU202" s="284">
        <f>_xlfn.FLOOR.PRECISE('[10]численность 2021'!S194)</f>
        <v>0</v>
      </c>
      <c r="DV202" s="285">
        <f t="shared" si="994"/>
        <v>0</v>
      </c>
      <c r="DW202" s="286">
        <f t="shared" si="995"/>
        <v>0</v>
      </c>
      <c r="DX202" s="287"/>
      <c r="DY202" s="283">
        <v>0</v>
      </c>
      <c r="DZ202" s="293">
        <v>0</v>
      </c>
      <c r="EA202" s="282">
        <f>_xlfn.FLOOR.PRECISE('[10]численность 2021'!T194)</f>
        <v>0</v>
      </c>
      <c r="EB202" s="282">
        <v>0</v>
      </c>
      <c r="EC202" s="282">
        <v>0</v>
      </c>
      <c r="ED202" s="282">
        <f t="shared" ref="ED202:ED205" si="1000">EA202/B202</f>
        <v>0</v>
      </c>
      <c r="EE202" s="284">
        <f>_xlfn.FLOOR.PRECISE('[10]численность 2021'!U194)</f>
        <v>0</v>
      </c>
      <c r="EF202" s="285">
        <f t="shared" si="996"/>
        <v>0</v>
      </c>
      <c r="EG202" s="286">
        <f t="shared" si="997"/>
        <v>0</v>
      </c>
      <c r="EH202" s="292"/>
    </row>
    <row r="203" ht="45.75" customHeight="1">
      <c r="A203" s="152" t="s">
        <v>368</v>
      </c>
      <c r="B203" s="282">
        <f>'[10]численность 2021'!C197</f>
        <v>46.729999542236328</v>
      </c>
      <c r="C203" s="283">
        <v>48.830584999999999</v>
      </c>
      <c r="D203" s="283">
        <v>65.615859999999998</v>
      </c>
      <c r="E203" s="282">
        <f>_xlfn.FLOOR.PRECISE('[10]численность 2021'!D197)</f>
        <v>61</v>
      </c>
      <c r="F203" s="282">
        <v>1.3813869999999999</v>
      </c>
      <c r="G203" s="282">
        <v>1.3813869999999999</v>
      </c>
      <c r="H203" s="282">
        <f t="shared" si="957"/>
        <v>1.3053712946191216</v>
      </c>
      <c r="I203" s="284">
        <f>_xlfn.FLOOR.PRECISE('[10]численность 2021'!R197)</f>
        <v>10</v>
      </c>
      <c r="J203" s="285">
        <f t="shared" si="998"/>
        <v>21.349999999999998</v>
      </c>
      <c r="K203" s="286">
        <f t="shared" si="972"/>
        <v>10</v>
      </c>
      <c r="L203" s="287">
        <v>10</v>
      </c>
      <c r="M203" s="283">
        <v>20</v>
      </c>
      <c r="N203" s="283">
        <v>23</v>
      </c>
      <c r="O203" s="282">
        <f>_xlfn.FLOOR.PRECISE('[10]численность 2021'!P197)</f>
        <v>23</v>
      </c>
      <c r="P203" s="282">
        <v>0.42105300000000001</v>
      </c>
      <c r="Q203" s="282">
        <v>0.484211</v>
      </c>
      <c r="R203" s="282">
        <f t="shared" si="973"/>
        <v>0.49218917665966883</v>
      </c>
      <c r="S203" s="284">
        <f>_xlfn.FLOOR.PRECISE('[10]численность 2021'!Q197)</f>
        <v>3</v>
      </c>
      <c r="T203" s="284"/>
      <c r="U203" s="285">
        <f t="shared" si="958"/>
        <v>6.8999999999999995</v>
      </c>
      <c r="V203" s="286">
        <f t="shared" si="974"/>
        <v>3</v>
      </c>
      <c r="W203" s="287">
        <v>3</v>
      </c>
      <c r="X203" s="287"/>
      <c r="Y203" s="288"/>
      <c r="Z203" s="283">
        <v>118.595024</v>
      </c>
      <c r="AA203" s="283">
        <v>159.54809599999999</v>
      </c>
      <c r="AB203" s="282">
        <f>_xlfn.FLOOR.PRECISE('[10]численность 2021'!E197)</f>
        <v>208</v>
      </c>
      <c r="AC203" s="282">
        <v>2.496737</v>
      </c>
      <c r="AD203" s="282">
        <v>3.3589069999999999</v>
      </c>
      <c r="AE203" s="282">
        <f t="shared" si="975"/>
        <v>4.4511021193570048</v>
      </c>
      <c r="AF203" s="284">
        <f>_xlfn.FLOOR.PRECISE('[10]численность 2021'!O197)</f>
        <v>10</v>
      </c>
      <c r="AG203" s="285">
        <f t="shared" si="976"/>
        <v>10.4</v>
      </c>
      <c r="AH203" s="286">
        <f t="shared" si="953"/>
        <v>10</v>
      </c>
      <c r="AI203" s="289">
        <f t="shared" si="977"/>
        <v>7.5</v>
      </c>
      <c r="AJ203" s="287">
        <v>10</v>
      </c>
      <c r="AK203" s="287">
        <v>7</v>
      </c>
      <c r="AL203" s="283">
        <v>495.98706099999998</v>
      </c>
      <c r="AM203" s="283">
        <v>523.25707999999997</v>
      </c>
      <c r="AN203" s="282">
        <f>_xlfn.FLOOR.PRECISE('[10]численность 2021'!F197)</f>
        <v>567</v>
      </c>
      <c r="AO203" s="282">
        <v>10.441833000000001</v>
      </c>
      <c r="AP203" s="282">
        <v>11.015938999999999</v>
      </c>
      <c r="AQ203" s="282">
        <f t="shared" si="978"/>
        <v>12.133533181131837</v>
      </c>
      <c r="AR203" s="284">
        <f>_xlfn.FLOOR.PRECISE('[10]численность 2021'!L197)</f>
        <v>102</v>
      </c>
      <c r="AS203" s="284"/>
      <c r="AT203" s="284">
        <f t="shared" si="959"/>
        <v>102</v>
      </c>
      <c r="AU203" s="285">
        <f t="shared" si="979"/>
        <v>85.049999999999997</v>
      </c>
      <c r="AV203" s="285">
        <f t="shared" si="960"/>
        <v>113.40000000000001</v>
      </c>
      <c r="AW203" s="290">
        <f t="shared" si="980"/>
        <v>85.049999999999997</v>
      </c>
      <c r="AX203" s="287">
        <v>102</v>
      </c>
      <c r="AY203" s="285">
        <f t="shared" si="969"/>
        <v>15.299999999999999</v>
      </c>
      <c r="AZ203" s="286">
        <f t="shared" si="999"/>
        <v>0</v>
      </c>
      <c r="BA203" s="287"/>
      <c r="BB203" s="285">
        <f t="shared" si="970"/>
        <v>30.599999999999998</v>
      </c>
      <c r="BC203" s="287"/>
      <c r="BD203" s="283">
        <v>15.858637999999999</v>
      </c>
      <c r="BE203" s="283">
        <v>19.85400390625</v>
      </c>
      <c r="BF203" s="282">
        <f>_xlfn.FLOOR.PRECISE('[10]численность 2021'!G197)</f>
        <v>37</v>
      </c>
      <c r="BG203" s="282">
        <v>0.333866</v>
      </c>
      <c r="BH203" s="282">
        <v>0.41797899999999999</v>
      </c>
      <c r="BI203" s="282">
        <f t="shared" si="981"/>
        <v>0.79178258853946726</v>
      </c>
      <c r="BJ203" s="284">
        <f>_xlfn.FLOOR.PRECISE('[10]численность 2021'!K197)</f>
        <v>1</v>
      </c>
      <c r="BK203" s="284"/>
      <c r="BL203" s="284">
        <f t="shared" si="961"/>
        <v>1</v>
      </c>
      <c r="BM203" s="285">
        <f t="shared" si="982"/>
        <v>1.1099999999999999</v>
      </c>
      <c r="BN203" s="290">
        <f t="shared" si="983"/>
        <v>1</v>
      </c>
      <c r="BO203" s="287">
        <v>1</v>
      </c>
      <c r="BP203" s="285">
        <f t="shared" si="971"/>
        <v>0</v>
      </c>
      <c r="BQ203" s="286">
        <f t="shared" si="984"/>
        <v>0</v>
      </c>
      <c r="BR203" s="287"/>
      <c r="BS203" s="285">
        <f t="shared" si="985"/>
        <v>0.20000000000000001</v>
      </c>
      <c r="BT203" s="287"/>
      <c r="BU203" s="283">
        <v>58.608009000000003</v>
      </c>
      <c r="BV203" s="283">
        <v>75.445212999999995</v>
      </c>
      <c r="BW203" s="282">
        <f>_xlfn.FLOOR.PRECISE('[10]численность 2021'!H197)</f>
        <v>106</v>
      </c>
      <c r="BX203" s="282">
        <v>1.2338530000000001</v>
      </c>
      <c r="BY203" s="282">
        <v>1.58832</v>
      </c>
      <c r="BZ203" s="282">
        <f t="shared" si="986"/>
        <v>2.2683501185184736</v>
      </c>
      <c r="CA203" s="284">
        <f>_xlfn.FLOOR.PRECISE('[10]численность 2021'!M197)</f>
        <v>7</v>
      </c>
      <c r="CB203" s="284"/>
      <c r="CC203" s="284"/>
      <c r="CD203" s="284">
        <f t="shared" si="962"/>
        <v>7</v>
      </c>
      <c r="CE203" s="285">
        <f t="shared" si="987"/>
        <v>7.4200000000000008</v>
      </c>
      <c r="CF203" s="290">
        <f t="shared" si="988"/>
        <v>7</v>
      </c>
      <c r="CG203" s="287">
        <v>7</v>
      </c>
      <c r="CH203" s="285">
        <f t="shared" si="963"/>
        <v>0.52500000000000002</v>
      </c>
      <c r="CI203" s="286">
        <f t="shared" si="989"/>
        <v>0</v>
      </c>
      <c r="CJ203" s="287"/>
      <c r="CK203" s="285">
        <f t="shared" si="964"/>
        <v>0.52500000000000002</v>
      </c>
      <c r="CL203" s="286">
        <f t="shared" si="990"/>
        <v>0</v>
      </c>
      <c r="CM203" s="287"/>
      <c r="CN203" s="285">
        <f t="shared" si="967"/>
        <v>1.4000000000000001</v>
      </c>
      <c r="CO203" s="287"/>
      <c r="CP203" s="291">
        <f t="shared" si="968"/>
        <v>1</v>
      </c>
      <c r="CQ203" s="283"/>
      <c r="CR203" s="283"/>
      <c r="CS203" s="283"/>
      <c r="CT203" s="282"/>
      <c r="CU203" s="282"/>
      <c r="CV203" s="282"/>
      <c r="CW203" s="284"/>
      <c r="CX203" s="285"/>
      <c r="CY203" s="290"/>
      <c r="CZ203" s="292"/>
      <c r="DA203" s="285"/>
      <c r="DB203" s="292"/>
      <c r="DC203" s="283">
        <v>0</v>
      </c>
      <c r="DD203" s="283">
        <v>0</v>
      </c>
      <c r="DE203" s="282">
        <f>_xlfn.FLOOR.PRECISE('[10]численность 2021'!I197)</f>
        <v>0</v>
      </c>
      <c r="DF203" s="282">
        <v>0</v>
      </c>
      <c r="DG203" s="282">
        <v>0</v>
      </c>
      <c r="DH203" s="282">
        <f t="shared" si="991"/>
        <v>0</v>
      </c>
      <c r="DI203" s="284">
        <f>_xlfn.FLOOR.PRECISE('[10]численность 2021'!N197)</f>
        <v>0</v>
      </c>
      <c r="DJ203" s="285">
        <f t="shared" si="965"/>
        <v>0</v>
      </c>
      <c r="DK203" s="286">
        <f t="shared" si="992"/>
        <v>0</v>
      </c>
      <c r="DL203" s="287"/>
      <c r="DM203" s="285">
        <f t="shared" si="966"/>
        <v>0</v>
      </c>
      <c r="DN203" s="287"/>
      <c r="DO203" s="283">
        <v>5.4256209999999996</v>
      </c>
      <c r="DP203" s="283">
        <v>6.5095099999999997</v>
      </c>
      <c r="DQ203" s="282">
        <f>_xlfn.FLOOR.PRECISE('[10]численность 2021'!J197)</f>
        <v>5</v>
      </c>
      <c r="DR203" s="282">
        <v>0.11422400000000001</v>
      </c>
      <c r="DS203" s="282">
        <v>0.137042</v>
      </c>
      <c r="DT203" s="282">
        <f t="shared" si="993"/>
        <v>0.10699764709992801</v>
      </c>
      <c r="DU203" s="284">
        <f>_xlfn.FLOOR.PRECISE('[10]численность 2021'!S197)</f>
        <v>0</v>
      </c>
      <c r="DV203" s="285">
        <f t="shared" si="994"/>
        <v>0.5</v>
      </c>
      <c r="DW203" s="286">
        <f t="shared" si="995"/>
        <v>0</v>
      </c>
      <c r="DX203" s="287"/>
      <c r="DY203" s="283">
        <v>0</v>
      </c>
      <c r="DZ203" s="293">
        <v>0</v>
      </c>
      <c r="EA203" s="282">
        <f>_xlfn.FLOOR.PRECISE('[10]численность 2021'!T197)</f>
        <v>0</v>
      </c>
      <c r="EB203" s="282">
        <v>0</v>
      </c>
      <c r="EC203" s="282">
        <v>0</v>
      </c>
      <c r="ED203" s="282">
        <f t="shared" si="1000"/>
        <v>0</v>
      </c>
      <c r="EE203" s="284">
        <f>_xlfn.FLOOR.PRECISE('[10]численность 2021'!U197)</f>
        <v>0</v>
      </c>
      <c r="EF203" s="285">
        <f t="shared" si="996"/>
        <v>0</v>
      </c>
      <c r="EG203" s="286">
        <f t="shared" si="997"/>
        <v>0</v>
      </c>
      <c r="EH203" s="292"/>
    </row>
    <row r="204" ht="45.75" customHeight="1">
      <c r="A204" s="147" t="s">
        <v>264</v>
      </c>
      <c r="B204" s="282">
        <f>'[10]численность 2021'!C193</f>
        <v>35.938365936279297</v>
      </c>
      <c r="C204" s="283"/>
      <c r="D204" s="283"/>
      <c r="E204" s="282">
        <f>_xlfn.FLOOR.PRECISE('[10]численность 2021'!D193)</f>
        <v>20</v>
      </c>
      <c r="F204" s="282"/>
      <c r="G204" s="282"/>
      <c r="H204" s="282"/>
      <c r="I204" s="284">
        <f>_xlfn.FLOOR.PRECISE('[10]численность 2021'!R193)</f>
        <v>0</v>
      </c>
      <c r="J204" s="285">
        <f t="shared" si="998"/>
        <v>7</v>
      </c>
      <c r="K204" s="286"/>
      <c r="L204" s="287"/>
      <c r="M204" s="283"/>
      <c r="N204" s="283"/>
      <c r="O204" s="282">
        <f>_xlfn.FLOOR.PRECISE('[10]численность 2021'!P193)</f>
        <v>9</v>
      </c>
      <c r="P204" s="282"/>
      <c r="Q204" s="282"/>
      <c r="R204" s="282"/>
      <c r="S204" s="284">
        <f>_xlfn.FLOOR.PRECISE('[10]численность 2021'!Q193)</f>
        <v>2</v>
      </c>
      <c r="T204" s="284"/>
      <c r="U204" s="285">
        <f t="shared" si="958"/>
        <v>2.6999999999999997</v>
      </c>
      <c r="V204" s="286"/>
      <c r="W204" s="287">
        <v>2</v>
      </c>
      <c r="X204" s="287"/>
      <c r="Y204" s="288"/>
      <c r="Z204" s="283"/>
      <c r="AA204" s="283"/>
      <c r="AB204" s="282">
        <f>_xlfn.FLOOR.PRECISE('[10]численность 2021'!E193)</f>
        <v>9</v>
      </c>
      <c r="AC204" s="282"/>
      <c r="AD204" s="282"/>
      <c r="AE204" s="282"/>
      <c r="AF204" s="284">
        <f>_xlfn.FLOOR.PRECISE('[10]численность 2021'!O193)</f>
        <v>0</v>
      </c>
      <c r="AG204" s="285"/>
      <c r="AH204" s="286"/>
      <c r="AI204" s="289"/>
      <c r="AJ204" s="287"/>
      <c r="AK204" s="287"/>
      <c r="AL204" s="283"/>
      <c r="AM204" s="283"/>
      <c r="AN204" s="282">
        <f>_xlfn.FLOOR.PRECISE('[10]численность 2021'!F193)</f>
        <v>301</v>
      </c>
      <c r="AO204" s="282"/>
      <c r="AP204" s="282"/>
      <c r="AQ204" s="282">
        <f t="shared" si="978"/>
        <v>8.3754503622588068</v>
      </c>
      <c r="AR204" s="284">
        <f>_xlfn.FLOOR.PRECISE('[10]численность 2021'!L193)</f>
        <v>36</v>
      </c>
      <c r="AS204" s="284"/>
      <c r="AT204" s="284">
        <f t="shared" si="959"/>
        <v>36</v>
      </c>
      <c r="AU204" s="285">
        <f t="shared" si="979"/>
        <v>36.119999999999997</v>
      </c>
      <c r="AV204" s="285">
        <f t="shared" si="960"/>
        <v>36.119999999999997</v>
      </c>
      <c r="AW204" s="290">
        <f t="shared" si="980"/>
        <v>36</v>
      </c>
      <c r="AX204" s="287">
        <v>36</v>
      </c>
      <c r="AY204" s="285">
        <f t="shared" si="969"/>
        <v>5.3999999999999995</v>
      </c>
      <c r="AZ204" s="286"/>
      <c r="BA204" s="287"/>
      <c r="BB204" s="285">
        <f t="shared" si="970"/>
        <v>10.799999999999999</v>
      </c>
      <c r="BC204" s="287"/>
      <c r="BD204" s="283"/>
      <c r="BE204" s="283"/>
      <c r="BF204" s="282">
        <f>_xlfn.FLOOR.PRECISE('[10]численность 2021'!G193)</f>
        <v>41</v>
      </c>
      <c r="BG204" s="282"/>
      <c r="BH204" s="282"/>
      <c r="BI204" s="282">
        <f t="shared" si="981"/>
        <v>1.1408420759222959</v>
      </c>
      <c r="BJ204" s="284">
        <f>_xlfn.FLOOR.PRECISE('[10]численность 2021'!K193)</f>
        <v>2</v>
      </c>
      <c r="BK204" s="284"/>
      <c r="BL204" s="284">
        <f t="shared" si="961"/>
        <v>2</v>
      </c>
      <c r="BM204" s="285">
        <f t="shared" si="982"/>
        <v>2.0500000000000003</v>
      </c>
      <c r="BN204" s="290">
        <f t="shared" si="983"/>
        <v>2</v>
      </c>
      <c r="BO204" s="287">
        <v>2</v>
      </c>
      <c r="BP204" s="285">
        <f t="shared" si="971"/>
        <v>0</v>
      </c>
      <c r="BQ204" s="286"/>
      <c r="BR204" s="287"/>
      <c r="BS204" s="285"/>
      <c r="BT204" s="287"/>
      <c r="BU204" s="283"/>
      <c r="BV204" s="283"/>
      <c r="BW204" s="282">
        <f>_xlfn.FLOOR.PRECISE('[10]численность 2021'!H193)</f>
        <v>100</v>
      </c>
      <c r="BX204" s="282"/>
      <c r="BY204" s="282"/>
      <c r="BZ204" s="282">
        <f t="shared" si="986"/>
        <v>2.7825416485909655</v>
      </c>
      <c r="CA204" s="284">
        <f>_xlfn.FLOOR.PRECISE('[10]численность 2021'!M193)</f>
        <v>7</v>
      </c>
      <c r="CB204" s="284"/>
      <c r="CC204" s="284"/>
      <c r="CD204" s="284">
        <f t="shared" si="962"/>
        <v>7</v>
      </c>
      <c r="CE204" s="285">
        <f t="shared" si="987"/>
        <v>7.0000000000000009</v>
      </c>
      <c r="CF204" s="290">
        <f t="shared" si="988"/>
        <v>7.0000000000000009</v>
      </c>
      <c r="CG204" s="287">
        <v>7</v>
      </c>
      <c r="CH204" s="285">
        <f t="shared" si="963"/>
        <v>0.52500000000000002</v>
      </c>
      <c r="CI204" s="286"/>
      <c r="CJ204" s="287"/>
      <c r="CK204" s="285">
        <f t="shared" si="964"/>
        <v>0.52500000000000002</v>
      </c>
      <c r="CL204" s="286"/>
      <c r="CM204" s="287"/>
      <c r="CN204" s="285"/>
      <c r="CO204" s="287"/>
      <c r="CP204" s="291"/>
      <c r="CQ204" s="283"/>
      <c r="CR204" s="283"/>
      <c r="CS204" s="283"/>
      <c r="CT204" s="282"/>
      <c r="CU204" s="282"/>
      <c r="CV204" s="282"/>
      <c r="CW204" s="284"/>
      <c r="CX204" s="285"/>
      <c r="CY204" s="290"/>
      <c r="CZ204" s="292"/>
      <c r="DA204" s="285"/>
      <c r="DB204" s="292"/>
      <c r="DC204" s="283"/>
      <c r="DD204" s="283"/>
      <c r="DE204" s="282">
        <f>_xlfn.FLOOR.PRECISE('[10]численность 2021'!I193)</f>
        <v>0</v>
      </c>
      <c r="DF204" s="282"/>
      <c r="DG204" s="282"/>
      <c r="DH204" s="282"/>
      <c r="DI204" s="284">
        <f>_xlfn.FLOOR.PRECISE('[10]численность 2021'!N193)</f>
        <v>0</v>
      </c>
      <c r="DJ204" s="285">
        <f t="shared" si="965"/>
        <v>0</v>
      </c>
      <c r="DK204" s="286"/>
      <c r="DL204" s="287"/>
      <c r="DM204" s="285">
        <f t="shared" si="966"/>
        <v>0</v>
      </c>
      <c r="DN204" s="287"/>
      <c r="DO204" s="283"/>
      <c r="DP204" s="283"/>
      <c r="DQ204" s="282">
        <f>_xlfn.FLOOR.PRECISE('[10]численность 2021'!J193)</f>
        <v>0</v>
      </c>
      <c r="DR204" s="282"/>
      <c r="DS204" s="282"/>
      <c r="DT204" s="282"/>
      <c r="DU204" s="284">
        <f>_xlfn.FLOOR.PRECISE('[10]численность 2021'!S193)</f>
        <v>0</v>
      </c>
      <c r="DV204" s="285"/>
      <c r="DW204" s="286"/>
      <c r="DX204" s="287"/>
      <c r="DY204" s="283"/>
      <c r="DZ204" s="293"/>
      <c r="EA204" s="282">
        <f>_xlfn.FLOOR.PRECISE('[10]численность 2021'!T193)</f>
        <v>35</v>
      </c>
      <c r="EB204" s="282"/>
      <c r="EC204" s="282"/>
      <c r="ED204" s="282"/>
      <c r="EE204" s="284">
        <f>_xlfn.FLOOR.PRECISE('[10]численность 2021'!U193)</f>
        <v>2</v>
      </c>
      <c r="EF204" s="285">
        <f t="shared" si="996"/>
        <v>3.5</v>
      </c>
      <c r="EG204" s="286">
        <f t="shared" si="997"/>
        <v>2</v>
      </c>
      <c r="EH204" s="292">
        <v>2</v>
      </c>
    </row>
    <row r="205" ht="31.5">
      <c r="A205" s="152" t="s">
        <v>267</v>
      </c>
      <c r="B205" s="282">
        <f>'[10]численность 2021'!C196</f>
        <v>179.86199951171875</v>
      </c>
      <c r="C205" s="283">
        <v>49.227035999999998</v>
      </c>
      <c r="D205" s="283">
        <v>109.523293</v>
      </c>
      <c r="E205" s="282">
        <f>_xlfn.FLOOR.PRECISE('[10]численность 2021'!D196)</f>
        <v>45</v>
      </c>
      <c r="F205" s="282">
        <v>0.50752200000000003</v>
      </c>
      <c r="G205" s="282">
        <v>0.50752200000000003</v>
      </c>
      <c r="H205" s="282">
        <f t="shared" si="957"/>
        <v>0.25019181440306443</v>
      </c>
      <c r="I205" s="284">
        <f>_xlfn.FLOOR.PRECISE('[10]численность 2021'!R196)</f>
        <v>6</v>
      </c>
      <c r="J205" s="285">
        <f t="shared" si="998"/>
        <v>15.749999999999998</v>
      </c>
      <c r="K205" s="286">
        <f t="shared" si="972"/>
        <v>6</v>
      </c>
      <c r="L205" s="287">
        <v>6</v>
      </c>
      <c r="M205" s="283">
        <v>40</v>
      </c>
      <c r="N205" s="283">
        <v>50</v>
      </c>
      <c r="O205" s="282">
        <f>_xlfn.FLOOR.PRECISE('[10]численность 2021'!P196)</f>
        <v>40</v>
      </c>
      <c r="P205" s="282">
        <v>0.18535699999999999</v>
      </c>
      <c r="Q205" s="282">
        <v>0.23169600000000001</v>
      </c>
      <c r="R205" s="282">
        <f t="shared" si="973"/>
        <v>0.22239272391383502</v>
      </c>
      <c r="S205" s="284">
        <f>_xlfn.FLOOR.PRECISE('[10]численность 2021'!Q196)</f>
        <v>6</v>
      </c>
      <c r="T205" s="284"/>
      <c r="U205" s="285">
        <f t="shared" si="958"/>
        <v>12</v>
      </c>
      <c r="V205" s="286">
        <f t="shared" si="974"/>
        <v>6</v>
      </c>
      <c r="W205" s="287">
        <v>6</v>
      </c>
      <c r="X205" s="287"/>
      <c r="Y205" s="288"/>
      <c r="Z205" s="283">
        <v>39.199306</v>
      </c>
      <c r="AA205" s="283">
        <v>30.983561999999999</v>
      </c>
      <c r="AB205" s="282">
        <f>_xlfn.FLOOR.PRECISE('[10]численность 2021'!E196)</f>
        <v>28</v>
      </c>
      <c r="AC205" s="282">
        <v>0.181646</v>
      </c>
      <c r="AD205" s="282">
        <v>0.14357500000000001</v>
      </c>
      <c r="AE205" s="282">
        <f t="shared" si="975"/>
        <v>0.15567490673968454</v>
      </c>
      <c r="AF205" s="284">
        <f>_xlfn.FLOOR.PRECISE('[10]численность 2021'!O196)</f>
        <v>0</v>
      </c>
      <c r="AG205" s="285">
        <f t="shared" si="976"/>
        <v>0</v>
      </c>
      <c r="AH205" s="286">
        <f t="shared" si="953"/>
        <v>0</v>
      </c>
      <c r="AI205" s="289">
        <f t="shared" si="977"/>
        <v>0</v>
      </c>
      <c r="AJ205" s="287"/>
      <c r="AK205" s="287"/>
      <c r="AL205" s="283">
        <v>1249.1423339999999</v>
      </c>
      <c r="AM205" s="283">
        <v>1590.383057</v>
      </c>
      <c r="AN205" s="282">
        <f>_xlfn.FLOOR.PRECISE('[10]численность 2021'!F196)</f>
        <v>1283</v>
      </c>
      <c r="AO205" s="282">
        <v>5.7884260000000003</v>
      </c>
      <c r="AP205" s="282">
        <v>7.3697080000000001</v>
      </c>
      <c r="AQ205" s="282">
        <f t="shared" si="978"/>
        <v>7.1332466195362585</v>
      </c>
      <c r="AR205" s="284">
        <f>_xlfn.FLOOR.PRECISE('[10]численность 2021'!L196)</f>
        <v>102</v>
      </c>
      <c r="AS205" s="284"/>
      <c r="AT205" s="284">
        <f t="shared" si="959"/>
        <v>102</v>
      </c>
      <c r="AU205" s="285">
        <f t="shared" si="979"/>
        <v>128.30000000000001</v>
      </c>
      <c r="AV205" s="285">
        <f t="shared" si="960"/>
        <v>128.30000000000001</v>
      </c>
      <c r="AW205" s="290">
        <f t="shared" si="980"/>
        <v>102</v>
      </c>
      <c r="AX205" s="287">
        <v>125</v>
      </c>
      <c r="AY205" s="285">
        <f t="shared" si="969"/>
        <v>18.75</v>
      </c>
      <c r="AZ205" s="286">
        <f t="shared" si="999"/>
        <v>0</v>
      </c>
      <c r="BA205" s="287">
        <v>15</v>
      </c>
      <c r="BB205" s="285">
        <f t="shared" si="970"/>
        <v>37.5</v>
      </c>
      <c r="BC205" s="287">
        <v>38</v>
      </c>
      <c r="BD205" s="283">
        <v>6.9510399999999999</v>
      </c>
      <c r="BE205" s="283">
        <v>7.3255710000000001</v>
      </c>
      <c r="BF205" s="282">
        <f>_xlfn.FLOOR.PRECISE('[10]численность 2021'!G196)</f>
        <v>12</v>
      </c>
      <c r="BG205" s="282">
        <v>3.2210999999999997e-002</v>
      </c>
      <c r="BH205" s="282">
        <v>3.3945999999999997e-002</v>
      </c>
      <c r="BI205" s="282">
        <f t="shared" si="981"/>
        <v>6.6717817174150512e-002</v>
      </c>
      <c r="BJ205" s="284">
        <f>_xlfn.FLOOR.PRECISE('[10]численность 2021'!K196)</f>
        <v>0</v>
      </c>
      <c r="BK205" s="284"/>
      <c r="BL205" s="284">
        <f t="shared" si="961"/>
        <v>0</v>
      </c>
      <c r="BM205" s="285">
        <f t="shared" si="982"/>
        <v>0.35999999999999999</v>
      </c>
      <c r="BN205" s="290">
        <f t="shared" si="983"/>
        <v>0</v>
      </c>
      <c r="BO205" s="287"/>
      <c r="BP205" s="285">
        <f t="shared" si="971"/>
        <v>0</v>
      </c>
      <c r="BQ205" s="286">
        <f t="shared" si="984"/>
        <v>0</v>
      </c>
      <c r="BR205" s="287"/>
      <c r="BS205" s="285">
        <f t="shared" si="985"/>
        <v>0</v>
      </c>
      <c r="BT205" s="287"/>
      <c r="BU205" s="283">
        <v>243.28639200000001</v>
      </c>
      <c r="BV205" s="283">
        <v>285.697265625</v>
      </c>
      <c r="BW205" s="282">
        <f>_xlfn.FLOOR.PRECISE('[10]численность 2021'!H196)</f>
        <v>83</v>
      </c>
      <c r="BX205" s="282">
        <v>1.12737</v>
      </c>
      <c r="BY205" s="282">
        <v>1.323898</v>
      </c>
      <c r="BZ205" s="282">
        <f t="shared" si="986"/>
        <v>0.46146490212120772</v>
      </c>
      <c r="CA205" s="284">
        <f>_xlfn.FLOOR.PRECISE('[10]численность 2021'!M196)</f>
        <v>2</v>
      </c>
      <c r="CB205" s="284"/>
      <c r="CC205" s="284"/>
      <c r="CD205" s="284">
        <f t="shared" si="962"/>
        <v>2</v>
      </c>
      <c r="CE205" s="285">
        <f t="shared" si="987"/>
        <v>2.4899999999999998</v>
      </c>
      <c r="CF205" s="290">
        <f t="shared" si="988"/>
        <v>2</v>
      </c>
      <c r="CG205" s="287">
        <v>2</v>
      </c>
      <c r="CH205" s="285">
        <f t="shared" si="963"/>
        <v>0</v>
      </c>
      <c r="CI205" s="286">
        <f t="shared" si="989"/>
        <v>0</v>
      </c>
      <c r="CJ205" s="287"/>
      <c r="CK205" s="285">
        <f t="shared" si="964"/>
        <v>0</v>
      </c>
      <c r="CL205" s="286">
        <f t="shared" si="990"/>
        <v>0</v>
      </c>
      <c r="CM205" s="287"/>
      <c r="CN205" s="285">
        <f t="shared" si="967"/>
        <v>0.40000000000000002</v>
      </c>
      <c r="CO205" s="287">
        <v>1</v>
      </c>
      <c r="CP205" s="291">
        <f t="shared" si="968"/>
        <v>1</v>
      </c>
      <c r="CQ205" s="283">
        <v>0</v>
      </c>
      <c r="CR205" s="283">
        <v>0</v>
      </c>
      <c r="CS205" s="283" t="e">
        <f>#NAME?</f>
        <v>#REF!</v>
      </c>
      <c r="CT205" s="282">
        <v>0</v>
      </c>
      <c r="CU205" s="282">
        <v>0</v>
      </c>
      <c r="CV205" s="282" t="e">
        <f>#NAME?</f>
        <v>#REF!</v>
      </c>
      <c r="CW205" s="284" t="e">
        <f>#NAME?</f>
        <v>#REF!</v>
      </c>
      <c r="CX205" s="285" t="e">
        <f t="shared" si="954"/>
        <v>#REF!</v>
      </c>
      <c r="CY205" s="290" t="e">
        <f t="shared" si="955"/>
        <v>#REF!</v>
      </c>
      <c r="CZ205" s="292"/>
      <c r="DA205" s="285">
        <f t="shared" si="956"/>
        <v>0</v>
      </c>
      <c r="DB205" s="292"/>
      <c r="DC205" s="283">
        <v>0</v>
      </c>
      <c r="DD205" s="283">
        <v>0</v>
      </c>
      <c r="DE205" s="282">
        <f>_xlfn.FLOOR.PRECISE('[10]численность 2021'!I196)</f>
        <v>0</v>
      </c>
      <c r="DF205" s="282">
        <v>0</v>
      </c>
      <c r="DG205" s="282">
        <v>0</v>
      </c>
      <c r="DH205" s="282">
        <f t="shared" si="991"/>
        <v>0</v>
      </c>
      <c r="DI205" s="284">
        <f>_xlfn.FLOOR.PRECISE('[10]численность 2021'!N196)</f>
        <v>0</v>
      </c>
      <c r="DJ205" s="285">
        <f t="shared" si="965"/>
        <v>0</v>
      </c>
      <c r="DK205" s="286">
        <f t="shared" si="992"/>
        <v>0</v>
      </c>
      <c r="DL205" s="287"/>
      <c r="DM205" s="285">
        <f t="shared" si="966"/>
        <v>0</v>
      </c>
      <c r="DN205" s="287"/>
      <c r="DO205" s="283">
        <v>1.1395150000000001</v>
      </c>
      <c r="DP205" s="283">
        <v>2.4018269999999999</v>
      </c>
      <c r="DQ205" s="282">
        <f>_xlfn.FLOOR.PRECISE('[10]численность 2021'!J196)</f>
        <v>1</v>
      </c>
      <c r="DR205" s="282">
        <v>5.28e-003</v>
      </c>
      <c r="DS205" s="282">
        <v>1.1129999999999999e-002</v>
      </c>
      <c r="DT205" s="282">
        <f t="shared" si="993"/>
        <v>5.5598180978458757e-003</v>
      </c>
      <c r="DU205" s="284">
        <f>_xlfn.FLOOR.PRECISE('[10]численность 2021'!S196)</f>
        <v>0</v>
      </c>
      <c r="DV205" s="285">
        <f t="shared" si="994"/>
        <v>0.10000000000000001</v>
      </c>
      <c r="DW205" s="286">
        <f t="shared" si="995"/>
        <v>0</v>
      </c>
      <c r="DX205" s="287"/>
      <c r="DY205" s="283">
        <v>100</v>
      </c>
      <c r="DZ205" s="293">
        <v>150</v>
      </c>
      <c r="EA205" s="282">
        <f>_xlfn.FLOOR.PRECISE('[10]численность 2021'!T196)</f>
        <v>0</v>
      </c>
      <c r="EB205" s="282">
        <v>0.46339200000000003</v>
      </c>
      <c r="EC205" s="282">
        <v>0.69508800000000004</v>
      </c>
      <c r="ED205" s="282">
        <f t="shared" si="1000"/>
        <v>0</v>
      </c>
      <c r="EE205" s="284">
        <f>_xlfn.FLOOR.PRECISE('[10]численность 2021'!U196)</f>
        <v>0</v>
      </c>
      <c r="EF205" s="285">
        <f t="shared" si="996"/>
        <v>0</v>
      </c>
      <c r="EG205" s="286">
        <f t="shared" si="997"/>
        <v>0</v>
      </c>
      <c r="EH205" s="292"/>
    </row>
    <row r="206" ht="12.75">
      <c r="A206" s="338"/>
      <c r="B206" s="339"/>
      <c r="C206" s="339"/>
      <c r="D206" s="339"/>
      <c r="E206" s="340"/>
      <c r="F206" s="306"/>
      <c r="G206" s="282"/>
      <c r="H206" s="283"/>
      <c r="I206" s="284"/>
      <c r="J206" s="341"/>
      <c r="K206" s="342"/>
      <c r="L206" s="292"/>
      <c r="M206" s="339"/>
      <c r="N206" s="339"/>
      <c r="O206" s="283" t="e">
        <f>'[6]заявки 2018-2019'!K200</f>
        <v>#REF!</v>
      </c>
      <c r="P206" s="306"/>
      <c r="Q206" s="282"/>
      <c r="R206" s="283"/>
      <c r="S206" s="284"/>
      <c r="T206" s="284"/>
      <c r="U206" s="341"/>
      <c r="V206" s="342"/>
      <c r="W206" s="292"/>
      <c r="X206" s="292"/>
      <c r="Y206" s="288"/>
      <c r="Z206" s="339"/>
      <c r="AA206" s="339"/>
      <c r="AB206" s="340"/>
      <c r="AC206" s="306"/>
      <c r="AD206" s="282"/>
      <c r="AE206" s="283"/>
      <c r="AF206" s="284"/>
      <c r="AG206" s="341"/>
      <c r="AH206" s="342"/>
      <c r="AI206" s="342"/>
      <c r="AJ206" s="292"/>
      <c r="AK206" s="292"/>
      <c r="AL206" s="339"/>
      <c r="AM206" s="339"/>
      <c r="AN206" s="340"/>
      <c r="AO206" s="306"/>
      <c r="AP206" s="282"/>
      <c r="AQ206" s="283"/>
      <c r="AR206" s="284"/>
      <c r="AS206" s="284"/>
      <c r="AT206" s="284"/>
      <c r="AU206" s="341"/>
      <c r="AV206" s="341"/>
      <c r="AW206" s="343"/>
      <c r="AX206" s="292"/>
      <c r="AY206" s="341"/>
      <c r="AZ206" s="342"/>
      <c r="BA206" s="292"/>
      <c r="BB206" s="341"/>
      <c r="BC206" s="292"/>
      <c r="BD206" s="339"/>
      <c r="BE206" s="339"/>
      <c r="BF206" s="340"/>
      <c r="BG206" s="306"/>
      <c r="BH206" s="282"/>
      <c r="BI206" s="283"/>
      <c r="BJ206" s="284"/>
      <c r="BK206" s="284"/>
      <c r="BL206" s="284"/>
      <c r="BM206" s="341"/>
      <c r="BN206" s="343"/>
      <c r="BO206" s="292"/>
      <c r="BP206" s="341"/>
      <c r="BQ206" s="342"/>
      <c r="BR206" s="292"/>
      <c r="BS206" s="341"/>
      <c r="BT206" s="292"/>
      <c r="BU206" s="339"/>
      <c r="BV206" s="339"/>
      <c r="BW206" s="340"/>
      <c r="BX206" s="306"/>
      <c r="BY206" s="282"/>
      <c r="BZ206" s="283"/>
      <c r="CA206" s="284"/>
      <c r="CB206" s="284"/>
      <c r="CC206" s="284"/>
      <c r="CD206" s="284"/>
      <c r="CE206" s="341"/>
      <c r="CF206" s="343"/>
      <c r="CG206" s="292"/>
      <c r="CH206" s="341"/>
      <c r="CI206" s="342"/>
      <c r="CJ206" s="292"/>
      <c r="CK206" s="341"/>
      <c r="CL206" s="286">
        <f t="shared" si="990"/>
        <v>0</v>
      </c>
      <c r="CM206" s="292"/>
      <c r="CN206" s="341"/>
      <c r="CO206" s="292"/>
      <c r="CP206" s="292"/>
      <c r="CQ206" s="339"/>
      <c r="CR206" s="339"/>
      <c r="CS206" s="339"/>
      <c r="CT206" s="306"/>
      <c r="CU206" s="282"/>
      <c r="CV206" s="283"/>
      <c r="CW206" s="284"/>
      <c r="CX206" s="341"/>
      <c r="CY206" s="343"/>
      <c r="CZ206" s="292"/>
      <c r="DA206" s="341"/>
      <c r="DB206" s="292"/>
      <c r="DC206" s="339"/>
      <c r="DD206" s="339"/>
      <c r="DE206" s="340"/>
      <c r="DF206" s="306"/>
      <c r="DG206" s="282"/>
      <c r="DH206" s="283"/>
      <c r="DI206" s="284"/>
      <c r="DJ206" s="341"/>
      <c r="DK206" s="342"/>
      <c r="DL206" s="292"/>
      <c r="DM206" s="292"/>
      <c r="DN206" s="292"/>
      <c r="DO206" s="339"/>
      <c r="DP206" s="339"/>
      <c r="DQ206" s="339"/>
      <c r="DR206" s="306"/>
      <c r="DS206" s="282"/>
      <c r="DT206" s="283"/>
      <c r="DU206" s="284"/>
      <c r="DV206" s="341"/>
      <c r="DW206" s="342"/>
      <c r="DX206" s="292"/>
      <c r="DY206" s="339"/>
      <c r="DZ206" s="339">
        <v>0</v>
      </c>
      <c r="EA206" s="339"/>
      <c r="EB206" s="282"/>
      <c r="EC206" s="283"/>
      <c r="EE206" s="284"/>
      <c r="EF206" s="341"/>
      <c r="EG206" s="342"/>
      <c r="EH206" s="292"/>
    </row>
    <row r="207" ht="12.75">
      <c r="A207" s="344" t="s">
        <v>1008</v>
      </c>
      <c r="B207" s="345"/>
      <c r="C207" s="345"/>
      <c r="D207" s="346">
        <f>SUM(D5:D205)</f>
        <v>218394.03965526819</v>
      </c>
      <c r="E207" s="346">
        <f>SUM(E5:E205)</f>
        <v>223559</v>
      </c>
      <c r="F207" s="346"/>
      <c r="G207" s="346"/>
      <c r="H207" s="346"/>
      <c r="I207" s="347">
        <f>SUM(I5:I205)</f>
        <v>78581</v>
      </c>
      <c r="J207" s="346">
        <f>SUM(J5:J205)</f>
        <v>78245.299999999959</v>
      </c>
      <c r="K207" s="346">
        <f>SUM(K5:K205)</f>
        <v>69460.149999999994</v>
      </c>
      <c r="L207" s="346">
        <f>SUM(L5:L205)</f>
        <v>74751</v>
      </c>
      <c r="M207" s="345"/>
      <c r="N207" s="346">
        <f t="shared" ref="N207:X207" si="1001">SUM(N5:N205)</f>
        <v>21614</v>
      </c>
      <c r="O207" s="346">
        <f t="shared" si="1001"/>
        <v>22153</v>
      </c>
      <c r="P207" s="346" t="e">
        <f t="shared" si="1001"/>
        <v>#DIV/0!</v>
      </c>
      <c r="Q207" s="346" t="e">
        <f t="shared" si="1001"/>
        <v>#DIV/0!</v>
      </c>
      <c r="R207" s="346" t="e">
        <f t="shared" si="1001"/>
        <v>#DIV/0!</v>
      </c>
      <c r="S207" s="346">
        <f t="shared" si="1001"/>
        <v>2736</v>
      </c>
      <c r="T207" s="346">
        <f t="shared" si="1001"/>
        <v>0</v>
      </c>
      <c r="U207" s="346">
        <f t="shared" si="1001"/>
        <v>6645.9000000000005</v>
      </c>
      <c r="V207" s="346">
        <f t="shared" si="1001"/>
        <v>2631</v>
      </c>
      <c r="W207" s="346">
        <f t="shared" si="1001"/>
        <v>2807</v>
      </c>
      <c r="X207" s="346">
        <f t="shared" si="1001"/>
        <v>377</v>
      </c>
      <c r="Y207" s="348"/>
      <c r="Z207" s="345"/>
      <c r="AA207" s="346">
        <f t="shared" ref="AA207:AH207" si="1002">SUM(AA5:AA205)</f>
        <v>114259.35910317302</v>
      </c>
      <c r="AB207" s="346">
        <f t="shared" si="1002"/>
        <v>137277</v>
      </c>
      <c r="AC207" s="346" t="e">
        <f t="shared" si="1002"/>
        <v>#DIV/0!</v>
      </c>
      <c r="AD207" s="346" t="e">
        <f t="shared" si="1002"/>
        <v>#DIV/0!</v>
      </c>
      <c r="AE207" s="346" t="e">
        <f t="shared" si="1002"/>
        <v>#DIV/0!</v>
      </c>
      <c r="AF207" s="347">
        <f t="shared" si="1002"/>
        <v>6229</v>
      </c>
      <c r="AG207" s="346">
        <f t="shared" si="1002"/>
        <v>6853.2999999999993</v>
      </c>
      <c r="AH207" s="346">
        <f t="shared" si="1002"/>
        <v>6148</v>
      </c>
      <c r="AI207" s="346"/>
      <c r="AJ207" s="346">
        <f>SUM(AJ5:AJ205)</f>
        <v>6296</v>
      </c>
      <c r="AK207" s="346">
        <f>SUM(AK5:AK205)</f>
        <v>4687</v>
      </c>
      <c r="AL207" s="346"/>
      <c r="AM207" s="346">
        <f>SUM(AM5:AM205)</f>
        <v>90553.346274018288</v>
      </c>
      <c r="AN207" s="346">
        <f>SUM(AN5:AN205)</f>
        <v>97329</v>
      </c>
      <c r="AO207" s="349"/>
      <c r="AP207" s="346"/>
      <c r="AQ207" s="346"/>
      <c r="AR207" s="347">
        <f>SUM(AR5:AR205)</f>
        <v>6521</v>
      </c>
      <c r="AS207" s="346"/>
      <c r="AT207" s="346"/>
      <c r="AU207" s="346">
        <f>SUM(AU5:AU205)</f>
        <v>9932.5800000000017</v>
      </c>
      <c r="AV207" s="346"/>
      <c r="AW207" s="350">
        <f t="shared" ref="AW207:BC207" si="1003">SUM(AW5:AW205)</f>
        <v>6305.2399999999998</v>
      </c>
      <c r="AX207" s="346">
        <f t="shared" si="1003"/>
        <v>7075</v>
      </c>
      <c r="AY207" s="346">
        <f t="shared" si="1003"/>
        <v>1043.7</v>
      </c>
      <c r="AZ207" s="346">
        <f t="shared" si="1003"/>
        <v>0</v>
      </c>
      <c r="BA207" s="346">
        <f t="shared" si="1003"/>
        <v>139</v>
      </c>
      <c r="BB207" s="346">
        <f t="shared" si="1003"/>
        <v>2122.5</v>
      </c>
      <c r="BC207" s="346">
        <f t="shared" si="1003"/>
        <v>380</v>
      </c>
      <c r="BD207" s="346"/>
      <c r="BE207" s="346">
        <f>SUM(BE5:BE205)</f>
        <v>58346.694652318954</v>
      </c>
      <c r="BF207" s="346">
        <f>SUM(BF5:BF205)</f>
        <v>67817</v>
      </c>
      <c r="BG207" s="349"/>
      <c r="BH207" s="346"/>
      <c r="BI207" s="346"/>
      <c r="BJ207" s="347">
        <f>SUM(BJ5:BJ205)</f>
        <v>2447</v>
      </c>
      <c r="BK207" s="346">
        <f>SUM(BK5:BK205)</f>
        <v>20</v>
      </c>
      <c r="BL207" s="346"/>
      <c r="BM207" s="346">
        <f t="shared" ref="BM207:BT207" si="1004">SUM(BM5:BM205)</f>
        <v>3159.0000000000027</v>
      </c>
      <c r="BN207" s="350">
        <f t="shared" si="1004"/>
        <v>2172.9200000000001</v>
      </c>
      <c r="BO207" s="346">
        <f t="shared" si="1004"/>
        <v>2549</v>
      </c>
      <c r="BP207" s="346">
        <f t="shared" si="1004"/>
        <v>372.75000000000017</v>
      </c>
      <c r="BQ207" s="346">
        <f t="shared" si="1004"/>
        <v>20</v>
      </c>
      <c r="BR207" s="346">
        <f t="shared" si="1004"/>
        <v>78</v>
      </c>
      <c r="BS207" s="346">
        <f t="shared" si="1004"/>
        <v>509.39999999999964</v>
      </c>
      <c r="BT207" s="346">
        <f t="shared" si="1004"/>
        <v>181</v>
      </c>
      <c r="BU207" s="346"/>
      <c r="BV207" s="346">
        <f>SUM(BV5:BV205)</f>
        <v>66474.399460315704</v>
      </c>
      <c r="BW207" s="346">
        <f>SUM(BW5:BW205)</f>
        <v>72558</v>
      </c>
      <c r="BX207" s="349"/>
      <c r="BY207" s="346"/>
      <c r="BZ207" s="346"/>
      <c r="CA207" s="347">
        <f>SUM(CA5:CA205)</f>
        <v>3224</v>
      </c>
      <c r="CB207" s="346"/>
      <c r="CC207" s="346"/>
      <c r="CD207" s="346"/>
      <c r="CE207" s="346">
        <f t="shared" ref="CE207:DB207" si="1005">SUM(CE5:CE205)</f>
        <v>4081.5799999999995</v>
      </c>
      <c r="CF207" s="350">
        <f t="shared" si="1005"/>
        <v>3118.1900000000001</v>
      </c>
      <c r="CG207" s="346">
        <f t="shared" si="1005"/>
        <v>3418</v>
      </c>
      <c r="CH207" s="346">
        <f t="shared" si="1005"/>
        <v>252.97499999999997</v>
      </c>
      <c r="CI207" s="346">
        <f t="shared" si="1005"/>
        <v>0</v>
      </c>
      <c r="CJ207" s="346">
        <f t="shared" si="1005"/>
        <v>59</v>
      </c>
      <c r="CK207" s="346">
        <f t="shared" si="1005"/>
        <v>252.97499999999997</v>
      </c>
      <c r="CL207" s="346">
        <f t="shared" si="1005"/>
        <v>0</v>
      </c>
      <c r="CM207" s="346">
        <f t="shared" si="1005"/>
        <v>31</v>
      </c>
      <c r="CN207" s="346">
        <f t="shared" si="1005"/>
        <v>682.20000000000016</v>
      </c>
      <c r="CO207" s="346">
        <f t="shared" si="1005"/>
        <v>154</v>
      </c>
      <c r="CP207" s="346">
        <f t="shared" si="1005"/>
        <v>194</v>
      </c>
      <c r="CQ207" s="346">
        <f t="shared" si="1005"/>
        <v>2810</v>
      </c>
      <c r="CR207" s="346">
        <f t="shared" si="1005"/>
        <v>3808</v>
      </c>
      <c r="CS207" s="346" t="e">
        <f t="shared" si="1005"/>
        <v>#REF!</v>
      </c>
      <c r="CT207" s="346">
        <f t="shared" si="1005"/>
        <v>22.430000000000003</v>
      </c>
      <c r="CU207" s="346">
        <f t="shared" si="1005"/>
        <v>15.02</v>
      </c>
      <c r="CV207" s="346" t="e">
        <f t="shared" si="1005"/>
        <v>#REF!</v>
      </c>
      <c r="CW207" s="346" t="e">
        <f t="shared" si="1005"/>
        <v>#REF!</v>
      </c>
      <c r="CX207" s="346" t="e">
        <f t="shared" si="1005"/>
        <v>#REF!</v>
      </c>
      <c r="CY207" s="346" t="e">
        <f t="shared" si="1005"/>
        <v>#REF!</v>
      </c>
      <c r="CZ207" s="346">
        <f t="shared" si="1005"/>
        <v>0</v>
      </c>
      <c r="DA207" s="346">
        <f t="shared" si="1005"/>
        <v>0</v>
      </c>
      <c r="DB207" s="346">
        <f t="shared" si="1005"/>
        <v>0</v>
      </c>
      <c r="DC207" s="346"/>
      <c r="DD207" s="346">
        <f>SUM(DD5:DD205)</f>
        <v>23641.501558303833</v>
      </c>
      <c r="DE207" s="346">
        <f>SUM(DE5:DE205)</f>
        <v>29560</v>
      </c>
      <c r="DF207" s="349"/>
      <c r="DG207" s="346"/>
      <c r="DH207" s="346"/>
      <c r="DI207" s="347">
        <f>SUM(N5:N205)</f>
        <v>21614</v>
      </c>
      <c r="DJ207" s="346">
        <f>SUM(DJ5:DJ205)</f>
        <v>4414.0499999999993</v>
      </c>
      <c r="DK207" s="346">
        <f>SUM(DK5:DK205)</f>
        <v>1376</v>
      </c>
      <c r="DL207" s="346">
        <f>SUM(DL5:DL205)</f>
        <v>1756</v>
      </c>
      <c r="DM207" s="346">
        <f>SUM(DM5:DM205)</f>
        <v>351.19999999999999</v>
      </c>
      <c r="DN207" s="346">
        <f>SUM(DN5:DN205)</f>
        <v>184</v>
      </c>
      <c r="DO207" s="346"/>
      <c r="DP207" s="346">
        <f>SUM(DP5:DP205)</f>
        <v>2558.1253752186894</v>
      </c>
      <c r="DQ207" s="346">
        <f>SUM(DQ5:DQ205)</f>
        <v>2636</v>
      </c>
      <c r="DR207" s="346" t="e">
        <f>SUM(DS5:DS205)</f>
        <v>#DIV/0!</v>
      </c>
      <c r="DS207" s="346" t="e">
        <f>SUM(DT5:DT205)</f>
        <v>#DIV/0!</v>
      </c>
      <c r="DT207" s="346">
        <f>SUM(DU5:DU205)</f>
        <v>160</v>
      </c>
      <c r="DU207" s="347">
        <f>SUM(DV5:DV205)</f>
        <v>263.09999999999991</v>
      </c>
      <c r="DV207" s="346">
        <f>SUM(DV5:DV205)</f>
        <v>263.09999999999991</v>
      </c>
      <c r="DW207" s="346">
        <f>SUM(DW5:DW205)</f>
        <v>149</v>
      </c>
      <c r="DX207" s="346">
        <f>SUM(DX5:DX205)</f>
        <v>179</v>
      </c>
      <c r="DY207" s="345"/>
      <c r="DZ207" s="346">
        <f>SUM(DZ5:DZ205)</f>
        <v>6391</v>
      </c>
      <c r="EA207" s="346">
        <f>SUM(EA5:EA205)</f>
        <v>6747</v>
      </c>
      <c r="EB207" s="346"/>
      <c r="EC207" s="346"/>
      <c r="ED207" s="346"/>
      <c r="EE207" s="347">
        <f>SUM(U5:U205)</f>
        <v>6645.9000000000005</v>
      </c>
      <c r="EF207" s="346">
        <f>SUM(EF5:EF205)</f>
        <v>674.69999999999993</v>
      </c>
      <c r="EG207" s="346">
        <f>SUM(EG5:EG205)</f>
        <v>254</v>
      </c>
      <c r="EH207" s="346">
        <f>SUM(EH5:EH205)</f>
        <v>254</v>
      </c>
    </row>
    <row r="208" ht="12.75">
      <c r="A208" s="344" t="s">
        <v>1009</v>
      </c>
      <c r="B208" s="345"/>
      <c r="C208" s="345"/>
      <c r="D208" s="345"/>
      <c r="E208" s="351"/>
      <c r="F208" s="306"/>
      <c r="G208" s="292"/>
      <c r="H208" s="292"/>
      <c r="I208" s="284"/>
      <c r="J208" s="341"/>
      <c r="K208" s="342"/>
      <c r="L208" s="292"/>
      <c r="M208" s="345"/>
      <c r="N208" s="345"/>
      <c r="O208" s="283">
        <f>'[5]заявки 2018-2019'!K192</f>
        <v>14</v>
      </c>
      <c r="P208" s="306"/>
      <c r="Q208" s="292"/>
      <c r="R208" s="292"/>
      <c r="S208" s="292"/>
      <c r="T208" s="292"/>
      <c r="U208" s="341"/>
      <c r="V208" s="342"/>
      <c r="W208" s="292"/>
      <c r="X208" s="292"/>
      <c r="Y208" s="352"/>
      <c r="Z208" s="345"/>
      <c r="AA208" s="345"/>
      <c r="AB208" s="351"/>
      <c r="AC208" s="306"/>
      <c r="AD208" s="292"/>
      <c r="AE208" s="292"/>
      <c r="AF208" s="284"/>
      <c r="AG208" s="341"/>
      <c r="AH208" s="342"/>
      <c r="AI208" s="342"/>
      <c r="AJ208" s="342"/>
      <c r="AK208" s="292"/>
      <c r="AL208" s="345"/>
      <c r="AM208" s="345"/>
      <c r="AN208" s="351"/>
      <c r="AO208" s="306"/>
      <c r="AP208" s="292"/>
      <c r="AQ208" s="292"/>
      <c r="AR208" s="284"/>
      <c r="AS208" s="292"/>
      <c r="AT208" s="292"/>
      <c r="AU208" s="341"/>
      <c r="AV208" s="341"/>
      <c r="AW208" s="343"/>
      <c r="AX208" s="292"/>
      <c r="AY208" s="353"/>
      <c r="AZ208" s="353"/>
      <c r="BA208" s="292"/>
      <c r="BB208" s="353"/>
      <c r="BC208" s="292"/>
      <c r="BD208" s="345"/>
      <c r="BE208" s="345"/>
      <c r="BF208" s="351"/>
      <c r="BG208" s="306"/>
      <c r="BH208" s="292"/>
      <c r="BI208" s="292"/>
      <c r="BJ208" s="284"/>
      <c r="BK208" s="292"/>
      <c r="BL208" s="292"/>
      <c r="BM208" s="341"/>
      <c r="BN208" s="343"/>
      <c r="BO208" s="292"/>
      <c r="BP208" s="353"/>
      <c r="BQ208" s="353"/>
      <c r="BR208" s="292"/>
      <c r="BS208" s="353"/>
      <c r="BT208" s="292"/>
      <c r="BU208" s="345"/>
      <c r="BV208" s="345"/>
      <c r="BW208" s="351"/>
      <c r="BX208" s="306"/>
      <c r="BY208" s="292"/>
      <c r="BZ208" s="292"/>
      <c r="CA208" s="284"/>
      <c r="CB208" s="292"/>
      <c r="CC208" s="292"/>
      <c r="CD208" s="292"/>
      <c r="CE208" s="341"/>
      <c r="CF208" s="343"/>
      <c r="CG208" s="292"/>
      <c r="CH208" s="353"/>
      <c r="CI208" s="353"/>
      <c r="CJ208" s="292"/>
      <c r="CK208" s="353"/>
      <c r="CL208" s="353"/>
      <c r="CM208" s="292"/>
      <c r="CN208" s="353"/>
      <c r="CO208" s="292"/>
      <c r="CP208" s="292"/>
      <c r="CQ208" s="345"/>
      <c r="CR208" s="345"/>
      <c r="CS208" s="345"/>
      <c r="CT208" s="306"/>
      <c r="CU208" s="292"/>
      <c r="CV208" s="292"/>
      <c r="CW208" s="292"/>
      <c r="CX208" s="341"/>
      <c r="CY208" s="343"/>
      <c r="CZ208" s="292"/>
      <c r="DA208" s="353"/>
      <c r="DB208" s="292"/>
      <c r="DC208" s="352"/>
      <c r="DD208" s="352"/>
      <c r="DE208" s="352"/>
      <c r="DF208" s="352"/>
      <c r="DG208" s="352"/>
      <c r="DH208" s="352"/>
      <c r="DI208" s="354"/>
      <c r="DJ208" s="352"/>
      <c r="DK208" s="352"/>
      <c r="DL208" s="292"/>
      <c r="DM208" s="353"/>
      <c r="DN208" s="353"/>
      <c r="DO208" s="352"/>
      <c r="DP208" s="352"/>
      <c r="DQ208" s="352"/>
      <c r="DR208" s="352"/>
      <c r="DS208" s="352"/>
      <c r="DT208" s="352"/>
      <c r="DU208" s="354"/>
      <c r="DV208" s="352"/>
      <c r="DW208" s="352"/>
      <c r="DX208" s="292"/>
      <c r="DY208" s="345"/>
      <c r="DZ208" s="345"/>
      <c r="EA208" s="345"/>
      <c r="EB208" s="306"/>
      <c r="EC208" s="292"/>
      <c r="ED208" s="292"/>
      <c r="EE208" s="284"/>
      <c r="EF208" s="341"/>
      <c r="EG208" s="342"/>
      <c r="EH208" s="292"/>
    </row>
    <row r="209" ht="12.75">
      <c r="A209" s="355" t="s">
        <v>1010</v>
      </c>
      <c r="B209" s="345"/>
      <c r="C209" s="345"/>
      <c r="D209" s="345"/>
      <c r="E209" s="351"/>
      <c r="F209" s="306"/>
      <c r="G209" s="292"/>
      <c r="H209" s="292"/>
      <c r="I209" s="284"/>
      <c r="J209" s="341"/>
      <c r="K209" s="342"/>
      <c r="L209" s="292"/>
      <c r="M209" s="345"/>
      <c r="N209" s="345"/>
      <c r="O209" s="283">
        <f>'[5]заявки 2018-2019'!K201</f>
        <v>40</v>
      </c>
      <c r="P209" s="306"/>
      <c r="Q209" s="292"/>
      <c r="R209" s="292"/>
      <c r="S209" s="292"/>
      <c r="T209" s="292"/>
      <c r="U209" s="341"/>
      <c r="V209" s="342"/>
      <c r="W209" s="292"/>
      <c r="X209" s="292"/>
      <c r="Y209" s="352"/>
      <c r="Z209" s="345"/>
      <c r="AA209" s="345"/>
      <c r="AB209" s="351"/>
      <c r="AC209" s="306"/>
      <c r="AD209" s="292"/>
      <c r="AE209" s="292"/>
      <c r="AF209" s="284"/>
      <c r="AG209" s="341"/>
      <c r="AH209" s="342"/>
      <c r="AI209" s="342"/>
      <c r="AJ209" s="342"/>
      <c r="AK209" s="292"/>
      <c r="AL209" s="345"/>
      <c r="AM209" s="345"/>
      <c r="AN209" s="351"/>
      <c r="AO209" s="306"/>
      <c r="AP209" s="292"/>
      <c r="AQ209" s="292"/>
      <c r="AR209" s="284"/>
      <c r="AS209" s="292"/>
      <c r="AT209" s="292"/>
      <c r="AU209" s="341"/>
      <c r="AV209" s="341"/>
      <c r="AW209" s="343"/>
      <c r="AX209" s="292">
        <f>AX207-BC207</f>
        <v>6695</v>
      </c>
      <c r="AY209" s="353"/>
      <c r="AZ209" s="353"/>
      <c r="BA209" s="292">
        <f>BA208-BA207</f>
        <v>-139</v>
      </c>
      <c r="BB209" s="353"/>
      <c r="BC209" s="292">
        <f>BC208-BC207</f>
        <v>-380</v>
      </c>
      <c r="BD209" s="345"/>
      <c r="BE209" s="345"/>
      <c r="BF209" s="351"/>
      <c r="BG209" s="306"/>
      <c r="BH209" s="292"/>
      <c r="BI209" s="292"/>
      <c r="BJ209" s="284"/>
      <c r="BK209" s="292"/>
      <c r="BL209" s="292"/>
      <c r="BM209" s="341"/>
      <c r="BN209" s="343"/>
      <c r="BO209" s="292">
        <f>BO207-BT207</f>
        <v>2368</v>
      </c>
      <c r="BP209" s="353"/>
      <c r="BQ209" s="353"/>
      <c r="BR209" s="292">
        <f>BR208-BR207</f>
        <v>-78</v>
      </c>
      <c r="BS209" s="353"/>
      <c r="BT209" s="292">
        <f>BT208-BT207</f>
        <v>-181</v>
      </c>
      <c r="BU209" s="345"/>
      <c r="BV209" s="345"/>
      <c r="BW209" s="351"/>
      <c r="BX209" s="306"/>
      <c r="BY209" s="292"/>
      <c r="BZ209" s="292"/>
      <c r="CA209" s="284"/>
      <c r="CB209" s="292"/>
      <c r="CC209" s="292"/>
      <c r="CD209" s="292"/>
      <c r="CE209" s="341"/>
      <c r="CF209" s="343"/>
      <c r="CG209" s="292"/>
      <c r="CH209" s="353"/>
      <c r="CI209" s="353"/>
      <c r="CJ209" s="292">
        <f>CJ208-CJ207</f>
        <v>-59</v>
      </c>
      <c r="CK209" s="353"/>
      <c r="CL209" s="353"/>
      <c r="CM209" s="292">
        <f>CM208-CM207</f>
        <v>-31</v>
      </c>
      <c r="CN209" s="353"/>
      <c r="CO209" s="292">
        <f>CO208-CO207</f>
        <v>-154</v>
      </c>
      <c r="CP209" s="292"/>
      <c r="CQ209" s="345"/>
      <c r="CR209" s="345"/>
      <c r="CS209" s="345"/>
      <c r="CT209" s="306"/>
      <c r="CU209" s="292"/>
      <c r="CV209" s="292"/>
      <c r="CW209" s="292"/>
      <c r="CX209" s="341"/>
      <c r="CY209" s="343"/>
      <c r="CZ209" s="292"/>
      <c r="DA209" s="353"/>
      <c r="DB209" s="292">
        <f>DB208-DB207</f>
        <v>0</v>
      </c>
      <c r="DC209" s="352"/>
      <c r="DD209" s="352"/>
      <c r="DE209" s="352"/>
      <c r="DF209" s="352"/>
      <c r="DG209" s="352"/>
      <c r="DH209" s="352"/>
      <c r="DI209" s="354"/>
      <c r="DJ209" s="352"/>
      <c r="DK209" s="352"/>
      <c r="DL209" s="292"/>
      <c r="DM209" s="353"/>
      <c r="DN209" s="353"/>
      <c r="DO209" s="352"/>
      <c r="DP209" s="352"/>
      <c r="DQ209" s="352"/>
      <c r="DR209" s="352"/>
      <c r="DS209" s="352"/>
      <c r="DT209" s="352"/>
      <c r="DU209" s="354"/>
      <c r="DV209" s="352"/>
      <c r="DW209" s="352"/>
      <c r="DX209" s="292"/>
      <c r="DY209" s="345"/>
      <c r="DZ209" s="345"/>
      <c r="EA209" s="345"/>
      <c r="EB209" s="306"/>
      <c r="EC209" s="292"/>
      <c r="ED209" s="292"/>
      <c r="EE209" s="284"/>
      <c r="EF209" s="341"/>
      <c r="EG209" s="342"/>
      <c r="EH209" s="292"/>
    </row>
    <row r="210" ht="12.75">
      <c r="A210" s="356" t="s">
        <v>1011</v>
      </c>
      <c r="B210" s="357"/>
      <c r="C210" s="357"/>
      <c r="D210" s="357"/>
      <c r="E210" s="358"/>
      <c r="F210" s="306"/>
      <c r="G210" s="292"/>
      <c r="H210" s="292"/>
      <c r="I210" s="284"/>
      <c r="J210" s="341"/>
      <c r="K210" s="342"/>
      <c r="L210" s="292"/>
      <c r="M210" s="357"/>
      <c r="N210" s="357"/>
      <c r="O210" s="357"/>
      <c r="P210" s="306"/>
      <c r="Q210" s="292"/>
      <c r="R210" s="292"/>
      <c r="S210" s="292"/>
      <c r="T210" s="292"/>
      <c r="U210" s="341"/>
      <c r="V210" s="342"/>
      <c r="W210" s="292"/>
      <c r="X210" s="352"/>
      <c r="Y210" s="352"/>
      <c r="Z210" s="352"/>
      <c r="AA210" s="352"/>
      <c r="AB210" s="352"/>
      <c r="AC210" s="352"/>
      <c r="AD210" s="352"/>
      <c r="AE210" s="359"/>
      <c r="AF210" s="354"/>
      <c r="AG210" s="352"/>
      <c r="AH210" s="352"/>
      <c r="AI210" s="352"/>
      <c r="AJ210" s="352"/>
      <c r="AK210" s="352"/>
      <c r="AL210" s="359"/>
      <c r="AM210" s="360"/>
      <c r="AN210" s="360"/>
      <c r="AO210" s="360"/>
      <c r="AP210" s="360"/>
      <c r="AQ210" s="360"/>
      <c r="AR210" s="354"/>
      <c r="AS210" s="360"/>
      <c r="AT210" s="360"/>
      <c r="AU210" s="360"/>
      <c r="AV210" s="360"/>
      <c r="AW210" s="361"/>
      <c r="AX210" s="360"/>
      <c r="AY210" s="360"/>
      <c r="AZ210" s="360"/>
      <c r="BA210" s="360"/>
      <c r="BB210" s="360"/>
      <c r="BC210" s="360"/>
      <c r="BD210" s="360"/>
      <c r="BE210" s="360"/>
      <c r="BF210" s="360"/>
      <c r="BG210" s="360"/>
      <c r="BH210" s="360"/>
      <c r="BI210" s="360"/>
      <c r="BJ210" s="362"/>
      <c r="BK210" s="363"/>
      <c r="BL210" s="363"/>
      <c r="BM210" s="363"/>
      <c r="BN210" s="363"/>
      <c r="BO210" s="363"/>
      <c r="BP210" s="363"/>
      <c r="BQ210" s="363"/>
      <c r="BR210" s="363"/>
      <c r="BS210" s="360"/>
      <c r="BT210" s="360"/>
      <c r="BU210" s="360"/>
      <c r="BV210" s="360"/>
      <c r="BW210" s="360"/>
      <c r="BX210" s="360"/>
      <c r="BY210" s="360"/>
      <c r="BZ210" s="360"/>
      <c r="CA210" s="354"/>
      <c r="CB210" s="360"/>
      <c r="CC210" s="360"/>
      <c r="CD210" s="360"/>
      <c r="CE210" s="360"/>
      <c r="CF210" s="360"/>
      <c r="CG210" s="360">
        <f>CG207-CO207</f>
        <v>3264</v>
      </c>
      <c r="CH210" s="360"/>
      <c r="CI210" s="360"/>
      <c r="CJ210" s="364"/>
      <c r="CK210" s="364"/>
      <c r="CL210" s="364"/>
      <c r="CM210" s="364"/>
      <c r="CN210" s="363"/>
      <c r="CO210" s="363"/>
      <c r="CP210" s="363"/>
      <c r="CQ210" s="360"/>
      <c r="CR210" s="360"/>
      <c r="CS210" s="360"/>
      <c r="CT210" s="360"/>
      <c r="CU210" s="360"/>
      <c r="CV210" s="360"/>
      <c r="CW210" s="359"/>
      <c r="CX210" s="352"/>
      <c r="CY210" s="352"/>
      <c r="CZ210" s="352"/>
      <c r="DA210" s="352"/>
      <c r="DB210" s="352"/>
      <c r="DC210" s="352"/>
      <c r="DD210" s="352"/>
      <c r="DE210" s="352"/>
      <c r="DF210" s="352"/>
      <c r="DG210" s="352"/>
      <c r="DH210" s="352"/>
      <c r="DI210" s="354"/>
      <c r="DJ210" s="352"/>
      <c r="DK210" s="352"/>
      <c r="DL210" s="292"/>
      <c r="DM210" s="353"/>
      <c r="DN210" s="353"/>
      <c r="DO210" s="353"/>
      <c r="DP210" s="353"/>
      <c r="DQ210" s="353"/>
      <c r="DR210" s="352"/>
      <c r="DS210" s="352"/>
      <c r="DT210" s="359"/>
      <c r="DU210" s="354"/>
      <c r="DV210" s="352"/>
      <c r="DW210" s="352"/>
      <c r="DX210" s="352"/>
      <c r="DY210" s="357"/>
      <c r="DZ210" s="357"/>
      <c r="EA210" s="357"/>
      <c r="EB210" s="306"/>
      <c r="EC210" s="292"/>
      <c r="ED210" s="292"/>
      <c r="EE210" s="284"/>
      <c r="EF210" s="341"/>
      <c r="EG210" s="342"/>
      <c r="EH210" s="292"/>
    </row>
    <row r="211" ht="12.75">
      <c r="F211" s="365"/>
      <c r="G211" s="366"/>
      <c r="H211" s="366"/>
      <c r="I211" s="367"/>
      <c r="J211" s="368"/>
      <c r="K211" s="369"/>
      <c r="L211" s="366"/>
      <c r="M211" s="366"/>
      <c r="N211" s="366"/>
      <c r="O211" s="366"/>
      <c r="P211" s="366"/>
      <c r="Q211" s="366"/>
      <c r="R211" s="366"/>
      <c r="S211" s="366"/>
      <c r="T211" s="366"/>
      <c r="U211" s="359"/>
      <c r="V211" s="352"/>
      <c r="W211" s="352"/>
      <c r="X211" s="352"/>
      <c r="Y211" s="352"/>
      <c r="Z211" s="352"/>
      <c r="AA211" s="352"/>
      <c r="AB211" s="352"/>
      <c r="AC211" s="352"/>
      <c r="AD211" s="352"/>
      <c r="AE211" s="359"/>
      <c r="AF211" s="354"/>
      <c r="AG211" s="352"/>
      <c r="AH211" s="352"/>
      <c r="AI211" s="352"/>
      <c r="AJ211" s="352"/>
      <c r="AK211" s="352"/>
      <c r="AL211" s="359"/>
      <c r="AM211" s="360"/>
      <c r="AN211" s="360"/>
      <c r="AO211" s="360"/>
      <c r="AP211" s="360"/>
      <c r="AQ211" s="360"/>
      <c r="AR211" s="354"/>
      <c r="AS211" s="360"/>
      <c r="AT211" s="360"/>
      <c r="AU211" s="360"/>
      <c r="AV211" s="360"/>
      <c r="AW211" s="361"/>
      <c r="AX211" s="360"/>
      <c r="AY211" s="360"/>
      <c r="AZ211" s="360"/>
      <c r="BA211" s="360"/>
      <c r="BB211" s="360"/>
      <c r="BC211" s="360"/>
      <c r="BD211" s="360"/>
      <c r="BE211" s="360"/>
      <c r="BF211" s="360"/>
      <c r="BG211" s="360"/>
      <c r="BH211" s="360"/>
      <c r="BI211" s="360"/>
      <c r="BJ211" s="362"/>
      <c r="BK211" s="363"/>
      <c r="BL211" s="363"/>
      <c r="BM211" s="363"/>
      <c r="BN211" s="363"/>
      <c r="BO211" s="363"/>
      <c r="BP211" s="363"/>
      <c r="BQ211" s="363"/>
      <c r="BR211" s="363"/>
      <c r="BS211" s="360"/>
      <c r="BT211" s="360"/>
      <c r="BU211" s="360"/>
      <c r="BV211" s="360"/>
      <c r="BW211" s="360"/>
      <c r="BX211" s="360"/>
      <c r="BY211" s="360"/>
      <c r="BZ211" s="360"/>
      <c r="CA211" s="354"/>
      <c r="CB211" s="360"/>
      <c r="CC211" s="360"/>
      <c r="CD211" s="360"/>
      <c r="CE211" s="360"/>
      <c r="CF211" s="360"/>
      <c r="CG211" s="360"/>
      <c r="CH211" s="360"/>
      <c r="CI211" s="360"/>
      <c r="CJ211" s="364"/>
      <c r="CK211" s="364"/>
      <c r="CL211" s="364"/>
      <c r="CM211" s="364"/>
      <c r="CN211" s="363"/>
      <c r="CO211" s="363"/>
      <c r="CP211" s="363"/>
      <c r="CQ211" s="360"/>
      <c r="CR211" s="360"/>
      <c r="CS211" s="360"/>
      <c r="CT211" s="360"/>
      <c r="CU211" s="360"/>
      <c r="CV211" s="360"/>
      <c r="CW211" s="359"/>
      <c r="CX211" s="352"/>
      <c r="CY211" s="352"/>
      <c r="CZ211" s="352"/>
      <c r="DA211" s="352"/>
      <c r="DB211" s="352"/>
      <c r="DC211" s="352"/>
      <c r="DD211" s="352"/>
      <c r="DE211" s="352"/>
      <c r="DF211" s="352"/>
      <c r="DG211" s="352"/>
      <c r="DH211" s="352"/>
      <c r="DI211" s="354"/>
      <c r="DJ211" s="352"/>
      <c r="DK211" s="352"/>
      <c r="DL211" s="352"/>
      <c r="DM211" s="352"/>
      <c r="DN211" s="352"/>
      <c r="DO211" s="352"/>
      <c r="DP211" s="352"/>
      <c r="DQ211" s="352"/>
      <c r="DR211" s="352"/>
      <c r="DS211" s="352"/>
      <c r="DT211" s="359"/>
      <c r="DU211" s="354"/>
      <c r="DV211" s="352"/>
      <c r="DW211" s="352"/>
      <c r="DX211" s="352"/>
      <c r="DY211" s="359"/>
      <c r="DZ211" s="352"/>
      <c r="EA211" s="352"/>
      <c r="EB211" s="352"/>
      <c r="EC211" s="352"/>
    </row>
    <row r="212" ht="12.75">
      <c r="F212" s="370"/>
      <c r="G212" s="352"/>
      <c r="H212" s="352"/>
      <c r="I212" s="354"/>
      <c r="J212" s="288"/>
      <c r="K212" s="371"/>
      <c r="L212" s="352"/>
      <c r="M212" s="352"/>
      <c r="N212" s="352"/>
      <c r="O212" s="352"/>
      <c r="P212" s="352"/>
      <c r="Q212" s="352"/>
      <c r="R212" s="352"/>
      <c r="S212" s="352"/>
      <c r="T212" s="352"/>
      <c r="U212" s="359"/>
      <c r="V212" s="352"/>
      <c r="W212" s="352"/>
      <c r="X212" s="352"/>
      <c r="Y212" s="352"/>
      <c r="Z212" s="352"/>
      <c r="AA212" s="352"/>
      <c r="AB212" s="352"/>
      <c r="AC212" s="352"/>
      <c r="AD212" s="352"/>
      <c r="AE212" s="359"/>
      <c r="AF212" s="354"/>
      <c r="AG212" s="352"/>
      <c r="AH212" s="352"/>
      <c r="AI212" s="352"/>
      <c r="AJ212" s="352"/>
      <c r="AK212" s="352"/>
      <c r="AL212" s="359"/>
      <c r="AM212" s="360"/>
      <c r="AN212" s="360"/>
      <c r="AO212" s="360"/>
      <c r="AP212" s="360"/>
      <c r="AQ212" s="360"/>
      <c r="AR212" s="354"/>
      <c r="AS212" s="360"/>
      <c r="AT212" s="360"/>
      <c r="AU212" s="360"/>
      <c r="AV212" s="360"/>
      <c r="AW212" s="361"/>
      <c r="AX212" s="360"/>
      <c r="AY212" s="360"/>
      <c r="AZ212" s="360"/>
      <c r="BA212" s="360"/>
      <c r="BB212" s="360"/>
      <c r="BC212" s="360"/>
      <c r="BD212" s="360"/>
      <c r="BE212" s="360"/>
      <c r="BF212" s="360"/>
      <c r="BG212" s="360"/>
      <c r="BH212" s="360"/>
      <c r="BI212" s="360"/>
      <c r="BJ212" s="362"/>
      <c r="BK212" s="363"/>
      <c r="BL212" s="363"/>
      <c r="BM212" s="363"/>
      <c r="BN212" s="363"/>
      <c r="BO212" s="363"/>
      <c r="BP212" s="363"/>
      <c r="BQ212" s="363"/>
      <c r="BR212" s="363"/>
      <c r="BS212" s="360"/>
      <c r="BT212" s="360"/>
      <c r="BU212" s="360"/>
      <c r="BV212" s="360"/>
      <c r="BW212" s="360"/>
      <c r="BX212" s="360"/>
      <c r="BY212" s="360"/>
      <c r="BZ212" s="360"/>
      <c r="CA212" s="354"/>
      <c r="CB212" s="360"/>
      <c r="CC212" s="360"/>
      <c r="CD212" s="360"/>
      <c r="CE212" s="360"/>
      <c r="CF212" s="360"/>
      <c r="CG212" s="360"/>
      <c r="CH212" s="360"/>
      <c r="CI212" s="360"/>
      <c r="CJ212" s="364"/>
      <c r="CK212" s="364"/>
      <c r="CL212" s="364"/>
      <c r="CM212" s="364"/>
      <c r="CN212" s="363"/>
      <c r="CO212" s="363"/>
      <c r="CP212" s="363"/>
      <c r="CQ212" s="360"/>
      <c r="CR212" s="360"/>
      <c r="CS212" s="360"/>
      <c r="CT212" s="360"/>
      <c r="CU212" s="360"/>
      <c r="CV212" s="360"/>
      <c r="CW212" s="359"/>
      <c r="CX212" s="352"/>
      <c r="CY212" s="352"/>
      <c r="CZ212" s="352"/>
      <c r="DA212" s="352"/>
      <c r="DB212" s="352"/>
      <c r="DC212" s="352"/>
      <c r="DD212" s="352"/>
      <c r="DE212" s="352"/>
      <c r="DF212" s="352"/>
      <c r="DG212" s="352"/>
      <c r="DH212" s="352"/>
      <c r="DI212" s="354"/>
      <c r="DJ212" s="352"/>
      <c r="DK212" s="352"/>
      <c r="DL212" s="352"/>
      <c r="DM212" s="352"/>
      <c r="DN212" s="352"/>
      <c r="DO212" s="352"/>
      <c r="DP212" s="352"/>
      <c r="DQ212" s="352"/>
      <c r="DR212" s="352"/>
      <c r="DS212" s="352"/>
      <c r="DT212" s="359"/>
      <c r="DU212" s="354"/>
      <c r="DV212" s="352"/>
      <c r="DW212" s="352"/>
      <c r="DX212" s="352"/>
      <c r="DY212" s="359"/>
      <c r="DZ212" s="352"/>
      <c r="EA212" s="352"/>
      <c r="EB212" s="352"/>
      <c r="EC212" s="352"/>
    </row>
    <row r="213" ht="12.75">
      <c r="A213" s="372"/>
      <c r="F213" s="370"/>
      <c r="G213" s="352"/>
      <c r="H213" s="352"/>
      <c r="I213" s="354"/>
      <c r="J213" s="288"/>
      <c r="K213" s="371"/>
      <c r="L213" s="352"/>
      <c r="M213" s="352"/>
      <c r="N213" s="352"/>
      <c r="O213" s="352"/>
      <c r="P213" s="352"/>
      <c r="Q213" s="352"/>
      <c r="R213" s="352"/>
      <c r="S213" s="352"/>
      <c r="T213" s="352"/>
      <c r="U213" s="359"/>
      <c r="V213" s="352"/>
      <c r="W213" s="352"/>
      <c r="X213" s="352"/>
      <c r="Y213" s="352"/>
      <c r="Z213" s="352"/>
      <c r="AA213" s="352"/>
      <c r="AB213" s="352"/>
      <c r="AC213" s="352"/>
      <c r="AD213" s="352"/>
      <c r="AE213" s="359"/>
      <c r="AF213" s="354"/>
      <c r="AG213" s="352"/>
      <c r="AH213" s="352"/>
      <c r="AI213" s="352"/>
      <c r="AJ213" s="352"/>
      <c r="AK213" s="352"/>
      <c r="AL213" s="359"/>
      <c r="AM213" s="360"/>
      <c r="AN213" s="360"/>
      <c r="AO213" s="360"/>
      <c r="AP213" s="360"/>
      <c r="AQ213" s="360"/>
      <c r="AR213" s="354"/>
      <c r="AS213" s="360"/>
      <c r="AT213" s="360"/>
      <c r="AU213" s="360"/>
      <c r="AV213" s="360"/>
      <c r="AW213" s="361"/>
      <c r="AX213" s="360"/>
      <c r="AY213" s="360"/>
      <c r="AZ213" s="360"/>
      <c r="BA213" s="360"/>
      <c r="BB213" s="360"/>
      <c r="BC213" s="360"/>
      <c r="BD213" s="360"/>
      <c r="BE213" s="360"/>
      <c r="BF213" s="360"/>
      <c r="BG213" s="360"/>
      <c r="BH213" s="360"/>
      <c r="BI213" s="360"/>
      <c r="BJ213" s="362"/>
      <c r="BK213" s="363"/>
      <c r="BL213" s="363"/>
      <c r="BM213" s="363"/>
      <c r="BN213" s="363"/>
      <c r="BO213" s="363"/>
      <c r="BP213" s="363"/>
      <c r="BQ213" s="363"/>
      <c r="BR213" s="363"/>
      <c r="BS213" s="360"/>
      <c r="BT213" s="360"/>
      <c r="BU213" s="360"/>
      <c r="BV213" s="360"/>
      <c r="BW213" s="360"/>
      <c r="BX213" s="360"/>
      <c r="BY213" s="360"/>
      <c r="BZ213" s="360"/>
      <c r="CA213" s="354"/>
      <c r="CB213" s="360"/>
      <c r="CC213" s="360"/>
      <c r="CD213" s="360"/>
      <c r="CE213" s="360"/>
      <c r="CF213" s="360"/>
      <c r="CG213" s="360"/>
      <c r="CH213" s="360"/>
      <c r="CI213" s="360"/>
      <c r="CJ213" s="364"/>
      <c r="CK213" s="364"/>
      <c r="CL213" s="364"/>
      <c r="CM213" s="364"/>
      <c r="CN213" s="363"/>
      <c r="CO213" s="363"/>
      <c r="CP213" s="363"/>
      <c r="CQ213" s="360"/>
      <c r="CR213" s="360"/>
      <c r="CS213" s="360"/>
      <c r="CT213" s="360"/>
      <c r="CU213" s="360"/>
      <c r="CV213" s="360"/>
      <c r="CW213" s="359"/>
      <c r="CX213" s="352"/>
      <c r="CY213" s="352"/>
      <c r="CZ213" s="352"/>
      <c r="DA213" s="352"/>
      <c r="DB213" s="352"/>
      <c r="DC213" s="352"/>
      <c r="DD213" s="352"/>
      <c r="DE213" s="352"/>
      <c r="DF213" s="352"/>
      <c r="DG213" s="352"/>
      <c r="DH213" s="352"/>
      <c r="DI213" s="354"/>
      <c r="DJ213" s="352"/>
      <c r="DK213" s="352"/>
      <c r="DL213" s="352"/>
      <c r="DM213" s="352"/>
      <c r="DN213" s="352"/>
      <c r="DO213" s="352"/>
      <c r="DP213" s="352"/>
      <c r="DQ213" s="352"/>
      <c r="DR213" s="352"/>
      <c r="DS213" s="352"/>
      <c r="DT213" s="359"/>
      <c r="DU213" s="354"/>
      <c r="DV213" s="352"/>
      <c r="DW213" s="352"/>
      <c r="DX213" s="352"/>
      <c r="DY213" s="359"/>
      <c r="DZ213" s="352"/>
      <c r="EA213" s="352"/>
      <c r="EB213" s="352"/>
      <c r="EC213" s="352"/>
    </row>
    <row r="214" ht="12.75">
      <c r="A214" s="373"/>
      <c r="F214" s="370"/>
      <c r="G214" s="352"/>
      <c r="H214" s="352"/>
      <c r="I214" s="354"/>
      <c r="J214" s="288"/>
      <c r="K214" s="371"/>
      <c r="L214" s="352"/>
      <c r="M214" s="352"/>
      <c r="N214" s="352"/>
      <c r="O214" s="352"/>
      <c r="P214" s="352"/>
      <c r="Q214" s="352"/>
      <c r="R214" s="352"/>
      <c r="S214" s="352"/>
      <c r="T214" s="352"/>
      <c r="U214" s="359"/>
      <c r="V214" s="352"/>
      <c r="W214" s="352"/>
      <c r="X214" s="352"/>
      <c r="Y214" s="352"/>
      <c r="Z214" s="352"/>
      <c r="AA214" s="352"/>
      <c r="AB214" s="352"/>
      <c r="AC214" s="352"/>
      <c r="AD214" s="352"/>
      <c r="AE214" s="359"/>
      <c r="AF214" s="354"/>
      <c r="AG214" s="352"/>
      <c r="AH214" s="352"/>
      <c r="AI214" s="352"/>
      <c r="AJ214" s="352"/>
      <c r="AK214" s="352"/>
      <c r="AL214" s="359"/>
      <c r="AM214" s="360"/>
      <c r="AN214" s="360"/>
      <c r="AO214" s="360"/>
      <c r="AP214" s="360"/>
      <c r="AQ214" s="360"/>
      <c r="AR214" s="354"/>
      <c r="AS214" s="360"/>
      <c r="AT214" s="360"/>
      <c r="AU214" s="360"/>
      <c r="AV214" s="360"/>
      <c r="AW214" s="361"/>
      <c r="AX214" s="360"/>
      <c r="AY214" s="360"/>
      <c r="AZ214" s="360"/>
      <c r="BA214" s="360"/>
      <c r="BB214" s="360"/>
      <c r="BC214" s="360"/>
      <c r="BD214" s="360"/>
      <c r="BE214" s="360"/>
      <c r="BF214" s="360"/>
      <c r="BG214" s="360"/>
      <c r="BH214" s="360"/>
      <c r="BI214" s="360"/>
      <c r="BJ214" s="362"/>
      <c r="BK214" s="363"/>
      <c r="BL214" s="363"/>
      <c r="BM214" s="363"/>
      <c r="BN214" s="363"/>
      <c r="BO214" s="363"/>
      <c r="BP214" s="363"/>
      <c r="BQ214" s="363"/>
      <c r="BR214" s="363"/>
      <c r="BS214" s="360"/>
      <c r="BT214" s="360"/>
      <c r="BU214" s="360"/>
      <c r="BV214" s="360"/>
      <c r="BW214" s="360"/>
      <c r="BX214" s="360"/>
      <c r="BY214" s="360"/>
      <c r="BZ214" s="360"/>
      <c r="CA214" s="354"/>
      <c r="CB214" s="360"/>
      <c r="CC214" s="360"/>
      <c r="CD214" s="360"/>
      <c r="CE214" s="360"/>
      <c r="CF214" s="360"/>
      <c r="CG214" s="360"/>
      <c r="CH214" s="360"/>
      <c r="CI214" s="360"/>
      <c r="CJ214" s="364"/>
      <c r="CK214" s="364"/>
      <c r="CL214" s="364"/>
      <c r="CM214" s="364"/>
      <c r="CN214" s="363"/>
      <c r="CO214" s="363"/>
      <c r="CP214" s="363"/>
      <c r="CQ214" s="360"/>
      <c r="CR214" s="360"/>
      <c r="CS214" s="360"/>
      <c r="CT214" s="360"/>
      <c r="CU214" s="360"/>
      <c r="CV214" s="360"/>
      <c r="CW214" s="359"/>
      <c r="CX214" s="352"/>
      <c r="CY214" s="352"/>
      <c r="CZ214" s="352"/>
      <c r="DA214" s="352"/>
      <c r="DB214" s="352"/>
      <c r="DC214" s="352"/>
      <c r="DD214" s="352"/>
      <c r="DE214" s="352"/>
      <c r="DF214" s="352"/>
      <c r="DG214" s="352"/>
      <c r="DH214" s="352"/>
      <c r="DI214" s="354"/>
      <c r="DJ214" s="352"/>
      <c r="DK214" s="352"/>
      <c r="DL214" s="352"/>
      <c r="DM214" s="352"/>
      <c r="DN214" s="352"/>
      <c r="DO214" s="352"/>
      <c r="DP214" s="352"/>
      <c r="DQ214" s="352"/>
      <c r="DR214" s="352"/>
      <c r="DS214" s="352"/>
      <c r="DT214" s="359"/>
      <c r="DU214" s="354"/>
      <c r="DV214" s="352"/>
      <c r="DW214" s="352"/>
      <c r="DX214" s="352"/>
      <c r="DY214" s="359"/>
      <c r="DZ214" s="352"/>
      <c r="EA214" s="352"/>
      <c r="EB214" s="352"/>
      <c r="EC214" s="352"/>
    </row>
    <row r="215" ht="12.75">
      <c r="A215" s="374"/>
      <c r="F215" s="370"/>
      <c r="G215" s="352"/>
      <c r="H215" s="352"/>
      <c r="I215" s="354" t="e">
        <f>SUM(#REF!,#REF!,#REF!,#REF!,#REF!,#REF!)</f>
        <v>#REF!</v>
      </c>
      <c r="J215" s="288"/>
      <c r="K215" s="371"/>
      <c r="L215" s="352" t="e">
        <f>SUM(#REF!,#REF!,#REF!,#REF!,#REF!,#REF!)</f>
        <v>#REF!</v>
      </c>
      <c r="M215" s="352"/>
      <c r="N215" s="352"/>
      <c r="O215" s="352"/>
      <c r="P215" s="352"/>
      <c r="Q215" s="352"/>
      <c r="R215" s="352"/>
      <c r="S215" s="352"/>
      <c r="T215" s="352"/>
      <c r="U215" s="359" t="e">
        <f>SUM(#REF!,#REF!,#REF!,#REF!,#REF!,#REF!)</f>
        <v>#REF!</v>
      </c>
      <c r="V215" s="352"/>
      <c r="W215" s="352"/>
      <c r="X215" s="352"/>
      <c r="Y215" s="352"/>
      <c r="Z215" s="352"/>
      <c r="AA215" s="352"/>
      <c r="AB215" s="352"/>
      <c r="AC215" s="352"/>
      <c r="AD215" s="352"/>
      <c r="AE215" s="359"/>
      <c r="AF215" s="354"/>
      <c r="AG215" s="352"/>
      <c r="AH215" s="352"/>
      <c r="AI215" s="352"/>
      <c r="AJ215" s="352"/>
      <c r="AK215" s="352" t="e">
        <f>SUM(#REF!,#REF!,#REF!,#REF!,#REF!,#REF!)</f>
        <v>#REF!</v>
      </c>
      <c r="AL215" s="359" t="e">
        <f>SUM(#REF!,#REF!,#REF!,#REF!,#REF!,#REF!)</f>
        <v>#REF!</v>
      </c>
      <c r="AM215" s="360"/>
      <c r="AN215" s="360"/>
      <c r="AO215" s="360"/>
      <c r="AP215" s="360"/>
      <c r="AQ215" s="360"/>
      <c r="AR215" s="354"/>
      <c r="AS215" s="360"/>
      <c r="AT215" s="360"/>
      <c r="AU215" s="360" t="e">
        <f>SUM(#REF!,#REF!,#REF!,#REF!,#REF!,#REF!)</f>
        <v>#REF!</v>
      </c>
      <c r="AV215" s="360"/>
      <c r="AW215" s="361" t="e">
        <f>SUM(#REF!,#REF!,#REF!,#REF!,#REF!,#REF!)</f>
        <v>#REF!</v>
      </c>
      <c r="AX215" s="360" t="e">
        <f>SUM(#REF!,#REF!,#REF!,#REF!,#REF!,#REF!)</f>
        <v>#REF!</v>
      </c>
      <c r="AY215" s="360"/>
      <c r="AZ215" s="360"/>
      <c r="BA215" s="360"/>
      <c r="BB215" s="360"/>
      <c r="BC215" s="360"/>
      <c r="BD215" s="360"/>
      <c r="BE215" s="360"/>
      <c r="BF215" s="360"/>
      <c r="BG215" s="360"/>
      <c r="BH215" s="360"/>
      <c r="BI215" s="360"/>
      <c r="BJ215" s="362" t="e">
        <f>SUM(#REF!,#REF!,#REF!,#REF!,#REF!,#REF!)</f>
        <v>#REF!</v>
      </c>
      <c r="BK215" s="363" t="e">
        <f>SUM(#REF!,#REF!,#REF!,#REF!,#REF!,#REF!)</f>
        <v>#REF!</v>
      </c>
      <c r="BL215" s="363"/>
      <c r="BM215" s="363"/>
      <c r="BN215" s="363"/>
      <c r="BO215" s="363"/>
      <c r="BP215" s="363"/>
      <c r="BQ215" s="363"/>
      <c r="BR215" s="363" t="e">
        <f>SUM(#REF!,#REF!,#REF!,#REF!,#REF!,#REF!)</f>
        <v>#REF!</v>
      </c>
      <c r="BS215" s="360" t="e">
        <f>SUM(#REF!,#REF!,#REF!,#REF!,#REF!,#REF!)</f>
        <v>#REF!</v>
      </c>
      <c r="BT215" s="360" t="e">
        <f>SUM(#REF!,#REF!,#REF!,#REF!,#REF!,#REF!)</f>
        <v>#REF!</v>
      </c>
      <c r="BU215" s="360"/>
      <c r="BV215" s="360"/>
      <c r="BW215" s="360"/>
      <c r="BX215" s="360"/>
      <c r="BY215" s="360"/>
      <c r="BZ215" s="360"/>
      <c r="CA215" s="354"/>
      <c r="CB215" s="360"/>
      <c r="CC215" s="360"/>
      <c r="CD215" s="360"/>
      <c r="CE215" s="360"/>
      <c r="CF215" s="360"/>
      <c r="CG215" s="360"/>
      <c r="CH215" s="360"/>
      <c r="CI215" s="360"/>
      <c r="CJ215" s="364" t="e">
        <f>SUM(#REF!,#REF!,#REF!,#REF!,#REF!,#REF!)</f>
        <v>#REF!</v>
      </c>
      <c r="CK215" s="364"/>
      <c r="CL215" s="364"/>
      <c r="CM215" s="364"/>
      <c r="CN215" s="363"/>
      <c r="CO215" s="363"/>
      <c r="CP215" s="363"/>
      <c r="CQ215" s="360"/>
      <c r="CR215" s="360"/>
      <c r="CS215" s="360"/>
      <c r="CT215" s="360"/>
      <c r="CU215" s="360"/>
      <c r="CV215" s="360"/>
      <c r="CW215" s="359" t="e">
        <f>SUM(#REF!,#REF!,#REF!,#REF!,#REF!,#REF!)</f>
        <v>#REF!</v>
      </c>
      <c r="CX215" s="352"/>
      <c r="CY215" s="352"/>
      <c r="CZ215" s="352"/>
      <c r="DA215" s="352"/>
      <c r="DB215" s="352" t="e">
        <f>SUM(#REF!,#REF!,#REF!,#REF!,#REF!,#REF!)</f>
        <v>#REF!</v>
      </c>
      <c r="DC215" s="352"/>
      <c r="DD215" s="352"/>
      <c r="DE215" s="352"/>
      <c r="DF215" s="352"/>
      <c r="DG215" s="352"/>
      <c r="DH215" s="352"/>
      <c r="DI215" s="354" t="e">
        <f>SUM(#REF!,#REF!,#REF!,#REF!,#REF!,#REF!)</f>
        <v>#REF!</v>
      </c>
      <c r="DJ215" s="352"/>
      <c r="DK215" s="352"/>
      <c r="DL215" s="352"/>
      <c r="DM215" s="352"/>
      <c r="DN215" s="352"/>
      <c r="DO215" s="352"/>
      <c r="DP215" s="352"/>
      <c r="DQ215" s="352"/>
      <c r="DR215" s="352" t="e">
        <f>SUM(#REF!,#REF!,#REF!,#REF!,#REF!,#REF!)</f>
        <v>#REF!</v>
      </c>
      <c r="DS215" s="352"/>
      <c r="DT215" s="359" t="e">
        <f>SUM(#REF!,#REF!,#REF!,#REF!,#REF!,#REF!)</f>
        <v>#REF!</v>
      </c>
      <c r="DU215" s="354"/>
      <c r="DV215" s="352"/>
      <c r="DW215" s="352"/>
      <c r="DX215" s="352" t="e">
        <f>SUM(#REF!,#REF!,#REF!,#REF!,#REF!,#REF!)</f>
        <v>#REF!</v>
      </c>
      <c r="DY215" s="359" t="e">
        <f>SUM(#REF!,#REF!,#REF!,#REF!,#REF!,#REF!)</f>
        <v>#REF!</v>
      </c>
      <c r="DZ215" s="352"/>
      <c r="EA215" s="352"/>
      <c r="EB215" s="352"/>
      <c r="EC215" s="352" t="e">
        <f>SUM(#REF!,#REF!,#REF!,#REF!,#REF!,#REF!)</f>
        <v>#REF!</v>
      </c>
    </row>
    <row r="216" ht="12.75">
      <c r="F216" s="370"/>
      <c r="G216" s="352"/>
      <c r="H216" s="352"/>
      <c r="I216" s="354" t="e">
        <f>SUM(#REF!,#REF!,#REF!,#REF!,#REF!,#REF!,#REF!,#REF!,#REF!,#REF!,#REF!,#REF!,#REF!,#REF!,#REF!,#REF!,#REF!,#REF!,#REF!,#REF!,#REF!,#REF!,#REF!,#REF!,#REF!,#REF!,#REF!)</f>
        <v>#REF!</v>
      </c>
      <c r="J216" s="288"/>
      <c r="K216" s="371"/>
      <c r="L216" s="352" t="e">
        <f>SUM(#REF!,#REF!,#REF!,#REF!,#REF!,#REF!,#REF!,#REF!,#REF!,#REF!,#REF!,#REF!,#REF!,#REF!,#REF!,#REF!,#REF!,#REF!,#REF!,#REF!,#REF!,#REF!,#REF!,#REF!,#REF!,#REF!,#REF!,#REF!)</f>
        <v>#REF!</v>
      </c>
      <c r="M216" s="352"/>
      <c r="N216" s="352"/>
      <c r="O216" s="352"/>
      <c r="P216" s="352"/>
      <c r="Q216" s="352"/>
      <c r="R216" s="352"/>
      <c r="S216" s="352"/>
      <c r="T216" s="352"/>
      <c r="U216" s="359" t="e">
        <f>SUM(#REF!,#REF!,#REF!,#REF!,#REF!,#REF!,#REF!,#REF!,#REF!,#REF!,#REF!,#REF!,#REF!,#REF!,#REF!,#REF!,#REF!,#REF!,#REF!,#REF!,#REF!,#REF!,#REF!,#REF!,#REF!,#REF!,#REF!)</f>
        <v>#REF!</v>
      </c>
      <c r="V216" s="352"/>
      <c r="W216" s="352"/>
      <c r="X216" s="352"/>
      <c r="Y216" s="352"/>
      <c r="Z216" s="352"/>
      <c r="AA216" s="352"/>
      <c r="AB216" s="352"/>
      <c r="AC216" s="352"/>
      <c r="AD216" s="352"/>
      <c r="AE216" s="359"/>
      <c r="AF216" s="354"/>
      <c r="AG216" s="352"/>
      <c r="AH216" s="352"/>
      <c r="AI216" s="352"/>
      <c r="AJ216" s="352"/>
      <c r="AK216" s="352" t="e">
        <f>SUM(#REF!,#REF!,#REF!,#REF!,#REF!,#REF!,#REF!,#REF!,#REF!,#REF!,#REF!,#REF!,#REF!,#REF!,#REF!,#REF!,#REF!,#REF!,#REF!,#REF!,#REF!,#REF!,#REF!,#REF!,#REF!,#REF!,#REF!)</f>
        <v>#REF!</v>
      </c>
      <c r="AL216" s="359" t="e">
        <f>SUM(#REF!,#REF!,#REF!,#REF!,#REF!,#REF!,#REF!,#REF!,#REF!,#REF!,#REF!,#REF!,#REF!,#REF!,#REF!,#REF!,#REF!,#REF!,#REF!,#REF!,#REF!,#REF!,#REF!,#REF!,#REF!,#REF!,#REF!)</f>
        <v>#REF!</v>
      </c>
      <c r="AM216" s="360"/>
      <c r="AN216" s="360"/>
      <c r="AO216" s="360"/>
      <c r="AP216" s="360"/>
      <c r="AQ216" s="360"/>
      <c r="AR216" s="354"/>
      <c r="AS216" s="360"/>
      <c r="AT216" s="360"/>
      <c r="AU216" s="360" t="e">
        <f>SUM(#REF!,#REF!,#REF!,#REF!,#REF!,#REF!,#REF!,#REF!,#REF!,#REF!,#REF!,#REF!,#REF!,#REF!,#REF!,#REF!,#REF!,#REF!,#REF!,#REF!,#REF!,#REF!,#REF!,#REF!,#REF!,#REF!,#REF!)</f>
        <v>#REF!</v>
      </c>
      <c r="AV216" s="360"/>
      <c r="AW216" s="361" t="e">
        <f>SUM(#REF!,#REF!,#REF!,#REF!,#REF!,#REF!,#REF!,#REF!,#REF!,#REF!,#REF!,#REF!,#REF!,#REF!,#REF!,#REF!,#REF!,#REF!,#REF!,#REF!,#REF!,#REF!,#REF!,#REF!,#REF!,#REF!,#REF!)</f>
        <v>#REF!</v>
      </c>
      <c r="AX216" s="360" t="e">
        <f>SUM(#REF!,#REF!,#REF!,#REF!,#REF!,#REF!,#REF!,#REF!,#REF!,#REF!,#REF!,#REF!,#REF!,#REF!,#REF!,#REF!,#REF!,#REF!,#REF!,#REF!,#REF!,#REF!,#REF!,#REF!,#REF!,#REF!,#REF!)</f>
        <v>#REF!</v>
      </c>
      <c r="AY216" s="360"/>
      <c r="AZ216" s="360"/>
      <c r="BA216" s="360"/>
      <c r="BB216" s="360"/>
      <c r="BC216" s="360"/>
      <c r="BD216" s="360"/>
      <c r="BE216" s="360"/>
      <c r="BF216" s="360"/>
      <c r="BG216" s="360"/>
      <c r="BH216" s="360"/>
      <c r="BI216" s="360"/>
      <c r="BJ216" s="362" t="e">
        <f>SUM(#REF!,#REF!,#REF!,#REF!,#REF!,#REF!,#REF!,#REF!,#REF!,#REF!,#REF!,#REF!,#REF!,#REF!,#REF!,#REF!,#REF!,#REF!,#REF!,#REF!,#REF!,#REF!,#REF!,#REF!,#REF!,#REF!,#REF!)</f>
        <v>#REF!</v>
      </c>
      <c r="BK216" s="363" t="e">
        <f>SUM(#REF!,#REF!,#REF!,#REF!,#REF!,#REF!,#REF!,#REF!,#REF!,#REF!,#REF!,#REF!,#REF!,#REF!,#REF!,#REF!,#REF!,#REF!,#REF!,#REF!,#REF!,#REF!,#REF!,#REF!,#REF!,#REF!,#REF!)</f>
        <v>#REF!</v>
      </c>
      <c r="BL216" s="363"/>
      <c r="BM216" s="363"/>
      <c r="BN216" s="363"/>
      <c r="BO216" s="363"/>
      <c r="BP216" s="363"/>
      <c r="BQ216" s="363"/>
      <c r="BR216" s="363" t="e">
        <f>SUM(#REF!,#REF!,#REF!,#REF!,#REF!,#REF!,#REF!,#REF!,#REF!,#REF!,#REF!,#REF!,#REF!,#REF!,#REF!,#REF!,#REF!,#REF!,#REF!,#REF!,#REF!,#REF!,#REF!,#REF!,#REF!,#REF!,#REF!)</f>
        <v>#REF!</v>
      </c>
      <c r="BS216" s="360" t="e">
        <f>SUM(#REF!,#REF!,#REF!,#REF!,#REF!,#REF!,#REF!,#REF!,#REF!,#REF!,#REF!,#REF!,#REF!,#REF!,#REF!,#REF!,#REF!,#REF!,#REF!,#REF!,#REF!,#REF!,#REF!,#REF!,#REF!,#REF!,#REF!)</f>
        <v>#REF!</v>
      </c>
      <c r="BT216" s="360" t="e">
        <f>SUM(#REF!,#REF!,#REF!,#REF!,#REF!,#REF!,#REF!,#REF!,#REF!,#REF!,#REF!,#REF!,#REF!,#REF!,#REF!,#REF!,#REF!,#REF!,#REF!,#REF!,#REF!,#REF!,#REF!,#REF!,#REF!,#REF!,#REF!)</f>
        <v>#REF!</v>
      </c>
      <c r="BU216" s="360"/>
      <c r="BV216" s="360"/>
      <c r="BW216" s="360"/>
      <c r="BX216" s="360"/>
      <c r="BY216" s="360"/>
      <c r="BZ216" s="360"/>
      <c r="CA216" s="354"/>
      <c r="CB216" s="360"/>
      <c r="CC216" s="360"/>
      <c r="CD216" s="360"/>
      <c r="CE216" s="360"/>
      <c r="CF216" s="360"/>
      <c r="CG216" s="360"/>
      <c r="CH216" s="360"/>
      <c r="CI216" s="360"/>
      <c r="CJ216" s="364" t="e">
        <f>SUM(#REF!,#REF!,#REF!,#REF!,#REF!,#REF!,#REF!,#REF!,#REF!,#REF!,#REF!,#REF!,#REF!,#REF!,#REF!,#REF!,#REF!,#REF!,#REF!,#REF!,#REF!,#REF!,#REF!,#REF!,#REF!,#REF!,#REF!)</f>
        <v>#REF!</v>
      </c>
      <c r="CK216" s="364"/>
      <c r="CL216" s="364"/>
      <c r="CM216" s="364"/>
      <c r="CN216" s="363"/>
      <c r="CO216" s="363"/>
      <c r="CP216" s="363"/>
      <c r="CQ216" s="360"/>
      <c r="CR216" s="360"/>
      <c r="CS216" s="360"/>
      <c r="CT216" s="360"/>
      <c r="CU216" s="360"/>
      <c r="CV216" s="360"/>
      <c r="CW216" s="359" t="e">
        <f>SUM(#REF!,#REF!,#REF!,#REF!,#REF!,#REF!,#REF!,#REF!,#REF!,#REF!,#REF!,#REF!,#REF!,#REF!,#REF!,#REF!,#REF!,#REF!,#REF!,#REF!,#REF!,#REF!,#REF!,#REF!,#REF!,#REF!,#REF!,#REF!)</f>
        <v>#REF!</v>
      </c>
      <c r="CX216" s="352"/>
      <c r="CY216" s="352"/>
      <c r="CZ216" s="352"/>
      <c r="DA216" s="352"/>
      <c r="DB216" s="352" t="e">
        <f>SUM(#REF!,#REF!,#REF!,#REF!,#REF!,#REF!,#REF!,#REF!,#REF!,#REF!,#REF!,#REF!,#REF!,#REF!,#REF!,#REF!,#REF!,#REF!,#REF!,#REF!,#REF!,#REF!,#REF!,#REF!,#REF!,#REF!,#REF!,#REF!)</f>
        <v>#REF!</v>
      </c>
      <c r="DC216" s="352"/>
      <c r="DD216" s="352"/>
      <c r="DE216" s="352"/>
      <c r="DF216" s="352"/>
      <c r="DG216" s="352"/>
      <c r="DH216" s="352"/>
      <c r="DI216" s="354" t="e">
        <f>SUM(#REF!,#REF!,#REF!,#REF!,#REF!,#REF!,#REF!,#REF!,#REF!,#REF!,#REF!,#REF!,#REF!,#REF!,#REF!,#REF!,#REF!,#REF!,#REF!,#REF!,#REF!,#REF!,#REF!,#REF!,#REF!,#REF!,#REF!,#REF!)</f>
        <v>#REF!</v>
      </c>
      <c r="DJ216" s="352"/>
      <c r="DK216" s="352"/>
      <c r="DL216" s="352"/>
      <c r="DM216" s="352"/>
      <c r="DN216" s="352"/>
      <c r="DO216" s="352"/>
      <c r="DP216" s="352"/>
      <c r="DQ216" s="352"/>
      <c r="DR216" s="352" t="e">
        <f>SUM(#REF!,#REF!,#REF!,#REF!,#REF!,#REF!,#REF!,#REF!,#REF!,#REF!,#REF!,#REF!,#REF!,#REF!,#REF!,#REF!,#REF!,#REF!,#REF!,#REF!,#REF!,#REF!,#REF!,#REF!,#REF!,#REF!,#REF!,#REF!)</f>
        <v>#REF!</v>
      </c>
      <c r="DS216" s="352"/>
      <c r="DT216" s="359" t="e">
        <f>SUM(#REF!,#REF!,#REF!,#REF!,#REF!,#REF!,#REF!,#REF!,#REF!,#REF!,#REF!,#REF!,#REF!,#REF!,#REF!,#REF!,#REF!,#REF!,#REF!,#REF!,#REF!,#REF!,#REF!,#REF!,#REF!,#REF!,#REF!,#REF!)</f>
        <v>#REF!</v>
      </c>
      <c r="DU216" s="354"/>
      <c r="DV216" s="352"/>
      <c r="DW216" s="352"/>
      <c r="DX216" s="352" t="e">
        <f>SUM(#REF!,#REF!,#REF!,#REF!,#REF!,#REF!,#REF!,#REF!,#REF!,#REF!,#REF!,#REF!,#REF!,#REF!,#REF!,#REF!,#REF!,#REF!,#REF!,#REF!,#REF!,#REF!,#REF!,#REF!,#REF!,#REF!,#REF!,#REF!)</f>
        <v>#REF!</v>
      </c>
      <c r="DY216" s="359" t="e">
        <f>SUM(#REF!,#REF!,#REF!,#REF!,#REF!,#REF!,#REF!,#REF!,#REF!,#REF!,#REF!,#REF!,#REF!,#REF!,#REF!,#REF!,#REF!,#REF!,#REF!,#REF!,#REF!,#REF!,#REF!,#REF!,#REF!,#REF!,#REF!,#REF!)</f>
        <v>#REF!</v>
      </c>
      <c r="DZ216" s="352"/>
      <c r="EA216" s="352"/>
      <c r="EB216" s="352"/>
      <c r="EC216" s="352" t="e">
        <f>SUM(#REF!,#REF!,#REF!,#REF!,#REF!,#REF!,#REF!,#REF!,#REF!,#REF!,#REF!,#REF!,#REF!,#REF!,#REF!,#REF!,#REF!,#REF!,#REF!,#REF!,#REF!,#REF!,#REF!,#REF!,#REF!,#REF!,#REF!,#REF!)</f>
        <v>#REF!</v>
      </c>
    </row>
    <row r="217" ht="12.75">
      <c r="F217" s="370"/>
      <c r="G217" s="375"/>
      <c r="H217" s="360"/>
      <c r="I217" s="354"/>
      <c r="J217" s="288"/>
      <c r="K217" s="371"/>
      <c r="L217" s="352"/>
      <c r="M217" s="352"/>
      <c r="N217" s="352"/>
      <c r="O217" s="352"/>
      <c r="P217" s="352"/>
      <c r="Q217" s="352"/>
      <c r="R217" s="352"/>
      <c r="S217" s="352"/>
      <c r="T217" s="352"/>
      <c r="U217" s="359"/>
      <c r="V217" s="360"/>
      <c r="W217" s="375"/>
      <c r="X217" s="360"/>
      <c r="Y217" s="288"/>
      <c r="Z217" s="360"/>
      <c r="AA217" s="360"/>
      <c r="AB217" s="360"/>
      <c r="AC217" s="360"/>
      <c r="AD217" s="360"/>
      <c r="AE217" s="359"/>
      <c r="AF217" s="376"/>
      <c r="AG217" s="360"/>
      <c r="AH217" s="288"/>
      <c r="AI217" s="288"/>
      <c r="AJ217" s="288"/>
      <c r="AK217" s="352"/>
      <c r="AL217" s="359"/>
      <c r="AM217" s="360"/>
      <c r="AN217" s="360"/>
      <c r="AO217" s="360"/>
      <c r="AP217" s="360"/>
      <c r="AQ217" s="360"/>
      <c r="AR217" s="354"/>
      <c r="AS217" s="360"/>
      <c r="AT217" s="360"/>
      <c r="AU217" s="360"/>
      <c r="AV217" s="360"/>
      <c r="AW217" s="361"/>
      <c r="AX217" s="360"/>
      <c r="AY217" s="360"/>
      <c r="AZ217" s="360"/>
      <c r="BA217" s="360"/>
      <c r="BB217" s="360"/>
      <c r="BC217" s="360"/>
      <c r="BD217" s="360"/>
      <c r="BE217" s="360"/>
      <c r="BF217" s="360"/>
      <c r="BG217" s="360"/>
      <c r="BH217" s="360"/>
      <c r="BI217" s="360"/>
      <c r="BJ217" s="354"/>
      <c r="BK217" s="360"/>
      <c r="BL217" s="360"/>
      <c r="BM217" s="375"/>
      <c r="BN217" s="360"/>
      <c r="BO217" s="377"/>
      <c r="BP217" s="360"/>
      <c r="BQ217" s="360"/>
      <c r="BR217" s="363"/>
      <c r="BS217" s="360"/>
      <c r="BT217" s="360"/>
      <c r="BU217" s="360"/>
      <c r="BV217" s="360"/>
      <c r="BW217" s="360"/>
      <c r="BX217" s="360"/>
      <c r="BY217" s="360"/>
      <c r="BZ217" s="360"/>
      <c r="CA217" s="354"/>
      <c r="CB217" s="360"/>
      <c r="CC217" s="360"/>
      <c r="CD217" s="360"/>
      <c r="CE217" s="360"/>
      <c r="CF217" s="360"/>
      <c r="CG217" s="360"/>
      <c r="CH217" s="360"/>
      <c r="CI217" s="360"/>
      <c r="CJ217" s="364"/>
      <c r="CK217" s="364"/>
      <c r="CL217" s="364"/>
      <c r="CM217" s="364"/>
      <c r="CN217" s="360"/>
      <c r="CO217" s="360"/>
      <c r="CP217" s="360"/>
      <c r="CQ217" s="360"/>
      <c r="CR217" s="360"/>
      <c r="CS217" s="360"/>
      <c r="CT217" s="360"/>
      <c r="CU217" s="360"/>
      <c r="CV217" s="360"/>
      <c r="CW217" s="364"/>
      <c r="CX217" s="375"/>
      <c r="CY217" s="360"/>
      <c r="CZ217" s="360"/>
      <c r="DA217" s="360"/>
      <c r="DB217" s="352"/>
      <c r="DC217" s="360"/>
      <c r="DD217" s="360"/>
      <c r="DE217" s="360"/>
      <c r="DF217" s="360"/>
      <c r="DG217" s="360"/>
      <c r="DH217" s="360"/>
      <c r="DI217" s="354"/>
      <c r="DJ217" s="375"/>
      <c r="DK217" s="360"/>
      <c r="DL217" s="288"/>
      <c r="DM217" s="288"/>
      <c r="DN217" s="288"/>
      <c r="DO217" s="288"/>
      <c r="DP217" s="288"/>
      <c r="DQ217" s="288"/>
      <c r="DR217" s="360"/>
    </row>
    <row r="218" ht="12.75">
      <c r="F218" s="370"/>
      <c r="G218" s="375"/>
      <c r="H218" s="360"/>
      <c r="I218" s="354"/>
      <c r="J218" s="288"/>
      <c r="K218" s="371"/>
      <c r="L218" s="352"/>
      <c r="M218" s="352"/>
      <c r="N218" s="352"/>
      <c r="O218" s="352"/>
      <c r="P218" s="352"/>
      <c r="Q218" s="352"/>
      <c r="R218" s="352"/>
      <c r="S218" s="352"/>
      <c r="T218" s="352"/>
      <c r="U218" s="359"/>
      <c r="V218" s="360"/>
      <c r="W218" s="375"/>
      <c r="X218" s="360"/>
      <c r="Y218" s="288"/>
      <c r="Z218" s="360"/>
      <c r="AA218" s="360"/>
      <c r="AB218" s="360"/>
      <c r="AC218" s="360"/>
      <c r="AD218" s="360"/>
      <c r="AE218" s="359"/>
      <c r="AF218" s="376"/>
      <c r="AG218" s="360"/>
      <c r="AH218" s="288"/>
      <c r="AI218" s="288"/>
      <c r="AJ218" s="288"/>
      <c r="AK218" s="352"/>
      <c r="AL218" s="359"/>
      <c r="AM218" s="360"/>
      <c r="AN218" s="360"/>
      <c r="AO218" s="360"/>
      <c r="AP218" s="360"/>
      <c r="AQ218" s="360"/>
      <c r="AR218" s="354"/>
      <c r="AS218" s="360"/>
      <c r="AT218" s="360"/>
      <c r="AU218" s="360"/>
      <c r="AV218" s="360"/>
      <c r="AW218" s="361"/>
      <c r="AX218" s="360"/>
      <c r="AY218" s="360"/>
      <c r="AZ218" s="360"/>
      <c r="BA218" s="360"/>
      <c r="BB218" s="360"/>
      <c r="BC218" s="360"/>
      <c r="BD218" s="360"/>
      <c r="BE218" s="360"/>
      <c r="BF218" s="360"/>
      <c r="BG218" s="360"/>
      <c r="BH218" s="360"/>
      <c r="BI218" s="360"/>
      <c r="BJ218" s="354"/>
      <c r="BK218" s="360"/>
      <c r="BL218" s="360"/>
      <c r="BM218" s="375"/>
      <c r="BN218" s="360"/>
      <c r="BO218" s="377"/>
      <c r="BP218" s="360"/>
      <c r="BQ218" s="360"/>
      <c r="BR218" s="363"/>
      <c r="BS218" s="360"/>
      <c r="BT218" s="360"/>
      <c r="BU218" s="360"/>
      <c r="BV218" s="360"/>
      <c r="BW218" s="360"/>
      <c r="BX218" s="360"/>
      <c r="BY218" s="360"/>
      <c r="BZ218" s="360"/>
      <c r="CA218" s="354"/>
      <c r="CB218" s="360"/>
      <c r="CC218" s="360"/>
      <c r="CD218" s="360"/>
      <c r="CE218" s="360"/>
      <c r="CF218" s="360"/>
      <c r="CG218" s="360"/>
      <c r="CH218" s="360"/>
      <c r="CI218" s="360"/>
      <c r="CJ218" s="364"/>
      <c r="CK218" s="364"/>
      <c r="CL218" s="364"/>
      <c r="CM218" s="364"/>
      <c r="CN218" s="360"/>
      <c r="CO218" s="360"/>
      <c r="CP218" s="360"/>
      <c r="CQ218" s="360"/>
      <c r="CR218" s="360"/>
      <c r="CS218" s="360"/>
      <c r="CT218" s="360"/>
      <c r="CU218" s="360"/>
      <c r="CV218" s="360"/>
      <c r="CW218" s="364"/>
      <c r="CX218" s="375"/>
      <c r="CY218" s="360"/>
      <c r="CZ218" s="360"/>
      <c r="DA218" s="360"/>
      <c r="DB218" s="352"/>
      <c r="DC218" s="360"/>
      <c r="DD218" s="360"/>
      <c r="DE218" s="360"/>
      <c r="DF218" s="360"/>
      <c r="DG218" s="360"/>
      <c r="DH218" s="360"/>
      <c r="DI218" s="354"/>
      <c r="DJ218" s="375"/>
      <c r="DK218" s="360"/>
      <c r="DL218" s="288"/>
      <c r="DM218" s="288"/>
      <c r="DN218" s="288"/>
      <c r="DO218" s="288"/>
      <c r="DP218" s="288"/>
      <c r="DQ218" s="288"/>
      <c r="DR218" s="360"/>
    </row>
    <row r="219" ht="12.75">
      <c r="F219" s="370"/>
      <c r="G219" s="375"/>
      <c r="H219" s="360"/>
      <c r="I219" s="354"/>
      <c r="J219" s="288"/>
      <c r="K219" s="371"/>
      <c r="L219" s="352"/>
      <c r="M219" s="352"/>
      <c r="N219" s="352"/>
      <c r="O219" s="352"/>
      <c r="P219" s="352"/>
      <c r="Q219" s="352"/>
      <c r="R219" s="352"/>
      <c r="S219" s="352"/>
      <c r="T219" s="352"/>
      <c r="U219" s="359"/>
      <c r="V219" s="360"/>
      <c r="W219" s="375"/>
      <c r="X219" s="360"/>
      <c r="Y219" s="288"/>
      <c r="Z219" s="360"/>
      <c r="AA219" s="360"/>
      <c r="AB219" s="360"/>
      <c r="AC219" s="360"/>
      <c r="AD219" s="360"/>
      <c r="AE219" s="359"/>
      <c r="AF219" s="376"/>
      <c r="AG219" s="360"/>
      <c r="AH219" s="288"/>
      <c r="AI219" s="288"/>
      <c r="AJ219" s="288"/>
      <c r="AK219" s="352"/>
      <c r="AL219" s="359"/>
      <c r="AM219" s="360"/>
      <c r="AN219" s="360"/>
      <c r="AO219" s="360"/>
      <c r="AP219" s="360"/>
      <c r="AQ219" s="360"/>
      <c r="AR219" s="354"/>
      <c r="AS219" s="360"/>
      <c r="AT219" s="360"/>
      <c r="AU219" s="360"/>
      <c r="AV219" s="360"/>
      <c r="AW219" s="361"/>
      <c r="AX219" s="360"/>
      <c r="AY219" s="360"/>
      <c r="AZ219" s="360"/>
      <c r="BA219" s="360"/>
      <c r="BB219" s="360"/>
      <c r="BC219" s="360"/>
      <c r="BD219" s="360"/>
      <c r="BE219" s="360"/>
      <c r="BF219" s="360"/>
      <c r="BG219" s="360"/>
      <c r="BH219" s="360"/>
      <c r="BI219" s="360"/>
      <c r="BJ219" s="354"/>
      <c r="BK219" s="360"/>
      <c r="BL219" s="360"/>
      <c r="BM219" s="375"/>
      <c r="BN219" s="360"/>
      <c r="BO219" s="377"/>
      <c r="BP219" s="360"/>
      <c r="BQ219" s="360"/>
      <c r="BR219" s="363"/>
      <c r="BS219" s="360"/>
      <c r="BT219" s="360"/>
      <c r="BU219" s="360"/>
      <c r="BV219" s="360"/>
      <c r="BW219" s="360"/>
      <c r="BX219" s="360"/>
      <c r="BY219" s="360"/>
      <c r="BZ219" s="360"/>
      <c r="CA219" s="354"/>
      <c r="CB219" s="360"/>
      <c r="CC219" s="360"/>
      <c r="CD219" s="360"/>
      <c r="CE219" s="360"/>
      <c r="CF219" s="360"/>
      <c r="CG219" s="360"/>
      <c r="CH219" s="360"/>
      <c r="CI219" s="360"/>
      <c r="CJ219" s="364"/>
      <c r="CK219" s="364"/>
      <c r="CL219" s="364"/>
      <c r="CM219" s="364"/>
      <c r="CN219" s="360"/>
      <c r="CO219" s="360"/>
      <c r="CP219" s="360"/>
      <c r="CQ219" s="360"/>
      <c r="CR219" s="360"/>
      <c r="CS219" s="360"/>
      <c r="CT219" s="360"/>
      <c r="CU219" s="360"/>
      <c r="CV219" s="360"/>
      <c r="CW219" s="364"/>
      <c r="CX219" s="375"/>
      <c r="CY219" s="360"/>
      <c r="CZ219" s="360"/>
      <c r="DA219" s="360"/>
      <c r="DB219" s="352"/>
      <c r="DC219" s="360"/>
      <c r="DD219" s="360"/>
      <c r="DE219" s="360"/>
      <c r="DF219" s="360"/>
      <c r="DG219" s="360"/>
      <c r="DH219" s="360"/>
      <c r="DI219" s="354"/>
      <c r="DJ219" s="375"/>
      <c r="DK219" s="360"/>
      <c r="DL219" s="288"/>
      <c r="DM219" s="288"/>
      <c r="DN219" s="288"/>
      <c r="DO219" s="288"/>
      <c r="DP219" s="288"/>
      <c r="DQ219" s="288"/>
      <c r="DR219" s="360"/>
    </row>
    <row r="220" ht="12.75">
      <c r="F220" s="370"/>
      <c r="G220" s="375"/>
      <c r="H220" s="360"/>
      <c r="I220" s="354"/>
      <c r="J220" s="288"/>
      <c r="K220" s="371"/>
      <c r="L220" s="352"/>
      <c r="M220" s="352"/>
      <c r="N220" s="352"/>
      <c r="O220" s="352"/>
      <c r="P220" s="352"/>
      <c r="Q220" s="352"/>
      <c r="R220" s="352"/>
      <c r="S220" s="352"/>
      <c r="T220" s="352"/>
      <c r="U220" s="359"/>
      <c r="V220" s="360"/>
      <c r="W220" s="375"/>
      <c r="X220" s="360"/>
      <c r="Y220" s="288"/>
      <c r="Z220" s="360"/>
      <c r="AA220" s="360"/>
      <c r="AB220" s="360"/>
      <c r="AC220" s="360"/>
      <c r="AD220" s="360"/>
      <c r="AE220" s="359"/>
      <c r="AF220" s="376"/>
      <c r="AG220" s="360"/>
      <c r="AH220" s="288"/>
      <c r="AI220" s="288"/>
      <c r="AJ220" s="288"/>
      <c r="AK220" s="352"/>
      <c r="AL220" s="359"/>
      <c r="AM220" s="360"/>
      <c r="AN220" s="360"/>
      <c r="AO220" s="360"/>
      <c r="AP220" s="360"/>
      <c r="AQ220" s="360"/>
      <c r="AR220" s="354"/>
      <c r="AS220" s="360"/>
      <c r="AT220" s="360"/>
      <c r="AU220" s="360"/>
      <c r="AV220" s="360"/>
      <c r="AW220" s="361"/>
      <c r="AX220" s="360"/>
      <c r="AY220" s="360"/>
      <c r="AZ220" s="360"/>
      <c r="BA220" s="360"/>
      <c r="BB220" s="360"/>
      <c r="BC220" s="360"/>
      <c r="BD220" s="360"/>
      <c r="BE220" s="360"/>
      <c r="BF220" s="360"/>
      <c r="BG220" s="360"/>
      <c r="BH220" s="360"/>
      <c r="BI220" s="360"/>
      <c r="BJ220" s="354"/>
      <c r="BK220" s="360"/>
      <c r="BL220" s="360"/>
      <c r="BM220" s="375"/>
      <c r="BN220" s="360"/>
      <c r="BO220" s="377"/>
      <c r="BP220" s="360"/>
      <c r="BQ220" s="360"/>
      <c r="BR220" s="363"/>
      <c r="BS220" s="360"/>
      <c r="BT220" s="360"/>
      <c r="BU220" s="360"/>
      <c r="BV220" s="360"/>
      <c r="BW220" s="360"/>
      <c r="BX220" s="360"/>
      <c r="BY220" s="360"/>
      <c r="BZ220" s="360"/>
      <c r="CA220" s="354"/>
      <c r="CB220" s="360"/>
      <c r="CC220" s="360"/>
      <c r="CD220" s="360"/>
      <c r="CE220" s="360"/>
      <c r="CF220" s="360"/>
      <c r="CG220" s="360"/>
      <c r="CH220" s="360"/>
      <c r="CI220" s="360"/>
      <c r="CJ220" s="364"/>
      <c r="CK220" s="364"/>
      <c r="CL220" s="364"/>
      <c r="CM220" s="364"/>
      <c r="CN220" s="360"/>
      <c r="CO220" s="360"/>
      <c r="CP220" s="360"/>
      <c r="CQ220" s="360"/>
      <c r="CR220" s="360"/>
      <c r="CS220" s="360"/>
      <c r="CT220" s="360"/>
      <c r="CU220" s="360"/>
      <c r="CV220" s="360"/>
      <c r="CW220" s="364"/>
      <c r="CX220" s="375"/>
      <c r="CY220" s="360"/>
      <c r="CZ220" s="360"/>
      <c r="DA220" s="360"/>
      <c r="DB220" s="352"/>
      <c r="DC220" s="360"/>
      <c r="DD220" s="360"/>
      <c r="DE220" s="360"/>
      <c r="DF220" s="360"/>
      <c r="DG220" s="360"/>
      <c r="DH220" s="360"/>
      <c r="DI220" s="354"/>
      <c r="DJ220" s="375"/>
      <c r="DK220" s="360"/>
      <c r="DL220" s="288"/>
      <c r="DM220" s="288"/>
      <c r="DN220" s="288"/>
      <c r="DO220" s="288"/>
      <c r="DP220" s="288"/>
      <c r="DQ220" s="288"/>
      <c r="DR220" s="360"/>
    </row>
    <row r="221" ht="12.75">
      <c r="F221" s="370"/>
      <c r="G221" s="375"/>
      <c r="H221" s="360"/>
      <c r="I221" s="354"/>
      <c r="J221" s="288"/>
      <c r="K221" s="371"/>
      <c r="L221" s="352"/>
      <c r="M221" s="352"/>
      <c r="N221" s="352"/>
      <c r="O221" s="352"/>
      <c r="P221" s="352"/>
      <c r="Q221" s="352"/>
      <c r="R221" s="352"/>
      <c r="S221" s="352"/>
      <c r="T221" s="352"/>
      <c r="U221" s="359"/>
      <c r="V221" s="360"/>
      <c r="W221" s="375"/>
      <c r="X221" s="360"/>
      <c r="Y221" s="288"/>
      <c r="Z221" s="360"/>
      <c r="AA221" s="360"/>
      <c r="AB221" s="360"/>
      <c r="AC221" s="360"/>
      <c r="AD221" s="360"/>
      <c r="AE221" s="359"/>
      <c r="AF221" s="376"/>
      <c r="AG221" s="360"/>
      <c r="AH221" s="288"/>
      <c r="AI221" s="288"/>
      <c r="AJ221" s="288"/>
      <c r="AK221" s="352"/>
      <c r="AL221" s="359"/>
      <c r="AM221" s="360"/>
      <c r="AN221" s="360"/>
      <c r="AO221" s="360"/>
      <c r="AP221" s="360"/>
      <c r="AQ221" s="360"/>
      <c r="AR221" s="354"/>
      <c r="AS221" s="360"/>
      <c r="AT221" s="360"/>
      <c r="AU221" s="360"/>
      <c r="AV221" s="360"/>
      <c r="AW221" s="361"/>
      <c r="AX221" s="360"/>
      <c r="AY221" s="360"/>
      <c r="AZ221" s="360"/>
      <c r="BA221" s="360"/>
      <c r="BB221" s="360"/>
      <c r="BC221" s="360"/>
      <c r="BD221" s="360"/>
      <c r="BE221" s="360"/>
      <c r="BF221" s="360"/>
      <c r="BG221" s="360"/>
      <c r="BH221" s="360"/>
      <c r="BI221" s="360"/>
      <c r="BJ221" s="354"/>
      <c r="BK221" s="360"/>
      <c r="BL221" s="360"/>
      <c r="BM221" s="375"/>
      <c r="BN221" s="360"/>
      <c r="BO221" s="377"/>
      <c r="BP221" s="360"/>
      <c r="BQ221" s="360"/>
      <c r="BR221" s="363"/>
      <c r="BS221" s="360"/>
      <c r="BT221" s="360"/>
      <c r="BU221" s="360"/>
      <c r="BV221" s="360"/>
      <c r="BW221" s="360"/>
      <c r="BX221" s="360"/>
      <c r="BY221" s="360"/>
      <c r="BZ221" s="360"/>
      <c r="CA221" s="354"/>
      <c r="CB221" s="360"/>
      <c r="CC221" s="360"/>
      <c r="CD221" s="360"/>
      <c r="CE221" s="360"/>
      <c r="CF221" s="360"/>
      <c r="CG221" s="360"/>
      <c r="CH221" s="360"/>
      <c r="CI221" s="360"/>
      <c r="CJ221" s="364"/>
      <c r="CK221" s="364"/>
      <c r="CL221" s="364"/>
      <c r="CM221" s="364"/>
      <c r="CN221" s="360"/>
      <c r="CO221" s="360"/>
      <c r="CP221" s="360"/>
      <c r="CQ221" s="360"/>
      <c r="CR221" s="360"/>
      <c r="CS221" s="360"/>
      <c r="CT221" s="360"/>
      <c r="CU221" s="360"/>
      <c r="CV221" s="360"/>
      <c r="CW221" s="364"/>
      <c r="CX221" s="375"/>
      <c r="CY221" s="360"/>
      <c r="CZ221" s="360"/>
      <c r="DA221" s="360"/>
      <c r="DB221" s="352"/>
      <c r="DC221" s="360"/>
      <c r="DD221" s="360"/>
      <c r="DE221" s="360"/>
      <c r="DF221" s="360"/>
      <c r="DG221" s="360"/>
      <c r="DH221" s="360"/>
      <c r="DI221" s="354"/>
      <c r="DJ221" s="375"/>
      <c r="DK221" s="360"/>
      <c r="DL221" s="288"/>
      <c r="DM221" s="288"/>
      <c r="DN221" s="288"/>
      <c r="DO221" s="288"/>
      <c r="DP221" s="288"/>
      <c r="DQ221" s="288"/>
      <c r="DR221" s="360"/>
    </row>
    <row r="223" ht="12.75">
      <c r="B223" s="215">
        <v>2020</v>
      </c>
      <c r="E223" s="216">
        <f>E207+O207+AB207+AN207+BD207+BW207+DE207+DQ207+EA207</f>
        <v>591819</v>
      </c>
    </row>
    <row r="224" ht="12.75">
      <c r="B224" s="215">
        <v>2019</v>
      </c>
      <c r="E224" s="216">
        <f>D207+N207+AA207+AM207+BE207+BV207+DD207+DP207+DZ207</f>
        <v>602232.46607861668</v>
      </c>
    </row>
  </sheetData>
  <mergeCells count="104">
    <mergeCell ref="A1:A3"/>
    <mergeCell ref="B1:B3"/>
    <mergeCell ref="C1:L1"/>
    <mergeCell ref="M1:Y1"/>
    <mergeCell ref="Z1:AK1"/>
    <mergeCell ref="AL1:BC1"/>
    <mergeCell ref="BD1:BT1"/>
    <mergeCell ref="BU1:CO1"/>
    <mergeCell ref="CQ1:DB1"/>
    <mergeCell ref="DC1:DL1"/>
    <mergeCell ref="DO1:DX1"/>
    <mergeCell ref="DY1:EH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J2:AJ3"/>
    <mergeCell ref="AK2:AK3"/>
    <mergeCell ref="AL2:AN2"/>
    <mergeCell ref="AO2:AQ2"/>
    <mergeCell ref="AR2:AR3"/>
    <mergeCell ref="AS2:AS3"/>
    <mergeCell ref="AU2:AU3"/>
    <mergeCell ref="AW2:AW3"/>
    <mergeCell ref="AX2:AX3"/>
    <mergeCell ref="AY2:AY3"/>
    <mergeCell ref="AZ2:AZ3"/>
    <mergeCell ref="BA2:BA3"/>
    <mergeCell ref="BB2:BB3"/>
    <mergeCell ref="BC2:BC3"/>
    <mergeCell ref="BD2:BF2"/>
    <mergeCell ref="BG2:BI2"/>
    <mergeCell ref="BJ2:BJ3"/>
    <mergeCell ref="BK2:BK3"/>
    <mergeCell ref="BM2:BM3"/>
    <mergeCell ref="BN2:BN3"/>
    <mergeCell ref="BO2:BO3"/>
    <mergeCell ref="BP2:BP3"/>
    <mergeCell ref="BQ2:BQ3"/>
    <mergeCell ref="BR2:BR3"/>
    <mergeCell ref="BS2:BS3"/>
    <mergeCell ref="BT2:BT3"/>
    <mergeCell ref="BU2:BW2"/>
    <mergeCell ref="BX2:BZ2"/>
    <mergeCell ref="CA2:CA3"/>
    <mergeCell ref="CB2:CB3"/>
    <mergeCell ref="CC2:CC3"/>
    <mergeCell ref="CE2:CE3"/>
    <mergeCell ref="CF2:CF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CP2:CP3"/>
    <mergeCell ref="CQ2:CS2"/>
    <mergeCell ref="CT2:CV2"/>
    <mergeCell ref="CW2:CW3"/>
    <mergeCell ref="CX2:CX3"/>
    <mergeCell ref="CY2:CY3"/>
    <mergeCell ref="CZ2:CZ3"/>
    <mergeCell ref="DA2:DA3"/>
    <mergeCell ref="DB2:DB3"/>
    <mergeCell ref="DC2:DE2"/>
    <mergeCell ref="DF2:DH2"/>
    <mergeCell ref="DI2:DI3"/>
    <mergeCell ref="DJ2:DJ3"/>
    <mergeCell ref="DK2:DK3"/>
    <mergeCell ref="DL2:DL3"/>
    <mergeCell ref="DM2:DM3"/>
    <mergeCell ref="DN2:DN3"/>
    <mergeCell ref="DO2:DQ2"/>
    <mergeCell ref="DR2:DT2"/>
    <mergeCell ref="DU2:DU3"/>
    <mergeCell ref="DV2:DV3"/>
    <mergeCell ref="DW2:DW3"/>
    <mergeCell ref="DX2:DX3"/>
    <mergeCell ref="DY2:EA2"/>
    <mergeCell ref="EB2:ED2"/>
    <mergeCell ref="EE2:EE3"/>
    <mergeCell ref="EF2:EF3"/>
    <mergeCell ref="EG2:EG3"/>
    <mergeCell ref="EH2:EH3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50" useFirstPageNumber="0" usePrinterDefaults="1" verticalDpi="3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pane state="frozen" topLeftCell="C4" xSplit="2" ySplit="3"/>
      <selection activeCell="AY64" activeCellId="0" sqref="AY64"/>
    </sheetView>
  </sheetViews>
  <sheetFormatPr baseColWidth="8" customHeight="1" defaultRowHeight="12.75"/>
  <cols>
    <col bestFit="1" customWidth="1" min="1" max="1" style="383" width="38.855499999999999"/>
    <col bestFit="1" customWidth="1" min="2" max="2" style="383" width="8.1406299999999998"/>
    <col bestFit="1" customWidth="1" min="3" max="3" style="383" width="7.5703100000000001"/>
    <col bestFit="1" customWidth="1" min="4" max="4" style="383" width="9.5703099999999992"/>
    <col bestFit="1" customWidth="1" min="5" max="5" style="384" width="8.7109400000000008"/>
    <col bestFit="1" customWidth="1" min="6" max="6" style="385" width="5.8554700000000004"/>
    <col bestFit="1" customWidth="1" min="7" max="7" style="386" width="5.7109399999999999"/>
    <col bestFit="1" customWidth="1" min="8" max="8" style="383" width="6.8554700000000004"/>
    <col bestFit="1" customWidth="1" min="9" max="9" style="387" width="7.1406299999999998"/>
    <col bestFit="1" customWidth="1" min="10" max="10" style="388" width="11.425800000000001"/>
    <col bestFit="1" customWidth="1" min="11" max="11" style="389" width="8.4257799999999996"/>
    <col bestFit="1" customWidth="1" min="12" max="12" style="390" width="10.2852"/>
    <col bestFit="1" customWidth="1" min="13" max="13" style="390" width="5.8554700000000004"/>
    <col bestFit="1" customWidth="1" min="14" max="15" style="390" width="6.4257799999999996"/>
    <col bestFit="1" customWidth="1" min="16" max="16" style="390" width="7.1406299999999998"/>
    <col bestFit="1" customWidth="1" min="17" max="17" style="390" width="6.7109399999999999"/>
    <col bestFit="1" customWidth="1" min="18" max="18" style="390" width="10.140599999999999"/>
    <col bestFit="1" customWidth="1" min="19" max="19" style="390" width="6"/>
    <col bestFit="1" customWidth="1" min="20" max="20" style="390" width="5.5703100000000001"/>
    <col bestFit="1" customWidth="1" min="21" max="21" style="391" width="8"/>
    <col bestFit="1" customWidth="1" min="22" max="22" style="392" width="9.4257799999999996"/>
    <col bestFit="1" customWidth="1" min="23" max="23" style="393" width="8.8554700000000004"/>
    <col bestFit="1" customWidth="1" min="24" max="24" style="392" width="7"/>
    <col bestFit="1" customWidth="1" min="25" max="25" style="394" width="12.2852"/>
    <col bestFit="1" customWidth="1" min="26" max="27" style="392" width="10.2852"/>
    <col bestFit="1" customWidth="1" min="28" max="28" style="395" width="10.2852"/>
    <col bestFit="1" customWidth="1" min="29" max="30" style="392" width="10.2852"/>
    <col bestFit="1" customWidth="1" min="31" max="31" style="391" width="12"/>
    <col bestFit="1" customWidth="1" min="32" max="32" style="393" width="8"/>
    <col bestFit="1" customWidth="1" min="33" max="33" style="392" width="12"/>
    <col bestFit="1" customWidth="1" min="34" max="36" style="394" width="9.4257799999999996"/>
    <col bestFit="1" customWidth="1" min="37" max="37" style="390" width="7.4257799999999996"/>
    <col bestFit="1" customWidth="1" min="38" max="38" style="391" width="6.5703100000000001"/>
    <col bestFit="1" customWidth="1" min="39" max="39" style="392" width="7.7109399999999999"/>
    <col bestFit="1" customWidth="1" min="40" max="40" style="395" width="7.7109399999999999"/>
    <col bestFit="1" customWidth="1" min="41" max="41" style="392" width="7.2851600000000003"/>
    <col bestFit="1" customWidth="1" min="42" max="42" style="392" width="7"/>
    <col bestFit="1" customWidth="1" min="43" max="43" style="392" width="7.1406299999999998"/>
    <col bestFit="1" customWidth="1" min="44" max="44" style="392" width="6"/>
    <col bestFit="1" customWidth="1" min="45" max="45" style="392" width="9.4257799999999996"/>
    <col bestFit="1" customWidth="1" min="46" max="46" style="392" width="7.8554700000000004"/>
    <col bestFit="1" customWidth="1" min="47" max="47" style="396" width="7.2851600000000003"/>
    <col bestFit="1" customWidth="1" min="48" max="48" style="392" width="6.2851600000000003"/>
    <col bestFit="1" customWidth="1" min="49" max="53" style="392" width="10.2852"/>
    <col bestFit="1" customWidth="1" min="54" max="54" style="392" width="6.8554700000000004"/>
    <col bestFit="1" customWidth="1" min="55" max="55" style="392" width="7.2851600000000003"/>
    <col bestFit="1" customWidth="1" min="56" max="56" style="395" width="7.5703100000000001"/>
    <col bestFit="1" customWidth="1" min="57" max="57" style="392" width="7.1406299999999998"/>
    <col bestFit="1" customWidth="1" min="58" max="58" style="392" width="6.8554700000000004"/>
    <col bestFit="1" customWidth="1" min="59" max="59" style="392" width="7.2851600000000003"/>
    <col bestFit="1" customWidth="1" min="60" max="60" style="391" width="6.5703100000000001"/>
    <col bestFit="1" customWidth="1" min="61" max="61" style="392" width="7.2851600000000003"/>
    <col bestFit="1" customWidth="1" min="62" max="62" style="393" width="8.4257799999999996"/>
    <col bestFit="1" customWidth="1" min="63" max="63" style="392" width="8.4257799999999996"/>
    <col bestFit="1" customWidth="1" min="64" max="64" style="397" width="8"/>
    <col bestFit="1" customWidth="1" min="65" max="65" style="392" width="9.5703099999999992"/>
    <col bestFit="1" customWidth="1" min="66" max="66" style="392" width="10.425800000000001"/>
    <col bestFit="1" customWidth="1" min="67" max="67" style="390" width="7"/>
    <col bestFit="1" customWidth="1" min="68" max="68" style="392" width="8.7109400000000008"/>
    <col bestFit="1" customWidth="1" min="69" max="70" style="392" width="7.2851600000000003"/>
    <col bestFit="1" customWidth="1" min="71" max="71" style="392" width="6.5703100000000001"/>
    <col bestFit="1" customWidth="1" min="72" max="72" style="395" width="6.8554700000000004"/>
    <col bestFit="1" customWidth="1" min="73" max="73" style="392" width="6.7109399999999999"/>
    <col bestFit="1" customWidth="1" min="74" max="75" style="392" width="7.2851600000000003"/>
    <col bestFit="1" customWidth="1" min="76" max="77" style="392" width="6.2851600000000003"/>
    <col bestFit="1" customWidth="1" min="78" max="79" style="392" width="7.2851600000000003"/>
    <col bestFit="1" customWidth="1" min="80" max="80" style="392" width="6.2851600000000003"/>
    <col bestFit="1" customWidth="1" min="81" max="83" style="392" width="7.2851600000000003"/>
    <col bestFit="1" customWidth="1" min="84" max="84" style="391" width="8.5703099999999992"/>
    <col bestFit="1" customWidth="1" min="85" max="85" style="391" width="7.1406299999999998"/>
    <col bestFit="1" customWidth="1" min="86" max="86" style="391" width="6.8554700000000004"/>
    <col bestFit="1" customWidth="1" min="87" max="87" style="391" width="6.2851600000000003"/>
    <col bestFit="1" customWidth="1" min="88" max="88" style="392" width="6.1406299999999998"/>
    <col bestFit="1" customWidth="1" min="89" max="89" style="392" width="6.2851600000000003"/>
    <col bestFit="1" customWidth="1" min="90" max="90" style="392" width="4.1406299999999998"/>
    <col bestFit="1" customWidth="1" hidden="1" min="91" max="92" style="392" width="5"/>
    <col bestFit="1" customWidth="1" hidden="1" min="93" max="93" style="392" width="10.2852"/>
    <col bestFit="1" customWidth="1" hidden="1" min="94" max="95" style="392" width="5"/>
    <col bestFit="1" customWidth="1" hidden="1" min="96" max="96" style="392" width="10.2852"/>
    <col bestFit="1" customWidth="1" hidden="1" min="97" max="97" style="391" width="12"/>
    <col bestFit="1" customWidth="1" hidden="1" min="98" max="98" style="393" width="12.2852"/>
    <col bestFit="1" customWidth="1" hidden="1" min="99" max="99" style="392" width="12.2852"/>
    <col bestFit="1" customWidth="1" hidden="1" min="100" max="100" style="392" width="4"/>
    <col bestFit="1" customWidth="1" hidden="1" min="101" max="101" style="392" width="16.855499999999999"/>
    <col bestFit="1" customWidth="1" hidden="1" min="102" max="102" style="390" width="10.2852"/>
    <col bestFit="1" customWidth="1" min="103" max="103" style="392" width="6.2851600000000003"/>
    <col bestFit="1" customWidth="1" min="104" max="104" style="392" width="6.4257799999999996"/>
    <col bestFit="1" customWidth="1" min="105" max="105" style="395" width="6.8554700000000004"/>
    <col bestFit="1" customWidth="1" min="106" max="106" style="392" width="5.8554700000000004"/>
    <col bestFit="1" customWidth="1" min="107" max="107" style="392" width="5.7109399999999999"/>
    <col bestFit="1" customWidth="1" min="108" max="108" style="392" width="6.8554700000000004"/>
    <col bestFit="1" customWidth="1" min="109" max="109" style="398" width="7.1406299999999998"/>
    <col bestFit="1" customWidth="1" min="110" max="110" style="393" width="11.425800000000001"/>
    <col bestFit="1" customWidth="1" min="111" max="111" style="392" width="8.4257799999999996"/>
    <col bestFit="1" customWidth="1" min="112" max="114" style="394" width="5.8554700000000004"/>
    <col bestFit="1" customWidth="1" min="115" max="115" style="399" width="7.2851600000000003"/>
    <col bestFit="1" customWidth="1" min="116" max="116" style="392" width="6.2851600000000003"/>
    <col bestFit="1" customWidth="1" min="117" max="117" style="392" width="9.1406299999999998"/>
    <col bestFit="1" customWidth="1" min="118" max="118" style="391" width="6.5703100000000001"/>
    <col bestFit="1" customWidth="1" min="119" max="119" style="392" width="5.5703100000000001"/>
    <col bestFit="1" customWidth="1" min="120" max="120" style="392" width="6.7109399999999999"/>
    <col bestFit="1" customWidth="1" min="121" max="121" style="394" width="7.4257799999999996"/>
    <col bestFit="1" customWidth="1" min="122" max="122" style="390" width="7.1406299999999998"/>
    <col bestFit="1" customWidth="1" min="123" max="123" style="391" width="5.4257799999999996"/>
    <col bestFit="1" customWidth="1" min="124" max="125" style="392" width="5.7109399999999999"/>
    <col bestFit="1" customWidth="1" min="126" max="126" style="392" width="6.4257799999999996"/>
    <col bestFit="1" customWidth="1" min="127" max="127" style="392" width="6.2851600000000003"/>
    <col bestFit="1" customWidth="1" min="128" max="257" style="392" width="9.1406299999999998"/>
  </cols>
  <sheetData>
    <row r="1" ht="11.25" customHeight="1">
      <c r="A1" s="400"/>
      <c r="B1" s="401" t="s">
        <v>469</v>
      </c>
      <c r="C1" s="402" t="s">
        <v>277</v>
      </c>
      <c r="D1" s="403"/>
      <c r="E1" s="403"/>
      <c r="F1" s="403"/>
      <c r="G1" s="403"/>
      <c r="H1" s="403"/>
      <c r="I1" s="403"/>
      <c r="J1" s="403"/>
      <c r="K1" s="403"/>
      <c r="L1" s="404"/>
      <c r="M1" s="405" t="s">
        <v>276</v>
      </c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2" t="s">
        <v>8</v>
      </c>
      <c r="AA1" s="403"/>
      <c r="AB1" s="403"/>
      <c r="AC1" s="403"/>
      <c r="AD1" s="403"/>
      <c r="AE1" s="403"/>
      <c r="AF1" s="403"/>
      <c r="AG1" s="403"/>
      <c r="AH1" s="403"/>
      <c r="AI1" s="403"/>
      <c r="AJ1" s="403"/>
      <c r="AK1" s="404"/>
      <c r="AL1" s="405" t="s">
        <v>6</v>
      </c>
      <c r="AM1" s="406"/>
      <c r="AN1" s="406"/>
      <c r="AO1" s="406"/>
      <c r="AP1" s="406"/>
      <c r="AQ1" s="406"/>
      <c r="AR1" s="406"/>
      <c r="AS1" s="406"/>
      <c r="AT1" s="406"/>
      <c r="AU1" s="406"/>
      <c r="AV1" s="406"/>
      <c r="AW1" s="406"/>
      <c r="AX1" s="406"/>
      <c r="AY1" s="406"/>
      <c r="AZ1" s="406"/>
      <c r="BA1" s="407"/>
      <c r="BB1" s="402" t="s">
        <v>4</v>
      </c>
      <c r="BC1" s="403"/>
      <c r="BD1" s="403"/>
      <c r="BE1" s="403"/>
      <c r="BF1" s="403"/>
      <c r="BG1" s="403"/>
      <c r="BH1" s="403"/>
      <c r="BI1" s="403"/>
      <c r="BJ1" s="403"/>
      <c r="BK1" s="403"/>
      <c r="BL1" s="403"/>
      <c r="BM1" s="403"/>
      <c r="BN1" s="403"/>
      <c r="BO1" s="403"/>
      <c r="BP1" s="403"/>
      <c r="BQ1" s="404"/>
      <c r="BR1" s="405" t="s">
        <v>5</v>
      </c>
      <c r="BS1" s="406"/>
      <c r="BT1" s="406"/>
      <c r="BU1" s="406"/>
      <c r="BV1" s="406"/>
      <c r="BW1" s="406"/>
      <c r="BX1" s="406"/>
      <c r="BY1" s="406"/>
      <c r="BZ1" s="406"/>
      <c r="CA1" s="406"/>
      <c r="CB1" s="406"/>
      <c r="CC1" s="406"/>
      <c r="CD1" s="406"/>
      <c r="CE1" s="406"/>
      <c r="CF1" s="406"/>
      <c r="CG1" s="406"/>
      <c r="CH1" s="406"/>
      <c r="CI1" s="406"/>
      <c r="CJ1" s="406"/>
      <c r="CK1" s="407"/>
      <c r="CL1" s="406"/>
      <c r="CM1" s="408" t="s">
        <v>967</v>
      </c>
      <c r="CN1" s="409"/>
      <c r="CO1" s="409"/>
      <c r="CP1" s="409"/>
      <c r="CQ1" s="409"/>
      <c r="CR1" s="409"/>
      <c r="CS1" s="409"/>
      <c r="CT1" s="409"/>
      <c r="CU1" s="409"/>
      <c r="CV1" s="409"/>
      <c r="CW1" s="409"/>
      <c r="CX1" s="410"/>
      <c r="CY1" s="411" t="s">
        <v>7</v>
      </c>
      <c r="CZ1" s="412"/>
      <c r="DA1" s="412"/>
      <c r="DB1" s="412"/>
      <c r="DC1" s="412"/>
      <c r="DD1" s="412"/>
      <c r="DE1" s="412"/>
      <c r="DF1" s="412"/>
      <c r="DG1" s="412"/>
      <c r="DH1" s="412"/>
      <c r="DI1" s="411" t="s">
        <v>278</v>
      </c>
      <c r="DJ1" s="412"/>
      <c r="DK1" s="412"/>
      <c r="DL1" s="412"/>
      <c r="DM1" s="412"/>
      <c r="DN1" s="412"/>
      <c r="DO1" s="412"/>
      <c r="DP1" s="412"/>
      <c r="DQ1" s="412"/>
      <c r="DR1" s="412"/>
      <c r="DS1" s="405" t="s">
        <v>279</v>
      </c>
      <c r="DT1" s="406"/>
      <c r="DU1" s="406"/>
      <c r="DV1" s="406"/>
      <c r="DW1" s="406"/>
      <c r="DX1" s="406"/>
      <c r="DY1" s="406"/>
      <c r="DZ1" s="406"/>
      <c r="EA1" s="406"/>
      <c r="EB1" s="406"/>
    </row>
    <row r="2" ht="24.75" customHeight="1">
      <c r="A2" s="400"/>
      <c r="B2" s="401"/>
      <c r="C2" s="413" t="s">
        <v>968</v>
      </c>
      <c r="D2" s="413"/>
      <c r="E2" s="413"/>
      <c r="F2" s="413" t="s">
        <v>11</v>
      </c>
      <c r="G2" s="413"/>
      <c r="H2" s="413"/>
      <c r="I2" s="414" t="s">
        <v>969</v>
      </c>
      <c r="J2" s="415" t="s">
        <v>970</v>
      </c>
      <c r="K2" s="416" t="s">
        <v>971</v>
      </c>
      <c r="L2" s="417" t="s">
        <v>972</v>
      </c>
      <c r="M2" s="413" t="s">
        <v>968</v>
      </c>
      <c r="N2" s="413"/>
      <c r="O2" s="413"/>
      <c r="P2" s="413" t="s">
        <v>11</v>
      </c>
      <c r="Q2" s="413"/>
      <c r="R2" s="413"/>
      <c r="S2" s="414" t="s">
        <v>969</v>
      </c>
      <c r="T2" s="418" t="s">
        <v>973</v>
      </c>
      <c r="U2" s="415" t="s">
        <v>970</v>
      </c>
      <c r="V2" s="416" t="s">
        <v>971</v>
      </c>
      <c r="W2" s="417" t="s">
        <v>972</v>
      </c>
      <c r="X2" s="417" t="s">
        <v>974</v>
      </c>
      <c r="Y2" s="419" t="s">
        <v>975</v>
      </c>
      <c r="Z2" s="413" t="s">
        <v>968</v>
      </c>
      <c r="AA2" s="413"/>
      <c r="AB2" s="413"/>
      <c r="AC2" s="413" t="s">
        <v>11</v>
      </c>
      <c r="AD2" s="413"/>
      <c r="AE2" s="413"/>
      <c r="AF2" s="418" t="s">
        <v>969</v>
      </c>
      <c r="AG2" s="415" t="s">
        <v>970</v>
      </c>
      <c r="AH2" s="416" t="s">
        <v>971</v>
      </c>
      <c r="AI2" s="420" t="s">
        <v>976</v>
      </c>
      <c r="AJ2" s="417" t="s">
        <v>972</v>
      </c>
      <c r="AK2" s="417" t="s">
        <v>977</v>
      </c>
      <c r="AL2" s="413" t="s">
        <v>968</v>
      </c>
      <c r="AM2" s="413"/>
      <c r="AN2" s="413"/>
      <c r="AO2" s="413" t="s">
        <v>11</v>
      </c>
      <c r="AP2" s="413"/>
      <c r="AQ2" s="413"/>
      <c r="AR2" s="418" t="s">
        <v>969</v>
      </c>
      <c r="AS2" s="418" t="s">
        <v>978</v>
      </c>
      <c r="AT2" s="415" t="s">
        <v>970</v>
      </c>
      <c r="AU2" s="420" t="s">
        <v>971</v>
      </c>
      <c r="AV2" s="417" t="s">
        <v>972</v>
      </c>
      <c r="AW2" s="415" t="s">
        <v>979</v>
      </c>
      <c r="AX2" s="416" t="s">
        <v>980</v>
      </c>
      <c r="AY2" s="417" t="s">
        <v>981</v>
      </c>
      <c r="AZ2" s="415" t="s">
        <v>982</v>
      </c>
      <c r="BA2" s="417" t="s">
        <v>983</v>
      </c>
      <c r="BB2" s="413" t="s">
        <v>968</v>
      </c>
      <c r="BC2" s="413"/>
      <c r="BD2" s="413"/>
      <c r="BE2" s="413" t="s">
        <v>11</v>
      </c>
      <c r="BF2" s="413"/>
      <c r="BG2" s="413"/>
      <c r="BH2" s="414" t="s">
        <v>969</v>
      </c>
      <c r="BI2" s="414" t="s">
        <v>984</v>
      </c>
      <c r="BJ2" s="415" t="s">
        <v>970</v>
      </c>
      <c r="BK2" s="420" t="s">
        <v>971</v>
      </c>
      <c r="BL2" s="417" t="s">
        <v>972</v>
      </c>
      <c r="BM2" s="415" t="s">
        <v>985</v>
      </c>
      <c r="BN2" s="416" t="s">
        <v>986</v>
      </c>
      <c r="BO2" s="417" t="s">
        <v>987</v>
      </c>
      <c r="BP2" s="415" t="s">
        <v>982</v>
      </c>
      <c r="BQ2" s="417" t="s">
        <v>983</v>
      </c>
      <c r="BR2" s="413" t="s">
        <v>968</v>
      </c>
      <c r="BS2" s="413"/>
      <c r="BT2" s="413"/>
      <c r="BU2" s="413" t="s">
        <v>11</v>
      </c>
      <c r="BV2" s="413"/>
      <c r="BW2" s="413"/>
      <c r="BX2" s="414" t="s">
        <v>969</v>
      </c>
      <c r="BY2" s="418" t="s">
        <v>988</v>
      </c>
      <c r="BZ2" s="414" t="s">
        <v>989</v>
      </c>
      <c r="CA2" s="415" t="s">
        <v>970</v>
      </c>
      <c r="CB2" s="420" t="s">
        <v>971</v>
      </c>
      <c r="CC2" s="417" t="s">
        <v>972</v>
      </c>
      <c r="CD2" s="415" t="s">
        <v>990</v>
      </c>
      <c r="CE2" s="416" t="s">
        <v>991</v>
      </c>
      <c r="CF2" s="417" t="s">
        <v>992</v>
      </c>
      <c r="CG2" s="415" t="s">
        <v>993</v>
      </c>
      <c r="CH2" s="416" t="s">
        <v>994</v>
      </c>
      <c r="CI2" s="417" t="s">
        <v>995</v>
      </c>
      <c r="CJ2" s="415" t="s">
        <v>982</v>
      </c>
      <c r="CK2" s="417" t="s">
        <v>983</v>
      </c>
      <c r="CL2" s="421" t="s">
        <v>975</v>
      </c>
      <c r="CM2" s="413" t="s">
        <v>968</v>
      </c>
      <c r="CN2" s="413"/>
      <c r="CO2" s="413"/>
      <c r="CP2" s="413" t="s">
        <v>11</v>
      </c>
      <c r="CQ2" s="413"/>
      <c r="CR2" s="413"/>
      <c r="CS2" s="414" t="s">
        <v>969</v>
      </c>
      <c r="CT2" s="415" t="s">
        <v>970</v>
      </c>
      <c r="CU2" s="420" t="s">
        <v>971</v>
      </c>
      <c r="CV2" s="417" t="s">
        <v>972</v>
      </c>
      <c r="CW2" s="415" t="s">
        <v>982</v>
      </c>
      <c r="CX2" s="417" t="s">
        <v>983</v>
      </c>
      <c r="CY2" s="413" t="s">
        <v>968</v>
      </c>
      <c r="CZ2" s="413"/>
      <c r="DA2" s="413"/>
      <c r="DB2" s="413" t="s">
        <v>11</v>
      </c>
      <c r="DC2" s="413"/>
      <c r="DD2" s="413"/>
      <c r="DE2" s="414" t="s">
        <v>969</v>
      </c>
      <c r="DF2" s="415" t="s">
        <v>970</v>
      </c>
      <c r="DG2" s="416" t="s">
        <v>971</v>
      </c>
      <c r="DH2" s="417" t="s">
        <v>972</v>
      </c>
      <c r="DI2" s="413" t="s">
        <v>968</v>
      </c>
      <c r="DJ2" s="413"/>
      <c r="DK2" s="413"/>
      <c r="DL2" s="413" t="s">
        <v>11</v>
      </c>
      <c r="DM2" s="413"/>
      <c r="DN2" s="413"/>
      <c r="DO2" s="414" t="s">
        <v>969</v>
      </c>
      <c r="DP2" s="415" t="s">
        <v>970</v>
      </c>
      <c r="DQ2" s="416" t="s">
        <v>971</v>
      </c>
      <c r="DR2" s="422" t="s">
        <v>972</v>
      </c>
      <c r="DS2" s="413" t="s">
        <v>968</v>
      </c>
      <c r="DT2" s="413"/>
      <c r="DU2" s="413"/>
      <c r="DV2" s="413" t="s">
        <v>11</v>
      </c>
      <c r="DW2" s="413"/>
      <c r="DX2" s="413"/>
      <c r="DY2" s="414" t="s">
        <v>969</v>
      </c>
      <c r="DZ2" s="415" t="s">
        <v>970</v>
      </c>
      <c r="EA2" s="416" t="s">
        <v>971</v>
      </c>
      <c r="EB2" s="417" t="s">
        <v>972</v>
      </c>
    </row>
    <row r="3" ht="24.75" customHeight="1">
      <c r="A3" s="423"/>
      <c r="B3" s="424"/>
      <c r="C3" s="425">
        <v>2018</v>
      </c>
      <c r="D3" s="426">
        <v>2019</v>
      </c>
      <c r="E3" s="426">
        <v>2020</v>
      </c>
      <c r="F3" s="425">
        <v>2018</v>
      </c>
      <c r="G3" s="425">
        <v>2019</v>
      </c>
      <c r="H3" s="425">
        <v>2020</v>
      </c>
      <c r="I3" s="414"/>
      <c r="J3" s="415"/>
      <c r="K3" s="427"/>
      <c r="L3" s="417"/>
      <c r="M3" s="425">
        <v>2018</v>
      </c>
      <c r="N3" s="426">
        <v>2019</v>
      </c>
      <c r="O3" s="426">
        <v>2020</v>
      </c>
      <c r="P3" s="425">
        <v>2018</v>
      </c>
      <c r="Q3" s="425">
        <v>2019</v>
      </c>
      <c r="R3" s="425">
        <v>2020</v>
      </c>
      <c r="S3" s="414"/>
      <c r="T3" s="428"/>
      <c r="U3" s="415"/>
      <c r="V3" s="427"/>
      <c r="W3" s="417"/>
      <c r="X3" s="417"/>
      <c r="Y3" s="429"/>
      <c r="Z3" s="425">
        <v>2018</v>
      </c>
      <c r="AA3" s="426">
        <v>2019</v>
      </c>
      <c r="AB3" s="426">
        <v>2020</v>
      </c>
      <c r="AC3" s="425">
        <v>2018</v>
      </c>
      <c r="AD3" s="425">
        <v>2019</v>
      </c>
      <c r="AE3" s="425">
        <v>2020</v>
      </c>
      <c r="AF3" s="428"/>
      <c r="AG3" s="415"/>
      <c r="AH3" s="427"/>
      <c r="AI3" s="430"/>
      <c r="AJ3" s="417"/>
      <c r="AK3" s="417"/>
      <c r="AL3" s="425">
        <v>2018</v>
      </c>
      <c r="AM3" s="426">
        <v>2019</v>
      </c>
      <c r="AN3" s="426">
        <v>2020</v>
      </c>
      <c r="AO3" s="425">
        <v>2018</v>
      </c>
      <c r="AP3" s="425">
        <v>2019</v>
      </c>
      <c r="AQ3" s="425">
        <v>2020</v>
      </c>
      <c r="AR3" s="428"/>
      <c r="AS3" s="428"/>
      <c r="AT3" s="415"/>
      <c r="AU3" s="430"/>
      <c r="AV3" s="417"/>
      <c r="AW3" s="415"/>
      <c r="AX3" s="427"/>
      <c r="AY3" s="417"/>
      <c r="AZ3" s="415"/>
      <c r="BA3" s="417"/>
      <c r="BB3" s="425">
        <v>2018</v>
      </c>
      <c r="BC3" s="426">
        <v>2019</v>
      </c>
      <c r="BD3" s="426">
        <v>2020</v>
      </c>
      <c r="BE3" s="425">
        <v>2018</v>
      </c>
      <c r="BF3" s="425">
        <v>2019</v>
      </c>
      <c r="BG3" s="425">
        <v>2020</v>
      </c>
      <c r="BH3" s="414"/>
      <c r="BI3" s="414"/>
      <c r="BJ3" s="415"/>
      <c r="BK3" s="430"/>
      <c r="BL3" s="417"/>
      <c r="BM3" s="415"/>
      <c r="BN3" s="427"/>
      <c r="BO3" s="417"/>
      <c r="BP3" s="415"/>
      <c r="BQ3" s="417"/>
      <c r="BR3" s="425">
        <v>2018</v>
      </c>
      <c r="BS3" s="426">
        <v>2019</v>
      </c>
      <c r="BT3" s="426">
        <v>2020</v>
      </c>
      <c r="BU3" s="425">
        <v>2018</v>
      </c>
      <c r="BV3" s="425">
        <v>2019</v>
      </c>
      <c r="BW3" s="425">
        <v>2020</v>
      </c>
      <c r="BX3" s="414"/>
      <c r="BY3" s="428"/>
      <c r="BZ3" s="414"/>
      <c r="CA3" s="415"/>
      <c r="CB3" s="430"/>
      <c r="CC3" s="417"/>
      <c r="CD3" s="415"/>
      <c r="CE3" s="427"/>
      <c r="CF3" s="417"/>
      <c r="CG3" s="415"/>
      <c r="CH3" s="427"/>
      <c r="CI3" s="417"/>
      <c r="CJ3" s="415"/>
      <c r="CK3" s="417"/>
      <c r="CL3" s="431"/>
      <c r="CM3" s="425">
        <v>2011</v>
      </c>
      <c r="CN3" s="425">
        <v>2012</v>
      </c>
      <c r="CO3" s="425">
        <v>2013</v>
      </c>
      <c r="CP3" s="425">
        <v>2011</v>
      </c>
      <c r="CQ3" s="425">
        <v>2012</v>
      </c>
      <c r="CR3" s="425">
        <v>2013</v>
      </c>
      <c r="CS3" s="414"/>
      <c r="CT3" s="415"/>
      <c r="CU3" s="430"/>
      <c r="CV3" s="417"/>
      <c r="CW3" s="415"/>
      <c r="CX3" s="417"/>
      <c r="CY3" s="425">
        <v>2018</v>
      </c>
      <c r="CZ3" s="426">
        <v>2019</v>
      </c>
      <c r="DA3" s="426">
        <v>2020</v>
      </c>
      <c r="DB3" s="425">
        <v>2018</v>
      </c>
      <c r="DC3" s="425">
        <v>2019</v>
      </c>
      <c r="DD3" s="425">
        <v>2020</v>
      </c>
      <c r="DE3" s="414"/>
      <c r="DF3" s="415"/>
      <c r="DG3" s="427"/>
      <c r="DH3" s="417"/>
      <c r="DI3" s="425">
        <v>2018</v>
      </c>
      <c r="DJ3" s="426">
        <v>2019</v>
      </c>
      <c r="DK3" s="426">
        <v>2020</v>
      </c>
      <c r="DL3" s="425">
        <v>2018</v>
      </c>
      <c r="DM3" s="425">
        <v>2019</v>
      </c>
      <c r="DN3" s="425">
        <v>2020</v>
      </c>
      <c r="DO3" s="414"/>
      <c r="DP3" s="415"/>
      <c r="DQ3" s="427"/>
      <c r="DR3" s="432"/>
      <c r="DS3" s="425">
        <v>2018</v>
      </c>
      <c r="DT3" s="426">
        <v>2019</v>
      </c>
      <c r="DU3" s="426">
        <v>2020</v>
      </c>
      <c r="DV3" s="425">
        <v>2018</v>
      </c>
      <c r="DW3" s="425">
        <v>2019</v>
      </c>
      <c r="DX3" s="425">
        <v>2020</v>
      </c>
      <c r="DY3" s="414"/>
      <c r="DZ3" s="415"/>
      <c r="EA3" s="427"/>
      <c r="EB3" s="417"/>
    </row>
    <row r="4" ht="28.5" customHeight="1">
      <c r="A4" s="268" t="s">
        <v>23</v>
      </c>
      <c r="B4" s="269"/>
      <c r="C4" s="269"/>
      <c r="D4" s="269"/>
      <c r="F4" s="433"/>
      <c r="G4" s="433"/>
      <c r="H4" s="433"/>
      <c r="I4" s="434"/>
      <c r="J4" s="435"/>
      <c r="K4" s="436"/>
      <c r="L4" s="437"/>
      <c r="M4" s="269"/>
      <c r="N4" s="269"/>
      <c r="O4" s="269"/>
      <c r="P4" s="269"/>
      <c r="Q4" s="433"/>
      <c r="R4" s="433"/>
      <c r="S4" s="434"/>
      <c r="T4" s="434"/>
      <c r="U4" s="435"/>
      <c r="V4" s="436"/>
      <c r="W4" s="437"/>
      <c r="X4" s="437"/>
      <c r="Y4" s="438"/>
      <c r="Z4" s="269"/>
      <c r="AA4" s="269"/>
      <c r="AB4" s="276"/>
      <c r="AC4" s="269"/>
      <c r="AD4" s="433"/>
      <c r="AE4" s="433"/>
      <c r="AF4" s="434"/>
      <c r="AG4" s="435"/>
      <c r="AH4" s="436"/>
      <c r="AI4" s="439"/>
      <c r="AJ4" s="437"/>
      <c r="AK4" s="437"/>
      <c r="AL4" s="269"/>
      <c r="AM4" s="269"/>
      <c r="AN4" s="276"/>
      <c r="AO4" s="269"/>
      <c r="AP4" s="433"/>
      <c r="AQ4" s="433"/>
      <c r="AR4" s="434"/>
      <c r="AS4" s="434"/>
      <c r="AT4" s="280"/>
      <c r="AU4" s="439"/>
      <c r="AV4" s="437"/>
      <c r="AW4" s="435"/>
      <c r="AX4" s="436"/>
      <c r="AY4" s="437"/>
      <c r="AZ4" s="435"/>
      <c r="BA4" s="437"/>
      <c r="BB4" s="269"/>
      <c r="BC4" s="269"/>
      <c r="BD4" s="276"/>
      <c r="BE4" s="269"/>
      <c r="BF4" s="433"/>
      <c r="BG4" s="433"/>
      <c r="BH4" s="434"/>
      <c r="BI4" s="434"/>
      <c r="BJ4" s="280"/>
      <c r="BK4" s="439"/>
      <c r="BL4" s="437"/>
      <c r="BM4" s="435"/>
      <c r="BN4" s="436"/>
      <c r="BO4" s="437"/>
      <c r="BP4" s="435"/>
      <c r="BQ4" s="437"/>
      <c r="BR4" s="269"/>
      <c r="BS4" s="269"/>
      <c r="BT4" s="276"/>
      <c r="BU4" s="269"/>
      <c r="BV4" s="433"/>
      <c r="BW4" s="433"/>
      <c r="BX4" s="434"/>
      <c r="BY4" s="434"/>
      <c r="BZ4" s="434"/>
      <c r="CA4" s="280"/>
      <c r="CB4" s="439"/>
      <c r="CC4" s="437"/>
      <c r="CD4" s="435"/>
      <c r="CE4" s="436"/>
      <c r="CF4" s="437"/>
      <c r="CG4" s="435"/>
      <c r="CH4" s="436"/>
      <c r="CI4" s="437"/>
      <c r="CJ4" s="435"/>
      <c r="CK4" s="437"/>
      <c r="CL4" s="440"/>
      <c r="CM4" s="269"/>
      <c r="CN4" s="269"/>
      <c r="CO4" s="269"/>
      <c r="CP4" s="433"/>
      <c r="CQ4" s="433"/>
      <c r="CR4" s="433"/>
      <c r="CS4" s="434"/>
      <c r="CT4" s="280"/>
      <c r="CU4" s="439"/>
      <c r="CV4" s="437"/>
      <c r="CW4" s="435"/>
      <c r="CX4" s="437"/>
      <c r="CY4" s="269"/>
      <c r="CZ4" s="269"/>
      <c r="DA4" s="276"/>
      <c r="DB4" s="269"/>
      <c r="DC4" s="433"/>
      <c r="DD4" s="433"/>
      <c r="DE4" s="434"/>
      <c r="DF4" s="435"/>
      <c r="DG4" s="436"/>
      <c r="DH4" s="437"/>
      <c r="DI4" s="269"/>
      <c r="DJ4" s="269"/>
      <c r="DK4" s="276"/>
      <c r="DL4" s="269"/>
      <c r="DM4" s="433"/>
      <c r="DN4" s="433"/>
      <c r="DO4" s="434"/>
      <c r="DP4" s="435"/>
      <c r="DQ4" s="436"/>
      <c r="DR4" s="437"/>
      <c r="DS4" s="269"/>
      <c r="DT4" s="269"/>
      <c r="DU4" s="269"/>
      <c r="DV4" s="269"/>
      <c r="DW4" s="433"/>
      <c r="DX4" s="433"/>
      <c r="DY4" s="434"/>
      <c r="DZ4" s="435"/>
      <c r="EA4" s="436"/>
      <c r="EB4" s="437"/>
    </row>
    <row r="5" ht="49.5" customHeight="1">
      <c r="A5" s="141" t="s">
        <v>24</v>
      </c>
      <c r="B5" s="441">
        <f>'[7]численность 2020'!C5</f>
        <v>67.029998779296875</v>
      </c>
      <c r="C5" s="442">
        <v>41.758785000000003</v>
      </c>
      <c r="D5" s="442">
        <v>28.030788000000001</v>
      </c>
      <c r="E5" s="442">
        <f>'[7]численность 2020'!D5</f>
        <v>33.584346771240234</v>
      </c>
      <c r="F5" s="441">
        <v>0.62298699999999996</v>
      </c>
      <c r="G5" s="441">
        <f t="shared" ref="G5:G68" si="1006">D5/B5</f>
        <v>0.41818273805919493</v>
      </c>
      <c r="H5" s="441">
        <f t="shared" ref="H5:H9" si="1007">E5/B5</f>
        <v>0.50103457232365656</v>
      </c>
      <c r="I5" s="443">
        <f>'[7]заявки 2020-2021'!O11</f>
        <v>10</v>
      </c>
      <c r="J5" s="444">
        <f t="shared" ref="J5:J9" si="1008">IF(E5&gt;34,E5*0.34999999999999998,0)</f>
        <v>0</v>
      </c>
      <c r="K5" s="445">
        <f t="shared" ref="K5:K68" si="1009">IF(I5&lt;J5,I5,J5)</f>
        <v>0</v>
      </c>
      <c r="L5" s="446"/>
      <c r="M5" s="442">
        <v>14</v>
      </c>
      <c r="N5" s="442">
        <v>14</v>
      </c>
      <c r="O5" s="447">
        <f>'[7]заявки 2020-2021'!K11</f>
        <v>14</v>
      </c>
      <c r="P5" s="441">
        <f t="shared" ref="P5:P68" si="1010">M5/B5</f>
        <v>0.20886170751839683</v>
      </c>
      <c r="Q5" s="441">
        <v>0.20886199999999999</v>
      </c>
      <c r="R5" s="441">
        <f t="shared" ref="R5:R68" si="1011">O5/B5</f>
        <v>0.20886170751839683</v>
      </c>
      <c r="S5" s="443">
        <f>'[7]заявки 2020-2021'!M11</f>
        <v>1</v>
      </c>
      <c r="T5" s="443">
        <f>'[7]заявки 2020-2021'!N11</f>
        <v>1</v>
      </c>
      <c r="U5" s="444">
        <f t="shared" ref="U5:U9" si="1012">O5*0.14999999999999999</f>
        <v>2.1000000000000001</v>
      </c>
      <c r="V5" s="445">
        <f t="shared" ref="V5:V68" si="1013">IF(S5&lt;U5,S5,U5)</f>
        <v>1</v>
      </c>
      <c r="W5" s="446">
        <v>1</v>
      </c>
      <c r="X5" s="446">
        <v>1</v>
      </c>
      <c r="Y5" s="448"/>
      <c r="Z5" s="442">
        <v>0</v>
      </c>
      <c r="AA5" s="442">
        <v>0</v>
      </c>
      <c r="AB5" s="442">
        <f>'[7]численность 2020'!E5</f>
        <v>0</v>
      </c>
      <c r="AC5" s="441">
        <v>0</v>
      </c>
      <c r="AD5" s="441">
        <v>0</v>
      </c>
      <c r="AE5" s="441">
        <f t="shared" ref="AE5:AE9" si="1014">AB5/B5</f>
        <v>0</v>
      </c>
      <c r="AF5" s="443">
        <f>'[7]заявки 2020-2021'!J11</f>
        <v>0</v>
      </c>
      <c r="AG5" s="444">
        <f>IF(AB5&gt;34,AB5*0.5,0)</f>
        <v>0</v>
      </c>
      <c r="AH5" s="445">
        <f t="shared" ref="AH5:AH68" si="1015">IF(AF5&lt;AG5,AF5,AG5)</f>
        <v>0</v>
      </c>
      <c r="AI5" s="449">
        <f t="shared" ref="AI5:AI68" si="1016">AJ5*0.75</f>
        <v>0</v>
      </c>
      <c r="AJ5" s="446"/>
      <c r="AK5" s="446"/>
      <c r="AL5" s="442">
        <v>1110.667725</v>
      </c>
      <c r="AM5" s="442">
        <v>889.63574200000005</v>
      </c>
      <c r="AN5" s="442">
        <f>'[7]численность 2020'!F5</f>
        <v>881.589111328125</v>
      </c>
      <c r="AO5" s="441">
        <v>16.569711000000002</v>
      </c>
      <c r="AP5" s="441">
        <v>13.272202999999999</v>
      </c>
      <c r="AQ5" s="441">
        <f t="shared" ref="AQ5:AQ68" si="1017">AN5/B5</f>
        <v>13.152157651544158</v>
      </c>
      <c r="AR5" s="443">
        <f>'[7]заявки 2020-2021'!D11</f>
        <v>90</v>
      </c>
      <c r="AS5" s="443">
        <f>'[7]заявки 2020-2021'!E11</f>
        <v>1</v>
      </c>
      <c r="AT5" s="444">
        <f t="shared" ref="AT5:AT68" si="1018">IF(AN5&gt;34,IF(AQ5&gt;10,AN5*0.14999999999999999,IF(AQ5&gt;8,AN5*0.12,IF(AQ5&gt;6,AN5*0.10000000000000001,IF(AQ5&gt;4,AN5*0.080000000000000002,IF(AQ5&gt;2,AN5*0.070000000000000007,IF(AQ5&gt;1,AN5*0.050000000000000003,IF(AQ5&lt;1,AN5*0.029999999999999999,0))))))),0)</f>
        <v>132.23836669921874</v>
      </c>
      <c r="AU5" s="449">
        <f t="shared" ref="AU5:AU68" si="1019">IF(AR5&lt;AT5,AR5,AT5)</f>
        <v>90</v>
      </c>
      <c r="AV5" s="446">
        <v>90</v>
      </c>
      <c r="AW5" s="444">
        <f t="shared" ref="AW5:AW68" si="1020">IF(AV5&gt;3,AV5*0.25,0)</f>
        <v>22.5</v>
      </c>
      <c r="AX5" s="445">
        <f t="shared" ref="AX5:AX68" si="1021">IF(AS5&lt;AW5,AS5,AW5)</f>
        <v>1</v>
      </c>
      <c r="AY5" s="446">
        <v>1</v>
      </c>
      <c r="AZ5" s="444">
        <f t="shared" ref="AZ5:AZ68" si="1022">AV5*0.5</f>
        <v>45</v>
      </c>
      <c r="BA5" s="446">
        <v>45</v>
      </c>
      <c r="BB5" s="442">
        <v>0</v>
      </c>
      <c r="BC5" s="442">
        <v>1.737681</v>
      </c>
      <c r="BD5" s="442">
        <f>'[7]численность 2020'!G5</f>
        <v>0.88916885852813721</v>
      </c>
      <c r="BE5" s="441">
        <v>0</v>
      </c>
      <c r="BF5" s="441">
        <v>2.5923999999999999e-002</v>
      </c>
      <c r="BG5" s="441">
        <f t="shared" ref="BG5:BG68" si="1023">BD5/B5</f>
        <v>1.3265237576026469e-002</v>
      </c>
      <c r="BH5" s="443">
        <f>'[7]заявки 2020-2021'!B11</f>
        <v>0</v>
      </c>
      <c r="BI5" s="443">
        <f>'[7]заявки 2020-2021'!C11</f>
        <v>0</v>
      </c>
      <c r="BJ5" s="444">
        <f t="shared" ref="BJ5:BJ68" si="1024">IF(BD5&gt;1,IF(BG5&gt;10,BD5*0.14999999999999999,IF(BG5&gt;8,BD5*0.12,IF(BG5&gt;6,BD5*0.10000000000000001,IF(BG5&gt;4,BD5*0.080000000000000002,IF(BG5&gt;2,BD5*0.070000000000000007,IF(BG5&gt;1,BD5*0.050000000000000003,IF(BG5&lt;1,BD5*0.029999999999999999,0))))))),0)</f>
        <v>0</v>
      </c>
      <c r="BK5" s="449">
        <f t="shared" ref="BK5:BK68" si="1025">IF(BH5&lt;BJ5,BH5,BJ5)</f>
        <v>0</v>
      </c>
      <c r="BL5" s="446"/>
      <c r="BM5" s="444">
        <f t="shared" ref="BM5:BM68" si="1026">IF(BL5&gt;3,BL5*0.25,0)</f>
        <v>0</v>
      </c>
      <c r="BN5" s="445">
        <f t="shared" ref="BN5:BN68" si="1027">IF(BI5&lt;BM5,BI5,BM5)</f>
        <v>0</v>
      </c>
      <c r="BO5" s="446"/>
      <c r="BP5" s="444">
        <f t="shared" ref="BP5:BP68" si="1028">BL5*0.20000000000000001</f>
        <v>0</v>
      </c>
      <c r="BQ5" s="446"/>
      <c r="BR5" s="442">
        <v>25.551479</v>
      </c>
      <c r="BS5" s="442">
        <v>8.6884060000000005</v>
      </c>
      <c r="BT5" s="442">
        <f>'[7]численность 2020'!H5</f>
        <v>40.901771545410156</v>
      </c>
      <c r="BU5" s="441">
        <v>0.38119500000000001</v>
      </c>
      <c r="BV5" s="441">
        <v>0.12962000000000001</v>
      </c>
      <c r="BW5" s="441">
        <f t="shared" ref="BW5:BW68" si="1029">BT5/B5</f>
        <v>0.61020098896441011</v>
      </c>
      <c r="BX5" s="443">
        <f>'[7]заявки 2020-2021'!F11</f>
        <v>1</v>
      </c>
      <c r="BY5" s="443">
        <f>'[7]заявки 2020-2021'!G11</f>
        <v>0</v>
      </c>
      <c r="BZ5" s="443">
        <f>'[7]заявки 2020-2021'!H11</f>
        <v>0</v>
      </c>
      <c r="CA5" s="444">
        <f t="shared" ref="CA5:CA68" si="1030">IF(BT5&gt;1,IF(BW5&gt;10,BT5*0.14999999999999999,IF(BW5&gt;8,BT5*0.12,IF(BW5&gt;6,BT5*0.10000000000000001,IF(BW5&gt;4,BT5*0.080000000000000002,IF(BW5&gt;2,BT5*0.070000000000000007,IF(BW5&gt;1,BT5*0.050000000000000003,IF(BW5&lt;1,BT5*0.029999999999999999,0))))))),0)</f>
        <v>1.2270531463623047</v>
      </c>
      <c r="CB5" s="449">
        <f t="shared" ref="CB5:CB68" si="1031">IF(BX5&lt;CA5,BX5,CA5)</f>
        <v>1</v>
      </c>
      <c r="CC5" s="446">
        <v>1</v>
      </c>
      <c r="CD5" s="444">
        <f t="shared" ref="CD5:CD68" si="1032">IF(CC5&gt;3,CC5*0.125,0)</f>
        <v>0</v>
      </c>
      <c r="CE5" s="445">
        <f t="shared" ref="CE5:CE68" si="1033">IF(BY5&lt;CD5,BY5,CD5)</f>
        <v>0</v>
      </c>
      <c r="CF5" s="446"/>
      <c r="CG5" s="444">
        <f t="shared" ref="CG5:CG68" si="1034">IF(CC5&gt;3,CC5*0.125,0)</f>
        <v>0</v>
      </c>
      <c r="CH5" s="445">
        <f t="shared" ref="CH5:CH68" si="1035">IF(BZ5&lt;CG5,BZ5,CG5)</f>
        <v>0</v>
      </c>
      <c r="CI5" s="446"/>
      <c r="CJ5" s="444">
        <f t="shared" ref="CJ5:CJ68" si="1036">CC5*0.20000000000000001</f>
        <v>0.20000000000000001</v>
      </c>
      <c r="CK5" s="446"/>
      <c r="CL5" s="450">
        <f t="shared" ref="CL5:CL68" si="1037">IF(CC5*0.25&gt;CF5+CI5-0.10000000000000001,1,0)</f>
        <v>1</v>
      </c>
      <c r="CM5" s="442">
        <v>9</v>
      </c>
      <c r="CN5" s="442">
        <v>0</v>
      </c>
      <c r="CO5" s="442" t="e">
        <f>'[7]заявки 2020-2021'!#REF!</f>
        <v>#REF!</v>
      </c>
      <c r="CP5" s="441">
        <v>0.109</v>
      </c>
      <c r="CQ5" s="441">
        <v>0</v>
      </c>
      <c r="CR5" s="441" t="e">
        <f>'[7]заявки 2020-2021'!#REF!</f>
        <v>#REF!</v>
      </c>
      <c r="CS5" s="443" t="e">
        <f>'[7]заявки 2020-2021'!#REF!</f>
        <v>#REF!</v>
      </c>
      <c r="CT5" s="444" t="e">
        <f t="shared" ref="CT5:CT68" si="1038">IF((CO5*0.10000000000000001)&gt;0,CO5*0.80000000000000004,0)</f>
        <v>#REF!</v>
      </c>
      <c r="CU5" s="449" t="e">
        <f t="shared" ref="CU5:CU68" si="1039">IF(CS5&lt;CT5,CS5,CT5)</f>
        <v>#REF!</v>
      </c>
      <c r="CV5" s="446"/>
      <c r="CW5" s="444">
        <f t="shared" ref="CW5:CW68" si="1040">CV5*0.80000000000000004</f>
        <v>0</v>
      </c>
      <c r="CX5" s="446"/>
      <c r="CY5" s="442">
        <v>0</v>
      </c>
      <c r="CZ5" s="442">
        <v>0</v>
      </c>
      <c r="DA5" s="442">
        <f>'[7]численность 2020'!I5</f>
        <v>0</v>
      </c>
      <c r="DB5" s="441">
        <v>0</v>
      </c>
      <c r="DC5" s="441">
        <v>0</v>
      </c>
      <c r="DD5" s="441">
        <f t="shared" ref="DD5:DD68" si="1041">DA5/B5</f>
        <v>0</v>
      </c>
      <c r="DE5" s="443">
        <f>'[7]заявки 2020-2021'!I11</f>
        <v>0</v>
      </c>
      <c r="DF5" s="444">
        <f t="shared" ref="DF5:DF68" si="1042">IF(DA5&gt;34,DA5*0.17999999999999999,0)</f>
        <v>0</v>
      </c>
      <c r="DG5" s="445">
        <f t="shared" ref="DG5:DG68" si="1043">IF(DE5&lt;DF5,DE5,DF5)</f>
        <v>0</v>
      </c>
      <c r="DH5" s="446"/>
      <c r="DI5" s="442">
        <v>0.32221300000000003</v>
      </c>
      <c r="DJ5" s="442">
        <v>0</v>
      </c>
      <c r="DK5" s="442">
        <f>'[7]численность 2020'!J5</f>
        <v>0</v>
      </c>
      <c r="DL5" s="441">
        <v>0</v>
      </c>
      <c r="DM5" s="441">
        <v>0</v>
      </c>
      <c r="DN5" s="441">
        <f t="shared" ref="DN5:DN68" si="1044">DK5/B5</f>
        <v>0</v>
      </c>
      <c r="DO5" s="443">
        <f>'[7]заявки 2020-2021'!P11</f>
        <v>0</v>
      </c>
      <c r="DP5" s="444">
        <f t="shared" ref="DP5:DP68" si="1045">DK5*0.10000000000000001</f>
        <v>0</v>
      </c>
      <c r="DQ5" s="445">
        <f t="shared" ref="DQ5:DQ68" si="1046">IF(DO5&lt;DP5,DO5,DP5)</f>
        <v>0</v>
      </c>
      <c r="DR5" s="446"/>
      <c r="DS5" s="442">
        <v>20</v>
      </c>
      <c r="DT5" s="447">
        <v>21</v>
      </c>
      <c r="DU5" s="447">
        <f>'[7]заявки 2020-2021'!Q11</f>
        <v>21</v>
      </c>
      <c r="DV5" s="441">
        <f t="shared" ref="DV5:DV68" si="1047">DS5/B5</f>
        <v>0.29837386788342402</v>
      </c>
      <c r="DW5" s="441">
        <v>0.31329299999999999</v>
      </c>
      <c r="DX5" s="441">
        <f t="shared" ref="DX5:DX9" si="1048">DU5/B5</f>
        <v>0.31329256127759525</v>
      </c>
      <c r="DY5" s="443">
        <f>'[7]заявки 2020-2021'!S11</f>
        <v>2</v>
      </c>
      <c r="DZ5" s="444">
        <f t="shared" ref="DZ5:DZ9" si="1049">DU5*0.10000000000000001</f>
        <v>2.1000000000000001</v>
      </c>
      <c r="EA5" s="445">
        <f t="shared" ref="EA5:EA68" si="1050">IF(DY5&lt;DZ5,DY5,DZ5)</f>
        <v>2</v>
      </c>
      <c r="EB5" s="446">
        <v>2</v>
      </c>
    </row>
    <row r="6" ht="30" customHeight="1">
      <c r="A6" s="294" t="s">
        <v>25</v>
      </c>
      <c r="B6" s="441">
        <f>'[7]численность 2020'!C6</f>
        <v>12.795000076293945</v>
      </c>
      <c r="C6" s="442">
        <f>B6*F6</f>
        <v>33.577099906101388</v>
      </c>
      <c r="D6" s="442">
        <v>34.077537999999997</v>
      </c>
      <c r="E6" s="442">
        <f>'[7]численность 2020'!D6</f>
        <v>36.139179229736328</v>
      </c>
      <c r="F6" s="441">
        <v>2.6242359999999998</v>
      </c>
      <c r="G6" s="441">
        <f t="shared" si="1006"/>
        <v>2.6633479744762618</v>
      </c>
      <c r="H6" s="441">
        <f t="shared" si="1007"/>
        <v>2.8244766716878358</v>
      </c>
      <c r="I6" s="443">
        <f>'[7]заявки 2020-2021'!O12</f>
        <v>12</v>
      </c>
      <c r="J6" s="444">
        <f t="shared" si="1008"/>
        <v>12.648712730407714</v>
      </c>
      <c r="K6" s="445">
        <f t="shared" si="1009"/>
        <v>12</v>
      </c>
      <c r="L6" s="446">
        <v>12</v>
      </c>
      <c r="M6" s="442">
        <v>9</v>
      </c>
      <c r="N6" s="442">
        <v>9</v>
      </c>
      <c r="O6" s="447">
        <f>'[7]заявки 2020-2021'!K12</f>
        <v>10</v>
      </c>
      <c r="P6" s="441">
        <f t="shared" si="1010"/>
        <v>0.7033997613391838</v>
      </c>
      <c r="Q6" s="441">
        <v>0.69999999999999996</v>
      </c>
      <c r="R6" s="441">
        <f t="shared" si="1011"/>
        <v>0.78155529037687088</v>
      </c>
      <c r="S6" s="443">
        <f>'[7]заявки 2020-2021'!M12</f>
        <v>1</v>
      </c>
      <c r="T6" s="443">
        <f>'[7]заявки 2020-2021'!N12</f>
        <v>1</v>
      </c>
      <c r="U6" s="444">
        <f t="shared" si="1012"/>
        <v>1.5</v>
      </c>
      <c r="V6" s="445">
        <f t="shared" si="1013"/>
        <v>1</v>
      </c>
      <c r="W6" s="446">
        <v>1</v>
      </c>
      <c r="X6" s="446">
        <v>1</v>
      </c>
      <c r="Y6" s="448"/>
      <c r="Z6" s="442">
        <f>B6*AC6</f>
        <v>11.51480392879988</v>
      </c>
      <c r="AA6" s="442">
        <f>B6*AD6</f>
        <v>5.6703354961421546</v>
      </c>
      <c r="AB6" s="442">
        <f>'[7]численность 2020'!E6</f>
        <v>9.6569862365722656</v>
      </c>
      <c r="AC6" s="441">
        <v>0.89994600000000002</v>
      </c>
      <c r="AD6" s="441">
        <v>0.44316800000000001</v>
      </c>
      <c r="AE6" s="441">
        <f t="shared" si="1014"/>
        <v>0.7547468682289683</v>
      </c>
      <c r="AF6" s="443">
        <f>'[7]заявки 2020-2021'!J12</f>
        <v>0</v>
      </c>
      <c r="AG6" s="444">
        <f>IF(AB6&gt;34,AB6*0.050000000000000003,0)</f>
        <v>0</v>
      </c>
      <c r="AH6" s="445">
        <f t="shared" si="1015"/>
        <v>0</v>
      </c>
      <c r="AI6" s="449">
        <f t="shared" si="1016"/>
        <v>0</v>
      </c>
      <c r="AJ6" s="446"/>
      <c r="AK6" s="446"/>
      <c r="AL6" s="442">
        <f>B6*AO6</f>
        <v>88.041517593978469</v>
      </c>
      <c r="AM6" s="442">
        <f>B6*AP6</f>
        <v>116.13825971782846</v>
      </c>
      <c r="AN6" s="442">
        <f>'[7]численность 2020'!F6</f>
        <v>184.40972900390625</v>
      </c>
      <c r="AO6" s="441">
        <v>6.8809310000000004</v>
      </c>
      <c r="AP6" s="441">
        <v>9.0768470000000008</v>
      </c>
      <c r="AQ6" s="441">
        <f t="shared" si="1017"/>
        <v>14.412639929996802</v>
      </c>
      <c r="AR6" s="443">
        <f>'[7]заявки 2020-2021'!D12</f>
        <v>32</v>
      </c>
      <c r="AS6" s="443">
        <f>'[7]заявки 2020-2021'!E12</f>
        <v>2</v>
      </c>
      <c r="AT6" s="444">
        <f t="shared" si="1018"/>
        <v>27.661459350585936</v>
      </c>
      <c r="AU6" s="449">
        <f t="shared" si="1019"/>
        <v>27.661459350585936</v>
      </c>
      <c r="AV6" s="446">
        <v>27</v>
      </c>
      <c r="AW6" s="444">
        <f t="shared" si="1020"/>
        <v>6.75</v>
      </c>
      <c r="AX6" s="445">
        <f t="shared" si="1021"/>
        <v>2</v>
      </c>
      <c r="AY6" s="446">
        <v>2</v>
      </c>
      <c r="AZ6" s="444">
        <f t="shared" si="1022"/>
        <v>13.5</v>
      </c>
      <c r="BA6" s="446">
        <v>13</v>
      </c>
      <c r="BB6" s="442">
        <f>B6*BE6</f>
        <v>25.502529143848978</v>
      </c>
      <c r="BC6" s="442">
        <f>B6*BF6</f>
        <v>19.248055906392345</v>
      </c>
      <c r="BD6" s="442">
        <f>'[7]численность 2020'!G6</f>
        <v>32.912117004394531</v>
      </c>
      <c r="BE6" s="441">
        <v>1.9931639999999999</v>
      </c>
      <c r="BF6" s="441">
        <v>1.5043420000000001</v>
      </c>
      <c r="BG6" s="441">
        <f t="shared" si="1023"/>
        <v>2.572263916228712</v>
      </c>
      <c r="BH6" s="443">
        <f>'[7]заявки 2020-2021'!B12</f>
        <v>2</v>
      </c>
      <c r="BI6" s="443">
        <f>'[7]заявки 2020-2021'!C12</f>
        <v>0</v>
      </c>
      <c r="BJ6" s="444">
        <f t="shared" si="1024"/>
        <v>2.3038481903076176</v>
      </c>
      <c r="BK6" s="449">
        <f t="shared" si="1025"/>
        <v>2</v>
      </c>
      <c r="BL6" s="446">
        <v>2</v>
      </c>
      <c r="BM6" s="444">
        <f t="shared" si="1026"/>
        <v>0</v>
      </c>
      <c r="BN6" s="445">
        <f t="shared" si="1027"/>
        <v>0</v>
      </c>
      <c r="BO6" s="446"/>
      <c r="BP6" s="444">
        <f t="shared" si="1028"/>
        <v>0.40000000000000002</v>
      </c>
      <c r="BQ6" s="446"/>
      <c r="BR6" s="442">
        <f>B6*BU6</f>
        <v>76.507594036289476</v>
      </c>
      <c r="BS6" s="442">
        <f>B6*BV6</f>
        <v>42.805380492081227</v>
      </c>
      <c r="BT6" s="442">
        <f>'[7]численность 2020'!H6</f>
        <v>79.029930114746094</v>
      </c>
      <c r="BU6" s="441">
        <v>5.9794910000000003</v>
      </c>
      <c r="BV6" s="441">
        <v>3.3454769999999998</v>
      </c>
      <c r="BW6" s="441">
        <f t="shared" si="1029"/>
        <v>6.1766259979294196</v>
      </c>
      <c r="BX6" s="443">
        <f>'[7]заявки 2020-2021'!F12</f>
        <v>6</v>
      </c>
      <c r="BY6" s="443">
        <f>'[7]заявки 2020-2021'!G12</f>
        <v>1</v>
      </c>
      <c r="BZ6" s="443">
        <f>'[7]заявки 2020-2021'!H12</f>
        <v>1</v>
      </c>
      <c r="CA6" s="444">
        <f t="shared" si="1030"/>
        <v>7.9029930114746101</v>
      </c>
      <c r="CB6" s="449">
        <f t="shared" si="1031"/>
        <v>6</v>
      </c>
      <c r="CC6" s="446">
        <v>6</v>
      </c>
      <c r="CD6" s="444">
        <f t="shared" si="1032"/>
        <v>0.75</v>
      </c>
      <c r="CE6" s="445">
        <f t="shared" si="1033"/>
        <v>0.75</v>
      </c>
      <c r="CF6" s="446"/>
      <c r="CG6" s="444">
        <f t="shared" si="1034"/>
        <v>0.75</v>
      </c>
      <c r="CH6" s="445">
        <f t="shared" si="1035"/>
        <v>0.75</v>
      </c>
      <c r="CI6" s="446">
        <v>1</v>
      </c>
      <c r="CJ6" s="444">
        <f t="shared" si="1036"/>
        <v>1.2000000000000002</v>
      </c>
      <c r="CK6" s="446">
        <v>1</v>
      </c>
      <c r="CL6" s="450">
        <f t="shared" si="1037"/>
        <v>1</v>
      </c>
      <c r="CM6" s="442"/>
      <c r="CN6" s="442">
        <v>37</v>
      </c>
      <c r="CO6" s="442" t="e">
        <f>#NAME?</f>
        <v>#REF!</v>
      </c>
      <c r="CP6" s="441"/>
      <c r="CQ6" s="441">
        <v>0.10000000000000001</v>
      </c>
      <c r="CR6" s="441" t="e">
        <f>#NAME?</f>
        <v>#REF!</v>
      </c>
      <c r="CS6" s="443" t="e">
        <f>#NAME?</f>
        <v>#REF!</v>
      </c>
      <c r="CT6" s="444" t="e">
        <f t="shared" si="1038"/>
        <v>#REF!</v>
      </c>
      <c r="CU6" s="449" t="e">
        <f t="shared" si="1039"/>
        <v>#REF!</v>
      </c>
      <c r="CV6" s="446"/>
      <c r="CW6" s="444">
        <f t="shared" si="1040"/>
        <v>0</v>
      </c>
      <c r="CX6" s="446"/>
      <c r="CY6" s="442">
        <v>0</v>
      </c>
      <c r="CZ6" s="442">
        <v>0</v>
      </c>
      <c r="DA6" s="442">
        <f>'[7]численность 2020'!I6</f>
        <v>0</v>
      </c>
      <c r="DB6" s="441">
        <v>0</v>
      </c>
      <c r="DC6" s="441">
        <v>0</v>
      </c>
      <c r="DD6" s="441">
        <f t="shared" si="1041"/>
        <v>0</v>
      </c>
      <c r="DE6" s="443">
        <f>'[7]заявки 2020-2021'!I12</f>
        <v>0</v>
      </c>
      <c r="DF6" s="444">
        <f t="shared" si="1042"/>
        <v>0</v>
      </c>
      <c r="DG6" s="445">
        <f t="shared" si="1043"/>
        <v>0</v>
      </c>
      <c r="DH6" s="446"/>
      <c r="DI6" s="442">
        <v>0.56815700000000002</v>
      </c>
      <c r="DJ6" s="442">
        <v>0.57122300000000004</v>
      </c>
      <c r="DK6" s="442">
        <f>'[7]численность 2020'!J6</f>
        <v>1.0106148719787598</v>
      </c>
      <c r="DL6" s="441">
        <v>2.5766000000000001e-002</v>
      </c>
      <c r="DM6" s="441">
        <v>2.5766000000000001e-002</v>
      </c>
      <c r="DN6" s="441">
        <f t="shared" si="1044"/>
        <v>7.8985139972854376e-002</v>
      </c>
      <c r="DO6" s="443">
        <f>'[7]заявки 2020-2021'!P12</f>
        <v>0</v>
      </c>
      <c r="DP6" s="444">
        <f t="shared" si="1045"/>
        <v>0.10106148719787598</v>
      </c>
      <c r="DQ6" s="445">
        <f t="shared" si="1046"/>
        <v>0</v>
      </c>
      <c r="DR6" s="446"/>
      <c r="DS6" s="442">
        <v>20</v>
      </c>
      <c r="DT6" s="447">
        <v>22</v>
      </c>
      <c r="DU6" s="447">
        <f>'[7]заявки 2020-2021'!Q12</f>
        <v>25</v>
      </c>
      <c r="DV6" s="441">
        <f t="shared" si="1047"/>
        <v>1.5631105807537418</v>
      </c>
      <c r="DW6" s="441">
        <f>DT6/B6</f>
        <v>1.7194216388291159</v>
      </c>
      <c r="DX6" s="441">
        <f t="shared" si="1048"/>
        <v>1.9538882259421773</v>
      </c>
      <c r="DY6" s="443">
        <f>'[7]заявки 2020-2021'!S12</f>
        <v>2</v>
      </c>
      <c r="DZ6" s="444">
        <f t="shared" si="1049"/>
        <v>2.5</v>
      </c>
      <c r="EA6" s="445">
        <f t="shared" si="1050"/>
        <v>2</v>
      </c>
      <c r="EB6" s="446">
        <v>2</v>
      </c>
      <c r="EC6" s="441"/>
    </row>
    <row r="7" ht="13.5" customHeight="1">
      <c r="A7" s="268" t="str">
        <f>'[1]РАСЧЕТЫ'!A39</f>
        <v xml:space="preserve">Балаганский район</v>
      </c>
      <c r="B7" s="441"/>
      <c r="C7" s="442"/>
      <c r="D7" s="442"/>
      <c r="E7" s="442"/>
      <c r="F7" s="441"/>
      <c r="G7" s="441" t="e">
        <f t="shared" si="1006"/>
        <v>#DIV/0!</v>
      </c>
      <c r="H7" s="441"/>
      <c r="I7" s="443"/>
      <c r="J7" s="444"/>
      <c r="K7" s="445"/>
      <c r="L7" s="446"/>
      <c r="M7" s="442"/>
      <c r="N7" s="442"/>
      <c r="O7" s="447"/>
      <c r="P7" s="441" t="e">
        <f t="shared" si="1010"/>
        <v>#DIV/0!</v>
      </c>
      <c r="Q7" s="441"/>
      <c r="R7" s="441"/>
      <c r="S7" s="443"/>
      <c r="T7" s="443"/>
      <c r="U7" s="444"/>
      <c r="V7" s="445"/>
      <c r="W7" s="446"/>
      <c r="X7" s="446"/>
      <c r="Y7" s="448"/>
      <c r="Z7" s="442"/>
      <c r="AA7" s="442"/>
      <c r="AB7" s="442"/>
      <c r="AC7" s="441"/>
      <c r="AD7" s="441"/>
      <c r="AE7" s="441"/>
      <c r="AF7" s="443"/>
      <c r="AG7" s="444"/>
      <c r="AH7" s="445"/>
      <c r="AI7" s="449"/>
      <c r="AJ7" s="446"/>
      <c r="AK7" s="446"/>
      <c r="AL7" s="442"/>
      <c r="AM7" s="442"/>
      <c r="AN7" s="442"/>
      <c r="AO7" s="441"/>
      <c r="AP7" s="441"/>
      <c r="AQ7" s="441"/>
      <c r="AR7" s="443"/>
      <c r="AS7" s="443"/>
      <c r="AT7" s="444">
        <f t="shared" si="1018"/>
        <v>0</v>
      </c>
      <c r="AU7" s="449">
        <f t="shared" si="1019"/>
        <v>0</v>
      </c>
      <c r="AV7" s="446"/>
      <c r="AW7" s="444">
        <f t="shared" si="1020"/>
        <v>0</v>
      </c>
      <c r="AX7" s="445">
        <f t="shared" si="1021"/>
        <v>0</v>
      </c>
      <c r="AY7" s="446"/>
      <c r="AZ7" s="444">
        <f t="shared" si="1022"/>
        <v>0</v>
      </c>
      <c r="BA7" s="446"/>
      <c r="BB7" s="442"/>
      <c r="BC7" s="442"/>
      <c r="BD7" s="442"/>
      <c r="BE7" s="441"/>
      <c r="BF7" s="441"/>
      <c r="BG7" s="441"/>
      <c r="BH7" s="443"/>
      <c r="BI7" s="443"/>
      <c r="BJ7" s="444">
        <f t="shared" si="1024"/>
        <v>0</v>
      </c>
      <c r="BK7" s="449">
        <f t="shared" si="1025"/>
        <v>0</v>
      </c>
      <c r="BL7" s="446"/>
      <c r="BM7" s="444">
        <f t="shared" si="1026"/>
        <v>0</v>
      </c>
      <c r="BN7" s="445">
        <f t="shared" si="1027"/>
        <v>0</v>
      </c>
      <c r="BO7" s="446"/>
      <c r="BP7" s="444">
        <f t="shared" si="1028"/>
        <v>0</v>
      </c>
      <c r="BQ7" s="446"/>
      <c r="BR7" s="442"/>
      <c r="BS7" s="442"/>
      <c r="BT7" s="442"/>
      <c r="BU7" s="441"/>
      <c r="BV7" s="441"/>
      <c r="BW7" s="441"/>
      <c r="BX7" s="443"/>
      <c r="BY7" s="443"/>
      <c r="BZ7" s="443"/>
      <c r="CA7" s="444">
        <f t="shared" si="1030"/>
        <v>0</v>
      </c>
      <c r="CB7" s="449">
        <f t="shared" si="1031"/>
        <v>0</v>
      </c>
      <c r="CC7" s="446"/>
      <c r="CD7" s="444">
        <f t="shared" si="1032"/>
        <v>0</v>
      </c>
      <c r="CE7" s="445">
        <f t="shared" si="1033"/>
        <v>0</v>
      </c>
      <c r="CF7" s="446"/>
      <c r="CG7" s="444">
        <f t="shared" si="1034"/>
        <v>0</v>
      </c>
      <c r="CH7" s="445">
        <f t="shared" si="1035"/>
        <v>0</v>
      </c>
      <c r="CI7" s="446"/>
      <c r="CJ7" s="444">
        <f t="shared" si="1036"/>
        <v>0</v>
      </c>
      <c r="CK7" s="446"/>
      <c r="CL7" s="450">
        <f t="shared" si="1037"/>
        <v>1</v>
      </c>
      <c r="CM7" s="442"/>
      <c r="CN7" s="442"/>
      <c r="CO7" s="442"/>
      <c r="CP7" s="441"/>
      <c r="CQ7" s="441"/>
      <c r="CR7" s="441"/>
      <c r="CS7" s="443"/>
      <c r="CT7" s="444"/>
      <c r="CU7" s="449"/>
      <c r="CV7" s="446"/>
      <c r="CW7" s="444"/>
      <c r="CX7" s="446"/>
      <c r="CY7" s="442"/>
      <c r="CZ7" s="442"/>
      <c r="DA7" s="442"/>
      <c r="DB7" s="441"/>
      <c r="DC7" s="441"/>
      <c r="DD7" s="441"/>
      <c r="DE7" s="443"/>
      <c r="DF7" s="444">
        <f t="shared" si="1042"/>
        <v>0</v>
      </c>
      <c r="DG7" s="445">
        <f t="shared" si="1043"/>
        <v>0</v>
      </c>
      <c r="DH7" s="446"/>
      <c r="DI7" s="442"/>
      <c r="DJ7" s="442"/>
      <c r="DK7" s="442"/>
      <c r="DL7" s="441"/>
      <c r="DM7" s="441"/>
      <c r="DN7" s="441"/>
      <c r="DO7" s="443"/>
      <c r="DP7" s="444">
        <f t="shared" si="1045"/>
        <v>0</v>
      </c>
      <c r="DQ7" s="445">
        <f t="shared" si="1046"/>
        <v>0</v>
      </c>
      <c r="DR7" s="446"/>
      <c r="DS7" s="442"/>
      <c r="DT7" s="447"/>
      <c r="DU7" s="447"/>
      <c r="DV7" s="441" t="e">
        <f t="shared" si="1047"/>
        <v>#DIV/0!</v>
      </c>
      <c r="DW7" s="441"/>
      <c r="DX7" s="441"/>
      <c r="DY7" s="443"/>
      <c r="DZ7" s="444">
        <f t="shared" si="1049"/>
        <v>0</v>
      </c>
      <c r="EA7" s="445">
        <f t="shared" si="1050"/>
        <v>0</v>
      </c>
      <c r="EB7" s="446"/>
    </row>
    <row r="8" ht="48" customHeight="1">
      <c r="A8" s="141" t="s">
        <v>285</v>
      </c>
      <c r="B8" s="441">
        <f>'[7]численность 2020'!C8</f>
        <v>397.60000610351563</v>
      </c>
      <c r="C8" s="442">
        <v>291.45062300000001</v>
      </c>
      <c r="D8" s="442">
        <v>346.975616</v>
      </c>
      <c r="E8" s="442">
        <f>'[7]численность 2020'!D8</f>
        <v>310.72442626953125</v>
      </c>
      <c r="F8" s="441">
        <v>0.73302500000000004</v>
      </c>
      <c r="G8" s="441">
        <f t="shared" si="1006"/>
        <v>0.87267507829147928</v>
      </c>
      <c r="H8" s="441">
        <f t="shared" si="1007"/>
        <v>0.78150005407352474</v>
      </c>
      <c r="I8" s="295">
        <f>'[7]заявки 2020-2021'!O14</f>
        <v>107</v>
      </c>
      <c r="J8" s="444">
        <f t="shared" si="1008"/>
        <v>108.75354919433593</v>
      </c>
      <c r="K8" s="445">
        <f t="shared" si="1009"/>
        <v>107</v>
      </c>
      <c r="L8" s="446">
        <v>107</v>
      </c>
      <c r="M8" s="442">
        <v>119</v>
      </c>
      <c r="N8" s="442">
        <v>119</v>
      </c>
      <c r="O8" s="296">
        <f>'[7]заявки 2020-2021'!K14</f>
        <v>107</v>
      </c>
      <c r="P8" s="441">
        <f t="shared" si="1010"/>
        <v>0.29929577005342956</v>
      </c>
      <c r="Q8" s="441">
        <v>0.29929600000000001</v>
      </c>
      <c r="R8" s="441">
        <f t="shared" si="1011"/>
        <v>0.26911468399762151</v>
      </c>
      <c r="S8" s="295">
        <f>'[7]заявки 2020-2021'!M14</f>
        <v>16</v>
      </c>
      <c r="T8" s="295">
        <f>'[7]заявки 2020-2021'!N14</f>
        <v>11</v>
      </c>
      <c r="U8" s="444">
        <f t="shared" si="1012"/>
        <v>16.050000000000001</v>
      </c>
      <c r="V8" s="445">
        <f t="shared" si="1013"/>
        <v>16</v>
      </c>
      <c r="W8" s="446">
        <v>16</v>
      </c>
      <c r="X8" s="446">
        <v>11</v>
      </c>
      <c r="Y8" s="448"/>
      <c r="Z8" s="442">
        <v>458.05474900000002</v>
      </c>
      <c r="AA8" s="442">
        <v>603.10754399999996</v>
      </c>
      <c r="AB8" s="442">
        <f>'[7]численность 2020'!E8</f>
        <v>621.6646728515625</v>
      </c>
      <c r="AC8" s="441">
        <v>1.1520490000000001</v>
      </c>
      <c r="AD8" s="441">
        <v>1.5168699999999999</v>
      </c>
      <c r="AE8" s="441">
        <f t="shared" si="1014"/>
        <v>1.563542915765729</v>
      </c>
      <c r="AF8" s="295">
        <f>'[7]заявки 2020-2021'!J14</f>
        <v>30</v>
      </c>
      <c r="AG8" s="444">
        <f t="shared" ref="AG8:AG9" si="1051">IF(AB8&gt;34,AB8*0.050000000000000003,0)</f>
        <v>31.083233642578126</v>
      </c>
      <c r="AH8" s="445">
        <f t="shared" si="1015"/>
        <v>30</v>
      </c>
      <c r="AI8" s="449">
        <f t="shared" si="1016"/>
        <v>22.5</v>
      </c>
      <c r="AJ8" s="446">
        <v>30</v>
      </c>
      <c r="AK8" s="446">
        <v>22</v>
      </c>
      <c r="AL8" s="442">
        <v>558.16021699999999</v>
      </c>
      <c r="AM8" s="442">
        <v>560.16619900000001</v>
      </c>
      <c r="AN8" s="442">
        <f>'[7]численность 2020'!F8</f>
        <v>569.6614990234375</v>
      </c>
      <c r="AO8" s="441">
        <v>1.403823</v>
      </c>
      <c r="AP8" s="441">
        <v>1.4088689999999999</v>
      </c>
      <c r="AQ8" s="441">
        <f t="shared" si="1017"/>
        <v>1.4327502270589136</v>
      </c>
      <c r="AR8" s="295">
        <f>'[7]заявки 2020-2021'!D14</f>
        <v>27</v>
      </c>
      <c r="AS8" s="295">
        <f>'[7]заявки 2020-2021'!E14</f>
        <v>2</v>
      </c>
      <c r="AT8" s="444">
        <f t="shared" si="1018"/>
        <v>28.483074951171876</v>
      </c>
      <c r="AU8" s="449">
        <f t="shared" si="1019"/>
        <v>27</v>
      </c>
      <c r="AV8" s="446">
        <v>27</v>
      </c>
      <c r="AW8" s="444">
        <f t="shared" si="1020"/>
        <v>6.75</v>
      </c>
      <c r="AX8" s="445">
        <f t="shared" si="1021"/>
        <v>2</v>
      </c>
      <c r="AY8" s="446">
        <v>2</v>
      </c>
      <c r="AZ8" s="444">
        <f t="shared" si="1022"/>
        <v>13.5</v>
      </c>
      <c r="BA8" s="446">
        <v>13</v>
      </c>
      <c r="BB8" s="442">
        <v>370.38519300000002</v>
      </c>
      <c r="BC8" s="442">
        <v>408.04162600000001</v>
      </c>
      <c r="BD8" s="442">
        <f>'[7]численность 2020'!G8</f>
        <v>394.87899780273438</v>
      </c>
      <c r="BE8" s="441">
        <v>0.93155200000000005</v>
      </c>
      <c r="BF8" s="441">
        <v>1.026262</v>
      </c>
      <c r="BG8" s="441">
        <f t="shared" si="1023"/>
        <v>0.99315641785962938</v>
      </c>
      <c r="BH8" s="295">
        <f>'[7]заявки 2020-2021'!B14</f>
        <v>11</v>
      </c>
      <c r="BI8" s="295">
        <f>'[7]заявки 2020-2021'!C14</f>
        <v>2</v>
      </c>
      <c r="BJ8" s="444">
        <f t="shared" si="1024"/>
        <v>11.846369934082031</v>
      </c>
      <c r="BK8" s="449">
        <f t="shared" si="1025"/>
        <v>11</v>
      </c>
      <c r="BL8" s="446">
        <v>11</v>
      </c>
      <c r="BM8" s="444">
        <f t="shared" si="1026"/>
        <v>2.75</v>
      </c>
      <c r="BN8" s="445">
        <f t="shared" si="1027"/>
        <v>2</v>
      </c>
      <c r="BO8" s="446">
        <v>2</v>
      </c>
      <c r="BP8" s="444">
        <f t="shared" si="1028"/>
        <v>2.2000000000000002</v>
      </c>
      <c r="BQ8" s="446">
        <v>2</v>
      </c>
      <c r="BR8" s="442">
        <v>532.83483899999999</v>
      </c>
      <c r="BS8" s="442">
        <v>546.24932899999999</v>
      </c>
      <c r="BT8" s="442">
        <f>'[7]численность 2020'!H8</f>
        <v>559.41192626953125</v>
      </c>
      <c r="BU8" s="441">
        <v>1.340128</v>
      </c>
      <c r="BV8" s="441">
        <v>1.373866</v>
      </c>
      <c r="BW8" s="441">
        <f t="shared" si="1029"/>
        <v>1.4069716239488379</v>
      </c>
      <c r="BX8" s="295">
        <f>'[7]заявки 2020-2021'!F14</f>
        <v>27</v>
      </c>
      <c r="BY8" s="295">
        <f>'[7]заявки 2020-2021'!G14</f>
        <v>5</v>
      </c>
      <c r="BZ8" s="295">
        <f>'[7]заявки 2020-2021'!H14</f>
        <v>1</v>
      </c>
      <c r="CA8" s="444">
        <f t="shared" si="1030"/>
        <v>27.970596313476563</v>
      </c>
      <c r="CB8" s="449">
        <f t="shared" si="1031"/>
        <v>27</v>
      </c>
      <c r="CC8" s="446">
        <v>27</v>
      </c>
      <c r="CD8" s="444">
        <f t="shared" si="1032"/>
        <v>3.375</v>
      </c>
      <c r="CE8" s="445">
        <f t="shared" si="1033"/>
        <v>3.375</v>
      </c>
      <c r="CF8" s="446">
        <v>5</v>
      </c>
      <c r="CG8" s="444">
        <f t="shared" si="1034"/>
        <v>3.375</v>
      </c>
      <c r="CH8" s="445">
        <f t="shared" si="1035"/>
        <v>1</v>
      </c>
      <c r="CI8" s="446">
        <v>1</v>
      </c>
      <c r="CJ8" s="444">
        <f t="shared" si="1036"/>
        <v>5.4000000000000004</v>
      </c>
      <c r="CK8" s="446">
        <v>5</v>
      </c>
      <c r="CL8" s="450">
        <f t="shared" si="1037"/>
        <v>1</v>
      </c>
      <c r="CM8" s="442">
        <v>0</v>
      </c>
      <c r="CN8" s="442">
        <v>0</v>
      </c>
      <c r="CO8" s="442" t="e">
        <f>#NAME?</f>
        <v>#REF!</v>
      </c>
      <c r="CP8" s="441">
        <v>0</v>
      </c>
      <c r="CQ8" s="441">
        <v>0</v>
      </c>
      <c r="CR8" s="441" t="e">
        <f>#NAME?</f>
        <v>#REF!</v>
      </c>
      <c r="CS8" s="295" t="e">
        <f>#NAME?</f>
        <v>#REF!</v>
      </c>
      <c r="CT8" s="444" t="e">
        <f t="shared" si="1038"/>
        <v>#REF!</v>
      </c>
      <c r="CU8" s="449" t="e">
        <f t="shared" si="1039"/>
        <v>#REF!</v>
      </c>
      <c r="CV8" s="446"/>
      <c r="CW8" s="444">
        <f t="shared" si="1040"/>
        <v>0</v>
      </c>
      <c r="CX8" s="446"/>
      <c r="CY8" s="442">
        <v>3.7283520000000001</v>
      </c>
      <c r="CZ8" s="442">
        <v>0</v>
      </c>
      <c r="DA8" s="442">
        <f>'[7]численность 2020'!I8</f>
        <v>0</v>
      </c>
      <c r="DB8" s="441">
        <v>9.3769999999999999e-003</v>
      </c>
      <c r="DC8" s="441">
        <v>0</v>
      </c>
      <c r="DD8" s="441">
        <f t="shared" si="1041"/>
        <v>0</v>
      </c>
      <c r="DE8" s="295">
        <f>'[7]заявки 2020-2021'!I14</f>
        <v>0</v>
      </c>
      <c r="DF8" s="444">
        <f t="shared" si="1042"/>
        <v>0</v>
      </c>
      <c r="DG8" s="445">
        <f t="shared" si="1043"/>
        <v>0</v>
      </c>
      <c r="DH8" s="446"/>
      <c r="DI8" s="442">
        <v>6.3914619999999998</v>
      </c>
      <c r="DJ8" s="442">
        <v>10.789044000000001</v>
      </c>
      <c r="DK8" s="442">
        <f>'[7]численность 2020'!J8</f>
        <v>6.4734268188476563</v>
      </c>
      <c r="DL8" s="441">
        <v>2.7134999999999999e-002</v>
      </c>
      <c r="DM8" s="441">
        <v>2.7134999999999999e-002</v>
      </c>
      <c r="DN8" s="441">
        <f t="shared" si="1044"/>
        <v>1.6281254324634724e-002</v>
      </c>
      <c r="DO8" s="295">
        <f>'[7]заявки 2020-2021'!P14</f>
        <v>0</v>
      </c>
      <c r="DP8" s="444">
        <f t="shared" si="1045"/>
        <v>0.64734268188476563</v>
      </c>
      <c r="DQ8" s="445">
        <f t="shared" si="1046"/>
        <v>0</v>
      </c>
      <c r="DR8" s="446"/>
      <c r="DS8" s="442">
        <v>0</v>
      </c>
      <c r="DT8" s="296">
        <v>0</v>
      </c>
      <c r="DU8" s="296">
        <f>'[7]заявки 2020-2021'!Q14</f>
        <v>0</v>
      </c>
      <c r="DV8" s="441">
        <f t="shared" si="1047"/>
        <v>0</v>
      </c>
      <c r="DW8" s="441">
        <v>0</v>
      </c>
      <c r="DX8" s="441">
        <f t="shared" si="1048"/>
        <v>0</v>
      </c>
      <c r="DY8" s="295">
        <f>'[7]заявки 2020-2021'!S14</f>
        <v>0</v>
      </c>
      <c r="DZ8" s="444">
        <f t="shared" si="1049"/>
        <v>0</v>
      </c>
      <c r="EA8" s="445">
        <f t="shared" si="1050"/>
        <v>0</v>
      </c>
      <c r="EB8" s="446">
        <v>0</v>
      </c>
      <c r="EC8" s="441"/>
    </row>
    <row r="9" s="392" customFormat="1" ht="30">
      <c r="A9" s="155" t="s">
        <v>28</v>
      </c>
      <c r="B9" s="441">
        <f>'[7]численность 2020'!C9</f>
        <v>236.39999389648438</v>
      </c>
      <c r="C9" s="442">
        <v>125.027901</v>
      </c>
      <c r="D9" s="442">
        <v>140.30908203125</v>
      </c>
      <c r="E9" s="442">
        <f>'[7]численность 2020'!D9</f>
        <v>88.037078857421875</v>
      </c>
      <c r="F9" s="441">
        <v>0.52888299999999999</v>
      </c>
      <c r="G9" s="441">
        <f t="shared" si="1006"/>
        <v>0.59352405098914263</v>
      </c>
      <c r="H9" s="441">
        <f t="shared" si="1007"/>
        <v>0.37240728058551409</v>
      </c>
      <c r="I9" s="295">
        <f>'[7]заявки 2020-2021'!O15</f>
        <v>35</v>
      </c>
      <c r="J9" s="444">
        <f t="shared" si="1008"/>
        <v>30.812977600097653</v>
      </c>
      <c r="K9" s="445">
        <f t="shared" si="1009"/>
        <v>30.812977600097653</v>
      </c>
      <c r="L9" s="446">
        <v>18</v>
      </c>
      <c r="M9" s="442">
        <v>70</v>
      </c>
      <c r="N9" s="442">
        <v>70</v>
      </c>
      <c r="O9" s="296">
        <f>'[7]заявки 2020-2021'!K15</f>
        <v>40</v>
      </c>
      <c r="P9" s="441">
        <f t="shared" si="1010"/>
        <v>0.29610829867724886</v>
      </c>
      <c r="Q9" s="441">
        <f>N9/B9</f>
        <v>0.29610829867724886</v>
      </c>
      <c r="R9" s="441">
        <f t="shared" si="1011"/>
        <v>0.16920474210128505</v>
      </c>
      <c r="S9" s="295">
        <f>'[7]заявки 2020-2021'!M15</f>
        <v>6</v>
      </c>
      <c r="T9" s="295">
        <f>'[7]заявки 2020-2021'!N15</f>
        <v>3</v>
      </c>
      <c r="U9" s="444">
        <f t="shared" si="1012"/>
        <v>6</v>
      </c>
      <c r="V9" s="445">
        <f t="shared" si="1013"/>
        <v>6</v>
      </c>
      <c r="W9" s="446">
        <v>6</v>
      </c>
      <c r="X9" s="446">
        <v>3</v>
      </c>
      <c r="Y9" s="448"/>
      <c r="Z9" s="442">
        <v>149.33888200000001</v>
      </c>
      <c r="AA9" s="442">
        <v>197.166382</v>
      </c>
      <c r="AB9" s="442">
        <f>'[7]численность 2020'!E9</f>
        <v>187.30805969238281</v>
      </c>
      <c r="AC9" s="441">
        <v>0.63172099999999998</v>
      </c>
      <c r="AD9" s="441">
        <v>0.83403700000000003</v>
      </c>
      <c r="AE9" s="441">
        <f t="shared" si="1014"/>
        <v>0.79233529834354355</v>
      </c>
      <c r="AF9" s="295">
        <f>'[7]заявки 2020-2021'!J15</f>
        <v>11</v>
      </c>
      <c r="AG9" s="444">
        <f t="shared" si="1051"/>
        <v>9.3654029846191413</v>
      </c>
      <c r="AH9" s="445">
        <f t="shared" si="1015"/>
        <v>9.3654029846191413</v>
      </c>
      <c r="AI9" s="449">
        <f t="shared" si="1016"/>
        <v>6.75</v>
      </c>
      <c r="AJ9" s="446">
        <v>9</v>
      </c>
      <c r="AK9" s="446">
        <v>6</v>
      </c>
      <c r="AL9" s="442">
        <v>425.694366</v>
      </c>
      <c r="AM9" s="442">
        <v>398.91806000000003</v>
      </c>
      <c r="AN9" s="442">
        <f>'[7]численность 2020'!F9</f>
        <v>371.40646362304688</v>
      </c>
      <c r="AO9" s="441">
        <v>1.8007379999999999</v>
      </c>
      <c r="AP9" s="441">
        <v>1.6874709999999999</v>
      </c>
      <c r="AQ9" s="441">
        <f t="shared" si="1017"/>
        <v>1.5710933723021989</v>
      </c>
      <c r="AR9" s="295">
        <f>'[7]заявки 2020-2021'!D15</f>
        <v>24</v>
      </c>
      <c r="AS9" s="295">
        <f>'[7]заявки 2020-2021'!E15</f>
        <v>5</v>
      </c>
      <c r="AT9" s="444">
        <f t="shared" si="1018"/>
        <v>18.570323181152343</v>
      </c>
      <c r="AU9" s="449">
        <f t="shared" si="1019"/>
        <v>18.570323181152343</v>
      </c>
      <c r="AV9" s="446">
        <v>18</v>
      </c>
      <c r="AW9" s="444">
        <f t="shared" si="1020"/>
        <v>4.5</v>
      </c>
      <c r="AX9" s="445">
        <f t="shared" si="1021"/>
        <v>4.5</v>
      </c>
      <c r="AY9" s="446">
        <v>4</v>
      </c>
      <c r="AZ9" s="444">
        <f t="shared" si="1022"/>
        <v>9</v>
      </c>
      <c r="BA9" s="446">
        <v>9</v>
      </c>
      <c r="BB9" s="442">
        <v>190.66755699999999</v>
      </c>
      <c r="BC9" s="442">
        <v>206.27960200000001</v>
      </c>
      <c r="BD9" s="442">
        <f>'[7]численность 2020'!G9</f>
        <v>171.31694030761719</v>
      </c>
      <c r="BE9" s="441">
        <v>0.80654599999999999</v>
      </c>
      <c r="BF9" s="441">
        <v>0.872587</v>
      </c>
      <c r="BG9" s="441">
        <f t="shared" si="1023"/>
        <v>0.72469096755829032</v>
      </c>
      <c r="BH9" s="295">
        <f>'[7]заявки 2020-2021'!B15</f>
        <v>6</v>
      </c>
      <c r="BI9" s="295">
        <f>'[7]заявки 2020-2021'!C15</f>
        <v>1</v>
      </c>
      <c r="BJ9" s="444">
        <f t="shared" si="1024"/>
        <v>5.1395082092285156</v>
      </c>
      <c r="BK9" s="449">
        <f t="shared" si="1025"/>
        <v>5.1395082092285156</v>
      </c>
      <c r="BL9" s="446">
        <v>5</v>
      </c>
      <c r="BM9" s="444">
        <f t="shared" si="1026"/>
        <v>1.25</v>
      </c>
      <c r="BN9" s="445">
        <f t="shared" si="1027"/>
        <v>1</v>
      </c>
      <c r="BO9" s="446">
        <v>1</v>
      </c>
      <c r="BP9" s="444">
        <f t="shared" si="1028"/>
        <v>1</v>
      </c>
      <c r="BQ9" s="446">
        <v>1</v>
      </c>
      <c r="BR9" s="442">
        <v>123.58081799999999</v>
      </c>
      <c r="BS9" s="442">
        <v>181.80573999999999</v>
      </c>
      <c r="BT9" s="442">
        <f>'[7]численность 2020'!H9</f>
        <v>234.24971008300781</v>
      </c>
      <c r="BU9" s="441">
        <v>0.52276199999999995</v>
      </c>
      <c r="BV9" s="441">
        <v>0.76905999999999997</v>
      </c>
      <c r="BW9" s="441">
        <f t="shared" si="1029"/>
        <v>0.99090404454740322</v>
      </c>
      <c r="BX9" s="295">
        <f>'[7]заявки 2020-2021'!F15</f>
        <v>13</v>
      </c>
      <c r="BY9" s="295">
        <f>'[7]заявки 2020-2021'!G15</f>
        <v>2</v>
      </c>
      <c r="BZ9" s="295">
        <f>'[7]заявки 2020-2021'!H15</f>
        <v>1</v>
      </c>
      <c r="CA9" s="444">
        <f t="shared" si="1030"/>
        <v>7.0274913024902341</v>
      </c>
      <c r="CB9" s="449">
        <f t="shared" si="1031"/>
        <v>7.0274913024902341</v>
      </c>
      <c r="CC9" s="446">
        <v>7</v>
      </c>
      <c r="CD9" s="444">
        <f t="shared" si="1032"/>
        <v>0.875</v>
      </c>
      <c r="CE9" s="445">
        <f t="shared" si="1033"/>
        <v>0.875</v>
      </c>
      <c r="CF9" s="446">
        <v>1</v>
      </c>
      <c r="CG9" s="444">
        <f t="shared" si="1034"/>
        <v>0.875</v>
      </c>
      <c r="CH9" s="445">
        <f t="shared" si="1035"/>
        <v>0.875</v>
      </c>
      <c r="CI9" s="446"/>
      <c r="CJ9" s="444">
        <f t="shared" si="1036"/>
        <v>1.4000000000000001</v>
      </c>
      <c r="CK9" s="446">
        <v>1</v>
      </c>
      <c r="CL9" s="450">
        <f t="shared" si="1037"/>
        <v>1</v>
      </c>
      <c r="CM9" s="442"/>
      <c r="CN9" s="442"/>
      <c r="CO9" s="442"/>
      <c r="CP9" s="441"/>
      <c r="CQ9" s="441"/>
      <c r="CR9" s="441"/>
      <c r="CS9" s="295"/>
      <c r="CT9" s="444"/>
      <c r="CU9" s="449"/>
      <c r="CV9" s="446"/>
      <c r="CW9" s="444"/>
      <c r="CX9" s="446"/>
      <c r="CY9" s="442">
        <v>0</v>
      </c>
      <c r="CZ9" s="442">
        <v>0</v>
      </c>
      <c r="DA9" s="442">
        <f>'[7]численность 2020'!I9</f>
        <v>0</v>
      </c>
      <c r="DB9" s="441">
        <v>0</v>
      </c>
      <c r="DC9" s="441">
        <v>0</v>
      </c>
      <c r="DD9" s="441">
        <f t="shared" si="1041"/>
        <v>0</v>
      </c>
      <c r="DE9" s="295">
        <f>'[7]заявки 2020-2021'!I15</f>
        <v>0</v>
      </c>
      <c r="DF9" s="444">
        <f t="shared" si="1042"/>
        <v>0</v>
      </c>
      <c r="DG9" s="445">
        <f t="shared" si="1043"/>
        <v>0</v>
      </c>
      <c r="DH9" s="446"/>
      <c r="DI9" s="442">
        <v>2.3153320000000002</v>
      </c>
      <c r="DJ9" s="442">
        <v>3.4389479999999999</v>
      </c>
      <c r="DK9" s="442">
        <f>'[7]численность 2020'!J9</f>
        <v>2.2926321029663086</v>
      </c>
      <c r="DL9" s="441">
        <v>1.4546999999999999e-002</v>
      </c>
      <c r="DM9" s="441">
        <v>1.4546999999999999e-002</v>
      </c>
      <c r="DN9" s="441">
        <f t="shared" si="1044"/>
        <v>9.6981055928885267e-003</v>
      </c>
      <c r="DO9" s="295">
        <f>'[7]заявки 2020-2021'!P15</f>
        <v>0</v>
      </c>
      <c r="DP9" s="444">
        <f t="shared" si="1045"/>
        <v>0.22926321029663088</v>
      </c>
      <c r="DQ9" s="445">
        <f t="shared" si="1046"/>
        <v>0</v>
      </c>
      <c r="DR9" s="446"/>
      <c r="DS9" s="442">
        <v>0</v>
      </c>
      <c r="DT9" s="296">
        <v>0</v>
      </c>
      <c r="DU9" s="296">
        <f>'[7]заявки 2020-2021'!Q15</f>
        <v>0</v>
      </c>
      <c r="DV9" s="441">
        <f t="shared" si="1047"/>
        <v>0</v>
      </c>
      <c r="DW9" s="441">
        <v>0</v>
      </c>
      <c r="DX9" s="441">
        <f t="shared" si="1048"/>
        <v>0</v>
      </c>
      <c r="DY9" s="295">
        <f>'[7]заявки 2020-2021'!S15</f>
        <v>0</v>
      </c>
      <c r="DZ9" s="444">
        <f t="shared" si="1049"/>
        <v>0</v>
      </c>
      <c r="EA9" s="445">
        <f t="shared" si="1050"/>
        <v>0</v>
      </c>
      <c r="EB9" s="446">
        <v>0</v>
      </c>
      <c r="EC9" s="451"/>
    </row>
    <row r="10" ht="13.5" customHeight="1">
      <c r="A10" s="268" t="s">
        <v>46</v>
      </c>
      <c r="B10" s="441"/>
      <c r="C10" s="442"/>
      <c r="D10" s="442"/>
      <c r="E10" s="442"/>
      <c r="F10" s="441"/>
      <c r="G10" s="441" t="e">
        <f t="shared" si="1006"/>
        <v>#DIV/0!</v>
      </c>
      <c r="H10" s="441"/>
      <c r="I10" s="443"/>
      <c r="J10" s="444"/>
      <c r="K10" s="445"/>
      <c r="L10" s="446"/>
      <c r="M10" s="442"/>
      <c r="N10" s="442"/>
      <c r="O10" s="447"/>
      <c r="P10" s="441" t="e">
        <f t="shared" si="1010"/>
        <v>#DIV/0!</v>
      </c>
      <c r="Q10" s="441"/>
      <c r="R10" s="441"/>
      <c r="S10" s="443"/>
      <c r="T10" s="443"/>
      <c r="U10" s="444"/>
      <c r="V10" s="445"/>
      <c r="W10" s="446"/>
      <c r="X10" s="446"/>
      <c r="Y10" s="448"/>
      <c r="Z10" s="442"/>
      <c r="AA10" s="442"/>
      <c r="AB10" s="442"/>
      <c r="AC10" s="441"/>
      <c r="AD10" s="441"/>
      <c r="AE10" s="441"/>
      <c r="AF10" s="443"/>
      <c r="AG10" s="444"/>
      <c r="AH10" s="445"/>
      <c r="AI10" s="449"/>
      <c r="AJ10" s="446"/>
      <c r="AK10" s="446"/>
      <c r="AL10" s="442"/>
      <c r="AM10" s="442"/>
      <c r="AN10" s="442"/>
      <c r="AO10" s="441"/>
      <c r="AP10" s="441"/>
      <c r="AQ10" s="441"/>
      <c r="AR10" s="443"/>
      <c r="AS10" s="443"/>
      <c r="AT10" s="444"/>
      <c r="AU10" s="449"/>
      <c r="AV10" s="446"/>
      <c r="AW10" s="444"/>
      <c r="AX10" s="445"/>
      <c r="AY10" s="446"/>
      <c r="AZ10" s="444"/>
      <c r="BA10" s="446"/>
      <c r="BB10" s="442"/>
      <c r="BC10" s="442"/>
      <c r="BD10" s="442"/>
      <c r="BE10" s="441"/>
      <c r="BF10" s="441"/>
      <c r="BG10" s="441"/>
      <c r="BH10" s="443"/>
      <c r="BI10" s="443"/>
      <c r="BJ10" s="444"/>
      <c r="BK10" s="449">
        <f t="shared" si="1025"/>
        <v>0</v>
      </c>
      <c r="BL10" s="446"/>
      <c r="BM10" s="444"/>
      <c r="BN10" s="445"/>
      <c r="BO10" s="446"/>
      <c r="BP10" s="444"/>
      <c r="BQ10" s="446"/>
      <c r="BR10" s="442"/>
      <c r="BS10" s="442"/>
      <c r="BT10" s="442"/>
      <c r="BU10" s="441"/>
      <c r="BV10" s="441"/>
      <c r="BW10" s="441"/>
      <c r="BX10" s="443"/>
      <c r="BY10" s="443"/>
      <c r="BZ10" s="443"/>
      <c r="CA10" s="444"/>
      <c r="CB10" s="449"/>
      <c r="CC10" s="446"/>
      <c r="CD10" s="444"/>
      <c r="CE10" s="445"/>
      <c r="CF10" s="446"/>
      <c r="CG10" s="444"/>
      <c r="CH10" s="445"/>
      <c r="CI10" s="446"/>
      <c r="CJ10" s="444"/>
      <c r="CK10" s="446"/>
      <c r="CL10" s="450"/>
      <c r="CM10" s="442"/>
      <c r="CN10" s="442"/>
      <c r="CO10" s="442"/>
      <c r="CP10" s="441"/>
      <c r="CQ10" s="441"/>
      <c r="CR10" s="441"/>
      <c r="CS10" s="443"/>
      <c r="CT10" s="444"/>
      <c r="CU10" s="449"/>
      <c r="CV10" s="446"/>
      <c r="CW10" s="444"/>
      <c r="CX10" s="446"/>
      <c r="CY10" s="442"/>
      <c r="CZ10" s="442"/>
      <c r="DA10" s="442"/>
      <c r="DB10" s="441"/>
      <c r="DC10" s="441"/>
      <c r="DD10" s="441"/>
      <c r="DE10" s="443"/>
      <c r="DF10" s="444"/>
      <c r="DG10" s="445"/>
      <c r="DH10" s="446"/>
      <c r="DI10" s="442"/>
      <c r="DJ10" s="442"/>
      <c r="DK10" s="442"/>
      <c r="DL10" s="441"/>
      <c r="DM10" s="441"/>
      <c r="DN10" s="441"/>
      <c r="DO10" s="443"/>
      <c r="DP10" s="444"/>
      <c r="DQ10" s="445"/>
      <c r="DR10" s="446"/>
      <c r="DS10" s="442"/>
      <c r="DT10" s="447"/>
      <c r="DU10" s="447"/>
      <c r="DV10" s="441" t="e">
        <f t="shared" si="1047"/>
        <v>#DIV/0!</v>
      </c>
      <c r="DW10" s="441"/>
      <c r="DX10" s="441"/>
      <c r="DY10" s="443"/>
      <c r="DZ10" s="444"/>
      <c r="EA10" s="445"/>
      <c r="EB10" s="446">
        <v>0</v>
      </c>
    </row>
    <row r="11" ht="47.25" customHeight="1">
      <c r="A11" s="141" t="s">
        <v>286</v>
      </c>
      <c r="B11" s="441">
        <f>'[7]численность 2020'!C33</f>
        <v>225.39999389648438</v>
      </c>
      <c r="C11" s="442">
        <v>431.58846999999997</v>
      </c>
      <c r="D11" s="442">
        <v>461.08078</v>
      </c>
      <c r="E11" s="442">
        <f>'[7]численность 2020'!D33</f>
        <v>427.12786865234375</v>
      </c>
      <c r="F11" s="441">
        <v>1.9147670000000001</v>
      </c>
      <c r="G11" s="441">
        <f t="shared" si="1006"/>
        <v>2.0456113243776288</v>
      </c>
      <c r="H11" s="441">
        <f t="shared" ref="H11:H74" si="1052">E11/B11</f>
        <v>1.894977285795773</v>
      </c>
      <c r="I11" s="443">
        <f>'[7]заявки 2020-2021'!O17</f>
        <v>149</v>
      </c>
      <c r="J11" s="444">
        <f t="shared" ref="J11:J74" si="1053">IF(E11&gt;34,E11*0.34999999999999998,0)</f>
        <v>149.4947540283203</v>
      </c>
      <c r="K11" s="445">
        <f t="shared" si="1009"/>
        <v>149</v>
      </c>
      <c r="L11" s="446">
        <v>149</v>
      </c>
      <c r="M11" s="442">
        <v>180</v>
      </c>
      <c r="N11" s="442">
        <v>132</v>
      </c>
      <c r="O11" s="447">
        <f>'[7]заявки 2020-2021'!K17</f>
        <v>128</v>
      </c>
      <c r="P11" s="441">
        <f t="shared" si="1010"/>
        <v>0.79858032331032602</v>
      </c>
      <c r="Q11" s="441">
        <v>0.58562599999999998</v>
      </c>
      <c r="R11" s="441">
        <f t="shared" si="1011"/>
        <v>0.56787934102067628</v>
      </c>
      <c r="S11" s="443">
        <f>'[7]заявки 2020-2021'!M17</f>
        <v>12</v>
      </c>
      <c r="T11" s="443">
        <f>'[7]заявки 2020-2021'!N17</f>
        <v>6</v>
      </c>
      <c r="U11" s="444">
        <f t="shared" ref="U11:U74" si="1054">O11*0.14999999999999999</f>
        <v>19.199999999999999</v>
      </c>
      <c r="V11" s="445">
        <f t="shared" si="1013"/>
        <v>12</v>
      </c>
      <c r="W11" s="446">
        <v>12</v>
      </c>
      <c r="X11" s="446">
        <v>6</v>
      </c>
      <c r="Y11" s="448"/>
      <c r="Z11" s="442">
        <v>0</v>
      </c>
      <c r="AA11" s="442">
        <v>0</v>
      </c>
      <c r="AB11" s="442">
        <f>'[7]численность 2020'!E33</f>
        <v>37.724617004394531</v>
      </c>
      <c r="AC11" s="441">
        <v>0</v>
      </c>
      <c r="AD11" s="441">
        <v>0</v>
      </c>
      <c r="AE11" s="441">
        <f t="shared" ref="AE11:AE74" si="1055">AB11/B11</f>
        <v>0.16736742691182005</v>
      </c>
      <c r="AF11" s="443">
        <f>'[7]заявки 2020-2021'!J17</f>
        <v>0</v>
      </c>
      <c r="AG11" s="444">
        <f t="shared" ref="AG11:AG74" si="1056">IF(AB11&gt;34,AB11*0.050000000000000003,0)</f>
        <v>1.8862308502197267</v>
      </c>
      <c r="AH11" s="445">
        <f t="shared" si="1015"/>
        <v>0</v>
      </c>
      <c r="AI11" s="449">
        <f t="shared" si="1016"/>
        <v>0</v>
      </c>
      <c r="AJ11" s="446"/>
      <c r="AK11" s="446"/>
      <c r="AL11" s="442">
        <v>177.59465</v>
      </c>
      <c r="AM11" s="442">
        <v>196.270905</v>
      </c>
      <c r="AN11" s="442">
        <f>'[7]численность 2020'!F33</f>
        <v>137.306884765625</v>
      </c>
      <c r="AO11" s="441">
        <v>0.78790899999999997</v>
      </c>
      <c r="AP11" s="441">
        <v>0.87076699999999996</v>
      </c>
      <c r="AQ11" s="441">
        <f t="shared" si="1017"/>
        <v>0.60916986904925829</v>
      </c>
      <c r="AR11" s="443">
        <f>'[7]заявки 2020-2021'!D17</f>
        <v>4</v>
      </c>
      <c r="AS11" s="443">
        <f>'[7]заявки 2020-2021'!E17</f>
        <v>1</v>
      </c>
      <c r="AT11" s="444">
        <f t="shared" si="1018"/>
        <v>4.1192065429687501</v>
      </c>
      <c r="AU11" s="449">
        <f t="shared" si="1019"/>
        <v>4</v>
      </c>
      <c r="AV11" s="446">
        <v>4</v>
      </c>
      <c r="AW11" s="444">
        <f t="shared" si="1020"/>
        <v>1</v>
      </c>
      <c r="AX11" s="445">
        <f t="shared" si="1021"/>
        <v>1</v>
      </c>
      <c r="AY11" s="446">
        <v>1</v>
      </c>
      <c r="AZ11" s="444">
        <f t="shared" si="1022"/>
        <v>2</v>
      </c>
      <c r="BA11" s="446">
        <v>2</v>
      </c>
      <c r="BB11" s="442">
        <v>391.76928700000002</v>
      </c>
      <c r="BC11" s="442">
        <v>449.76153599999998</v>
      </c>
      <c r="BD11" s="442">
        <f>'[7]численность 2020'!G33</f>
        <v>393.72720336914063</v>
      </c>
      <c r="BE11" s="441">
        <v>1.7381070000000001</v>
      </c>
      <c r="BF11" s="441">
        <v>1.995393</v>
      </c>
      <c r="BG11" s="441">
        <f t="shared" si="1023"/>
        <v>1.7467933186811044</v>
      </c>
      <c r="BH11" s="443">
        <f>'[7]заявки 2020-2021'!B17</f>
        <v>20</v>
      </c>
      <c r="BI11" s="443">
        <f>'[7]заявки 2020-2021'!C17</f>
        <v>5</v>
      </c>
      <c r="BJ11" s="444">
        <f t="shared" si="1024"/>
        <v>19.686360168457032</v>
      </c>
      <c r="BK11" s="449">
        <f t="shared" si="1025"/>
        <v>19.686360168457032</v>
      </c>
      <c r="BL11" s="446">
        <v>19</v>
      </c>
      <c r="BM11" s="444">
        <f t="shared" si="1026"/>
        <v>4.75</v>
      </c>
      <c r="BN11" s="445">
        <f t="shared" si="1027"/>
        <v>4.75</v>
      </c>
      <c r="BO11" s="446">
        <v>4</v>
      </c>
      <c r="BP11" s="444">
        <f t="shared" si="1028"/>
        <v>3.8000000000000003</v>
      </c>
      <c r="BQ11" s="446">
        <v>3</v>
      </c>
      <c r="BR11" s="442">
        <v>354.29571499999997</v>
      </c>
      <c r="BS11" s="442">
        <v>465.598206</v>
      </c>
      <c r="BT11" s="442">
        <f>'[7]численность 2020'!H33</f>
        <v>321.097900390625</v>
      </c>
      <c r="BU11" s="441">
        <v>1.5718529999999999</v>
      </c>
      <c r="BV11" s="441">
        <v>2.0656530000000002</v>
      </c>
      <c r="BW11" s="441">
        <f t="shared" si="1029"/>
        <v>1.4245692506011787</v>
      </c>
      <c r="BX11" s="443">
        <f>'[7]заявки 2020-2021'!F17</f>
        <v>16</v>
      </c>
      <c r="BY11" s="443">
        <f>'[7]заявки 2020-2021'!G17</f>
        <v>4</v>
      </c>
      <c r="BZ11" s="443">
        <f>'[7]заявки 2020-2021'!H17</f>
        <v>0</v>
      </c>
      <c r="CA11" s="444">
        <f t="shared" si="1030"/>
        <v>16.054895019531251</v>
      </c>
      <c r="CB11" s="449">
        <f t="shared" si="1031"/>
        <v>16</v>
      </c>
      <c r="CC11" s="446">
        <v>16</v>
      </c>
      <c r="CD11" s="444">
        <f t="shared" si="1032"/>
        <v>2</v>
      </c>
      <c r="CE11" s="445">
        <f t="shared" si="1033"/>
        <v>2</v>
      </c>
      <c r="CF11" s="446">
        <v>4</v>
      </c>
      <c r="CG11" s="444">
        <f t="shared" si="1034"/>
        <v>2</v>
      </c>
      <c r="CH11" s="445">
        <f t="shared" si="1035"/>
        <v>0</v>
      </c>
      <c r="CI11" s="446"/>
      <c r="CJ11" s="444">
        <f t="shared" si="1036"/>
        <v>3.2000000000000002</v>
      </c>
      <c r="CK11" s="446">
        <v>3</v>
      </c>
      <c r="CL11" s="450">
        <f t="shared" si="1037"/>
        <v>1</v>
      </c>
      <c r="CM11" s="442">
        <v>0</v>
      </c>
      <c r="CN11" s="442">
        <v>0</v>
      </c>
      <c r="CO11" s="442" t="e">
        <f>#NAME?</f>
        <v>#REF!</v>
      </c>
      <c r="CP11" s="441">
        <v>0</v>
      </c>
      <c r="CQ11" s="441">
        <v>0</v>
      </c>
      <c r="CR11" s="441" t="e">
        <f>#NAME?</f>
        <v>#REF!</v>
      </c>
      <c r="CS11" s="443" t="e">
        <f>#NAME?</f>
        <v>#REF!</v>
      </c>
      <c r="CT11" s="444" t="e">
        <f t="shared" ref="CT11:CT14" si="1057">IF((CO11*0.10000000000000001)&gt;0,CO11*0.80000000000000004,0)</f>
        <v>#REF!</v>
      </c>
      <c r="CU11" s="449" t="e">
        <f t="shared" ref="CU11:CU14" si="1058">IF(CS11&lt;CT11,CS11,CT11)</f>
        <v>#REF!</v>
      </c>
      <c r="CV11" s="446"/>
      <c r="CW11" s="444">
        <f t="shared" ref="CW11:CW14" si="1059">CV11*0.80000000000000004</f>
        <v>0</v>
      </c>
      <c r="CX11" s="446"/>
      <c r="CY11" s="442">
        <v>0</v>
      </c>
      <c r="CZ11" s="442">
        <v>0</v>
      </c>
      <c r="DA11" s="442">
        <f>'[7]численность 2020'!I33</f>
        <v>4.3865833282470703</v>
      </c>
      <c r="DB11" s="441">
        <v>0</v>
      </c>
      <c r="DC11" s="441">
        <v>0</v>
      </c>
      <c r="DD11" s="441">
        <f t="shared" si="1041"/>
        <v>1.9461328513884619e-002</v>
      </c>
      <c r="DE11" s="443">
        <f>'[7]заявки 2020-2021'!I17</f>
        <v>0</v>
      </c>
      <c r="DF11" s="444">
        <f t="shared" si="1042"/>
        <v>0</v>
      </c>
      <c r="DG11" s="445">
        <f t="shared" si="1043"/>
        <v>0</v>
      </c>
      <c r="DH11" s="446"/>
      <c r="DI11" s="442">
        <v>33.5084228515625</v>
      </c>
      <c r="DJ11" s="442">
        <v>41.538815</v>
      </c>
      <c r="DK11" s="442">
        <f>'[7]численность 2020'!J33</f>
        <v>31.332738876342773</v>
      </c>
      <c r="DL11" s="441">
        <v>0.18428900000000001</v>
      </c>
      <c r="DM11" s="441">
        <v>0.18428900000000001</v>
      </c>
      <c r="DN11" s="441">
        <f t="shared" si="1044"/>
        <v>0.13900949301148796</v>
      </c>
      <c r="DO11" s="443">
        <f>'[7]заявки 2020-2021'!P17</f>
        <v>3</v>
      </c>
      <c r="DP11" s="444">
        <f t="shared" si="1045"/>
        <v>3.1332738876342776</v>
      </c>
      <c r="DQ11" s="445">
        <f t="shared" si="1046"/>
        <v>3</v>
      </c>
      <c r="DR11" s="446">
        <v>3</v>
      </c>
      <c r="DS11" s="442">
        <v>0</v>
      </c>
      <c r="DT11" s="447">
        <v>0</v>
      </c>
      <c r="DU11" s="447">
        <f>'[7]заявки 2020-2021'!Q17</f>
        <v>0</v>
      </c>
      <c r="DV11" s="441">
        <f t="shared" si="1047"/>
        <v>0</v>
      </c>
      <c r="DW11" s="441">
        <v>0</v>
      </c>
      <c r="DX11" s="441">
        <f t="shared" ref="DX11:DX74" si="1060">DU11/B11</f>
        <v>0</v>
      </c>
      <c r="DY11" s="443">
        <f>'[7]заявки 2020-2021'!S17</f>
        <v>0</v>
      </c>
      <c r="DZ11" s="444">
        <f t="shared" ref="DZ11:DZ74" si="1061">DU11*0.10000000000000001</f>
        <v>0</v>
      </c>
      <c r="EA11" s="445">
        <f t="shared" si="1050"/>
        <v>0</v>
      </c>
      <c r="EB11" s="446">
        <v>0</v>
      </c>
    </row>
    <row r="12" ht="34.5" customHeight="1">
      <c r="A12" s="141" t="s">
        <v>48</v>
      </c>
      <c r="B12" s="441">
        <f>'[7]численность 2020'!C27</f>
        <v>358.70001220703125</v>
      </c>
      <c r="C12" s="442">
        <v>776.09198000000004</v>
      </c>
      <c r="D12" s="442">
        <v>857.58160399999997</v>
      </c>
      <c r="E12" s="442">
        <f>'[7]численность 2020'!D27</f>
        <v>796.95245361328125</v>
      </c>
      <c r="F12" s="441">
        <v>2.163624</v>
      </c>
      <c r="G12" s="441">
        <f t="shared" si="1006"/>
        <v>2.3908045018658517</v>
      </c>
      <c r="H12" s="441">
        <f t="shared" si="1052"/>
        <v>2.2217798341007677</v>
      </c>
      <c r="I12" s="443">
        <f>'[7]заявки 2020-2021'!O18</f>
        <v>279</v>
      </c>
      <c r="J12" s="444">
        <f t="shared" si="1053"/>
        <v>278.9333587646484</v>
      </c>
      <c r="K12" s="445">
        <f t="shared" si="1009"/>
        <v>278.9333587646484</v>
      </c>
      <c r="L12" s="446">
        <v>278</v>
      </c>
      <c r="M12" s="442">
        <v>215</v>
      </c>
      <c r="N12" s="442">
        <v>191</v>
      </c>
      <c r="O12" s="447">
        <f>'[7]заявки 2020-2021'!K18</f>
        <v>167</v>
      </c>
      <c r="P12" s="441">
        <f t="shared" si="1010"/>
        <v>0.59938665370300637</v>
      </c>
      <c r="Q12" s="441">
        <v>0.53247800000000001</v>
      </c>
      <c r="R12" s="441">
        <f t="shared" si="1011"/>
        <v>0.46557009845768405</v>
      </c>
      <c r="S12" s="443">
        <f>'[7]заявки 2020-2021'!M18</f>
        <v>10</v>
      </c>
      <c r="T12" s="443">
        <f>'[7]заявки 2020-2021'!N18</f>
        <v>4</v>
      </c>
      <c r="U12" s="444">
        <f t="shared" si="1054"/>
        <v>25.050000000000001</v>
      </c>
      <c r="V12" s="445">
        <f t="shared" si="1013"/>
        <v>10</v>
      </c>
      <c r="W12" s="446">
        <v>10</v>
      </c>
      <c r="X12" s="446">
        <v>4</v>
      </c>
      <c r="Y12" s="448"/>
      <c r="Z12" s="442">
        <v>0</v>
      </c>
      <c r="AA12" s="442">
        <v>0</v>
      </c>
      <c r="AB12" s="442">
        <f>'[7]численность 2020'!E27</f>
        <v>66.412704467773438</v>
      </c>
      <c r="AC12" s="441">
        <v>0</v>
      </c>
      <c r="AD12" s="441">
        <v>0</v>
      </c>
      <c r="AE12" s="441">
        <f t="shared" si="1055"/>
        <v>0.1851483195083973</v>
      </c>
      <c r="AF12" s="443">
        <f>'[7]заявки 2020-2021'!J18</f>
        <v>0</v>
      </c>
      <c r="AG12" s="444">
        <f t="shared" si="1056"/>
        <v>3.3206352233886722</v>
      </c>
      <c r="AH12" s="445">
        <f t="shared" si="1015"/>
        <v>0</v>
      </c>
      <c r="AI12" s="449">
        <f t="shared" si="1016"/>
        <v>0</v>
      </c>
      <c r="AJ12" s="446"/>
      <c r="AK12" s="446"/>
      <c r="AL12" s="442">
        <v>489.90808099999998</v>
      </c>
      <c r="AM12" s="442">
        <v>431.70120200000002</v>
      </c>
      <c r="AN12" s="442">
        <f>'[7]численность 2020'!F27</f>
        <v>365.73590087890625</v>
      </c>
      <c r="AO12" s="441">
        <v>1.365788</v>
      </c>
      <c r="AP12" s="441">
        <v>1.203516</v>
      </c>
      <c r="AQ12" s="441">
        <f t="shared" si="1017"/>
        <v>1.0196149663574978</v>
      </c>
      <c r="AR12" s="443">
        <f>'[7]заявки 2020-2021'!D18</f>
        <v>18</v>
      </c>
      <c r="AS12" s="443">
        <f>'[7]заявки 2020-2021'!E18</f>
        <v>0</v>
      </c>
      <c r="AT12" s="444">
        <f t="shared" si="1018"/>
        <v>18.286795043945315</v>
      </c>
      <c r="AU12" s="449">
        <f t="shared" si="1019"/>
        <v>18</v>
      </c>
      <c r="AV12" s="446">
        <v>18</v>
      </c>
      <c r="AW12" s="444">
        <f t="shared" si="1020"/>
        <v>4.5</v>
      </c>
      <c r="AX12" s="445">
        <f t="shared" si="1021"/>
        <v>0</v>
      </c>
      <c r="AY12" s="446"/>
      <c r="AZ12" s="444">
        <f>AV12*0.5</f>
        <v>9</v>
      </c>
      <c r="BA12" s="446">
        <v>9</v>
      </c>
      <c r="BB12" s="442">
        <v>631.221497</v>
      </c>
      <c r="BC12" s="442">
        <v>734.78125</v>
      </c>
      <c r="BD12" s="442">
        <f>'[7]численность 2020'!G27</f>
        <v>624.16363525390625</v>
      </c>
      <c r="BE12" s="441">
        <v>1.7597480000000001</v>
      </c>
      <c r="BF12" s="441">
        <v>2.0484559999999998</v>
      </c>
      <c r="BG12" s="441">
        <f t="shared" si="1023"/>
        <v>1.7400714078974078</v>
      </c>
      <c r="BH12" s="443">
        <f>'[7]заявки 2020-2021'!B18</f>
        <v>31</v>
      </c>
      <c r="BI12" s="443">
        <f>'[7]заявки 2020-2021'!C18</f>
        <v>5</v>
      </c>
      <c r="BJ12" s="444">
        <f t="shared" si="1024"/>
        <v>31.208181762695315</v>
      </c>
      <c r="BK12" s="449">
        <f t="shared" si="1025"/>
        <v>31</v>
      </c>
      <c r="BL12" s="446">
        <v>31</v>
      </c>
      <c r="BM12" s="444">
        <f t="shared" si="1026"/>
        <v>7.75</v>
      </c>
      <c r="BN12" s="445">
        <f t="shared" si="1027"/>
        <v>5</v>
      </c>
      <c r="BO12" s="446">
        <v>5</v>
      </c>
      <c r="BP12" s="444">
        <f t="shared" si="1028"/>
        <v>6.2000000000000002</v>
      </c>
      <c r="BQ12" s="446">
        <v>6</v>
      </c>
      <c r="BR12" s="442">
        <v>576.97589100000005</v>
      </c>
      <c r="BS12" s="442">
        <v>724.91839600000003</v>
      </c>
      <c r="BT12" s="442">
        <f>'[7]численность 2020'!H27</f>
        <v>559.391845703125</v>
      </c>
      <c r="BU12" s="441">
        <v>1.608519</v>
      </c>
      <c r="BV12" s="441">
        <v>2.0209600000000001</v>
      </c>
      <c r="BW12" s="441">
        <f t="shared" si="1029"/>
        <v>1.5594977046732306</v>
      </c>
      <c r="BX12" s="443">
        <f>'[7]заявки 2020-2021'!F18</f>
        <v>28</v>
      </c>
      <c r="BY12" s="443">
        <f>'[7]заявки 2020-2021'!G18</f>
        <v>5</v>
      </c>
      <c r="BZ12" s="443">
        <f>'[7]заявки 2020-2021'!H18</f>
        <v>2</v>
      </c>
      <c r="CA12" s="444">
        <f t="shared" si="1030"/>
        <v>27.969592285156253</v>
      </c>
      <c r="CB12" s="449">
        <f t="shared" si="1031"/>
        <v>27.969592285156253</v>
      </c>
      <c r="CC12" s="446">
        <v>27</v>
      </c>
      <c r="CD12" s="444">
        <f t="shared" si="1032"/>
        <v>3.375</v>
      </c>
      <c r="CE12" s="445">
        <f t="shared" si="1033"/>
        <v>3.375</v>
      </c>
      <c r="CF12" s="446">
        <v>4</v>
      </c>
      <c r="CG12" s="444">
        <f t="shared" si="1034"/>
        <v>3.375</v>
      </c>
      <c r="CH12" s="445">
        <f t="shared" si="1035"/>
        <v>2</v>
      </c>
      <c r="CI12" s="446">
        <v>2</v>
      </c>
      <c r="CJ12" s="444">
        <f t="shared" si="1036"/>
        <v>5.4000000000000004</v>
      </c>
      <c r="CK12" s="446">
        <v>5</v>
      </c>
      <c r="CL12" s="450">
        <f t="shared" si="1037"/>
        <v>1</v>
      </c>
      <c r="CM12" s="442">
        <v>0</v>
      </c>
      <c r="CN12" s="442">
        <v>0</v>
      </c>
      <c r="CO12" s="442" t="e">
        <f>#NAME?</f>
        <v>#REF!</v>
      </c>
      <c r="CP12" s="441">
        <v>0</v>
      </c>
      <c r="CQ12" s="441">
        <v>0</v>
      </c>
      <c r="CR12" s="441" t="e">
        <f>#NAME?</f>
        <v>#REF!</v>
      </c>
      <c r="CS12" s="443" t="e">
        <f>#NAME?</f>
        <v>#REF!</v>
      </c>
      <c r="CT12" s="444" t="e">
        <f t="shared" si="1057"/>
        <v>#REF!</v>
      </c>
      <c r="CU12" s="449" t="e">
        <f t="shared" si="1058"/>
        <v>#REF!</v>
      </c>
      <c r="CV12" s="446"/>
      <c r="CW12" s="444">
        <f t="shared" si="1059"/>
        <v>0</v>
      </c>
      <c r="CX12" s="446"/>
      <c r="CY12" s="442">
        <v>0</v>
      </c>
      <c r="CZ12" s="442">
        <v>0</v>
      </c>
      <c r="DA12" s="442">
        <f>'[7]численность 2020'!I27</f>
        <v>13.514212608337402</v>
      </c>
      <c r="DB12" s="441">
        <v>0</v>
      </c>
      <c r="DC12" s="441">
        <v>0</v>
      </c>
      <c r="DD12" s="441">
        <f t="shared" si="1041"/>
        <v>3.7675528710429458e-002</v>
      </c>
      <c r="DE12" s="443">
        <f>'[7]заявки 2020-2021'!I18</f>
        <v>0</v>
      </c>
      <c r="DF12" s="444">
        <f t="shared" si="1042"/>
        <v>0</v>
      </c>
      <c r="DG12" s="445">
        <f t="shared" si="1043"/>
        <v>0</v>
      </c>
      <c r="DH12" s="446"/>
      <c r="DI12" s="442">
        <v>33.954025000000001</v>
      </c>
      <c r="DJ12" s="442">
        <v>53.3563232421875</v>
      </c>
      <c r="DK12" s="442">
        <f>'[7]численность 2020'!J27</f>
        <v>36.681434631347656</v>
      </c>
      <c r="DL12" s="441">
        <v>0.14874899999999999</v>
      </c>
      <c r="DM12" s="441">
        <v>0.14874899999999999</v>
      </c>
      <c r="DN12" s="441">
        <f t="shared" si="1044"/>
        <v>0.10226215049632113</v>
      </c>
      <c r="DO12" s="443">
        <f>'[7]заявки 2020-2021'!P18</f>
        <v>4</v>
      </c>
      <c r="DP12" s="444">
        <f t="shared" si="1045"/>
        <v>3.6681434631347658</v>
      </c>
      <c r="DQ12" s="445">
        <f t="shared" si="1046"/>
        <v>3.6681434631347658</v>
      </c>
      <c r="DR12" s="446">
        <v>3</v>
      </c>
      <c r="DS12" s="442">
        <v>0</v>
      </c>
      <c r="DT12" s="447">
        <v>0</v>
      </c>
      <c r="DU12" s="447">
        <f>'[7]заявки 2020-2021'!Q18</f>
        <v>0</v>
      </c>
      <c r="DV12" s="441">
        <f t="shared" si="1047"/>
        <v>0</v>
      </c>
      <c r="DW12" s="441">
        <v>0</v>
      </c>
      <c r="DX12" s="441">
        <f t="shared" si="1060"/>
        <v>0</v>
      </c>
      <c r="DY12" s="443">
        <f>'[7]заявки 2020-2021'!S18</f>
        <v>0</v>
      </c>
      <c r="DZ12" s="444">
        <f t="shared" si="1061"/>
        <v>0</v>
      </c>
      <c r="EA12" s="445">
        <f t="shared" si="1050"/>
        <v>0</v>
      </c>
      <c r="EB12" s="446">
        <v>0</v>
      </c>
    </row>
    <row r="13" ht="34.5" customHeight="1">
      <c r="A13" s="452" t="s">
        <v>50</v>
      </c>
      <c r="B13" s="441">
        <f>'[7]численность 2020'!C28</f>
        <v>57.622001647949219</v>
      </c>
      <c r="C13" s="442">
        <v>113.367058</v>
      </c>
      <c r="D13" s="442">
        <v>183.18916300000001</v>
      </c>
      <c r="E13" s="442">
        <f>'[7]численность 2020'!D28</f>
        <v>192.19845581054688</v>
      </c>
      <c r="F13" s="441">
        <v>1.967427</v>
      </c>
      <c r="G13" s="441">
        <f t="shared" si="1006"/>
        <v>3.179153065997796</v>
      </c>
      <c r="H13" s="441">
        <f t="shared" si="1052"/>
        <v>3.335504673801752</v>
      </c>
      <c r="I13" s="443">
        <f>'[7]заявки 2020-2021'!O19</f>
        <v>30</v>
      </c>
      <c r="J13" s="444">
        <f t="shared" si="1053"/>
        <v>67.269459533691403</v>
      </c>
      <c r="K13" s="445">
        <f t="shared" si="1009"/>
        <v>30</v>
      </c>
      <c r="L13" s="446">
        <v>30</v>
      </c>
      <c r="M13" s="442">
        <v>19</v>
      </c>
      <c r="N13" s="442">
        <v>13</v>
      </c>
      <c r="O13" s="447">
        <f>'[7]заявки 2020-2021'!K19</f>
        <v>15</v>
      </c>
      <c r="P13" s="441">
        <f t="shared" si="1010"/>
        <v>0.32973516116436774</v>
      </c>
      <c r="Q13" s="441">
        <v>0.225608</v>
      </c>
      <c r="R13" s="441">
        <f t="shared" si="1011"/>
        <v>0.26031723249818506</v>
      </c>
      <c r="S13" s="443">
        <f>'[7]заявки 2020-2021'!M19</f>
        <v>1</v>
      </c>
      <c r="T13" s="443">
        <f>'[7]заявки 2020-2021'!N19</f>
        <v>0</v>
      </c>
      <c r="U13" s="444">
        <f t="shared" si="1054"/>
        <v>2.25</v>
      </c>
      <c r="V13" s="445">
        <f t="shared" si="1013"/>
        <v>1</v>
      </c>
      <c r="W13" s="446">
        <v>1</v>
      </c>
      <c r="X13" s="446"/>
      <c r="Y13" s="448"/>
      <c r="Z13" s="442">
        <v>0</v>
      </c>
      <c r="AA13" s="442">
        <v>0</v>
      </c>
      <c r="AB13" s="442">
        <f>'[7]численность 2020'!E28</f>
        <v>0</v>
      </c>
      <c r="AC13" s="441">
        <v>0</v>
      </c>
      <c r="AD13" s="441">
        <v>0</v>
      </c>
      <c r="AE13" s="441">
        <f t="shared" si="1055"/>
        <v>0</v>
      </c>
      <c r="AF13" s="443">
        <f>'[7]заявки 2020-2021'!J19</f>
        <v>0</v>
      </c>
      <c r="AG13" s="444">
        <f t="shared" si="1056"/>
        <v>0</v>
      </c>
      <c r="AH13" s="445">
        <f t="shared" si="1015"/>
        <v>0</v>
      </c>
      <c r="AI13" s="449">
        <f t="shared" si="1016"/>
        <v>0</v>
      </c>
      <c r="AJ13" s="446"/>
      <c r="AK13" s="446"/>
      <c r="AL13" s="442">
        <v>152.03199799999999</v>
      </c>
      <c r="AM13" s="442">
        <v>126.69332900000001</v>
      </c>
      <c r="AN13" s="442">
        <f>'[7]численность 2020'!F28</f>
        <v>153.90895080566406</v>
      </c>
      <c r="AO13" s="441">
        <v>2.6384370000000001</v>
      </c>
      <c r="AP13" s="441">
        <v>2.1986970000000001</v>
      </c>
      <c r="AQ13" s="441">
        <f t="shared" si="1017"/>
        <v>2.6710101420286518</v>
      </c>
      <c r="AR13" s="443">
        <f>'[7]заявки 2020-2021'!D19</f>
        <v>10</v>
      </c>
      <c r="AS13" s="443">
        <f>'[7]заявки 2020-2021'!E19</f>
        <v>2</v>
      </c>
      <c r="AT13" s="444">
        <f t="shared" si="1018"/>
        <v>10.773626556396485</v>
      </c>
      <c r="AU13" s="449">
        <f t="shared" si="1019"/>
        <v>10</v>
      </c>
      <c r="AV13" s="446">
        <v>10</v>
      </c>
      <c r="AW13" s="444">
        <f t="shared" si="1020"/>
        <v>2.5</v>
      </c>
      <c r="AX13" s="445">
        <f t="shared" si="1021"/>
        <v>2</v>
      </c>
      <c r="AY13" s="446">
        <v>2</v>
      </c>
      <c r="AZ13" s="444">
        <f t="shared" si="1022"/>
        <v>5</v>
      </c>
      <c r="BA13" s="446">
        <v>5</v>
      </c>
      <c r="BB13" s="442">
        <v>166.96928399999999</v>
      </c>
      <c r="BC13" s="442">
        <v>159.33642578125</v>
      </c>
      <c r="BD13" s="442">
        <f>'[7]численность 2020'!G28</f>
        <v>168.87751770019531</v>
      </c>
      <c r="BE13" s="441">
        <v>2.8976649999999999</v>
      </c>
      <c r="BF13" s="441">
        <v>2.7652009999999998</v>
      </c>
      <c r="BG13" s="441">
        <f t="shared" si="1023"/>
        <v>2.9307818692585403</v>
      </c>
      <c r="BH13" s="443">
        <f>'[7]заявки 2020-2021'!B19</f>
        <v>11</v>
      </c>
      <c r="BI13" s="443">
        <f>'[7]заявки 2020-2021'!C19</f>
        <v>1</v>
      </c>
      <c r="BJ13" s="444">
        <f t="shared" si="1024"/>
        <v>11.821426239013674</v>
      </c>
      <c r="BK13" s="449">
        <f t="shared" si="1025"/>
        <v>11</v>
      </c>
      <c r="BL13" s="446">
        <v>11</v>
      </c>
      <c r="BM13" s="444">
        <f t="shared" si="1026"/>
        <v>2.75</v>
      </c>
      <c r="BN13" s="445">
        <f t="shared" si="1027"/>
        <v>1</v>
      </c>
      <c r="BO13" s="446">
        <v>1</v>
      </c>
      <c r="BP13" s="444">
        <f t="shared" si="1028"/>
        <v>2.2000000000000002</v>
      </c>
      <c r="BQ13" s="446">
        <v>2</v>
      </c>
      <c r="BR13" s="442">
        <v>66.787711999999999</v>
      </c>
      <c r="BS13" s="442">
        <v>84.915809999999993</v>
      </c>
      <c r="BT13" s="442">
        <f>'[7]численность 2020'!H28</f>
        <v>87.778144836425781</v>
      </c>
      <c r="BU13" s="441">
        <v>1.1590659999999999</v>
      </c>
      <c r="BV13" s="441">
        <v>1.47367</v>
      </c>
      <c r="BW13" s="441">
        <f t="shared" si="1029"/>
        <v>1.5233442491762141</v>
      </c>
      <c r="BX13" s="443">
        <f>'[7]заявки 2020-2021'!F19</f>
        <v>6</v>
      </c>
      <c r="BY13" s="443">
        <f>'[7]заявки 2020-2021'!G19</f>
        <v>0</v>
      </c>
      <c r="BZ13" s="443">
        <f>'[7]заявки 2020-2021'!H19</f>
        <v>1</v>
      </c>
      <c r="CA13" s="444">
        <f t="shared" si="1030"/>
        <v>4.3889072418212889</v>
      </c>
      <c r="CB13" s="449">
        <f t="shared" si="1031"/>
        <v>4.3889072418212889</v>
      </c>
      <c r="CC13" s="446">
        <v>4</v>
      </c>
      <c r="CD13" s="444">
        <f t="shared" si="1032"/>
        <v>0.5</v>
      </c>
      <c r="CE13" s="445">
        <f t="shared" si="1033"/>
        <v>0</v>
      </c>
      <c r="CF13" s="446"/>
      <c r="CG13" s="444">
        <f t="shared" si="1034"/>
        <v>0.5</v>
      </c>
      <c r="CH13" s="445">
        <f t="shared" si="1035"/>
        <v>0.5</v>
      </c>
      <c r="CI13" s="446">
        <v>1</v>
      </c>
      <c r="CJ13" s="444">
        <f t="shared" si="1036"/>
        <v>0.80000000000000004</v>
      </c>
      <c r="CK13" s="446"/>
      <c r="CL13" s="450">
        <f t="shared" si="1037"/>
        <v>1</v>
      </c>
      <c r="CM13" s="442">
        <v>0</v>
      </c>
      <c r="CN13" s="442">
        <v>0</v>
      </c>
      <c r="CO13" s="442" t="e">
        <f>#NAME?</f>
        <v>#REF!</v>
      </c>
      <c r="CP13" s="441">
        <v>0</v>
      </c>
      <c r="CQ13" s="441">
        <v>0</v>
      </c>
      <c r="CR13" s="441" t="e">
        <f>#NAME?</f>
        <v>#REF!</v>
      </c>
      <c r="CS13" s="443" t="e">
        <f>#NAME?</f>
        <v>#REF!</v>
      </c>
      <c r="CT13" s="444" t="e">
        <f t="shared" si="1057"/>
        <v>#REF!</v>
      </c>
      <c r="CU13" s="449" t="e">
        <f t="shared" si="1058"/>
        <v>#REF!</v>
      </c>
      <c r="CV13" s="446"/>
      <c r="CW13" s="444">
        <f t="shared" si="1059"/>
        <v>0</v>
      </c>
      <c r="CX13" s="446"/>
      <c r="CY13" s="442">
        <v>0</v>
      </c>
      <c r="CZ13" s="442">
        <v>0</v>
      </c>
      <c r="DA13" s="442">
        <f>'[7]численность 2020'!I28</f>
        <v>0</v>
      </c>
      <c r="DB13" s="441">
        <v>0</v>
      </c>
      <c r="DC13" s="441">
        <v>0</v>
      </c>
      <c r="DD13" s="441">
        <f t="shared" si="1041"/>
        <v>0</v>
      </c>
      <c r="DE13" s="443">
        <f>'[7]заявки 2020-2021'!I19</f>
        <v>0</v>
      </c>
      <c r="DF13" s="444">
        <f t="shared" si="1042"/>
        <v>0</v>
      </c>
      <c r="DG13" s="445">
        <f t="shared" si="1043"/>
        <v>0</v>
      </c>
      <c r="DH13" s="446"/>
      <c r="DI13" s="442">
        <v>3.1282299999999998</v>
      </c>
      <c r="DJ13" s="442">
        <v>5.0051680000000003</v>
      </c>
      <c r="DK13" s="442">
        <f>'[7]численность 2020'!J28</f>
        <v>4.3795228004455566</v>
      </c>
      <c r="DL13" s="441">
        <v>8.6861999999999995e-002</v>
      </c>
      <c r="DM13" s="441">
        <v>8.6861999999999995e-002</v>
      </c>
      <c r="DN13" s="441">
        <f t="shared" si="1044"/>
        <v>7.6004350338312571e-002</v>
      </c>
      <c r="DO13" s="443">
        <f>'[7]заявки 2020-2021'!P19</f>
        <v>0</v>
      </c>
      <c r="DP13" s="444">
        <f t="shared" si="1045"/>
        <v>0.43795228004455566</v>
      </c>
      <c r="DQ13" s="445">
        <f t="shared" si="1046"/>
        <v>0</v>
      </c>
      <c r="DR13" s="446"/>
      <c r="DS13" s="442">
        <v>0</v>
      </c>
      <c r="DT13" s="447">
        <v>0</v>
      </c>
      <c r="DU13" s="447">
        <f>'[7]заявки 2020-2021'!Q19</f>
        <v>0</v>
      </c>
      <c r="DV13" s="441">
        <f t="shared" si="1047"/>
        <v>0</v>
      </c>
      <c r="DW13" s="441">
        <v>0</v>
      </c>
      <c r="DX13" s="441">
        <f t="shared" si="1060"/>
        <v>0</v>
      </c>
      <c r="DY13" s="443">
        <f>'[7]заявки 2020-2021'!S19</f>
        <v>0</v>
      </c>
      <c r="DZ13" s="444">
        <f t="shared" si="1061"/>
        <v>0</v>
      </c>
      <c r="EA13" s="445">
        <f t="shared" si="1050"/>
        <v>0</v>
      </c>
      <c r="EB13" s="446"/>
    </row>
    <row r="14" ht="47.25" customHeight="1">
      <c r="A14" s="452" t="s">
        <v>51</v>
      </c>
      <c r="B14" s="441">
        <f>'[7]численность 2020'!C29</f>
        <v>385.70999145507813</v>
      </c>
      <c r="C14" s="442">
        <v>1028.331543</v>
      </c>
      <c r="D14" s="442">
        <v>1065.976807</v>
      </c>
      <c r="E14" s="442">
        <f>'[7]численность 2020'!D29</f>
        <v>1062.795654296875</v>
      </c>
      <c r="F14" s="441">
        <v>2.6660740000000001</v>
      </c>
      <c r="G14" s="441">
        <f t="shared" si="1006"/>
        <v>2.7636743414897369</v>
      </c>
      <c r="H14" s="441">
        <f t="shared" si="1052"/>
        <v>2.7554268176655565</v>
      </c>
      <c r="I14" s="443">
        <f>'[7]заявки 2020-2021'!O20</f>
        <v>302</v>
      </c>
      <c r="J14" s="444">
        <f t="shared" si="1053"/>
        <v>371.97847900390622</v>
      </c>
      <c r="K14" s="445">
        <f t="shared" si="1009"/>
        <v>302</v>
      </c>
      <c r="L14" s="446">
        <v>302</v>
      </c>
      <c r="M14" s="442">
        <v>61</v>
      </c>
      <c r="N14" s="442">
        <v>68</v>
      </c>
      <c r="O14" s="447">
        <f>'[7]заявки 2020-2021'!K20</f>
        <v>80</v>
      </c>
      <c r="P14" s="441">
        <f t="shared" si="1010"/>
        <v>0.15814990887293204</v>
      </c>
      <c r="Q14" s="441">
        <v>0.17629800000000001</v>
      </c>
      <c r="R14" s="441">
        <f t="shared" si="1011"/>
        <v>0.20740971655466497</v>
      </c>
      <c r="S14" s="443">
        <f>'[7]заявки 2020-2021'!M20</f>
        <v>12</v>
      </c>
      <c r="T14" s="443">
        <f>'[7]заявки 2020-2021'!N20</f>
        <v>5</v>
      </c>
      <c r="U14" s="444">
        <f t="shared" si="1054"/>
        <v>12</v>
      </c>
      <c r="V14" s="445">
        <f t="shared" si="1013"/>
        <v>12</v>
      </c>
      <c r="W14" s="446">
        <v>12</v>
      </c>
      <c r="X14" s="446">
        <v>5</v>
      </c>
      <c r="Y14" s="448"/>
      <c r="Z14" s="442">
        <v>0</v>
      </c>
      <c r="AA14" s="442">
        <v>0</v>
      </c>
      <c r="AB14" s="442">
        <f>'[7]численность 2020'!E29</f>
        <v>0</v>
      </c>
      <c r="AC14" s="441">
        <v>0</v>
      </c>
      <c r="AD14" s="441">
        <v>0</v>
      </c>
      <c r="AE14" s="441">
        <f t="shared" si="1055"/>
        <v>0</v>
      </c>
      <c r="AF14" s="443">
        <f>'[7]заявки 2020-2021'!J20</f>
        <v>0</v>
      </c>
      <c r="AG14" s="444">
        <f t="shared" si="1056"/>
        <v>0</v>
      </c>
      <c r="AH14" s="445">
        <f t="shared" si="1015"/>
        <v>0</v>
      </c>
      <c r="AI14" s="449">
        <f t="shared" si="1016"/>
        <v>0</v>
      </c>
      <c r="AJ14" s="446"/>
      <c r="AK14" s="446"/>
      <c r="AL14" s="442">
        <v>1470.5141599999999</v>
      </c>
      <c r="AM14" s="442">
        <v>1538.3983149999999</v>
      </c>
      <c r="AN14" s="442">
        <f>'[7]численность 2020'!F29</f>
        <v>1562.934814453125</v>
      </c>
      <c r="AO14" s="441">
        <v>3.812487</v>
      </c>
      <c r="AP14" s="441">
        <v>3.9884840000000001</v>
      </c>
      <c r="AQ14" s="441">
        <f t="shared" si="1017"/>
        <v>4.0520983357392568</v>
      </c>
      <c r="AR14" s="443">
        <f>'[7]заявки 2020-2021'!D20</f>
        <v>90</v>
      </c>
      <c r="AS14" s="443">
        <f>'[7]заявки 2020-2021'!E20</f>
        <v>2</v>
      </c>
      <c r="AT14" s="444">
        <f t="shared" si="1018"/>
        <v>125.03478515625001</v>
      </c>
      <c r="AU14" s="449">
        <f t="shared" si="1019"/>
        <v>90</v>
      </c>
      <c r="AV14" s="446">
        <v>90</v>
      </c>
      <c r="AW14" s="444">
        <f t="shared" si="1020"/>
        <v>22.5</v>
      </c>
      <c r="AX14" s="445">
        <f t="shared" si="1021"/>
        <v>2</v>
      </c>
      <c r="AY14" s="446">
        <v>2</v>
      </c>
      <c r="AZ14" s="444">
        <f t="shared" si="1022"/>
        <v>45</v>
      </c>
      <c r="BA14" s="446">
        <v>45</v>
      </c>
      <c r="BB14" s="442">
        <v>1050.697754</v>
      </c>
      <c r="BC14" s="442">
        <v>979.06341599999996</v>
      </c>
      <c r="BD14" s="442">
        <f>'[7]численность 2020'!G29</f>
        <v>959.06524658203125</v>
      </c>
      <c r="BE14" s="441">
        <v>2.724062</v>
      </c>
      <c r="BF14" s="441">
        <v>2.538341</v>
      </c>
      <c r="BG14" s="441">
        <f t="shared" si="1023"/>
        <v>2.4864931368876122</v>
      </c>
      <c r="BH14" s="443">
        <f>'[7]заявки 2020-2021'!B20</f>
        <v>63</v>
      </c>
      <c r="BI14" s="443">
        <f>'[7]заявки 2020-2021'!C20</f>
        <v>15</v>
      </c>
      <c r="BJ14" s="444">
        <f t="shared" si="1024"/>
        <v>67.134567260742188</v>
      </c>
      <c r="BK14" s="449">
        <f t="shared" si="1025"/>
        <v>63</v>
      </c>
      <c r="BL14" s="446">
        <v>63</v>
      </c>
      <c r="BM14" s="444">
        <f t="shared" si="1026"/>
        <v>15.75</v>
      </c>
      <c r="BN14" s="445">
        <f t="shared" si="1027"/>
        <v>15</v>
      </c>
      <c r="BO14" s="446">
        <v>15</v>
      </c>
      <c r="BP14" s="444">
        <f t="shared" si="1028"/>
        <v>12.600000000000001</v>
      </c>
      <c r="BQ14" s="446">
        <v>12</v>
      </c>
      <c r="BR14" s="442">
        <v>522.73516800000004</v>
      </c>
      <c r="BS14" s="442">
        <v>640.39367700000003</v>
      </c>
      <c r="BT14" s="442">
        <f>'[7]численность 2020'!H29</f>
        <v>771.79217529296875</v>
      </c>
      <c r="BU14" s="441">
        <v>1.355254</v>
      </c>
      <c r="BV14" s="441">
        <v>1.6602980000000001</v>
      </c>
      <c r="BW14" s="441">
        <f t="shared" si="1029"/>
        <v>2.0009649539577867</v>
      </c>
      <c r="BX14" s="443">
        <f>'[7]заявки 2020-2021'!F20</f>
        <v>40</v>
      </c>
      <c r="BY14" s="443">
        <f>'[7]заявки 2020-2021'!G20</f>
        <v>5</v>
      </c>
      <c r="BZ14" s="443">
        <f>'[7]заявки 2020-2021'!H20</f>
        <v>5</v>
      </c>
      <c r="CA14" s="444">
        <f t="shared" si="1030"/>
        <v>54.02545227050782</v>
      </c>
      <c r="CB14" s="449">
        <f t="shared" si="1031"/>
        <v>40</v>
      </c>
      <c r="CC14" s="446">
        <v>40</v>
      </c>
      <c r="CD14" s="444">
        <f t="shared" si="1032"/>
        <v>5</v>
      </c>
      <c r="CE14" s="445">
        <f t="shared" si="1033"/>
        <v>5</v>
      </c>
      <c r="CF14" s="446">
        <v>5</v>
      </c>
      <c r="CG14" s="444">
        <f t="shared" si="1034"/>
        <v>5</v>
      </c>
      <c r="CH14" s="445">
        <f t="shared" si="1035"/>
        <v>5</v>
      </c>
      <c r="CI14" s="446">
        <v>5</v>
      </c>
      <c r="CJ14" s="444">
        <f t="shared" si="1036"/>
        <v>8</v>
      </c>
      <c r="CK14" s="446">
        <v>8</v>
      </c>
      <c r="CL14" s="450">
        <f t="shared" si="1037"/>
        <v>1</v>
      </c>
      <c r="CM14" s="442">
        <v>0</v>
      </c>
      <c r="CN14" s="442">
        <v>0</v>
      </c>
      <c r="CO14" s="442" t="e">
        <f>#NAME?</f>
        <v>#REF!</v>
      </c>
      <c r="CP14" s="441">
        <v>0</v>
      </c>
      <c r="CQ14" s="441">
        <v>0</v>
      </c>
      <c r="CR14" s="441" t="e">
        <f>#NAME?</f>
        <v>#REF!</v>
      </c>
      <c r="CS14" s="443" t="e">
        <f>#NAME?</f>
        <v>#REF!</v>
      </c>
      <c r="CT14" s="444" t="e">
        <f t="shared" si="1057"/>
        <v>#REF!</v>
      </c>
      <c r="CU14" s="449" t="e">
        <f t="shared" si="1058"/>
        <v>#REF!</v>
      </c>
      <c r="CV14" s="446"/>
      <c r="CW14" s="444">
        <f t="shared" si="1059"/>
        <v>0</v>
      </c>
      <c r="CX14" s="446"/>
      <c r="CY14" s="442">
        <v>0</v>
      </c>
      <c r="CZ14" s="442">
        <v>0</v>
      </c>
      <c r="DA14" s="442">
        <f>'[7]численность 2020'!I29</f>
        <v>0</v>
      </c>
      <c r="DB14" s="441">
        <v>0</v>
      </c>
      <c r="DC14" s="441">
        <v>0</v>
      </c>
      <c r="DD14" s="441">
        <f t="shared" si="1041"/>
        <v>0</v>
      </c>
      <c r="DE14" s="443">
        <f>'[7]заявки 2020-2021'!I20</f>
        <v>0</v>
      </c>
      <c r="DF14" s="444">
        <f t="shared" si="1042"/>
        <v>0</v>
      </c>
      <c r="DG14" s="445">
        <f t="shared" si="1043"/>
        <v>0</v>
      </c>
      <c r="DH14" s="446"/>
      <c r="DI14" s="442">
        <v>17.138859</v>
      </c>
      <c r="DJ14" s="442">
        <v>16.151163</v>
      </c>
      <c r="DK14" s="442">
        <f>'[7]численность 2020'!J29</f>
        <v>18.606367111206055</v>
      </c>
      <c r="DL14" s="441">
        <v>4.1874000000000001e-002</v>
      </c>
      <c r="DM14" s="441">
        <v>4.1874000000000001e-002</v>
      </c>
      <c r="DN14" s="441">
        <f t="shared" si="1044"/>
        <v>4.8239266608091101e-002</v>
      </c>
      <c r="DO14" s="443">
        <f>'[7]заявки 2020-2021'!P20</f>
        <v>1</v>
      </c>
      <c r="DP14" s="444">
        <f t="shared" si="1045"/>
        <v>1.8606367111206055</v>
      </c>
      <c r="DQ14" s="445">
        <f t="shared" si="1046"/>
        <v>1</v>
      </c>
      <c r="DR14" s="446">
        <v>1</v>
      </c>
      <c r="DS14" s="442">
        <v>0</v>
      </c>
      <c r="DT14" s="447">
        <v>0</v>
      </c>
      <c r="DU14" s="447">
        <f>'[7]заявки 2020-2021'!Q20</f>
        <v>0</v>
      </c>
      <c r="DV14" s="441">
        <f t="shared" si="1047"/>
        <v>0</v>
      </c>
      <c r="DW14" s="441">
        <v>0</v>
      </c>
      <c r="DX14" s="441">
        <f t="shared" si="1060"/>
        <v>0</v>
      </c>
      <c r="DY14" s="443">
        <f>'[7]заявки 2020-2021'!S20</f>
        <v>0</v>
      </c>
      <c r="DZ14" s="444">
        <f t="shared" si="1061"/>
        <v>0</v>
      </c>
      <c r="EA14" s="445">
        <f t="shared" si="1050"/>
        <v>0</v>
      </c>
      <c r="EB14" s="446"/>
    </row>
    <row r="15" s="392" customFormat="1" ht="47.25" customHeight="1">
      <c r="A15" s="453" t="s">
        <v>287</v>
      </c>
      <c r="B15" s="441">
        <f>'[7]численность 2020'!C26</f>
        <v>164.08599853515625</v>
      </c>
      <c r="C15" s="442">
        <v>260.59063700000002</v>
      </c>
      <c r="D15" s="442">
        <v>264.415955</v>
      </c>
      <c r="E15" s="442">
        <f>'[7]численность 2020'!D26</f>
        <v>350.490966796875</v>
      </c>
      <c r="F15" s="441">
        <v>1.5881350000000001</v>
      </c>
      <c r="G15" s="441">
        <f t="shared" si="1006"/>
        <v>1.6114473931375157</v>
      </c>
      <c r="H15" s="441">
        <f t="shared" si="1052"/>
        <v>2.1360199524993631</v>
      </c>
      <c r="I15" s="443">
        <f>'[7]заявки 2020-2021'!O21</f>
        <v>105</v>
      </c>
      <c r="J15" s="444">
        <f t="shared" si="1053"/>
        <v>122.67183837890624</v>
      </c>
      <c r="K15" s="445">
        <f t="shared" ref="K15:K18" si="1062">IF(I15&lt;J15,I15,J15)</f>
        <v>105</v>
      </c>
      <c r="L15" s="446">
        <v>105</v>
      </c>
      <c r="M15" s="442">
        <v>61</v>
      </c>
      <c r="N15" s="442">
        <v>60</v>
      </c>
      <c r="O15" s="447">
        <f>'[7]заявки 2020-2021'!K21</f>
        <v>40</v>
      </c>
      <c r="P15" s="441">
        <f t="shared" si="1010"/>
        <v>0.37175627746769901</v>
      </c>
      <c r="Q15" s="441">
        <v>0.36566199999999999</v>
      </c>
      <c r="R15" s="441">
        <f t="shared" si="1011"/>
        <v>0.24377460817554034</v>
      </c>
      <c r="S15" s="443">
        <f>'[7]заявки 2020-2021'!M21</f>
        <v>6</v>
      </c>
      <c r="T15" s="443">
        <f>'[7]заявки 2020-2021'!N21</f>
        <v>3</v>
      </c>
      <c r="U15" s="444">
        <f t="shared" si="1054"/>
        <v>6</v>
      </c>
      <c r="V15" s="445">
        <f t="shared" si="1013"/>
        <v>6</v>
      </c>
      <c r="W15" s="446">
        <v>6</v>
      </c>
      <c r="X15" s="446">
        <v>3</v>
      </c>
      <c r="Y15" s="448"/>
      <c r="Z15" s="442">
        <v>0</v>
      </c>
      <c r="AA15" s="442">
        <v>0</v>
      </c>
      <c r="AB15" s="442">
        <f>'[7]численность 2020'!E26</f>
        <v>0</v>
      </c>
      <c r="AC15" s="441">
        <v>0</v>
      </c>
      <c r="AD15" s="441">
        <v>0</v>
      </c>
      <c r="AE15" s="441">
        <f t="shared" si="1055"/>
        <v>0</v>
      </c>
      <c r="AF15" s="443">
        <f>'[7]заявки 2020-2021'!J21</f>
        <v>0</v>
      </c>
      <c r="AG15" s="444">
        <f t="shared" si="1056"/>
        <v>0</v>
      </c>
      <c r="AH15" s="445">
        <f t="shared" si="1015"/>
        <v>0</v>
      </c>
      <c r="AI15" s="449">
        <f t="shared" si="1016"/>
        <v>0</v>
      </c>
      <c r="AJ15" s="446"/>
      <c r="AK15" s="446"/>
      <c r="AL15" s="442">
        <v>162.86917099999999</v>
      </c>
      <c r="AM15" s="442">
        <v>173.38752700000001</v>
      </c>
      <c r="AN15" s="442">
        <f>'[7]численность 2020'!F26</f>
        <v>212.16830444335938</v>
      </c>
      <c r="AO15" s="441">
        <v>0.99258400000000002</v>
      </c>
      <c r="AP15" s="441">
        <v>1.0566869999999999</v>
      </c>
      <c r="AQ15" s="441">
        <f t="shared" si="1017"/>
        <v>1.2930311320737171</v>
      </c>
      <c r="AR15" s="443">
        <f>'[7]заявки 2020-2021'!D21</f>
        <v>10</v>
      </c>
      <c r="AS15" s="443">
        <f>'[7]заявки 2020-2021'!E21</f>
        <v>2</v>
      </c>
      <c r="AT15" s="444">
        <f t="shared" si="1018"/>
        <v>10.60841522216797</v>
      </c>
      <c r="AU15" s="449">
        <f t="shared" si="1019"/>
        <v>10</v>
      </c>
      <c r="AV15" s="446">
        <v>10</v>
      </c>
      <c r="AW15" s="444">
        <f t="shared" si="1020"/>
        <v>2.5</v>
      </c>
      <c r="AX15" s="445">
        <f t="shared" si="1021"/>
        <v>2</v>
      </c>
      <c r="AY15" s="446">
        <v>2</v>
      </c>
      <c r="AZ15" s="444">
        <f t="shared" si="1022"/>
        <v>5</v>
      </c>
      <c r="BA15" s="446">
        <v>5</v>
      </c>
      <c r="BB15" s="442">
        <v>296.90859999999998</v>
      </c>
      <c r="BC15" s="442">
        <v>336.02862499999998</v>
      </c>
      <c r="BD15" s="442">
        <f>'[7]численность 2020'!G26</f>
        <v>344.56686401367188</v>
      </c>
      <c r="BE15" s="441">
        <v>1.809469</v>
      </c>
      <c r="BF15" s="441">
        <v>2.0478809999999998</v>
      </c>
      <c r="BG15" s="441">
        <f t="shared" si="1023"/>
        <v>2.0999163066301887</v>
      </c>
      <c r="BH15" s="443">
        <f>'[7]заявки 2020-2021'!B21</f>
        <v>24</v>
      </c>
      <c r="BI15" s="443">
        <f>'[7]заявки 2020-2021'!C21</f>
        <v>6</v>
      </c>
      <c r="BJ15" s="444">
        <f t="shared" si="1024"/>
        <v>24.119680480957033</v>
      </c>
      <c r="BK15" s="449">
        <f t="shared" si="1025"/>
        <v>24</v>
      </c>
      <c r="BL15" s="446">
        <v>24</v>
      </c>
      <c r="BM15" s="444">
        <f t="shared" si="1026"/>
        <v>6</v>
      </c>
      <c r="BN15" s="445">
        <f t="shared" si="1027"/>
        <v>6</v>
      </c>
      <c r="BO15" s="446">
        <v>6</v>
      </c>
      <c r="BP15" s="444">
        <f t="shared" si="1028"/>
        <v>4.8000000000000007</v>
      </c>
      <c r="BQ15" s="446">
        <v>4</v>
      </c>
      <c r="BR15" s="442">
        <v>196.98745700000001</v>
      </c>
      <c r="BS15" s="442">
        <v>195.55763200000001</v>
      </c>
      <c r="BT15" s="442">
        <f>'[7]численность 2020'!H26</f>
        <v>207.30036926269531</v>
      </c>
      <c r="BU15" s="441">
        <v>1.2005140000000001</v>
      </c>
      <c r="BV15" s="441">
        <v>1.1918</v>
      </c>
      <c r="BW15" s="441">
        <f t="shared" si="1029"/>
        <v>1.2633641572914593</v>
      </c>
      <c r="BX15" s="443">
        <f>'[7]заявки 2020-2021'!F21</f>
        <v>10</v>
      </c>
      <c r="BY15" s="443">
        <f>'[7]заявки 2020-2021'!G21</f>
        <v>1</v>
      </c>
      <c r="BZ15" s="443">
        <f>'[7]заявки 2020-2021'!H21</f>
        <v>2</v>
      </c>
      <c r="CA15" s="444">
        <f t="shared" si="1030"/>
        <v>10.365018463134767</v>
      </c>
      <c r="CB15" s="449">
        <f t="shared" si="1031"/>
        <v>10</v>
      </c>
      <c r="CC15" s="446">
        <v>10</v>
      </c>
      <c r="CD15" s="444">
        <f t="shared" si="1032"/>
        <v>1.25</v>
      </c>
      <c r="CE15" s="445">
        <f t="shared" si="1033"/>
        <v>1</v>
      </c>
      <c r="CF15" s="446">
        <v>1</v>
      </c>
      <c r="CG15" s="444">
        <f t="shared" si="1034"/>
        <v>1.25</v>
      </c>
      <c r="CH15" s="445">
        <f t="shared" si="1035"/>
        <v>1.25</v>
      </c>
      <c r="CI15" s="446">
        <v>1</v>
      </c>
      <c r="CJ15" s="444">
        <f t="shared" si="1036"/>
        <v>2</v>
      </c>
      <c r="CK15" s="446">
        <v>2</v>
      </c>
      <c r="CL15" s="450">
        <f t="shared" si="1037"/>
        <v>1</v>
      </c>
      <c r="CM15" s="442"/>
      <c r="CN15" s="442"/>
      <c r="CO15" s="442"/>
      <c r="CP15" s="441"/>
      <c r="CQ15" s="441"/>
      <c r="CR15" s="441"/>
      <c r="CS15" s="443"/>
      <c r="CT15" s="444"/>
      <c r="CU15" s="449"/>
      <c r="CV15" s="446"/>
      <c r="CW15" s="444"/>
      <c r="CX15" s="446"/>
      <c r="CY15" s="442">
        <v>0</v>
      </c>
      <c r="CZ15" s="442">
        <v>0</v>
      </c>
      <c r="DA15" s="442">
        <f>'[7]численность 2020'!I26</f>
        <v>0</v>
      </c>
      <c r="DB15" s="441">
        <v>0</v>
      </c>
      <c r="DC15" s="441">
        <v>0</v>
      </c>
      <c r="DD15" s="441">
        <f t="shared" si="1041"/>
        <v>0</v>
      </c>
      <c r="DE15" s="443">
        <f>'[7]заявки 2020-2021'!I21</f>
        <v>0</v>
      </c>
      <c r="DF15" s="444">
        <f t="shared" si="1042"/>
        <v>0</v>
      </c>
      <c r="DG15" s="445">
        <f t="shared" si="1043"/>
        <v>0</v>
      </c>
      <c r="DH15" s="446"/>
      <c r="DI15" s="442">
        <v>10.296327</v>
      </c>
      <c r="DJ15" s="442">
        <v>8.1275399999999998</v>
      </c>
      <c r="DK15" s="442">
        <f>'[7]численность 2020'!J26</f>
        <v>7.3478193283081055</v>
      </c>
      <c r="DL15" s="441">
        <v>4.9532e-002</v>
      </c>
      <c r="DM15" s="441">
        <v>4.9532e-002</v>
      </c>
      <c r="DN15" s="441">
        <f t="shared" si="1044"/>
        <v>4.478029444257426e-002</v>
      </c>
      <c r="DO15" s="443">
        <f>'[7]заявки 2020-2021'!P21</f>
        <v>0</v>
      </c>
      <c r="DP15" s="444">
        <f t="shared" si="1045"/>
        <v>0.73478193283081061</v>
      </c>
      <c r="DQ15" s="445">
        <f t="shared" si="1046"/>
        <v>0</v>
      </c>
      <c r="DR15" s="446"/>
      <c r="DS15" s="442">
        <v>0</v>
      </c>
      <c r="DT15" s="447">
        <v>0</v>
      </c>
      <c r="DU15" s="447">
        <f>'[7]заявки 2020-2021'!Q21</f>
        <v>0</v>
      </c>
      <c r="DV15" s="441">
        <f t="shared" si="1047"/>
        <v>0</v>
      </c>
      <c r="DW15" s="441">
        <v>0</v>
      </c>
      <c r="DX15" s="441">
        <f t="shared" si="1060"/>
        <v>0</v>
      </c>
      <c r="DY15" s="443">
        <f>'[7]заявки 2020-2021'!S21</f>
        <v>0</v>
      </c>
      <c r="DZ15" s="444">
        <f t="shared" si="1061"/>
        <v>0</v>
      </c>
      <c r="EA15" s="445">
        <f t="shared" si="1050"/>
        <v>0</v>
      </c>
      <c r="EB15" s="446"/>
    </row>
    <row r="16" s="392" customFormat="1" ht="47.25" customHeight="1">
      <c r="A16" s="453" t="s">
        <v>288</v>
      </c>
      <c r="B16" s="441">
        <f>'[7]численность 2020'!C30</f>
        <v>371.93002319335938</v>
      </c>
      <c r="C16" s="442">
        <v>589.19604500000003</v>
      </c>
      <c r="D16" s="442">
        <v>614.96075399999995</v>
      </c>
      <c r="E16" s="442">
        <f>'[7]численность 2020'!D30</f>
        <v>623.50482177734375</v>
      </c>
      <c r="F16" s="441">
        <v>1.584158</v>
      </c>
      <c r="G16" s="441">
        <f t="shared" si="1006"/>
        <v>1.6534313339765658</v>
      </c>
      <c r="H16" s="441">
        <f t="shared" si="1052"/>
        <v>1.6764035783505313</v>
      </c>
      <c r="I16" s="443">
        <f>'[7]заявки 2020-2021'!O22</f>
        <v>218</v>
      </c>
      <c r="J16" s="444">
        <f t="shared" si="1053"/>
        <v>218.2266876220703</v>
      </c>
      <c r="K16" s="445">
        <f t="shared" si="1062"/>
        <v>218</v>
      </c>
      <c r="L16" s="446">
        <v>218</v>
      </c>
      <c r="M16" s="442">
        <v>80</v>
      </c>
      <c r="N16" s="442">
        <v>76</v>
      </c>
      <c r="O16" s="447">
        <f>'[7]заявки 2020-2021'!K22</f>
        <v>99</v>
      </c>
      <c r="P16" s="441">
        <f t="shared" si="1010"/>
        <v>0.21509422474993237</v>
      </c>
      <c r="Q16" s="441">
        <v>0.20433999999999999</v>
      </c>
      <c r="R16" s="441">
        <f t="shared" si="1011"/>
        <v>0.26617910312804133</v>
      </c>
      <c r="S16" s="443">
        <f>'[7]заявки 2020-2021'!M22</f>
        <v>15</v>
      </c>
      <c r="T16" s="443">
        <f>'[7]заявки 2020-2021'!N22</f>
        <v>3</v>
      </c>
      <c r="U16" s="444">
        <f t="shared" si="1054"/>
        <v>14.85</v>
      </c>
      <c r="V16" s="445">
        <f t="shared" si="1013"/>
        <v>14.85</v>
      </c>
      <c r="W16" s="446">
        <v>14</v>
      </c>
      <c r="X16" s="446">
        <v>3</v>
      </c>
      <c r="Y16" s="448"/>
      <c r="Z16" s="442">
        <v>0</v>
      </c>
      <c r="AA16" s="442">
        <v>0</v>
      </c>
      <c r="AB16" s="442">
        <f>'[7]численность 2020'!E30</f>
        <v>0</v>
      </c>
      <c r="AC16" s="441">
        <v>0</v>
      </c>
      <c r="AD16" s="441">
        <v>0</v>
      </c>
      <c r="AE16" s="441">
        <f t="shared" si="1055"/>
        <v>0</v>
      </c>
      <c r="AF16" s="443">
        <f>'[7]заявки 2020-2021'!J22</f>
        <v>0</v>
      </c>
      <c r="AG16" s="444">
        <f t="shared" si="1056"/>
        <v>0</v>
      </c>
      <c r="AH16" s="445">
        <f t="shared" si="1015"/>
        <v>0</v>
      </c>
      <c r="AI16" s="449">
        <f t="shared" si="1016"/>
        <v>0</v>
      </c>
      <c r="AJ16" s="446"/>
      <c r="AK16" s="446"/>
      <c r="AL16" s="442">
        <v>417.34719799999999</v>
      </c>
      <c r="AM16" s="442">
        <v>404.88833599999998</v>
      </c>
      <c r="AN16" s="442">
        <f>'[7]численность 2020'!F30</f>
        <v>392.58578491210938</v>
      </c>
      <c r="AO16" s="441">
        <v>1.122112</v>
      </c>
      <c r="AP16" s="441">
        <v>1.088614</v>
      </c>
      <c r="AQ16" s="441">
        <f t="shared" si="1017"/>
        <v>1.0555366881689232</v>
      </c>
      <c r="AR16" s="443">
        <f>'[7]заявки 2020-2021'!D22</f>
        <v>20</v>
      </c>
      <c r="AS16" s="443">
        <f>'[7]заявки 2020-2021'!E22</f>
        <v>5</v>
      </c>
      <c r="AT16" s="444">
        <f t="shared" si="1018"/>
        <v>19.62928924560547</v>
      </c>
      <c r="AU16" s="449">
        <f t="shared" si="1019"/>
        <v>19.62928924560547</v>
      </c>
      <c r="AV16" s="446">
        <v>19</v>
      </c>
      <c r="AW16" s="444">
        <f t="shared" si="1020"/>
        <v>4.75</v>
      </c>
      <c r="AX16" s="445">
        <f t="shared" si="1021"/>
        <v>4.75</v>
      </c>
      <c r="AY16" s="446">
        <v>4</v>
      </c>
      <c r="AZ16" s="444">
        <f t="shared" si="1022"/>
        <v>9.5</v>
      </c>
      <c r="BA16" s="446">
        <v>9</v>
      </c>
      <c r="BB16" s="442">
        <v>454.25375400000001</v>
      </c>
      <c r="BC16" s="442">
        <v>471.29391500000003</v>
      </c>
      <c r="BD16" s="442">
        <f>'[7]численность 2020'!G30</f>
        <v>478.97036743164063</v>
      </c>
      <c r="BE16" s="441">
        <v>1.2213419999999999</v>
      </c>
      <c r="BF16" s="441">
        <v>1.267158</v>
      </c>
      <c r="BG16" s="441">
        <f t="shared" si="1023"/>
        <v>1.2877969982612374</v>
      </c>
      <c r="BH16" s="443">
        <f>'[7]заявки 2020-2021'!B22</f>
        <v>24</v>
      </c>
      <c r="BI16" s="443">
        <f>'[7]заявки 2020-2021'!C22</f>
        <v>6</v>
      </c>
      <c r="BJ16" s="444">
        <f t="shared" si="1024"/>
        <v>23.948518371582033</v>
      </c>
      <c r="BK16" s="449">
        <f t="shared" si="1025"/>
        <v>23.948518371582033</v>
      </c>
      <c r="BL16" s="446">
        <v>23</v>
      </c>
      <c r="BM16" s="444">
        <f t="shared" si="1026"/>
        <v>5.75</v>
      </c>
      <c r="BN16" s="445">
        <f t="shared" si="1027"/>
        <v>5.75</v>
      </c>
      <c r="BO16" s="446">
        <v>5</v>
      </c>
      <c r="BP16" s="444">
        <f t="shared" si="1028"/>
        <v>4.6000000000000005</v>
      </c>
      <c r="BQ16" s="446">
        <v>4</v>
      </c>
      <c r="BR16" s="442">
        <v>434.28659099999999</v>
      </c>
      <c r="BS16" s="442">
        <v>447.43090799999999</v>
      </c>
      <c r="BT16" s="442">
        <f>'[7]численность 2020'!H30</f>
        <v>444.14523315429688</v>
      </c>
      <c r="BU16" s="441">
        <v>1.1676569999999999</v>
      </c>
      <c r="BV16" s="441">
        <v>1.202998</v>
      </c>
      <c r="BW16" s="441">
        <f t="shared" si="1029"/>
        <v>1.194163432521268</v>
      </c>
      <c r="BX16" s="443">
        <f>'[7]заявки 2020-2021'!F22</f>
        <v>22</v>
      </c>
      <c r="BY16" s="443">
        <f>'[7]заявки 2020-2021'!G22</f>
        <v>5</v>
      </c>
      <c r="BZ16" s="443">
        <f>'[7]заявки 2020-2021'!H22</f>
        <v>1</v>
      </c>
      <c r="CA16" s="444">
        <f t="shared" si="1030"/>
        <v>22.207261657714845</v>
      </c>
      <c r="CB16" s="449">
        <f t="shared" si="1031"/>
        <v>22</v>
      </c>
      <c r="CC16" s="446">
        <v>22</v>
      </c>
      <c r="CD16" s="444">
        <f t="shared" si="1032"/>
        <v>2.75</v>
      </c>
      <c r="CE16" s="445">
        <f t="shared" si="1033"/>
        <v>2.75</v>
      </c>
      <c r="CF16" s="446">
        <v>4</v>
      </c>
      <c r="CG16" s="444">
        <f t="shared" si="1034"/>
        <v>2.75</v>
      </c>
      <c r="CH16" s="445">
        <f t="shared" si="1035"/>
        <v>1</v>
      </c>
      <c r="CI16" s="446">
        <v>1</v>
      </c>
      <c r="CJ16" s="444">
        <f t="shared" si="1036"/>
        <v>4.4000000000000004</v>
      </c>
      <c r="CK16" s="446">
        <v>4</v>
      </c>
      <c r="CL16" s="450">
        <f t="shared" si="1037"/>
        <v>1</v>
      </c>
      <c r="CM16" s="442"/>
      <c r="CN16" s="442"/>
      <c r="CO16" s="442"/>
      <c r="CP16" s="441"/>
      <c r="CQ16" s="441"/>
      <c r="CR16" s="441"/>
      <c r="CS16" s="443"/>
      <c r="CT16" s="444"/>
      <c r="CU16" s="449"/>
      <c r="CV16" s="446"/>
      <c r="CW16" s="444"/>
      <c r="CX16" s="446"/>
      <c r="CY16" s="442">
        <v>0</v>
      </c>
      <c r="CZ16" s="442">
        <v>0</v>
      </c>
      <c r="DA16" s="442">
        <f>'[7]численность 2020'!I30</f>
        <v>0</v>
      </c>
      <c r="DB16" s="441">
        <v>0</v>
      </c>
      <c r="DC16" s="441">
        <v>0</v>
      </c>
      <c r="DD16" s="441">
        <f t="shared" si="1041"/>
        <v>0</v>
      </c>
      <c r="DE16" s="443">
        <f>'[7]заявки 2020-2021'!I22</f>
        <v>0</v>
      </c>
      <c r="DF16" s="444">
        <f t="shared" si="1042"/>
        <v>0</v>
      </c>
      <c r="DG16" s="445">
        <f t="shared" si="1043"/>
        <v>0</v>
      </c>
      <c r="DH16" s="446"/>
      <c r="DI16" s="442">
        <v>42.553043000000002</v>
      </c>
      <c r="DJ16" s="442">
        <v>43.031609000000003</v>
      </c>
      <c r="DK16" s="442">
        <f>'[7]численность 2020'!J30</f>
        <v>40.713935852050781</v>
      </c>
      <c r="DL16" s="441">
        <v>0.115698</v>
      </c>
      <c r="DM16" s="441">
        <v>0.115698</v>
      </c>
      <c r="DN16" s="441">
        <f t="shared" si="1044"/>
        <v>0.10946665585769175</v>
      </c>
      <c r="DO16" s="443">
        <f>'[7]заявки 2020-2021'!P22</f>
        <v>4</v>
      </c>
      <c r="DP16" s="444">
        <f t="shared" si="1045"/>
        <v>4.0713935852050787</v>
      </c>
      <c r="DQ16" s="445">
        <f t="shared" si="1046"/>
        <v>4</v>
      </c>
      <c r="DR16" s="446">
        <v>4</v>
      </c>
      <c r="DS16" s="442">
        <v>0</v>
      </c>
      <c r="DT16" s="447">
        <v>0</v>
      </c>
      <c r="DU16" s="447">
        <f>'[7]заявки 2020-2021'!Q22</f>
        <v>0</v>
      </c>
      <c r="DV16" s="441">
        <f t="shared" si="1047"/>
        <v>0</v>
      </c>
      <c r="DW16" s="441">
        <v>0</v>
      </c>
      <c r="DX16" s="441">
        <f t="shared" si="1060"/>
        <v>0</v>
      </c>
      <c r="DY16" s="443">
        <f>'[7]заявки 2020-2021'!S22</f>
        <v>0</v>
      </c>
      <c r="DZ16" s="444">
        <f t="shared" si="1061"/>
        <v>0</v>
      </c>
      <c r="EA16" s="445">
        <f t="shared" si="1050"/>
        <v>0</v>
      </c>
      <c r="EB16" s="446"/>
    </row>
    <row r="17" s="392" customFormat="1" ht="47.25" customHeight="1">
      <c r="A17" s="453" t="s">
        <v>289</v>
      </c>
      <c r="B17" s="441">
        <f>'[7]численность 2020'!C31</f>
        <v>291.02899169921875</v>
      </c>
      <c r="C17" s="442">
        <v>326.22946200000001</v>
      </c>
      <c r="D17" s="442">
        <v>374.14801</v>
      </c>
      <c r="E17" s="442">
        <f>'[7]численность 2020'!D31</f>
        <v>383.0174560546875</v>
      </c>
      <c r="F17" s="441">
        <v>1.1209519999999999</v>
      </c>
      <c r="G17" s="441">
        <f t="shared" si="1006"/>
        <v>1.285603912068636</v>
      </c>
      <c r="H17" s="441">
        <f t="shared" si="1052"/>
        <v>1.3160800709866725</v>
      </c>
      <c r="I17" s="443">
        <f>'[7]заявки 2020-2021'!O25</f>
        <v>134</v>
      </c>
      <c r="J17" s="444">
        <f t="shared" si="1053"/>
        <v>134.05610961914061</v>
      </c>
      <c r="K17" s="445">
        <f t="shared" si="1062"/>
        <v>134</v>
      </c>
      <c r="L17" s="446">
        <v>134</v>
      </c>
      <c r="M17" s="442">
        <v>70</v>
      </c>
      <c r="N17" s="442">
        <v>64</v>
      </c>
      <c r="O17" s="447">
        <f>'[7]заявки 2020-2021'!K25</f>
        <v>68</v>
      </c>
      <c r="P17" s="441">
        <f t="shared" si="1010"/>
        <v>0.24052586510812526</v>
      </c>
      <c r="Q17" s="441">
        <v>0.21990899999999999</v>
      </c>
      <c r="R17" s="441">
        <f t="shared" si="1011"/>
        <v>0.2336536975336074</v>
      </c>
      <c r="S17" s="443">
        <f>'[7]заявки 2020-2021'!M25</f>
        <v>10</v>
      </c>
      <c r="T17" s="443">
        <f>'[7]заявки 2020-2021'!N25</f>
        <v>3</v>
      </c>
      <c r="U17" s="444">
        <f t="shared" si="1054"/>
        <v>10.199999999999999</v>
      </c>
      <c r="V17" s="445">
        <f t="shared" si="1013"/>
        <v>10</v>
      </c>
      <c r="W17" s="446">
        <v>10</v>
      </c>
      <c r="X17" s="446">
        <v>3</v>
      </c>
      <c r="Y17" s="448"/>
      <c r="Z17" s="442">
        <v>0</v>
      </c>
      <c r="AA17" s="442">
        <v>0</v>
      </c>
      <c r="AB17" s="442">
        <f>'[7]численность 2020'!E31</f>
        <v>0</v>
      </c>
      <c r="AC17" s="441">
        <v>0</v>
      </c>
      <c r="AD17" s="441">
        <v>0</v>
      </c>
      <c r="AE17" s="441">
        <f t="shared" si="1055"/>
        <v>0</v>
      </c>
      <c r="AF17" s="443">
        <f>'[7]заявки 2020-2021'!J25</f>
        <v>0</v>
      </c>
      <c r="AG17" s="444">
        <f t="shared" si="1056"/>
        <v>0</v>
      </c>
      <c r="AH17" s="445">
        <f t="shared" si="1015"/>
        <v>0</v>
      </c>
      <c r="AI17" s="449">
        <f t="shared" si="1016"/>
        <v>0</v>
      </c>
      <c r="AJ17" s="446"/>
      <c r="AK17" s="446"/>
      <c r="AL17" s="442">
        <v>603.98620600000004</v>
      </c>
      <c r="AM17" s="442">
        <v>664.68158000000005</v>
      </c>
      <c r="AN17" s="442">
        <f>'[7]численность 2020'!F31</f>
        <v>659.33984375</v>
      </c>
      <c r="AO17" s="441">
        <v>2.0753469999999998</v>
      </c>
      <c r="AP17" s="441">
        <v>2.2839019999999999</v>
      </c>
      <c r="AQ17" s="441">
        <f t="shared" si="1017"/>
        <v>2.2655469474032128</v>
      </c>
      <c r="AR17" s="443">
        <f>'[7]заявки 2020-2021'!D25</f>
        <v>46</v>
      </c>
      <c r="AS17" s="443">
        <f>'[7]заявки 2020-2021'!E25</f>
        <v>6</v>
      </c>
      <c r="AT17" s="444">
        <f t="shared" si="1018"/>
        <v>46.153789062500003</v>
      </c>
      <c r="AU17" s="449">
        <f t="shared" si="1019"/>
        <v>46</v>
      </c>
      <c r="AV17" s="446">
        <v>46</v>
      </c>
      <c r="AW17" s="444">
        <f t="shared" si="1020"/>
        <v>11.5</v>
      </c>
      <c r="AX17" s="445">
        <f t="shared" si="1021"/>
        <v>6</v>
      </c>
      <c r="AY17" s="446">
        <v>6</v>
      </c>
      <c r="AZ17" s="444">
        <f t="shared" si="1022"/>
        <v>23</v>
      </c>
      <c r="BA17" s="446">
        <v>23</v>
      </c>
      <c r="BB17" s="442">
        <v>340.27117900000002</v>
      </c>
      <c r="BC17" s="442">
        <v>380.11480699999998</v>
      </c>
      <c r="BD17" s="442">
        <f>'[7]численность 2020'!G31</f>
        <v>339.38629150390625</v>
      </c>
      <c r="BE17" s="441">
        <v>1.1692</v>
      </c>
      <c r="BF17" s="441">
        <v>1.306106</v>
      </c>
      <c r="BG17" s="441">
        <f t="shared" si="1023"/>
        <v>1.1661597338545062</v>
      </c>
      <c r="BH17" s="443">
        <f>'[7]заявки 2020-2021'!B25</f>
        <v>17</v>
      </c>
      <c r="BI17" s="443">
        <f>'[7]заявки 2020-2021'!C25</f>
        <v>2</v>
      </c>
      <c r="BJ17" s="444">
        <f t="shared" si="1024"/>
        <v>16.969314575195313</v>
      </c>
      <c r="BK17" s="449">
        <f t="shared" si="1025"/>
        <v>16.969314575195313</v>
      </c>
      <c r="BL17" s="446">
        <v>16</v>
      </c>
      <c r="BM17" s="444">
        <f t="shared" si="1026"/>
        <v>4</v>
      </c>
      <c r="BN17" s="445">
        <f t="shared" si="1027"/>
        <v>2</v>
      </c>
      <c r="BO17" s="446">
        <v>2</v>
      </c>
      <c r="BP17" s="444">
        <f t="shared" si="1028"/>
        <v>3.2000000000000002</v>
      </c>
      <c r="BQ17" s="446">
        <v>3</v>
      </c>
      <c r="BR17" s="442">
        <v>359.82699600000001</v>
      </c>
      <c r="BS17" s="442">
        <v>375.42199699999998</v>
      </c>
      <c r="BT17" s="442">
        <f>'[7]численность 2020'!H31</f>
        <v>375.11114501953125</v>
      </c>
      <c r="BU17" s="441">
        <v>1.2363960000000001</v>
      </c>
      <c r="BV17" s="441">
        <v>1.289981</v>
      </c>
      <c r="BW17" s="441">
        <f t="shared" si="1029"/>
        <v>1.2889133238217456</v>
      </c>
      <c r="BX17" s="443">
        <f>'[7]заявки 2020-2021'!F25</f>
        <v>19</v>
      </c>
      <c r="BY17" s="443">
        <f>'[7]заявки 2020-2021'!G25</f>
        <v>3</v>
      </c>
      <c r="BZ17" s="443">
        <f>'[7]заявки 2020-2021'!H25</f>
        <v>2</v>
      </c>
      <c r="CA17" s="444">
        <f t="shared" si="1030"/>
        <v>18.755557250976562</v>
      </c>
      <c r="CB17" s="449">
        <f t="shared" si="1031"/>
        <v>18.755557250976562</v>
      </c>
      <c r="CC17" s="446">
        <v>18</v>
      </c>
      <c r="CD17" s="444">
        <f t="shared" si="1032"/>
        <v>2.25</v>
      </c>
      <c r="CE17" s="445">
        <f t="shared" si="1033"/>
        <v>2.25</v>
      </c>
      <c r="CF17" s="446">
        <v>2</v>
      </c>
      <c r="CG17" s="444">
        <f t="shared" si="1034"/>
        <v>2.25</v>
      </c>
      <c r="CH17" s="445">
        <f t="shared" si="1035"/>
        <v>2</v>
      </c>
      <c r="CI17" s="446">
        <v>2</v>
      </c>
      <c r="CJ17" s="444">
        <f t="shared" si="1036"/>
        <v>3.6000000000000001</v>
      </c>
      <c r="CK17" s="446">
        <v>3</v>
      </c>
      <c r="CL17" s="450">
        <f t="shared" si="1037"/>
        <v>1</v>
      </c>
      <c r="CM17" s="442"/>
      <c r="CN17" s="442"/>
      <c r="CO17" s="442"/>
      <c r="CP17" s="441"/>
      <c r="CQ17" s="441"/>
      <c r="CR17" s="441"/>
      <c r="CS17" s="443"/>
      <c r="CT17" s="444"/>
      <c r="CU17" s="449"/>
      <c r="CV17" s="446"/>
      <c r="CW17" s="444"/>
      <c r="CX17" s="446"/>
      <c r="CY17" s="442">
        <v>0</v>
      </c>
      <c r="CZ17" s="442">
        <v>0</v>
      </c>
      <c r="DA17" s="442">
        <f>'[7]численность 2020'!I31</f>
        <v>0</v>
      </c>
      <c r="DB17" s="441">
        <v>0</v>
      </c>
      <c r="DC17" s="441">
        <v>0</v>
      </c>
      <c r="DD17" s="441">
        <f t="shared" si="1041"/>
        <v>0</v>
      </c>
      <c r="DE17" s="443">
        <f>'[7]заявки 2020-2021'!I25</f>
        <v>0</v>
      </c>
      <c r="DF17" s="444">
        <f t="shared" si="1042"/>
        <v>0</v>
      </c>
      <c r="DG17" s="445">
        <f t="shared" si="1043"/>
        <v>0</v>
      </c>
      <c r="DH17" s="446"/>
      <c r="DI17" s="442">
        <v>44.8822021484375</v>
      </c>
      <c r="DJ17" s="442">
        <v>40.472743999999999</v>
      </c>
      <c r="DK17" s="442">
        <f>'[7]численность 2020'!J31</f>
        <v>40.995750427246094</v>
      </c>
      <c r="DL17" s="441">
        <v>0.139068</v>
      </c>
      <c r="DM17" s="441">
        <v>0.139068</v>
      </c>
      <c r="DN17" s="441">
        <f t="shared" si="1044"/>
        <v>0.14086483338957376</v>
      </c>
      <c r="DO17" s="443">
        <f>'[7]заявки 2020-2021'!P25</f>
        <v>4</v>
      </c>
      <c r="DP17" s="444">
        <f t="shared" si="1045"/>
        <v>4.0995750427246094</v>
      </c>
      <c r="DQ17" s="445">
        <f t="shared" si="1046"/>
        <v>4</v>
      </c>
      <c r="DR17" s="446">
        <v>4</v>
      </c>
      <c r="DS17" s="442">
        <v>0</v>
      </c>
      <c r="DT17" s="447">
        <v>0</v>
      </c>
      <c r="DU17" s="447">
        <f>'[7]заявки 2020-2021'!Q25</f>
        <v>0</v>
      </c>
      <c r="DV17" s="441">
        <f t="shared" si="1047"/>
        <v>0</v>
      </c>
      <c r="DW17" s="441">
        <v>0</v>
      </c>
      <c r="DX17" s="441">
        <f t="shared" si="1060"/>
        <v>0</v>
      </c>
      <c r="DY17" s="443">
        <f>'[7]заявки 2020-2021'!S25</f>
        <v>0</v>
      </c>
      <c r="DZ17" s="444">
        <f t="shared" si="1061"/>
        <v>0</v>
      </c>
      <c r="EA17" s="445">
        <f t="shared" si="1050"/>
        <v>0</v>
      </c>
      <c r="EB17" s="446"/>
    </row>
    <row r="18" s="392" customFormat="1" ht="47.25" customHeight="1">
      <c r="A18" s="453" t="s">
        <v>290</v>
      </c>
      <c r="B18" s="441">
        <f>'[7]численность 2020'!C32</f>
        <v>170.64399719238281</v>
      </c>
      <c r="C18" s="442">
        <v>292.990387</v>
      </c>
      <c r="D18" s="442">
        <v>342.59896900000001</v>
      </c>
      <c r="E18" s="442">
        <f>'[7]численность 2020'!D32</f>
        <v>323.96310424804688</v>
      </c>
      <c r="F18" s="441">
        <v>1.716969</v>
      </c>
      <c r="G18" s="441">
        <f t="shared" si="1006"/>
        <v>2.0076825094504542</v>
      </c>
      <c r="H18" s="441">
        <f t="shared" si="1052"/>
        <v>1.8984734861948482</v>
      </c>
      <c r="I18" s="443">
        <f>'[7]заявки 2020-2021'!O23</f>
        <v>113</v>
      </c>
      <c r="J18" s="444">
        <f t="shared" si="1053"/>
        <v>113.3870864868164</v>
      </c>
      <c r="K18" s="445">
        <f t="shared" si="1062"/>
        <v>113</v>
      </c>
      <c r="L18" s="446">
        <v>113</v>
      </c>
      <c r="M18" s="442">
        <v>136</v>
      </c>
      <c r="N18" s="442">
        <v>123</v>
      </c>
      <c r="O18" s="447">
        <f>'[7]заявки 2020-2021'!K23</f>
        <v>114</v>
      </c>
      <c r="P18" s="441">
        <f t="shared" si="1010"/>
        <v>0.79698086213178998</v>
      </c>
      <c r="Q18" s="441">
        <v>0.72079899999999997</v>
      </c>
      <c r="R18" s="441">
        <f t="shared" si="1011"/>
        <v>0.66805748737517689</v>
      </c>
      <c r="S18" s="443">
        <f>'[7]заявки 2020-2021'!M23</f>
        <v>10</v>
      </c>
      <c r="T18" s="443">
        <f>'[7]заявки 2020-2021'!N23</f>
        <v>4</v>
      </c>
      <c r="U18" s="444">
        <f t="shared" si="1054"/>
        <v>17.099999999999998</v>
      </c>
      <c r="V18" s="445">
        <f t="shared" si="1013"/>
        <v>10</v>
      </c>
      <c r="W18" s="446">
        <v>10</v>
      </c>
      <c r="X18" s="446">
        <v>4</v>
      </c>
      <c r="Y18" s="448"/>
      <c r="Z18" s="442">
        <v>0</v>
      </c>
      <c r="AA18" s="442">
        <v>0</v>
      </c>
      <c r="AB18" s="442">
        <f>'[7]численность 2020'!E32</f>
        <v>0</v>
      </c>
      <c r="AC18" s="441">
        <v>0</v>
      </c>
      <c r="AD18" s="441">
        <v>0</v>
      </c>
      <c r="AE18" s="441">
        <f t="shared" si="1055"/>
        <v>0</v>
      </c>
      <c r="AF18" s="443">
        <f>'[7]заявки 2020-2021'!J23</f>
        <v>0</v>
      </c>
      <c r="AG18" s="444">
        <f t="shared" si="1056"/>
        <v>0</v>
      </c>
      <c r="AH18" s="445">
        <f t="shared" si="1015"/>
        <v>0</v>
      </c>
      <c r="AI18" s="449">
        <f t="shared" si="1016"/>
        <v>0</v>
      </c>
      <c r="AJ18" s="446"/>
      <c r="AK18" s="446"/>
      <c r="AL18" s="442">
        <v>121.316322</v>
      </c>
      <c r="AM18" s="442">
        <v>150.761032</v>
      </c>
      <c r="AN18" s="442">
        <f>'[7]численность 2020'!F32</f>
        <v>122.97549438476563</v>
      </c>
      <c r="AO18" s="441">
        <v>0.71093200000000001</v>
      </c>
      <c r="AP18" s="441">
        <v>0.88348300000000002</v>
      </c>
      <c r="AQ18" s="441">
        <f t="shared" si="1017"/>
        <v>0.72065526129304125</v>
      </c>
      <c r="AR18" s="443">
        <f>'[7]заявки 2020-2021'!D23</f>
        <v>4</v>
      </c>
      <c r="AS18" s="443">
        <f>'[7]заявки 2020-2021'!E23</f>
        <v>0</v>
      </c>
      <c r="AT18" s="444">
        <f t="shared" si="1018"/>
        <v>3.6892648315429688</v>
      </c>
      <c r="AU18" s="449">
        <f t="shared" si="1019"/>
        <v>3.6892648315429688</v>
      </c>
      <c r="AV18" s="446">
        <v>3</v>
      </c>
      <c r="AW18" s="444">
        <f t="shared" si="1020"/>
        <v>0</v>
      </c>
      <c r="AX18" s="445">
        <f t="shared" si="1021"/>
        <v>0</v>
      </c>
      <c r="AY18" s="446"/>
      <c r="AZ18" s="444">
        <f t="shared" si="1022"/>
        <v>1.5</v>
      </c>
      <c r="BA18" s="446">
        <v>1</v>
      </c>
      <c r="BB18" s="442">
        <v>281.58358800000002</v>
      </c>
      <c r="BC18" s="442">
        <v>302.10470600000002</v>
      </c>
      <c r="BD18" s="442">
        <f>'[7]численность 2020'!G32</f>
        <v>283.0458984375</v>
      </c>
      <c r="BE18" s="441">
        <v>1.650123</v>
      </c>
      <c r="BF18" s="441">
        <v>1.7703800000000001</v>
      </c>
      <c r="BG18" s="441">
        <f t="shared" si="1023"/>
        <v>1.6586923835263663</v>
      </c>
      <c r="BH18" s="443">
        <f>'[7]заявки 2020-2021'!B23</f>
        <v>14</v>
      </c>
      <c r="BI18" s="443">
        <f>'[7]заявки 2020-2021'!C23</f>
        <v>4</v>
      </c>
      <c r="BJ18" s="444">
        <f t="shared" si="1024"/>
        <v>14.152294921875001</v>
      </c>
      <c r="BK18" s="449">
        <f t="shared" si="1025"/>
        <v>14</v>
      </c>
      <c r="BL18" s="446">
        <v>14</v>
      </c>
      <c r="BM18" s="444">
        <f t="shared" si="1026"/>
        <v>3.5</v>
      </c>
      <c r="BN18" s="445">
        <f t="shared" si="1027"/>
        <v>3.5</v>
      </c>
      <c r="BO18" s="446">
        <v>3</v>
      </c>
      <c r="BP18" s="444">
        <f t="shared" si="1028"/>
        <v>2.8000000000000003</v>
      </c>
      <c r="BQ18" s="446">
        <v>2</v>
      </c>
      <c r="BR18" s="442">
        <v>272.27505500000001</v>
      </c>
      <c r="BS18" s="442">
        <v>310.99014299999999</v>
      </c>
      <c r="BT18" s="442">
        <f>'[7]численность 2020'!H32</f>
        <v>268.75067138671875</v>
      </c>
      <c r="BU18" s="441">
        <v>1.595574</v>
      </c>
      <c r="BV18" s="441">
        <v>1.8224499999999999</v>
      </c>
      <c r="BW18" s="441">
        <f t="shared" si="1029"/>
        <v>1.5749201601491507</v>
      </c>
      <c r="BX18" s="443">
        <f>'[7]заявки 2020-2021'!F23</f>
        <v>13</v>
      </c>
      <c r="BY18" s="443">
        <f>'[7]заявки 2020-2021'!G23</f>
        <v>3</v>
      </c>
      <c r="BZ18" s="443">
        <f>'[7]заявки 2020-2021'!H23</f>
        <v>0</v>
      </c>
      <c r="CA18" s="444">
        <f t="shared" si="1030"/>
        <v>13.437533569335939</v>
      </c>
      <c r="CB18" s="449">
        <f t="shared" si="1031"/>
        <v>13</v>
      </c>
      <c r="CC18" s="446">
        <v>13</v>
      </c>
      <c r="CD18" s="444">
        <f t="shared" si="1032"/>
        <v>1.625</v>
      </c>
      <c r="CE18" s="445">
        <f t="shared" si="1033"/>
        <v>1.625</v>
      </c>
      <c r="CF18" s="446">
        <v>3</v>
      </c>
      <c r="CG18" s="444">
        <f t="shared" si="1034"/>
        <v>1.625</v>
      </c>
      <c r="CH18" s="445">
        <f t="shared" si="1035"/>
        <v>0</v>
      </c>
      <c r="CI18" s="446"/>
      <c r="CJ18" s="444">
        <f t="shared" si="1036"/>
        <v>2.6000000000000001</v>
      </c>
      <c r="CK18" s="446">
        <v>2</v>
      </c>
      <c r="CL18" s="450">
        <f t="shared" si="1037"/>
        <v>1</v>
      </c>
      <c r="CM18" s="442"/>
      <c r="CN18" s="442"/>
      <c r="CO18" s="442"/>
      <c r="CP18" s="441"/>
      <c r="CQ18" s="441"/>
      <c r="CR18" s="441"/>
      <c r="CS18" s="443"/>
      <c r="CT18" s="444"/>
      <c r="CU18" s="449"/>
      <c r="CV18" s="446"/>
      <c r="CW18" s="444"/>
      <c r="CX18" s="446"/>
      <c r="CY18" s="442">
        <v>0</v>
      </c>
      <c r="CZ18" s="442">
        <v>0</v>
      </c>
      <c r="DA18" s="442">
        <f>'[7]численность 2020'!I32</f>
        <v>0</v>
      </c>
      <c r="DB18" s="441">
        <v>0</v>
      </c>
      <c r="DC18" s="441">
        <v>0</v>
      </c>
      <c r="DD18" s="441">
        <f t="shared" si="1041"/>
        <v>0</v>
      </c>
      <c r="DE18" s="443">
        <f>'[7]заявки 2020-2021'!I23</f>
        <v>0</v>
      </c>
      <c r="DF18" s="444">
        <f t="shared" si="1042"/>
        <v>0</v>
      </c>
      <c r="DG18" s="445">
        <f t="shared" si="1043"/>
        <v>0</v>
      </c>
      <c r="DH18" s="446"/>
      <c r="DI18" s="442">
        <v>19.074891999999998</v>
      </c>
      <c r="DJ18" s="442">
        <v>36.415706999999998</v>
      </c>
      <c r="DK18" s="442">
        <f>'[7]численность 2020'!J32</f>
        <v>22.497438430786133</v>
      </c>
      <c r="DL18" s="441">
        <v>0.21340200000000001</v>
      </c>
      <c r="DM18" s="441">
        <v>0.21340200000000001</v>
      </c>
      <c r="DN18" s="441">
        <f t="shared" si="1044"/>
        <v>0.1318384402670941</v>
      </c>
      <c r="DO18" s="443">
        <f>'[7]заявки 2020-2021'!P23</f>
        <v>2</v>
      </c>
      <c r="DP18" s="444">
        <f t="shared" si="1045"/>
        <v>2.2497438430786132</v>
      </c>
      <c r="DQ18" s="445">
        <f t="shared" si="1046"/>
        <v>2</v>
      </c>
      <c r="DR18" s="446">
        <v>1</v>
      </c>
      <c r="DS18" s="442">
        <v>0</v>
      </c>
      <c r="DT18" s="447">
        <v>0</v>
      </c>
      <c r="DU18" s="447">
        <f>'[7]заявки 2020-2021'!Q23</f>
        <v>0</v>
      </c>
      <c r="DV18" s="441">
        <f t="shared" si="1047"/>
        <v>0</v>
      </c>
      <c r="DW18" s="441">
        <v>0</v>
      </c>
      <c r="DX18" s="441">
        <f t="shared" si="1060"/>
        <v>0</v>
      </c>
      <c r="DY18" s="443">
        <f>'[7]заявки 2020-2021'!S23</f>
        <v>0</v>
      </c>
      <c r="DZ18" s="444">
        <f t="shared" si="1061"/>
        <v>0</v>
      </c>
      <c r="EA18" s="445">
        <f t="shared" si="1050"/>
        <v>0</v>
      </c>
      <c r="EB18" s="446"/>
    </row>
    <row r="19" ht="30" customHeight="1">
      <c r="A19" s="141" t="s">
        <v>292</v>
      </c>
      <c r="B19" s="441">
        <f>'[7]численность 2020'!C34</f>
        <v>434.35501098632813</v>
      </c>
      <c r="C19" s="442">
        <v>579.85900900000001</v>
      </c>
      <c r="D19" s="442">
        <v>481.49014299999999</v>
      </c>
      <c r="E19" s="442">
        <f>'[7]численность 2020'!D34</f>
        <v>300.2841796875</v>
      </c>
      <c r="F19" s="441">
        <v>1.334989</v>
      </c>
      <c r="G19" s="441">
        <f t="shared" si="1006"/>
        <v>1.1085175274688408</v>
      </c>
      <c r="H19" s="441">
        <f t="shared" si="1052"/>
        <v>0.69133352233146406</v>
      </c>
      <c r="I19" s="443">
        <f>'[7]заявки 2020-2021'!O26</f>
        <v>105</v>
      </c>
      <c r="J19" s="444">
        <f t="shared" si="1053"/>
        <v>105.09946289062499</v>
      </c>
      <c r="K19" s="445">
        <f t="shared" si="1009"/>
        <v>105</v>
      </c>
      <c r="L19" s="446">
        <v>60</v>
      </c>
      <c r="M19" s="442">
        <v>86</v>
      </c>
      <c r="N19" s="442">
        <v>120</v>
      </c>
      <c r="O19" s="447">
        <f>'[7]заявки 2020-2021'!K26</f>
        <v>205</v>
      </c>
      <c r="P19" s="441">
        <f t="shared" si="1010"/>
        <v>0.19799472280684005</v>
      </c>
      <c r="Q19" s="441">
        <v>0.27627200000000002</v>
      </c>
      <c r="R19" s="441">
        <f t="shared" si="1011"/>
        <v>0.47196416483025827</v>
      </c>
      <c r="S19" s="443">
        <f>'[7]заявки 2020-2021'!M26</f>
        <v>30</v>
      </c>
      <c r="T19" s="443">
        <f>'[7]заявки 2020-2021'!N26</f>
        <v>15</v>
      </c>
      <c r="U19" s="444">
        <f t="shared" si="1054"/>
        <v>30.75</v>
      </c>
      <c r="V19" s="445">
        <f t="shared" si="1013"/>
        <v>30</v>
      </c>
      <c r="W19" s="446">
        <v>30</v>
      </c>
      <c r="X19" s="446">
        <v>15</v>
      </c>
      <c r="Y19" s="448"/>
      <c r="Z19" s="442">
        <v>0</v>
      </c>
      <c r="AA19" s="442">
        <v>0</v>
      </c>
      <c r="AB19" s="442">
        <f>'[7]численность 2020'!E34</f>
        <v>0</v>
      </c>
      <c r="AC19" s="441">
        <v>0</v>
      </c>
      <c r="AD19" s="441">
        <v>0</v>
      </c>
      <c r="AE19" s="441">
        <f t="shared" si="1055"/>
        <v>0</v>
      </c>
      <c r="AF19" s="443">
        <f>'[7]заявки 2020-2021'!J26</f>
        <v>0</v>
      </c>
      <c r="AG19" s="444">
        <f t="shared" si="1056"/>
        <v>0</v>
      </c>
      <c r="AH19" s="445">
        <f t="shared" si="1015"/>
        <v>0</v>
      </c>
      <c r="AI19" s="449">
        <f t="shared" si="1016"/>
        <v>0</v>
      </c>
      <c r="AJ19" s="446"/>
      <c r="AK19" s="446"/>
      <c r="AL19" s="442">
        <v>284.75225799999998</v>
      </c>
      <c r="AM19" s="442">
        <v>213.564178</v>
      </c>
      <c r="AN19" s="442">
        <f>'[7]численность 2020'!F34</f>
        <v>543.617919921875</v>
      </c>
      <c r="AO19" s="441">
        <v>0.65557500000000002</v>
      </c>
      <c r="AP19" s="441">
        <v>0.49168099999999998</v>
      </c>
      <c r="AQ19" s="441">
        <f t="shared" si="1017"/>
        <v>1.2515520856716582</v>
      </c>
      <c r="AR19" s="443">
        <f>'[7]заявки 2020-2021'!D26</f>
        <v>27</v>
      </c>
      <c r="AS19" s="443">
        <f>'[7]заявки 2020-2021'!E26</f>
        <v>3</v>
      </c>
      <c r="AT19" s="444">
        <f t="shared" si="1018"/>
        <v>27.180895996093753</v>
      </c>
      <c r="AU19" s="449">
        <f t="shared" si="1019"/>
        <v>27</v>
      </c>
      <c r="AV19" s="446">
        <v>27</v>
      </c>
      <c r="AW19" s="444">
        <f t="shared" si="1020"/>
        <v>6.75</v>
      </c>
      <c r="AX19" s="445">
        <f t="shared" si="1021"/>
        <v>3</v>
      </c>
      <c r="AY19" s="446">
        <v>3</v>
      </c>
      <c r="AZ19" s="444">
        <f t="shared" si="1022"/>
        <v>13.5</v>
      </c>
      <c r="BA19" s="446">
        <v>13</v>
      </c>
      <c r="BB19" s="442">
        <v>578.996216</v>
      </c>
      <c r="BC19" s="442">
        <v>460.565155</v>
      </c>
      <c r="BD19" s="442">
        <f>'[7]численность 2020'!G34</f>
        <v>427.66766357421875</v>
      </c>
      <c r="BE19" s="441">
        <v>1.333002</v>
      </c>
      <c r="BF19" s="441">
        <v>1.060343</v>
      </c>
      <c r="BG19" s="441">
        <f t="shared" si="1023"/>
        <v>0.98460395933519029</v>
      </c>
      <c r="BH19" s="443">
        <f>'[7]заявки 2020-2021'!B26</f>
        <v>12</v>
      </c>
      <c r="BI19" s="443">
        <f>'[7]заявки 2020-2021'!C26</f>
        <v>3</v>
      </c>
      <c r="BJ19" s="444">
        <f t="shared" si="1024"/>
        <v>12.830029907226562</v>
      </c>
      <c r="BK19" s="449">
        <f t="shared" si="1025"/>
        <v>12</v>
      </c>
      <c r="BL19" s="446">
        <v>12</v>
      </c>
      <c r="BM19" s="444">
        <f t="shared" si="1026"/>
        <v>3</v>
      </c>
      <c r="BN19" s="445">
        <f t="shared" si="1027"/>
        <v>3</v>
      </c>
      <c r="BO19" s="446">
        <v>3</v>
      </c>
      <c r="BP19" s="444">
        <f t="shared" si="1028"/>
        <v>2.4000000000000004</v>
      </c>
      <c r="BQ19" s="446">
        <v>2</v>
      </c>
      <c r="BR19" s="442">
        <v>460.565155</v>
      </c>
      <c r="BS19" s="442">
        <v>144.749054</v>
      </c>
      <c r="BT19" s="442">
        <f>'[7]численность 2020'!H34</f>
        <v>381.61117553710938</v>
      </c>
      <c r="BU19" s="441">
        <v>1.060343</v>
      </c>
      <c r="BV19" s="441">
        <v>0.33325100000000002</v>
      </c>
      <c r="BW19" s="441">
        <f t="shared" si="1029"/>
        <v>0.87856975488909705</v>
      </c>
      <c r="BX19" s="443">
        <f>'[7]заявки 2020-2021'!F26</f>
        <v>9</v>
      </c>
      <c r="BY19" s="443">
        <f>'[7]заявки 2020-2021'!G26</f>
        <v>2</v>
      </c>
      <c r="BZ19" s="443">
        <f>'[7]заявки 2020-2021'!H26</f>
        <v>0</v>
      </c>
      <c r="CA19" s="444">
        <f t="shared" si="1030"/>
        <v>11.448335266113281</v>
      </c>
      <c r="CB19" s="449">
        <f t="shared" si="1031"/>
        <v>9</v>
      </c>
      <c r="CC19" s="446">
        <v>9</v>
      </c>
      <c r="CD19" s="444">
        <f t="shared" si="1032"/>
        <v>1.125</v>
      </c>
      <c r="CE19" s="445">
        <f t="shared" si="1033"/>
        <v>1.125</v>
      </c>
      <c r="CF19" s="446">
        <v>2</v>
      </c>
      <c r="CG19" s="444">
        <f t="shared" si="1034"/>
        <v>1.125</v>
      </c>
      <c r="CH19" s="445">
        <f t="shared" si="1035"/>
        <v>0</v>
      </c>
      <c r="CI19" s="446"/>
      <c r="CJ19" s="444">
        <f t="shared" si="1036"/>
        <v>1.8</v>
      </c>
      <c r="CK19" s="446">
        <v>1</v>
      </c>
      <c r="CL19" s="450">
        <f t="shared" si="1037"/>
        <v>1</v>
      </c>
      <c r="CM19" s="442">
        <v>0</v>
      </c>
      <c r="CN19" s="442">
        <v>0</v>
      </c>
      <c r="CO19" s="442" t="e">
        <f>#NAME?</f>
        <v>#REF!</v>
      </c>
      <c r="CP19" s="441">
        <v>0</v>
      </c>
      <c r="CQ19" s="441">
        <v>0</v>
      </c>
      <c r="CR19" s="441" t="e">
        <f>#NAME?</f>
        <v>#REF!</v>
      </c>
      <c r="CS19" s="443" t="e">
        <f>#NAME?</f>
        <v>#REF!</v>
      </c>
      <c r="CT19" s="444" t="e">
        <f t="shared" si="1038"/>
        <v>#REF!</v>
      </c>
      <c r="CU19" s="449" t="e">
        <f t="shared" si="1039"/>
        <v>#REF!</v>
      </c>
      <c r="CV19" s="446"/>
      <c r="CW19" s="444">
        <f t="shared" si="1040"/>
        <v>0</v>
      </c>
      <c r="CX19" s="446"/>
      <c r="CY19" s="442">
        <v>0</v>
      </c>
      <c r="CZ19" s="442">
        <v>0</v>
      </c>
      <c r="DA19" s="442">
        <f>'[7]численность 2020'!I34</f>
        <v>0</v>
      </c>
      <c r="DB19" s="441">
        <v>0</v>
      </c>
      <c r="DC19" s="441">
        <v>0</v>
      </c>
      <c r="DD19" s="441">
        <f t="shared" si="1041"/>
        <v>0</v>
      </c>
      <c r="DE19" s="443">
        <f>'[7]заявки 2020-2021'!I26</f>
        <v>0</v>
      </c>
      <c r="DF19" s="444">
        <f t="shared" si="1042"/>
        <v>0</v>
      </c>
      <c r="DG19" s="445">
        <f t="shared" si="1043"/>
        <v>0</v>
      </c>
      <c r="DH19" s="446"/>
      <c r="DI19" s="442">
        <v>8.6288560000000007</v>
      </c>
      <c r="DJ19" s="442">
        <v>21.572137999999999</v>
      </c>
      <c r="DK19" s="442">
        <f>'[7]численность 2020'!J34</f>
        <v>2.1572139263153076</v>
      </c>
      <c r="DL19" s="441">
        <v>4.9665000000000001e-002</v>
      </c>
      <c r="DM19" s="441">
        <v>4.9665000000000001e-002</v>
      </c>
      <c r="DN19" s="441">
        <f t="shared" si="1044"/>
        <v>4.9664764346029578e-003</v>
      </c>
      <c r="DO19" s="443">
        <f>'[7]заявки 2020-2021'!P26</f>
        <v>0</v>
      </c>
      <c r="DP19" s="444">
        <f t="shared" si="1045"/>
        <v>0.21572139263153078</v>
      </c>
      <c r="DQ19" s="445">
        <f t="shared" si="1046"/>
        <v>0</v>
      </c>
      <c r="DR19" s="446"/>
      <c r="DS19" s="442">
        <v>0</v>
      </c>
      <c r="DT19" s="447">
        <v>0</v>
      </c>
      <c r="DU19" s="447">
        <f>'[7]заявки 2020-2021'!Q26</f>
        <v>0</v>
      </c>
      <c r="DV19" s="441">
        <f t="shared" si="1047"/>
        <v>0</v>
      </c>
      <c r="DW19" s="441">
        <v>0</v>
      </c>
      <c r="DX19" s="441">
        <f t="shared" si="1060"/>
        <v>0</v>
      </c>
      <c r="DY19" s="443">
        <f>'[7]заявки 2020-2021'!S26</f>
        <v>0</v>
      </c>
      <c r="DZ19" s="444">
        <f t="shared" si="1061"/>
        <v>0</v>
      </c>
      <c r="EA19" s="445">
        <f t="shared" si="1050"/>
        <v>0</v>
      </c>
      <c r="EB19" s="446"/>
    </row>
    <row r="20" ht="13.5" customHeight="1">
      <c r="A20" s="268" t="s">
        <v>35</v>
      </c>
      <c r="B20" s="441"/>
      <c r="C20" s="442"/>
      <c r="D20" s="442"/>
      <c r="E20" s="442"/>
      <c r="F20" s="441"/>
      <c r="G20" s="441" t="e">
        <f t="shared" si="1006"/>
        <v>#DIV/0!</v>
      </c>
      <c r="H20" s="441"/>
      <c r="I20" s="443"/>
      <c r="J20" s="444"/>
      <c r="K20" s="445">
        <f t="shared" si="1009"/>
        <v>0</v>
      </c>
      <c r="L20" s="446"/>
      <c r="M20" s="442"/>
      <c r="N20" s="442"/>
      <c r="O20" s="447"/>
      <c r="P20" s="441" t="e">
        <f t="shared" si="1010"/>
        <v>#DIV/0!</v>
      </c>
      <c r="Q20" s="441"/>
      <c r="R20" s="441" t="e">
        <f t="shared" si="1011"/>
        <v>#DIV/0!</v>
      </c>
      <c r="S20" s="443"/>
      <c r="T20" s="443"/>
      <c r="U20" s="444">
        <f t="shared" si="1054"/>
        <v>0</v>
      </c>
      <c r="V20" s="445">
        <f t="shared" si="1013"/>
        <v>0</v>
      </c>
      <c r="W20" s="446"/>
      <c r="X20" s="446"/>
      <c r="Y20" s="448"/>
      <c r="Z20" s="442"/>
      <c r="AA20" s="442"/>
      <c r="AB20" s="442"/>
      <c r="AC20" s="441"/>
      <c r="AD20" s="441"/>
      <c r="AE20" s="441" t="e">
        <f t="shared" si="1055"/>
        <v>#DIV/0!</v>
      </c>
      <c r="AF20" s="443"/>
      <c r="AG20" s="444">
        <f t="shared" si="1056"/>
        <v>0</v>
      </c>
      <c r="AH20" s="445">
        <f t="shared" si="1015"/>
        <v>0</v>
      </c>
      <c r="AI20" s="449">
        <f t="shared" si="1016"/>
        <v>0</v>
      </c>
      <c r="AJ20" s="446"/>
      <c r="AK20" s="446"/>
      <c r="AL20" s="442"/>
      <c r="AM20" s="442"/>
      <c r="AN20" s="442"/>
      <c r="AO20" s="441"/>
      <c r="AP20" s="441"/>
      <c r="AQ20" s="441" t="e">
        <f t="shared" si="1017"/>
        <v>#DIV/0!</v>
      </c>
      <c r="AR20" s="443"/>
      <c r="AS20" s="443"/>
      <c r="AT20" s="444">
        <f t="shared" si="1018"/>
        <v>0</v>
      </c>
      <c r="AU20" s="449">
        <f t="shared" si="1019"/>
        <v>0</v>
      </c>
      <c r="AV20" s="446"/>
      <c r="AW20" s="444">
        <f t="shared" si="1020"/>
        <v>0</v>
      </c>
      <c r="AX20" s="445">
        <f t="shared" si="1021"/>
        <v>0</v>
      </c>
      <c r="AY20" s="446"/>
      <c r="AZ20" s="444">
        <f t="shared" si="1022"/>
        <v>0</v>
      </c>
      <c r="BA20" s="446"/>
      <c r="BB20" s="442"/>
      <c r="BC20" s="442"/>
      <c r="BD20" s="442"/>
      <c r="BE20" s="441"/>
      <c r="BF20" s="441"/>
      <c r="BG20" s="441" t="e">
        <f t="shared" si="1023"/>
        <v>#DIV/0!</v>
      </c>
      <c r="BH20" s="443"/>
      <c r="BI20" s="443"/>
      <c r="BJ20" s="444">
        <f t="shared" si="1024"/>
        <v>0</v>
      </c>
      <c r="BK20" s="449">
        <f t="shared" si="1025"/>
        <v>0</v>
      </c>
      <c r="BL20" s="446"/>
      <c r="BM20" s="444">
        <f t="shared" si="1026"/>
        <v>0</v>
      </c>
      <c r="BN20" s="445">
        <f t="shared" si="1027"/>
        <v>0</v>
      </c>
      <c r="BO20" s="446"/>
      <c r="BP20" s="444">
        <f t="shared" si="1028"/>
        <v>0</v>
      </c>
      <c r="BQ20" s="446"/>
      <c r="BR20" s="442"/>
      <c r="BS20" s="442"/>
      <c r="BT20" s="442"/>
      <c r="BU20" s="441"/>
      <c r="BV20" s="441"/>
      <c r="BW20" s="441" t="e">
        <f t="shared" si="1029"/>
        <v>#DIV/0!</v>
      </c>
      <c r="BX20" s="443"/>
      <c r="BY20" s="443"/>
      <c r="BZ20" s="443"/>
      <c r="CA20" s="444">
        <f t="shared" si="1030"/>
        <v>0</v>
      </c>
      <c r="CB20" s="449">
        <f t="shared" si="1031"/>
        <v>0</v>
      </c>
      <c r="CC20" s="446"/>
      <c r="CD20" s="444">
        <f t="shared" si="1032"/>
        <v>0</v>
      </c>
      <c r="CE20" s="445">
        <f t="shared" si="1033"/>
        <v>0</v>
      </c>
      <c r="CF20" s="446"/>
      <c r="CG20" s="444">
        <f t="shared" si="1034"/>
        <v>0</v>
      </c>
      <c r="CH20" s="445">
        <f t="shared" si="1035"/>
        <v>0</v>
      </c>
      <c r="CI20" s="446"/>
      <c r="CJ20" s="444">
        <f t="shared" si="1036"/>
        <v>0</v>
      </c>
      <c r="CK20" s="446"/>
      <c r="CL20" s="450">
        <f t="shared" si="1037"/>
        <v>1</v>
      </c>
      <c r="CM20" s="442"/>
      <c r="CN20" s="442"/>
      <c r="CO20" s="442"/>
      <c r="CP20" s="441"/>
      <c r="CQ20" s="441"/>
      <c r="CR20" s="441"/>
      <c r="CS20" s="443"/>
      <c r="CT20" s="444">
        <f t="shared" si="1038"/>
        <v>0</v>
      </c>
      <c r="CU20" s="449">
        <f t="shared" si="1039"/>
        <v>0</v>
      </c>
      <c r="CV20" s="446"/>
      <c r="CW20" s="444">
        <f t="shared" si="1040"/>
        <v>0</v>
      </c>
      <c r="CX20" s="446"/>
      <c r="CY20" s="442"/>
      <c r="CZ20" s="442"/>
      <c r="DA20" s="442"/>
      <c r="DB20" s="441"/>
      <c r="DC20" s="441"/>
      <c r="DD20" s="441" t="e">
        <f t="shared" si="1041"/>
        <v>#DIV/0!</v>
      </c>
      <c r="DE20" s="443"/>
      <c r="DF20" s="444">
        <f t="shared" si="1042"/>
        <v>0</v>
      </c>
      <c r="DG20" s="445">
        <f t="shared" si="1043"/>
        <v>0</v>
      </c>
      <c r="DH20" s="446"/>
      <c r="DI20" s="442"/>
      <c r="DJ20" s="442"/>
      <c r="DK20" s="442"/>
      <c r="DL20" s="441"/>
      <c r="DM20" s="441"/>
      <c r="DN20" s="441" t="e">
        <f t="shared" si="1044"/>
        <v>#DIV/0!</v>
      </c>
      <c r="DO20" s="443"/>
      <c r="DP20" s="444">
        <f t="shared" si="1045"/>
        <v>0</v>
      </c>
      <c r="DQ20" s="445">
        <f t="shared" si="1046"/>
        <v>0</v>
      </c>
      <c r="DR20" s="446"/>
      <c r="DS20" s="442"/>
      <c r="DT20" s="447"/>
      <c r="DU20" s="447"/>
      <c r="DV20" s="441" t="e">
        <f t="shared" si="1047"/>
        <v>#DIV/0!</v>
      </c>
      <c r="DW20" s="441"/>
      <c r="DX20" s="441" t="e">
        <f t="shared" si="1060"/>
        <v>#DIV/0!</v>
      </c>
      <c r="DY20" s="443"/>
      <c r="DZ20" s="444">
        <f t="shared" si="1061"/>
        <v>0</v>
      </c>
      <c r="EA20" s="445">
        <f t="shared" si="1050"/>
        <v>0</v>
      </c>
      <c r="EB20" s="446"/>
    </row>
    <row r="21" ht="48.75" customHeight="1">
      <c r="A21" s="141" t="s">
        <v>36</v>
      </c>
      <c r="B21" s="441">
        <f>'[7]численность 2020'!C16</f>
        <v>8592.2001953125</v>
      </c>
      <c r="C21" s="442">
        <v>24118.814452999999</v>
      </c>
      <c r="D21" s="442">
        <v>26176.003906000002</v>
      </c>
      <c r="E21" s="442">
        <f>'[7]численность 2020'!D16</f>
        <v>25009.3984375</v>
      </c>
      <c r="F21" s="441">
        <v>2.809021</v>
      </c>
      <c r="G21" s="441">
        <f t="shared" si="1006"/>
        <v>3.0464844057672673</v>
      </c>
      <c r="H21" s="441">
        <f t="shared" si="1052"/>
        <v>2.9107094654456436</v>
      </c>
      <c r="I21" s="443">
        <f>'[7]заявки 2020-2021'!O28</f>
        <v>9500</v>
      </c>
      <c r="J21" s="444">
        <f t="shared" si="1053"/>
        <v>8753.2894531249985</v>
      </c>
      <c r="K21" s="445">
        <f t="shared" si="1009"/>
        <v>8753.2894531249985</v>
      </c>
      <c r="L21" s="446">
        <v>8753</v>
      </c>
      <c r="M21" s="442">
        <v>3000</v>
      </c>
      <c r="N21" s="442">
        <v>2695</v>
      </c>
      <c r="O21" s="447">
        <f>'[7]заявки 2020-2021'!K28</f>
        <v>2652</v>
      </c>
      <c r="P21" s="441">
        <f t="shared" si="1010"/>
        <v>0.34915387581828677</v>
      </c>
      <c r="Q21" s="441">
        <v>0.30104900000000001</v>
      </c>
      <c r="R21" s="441">
        <f t="shared" si="1011"/>
        <v>0.30865202622336552</v>
      </c>
      <c r="S21" s="443">
        <f>'[7]заявки 2020-2021'!M28</f>
        <v>40</v>
      </c>
      <c r="T21" s="443">
        <f>'[7]заявки 2020-2021'!N28</f>
        <v>25</v>
      </c>
      <c r="U21" s="444">
        <f t="shared" si="1054"/>
        <v>397.80000000000001</v>
      </c>
      <c r="V21" s="445">
        <f t="shared" si="1013"/>
        <v>40</v>
      </c>
      <c r="W21" s="446">
        <v>40</v>
      </c>
      <c r="X21" s="446">
        <v>25</v>
      </c>
      <c r="Y21" s="448"/>
      <c r="Z21" s="442">
        <v>10200.816406</v>
      </c>
      <c r="AA21" s="442">
        <v>10499.369140999999</v>
      </c>
      <c r="AB21" s="442">
        <f>'[7]численность 2020'!E16</f>
        <v>11788.966796875</v>
      </c>
      <c r="AC21" s="441">
        <v>1.188048</v>
      </c>
      <c r="AD21" s="441">
        <v>1.172849</v>
      </c>
      <c r="AE21" s="441">
        <f t="shared" si="1055"/>
        <v>1.3720544830073333</v>
      </c>
      <c r="AF21" s="443">
        <f>'[7]заявки 2020-2021'!J28</f>
        <v>683</v>
      </c>
      <c r="AG21" s="444">
        <f t="shared" si="1056"/>
        <v>589.44833984374998</v>
      </c>
      <c r="AH21" s="445">
        <f t="shared" si="1015"/>
        <v>589.44833984374998</v>
      </c>
      <c r="AI21" s="449">
        <f t="shared" si="1016"/>
        <v>441.75</v>
      </c>
      <c r="AJ21" s="446">
        <v>589</v>
      </c>
      <c r="AK21" s="446">
        <v>441</v>
      </c>
      <c r="AL21" s="442">
        <v>0</v>
      </c>
      <c r="AM21" s="442">
        <v>0</v>
      </c>
      <c r="AN21" s="442">
        <f>'[7]численность 2020'!F16</f>
        <v>0</v>
      </c>
      <c r="AO21" s="441">
        <v>0</v>
      </c>
      <c r="AP21" s="441">
        <v>0</v>
      </c>
      <c r="AQ21" s="441">
        <f t="shared" si="1017"/>
        <v>0</v>
      </c>
      <c r="AR21" s="443">
        <f>'[7]заявки 2020-2021'!D28</f>
        <v>0</v>
      </c>
      <c r="AS21" s="443">
        <f>'[7]заявки 2020-2021'!E28</f>
        <v>0</v>
      </c>
      <c r="AT21" s="444">
        <f t="shared" si="1018"/>
        <v>0</v>
      </c>
      <c r="AU21" s="449">
        <f t="shared" si="1019"/>
        <v>0</v>
      </c>
      <c r="AV21" s="446"/>
      <c r="AW21" s="444">
        <f t="shared" si="1020"/>
        <v>0</v>
      </c>
      <c r="AX21" s="445">
        <f t="shared" si="1021"/>
        <v>0</v>
      </c>
      <c r="AY21" s="446"/>
      <c r="AZ21" s="444">
        <f t="shared" si="1022"/>
        <v>0</v>
      </c>
      <c r="BA21" s="446"/>
      <c r="BB21" s="442">
        <v>5784.4379879999997</v>
      </c>
      <c r="BC21" s="442">
        <v>5056.2744140000004</v>
      </c>
      <c r="BD21" s="442">
        <f>'[7]численность 2020'!G16</f>
        <v>4994.96533203125</v>
      </c>
      <c r="BE21" s="441">
        <v>0.67369000000000001</v>
      </c>
      <c r="BF21" s="441">
        <v>0.56481899999999996</v>
      </c>
      <c r="BG21" s="441">
        <f t="shared" si="1023"/>
        <v>0.58133716841889549</v>
      </c>
      <c r="BH21" s="443">
        <f>'[7]заявки 2020-2021'!B28</f>
        <v>31</v>
      </c>
      <c r="BI21" s="443">
        <f>'[7]заявки 2020-2021'!C28</f>
        <v>2</v>
      </c>
      <c r="BJ21" s="444">
        <f t="shared" si="1024"/>
        <v>149.84895996093749</v>
      </c>
      <c r="BK21" s="449">
        <f t="shared" si="1025"/>
        <v>31</v>
      </c>
      <c r="BL21" s="446">
        <v>31</v>
      </c>
      <c r="BM21" s="444">
        <f t="shared" si="1026"/>
        <v>7.75</v>
      </c>
      <c r="BN21" s="445">
        <f t="shared" si="1027"/>
        <v>2</v>
      </c>
      <c r="BO21" s="446">
        <v>2</v>
      </c>
      <c r="BP21" s="444">
        <f t="shared" si="1028"/>
        <v>6.2000000000000002</v>
      </c>
      <c r="BQ21" s="446">
        <v>6</v>
      </c>
      <c r="BR21" s="442">
        <v>5326.876953</v>
      </c>
      <c r="BS21" s="442">
        <v>6947.2158200000003</v>
      </c>
      <c r="BT21" s="442">
        <f>'[7]численность 2020'!H16</f>
        <v>5401.96240234375</v>
      </c>
      <c r="BU21" s="441">
        <v>0.62039999999999995</v>
      </c>
      <c r="BV21" s="441">
        <v>0.77605000000000002</v>
      </c>
      <c r="BW21" s="441">
        <f t="shared" si="1029"/>
        <v>0.62870536993432791</v>
      </c>
      <c r="BX21" s="443">
        <f>'[7]заявки 2020-2021'!F28</f>
        <v>32</v>
      </c>
      <c r="BY21" s="443">
        <f>'[7]заявки 2020-2021'!G28</f>
        <v>8</v>
      </c>
      <c r="BZ21" s="443">
        <f>'[7]заявки 2020-2021'!H28</f>
        <v>2</v>
      </c>
      <c r="CA21" s="444">
        <f t="shared" si="1030"/>
        <v>162.0588720703125</v>
      </c>
      <c r="CB21" s="449">
        <f t="shared" si="1031"/>
        <v>32</v>
      </c>
      <c r="CC21" s="446">
        <v>32</v>
      </c>
      <c r="CD21" s="444">
        <f t="shared" si="1032"/>
        <v>4</v>
      </c>
      <c r="CE21" s="445">
        <f t="shared" si="1033"/>
        <v>4</v>
      </c>
      <c r="CF21" s="446">
        <v>6</v>
      </c>
      <c r="CG21" s="444">
        <f t="shared" si="1034"/>
        <v>4</v>
      </c>
      <c r="CH21" s="445">
        <f t="shared" si="1035"/>
        <v>2</v>
      </c>
      <c r="CI21" s="446">
        <v>2</v>
      </c>
      <c r="CJ21" s="444">
        <f t="shared" si="1036"/>
        <v>6.4000000000000004</v>
      </c>
      <c r="CK21" s="446">
        <v>6</v>
      </c>
      <c r="CL21" s="450">
        <f t="shared" si="1037"/>
        <v>1</v>
      </c>
      <c r="CM21" s="442">
        <v>0</v>
      </c>
      <c r="CN21" s="442">
        <v>0</v>
      </c>
      <c r="CO21" s="442" t="e">
        <f>#NAME?</f>
        <v>#REF!</v>
      </c>
      <c r="CP21" s="441">
        <v>0</v>
      </c>
      <c r="CQ21" s="441">
        <v>0</v>
      </c>
      <c r="CR21" s="441" t="e">
        <f>#NAME?</f>
        <v>#REF!</v>
      </c>
      <c r="CS21" s="443" t="e">
        <f>#NAME?</f>
        <v>#REF!</v>
      </c>
      <c r="CT21" s="444" t="e">
        <f t="shared" si="1038"/>
        <v>#REF!</v>
      </c>
      <c r="CU21" s="449" t="e">
        <f t="shared" si="1039"/>
        <v>#REF!</v>
      </c>
      <c r="CV21" s="446"/>
      <c r="CW21" s="444">
        <f t="shared" si="1040"/>
        <v>0</v>
      </c>
      <c r="CX21" s="446"/>
      <c r="CY21" s="442">
        <v>9155.3671880000002</v>
      </c>
      <c r="CZ21" s="442">
        <v>12079.277344</v>
      </c>
      <c r="DA21" s="442">
        <f>'[7]численность 2020'!I16</f>
        <v>9213.5419921875</v>
      </c>
      <c r="DB21" s="441">
        <v>1.066289</v>
      </c>
      <c r="DC21" s="441">
        <v>1.349335</v>
      </c>
      <c r="DD21" s="441">
        <f t="shared" si="1041"/>
        <v>1.0723146321956016</v>
      </c>
      <c r="DE21" s="443">
        <f>'[7]заявки 2020-2021'!I28</f>
        <v>160</v>
      </c>
      <c r="DF21" s="444">
        <f t="shared" si="1042"/>
        <v>1658.4375585937498</v>
      </c>
      <c r="DG21" s="445">
        <f t="shared" si="1043"/>
        <v>160</v>
      </c>
      <c r="DH21" s="446">
        <v>160</v>
      </c>
      <c r="DI21" s="442">
        <v>151.71575899999999</v>
      </c>
      <c r="DJ21" s="442">
        <v>205.61798099999999</v>
      </c>
      <c r="DK21" s="442">
        <f>'[7]численность 2020'!J16</f>
        <v>218.35914611816406</v>
      </c>
      <c r="DL21" s="441">
        <v>2.2969e-002</v>
      </c>
      <c r="DM21" s="441">
        <v>2.2969e-002</v>
      </c>
      <c r="DN21" s="441">
        <f t="shared" si="1044"/>
        <v>2.5413647395842863e-002</v>
      </c>
      <c r="DO21" s="443">
        <f>'[7]заявки 2020-2021'!P28</f>
        <v>0</v>
      </c>
      <c r="DP21" s="444">
        <f t="shared" si="1045"/>
        <v>21.835914611816406</v>
      </c>
      <c r="DQ21" s="445">
        <f t="shared" si="1046"/>
        <v>0</v>
      </c>
      <c r="DR21" s="446"/>
      <c r="DS21" s="442">
        <v>0</v>
      </c>
      <c r="DT21" s="447">
        <v>0</v>
      </c>
      <c r="DU21" s="447">
        <f>'[7]заявки 2020-2021'!Q28</f>
        <v>0</v>
      </c>
      <c r="DV21" s="441">
        <f t="shared" si="1047"/>
        <v>0</v>
      </c>
      <c r="DW21" s="441">
        <v>0</v>
      </c>
      <c r="DX21" s="441">
        <f t="shared" si="1060"/>
        <v>0</v>
      </c>
      <c r="DY21" s="443">
        <f>'[7]заявки 2020-2021'!S28</f>
        <v>0</v>
      </c>
      <c r="DZ21" s="444">
        <f t="shared" si="1061"/>
        <v>0</v>
      </c>
      <c r="EA21" s="445">
        <f t="shared" si="1050"/>
        <v>0</v>
      </c>
      <c r="EB21" s="446"/>
    </row>
    <row r="22" ht="32.25" customHeight="1">
      <c r="A22" s="307" t="s">
        <v>293</v>
      </c>
      <c r="B22" s="441"/>
      <c r="C22" s="442"/>
      <c r="D22" s="442"/>
      <c r="E22" s="442"/>
      <c r="F22" s="441"/>
      <c r="G22" s="441" t="e">
        <f t="shared" si="1006"/>
        <v>#DIV/0!</v>
      </c>
      <c r="H22" s="441"/>
      <c r="I22" s="443"/>
      <c r="J22" s="444"/>
      <c r="K22" s="445"/>
      <c r="L22" s="446"/>
      <c r="M22" s="442"/>
      <c r="N22" s="442"/>
      <c r="O22" s="447"/>
      <c r="P22" s="441" t="e">
        <f t="shared" si="1010"/>
        <v>#DIV/0!</v>
      </c>
      <c r="Q22" s="441"/>
      <c r="R22" s="441" t="e">
        <f t="shared" si="1011"/>
        <v>#DIV/0!</v>
      </c>
      <c r="S22" s="443"/>
      <c r="T22" s="443"/>
      <c r="U22" s="444">
        <f t="shared" si="1054"/>
        <v>0</v>
      </c>
      <c r="V22" s="445">
        <f t="shared" si="1013"/>
        <v>0</v>
      </c>
      <c r="W22" s="446"/>
      <c r="X22" s="446"/>
      <c r="Y22" s="448"/>
      <c r="Z22" s="442"/>
      <c r="AA22" s="442"/>
      <c r="AB22" s="442"/>
      <c r="AC22" s="441"/>
      <c r="AD22" s="441"/>
      <c r="AE22" s="441" t="e">
        <f t="shared" si="1055"/>
        <v>#DIV/0!</v>
      </c>
      <c r="AF22" s="443"/>
      <c r="AG22" s="444">
        <f t="shared" si="1056"/>
        <v>0</v>
      </c>
      <c r="AH22" s="445">
        <f t="shared" si="1015"/>
        <v>0</v>
      </c>
      <c r="AI22" s="449">
        <f t="shared" si="1016"/>
        <v>0</v>
      </c>
      <c r="AJ22" s="446"/>
      <c r="AK22" s="446"/>
      <c r="AL22" s="442"/>
      <c r="AM22" s="442"/>
      <c r="AN22" s="442"/>
      <c r="AO22" s="441"/>
      <c r="AP22" s="441"/>
      <c r="AQ22" s="441" t="e">
        <f t="shared" si="1017"/>
        <v>#DIV/0!</v>
      </c>
      <c r="AR22" s="443"/>
      <c r="AS22" s="443"/>
      <c r="AT22" s="444">
        <f t="shared" si="1018"/>
        <v>0</v>
      </c>
      <c r="AU22" s="449">
        <f t="shared" si="1019"/>
        <v>0</v>
      </c>
      <c r="AV22" s="446"/>
      <c r="AW22" s="444">
        <f t="shared" si="1020"/>
        <v>0</v>
      </c>
      <c r="AX22" s="445">
        <f t="shared" si="1021"/>
        <v>0</v>
      </c>
      <c r="AY22" s="446"/>
      <c r="AZ22" s="444">
        <f t="shared" si="1022"/>
        <v>0</v>
      </c>
      <c r="BA22" s="446"/>
      <c r="BB22" s="442"/>
      <c r="BC22" s="442"/>
      <c r="BD22" s="442"/>
      <c r="BE22" s="441"/>
      <c r="BF22" s="441"/>
      <c r="BG22" s="441" t="e">
        <f t="shared" si="1023"/>
        <v>#DIV/0!</v>
      </c>
      <c r="BH22" s="443"/>
      <c r="BI22" s="443"/>
      <c r="BJ22" s="444">
        <f t="shared" si="1024"/>
        <v>0</v>
      </c>
      <c r="BK22" s="449">
        <f t="shared" si="1025"/>
        <v>0</v>
      </c>
      <c r="BL22" s="446"/>
      <c r="BM22" s="444">
        <f t="shared" si="1026"/>
        <v>0</v>
      </c>
      <c r="BN22" s="445">
        <f t="shared" si="1027"/>
        <v>0</v>
      </c>
      <c r="BO22" s="446"/>
      <c r="BP22" s="444">
        <f t="shared" si="1028"/>
        <v>0</v>
      </c>
      <c r="BQ22" s="446"/>
      <c r="BR22" s="442"/>
      <c r="BS22" s="442"/>
      <c r="BT22" s="442"/>
      <c r="BU22" s="441"/>
      <c r="BV22" s="441"/>
      <c r="BW22" s="441" t="e">
        <f t="shared" si="1029"/>
        <v>#DIV/0!</v>
      </c>
      <c r="BX22" s="443"/>
      <c r="BY22" s="443"/>
      <c r="BZ22" s="443"/>
      <c r="CA22" s="444">
        <f t="shared" si="1030"/>
        <v>0</v>
      </c>
      <c r="CB22" s="449">
        <f t="shared" si="1031"/>
        <v>0</v>
      </c>
      <c r="CC22" s="446"/>
      <c r="CD22" s="444">
        <f t="shared" si="1032"/>
        <v>0</v>
      </c>
      <c r="CE22" s="445">
        <f t="shared" si="1033"/>
        <v>0</v>
      </c>
      <c r="CF22" s="446"/>
      <c r="CG22" s="444">
        <f t="shared" si="1034"/>
        <v>0</v>
      </c>
      <c r="CH22" s="445">
        <f t="shared" si="1035"/>
        <v>0</v>
      </c>
      <c r="CI22" s="446"/>
      <c r="CJ22" s="444">
        <f t="shared" si="1036"/>
        <v>0</v>
      </c>
      <c r="CK22" s="446"/>
      <c r="CL22" s="450">
        <f t="shared" si="1037"/>
        <v>1</v>
      </c>
      <c r="CM22" s="442"/>
      <c r="CN22" s="442"/>
      <c r="CO22" s="442"/>
      <c r="CP22" s="441"/>
      <c r="CQ22" s="441"/>
      <c r="CR22" s="441"/>
      <c r="CS22" s="443"/>
      <c r="CT22" s="444">
        <f t="shared" si="1038"/>
        <v>0</v>
      </c>
      <c r="CU22" s="449"/>
      <c r="CV22" s="446"/>
      <c r="CW22" s="444"/>
      <c r="CX22" s="446"/>
      <c r="CY22" s="442"/>
      <c r="CZ22" s="442"/>
      <c r="DA22" s="442"/>
      <c r="DB22" s="441"/>
      <c r="DC22" s="441"/>
      <c r="DD22" s="441" t="e">
        <f t="shared" si="1041"/>
        <v>#DIV/0!</v>
      </c>
      <c r="DE22" s="443"/>
      <c r="DF22" s="444">
        <f t="shared" si="1042"/>
        <v>0</v>
      </c>
      <c r="DG22" s="445">
        <f t="shared" si="1043"/>
        <v>0</v>
      </c>
      <c r="DH22" s="446"/>
      <c r="DI22" s="442"/>
      <c r="DJ22" s="442"/>
      <c r="DK22" s="442"/>
      <c r="DL22" s="441"/>
      <c r="DM22" s="441"/>
      <c r="DN22" s="441" t="e">
        <f t="shared" si="1044"/>
        <v>#DIV/0!</v>
      </c>
      <c r="DO22" s="443"/>
      <c r="DP22" s="444">
        <f t="shared" si="1045"/>
        <v>0</v>
      </c>
      <c r="DQ22" s="445">
        <f t="shared" si="1046"/>
        <v>0</v>
      </c>
      <c r="DR22" s="446"/>
      <c r="DS22" s="442"/>
      <c r="DT22" s="447"/>
      <c r="DU22" s="447"/>
      <c r="DV22" s="441" t="e">
        <f t="shared" si="1047"/>
        <v>#DIV/0!</v>
      </c>
      <c r="DW22" s="441"/>
      <c r="DX22" s="441" t="e">
        <f t="shared" si="1060"/>
        <v>#DIV/0!</v>
      </c>
      <c r="DY22" s="443"/>
      <c r="DZ22" s="444">
        <f t="shared" si="1061"/>
        <v>0</v>
      </c>
      <c r="EA22" s="445">
        <f t="shared" si="1050"/>
        <v>0</v>
      </c>
      <c r="EB22" s="446"/>
    </row>
    <row r="23" ht="18.75" customHeight="1">
      <c r="A23" s="268" t="s">
        <v>58</v>
      </c>
      <c r="B23" s="441"/>
      <c r="C23" s="442"/>
      <c r="D23" s="442"/>
      <c r="E23" s="442"/>
      <c r="F23" s="441"/>
      <c r="G23" s="441" t="e">
        <f t="shared" si="1006"/>
        <v>#DIV/0!</v>
      </c>
      <c r="H23" s="441"/>
      <c r="I23" s="443"/>
      <c r="J23" s="444"/>
      <c r="K23" s="445"/>
      <c r="L23" s="446"/>
      <c r="M23" s="442"/>
      <c r="N23" s="442"/>
      <c r="O23" s="447"/>
      <c r="P23" s="441" t="e">
        <f t="shared" si="1010"/>
        <v>#DIV/0!</v>
      </c>
      <c r="Q23" s="441"/>
      <c r="R23" s="441" t="e">
        <f t="shared" si="1011"/>
        <v>#DIV/0!</v>
      </c>
      <c r="S23" s="443"/>
      <c r="T23" s="443"/>
      <c r="U23" s="444">
        <f t="shared" si="1054"/>
        <v>0</v>
      </c>
      <c r="V23" s="445">
        <f t="shared" si="1013"/>
        <v>0</v>
      </c>
      <c r="W23" s="446"/>
      <c r="X23" s="446"/>
      <c r="Y23" s="448"/>
      <c r="Z23" s="442"/>
      <c r="AA23" s="442"/>
      <c r="AB23" s="442"/>
      <c r="AC23" s="441"/>
      <c r="AD23" s="441"/>
      <c r="AE23" s="441" t="e">
        <f t="shared" si="1055"/>
        <v>#DIV/0!</v>
      </c>
      <c r="AF23" s="443"/>
      <c r="AG23" s="444">
        <f t="shared" si="1056"/>
        <v>0</v>
      </c>
      <c r="AH23" s="445">
        <f t="shared" si="1015"/>
        <v>0</v>
      </c>
      <c r="AI23" s="449">
        <f t="shared" si="1016"/>
        <v>0</v>
      </c>
      <c r="AJ23" s="446"/>
      <c r="AK23" s="446"/>
      <c r="AL23" s="442"/>
      <c r="AM23" s="442"/>
      <c r="AN23" s="442"/>
      <c r="AO23" s="441"/>
      <c r="AP23" s="441"/>
      <c r="AQ23" s="441" t="e">
        <f t="shared" si="1017"/>
        <v>#DIV/0!</v>
      </c>
      <c r="AR23" s="443"/>
      <c r="AS23" s="443"/>
      <c r="AT23" s="444">
        <f t="shared" si="1018"/>
        <v>0</v>
      </c>
      <c r="AU23" s="449">
        <f t="shared" si="1019"/>
        <v>0</v>
      </c>
      <c r="AV23" s="446"/>
      <c r="AW23" s="444">
        <f t="shared" si="1020"/>
        <v>0</v>
      </c>
      <c r="AX23" s="445">
        <f t="shared" si="1021"/>
        <v>0</v>
      </c>
      <c r="AY23" s="446"/>
      <c r="AZ23" s="444">
        <f t="shared" si="1022"/>
        <v>0</v>
      </c>
      <c r="BA23" s="446"/>
      <c r="BB23" s="442"/>
      <c r="BC23" s="442"/>
      <c r="BD23" s="442"/>
      <c r="BE23" s="441"/>
      <c r="BF23" s="441"/>
      <c r="BG23" s="441" t="e">
        <f t="shared" si="1023"/>
        <v>#DIV/0!</v>
      </c>
      <c r="BH23" s="443"/>
      <c r="BI23" s="443"/>
      <c r="BJ23" s="444">
        <f t="shared" si="1024"/>
        <v>0</v>
      </c>
      <c r="BK23" s="449">
        <f t="shared" si="1025"/>
        <v>0</v>
      </c>
      <c r="BL23" s="446"/>
      <c r="BM23" s="444">
        <f t="shared" si="1026"/>
        <v>0</v>
      </c>
      <c r="BN23" s="445">
        <f t="shared" si="1027"/>
        <v>0</v>
      </c>
      <c r="BO23" s="446"/>
      <c r="BP23" s="444">
        <f t="shared" si="1028"/>
        <v>0</v>
      </c>
      <c r="BQ23" s="446"/>
      <c r="BR23" s="442"/>
      <c r="BS23" s="442"/>
      <c r="BT23" s="442"/>
      <c r="BU23" s="441"/>
      <c r="BV23" s="441"/>
      <c r="BW23" s="441" t="e">
        <f t="shared" si="1029"/>
        <v>#DIV/0!</v>
      </c>
      <c r="BX23" s="443"/>
      <c r="BY23" s="443"/>
      <c r="BZ23" s="443"/>
      <c r="CA23" s="444">
        <f t="shared" si="1030"/>
        <v>0</v>
      </c>
      <c r="CB23" s="449">
        <f t="shared" si="1031"/>
        <v>0</v>
      </c>
      <c r="CC23" s="446"/>
      <c r="CD23" s="444">
        <f t="shared" si="1032"/>
        <v>0</v>
      </c>
      <c r="CE23" s="445">
        <f t="shared" si="1033"/>
        <v>0</v>
      </c>
      <c r="CF23" s="446"/>
      <c r="CG23" s="444">
        <f t="shared" si="1034"/>
        <v>0</v>
      </c>
      <c r="CH23" s="445">
        <f t="shared" si="1035"/>
        <v>0</v>
      </c>
      <c r="CI23" s="446"/>
      <c r="CJ23" s="444">
        <f t="shared" si="1036"/>
        <v>0</v>
      </c>
      <c r="CK23" s="446"/>
      <c r="CL23" s="450">
        <f t="shared" si="1037"/>
        <v>1</v>
      </c>
      <c r="CM23" s="442"/>
      <c r="CN23" s="442"/>
      <c r="CO23" s="442"/>
      <c r="CP23" s="441"/>
      <c r="CQ23" s="441"/>
      <c r="CR23" s="441"/>
      <c r="CS23" s="443"/>
      <c r="CT23" s="444">
        <f t="shared" si="1038"/>
        <v>0</v>
      </c>
      <c r="CU23" s="449">
        <f t="shared" si="1039"/>
        <v>0</v>
      </c>
      <c r="CV23" s="446"/>
      <c r="CW23" s="444">
        <f t="shared" si="1040"/>
        <v>0</v>
      </c>
      <c r="CX23" s="446"/>
      <c r="CY23" s="442"/>
      <c r="CZ23" s="442"/>
      <c r="DA23" s="442"/>
      <c r="DB23" s="441"/>
      <c r="DC23" s="441"/>
      <c r="DD23" s="441" t="e">
        <f t="shared" si="1041"/>
        <v>#DIV/0!</v>
      </c>
      <c r="DE23" s="443"/>
      <c r="DF23" s="444">
        <f t="shared" si="1042"/>
        <v>0</v>
      </c>
      <c r="DG23" s="445">
        <f t="shared" si="1043"/>
        <v>0</v>
      </c>
      <c r="DH23" s="446"/>
      <c r="DI23" s="442"/>
      <c r="DJ23" s="442"/>
      <c r="DK23" s="442"/>
      <c r="DL23" s="441"/>
      <c r="DM23" s="441"/>
      <c r="DN23" s="441" t="e">
        <f t="shared" si="1044"/>
        <v>#DIV/0!</v>
      </c>
      <c r="DO23" s="443"/>
      <c r="DP23" s="444">
        <f t="shared" si="1045"/>
        <v>0</v>
      </c>
      <c r="DQ23" s="445">
        <f t="shared" si="1046"/>
        <v>0</v>
      </c>
      <c r="DR23" s="446"/>
      <c r="DS23" s="442"/>
      <c r="DT23" s="447"/>
      <c r="DU23" s="447"/>
      <c r="DV23" s="441" t="e">
        <f t="shared" si="1047"/>
        <v>#DIV/0!</v>
      </c>
      <c r="DW23" s="441"/>
      <c r="DX23" s="441" t="e">
        <f t="shared" si="1060"/>
        <v>#DIV/0!</v>
      </c>
      <c r="DY23" s="443"/>
      <c r="DZ23" s="444">
        <f t="shared" si="1061"/>
        <v>0</v>
      </c>
      <c r="EA23" s="445">
        <f t="shared" si="1050"/>
        <v>0</v>
      </c>
      <c r="EB23" s="446"/>
    </row>
    <row r="24" ht="35.25" customHeight="1">
      <c r="A24" s="152" t="s">
        <v>60</v>
      </c>
      <c r="B24" s="441">
        <f>'[7]численность 2020'!C37</f>
        <v>1576.0999755859375</v>
      </c>
      <c r="C24" s="442">
        <v>5338.9526370000003</v>
      </c>
      <c r="D24" s="442">
        <v>6327.1015630000002</v>
      </c>
      <c r="E24" s="442">
        <f>'[7]численность 2020'!D37</f>
        <v>5855.150390625</v>
      </c>
      <c r="F24" s="441">
        <v>3.387445</v>
      </c>
      <c r="G24" s="441">
        <f t="shared" si="1006"/>
        <v>4.0144036929813485</v>
      </c>
      <c r="H24" s="441">
        <f t="shared" si="1052"/>
        <v>3.7149612850214435</v>
      </c>
      <c r="I24" s="443">
        <f>'[7]заявки 2020-2021'!O30</f>
        <v>1495</v>
      </c>
      <c r="J24" s="444">
        <f t="shared" si="1053"/>
        <v>2049.3026367187499</v>
      </c>
      <c r="K24" s="445">
        <f t="shared" si="1009"/>
        <v>1495</v>
      </c>
      <c r="L24" s="446">
        <v>1495</v>
      </c>
      <c r="M24" s="442">
        <v>551</v>
      </c>
      <c r="N24" s="442">
        <v>504</v>
      </c>
      <c r="O24" s="447">
        <f>'[7]заявки 2020-2021'!K30</f>
        <v>551</v>
      </c>
      <c r="P24" s="441">
        <f t="shared" si="1010"/>
        <v>0.34959711219788447</v>
      </c>
      <c r="Q24" s="441">
        <v>0.31977699999999998</v>
      </c>
      <c r="R24" s="441">
        <f t="shared" si="1011"/>
        <v>0.34959711219788447</v>
      </c>
      <c r="S24" s="443">
        <f>'[7]заявки 2020-2021'!M30</f>
        <v>27</v>
      </c>
      <c r="T24" s="443">
        <f>'[7]заявки 2020-2021'!N30</f>
        <v>17</v>
      </c>
      <c r="U24" s="444">
        <f t="shared" si="1054"/>
        <v>82.649999999999991</v>
      </c>
      <c r="V24" s="445">
        <f t="shared" si="1013"/>
        <v>27</v>
      </c>
      <c r="W24" s="446">
        <v>27</v>
      </c>
      <c r="X24" s="446">
        <v>17</v>
      </c>
      <c r="Y24" s="448"/>
      <c r="Z24" s="442">
        <v>2536.7402339999999</v>
      </c>
      <c r="AA24" s="442">
        <v>3752.2614749999998</v>
      </c>
      <c r="AB24" s="442">
        <f>'[7]численность 2020'!E37</f>
        <v>4095.7783203125</v>
      </c>
      <c r="AC24" s="441">
        <v>1.609505</v>
      </c>
      <c r="AD24" s="441">
        <v>2.3807260000000001</v>
      </c>
      <c r="AE24" s="441">
        <f t="shared" si="1055"/>
        <v>2.5986792613138876</v>
      </c>
      <c r="AF24" s="443">
        <f>'[7]заявки 2020-2021'!J30</f>
        <v>221</v>
      </c>
      <c r="AG24" s="444">
        <f t="shared" si="1056"/>
        <v>204.78891601562501</v>
      </c>
      <c r="AH24" s="445">
        <f t="shared" si="1015"/>
        <v>204.78891601562501</v>
      </c>
      <c r="AI24" s="449">
        <f t="shared" si="1016"/>
        <v>153</v>
      </c>
      <c r="AJ24" s="446">
        <v>204</v>
      </c>
      <c r="AK24" s="446">
        <v>153</v>
      </c>
      <c r="AL24" s="442">
        <v>3484.3308109999998</v>
      </c>
      <c r="AM24" s="442">
        <v>3687.1225589999999</v>
      </c>
      <c r="AN24" s="442">
        <f>'[7]численность 2020'!F37</f>
        <v>3853.042724609375</v>
      </c>
      <c r="AO24" s="441">
        <v>2.2107299999999999</v>
      </c>
      <c r="AP24" s="441">
        <v>2.3393959999999998</v>
      </c>
      <c r="AQ24" s="441">
        <f t="shared" si="1017"/>
        <v>2.4446689831188859</v>
      </c>
      <c r="AR24" s="443">
        <f>'[7]заявки 2020-2021'!D30</f>
        <v>40</v>
      </c>
      <c r="AS24" s="443">
        <f>'[7]заявки 2020-2021'!E30</f>
        <v>10</v>
      </c>
      <c r="AT24" s="444">
        <f t="shared" si="1018"/>
        <v>269.71299072265629</v>
      </c>
      <c r="AU24" s="449">
        <f t="shared" si="1019"/>
        <v>40</v>
      </c>
      <c r="AV24" s="446">
        <v>40</v>
      </c>
      <c r="AW24" s="444">
        <f t="shared" si="1020"/>
        <v>10</v>
      </c>
      <c r="AX24" s="445">
        <f t="shared" si="1021"/>
        <v>10</v>
      </c>
      <c r="AY24" s="446">
        <v>10</v>
      </c>
      <c r="AZ24" s="444">
        <f t="shared" si="1022"/>
        <v>20</v>
      </c>
      <c r="BA24" s="446">
        <v>20</v>
      </c>
      <c r="BB24" s="442">
        <v>1030.8579099999999</v>
      </c>
      <c r="BC24" s="442">
        <v>1180.8009030000001</v>
      </c>
      <c r="BD24" s="442">
        <f>'[7]численность 2020'!G37</f>
        <v>1237.029541015625</v>
      </c>
      <c r="BE24" s="441">
        <v>0.65405599999999997</v>
      </c>
      <c r="BF24" s="441">
        <v>0.74919199999999997</v>
      </c>
      <c r="BG24" s="441">
        <f t="shared" si="1023"/>
        <v>0.78486743238209988</v>
      </c>
      <c r="BH24" s="443">
        <f>'[7]заявки 2020-2021'!B30</f>
        <v>37</v>
      </c>
      <c r="BI24" s="443">
        <f>'[7]заявки 2020-2021'!C30</f>
        <v>9</v>
      </c>
      <c r="BJ24" s="444">
        <f t="shared" si="1024"/>
        <v>37.110886230468751</v>
      </c>
      <c r="BK24" s="449">
        <f t="shared" si="1025"/>
        <v>37</v>
      </c>
      <c r="BL24" s="446">
        <v>37</v>
      </c>
      <c r="BM24" s="444">
        <f t="shared" si="1026"/>
        <v>9.25</v>
      </c>
      <c r="BN24" s="445">
        <f t="shared" si="1027"/>
        <v>9</v>
      </c>
      <c r="BO24" s="446">
        <v>9</v>
      </c>
      <c r="BP24" s="444">
        <f t="shared" si="1028"/>
        <v>7.4000000000000004</v>
      </c>
      <c r="BQ24" s="446">
        <v>7</v>
      </c>
      <c r="BR24" s="442">
        <v>1424.4582519999999</v>
      </c>
      <c r="BS24" s="442">
        <v>1349.4868160000001</v>
      </c>
      <c r="BT24" s="442">
        <f>'[7]численность 2020'!H37</f>
        <v>1330.743896484375</v>
      </c>
      <c r="BU24" s="441">
        <v>0.90378700000000001</v>
      </c>
      <c r="BV24" s="441">
        <v>0.85621899999999995</v>
      </c>
      <c r="BW24" s="441">
        <f t="shared" si="1029"/>
        <v>0.84432708400344469</v>
      </c>
      <c r="BX24" s="443">
        <f>'[7]заявки 2020-2021'!F30</f>
        <v>36</v>
      </c>
      <c r="BY24" s="443">
        <f>'[7]заявки 2020-2021'!G30</f>
        <v>4</v>
      </c>
      <c r="BZ24" s="443">
        <f>'[7]заявки 2020-2021'!H30</f>
        <v>5</v>
      </c>
      <c r="CA24" s="444">
        <f t="shared" si="1030"/>
        <v>39.922316894531249</v>
      </c>
      <c r="CB24" s="449">
        <f t="shared" si="1031"/>
        <v>36</v>
      </c>
      <c r="CC24" s="446">
        <v>36</v>
      </c>
      <c r="CD24" s="444">
        <f t="shared" si="1032"/>
        <v>4.5</v>
      </c>
      <c r="CE24" s="445">
        <f t="shared" si="1033"/>
        <v>4</v>
      </c>
      <c r="CF24" s="446">
        <v>4</v>
      </c>
      <c r="CG24" s="444">
        <f t="shared" si="1034"/>
        <v>4.5</v>
      </c>
      <c r="CH24" s="445">
        <f t="shared" si="1035"/>
        <v>4.5</v>
      </c>
      <c r="CI24" s="446">
        <v>5</v>
      </c>
      <c r="CJ24" s="444">
        <f t="shared" si="1036"/>
        <v>7.2000000000000002</v>
      </c>
      <c r="CK24" s="446">
        <v>7</v>
      </c>
      <c r="CL24" s="450">
        <f t="shared" si="1037"/>
        <v>1</v>
      </c>
      <c r="CM24" s="442">
        <v>0</v>
      </c>
      <c r="CN24" s="442">
        <v>0</v>
      </c>
      <c r="CO24" s="442" t="e">
        <f>#NAME?</f>
        <v>#REF!</v>
      </c>
      <c r="CP24" s="441">
        <v>0</v>
      </c>
      <c r="CQ24" s="441">
        <v>0</v>
      </c>
      <c r="CR24" s="441" t="e">
        <f>#NAME?</f>
        <v>#REF!</v>
      </c>
      <c r="CS24" s="443" t="e">
        <f>#NAME?</f>
        <v>#REF!</v>
      </c>
      <c r="CT24" s="444" t="e">
        <f t="shared" si="1038"/>
        <v>#REF!</v>
      </c>
      <c r="CU24" s="449" t="e">
        <f t="shared" si="1039"/>
        <v>#REF!</v>
      </c>
      <c r="CV24" s="446"/>
      <c r="CW24" s="444">
        <f t="shared" si="1040"/>
        <v>0</v>
      </c>
      <c r="CX24" s="446"/>
      <c r="CY24" s="442">
        <v>451.67248499999999</v>
      </c>
      <c r="CZ24" s="442">
        <v>408.65603599999997</v>
      </c>
      <c r="DA24" s="442">
        <f>'[7]численность 2020'!I37</f>
        <v>516.19708251953125</v>
      </c>
      <c r="DB24" s="441">
        <v>0.286576</v>
      </c>
      <c r="DC24" s="441">
        <v>0.25928299999999999</v>
      </c>
      <c r="DD24" s="441">
        <f t="shared" si="1041"/>
        <v>0.32751544350962108</v>
      </c>
      <c r="DE24" s="443">
        <f>'[7]заявки 2020-2021'!I30</f>
        <v>18</v>
      </c>
      <c r="DF24" s="444">
        <f t="shared" si="1042"/>
        <v>92.915474853515619</v>
      </c>
      <c r="DG24" s="445">
        <f t="shared" si="1043"/>
        <v>18</v>
      </c>
      <c r="DH24" s="446">
        <v>18</v>
      </c>
      <c r="DI24" s="442">
        <v>98.323265000000006</v>
      </c>
      <c r="DJ24" s="442">
        <v>92.178061999999997</v>
      </c>
      <c r="DK24" s="442">
        <f>'[7]численность 2020'!J37</f>
        <v>98.323265075683594</v>
      </c>
      <c r="DL24" s="441">
        <v>5.8485000000000002e-002</v>
      </c>
      <c r="DM24" s="441">
        <v>5.8485000000000002e-002</v>
      </c>
      <c r="DN24" s="441">
        <f t="shared" si="1044"/>
        <v>6.2383901147597266e-002</v>
      </c>
      <c r="DO24" s="443">
        <f>'[7]заявки 2020-2021'!P30</f>
        <v>9</v>
      </c>
      <c r="DP24" s="444">
        <f t="shared" si="1045"/>
        <v>9.8323265075683608</v>
      </c>
      <c r="DQ24" s="445">
        <f t="shared" si="1046"/>
        <v>9</v>
      </c>
      <c r="DR24" s="446">
        <v>9</v>
      </c>
      <c r="DS24" s="442">
        <v>0</v>
      </c>
      <c r="DT24" s="447">
        <v>0</v>
      </c>
      <c r="DU24" s="447">
        <f>'[7]заявки 2020-2021'!Q30</f>
        <v>0</v>
      </c>
      <c r="DV24" s="441">
        <f t="shared" si="1047"/>
        <v>0</v>
      </c>
      <c r="DW24" s="441">
        <v>0</v>
      </c>
      <c r="DX24" s="441">
        <f t="shared" si="1060"/>
        <v>0</v>
      </c>
      <c r="DY24" s="443">
        <f>'[7]заявки 2020-2021'!S30</f>
        <v>0</v>
      </c>
      <c r="DZ24" s="444">
        <f t="shared" si="1061"/>
        <v>0</v>
      </c>
      <c r="EA24" s="445">
        <f t="shared" si="1050"/>
        <v>0</v>
      </c>
      <c r="EB24" s="446"/>
    </row>
    <row r="25" ht="53.25" customHeight="1">
      <c r="A25" s="152" t="s">
        <v>59</v>
      </c>
      <c r="B25" s="441">
        <f>'[7]численность 2020'!C36</f>
        <v>116.81000518798828</v>
      </c>
      <c r="C25" s="442">
        <v>367.50784299999998</v>
      </c>
      <c r="D25" s="442">
        <v>295</v>
      </c>
      <c r="E25" s="442">
        <f>'[7]численность 2020'!D36</f>
        <v>284.21658325195313</v>
      </c>
      <c r="F25" s="441">
        <v>2.7928250000000001</v>
      </c>
      <c r="G25" s="441">
        <f t="shared" si="1006"/>
        <v>2.525468597704807</v>
      </c>
      <c r="H25" s="441">
        <f t="shared" si="1052"/>
        <v>2.4331527320330903</v>
      </c>
      <c r="I25" s="443">
        <f>'[7]заявки 2020-2021'!O31</f>
        <v>93</v>
      </c>
      <c r="J25" s="444">
        <f t="shared" si="1053"/>
        <v>99.475804138183591</v>
      </c>
      <c r="K25" s="445">
        <f t="shared" si="1009"/>
        <v>93</v>
      </c>
      <c r="L25" s="446">
        <v>93</v>
      </c>
      <c r="M25" s="442">
        <v>37</v>
      </c>
      <c r="N25" s="442">
        <v>37</v>
      </c>
      <c r="O25" s="447">
        <f>'[7]заявки 2020-2021'!K31</f>
        <v>49</v>
      </c>
      <c r="P25" s="441">
        <f t="shared" si="1010"/>
        <v>0.31675368852568764</v>
      </c>
      <c r="Q25" s="441">
        <v>0.28087800000000002</v>
      </c>
      <c r="R25" s="441">
        <f t="shared" si="1011"/>
        <v>0.41948461453401881</v>
      </c>
      <c r="S25" s="443">
        <f>'[7]заявки 2020-2021'!M31</f>
        <v>5</v>
      </c>
      <c r="T25" s="443">
        <f>'[7]заявки 2020-2021'!N31</f>
        <v>3</v>
      </c>
      <c r="U25" s="444">
        <f t="shared" si="1054"/>
        <v>7.3499999999999996</v>
      </c>
      <c r="V25" s="445">
        <f t="shared" si="1013"/>
        <v>5</v>
      </c>
      <c r="W25" s="446">
        <v>5</v>
      </c>
      <c r="X25" s="446">
        <v>3</v>
      </c>
      <c r="Y25" s="448"/>
      <c r="Z25" s="442">
        <v>614.32849099999999</v>
      </c>
      <c r="AA25" s="442">
        <v>500</v>
      </c>
      <c r="AB25" s="442">
        <f>'[7]численность 2020'!E36</f>
        <v>478.44430541992188</v>
      </c>
      <c r="AC25" s="441">
        <v>4.6685040000000004</v>
      </c>
      <c r="AD25" s="441">
        <v>3.7956430000000001</v>
      </c>
      <c r="AE25" s="441">
        <f t="shared" si="1055"/>
        <v>4.0959188782667812</v>
      </c>
      <c r="AF25" s="443">
        <f>'[7]заявки 2020-2021'!J31</f>
        <v>24</v>
      </c>
      <c r="AG25" s="444">
        <f t="shared" si="1056"/>
        <v>23.922215270996094</v>
      </c>
      <c r="AH25" s="445">
        <f t="shared" si="1015"/>
        <v>23.922215270996094</v>
      </c>
      <c r="AI25" s="449">
        <f t="shared" si="1016"/>
        <v>17.25</v>
      </c>
      <c r="AJ25" s="446">
        <v>23</v>
      </c>
      <c r="AK25" s="446">
        <v>17</v>
      </c>
      <c r="AL25" s="442">
        <v>578.11968999999999</v>
      </c>
      <c r="AM25" s="442">
        <v>617</v>
      </c>
      <c r="AN25" s="442">
        <f>'[7]численность 2020'!F36</f>
        <v>614.535400390625</v>
      </c>
      <c r="AO25" s="441">
        <v>4.3933400000000002</v>
      </c>
      <c r="AP25" s="441">
        <v>4.6838230000000003</v>
      </c>
      <c r="AQ25" s="441">
        <f t="shared" si="1017"/>
        <v>5.2609825622524538</v>
      </c>
      <c r="AR25" s="443">
        <f>'[7]заявки 2020-2021'!D31</f>
        <v>48</v>
      </c>
      <c r="AS25" s="443">
        <f>'[7]заявки 2020-2021'!E31</f>
        <v>4</v>
      </c>
      <c r="AT25" s="444">
        <f t="shared" si="1018"/>
        <v>49.162832031249998</v>
      </c>
      <c r="AU25" s="449">
        <f t="shared" si="1019"/>
        <v>48</v>
      </c>
      <c r="AV25" s="446">
        <v>48</v>
      </c>
      <c r="AW25" s="444">
        <f t="shared" si="1020"/>
        <v>12</v>
      </c>
      <c r="AX25" s="445">
        <f t="shared" si="1021"/>
        <v>4</v>
      </c>
      <c r="AY25" s="446">
        <v>4</v>
      </c>
      <c r="AZ25" s="444">
        <f t="shared" si="1022"/>
        <v>24</v>
      </c>
      <c r="BA25" s="446">
        <v>24</v>
      </c>
      <c r="BB25" s="442">
        <v>93.889731999999995</v>
      </c>
      <c r="BC25" s="442">
        <v>77</v>
      </c>
      <c r="BD25" s="442">
        <f>'[7]численность 2020'!G36</f>
        <v>91.455757141113281</v>
      </c>
      <c r="BE25" s="441">
        <v>0.71350199999999997</v>
      </c>
      <c r="BF25" s="441">
        <v>0.58452899999999997</v>
      </c>
      <c r="BG25" s="441">
        <f t="shared" si="1023"/>
        <v>0.7829445516583009</v>
      </c>
      <c r="BH25" s="443">
        <f>'[7]заявки 2020-2021'!B31</f>
        <v>2</v>
      </c>
      <c r="BI25" s="443">
        <f>'[7]заявки 2020-2021'!C31</f>
        <v>0</v>
      </c>
      <c r="BJ25" s="444">
        <f t="shared" si="1024"/>
        <v>2.7436727142333983</v>
      </c>
      <c r="BK25" s="449">
        <f t="shared" si="1025"/>
        <v>2</v>
      </c>
      <c r="BL25" s="446">
        <v>2</v>
      </c>
      <c r="BM25" s="444">
        <f t="shared" si="1026"/>
        <v>0</v>
      </c>
      <c r="BN25" s="445">
        <f t="shared" si="1027"/>
        <v>0</v>
      </c>
      <c r="BO25" s="446"/>
      <c r="BP25" s="444">
        <f t="shared" si="1028"/>
        <v>0.40000000000000002</v>
      </c>
      <c r="BQ25" s="446"/>
      <c r="BR25" s="442">
        <v>265.73379499999999</v>
      </c>
      <c r="BS25" s="442">
        <v>261</v>
      </c>
      <c r="BT25" s="442">
        <f>'[7]численность 2020'!H36</f>
        <v>243.3751220703125</v>
      </c>
      <c r="BU25" s="441">
        <v>2.0194070000000002</v>
      </c>
      <c r="BV25" s="441">
        <v>1.9813259999999999</v>
      </c>
      <c r="BW25" s="441">
        <f t="shared" si="1029"/>
        <v>2.083512638139486</v>
      </c>
      <c r="BX25" s="443">
        <f>'[7]заявки 2020-2021'!F31</f>
        <v>15</v>
      </c>
      <c r="BY25" s="443">
        <f>'[7]заявки 2020-2021'!G31</f>
        <v>3</v>
      </c>
      <c r="BZ25" s="443">
        <f>'[7]заявки 2020-2021'!H31</f>
        <v>0</v>
      </c>
      <c r="CA25" s="444">
        <f t="shared" si="1030"/>
        <v>17.036258544921875</v>
      </c>
      <c r="CB25" s="449">
        <f t="shared" si="1031"/>
        <v>15</v>
      </c>
      <c r="CC25" s="446">
        <v>15</v>
      </c>
      <c r="CD25" s="444">
        <f t="shared" si="1032"/>
        <v>1.875</v>
      </c>
      <c r="CE25" s="445">
        <f t="shared" si="1033"/>
        <v>1.875</v>
      </c>
      <c r="CF25" s="446">
        <v>3</v>
      </c>
      <c r="CG25" s="444">
        <f t="shared" si="1034"/>
        <v>1.875</v>
      </c>
      <c r="CH25" s="445">
        <f t="shared" si="1035"/>
        <v>0</v>
      </c>
      <c r="CI25" s="446"/>
      <c r="CJ25" s="444">
        <f t="shared" si="1036"/>
        <v>3</v>
      </c>
      <c r="CK25" s="446">
        <v>3</v>
      </c>
      <c r="CL25" s="450">
        <f t="shared" si="1037"/>
        <v>1</v>
      </c>
      <c r="CM25" s="442">
        <v>0</v>
      </c>
      <c r="CN25" s="442">
        <v>0</v>
      </c>
      <c r="CO25" s="442" t="e">
        <f>#NAME?</f>
        <v>#REF!</v>
      </c>
      <c r="CP25" s="441">
        <v>0</v>
      </c>
      <c r="CQ25" s="441">
        <v>0</v>
      </c>
      <c r="CR25" s="441" t="e">
        <f>#NAME?</f>
        <v>#REF!</v>
      </c>
      <c r="CS25" s="443" t="e">
        <f>#NAME?</f>
        <v>#REF!</v>
      </c>
      <c r="CT25" s="444" t="e">
        <f t="shared" si="1038"/>
        <v>#REF!</v>
      </c>
      <c r="CU25" s="449" t="e">
        <f t="shared" si="1039"/>
        <v>#REF!</v>
      </c>
      <c r="CV25" s="446"/>
      <c r="CW25" s="444">
        <f t="shared" si="1040"/>
        <v>0</v>
      </c>
      <c r="CX25" s="446"/>
      <c r="CY25" s="442">
        <v>0</v>
      </c>
      <c r="CZ25" s="442">
        <v>0</v>
      </c>
      <c r="DA25" s="442">
        <f>'[7]численность 2020'!I36</f>
        <v>0</v>
      </c>
      <c r="DB25" s="441">
        <v>0</v>
      </c>
      <c r="DC25" s="441">
        <v>0</v>
      </c>
      <c r="DD25" s="441">
        <f t="shared" si="1041"/>
        <v>0</v>
      </c>
      <c r="DE25" s="443">
        <f>'[7]заявки 2020-2021'!I31</f>
        <v>0</v>
      </c>
      <c r="DF25" s="444">
        <f t="shared" si="1042"/>
        <v>0</v>
      </c>
      <c r="DG25" s="445">
        <f t="shared" si="1043"/>
        <v>0</v>
      </c>
      <c r="DH25" s="446"/>
      <c r="DI25" s="442">
        <v>5.5252470000000002</v>
      </c>
      <c r="DJ25" s="442">
        <v>5.5312960000000002</v>
      </c>
      <c r="DK25" s="442">
        <f>'[7]численность 2020'!J36</f>
        <v>3.9040741920471191</v>
      </c>
      <c r="DL25" s="441">
        <v>4.199e-002</v>
      </c>
      <c r="DM25" s="441">
        <v>4.199e-002</v>
      </c>
      <c r="DN25" s="441">
        <f t="shared" si="1044"/>
        <v>3.3422429746185645e-002</v>
      </c>
      <c r="DO25" s="443">
        <f>'[7]заявки 2020-2021'!P31</f>
        <v>0</v>
      </c>
      <c r="DP25" s="444">
        <f t="shared" si="1045"/>
        <v>0.39040741920471195</v>
      </c>
      <c r="DQ25" s="445">
        <f t="shared" si="1046"/>
        <v>0</v>
      </c>
      <c r="DR25" s="446"/>
      <c r="DS25" s="442">
        <v>0</v>
      </c>
      <c r="DT25" s="447">
        <v>0</v>
      </c>
      <c r="DU25" s="447">
        <f>'[7]заявки 2020-2021'!Q31</f>
        <v>0</v>
      </c>
      <c r="DV25" s="441">
        <f t="shared" si="1047"/>
        <v>0</v>
      </c>
      <c r="DW25" s="441">
        <v>0</v>
      </c>
      <c r="DX25" s="441">
        <f t="shared" si="1060"/>
        <v>0</v>
      </c>
      <c r="DY25" s="443">
        <f>'[7]заявки 2020-2021'!S31</f>
        <v>0</v>
      </c>
      <c r="DZ25" s="444">
        <f t="shared" si="1061"/>
        <v>0</v>
      </c>
      <c r="EA25" s="445">
        <f t="shared" si="1050"/>
        <v>0</v>
      </c>
      <c r="EB25" s="446"/>
    </row>
    <row r="26" ht="31.5" customHeight="1">
      <c r="A26" s="152" t="s">
        <v>294</v>
      </c>
      <c r="B26" s="441">
        <f>'[7]численность 2020'!C38</f>
        <v>109.70999908447266</v>
      </c>
      <c r="C26" s="442">
        <v>254.38064600000001</v>
      </c>
      <c r="D26" s="442">
        <v>286.20498700000002</v>
      </c>
      <c r="E26" s="442">
        <f>'[7]численность 2020'!D38</f>
        <v>227.29319763183594</v>
      </c>
      <c r="F26" s="441">
        <v>2.3188759999999999</v>
      </c>
      <c r="G26" s="441">
        <f t="shared" si="1006"/>
        <v>2.6087411262477391</v>
      </c>
      <c r="H26" s="441">
        <f t="shared" si="1052"/>
        <v>2.0717637364742711</v>
      </c>
      <c r="I26" s="443">
        <f>'[7]заявки 2020-2021'!O32</f>
        <v>61</v>
      </c>
      <c r="J26" s="444">
        <f t="shared" si="1053"/>
        <v>79.552619171142567</v>
      </c>
      <c r="K26" s="445">
        <f t="shared" si="1009"/>
        <v>61</v>
      </c>
      <c r="L26" s="446">
        <v>61</v>
      </c>
      <c r="M26" s="442">
        <v>35</v>
      </c>
      <c r="N26" s="442">
        <v>35</v>
      </c>
      <c r="O26" s="447">
        <f>'[7]заявки 2020-2021'!K32</f>
        <v>45</v>
      </c>
      <c r="P26" s="441">
        <f t="shared" si="1010"/>
        <v>0.31902288116009636</v>
      </c>
      <c r="Q26" s="441">
        <v>0.319023</v>
      </c>
      <c r="R26" s="441">
        <f t="shared" si="1011"/>
        <v>0.41017227577726673</v>
      </c>
      <c r="S26" s="443">
        <f>'[7]заявки 2020-2021'!M32</f>
        <v>7</v>
      </c>
      <c r="T26" s="443">
        <f>'[7]заявки 2020-2021'!N32</f>
        <v>5</v>
      </c>
      <c r="U26" s="444">
        <f t="shared" si="1054"/>
        <v>6.75</v>
      </c>
      <c r="V26" s="445">
        <f t="shared" si="1013"/>
        <v>6.75</v>
      </c>
      <c r="W26" s="446">
        <v>6</v>
      </c>
      <c r="X26" s="446">
        <v>5</v>
      </c>
      <c r="Y26" s="448"/>
      <c r="Z26" s="442">
        <v>771.47778300000004</v>
      </c>
      <c r="AA26" s="442">
        <v>804.78607199999999</v>
      </c>
      <c r="AB26" s="442">
        <f>'[7]численность 2020'!E38</f>
        <v>775.68316650390625</v>
      </c>
      <c r="AC26" s="441">
        <v>7.0326139999999997</v>
      </c>
      <c r="AD26" s="441">
        <v>7.3355759999999997</v>
      </c>
      <c r="AE26" s="441">
        <f t="shared" si="1055"/>
        <v>7.0703051041560832</v>
      </c>
      <c r="AF26" s="443">
        <f>'[7]заявки 2020-2021'!J32</f>
        <v>33</v>
      </c>
      <c r="AG26" s="444">
        <f t="shared" si="1056"/>
        <v>38.784158325195314</v>
      </c>
      <c r="AH26" s="445">
        <f t="shared" si="1015"/>
        <v>33</v>
      </c>
      <c r="AI26" s="449">
        <f t="shared" si="1016"/>
        <v>24.75</v>
      </c>
      <c r="AJ26" s="446">
        <v>33</v>
      </c>
      <c r="AK26" s="446">
        <v>24</v>
      </c>
      <c r="AL26" s="442">
        <v>218.60836800000001</v>
      </c>
      <c r="AM26" s="442">
        <v>235.19163499999999</v>
      </c>
      <c r="AN26" s="442">
        <f>'[7]численность 2020'!F38</f>
        <v>282.42535400390625</v>
      </c>
      <c r="AO26" s="441">
        <v>1.9927840000000001</v>
      </c>
      <c r="AP26" s="441">
        <v>2.1437580000000001</v>
      </c>
      <c r="AQ26" s="441">
        <f t="shared" si="1017"/>
        <v>2.5742900041996095</v>
      </c>
      <c r="AR26" s="443">
        <f>'[7]заявки 2020-2021'!D32</f>
        <v>16</v>
      </c>
      <c r="AS26" s="443">
        <f>'[7]заявки 2020-2021'!E32</f>
        <v>4</v>
      </c>
      <c r="AT26" s="444">
        <f t="shared" si="1018"/>
        <v>19.76977478027344</v>
      </c>
      <c r="AU26" s="449">
        <f t="shared" si="1019"/>
        <v>16</v>
      </c>
      <c r="AV26" s="446">
        <v>16</v>
      </c>
      <c r="AW26" s="444">
        <f t="shared" si="1020"/>
        <v>4</v>
      </c>
      <c r="AX26" s="445">
        <f t="shared" si="1021"/>
        <v>4</v>
      </c>
      <c r="AY26" s="446">
        <v>4</v>
      </c>
      <c r="AZ26" s="444">
        <f t="shared" si="1022"/>
        <v>8</v>
      </c>
      <c r="BA26" s="446">
        <v>8</v>
      </c>
      <c r="BB26" s="442">
        <v>117.860832</v>
      </c>
      <c r="BC26" s="442">
        <v>136.39459199999999</v>
      </c>
      <c r="BD26" s="442">
        <f>'[7]численность 2020'!G38</f>
        <v>134.10977172851563</v>
      </c>
      <c r="BE26" s="441">
        <v>1.074392</v>
      </c>
      <c r="BF26" s="441">
        <v>1.243228</v>
      </c>
      <c r="BG26" s="441">
        <f t="shared" si="1023"/>
        <v>1.2224024505301112</v>
      </c>
      <c r="BH26" s="443">
        <f>'[7]заявки 2020-2021'!B32</f>
        <v>5</v>
      </c>
      <c r="BI26" s="443">
        <f>'[7]заявки 2020-2021'!C32</f>
        <v>2</v>
      </c>
      <c r="BJ26" s="444">
        <f t="shared" si="1024"/>
        <v>6.7054885864257816</v>
      </c>
      <c r="BK26" s="449">
        <f t="shared" si="1025"/>
        <v>5</v>
      </c>
      <c r="BL26" s="446">
        <v>5</v>
      </c>
      <c r="BM26" s="444">
        <f t="shared" si="1026"/>
        <v>1.25</v>
      </c>
      <c r="BN26" s="445">
        <f t="shared" si="1027"/>
        <v>1.25</v>
      </c>
      <c r="BO26" s="446">
        <v>1</v>
      </c>
      <c r="BP26" s="444">
        <f t="shared" si="1028"/>
        <v>1</v>
      </c>
      <c r="BQ26" s="446">
        <v>1</v>
      </c>
      <c r="BR26" s="442">
        <v>324.95916699999998</v>
      </c>
      <c r="BS26" s="442">
        <v>377.18994099999998</v>
      </c>
      <c r="BT26" s="442">
        <f>'[7]численность 2020'!H38</f>
        <v>361.06472778320313</v>
      </c>
      <c r="BU26" s="441">
        <v>2.962253</v>
      </c>
      <c r="BV26" s="441">
        <v>3.4380630000000001</v>
      </c>
      <c r="BW26" s="441">
        <f t="shared" si="1029"/>
        <v>3.2910831355052386</v>
      </c>
      <c r="BX26" s="443">
        <f>'[7]заявки 2020-2021'!F32</f>
        <v>26</v>
      </c>
      <c r="BY26" s="443">
        <f>'[7]заявки 2020-2021'!G32</f>
        <v>3</v>
      </c>
      <c r="BZ26" s="443">
        <f>'[7]заявки 2020-2021'!H32</f>
        <v>4</v>
      </c>
      <c r="CA26" s="444">
        <f t="shared" si="1030"/>
        <v>25.274530944824221</v>
      </c>
      <c r="CB26" s="449">
        <f t="shared" si="1031"/>
        <v>25.274530944824221</v>
      </c>
      <c r="CC26" s="446">
        <v>25</v>
      </c>
      <c r="CD26" s="444">
        <f t="shared" si="1032"/>
        <v>3.125</v>
      </c>
      <c r="CE26" s="445">
        <f t="shared" si="1033"/>
        <v>3</v>
      </c>
      <c r="CF26" s="446">
        <v>3</v>
      </c>
      <c r="CG26" s="444">
        <f t="shared" si="1034"/>
        <v>3.125</v>
      </c>
      <c r="CH26" s="445">
        <f t="shared" si="1035"/>
        <v>3.125</v>
      </c>
      <c r="CI26" s="446">
        <v>3</v>
      </c>
      <c r="CJ26" s="444">
        <f t="shared" si="1036"/>
        <v>5</v>
      </c>
      <c r="CK26" s="446">
        <v>5</v>
      </c>
      <c r="CL26" s="450">
        <f t="shared" si="1037"/>
        <v>1</v>
      </c>
      <c r="CM26" s="442">
        <v>0</v>
      </c>
      <c r="CN26" s="442">
        <v>0</v>
      </c>
      <c r="CO26" s="442" t="e">
        <f>#NAME?</f>
        <v>#REF!</v>
      </c>
      <c r="CP26" s="441">
        <v>0</v>
      </c>
      <c r="CQ26" s="441">
        <v>0</v>
      </c>
      <c r="CR26" s="441" t="e">
        <f>#NAME?</f>
        <v>#REF!</v>
      </c>
      <c r="CS26" s="443" t="e">
        <f>#NAME?</f>
        <v>#REF!</v>
      </c>
      <c r="CT26" s="444" t="e">
        <f t="shared" si="1038"/>
        <v>#REF!</v>
      </c>
      <c r="CU26" s="449" t="e">
        <f t="shared" si="1039"/>
        <v>#REF!</v>
      </c>
      <c r="CV26" s="446"/>
      <c r="CW26" s="444">
        <f t="shared" si="1040"/>
        <v>0</v>
      </c>
      <c r="CX26" s="446"/>
      <c r="CY26" s="442">
        <v>27.050025999999999</v>
      </c>
      <c r="CZ26" s="442">
        <v>26.086393000000001</v>
      </c>
      <c r="DA26" s="442">
        <f>'[7]численность 2020'!I38</f>
        <v>21.703344345092773</v>
      </c>
      <c r="DB26" s="441">
        <v>0.246582</v>
      </c>
      <c r="DC26" s="441">
        <v>0.23777599999999999</v>
      </c>
      <c r="DD26" s="441">
        <f t="shared" si="1041"/>
        <v>0.19782466982231947</v>
      </c>
      <c r="DE26" s="443">
        <f>'[7]заявки 2020-2021'!I32</f>
        <v>2</v>
      </c>
      <c r="DF26" s="444">
        <f t="shared" si="1042"/>
        <v>0</v>
      </c>
      <c r="DG26" s="445">
        <f t="shared" si="1043"/>
        <v>0</v>
      </c>
      <c r="DH26" s="446"/>
      <c r="DI26" s="442">
        <v>14.353075</v>
      </c>
      <c r="DJ26" s="442">
        <v>17.114882999999999</v>
      </c>
      <c r="DK26" s="442">
        <f>'[7]численность 2020'!J38</f>
        <v>16.34797477722168</v>
      </c>
      <c r="DL26" s="441">
        <v>0.156001</v>
      </c>
      <c r="DM26" s="441">
        <v>0.156001</v>
      </c>
      <c r="DN26" s="441">
        <f t="shared" si="1044"/>
        <v>0.14901080041605269</v>
      </c>
      <c r="DO26" s="443">
        <f>'[7]заявки 2020-2021'!P32</f>
        <v>2</v>
      </c>
      <c r="DP26" s="444">
        <f t="shared" si="1045"/>
        <v>1.6347974777221681</v>
      </c>
      <c r="DQ26" s="445">
        <f t="shared" si="1046"/>
        <v>1.6347974777221681</v>
      </c>
      <c r="DR26" s="446">
        <v>1</v>
      </c>
      <c r="DS26" s="442">
        <v>0</v>
      </c>
      <c r="DT26" s="447">
        <v>0</v>
      </c>
      <c r="DU26" s="447">
        <f>'[7]заявки 2020-2021'!Q32</f>
        <v>0</v>
      </c>
      <c r="DV26" s="441">
        <f t="shared" si="1047"/>
        <v>0</v>
      </c>
      <c r="DW26" s="441">
        <v>0</v>
      </c>
      <c r="DX26" s="441">
        <f t="shared" si="1060"/>
        <v>0</v>
      </c>
      <c r="DY26" s="443">
        <f>'[7]заявки 2020-2021'!S32</f>
        <v>0</v>
      </c>
      <c r="DZ26" s="444">
        <f t="shared" si="1061"/>
        <v>0</v>
      </c>
      <c r="EA26" s="445">
        <f t="shared" si="1050"/>
        <v>0</v>
      </c>
      <c r="EB26" s="446"/>
    </row>
    <row r="27" ht="31.5" customHeight="1">
      <c r="A27" s="155" t="s">
        <v>62</v>
      </c>
      <c r="B27" s="441">
        <f>'[7]численность 2020'!C39</f>
        <v>446.9169921875</v>
      </c>
      <c r="C27" s="442">
        <v>844.28155500000003</v>
      </c>
      <c r="D27" s="442">
        <v>821.39178500000003</v>
      </c>
      <c r="E27" s="442">
        <f>'[7]численность 2020'!D39</f>
        <v>843.3892822265625</v>
      </c>
      <c r="F27" s="441">
        <v>1.889124</v>
      </c>
      <c r="G27" s="441">
        <f t="shared" si="1006"/>
        <v>1.8379068127339433</v>
      </c>
      <c r="H27" s="441">
        <f t="shared" si="1052"/>
        <v>1.8871273569135767</v>
      </c>
      <c r="I27" s="443">
        <f>'[7]заявки 2020-2021'!O33</f>
        <v>275</v>
      </c>
      <c r="J27" s="444">
        <f t="shared" si="1053"/>
        <v>295.18624877929688</v>
      </c>
      <c r="K27" s="445">
        <f t="shared" si="1009"/>
        <v>275</v>
      </c>
      <c r="L27" s="446">
        <v>275</v>
      </c>
      <c r="M27" s="442">
        <v>104</v>
      </c>
      <c r="N27" s="442">
        <v>95</v>
      </c>
      <c r="O27" s="447">
        <f>'[7]заявки 2020-2021'!K33</f>
        <v>99</v>
      </c>
      <c r="P27" s="441">
        <f t="shared" si="1010"/>
        <v>0.23270540574203036</v>
      </c>
      <c r="Q27" s="441">
        <v>0.21256700000000001</v>
      </c>
      <c r="R27" s="441">
        <f t="shared" si="1011"/>
        <v>0.22151764585058659</v>
      </c>
      <c r="S27" s="443">
        <f>'[7]заявки 2020-2021'!M33</f>
        <v>14</v>
      </c>
      <c r="T27" s="443">
        <f>'[7]заявки 2020-2021'!N33</f>
        <v>7</v>
      </c>
      <c r="U27" s="444">
        <f t="shared" si="1054"/>
        <v>14.85</v>
      </c>
      <c r="V27" s="445">
        <f t="shared" si="1013"/>
        <v>14</v>
      </c>
      <c r="W27" s="446">
        <v>14</v>
      </c>
      <c r="X27" s="446">
        <v>7</v>
      </c>
      <c r="Y27" s="448"/>
      <c r="Z27" s="442">
        <v>2667.5061040000001</v>
      </c>
      <c r="AA27" s="442">
        <v>2648.9885250000002</v>
      </c>
      <c r="AB27" s="442">
        <f>'[7]численность 2020'!E39</f>
        <v>2599.69482421875</v>
      </c>
      <c r="AC27" s="441">
        <v>5.9686839999999997</v>
      </c>
      <c r="AD27" s="441">
        <v>5.9272499999999999</v>
      </c>
      <c r="AE27" s="441">
        <f t="shared" si="1055"/>
        <v>5.8169522968776972</v>
      </c>
      <c r="AF27" s="443">
        <f>'[7]заявки 2020-2021'!J33</f>
        <v>102</v>
      </c>
      <c r="AG27" s="444">
        <f t="shared" si="1056"/>
        <v>129.9847412109375</v>
      </c>
      <c r="AH27" s="445">
        <f t="shared" si="1015"/>
        <v>102</v>
      </c>
      <c r="AI27" s="449">
        <f t="shared" si="1016"/>
        <v>76.5</v>
      </c>
      <c r="AJ27" s="446">
        <v>102</v>
      </c>
      <c r="AK27" s="446">
        <v>76</v>
      </c>
      <c r="AL27" s="442">
        <v>754.63348399999995</v>
      </c>
      <c r="AM27" s="442">
        <v>804.27948000000004</v>
      </c>
      <c r="AN27" s="442">
        <f>'[7]численность 2020'!F39</f>
        <v>770.8397216796875</v>
      </c>
      <c r="AO27" s="441">
        <v>1.6885319999999999</v>
      </c>
      <c r="AP27" s="441">
        <v>1.799617</v>
      </c>
      <c r="AQ27" s="441">
        <f t="shared" si="1017"/>
        <v>1.724793944187937</v>
      </c>
      <c r="AR27" s="443">
        <f>'[7]заявки 2020-2021'!D33</f>
        <v>34</v>
      </c>
      <c r="AS27" s="443">
        <f>'[7]заявки 2020-2021'!E33</f>
        <v>8</v>
      </c>
      <c r="AT27" s="444">
        <f t="shared" si="1018"/>
        <v>38.541986083984376</v>
      </c>
      <c r="AU27" s="449">
        <f t="shared" si="1019"/>
        <v>34</v>
      </c>
      <c r="AV27" s="446">
        <v>34</v>
      </c>
      <c r="AW27" s="444">
        <f t="shared" si="1020"/>
        <v>8.5</v>
      </c>
      <c r="AX27" s="445">
        <f t="shared" si="1021"/>
        <v>8</v>
      </c>
      <c r="AY27" s="446">
        <v>8</v>
      </c>
      <c r="AZ27" s="444">
        <f t="shared" si="1022"/>
        <v>17</v>
      </c>
      <c r="BA27" s="446">
        <v>17</v>
      </c>
      <c r="BB27" s="442">
        <v>473.01711999999998</v>
      </c>
      <c r="BC27" s="442">
        <v>463.934235</v>
      </c>
      <c r="BD27" s="442">
        <f>'[7]численность 2020'!G39</f>
        <v>432.18035888671875</v>
      </c>
      <c r="BE27" s="441">
        <v>1.0584</v>
      </c>
      <c r="BF27" s="441">
        <v>1.0380769999999999</v>
      </c>
      <c r="BG27" s="441">
        <f t="shared" si="1023"/>
        <v>0.96702601700452095</v>
      </c>
      <c r="BH27" s="443">
        <f>'[7]заявки 2020-2021'!B33</f>
        <v>11</v>
      </c>
      <c r="BI27" s="443">
        <f>'[7]заявки 2020-2021'!C33</f>
        <v>2</v>
      </c>
      <c r="BJ27" s="444">
        <f t="shared" si="1024"/>
        <v>12.965410766601561</v>
      </c>
      <c r="BK27" s="449">
        <f t="shared" si="1025"/>
        <v>11</v>
      </c>
      <c r="BL27" s="446">
        <v>11</v>
      </c>
      <c r="BM27" s="444">
        <f t="shared" si="1026"/>
        <v>2.75</v>
      </c>
      <c r="BN27" s="445">
        <f t="shared" si="1027"/>
        <v>2</v>
      </c>
      <c r="BO27" s="446">
        <v>2</v>
      </c>
      <c r="BP27" s="444">
        <f t="shared" si="1028"/>
        <v>2.2000000000000002</v>
      </c>
      <c r="BQ27" s="446">
        <v>2</v>
      </c>
      <c r="BR27" s="442">
        <v>628.76666299999999</v>
      </c>
      <c r="BS27" s="442">
        <v>608.91369599999996</v>
      </c>
      <c r="BT27" s="442">
        <f>'[7]численность 2020'!H39</f>
        <v>639.62689208984375</v>
      </c>
      <c r="BU27" s="441">
        <v>1.406898</v>
      </c>
      <c r="BV27" s="441">
        <v>1.362476</v>
      </c>
      <c r="BW27" s="441">
        <f t="shared" si="1029"/>
        <v>1.4311984177623169</v>
      </c>
      <c r="BX27" s="443">
        <f>'[7]заявки 2020-2021'!F33</f>
        <v>29</v>
      </c>
      <c r="BY27" s="443">
        <f>'[7]заявки 2020-2021'!G33</f>
        <v>4</v>
      </c>
      <c r="BZ27" s="443">
        <f>'[7]заявки 2020-2021'!H33</f>
        <v>3</v>
      </c>
      <c r="CA27" s="444">
        <f t="shared" si="1030"/>
        <v>31.98134460449219</v>
      </c>
      <c r="CB27" s="449">
        <f t="shared" si="1031"/>
        <v>29</v>
      </c>
      <c r="CC27" s="446">
        <v>29</v>
      </c>
      <c r="CD27" s="444">
        <f t="shared" si="1032"/>
        <v>3.625</v>
      </c>
      <c r="CE27" s="445">
        <f t="shared" si="1033"/>
        <v>3.625</v>
      </c>
      <c r="CF27" s="446">
        <v>4</v>
      </c>
      <c r="CG27" s="444">
        <f t="shared" si="1034"/>
        <v>3.625</v>
      </c>
      <c r="CH27" s="445">
        <f t="shared" si="1035"/>
        <v>3</v>
      </c>
      <c r="CI27" s="446">
        <v>3</v>
      </c>
      <c r="CJ27" s="444">
        <f t="shared" si="1036"/>
        <v>5.8000000000000007</v>
      </c>
      <c r="CK27" s="446">
        <v>5</v>
      </c>
      <c r="CL27" s="450">
        <f t="shared" si="1037"/>
        <v>1</v>
      </c>
      <c r="CM27" s="442"/>
      <c r="CN27" s="442"/>
      <c r="CO27" s="442" t="e">
        <f>#NAME?</f>
        <v>#REF!</v>
      </c>
      <c r="CP27" s="441"/>
      <c r="CQ27" s="441"/>
      <c r="CR27" s="441" t="e">
        <f>#NAME?</f>
        <v>#REF!</v>
      </c>
      <c r="CS27" s="443" t="e">
        <f>#NAME?</f>
        <v>#REF!</v>
      </c>
      <c r="CT27" s="444" t="e">
        <f t="shared" si="1038"/>
        <v>#REF!</v>
      </c>
      <c r="CU27" s="449" t="e">
        <f>IF(CS27&lt;CT27,CS27,CT27)</f>
        <v>#REF!</v>
      </c>
      <c r="CV27" s="446"/>
      <c r="CW27" s="444">
        <f>CV27*0.80000000000000004</f>
        <v>0</v>
      </c>
      <c r="CX27" s="446"/>
      <c r="CY27" s="442">
        <v>205.207336</v>
      </c>
      <c r="CZ27" s="442">
        <v>189.66163599999999</v>
      </c>
      <c r="DA27" s="442">
        <f>'[7]численность 2020'!I39</f>
        <v>135.55821228027344</v>
      </c>
      <c r="DB27" s="441">
        <v>0.45916200000000001</v>
      </c>
      <c r="DC27" s="441">
        <v>0.42437799999999998</v>
      </c>
      <c r="DD27" s="441">
        <f t="shared" si="1041"/>
        <v>0.30331854606101261</v>
      </c>
      <c r="DE27" s="443">
        <f>'[7]заявки 2020-2021'!I33</f>
        <v>14</v>
      </c>
      <c r="DF27" s="444">
        <f t="shared" si="1042"/>
        <v>24.400478210449219</v>
      </c>
      <c r="DG27" s="445">
        <f t="shared" si="1043"/>
        <v>14</v>
      </c>
      <c r="DH27" s="446">
        <v>14</v>
      </c>
      <c r="DI27" s="442">
        <v>60.521984000000003</v>
      </c>
      <c r="DJ27" s="442">
        <v>72.25206</v>
      </c>
      <c r="DK27" s="442">
        <f>'[7]численность 2020'!J39</f>
        <v>66.125953674316406</v>
      </c>
      <c r="DL27" s="441">
        <v>0.16166800000000001</v>
      </c>
      <c r="DM27" s="441">
        <v>0.16166800000000001</v>
      </c>
      <c r="DN27" s="441">
        <f t="shared" si="1044"/>
        <v>0.14796025846019714</v>
      </c>
      <c r="DO27" s="443">
        <f>'[7]заявки 2020-2021'!P33</f>
        <v>3</v>
      </c>
      <c r="DP27" s="444">
        <f t="shared" si="1045"/>
        <v>6.6125953674316413</v>
      </c>
      <c r="DQ27" s="445">
        <f t="shared" si="1046"/>
        <v>3</v>
      </c>
      <c r="DR27" s="446">
        <v>3</v>
      </c>
      <c r="DS27" s="442">
        <v>0</v>
      </c>
      <c r="DT27" s="447">
        <v>0</v>
      </c>
      <c r="DU27" s="447">
        <f>'[7]заявки 2020-2021'!Q33</f>
        <v>0</v>
      </c>
      <c r="DV27" s="441">
        <f t="shared" si="1047"/>
        <v>0</v>
      </c>
      <c r="DW27" s="441">
        <v>0</v>
      </c>
      <c r="DX27" s="441">
        <f t="shared" si="1060"/>
        <v>0</v>
      </c>
      <c r="DY27" s="443">
        <f>'[7]заявки 2020-2021'!S33</f>
        <v>0</v>
      </c>
      <c r="DZ27" s="444">
        <f t="shared" si="1061"/>
        <v>0</v>
      </c>
      <c r="EA27" s="445">
        <f t="shared" si="1050"/>
        <v>0</v>
      </c>
      <c r="EB27" s="446"/>
    </row>
    <row r="28" ht="13.5" customHeight="1">
      <c r="A28" s="268" t="s">
        <v>63</v>
      </c>
      <c r="B28" s="441"/>
      <c r="C28" s="442"/>
      <c r="D28" s="442"/>
      <c r="E28" s="442"/>
      <c r="F28" s="441"/>
      <c r="G28" s="441" t="e">
        <f t="shared" si="1006"/>
        <v>#DIV/0!</v>
      </c>
      <c r="H28" s="441"/>
      <c r="I28" s="443"/>
      <c r="J28" s="444"/>
      <c r="K28" s="445">
        <f t="shared" si="1009"/>
        <v>0</v>
      </c>
      <c r="L28" s="446"/>
      <c r="M28" s="442"/>
      <c r="N28" s="442"/>
      <c r="O28" s="447"/>
      <c r="P28" s="441" t="e">
        <f t="shared" si="1010"/>
        <v>#DIV/0!</v>
      </c>
      <c r="Q28" s="441"/>
      <c r="R28" s="441" t="e">
        <f t="shared" si="1011"/>
        <v>#DIV/0!</v>
      </c>
      <c r="S28" s="443"/>
      <c r="T28" s="443"/>
      <c r="U28" s="444">
        <f t="shared" si="1054"/>
        <v>0</v>
      </c>
      <c r="V28" s="445">
        <f t="shared" si="1013"/>
        <v>0</v>
      </c>
      <c r="W28" s="446"/>
      <c r="X28" s="446"/>
      <c r="Y28" s="448"/>
      <c r="Z28" s="442"/>
      <c r="AA28" s="442"/>
      <c r="AB28" s="442"/>
      <c r="AC28" s="441"/>
      <c r="AD28" s="441"/>
      <c r="AE28" s="441" t="e">
        <f t="shared" si="1055"/>
        <v>#DIV/0!</v>
      </c>
      <c r="AF28" s="443"/>
      <c r="AG28" s="444">
        <f t="shared" si="1056"/>
        <v>0</v>
      </c>
      <c r="AH28" s="445">
        <f t="shared" si="1015"/>
        <v>0</v>
      </c>
      <c r="AI28" s="449">
        <f t="shared" si="1016"/>
        <v>0</v>
      </c>
      <c r="AJ28" s="446"/>
      <c r="AK28" s="446"/>
      <c r="AL28" s="442"/>
      <c r="AM28" s="442"/>
      <c r="AN28" s="442"/>
      <c r="AO28" s="441"/>
      <c r="AP28" s="441"/>
      <c r="AQ28" s="441" t="e">
        <f t="shared" si="1017"/>
        <v>#DIV/0!</v>
      </c>
      <c r="AR28" s="443"/>
      <c r="AS28" s="443"/>
      <c r="AT28" s="444">
        <f t="shared" si="1018"/>
        <v>0</v>
      </c>
      <c r="AU28" s="449">
        <f t="shared" si="1019"/>
        <v>0</v>
      </c>
      <c r="AV28" s="446"/>
      <c r="AW28" s="444">
        <f t="shared" si="1020"/>
        <v>0</v>
      </c>
      <c r="AX28" s="445">
        <f t="shared" si="1021"/>
        <v>0</v>
      </c>
      <c r="AY28" s="446"/>
      <c r="AZ28" s="444">
        <f t="shared" si="1022"/>
        <v>0</v>
      </c>
      <c r="BA28" s="446"/>
      <c r="BB28" s="442"/>
      <c r="BC28" s="442"/>
      <c r="BD28" s="442"/>
      <c r="BE28" s="441"/>
      <c r="BF28" s="441"/>
      <c r="BG28" s="441" t="e">
        <f t="shared" si="1023"/>
        <v>#DIV/0!</v>
      </c>
      <c r="BH28" s="443"/>
      <c r="BI28" s="443"/>
      <c r="BJ28" s="444">
        <f t="shared" si="1024"/>
        <v>0</v>
      </c>
      <c r="BK28" s="449">
        <f t="shared" si="1025"/>
        <v>0</v>
      </c>
      <c r="BL28" s="446"/>
      <c r="BM28" s="444">
        <f t="shared" si="1026"/>
        <v>0</v>
      </c>
      <c r="BN28" s="445">
        <f t="shared" si="1027"/>
        <v>0</v>
      </c>
      <c r="BO28" s="446"/>
      <c r="BP28" s="444">
        <f t="shared" si="1028"/>
        <v>0</v>
      </c>
      <c r="BQ28" s="446"/>
      <c r="BR28" s="442"/>
      <c r="BS28" s="442"/>
      <c r="BT28" s="442"/>
      <c r="BU28" s="441"/>
      <c r="BV28" s="441"/>
      <c r="BW28" s="441" t="e">
        <f t="shared" si="1029"/>
        <v>#DIV/0!</v>
      </c>
      <c r="BX28" s="443"/>
      <c r="BY28" s="443"/>
      <c r="BZ28" s="443"/>
      <c r="CA28" s="444">
        <f t="shared" si="1030"/>
        <v>0</v>
      </c>
      <c r="CB28" s="449">
        <f t="shared" si="1031"/>
        <v>0</v>
      </c>
      <c r="CC28" s="446"/>
      <c r="CD28" s="444">
        <f t="shared" si="1032"/>
        <v>0</v>
      </c>
      <c r="CE28" s="445">
        <f t="shared" si="1033"/>
        <v>0</v>
      </c>
      <c r="CF28" s="446"/>
      <c r="CG28" s="444">
        <f t="shared" si="1034"/>
        <v>0</v>
      </c>
      <c r="CH28" s="445">
        <f t="shared" si="1035"/>
        <v>0</v>
      </c>
      <c r="CI28" s="446"/>
      <c r="CJ28" s="444">
        <f t="shared" si="1036"/>
        <v>0</v>
      </c>
      <c r="CK28" s="446"/>
      <c r="CL28" s="450">
        <f t="shared" si="1037"/>
        <v>1</v>
      </c>
      <c r="CM28" s="442"/>
      <c r="CN28" s="442"/>
      <c r="CO28" s="442"/>
      <c r="CP28" s="441"/>
      <c r="CQ28" s="441"/>
      <c r="CR28" s="441"/>
      <c r="CS28" s="443"/>
      <c r="CT28" s="444">
        <f t="shared" si="1038"/>
        <v>0</v>
      </c>
      <c r="CU28" s="449">
        <f t="shared" si="1039"/>
        <v>0</v>
      </c>
      <c r="CV28" s="446"/>
      <c r="CW28" s="444">
        <f t="shared" si="1040"/>
        <v>0</v>
      </c>
      <c r="CX28" s="446"/>
      <c r="CY28" s="442"/>
      <c r="CZ28" s="442"/>
      <c r="DA28" s="442"/>
      <c r="DB28" s="441"/>
      <c r="DC28" s="441"/>
      <c r="DD28" s="441" t="e">
        <f t="shared" si="1041"/>
        <v>#DIV/0!</v>
      </c>
      <c r="DE28" s="443"/>
      <c r="DF28" s="444">
        <f t="shared" si="1042"/>
        <v>0</v>
      </c>
      <c r="DG28" s="445">
        <f t="shared" si="1043"/>
        <v>0</v>
      </c>
      <c r="DH28" s="446"/>
      <c r="DI28" s="442"/>
      <c r="DJ28" s="442"/>
      <c r="DK28" s="442"/>
      <c r="DL28" s="441"/>
      <c r="DM28" s="441"/>
      <c r="DN28" s="441" t="e">
        <f t="shared" si="1044"/>
        <v>#DIV/0!</v>
      </c>
      <c r="DO28" s="443"/>
      <c r="DP28" s="444">
        <f t="shared" si="1045"/>
        <v>0</v>
      </c>
      <c r="DQ28" s="445">
        <f t="shared" si="1046"/>
        <v>0</v>
      </c>
      <c r="DR28" s="446"/>
      <c r="DS28" s="442"/>
      <c r="DT28" s="447"/>
      <c r="DU28" s="447"/>
      <c r="DV28" s="441" t="e">
        <f t="shared" si="1047"/>
        <v>#DIV/0!</v>
      </c>
      <c r="DW28" s="441"/>
      <c r="DX28" s="441" t="e">
        <f t="shared" si="1060"/>
        <v>#DIV/0!</v>
      </c>
      <c r="DY28" s="443"/>
      <c r="DZ28" s="444">
        <f t="shared" si="1061"/>
        <v>0</v>
      </c>
      <c r="EA28" s="445">
        <f t="shared" si="1050"/>
        <v>0</v>
      </c>
      <c r="EB28" s="446"/>
    </row>
    <row r="29" ht="33.75" customHeight="1">
      <c r="A29" s="152" t="s">
        <v>295</v>
      </c>
      <c r="B29" s="441">
        <f>'[7]численность 2020'!C42</f>
        <v>372.7080078125</v>
      </c>
      <c r="C29" s="442">
        <v>1733.7349850000001</v>
      </c>
      <c r="D29" s="442">
        <v>1575.5732419999999</v>
      </c>
      <c r="E29" s="442">
        <f>'[7]численность 2020'!D42</f>
        <v>1544.2652587890625</v>
      </c>
      <c r="F29" s="441">
        <v>4.5273139999999996</v>
      </c>
      <c r="G29" s="441">
        <f t="shared" si="1006"/>
        <v>4.2273662201004578</v>
      </c>
      <c r="H29" s="441">
        <f t="shared" si="1052"/>
        <v>4.1433648497457112</v>
      </c>
      <c r="I29" s="443">
        <f>'[7]заявки 2020-2021'!O35</f>
        <v>540</v>
      </c>
      <c r="J29" s="444">
        <f t="shared" si="1053"/>
        <v>540.49284057617183</v>
      </c>
      <c r="K29" s="445">
        <f t="shared" si="1009"/>
        <v>540</v>
      </c>
      <c r="L29" s="446">
        <v>540</v>
      </c>
      <c r="M29" s="442">
        <v>410</v>
      </c>
      <c r="N29" s="442">
        <v>415</v>
      </c>
      <c r="O29" s="447">
        <f>'[7]заявки 2020-2021'!K35</f>
        <v>416</v>
      </c>
      <c r="P29" s="441">
        <f t="shared" si="1010"/>
        <v>1.1000568579311574</v>
      </c>
      <c r="Q29" s="441">
        <v>1.1134660000000001</v>
      </c>
      <c r="R29" s="441">
        <f t="shared" si="1011"/>
        <v>1.1161552509740524</v>
      </c>
      <c r="S29" s="443">
        <f>'[7]заявки 2020-2021'!M35</f>
        <v>62</v>
      </c>
      <c r="T29" s="443">
        <f>'[7]заявки 2020-2021'!N35</f>
        <v>31</v>
      </c>
      <c r="U29" s="444">
        <f t="shared" si="1054"/>
        <v>62.399999999999999</v>
      </c>
      <c r="V29" s="445">
        <f t="shared" si="1013"/>
        <v>62</v>
      </c>
      <c r="W29" s="446">
        <v>62</v>
      </c>
      <c r="X29" s="446">
        <v>31</v>
      </c>
      <c r="Y29" s="448"/>
      <c r="Z29" s="442">
        <v>3676.9479980000001</v>
      </c>
      <c r="AA29" s="442">
        <v>3729.4738769999999</v>
      </c>
      <c r="AB29" s="442">
        <f>'[7]численность 2020'!E42</f>
        <v>3653.606201171875</v>
      </c>
      <c r="AC29" s="441">
        <v>9.6016399999999997</v>
      </c>
      <c r="AD29" s="441">
        <v>10.006368999999999</v>
      </c>
      <c r="AE29" s="441">
        <f t="shared" si="1055"/>
        <v>9.8028647750705478</v>
      </c>
      <c r="AF29" s="443">
        <f>'[7]заявки 2020-2021'!J35</f>
        <v>182</v>
      </c>
      <c r="AG29" s="444">
        <f t="shared" si="1056"/>
        <v>182.68031005859376</v>
      </c>
      <c r="AH29" s="445">
        <f t="shared" si="1015"/>
        <v>182</v>
      </c>
      <c r="AI29" s="449">
        <f t="shared" si="1016"/>
        <v>136.5</v>
      </c>
      <c r="AJ29" s="446">
        <v>182</v>
      </c>
      <c r="AK29" s="446">
        <v>136</v>
      </c>
      <c r="AL29" s="442">
        <v>1960.179932</v>
      </c>
      <c r="AM29" s="442">
        <v>1613.0996090000001</v>
      </c>
      <c r="AN29" s="442">
        <f>'[7]численность 2020'!F42</f>
        <v>1553.8641357421875</v>
      </c>
      <c r="AO29" s="441">
        <v>5.1186309999999997</v>
      </c>
      <c r="AP29" s="441">
        <v>4.3280289999999999</v>
      </c>
      <c r="AQ29" s="441">
        <f t="shared" si="1017"/>
        <v>4.1691192654060103</v>
      </c>
      <c r="AR29" s="443">
        <f>'[7]заявки 2020-2021'!D35</f>
        <v>124</v>
      </c>
      <c r="AS29" s="443">
        <f>'[7]заявки 2020-2021'!E35</f>
        <v>24</v>
      </c>
      <c r="AT29" s="444">
        <f t="shared" si="1018"/>
        <v>124.309130859375</v>
      </c>
      <c r="AU29" s="449">
        <f t="shared" si="1019"/>
        <v>124</v>
      </c>
      <c r="AV29" s="446">
        <v>124</v>
      </c>
      <c r="AW29" s="444">
        <f t="shared" si="1020"/>
        <v>31</v>
      </c>
      <c r="AX29" s="445">
        <f t="shared" si="1021"/>
        <v>24</v>
      </c>
      <c r="AY29" s="446">
        <v>24</v>
      </c>
      <c r="AZ29" s="444">
        <f t="shared" si="1022"/>
        <v>62</v>
      </c>
      <c r="BA29" s="446">
        <v>62</v>
      </c>
      <c r="BB29" s="442">
        <v>1016.808228</v>
      </c>
      <c r="BC29" s="442">
        <v>702.609375</v>
      </c>
      <c r="BD29" s="442">
        <f>'[7]численность 2020'!G42</f>
        <v>967.709716796875</v>
      </c>
      <c r="BE29" s="441">
        <v>2.6551979999999999</v>
      </c>
      <c r="BF29" s="441">
        <v>1.8851370000000001</v>
      </c>
      <c r="BG29" s="441">
        <f t="shared" si="1023"/>
        <v>2.5964285620707814</v>
      </c>
      <c r="BH29" s="443">
        <f>'[7]заявки 2020-2021'!B35</f>
        <v>67</v>
      </c>
      <c r="BI29" s="443">
        <f>'[7]заявки 2020-2021'!C35</f>
        <v>16</v>
      </c>
      <c r="BJ29" s="444">
        <f t="shared" si="1024"/>
        <v>67.73968017578126</v>
      </c>
      <c r="BK29" s="449">
        <f t="shared" si="1025"/>
        <v>67</v>
      </c>
      <c r="BL29" s="446">
        <v>67</v>
      </c>
      <c r="BM29" s="444">
        <f t="shared" si="1026"/>
        <v>16.75</v>
      </c>
      <c r="BN29" s="445">
        <f t="shared" si="1027"/>
        <v>16</v>
      </c>
      <c r="BO29" s="446">
        <v>16</v>
      </c>
      <c r="BP29" s="444">
        <f t="shared" si="1028"/>
        <v>13.4</v>
      </c>
      <c r="BQ29" s="446">
        <v>13</v>
      </c>
      <c r="BR29" s="442">
        <v>1873.151001</v>
      </c>
      <c r="BS29" s="442">
        <v>1798.40234375</v>
      </c>
      <c r="BT29" s="442">
        <f>'[7]численность 2020'!H42</f>
        <v>1831.517578125</v>
      </c>
      <c r="BU29" s="441">
        <v>4.8913719999999996</v>
      </c>
      <c r="BV29" s="441">
        <v>4.8252050000000004</v>
      </c>
      <c r="BW29" s="441">
        <f t="shared" si="1029"/>
        <v>4.9140816396045626</v>
      </c>
      <c r="BX29" s="443">
        <f>'[7]заявки 2020-2021'!F35</f>
        <v>146</v>
      </c>
      <c r="BY29" s="443">
        <f>'[7]заявки 2020-2021'!G35</f>
        <v>14</v>
      </c>
      <c r="BZ29" s="443">
        <f>'[7]заявки 2020-2021'!H35</f>
        <v>22</v>
      </c>
      <c r="CA29" s="444">
        <f t="shared" si="1030"/>
        <v>146.52140625000001</v>
      </c>
      <c r="CB29" s="449">
        <f t="shared" si="1031"/>
        <v>146</v>
      </c>
      <c r="CC29" s="446">
        <v>146</v>
      </c>
      <c r="CD29" s="444">
        <f t="shared" si="1032"/>
        <v>18.25</v>
      </c>
      <c r="CE29" s="445">
        <f t="shared" si="1033"/>
        <v>14</v>
      </c>
      <c r="CF29" s="446">
        <v>14</v>
      </c>
      <c r="CG29" s="444">
        <f t="shared" si="1034"/>
        <v>18.25</v>
      </c>
      <c r="CH29" s="445">
        <f t="shared" si="1035"/>
        <v>18.25</v>
      </c>
      <c r="CI29" s="446">
        <v>20</v>
      </c>
      <c r="CJ29" s="444">
        <f t="shared" si="1036"/>
        <v>29.200000000000003</v>
      </c>
      <c r="CK29" s="446">
        <v>29</v>
      </c>
      <c r="CL29" s="450">
        <f t="shared" si="1037"/>
        <v>1</v>
      </c>
      <c r="CM29" s="442">
        <v>225</v>
      </c>
      <c r="CN29" s="442">
        <v>224</v>
      </c>
      <c r="CO29" s="442" t="e">
        <f>#NAME?</f>
        <v>#REF!</v>
      </c>
      <c r="CP29" s="441">
        <v>0.626</v>
      </c>
      <c r="CQ29" s="441">
        <v>0.621</v>
      </c>
      <c r="CR29" s="441" t="e">
        <f>#NAME?</f>
        <v>#REF!</v>
      </c>
      <c r="CS29" s="443" t="e">
        <f>#NAME?</f>
        <v>#REF!</v>
      </c>
      <c r="CT29" s="444" t="e">
        <f t="shared" si="1038"/>
        <v>#REF!</v>
      </c>
      <c r="CU29" s="449" t="e">
        <f t="shared" si="1039"/>
        <v>#REF!</v>
      </c>
      <c r="CV29" s="446"/>
      <c r="CW29" s="444">
        <f t="shared" si="1040"/>
        <v>0</v>
      </c>
      <c r="CX29" s="446"/>
      <c r="CY29" s="442">
        <v>0</v>
      </c>
      <c r="CZ29" s="442">
        <v>98.987548828125</v>
      </c>
      <c r="DA29" s="442">
        <f>'[7]численность 2020'!I42</f>
        <v>0</v>
      </c>
      <c r="DB29" s="441">
        <v>0</v>
      </c>
      <c r="DC29" s="441">
        <v>0.26558900000000002</v>
      </c>
      <c r="DD29" s="441">
        <f t="shared" si="1041"/>
        <v>0</v>
      </c>
      <c r="DE29" s="443">
        <f>'[7]заявки 2020-2021'!I35</f>
        <v>0</v>
      </c>
      <c r="DF29" s="444">
        <f t="shared" si="1042"/>
        <v>0</v>
      </c>
      <c r="DG29" s="445">
        <f t="shared" si="1043"/>
        <v>0</v>
      </c>
      <c r="DH29" s="446"/>
      <c r="DI29" s="442">
        <v>10.556842</v>
      </c>
      <c r="DJ29" s="442">
        <v>18.854771</v>
      </c>
      <c r="DK29" s="442">
        <f>'[7]численность 2020'!J42</f>
        <v>16.498559951782227</v>
      </c>
      <c r="DL29" s="441">
        <v>5.0588000000000001e-002</v>
      </c>
      <c r="DM29" s="441">
        <v>5.0588000000000001e-002</v>
      </c>
      <c r="DN29" s="441">
        <f t="shared" si="1044"/>
        <v>4.4266717124259468e-002</v>
      </c>
      <c r="DO29" s="443">
        <f>'[7]заявки 2020-2021'!P35</f>
        <v>1</v>
      </c>
      <c r="DP29" s="444">
        <f t="shared" si="1045"/>
        <v>1.6498559951782228</v>
      </c>
      <c r="DQ29" s="445">
        <f t="shared" si="1046"/>
        <v>1</v>
      </c>
      <c r="DR29" s="446">
        <v>1</v>
      </c>
      <c r="DS29" s="442">
        <v>0</v>
      </c>
      <c r="DT29" s="447">
        <v>0</v>
      </c>
      <c r="DU29" s="447">
        <f>'[7]заявки 2020-2021'!Q35</f>
        <v>0</v>
      </c>
      <c r="DV29" s="441">
        <f t="shared" si="1047"/>
        <v>0</v>
      </c>
      <c r="DW29" s="441">
        <v>0</v>
      </c>
      <c r="DX29" s="441">
        <f t="shared" si="1060"/>
        <v>0</v>
      </c>
      <c r="DY29" s="443">
        <f>'[7]заявки 2020-2021'!S35</f>
        <v>0</v>
      </c>
      <c r="DZ29" s="444">
        <f t="shared" si="1061"/>
        <v>0</v>
      </c>
      <c r="EA29" s="445">
        <f t="shared" si="1050"/>
        <v>0</v>
      </c>
      <c r="EB29" s="446"/>
    </row>
    <row r="30" ht="54" customHeight="1">
      <c r="A30" s="152" t="s">
        <v>296</v>
      </c>
      <c r="B30" s="441">
        <f>'[7]численность 2020'!C41</f>
        <v>242.89999389648438</v>
      </c>
      <c r="C30" s="442">
        <v>157.03559899999999</v>
      </c>
      <c r="D30" s="442">
        <v>189.33363299999999</v>
      </c>
      <c r="E30" s="442">
        <f>'[7]численность 2020'!D41</f>
        <v>84.204940795898438</v>
      </c>
      <c r="F30" s="441">
        <v>0.64863899999999997</v>
      </c>
      <c r="G30" s="441">
        <f t="shared" si="1006"/>
        <v>0.7794715445877658</v>
      </c>
      <c r="H30" s="441">
        <f t="shared" si="1052"/>
        <v>0.34666505933212866</v>
      </c>
      <c r="I30" s="443">
        <f>'[7]заявки 2020-2021'!O36</f>
        <v>31</v>
      </c>
      <c r="J30" s="444">
        <f t="shared" si="1053"/>
        <v>29.47172927856445</v>
      </c>
      <c r="K30" s="445">
        <f t="shared" si="1009"/>
        <v>29.47172927856445</v>
      </c>
      <c r="L30" s="446">
        <v>8</v>
      </c>
      <c r="M30" s="442">
        <v>50</v>
      </c>
      <c r="N30" s="442">
        <v>50</v>
      </c>
      <c r="O30" s="447">
        <f>'[7]заявки 2020-2021'!K36</f>
        <v>50</v>
      </c>
      <c r="P30" s="441">
        <f t="shared" si="1010"/>
        <v>0.20584603234411064</v>
      </c>
      <c r="Q30" s="441">
        <v>0.20591400000000001</v>
      </c>
      <c r="R30" s="441">
        <f t="shared" si="1011"/>
        <v>0.20584603234411064</v>
      </c>
      <c r="S30" s="443">
        <f>'[7]заявки 2020-2021'!M36</f>
        <v>5</v>
      </c>
      <c r="T30" s="443">
        <f>'[7]заявки 2020-2021'!N36</f>
        <v>4</v>
      </c>
      <c r="U30" s="444">
        <f t="shared" si="1054"/>
        <v>7.5</v>
      </c>
      <c r="V30" s="445">
        <f t="shared" si="1013"/>
        <v>5</v>
      </c>
      <c r="W30" s="446">
        <v>5</v>
      </c>
      <c r="X30" s="446">
        <v>4</v>
      </c>
      <c r="Y30" s="448"/>
      <c r="Z30" s="442">
        <v>150.87178</v>
      </c>
      <c r="AA30" s="442">
        <v>254.417068</v>
      </c>
      <c r="AB30" s="442">
        <f>'[7]численность 2020'!E41</f>
        <v>305.60275268554688</v>
      </c>
      <c r="AC30" s="441">
        <v>0.62317999999999996</v>
      </c>
      <c r="AD30" s="441">
        <v>1.04776</v>
      </c>
      <c r="AE30" s="441">
        <f t="shared" si="1055"/>
        <v>1.2581422822751664</v>
      </c>
      <c r="AF30" s="443">
        <f>'[7]заявки 2020-2021'!J36</f>
        <v>15</v>
      </c>
      <c r="AG30" s="444">
        <f t="shared" si="1056"/>
        <v>15.280137634277345</v>
      </c>
      <c r="AH30" s="445">
        <f t="shared" si="1015"/>
        <v>15</v>
      </c>
      <c r="AI30" s="449">
        <f t="shared" si="1016"/>
        <v>11.25</v>
      </c>
      <c r="AJ30" s="446">
        <v>15</v>
      </c>
      <c r="AK30" s="446">
        <v>11</v>
      </c>
      <c r="AL30" s="442">
        <v>1961.7181399999999</v>
      </c>
      <c r="AM30" s="442">
        <v>1737.369263</v>
      </c>
      <c r="AN30" s="442">
        <f>'[7]численность 2020'!F41</f>
        <v>2702.05224609375</v>
      </c>
      <c r="AO30" s="441">
        <v>8.1029250000000008</v>
      </c>
      <c r="AP30" s="441">
        <v>7.1549680000000002</v>
      </c>
      <c r="AQ30" s="441">
        <f t="shared" si="1017"/>
        <v>11.124134680897818</v>
      </c>
      <c r="AR30" s="443">
        <f>'[7]заявки 2020-2021'!D36</f>
        <v>240</v>
      </c>
      <c r="AS30" s="443">
        <f>'[7]заявки 2020-2021'!E36</f>
        <v>20</v>
      </c>
      <c r="AT30" s="444">
        <f t="shared" si="1018"/>
        <v>405.30783691406248</v>
      </c>
      <c r="AU30" s="449">
        <f t="shared" si="1019"/>
        <v>240</v>
      </c>
      <c r="AV30" s="446">
        <v>240</v>
      </c>
      <c r="AW30" s="444">
        <f t="shared" si="1020"/>
        <v>60</v>
      </c>
      <c r="AX30" s="445">
        <f t="shared" si="1021"/>
        <v>20</v>
      </c>
      <c r="AY30" s="446">
        <v>20</v>
      </c>
      <c r="AZ30" s="444">
        <f t="shared" si="1022"/>
        <v>120</v>
      </c>
      <c r="BA30" s="446">
        <v>120</v>
      </c>
      <c r="BB30" s="442">
        <v>147.50537109375</v>
      </c>
      <c r="BC30" s="442">
        <v>135.997803</v>
      </c>
      <c r="BD30" s="442">
        <f>'[7]численность 2020'!G41</f>
        <v>186.1815185546875</v>
      </c>
      <c r="BE30" s="441">
        <v>0.60927500000000001</v>
      </c>
      <c r="BF30" s="441">
        <v>0.56007700000000005</v>
      </c>
      <c r="BG30" s="441">
        <f t="shared" si="1023"/>
        <v>0.76649453780567678</v>
      </c>
      <c r="BH30" s="443">
        <f>'[7]заявки 2020-2021'!B36</f>
        <v>5</v>
      </c>
      <c r="BI30" s="443">
        <f>'[7]заявки 2020-2021'!C36</f>
        <v>1</v>
      </c>
      <c r="BJ30" s="444">
        <f t="shared" si="1024"/>
        <v>5.5854455566406251</v>
      </c>
      <c r="BK30" s="449">
        <f t="shared" si="1025"/>
        <v>5</v>
      </c>
      <c r="BL30" s="446">
        <v>5</v>
      </c>
      <c r="BM30" s="444">
        <f t="shared" si="1026"/>
        <v>1.25</v>
      </c>
      <c r="BN30" s="445">
        <f t="shared" si="1027"/>
        <v>1</v>
      </c>
      <c r="BO30" s="446">
        <v>1</v>
      </c>
      <c r="BP30" s="444">
        <f t="shared" si="1028"/>
        <v>1</v>
      </c>
      <c r="BQ30" s="446">
        <v>1</v>
      </c>
      <c r="BR30" s="442">
        <v>124.367279</v>
      </c>
      <c r="BS30" s="442">
        <v>88.921645999999996</v>
      </c>
      <c r="BT30" s="442">
        <f>'[7]численность 2020'!H41</f>
        <v>120.729736328125</v>
      </c>
      <c r="BU30" s="441">
        <v>0.51370199999999999</v>
      </c>
      <c r="BV30" s="441">
        <v>0.36620399999999997</v>
      </c>
      <c r="BW30" s="441">
        <f t="shared" si="1029"/>
        <v>0.49703474418190335</v>
      </c>
      <c r="BX30" s="443">
        <f>'[7]заявки 2020-2021'!F36</f>
        <v>3</v>
      </c>
      <c r="BY30" s="443">
        <f>'[7]заявки 2020-2021'!G36</f>
        <v>0</v>
      </c>
      <c r="BZ30" s="443">
        <f>'[7]заявки 2020-2021'!H36</f>
        <v>0</v>
      </c>
      <c r="CA30" s="444">
        <f t="shared" si="1030"/>
        <v>3.6218920898437497</v>
      </c>
      <c r="CB30" s="449">
        <f t="shared" si="1031"/>
        <v>3</v>
      </c>
      <c r="CC30" s="446">
        <v>3</v>
      </c>
      <c r="CD30" s="444">
        <f t="shared" si="1032"/>
        <v>0</v>
      </c>
      <c r="CE30" s="445">
        <f t="shared" si="1033"/>
        <v>0</v>
      </c>
      <c r="CF30" s="446"/>
      <c r="CG30" s="444">
        <f t="shared" si="1034"/>
        <v>0</v>
      </c>
      <c r="CH30" s="445">
        <f t="shared" si="1035"/>
        <v>0</v>
      </c>
      <c r="CI30" s="446"/>
      <c r="CJ30" s="444">
        <f t="shared" si="1036"/>
        <v>0.60000000000000009</v>
      </c>
      <c r="CK30" s="446"/>
      <c r="CL30" s="450">
        <f t="shared" si="1037"/>
        <v>1</v>
      </c>
      <c r="CM30" s="442">
        <v>52</v>
      </c>
      <c r="CN30" s="442">
        <v>222</v>
      </c>
      <c r="CO30" s="442" t="e">
        <f>#NAME?</f>
        <v>#REF!</v>
      </c>
      <c r="CP30" s="441">
        <v>0.17999999999999999</v>
      </c>
      <c r="CQ30" s="441">
        <v>0.76300000000000001</v>
      </c>
      <c r="CR30" s="441" t="e">
        <f>#NAME?</f>
        <v>#REF!</v>
      </c>
      <c r="CS30" s="443" t="e">
        <f>#NAME?</f>
        <v>#REF!</v>
      </c>
      <c r="CT30" s="444" t="e">
        <f t="shared" si="1038"/>
        <v>#REF!</v>
      </c>
      <c r="CU30" s="449" t="e">
        <f t="shared" si="1039"/>
        <v>#REF!</v>
      </c>
      <c r="CV30" s="446"/>
      <c r="CW30" s="444">
        <f t="shared" si="1040"/>
        <v>0</v>
      </c>
      <c r="CX30" s="446"/>
      <c r="CY30" s="442">
        <v>0</v>
      </c>
      <c r="CZ30" s="442">
        <v>0</v>
      </c>
      <c r="DA30" s="442">
        <f>'[7]численность 2020'!I41</f>
        <v>0</v>
      </c>
      <c r="DB30" s="441">
        <v>0</v>
      </c>
      <c r="DC30" s="441">
        <v>0</v>
      </c>
      <c r="DD30" s="441">
        <f t="shared" si="1041"/>
        <v>0</v>
      </c>
      <c r="DE30" s="443">
        <f>'[7]заявки 2020-2021'!I36</f>
        <v>0</v>
      </c>
      <c r="DF30" s="444">
        <f t="shared" si="1042"/>
        <v>0</v>
      </c>
      <c r="DG30" s="445">
        <f t="shared" si="1043"/>
        <v>0</v>
      </c>
      <c r="DH30" s="446"/>
      <c r="DI30" s="442">
        <v>1.8965650000000001</v>
      </c>
      <c r="DJ30" s="442">
        <v>2.5724680000000002</v>
      </c>
      <c r="DK30" s="442">
        <f>'[7]численность 2020'!J41</f>
        <v>2.6988763809204102</v>
      </c>
      <c r="DL30" s="441">
        <v>1.0593999999999999e-002</v>
      </c>
      <c r="DM30" s="441">
        <v>1.0593999999999999e-002</v>
      </c>
      <c r="DN30" s="441">
        <f t="shared" si="1044"/>
        <v>1.111105989599398e-002</v>
      </c>
      <c r="DO30" s="443">
        <f>'[7]заявки 2020-2021'!P36</f>
        <v>0</v>
      </c>
      <c r="DP30" s="444">
        <f t="shared" si="1045"/>
        <v>0.26988763809204103</v>
      </c>
      <c r="DQ30" s="445">
        <f t="shared" si="1046"/>
        <v>0</v>
      </c>
      <c r="DR30" s="446"/>
      <c r="DS30" s="442">
        <v>500</v>
      </c>
      <c r="DT30" s="447">
        <v>500</v>
      </c>
      <c r="DU30" s="447">
        <f>'[7]заявки 2020-2021'!Q36</f>
        <v>500</v>
      </c>
      <c r="DV30" s="441">
        <f t="shared" si="1047"/>
        <v>2.0584603234411065</v>
      </c>
      <c r="DW30" s="441">
        <v>2.0591390000000001</v>
      </c>
      <c r="DX30" s="441">
        <f t="shared" si="1060"/>
        <v>2.0584603234411065</v>
      </c>
      <c r="DY30" s="443">
        <f>'[7]заявки 2020-2021'!S36</f>
        <v>20</v>
      </c>
      <c r="DZ30" s="444">
        <f t="shared" si="1061"/>
        <v>50</v>
      </c>
      <c r="EA30" s="445">
        <f t="shared" si="1050"/>
        <v>20</v>
      </c>
      <c r="EB30" s="446">
        <v>20</v>
      </c>
    </row>
    <row r="31" ht="34.5" customHeight="1">
      <c r="A31" s="152" t="s">
        <v>66</v>
      </c>
      <c r="B31" s="441">
        <f>'[7]численность 2020'!C43</f>
        <v>47.200000762939453</v>
      </c>
      <c r="C31" s="442">
        <v>108.00547</v>
      </c>
      <c r="D31" s="442">
        <v>82.114959999999996</v>
      </c>
      <c r="E31" s="442">
        <f>'[7]численность 2020'!D43</f>
        <v>111.40338134765625</v>
      </c>
      <c r="F31" s="441">
        <v>2.2882509999999998</v>
      </c>
      <c r="G31" s="441">
        <f t="shared" si="1006"/>
        <v>1.7397236946926489</v>
      </c>
      <c r="H31" s="441">
        <f t="shared" si="1052"/>
        <v>2.3602410920960848</v>
      </c>
      <c r="I31" s="443">
        <f>'[7]заявки 2020-2021'!O37</f>
        <v>38</v>
      </c>
      <c r="J31" s="444">
        <f t="shared" si="1053"/>
        <v>38.991183471679683</v>
      </c>
      <c r="K31" s="445">
        <f t="shared" si="1009"/>
        <v>38</v>
      </c>
      <c r="L31" s="446">
        <v>38</v>
      </c>
      <c r="M31" s="442">
        <v>40</v>
      </c>
      <c r="N31" s="442">
        <v>45</v>
      </c>
      <c r="O31" s="447">
        <f>'[7]заявки 2020-2021'!K37</f>
        <v>46</v>
      </c>
      <c r="P31" s="441">
        <f t="shared" si="1010"/>
        <v>0.84745761342036341</v>
      </c>
      <c r="Q31" s="441">
        <v>0.95338999999999996</v>
      </c>
      <c r="R31" s="441">
        <f t="shared" si="1011"/>
        <v>0.97457625543341786</v>
      </c>
      <c r="S31" s="443">
        <f>'[7]заявки 2020-2021'!M37</f>
        <v>6</v>
      </c>
      <c r="T31" s="443">
        <f>'[7]заявки 2020-2021'!N37</f>
        <v>3</v>
      </c>
      <c r="U31" s="444">
        <f t="shared" si="1054"/>
        <v>6.8999999999999995</v>
      </c>
      <c r="V31" s="445">
        <f t="shared" si="1013"/>
        <v>6</v>
      </c>
      <c r="W31" s="446">
        <v>6</v>
      </c>
      <c r="X31" s="446">
        <v>3</v>
      </c>
      <c r="Y31" s="448"/>
      <c r="Z31" s="442">
        <v>274.13888500000002</v>
      </c>
      <c r="AA31" s="442">
        <v>273.71951300000001</v>
      </c>
      <c r="AB31" s="442">
        <f>'[7]численность 2020'!E43</f>
        <v>271.15164184570313</v>
      </c>
      <c r="AC31" s="441">
        <v>5.8080270000000001</v>
      </c>
      <c r="AD31" s="441">
        <v>5.7991419999999998</v>
      </c>
      <c r="AE31" s="441">
        <f t="shared" si="1055"/>
        <v>5.7447380818393174</v>
      </c>
      <c r="AF31" s="443">
        <f>'[7]заявки 2020-2021'!J37</f>
        <v>13</v>
      </c>
      <c r="AG31" s="444">
        <f t="shared" si="1056"/>
        <v>13.557582092285157</v>
      </c>
      <c r="AH31" s="445">
        <f t="shared" si="1015"/>
        <v>13</v>
      </c>
      <c r="AI31" s="449">
        <f t="shared" si="1016"/>
        <v>9.75</v>
      </c>
      <c r="AJ31" s="446">
        <v>13</v>
      </c>
      <c r="AK31" s="446">
        <v>9</v>
      </c>
      <c r="AL31" s="442">
        <v>331.21328699999998</v>
      </c>
      <c r="AM31" s="442">
        <v>351.88952599999999</v>
      </c>
      <c r="AN31" s="442">
        <f>'[7]численность 2020'!F43</f>
        <v>364.62112426757813</v>
      </c>
      <c r="AO31" s="441">
        <v>7.0172309999999998</v>
      </c>
      <c r="AP31" s="441">
        <v>7.4552860000000001</v>
      </c>
      <c r="AQ31" s="441">
        <f t="shared" si="1017"/>
        <v>7.7250236943612878</v>
      </c>
      <c r="AR31" s="443">
        <f>'[7]заявки 2020-2021'!D37</f>
        <v>36</v>
      </c>
      <c r="AS31" s="443">
        <f>'[7]заявки 2020-2021'!E37</f>
        <v>5</v>
      </c>
      <c r="AT31" s="444">
        <f t="shared" si="1018"/>
        <v>36.462112426757813</v>
      </c>
      <c r="AU31" s="449">
        <f t="shared" si="1019"/>
        <v>36</v>
      </c>
      <c r="AV31" s="446">
        <v>36</v>
      </c>
      <c r="AW31" s="444">
        <f t="shared" si="1020"/>
        <v>9</v>
      </c>
      <c r="AX31" s="445">
        <f t="shared" si="1021"/>
        <v>5</v>
      </c>
      <c r="AY31" s="446">
        <v>5</v>
      </c>
      <c r="AZ31" s="444">
        <f t="shared" si="1022"/>
        <v>18</v>
      </c>
      <c r="BA31" s="446">
        <v>18</v>
      </c>
      <c r="BB31" s="442">
        <v>75.157387</v>
      </c>
      <c r="BC31" s="442">
        <v>101.386055</v>
      </c>
      <c r="BD31" s="442">
        <f>'[7]численность 2020'!G43</f>
        <v>105.36160278320313</v>
      </c>
      <c r="BE31" s="441">
        <v>1.592317</v>
      </c>
      <c r="BF31" s="441">
        <v>2.1480100000000002</v>
      </c>
      <c r="BG31" s="441">
        <f t="shared" si="1023"/>
        <v>2.2322373110199409</v>
      </c>
      <c r="BH31" s="443">
        <f>'[7]заявки 2020-2021'!B37</f>
        <v>7</v>
      </c>
      <c r="BI31" s="443">
        <f>'[7]заявки 2020-2021'!C37</f>
        <v>1</v>
      </c>
      <c r="BJ31" s="444">
        <f t="shared" si="1024"/>
        <v>7.3753121948242191</v>
      </c>
      <c r="BK31" s="449">
        <f t="shared" si="1025"/>
        <v>7</v>
      </c>
      <c r="BL31" s="446">
        <v>7</v>
      </c>
      <c r="BM31" s="444">
        <f t="shared" si="1026"/>
        <v>1.75</v>
      </c>
      <c r="BN31" s="445">
        <f t="shared" si="1027"/>
        <v>1</v>
      </c>
      <c r="BO31" s="446">
        <v>1</v>
      </c>
      <c r="BP31" s="444">
        <f t="shared" si="1028"/>
        <v>1.4000000000000001</v>
      </c>
      <c r="BQ31" s="446">
        <v>1</v>
      </c>
      <c r="BR31" s="442">
        <v>165.332245</v>
      </c>
      <c r="BS31" s="442">
        <v>205.41752600000001</v>
      </c>
      <c r="BT31" s="442">
        <f>'[7]численность 2020'!H43</f>
        <v>227.94486999511719</v>
      </c>
      <c r="BU31" s="441">
        <v>3.502802</v>
      </c>
      <c r="BV31" s="441">
        <v>4.3520659999999998</v>
      </c>
      <c r="BW31" s="441">
        <f t="shared" si="1029"/>
        <v>4.8293403879369254</v>
      </c>
      <c r="BX31" s="443">
        <f>'[7]заявки 2020-2021'!F37</f>
        <v>18</v>
      </c>
      <c r="BY31" s="443">
        <f>'[7]заявки 2020-2021'!G37</f>
        <v>2</v>
      </c>
      <c r="BZ31" s="443">
        <f>'[7]заявки 2020-2021'!H37</f>
        <v>2</v>
      </c>
      <c r="CA31" s="444">
        <f t="shared" si="1030"/>
        <v>18.235589599609376</v>
      </c>
      <c r="CB31" s="449">
        <f t="shared" si="1031"/>
        <v>18</v>
      </c>
      <c r="CC31" s="446">
        <v>18</v>
      </c>
      <c r="CD31" s="444">
        <f t="shared" si="1032"/>
        <v>2.25</v>
      </c>
      <c r="CE31" s="445">
        <f t="shared" si="1033"/>
        <v>2</v>
      </c>
      <c r="CF31" s="446">
        <v>2</v>
      </c>
      <c r="CG31" s="444">
        <f t="shared" si="1034"/>
        <v>2.25</v>
      </c>
      <c r="CH31" s="445">
        <f t="shared" si="1035"/>
        <v>2</v>
      </c>
      <c r="CI31" s="446">
        <v>2</v>
      </c>
      <c r="CJ31" s="444">
        <f t="shared" si="1036"/>
        <v>3.6000000000000001</v>
      </c>
      <c r="CK31" s="446">
        <v>3</v>
      </c>
      <c r="CL31" s="450">
        <f t="shared" si="1037"/>
        <v>1</v>
      </c>
      <c r="CM31" s="442">
        <v>42</v>
      </c>
      <c r="CN31" s="442">
        <v>45</v>
      </c>
      <c r="CO31" s="442" t="e">
        <f>#NAME?</f>
        <v>#REF!</v>
      </c>
      <c r="CP31" s="441">
        <v>0.91200000000000003</v>
      </c>
      <c r="CQ31" s="441">
        <v>0.97299999999999998</v>
      </c>
      <c r="CR31" s="441" t="e">
        <f>#NAME?</f>
        <v>#REF!</v>
      </c>
      <c r="CS31" s="443" t="e">
        <f>#NAME?</f>
        <v>#REF!</v>
      </c>
      <c r="CT31" s="444" t="e">
        <f t="shared" si="1038"/>
        <v>#REF!</v>
      </c>
      <c r="CU31" s="449" t="e">
        <f t="shared" si="1039"/>
        <v>#REF!</v>
      </c>
      <c r="CV31" s="446"/>
      <c r="CW31" s="444">
        <f t="shared" si="1040"/>
        <v>0</v>
      </c>
      <c r="CX31" s="446"/>
      <c r="CY31" s="442">
        <v>0</v>
      </c>
      <c r="CZ31" s="442">
        <v>0</v>
      </c>
      <c r="DA31" s="442">
        <f>'[7]численность 2020'!I43</f>
        <v>0</v>
      </c>
      <c r="DB31" s="441">
        <v>0</v>
      </c>
      <c r="DC31" s="441">
        <v>0</v>
      </c>
      <c r="DD31" s="441">
        <f t="shared" si="1041"/>
        <v>0</v>
      </c>
      <c r="DE31" s="443">
        <f>'[7]заявки 2020-2021'!I37</f>
        <v>0</v>
      </c>
      <c r="DF31" s="444">
        <f t="shared" si="1042"/>
        <v>0</v>
      </c>
      <c r="DG31" s="445">
        <f t="shared" si="1043"/>
        <v>0</v>
      </c>
      <c r="DH31" s="446"/>
      <c r="DI31" s="442">
        <v>2.5809880000000001</v>
      </c>
      <c r="DJ31" s="442">
        <v>0.56835400000000003</v>
      </c>
      <c r="DK31" s="442">
        <f>'[7]численность 2020'!J43</f>
        <v>1.4596880674362183</v>
      </c>
      <c r="DL31" s="441">
        <v>1.2041e-002</v>
      </c>
      <c r="DM31" s="441">
        <v>1.2041e-002</v>
      </c>
      <c r="DN31" s="441">
        <f t="shared" si="1044"/>
        <v>3.0925594149192e-002</v>
      </c>
      <c r="DO31" s="443">
        <f>'[7]заявки 2020-2021'!P37</f>
        <v>0</v>
      </c>
      <c r="DP31" s="444">
        <f t="shared" si="1045"/>
        <v>0.14596880674362184</v>
      </c>
      <c r="DQ31" s="445">
        <f t="shared" si="1046"/>
        <v>0</v>
      </c>
      <c r="DR31" s="446"/>
      <c r="DS31" s="442">
        <v>0</v>
      </c>
      <c r="DT31" s="447">
        <v>0</v>
      </c>
      <c r="DU31" s="447">
        <f>'[7]заявки 2020-2021'!Q37</f>
        <v>0</v>
      </c>
      <c r="DV31" s="441">
        <f t="shared" si="1047"/>
        <v>0</v>
      </c>
      <c r="DW31" s="441">
        <v>0</v>
      </c>
      <c r="DX31" s="441">
        <f t="shared" si="1060"/>
        <v>0</v>
      </c>
      <c r="DY31" s="443">
        <f>'[7]заявки 2020-2021'!S37</f>
        <v>0</v>
      </c>
      <c r="DZ31" s="444">
        <f t="shared" si="1061"/>
        <v>0</v>
      </c>
      <c r="EA31" s="445">
        <f t="shared" si="1050"/>
        <v>0</v>
      </c>
      <c r="EB31" s="446"/>
    </row>
    <row r="32" ht="13.5" customHeight="1">
      <c r="A32" s="268" t="s">
        <v>67</v>
      </c>
      <c r="B32" s="441"/>
      <c r="C32" s="442"/>
      <c r="D32" s="442"/>
      <c r="E32" s="442"/>
      <c r="F32" s="441"/>
      <c r="G32" s="441" t="e">
        <f t="shared" si="1006"/>
        <v>#DIV/0!</v>
      </c>
      <c r="H32" s="441"/>
      <c r="I32" s="443"/>
      <c r="J32" s="444"/>
      <c r="K32" s="445">
        <f t="shared" si="1009"/>
        <v>0</v>
      </c>
      <c r="L32" s="446"/>
      <c r="M32" s="442"/>
      <c r="N32" s="442"/>
      <c r="O32" s="447"/>
      <c r="P32" s="441" t="e">
        <f t="shared" si="1010"/>
        <v>#DIV/0!</v>
      </c>
      <c r="Q32" s="441"/>
      <c r="R32" s="441" t="e">
        <f t="shared" si="1011"/>
        <v>#DIV/0!</v>
      </c>
      <c r="S32" s="443"/>
      <c r="T32" s="443"/>
      <c r="U32" s="444">
        <f t="shared" si="1054"/>
        <v>0</v>
      </c>
      <c r="V32" s="445">
        <f t="shared" si="1013"/>
        <v>0</v>
      </c>
      <c r="W32" s="446"/>
      <c r="X32" s="446"/>
      <c r="Y32" s="448"/>
      <c r="Z32" s="442"/>
      <c r="AA32" s="442"/>
      <c r="AB32" s="442"/>
      <c r="AC32" s="441"/>
      <c r="AD32" s="441"/>
      <c r="AE32" s="441" t="e">
        <f t="shared" si="1055"/>
        <v>#DIV/0!</v>
      </c>
      <c r="AF32" s="443"/>
      <c r="AG32" s="444">
        <f t="shared" si="1056"/>
        <v>0</v>
      </c>
      <c r="AH32" s="445">
        <f t="shared" si="1015"/>
        <v>0</v>
      </c>
      <c r="AI32" s="449">
        <f t="shared" si="1016"/>
        <v>0</v>
      </c>
      <c r="AJ32" s="446"/>
      <c r="AK32" s="446"/>
      <c r="AL32" s="442"/>
      <c r="AM32" s="442"/>
      <c r="AN32" s="442"/>
      <c r="AO32" s="441"/>
      <c r="AP32" s="441"/>
      <c r="AQ32" s="441" t="e">
        <f t="shared" si="1017"/>
        <v>#DIV/0!</v>
      </c>
      <c r="AR32" s="443"/>
      <c r="AS32" s="443"/>
      <c r="AT32" s="444">
        <f t="shared" si="1018"/>
        <v>0</v>
      </c>
      <c r="AU32" s="449">
        <f t="shared" si="1019"/>
        <v>0</v>
      </c>
      <c r="AV32" s="446"/>
      <c r="AW32" s="444">
        <f t="shared" si="1020"/>
        <v>0</v>
      </c>
      <c r="AX32" s="445">
        <f t="shared" si="1021"/>
        <v>0</v>
      </c>
      <c r="AY32" s="446"/>
      <c r="AZ32" s="444">
        <f t="shared" si="1022"/>
        <v>0</v>
      </c>
      <c r="BA32" s="446"/>
      <c r="BB32" s="442"/>
      <c r="BC32" s="442"/>
      <c r="BD32" s="442"/>
      <c r="BE32" s="441"/>
      <c r="BF32" s="441"/>
      <c r="BG32" s="441" t="e">
        <f t="shared" si="1023"/>
        <v>#DIV/0!</v>
      </c>
      <c r="BH32" s="443"/>
      <c r="BI32" s="443"/>
      <c r="BJ32" s="444">
        <f t="shared" si="1024"/>
        <v>0</v>
      </c>
      <c r="BK32" s="449">
        <f t="shared" si="1025"/>
        <v>0</v>
      </c>
      <c r="BL32" s="446"/>
      <c r="BM32" s="444">
        <f t="shared" si="1026"/>
        <v>0</v>
      </c>
      <c r="BN32" s="445">
        <f t="shared" si="1027"/>
        <v>0</v>
      </c>
      <c r="BO32" s="446"/>
      <c r="BP32" s="444">
        <f t="shared" si="1028"/>
        <v>0</v>
      </c>
      <c r="BQ32" s="446"/>
      <c r="BR32" s="442"/>
      <c r="BS32" s="442"/>
      <c r="BT32" s="442"/>
      <c r="BU32" s="441"/>
      <c r="BV32" s="441"/>
      <c r="BW32" s="441" t="e">
        <f t="shared" si="1029"/>
        <v>#DIV/0!</v>
      </c>
      <c r="BX32" s="443"/>
      <c r="BY32" s="443"/>
      <c r="BZ32" s="443"/>
      <c r="CA32" s="444">
        <f t="shared" si="1030"/>
        <v>0</v>
      </c>
      <c r="CB32" s="449">
        <f t="shared" si="1031"/>
        <v>0</v>
      </c>
      <c r="CC32" s="446"/>
      <c r="CD32" s="444">
        <f t="shared" si="1032"/>
        <v>0</v>
      </c>
      <c r="CE32" s="445">
        <f t="shared" si="1033"/>
        <v>0</v>
      </c>
      <c r="CF32" s="446"/>
      <c r="CG32" s="444">
        <f t="shared" si="1034"/>
        <v>0</v>
      </c>
      <c r="CH32" s="445">
        <f t="shared" si="1035"/>
        <v>0</v>
      </c>
      <c r="CI32" s="446"/>
      <c r="CJ32" s="444">
        <f t="shared" si="1036"/>
        <v>0</v>
      </c>
      <c r="CK32" s="446"/>
      <c r="CL32" s="450">
        <f t="shared" si="1037"/>
        <v>1</v>
      </c>
      <c r="CM32" s="442"/>
      <c r="CN32" s="442"/>
      <c r="CO32" s="442"/>
      <c r="CP32" s="441"/>
      <c r="CQ32" s="441"/>
      <c r="CR32" s="441"/>
      <c r="CS32" s="443"/>
      <c r="CT32" s="444">
        <f t="shared" si="1038"/>
        <v>0</v>
      </c>
      <c r="CU32" s="449">
        <f t="shared" si="1039"/>
        <v>0</v>
      </c>
      <c r="CV32" s="446"/>
      <c r="CW32" s="444">
        <f t="shared" si="1040"/>
        <v>0</v>
      </c>
      <c r="CX32" s="446"/>
      <c r="CY32" s="442"/>
      <c r="CZ32" s="442"/>
      <c r="DA32" s="442"/>
      <c r="DB32" s="441"/>
      <c r="DC32" s="441"/>
      <c r="DD32" s="441" t="e">
        <f t="shared" si="1041"/>
        <v>#DIV/0!</v>
      </c>
      <c r="DE32" s="443"/>
      <c r="DF32" s="444">
        <f t="shared" si="1042"/>
        <v>0</v>
      </c>
      <c r="DG32" s="445">
        <f t="shared" si="1043"/>
        <v>0</v>
      </c>
      <c r="DH32" s="446"/>
      <c r="DI32" s="442"/>
      <c r="DJ32" s="442"/>
      <c r="DK32" s="442"/>
      <c r="DL32" s="441"/>
      <c r="DM32" s="441"/>
      <c r="DN32" s="441" t="e">
        <f t="shared" si="1044"/>
        <v>#DIV/0!</v>
      </c>
      <c r="DO32" s="443"/>
      <c r="DP32" s="444">
        <f t="shared" si="1045"/>
        <v>0</v>
      </c>
      <c r="DQ32" s="445">
        <f t="shared" si="1046"/>
        <v>0</v>
      </c>
      <c r="DR32" s="446"/>
      <c r="DS32" s="442"/>
      <c r="DT32" s="447"/>
      <c r="DU32" s="447"/>
      <c r="DV32" s="441" t="e">
        <f t="shared" si="1047"/>
        <v>#DIV/0!</v>
      </c>
      <c r="DW32" s="441"/>
      <c r="DX32" s="441" t="e">
        <f t="shared" si="1060"/>
        <v>#DIV/0!</v>
      </c>
      <c r="DY32" s="443"/>
      <c r="DZ32" s="444">
        <f t="shared" si="1061"/>
        <v>0</v>
      </c>
      <c r="EA32" s="445">
        <f t="shared" si="1050"/>
        <v>0</v>
      </c>
      <c r="EB32" s="446"/>
    </row>
    <row r="33" ht="45" customHeight="1">
      <c r="A33" s="308" t="s">
        <v>297</v>
      </c>
      <c r="B33" s="441">
        <f>'[7]численность 2020'!C45</f>
        <v>396.58001708984375</v>
      </c>
      <c r="C33" s="442">
        <v>113.80265</v>
      </c>
      <c r="D33" s="442">
        <v>160.358307</v>
      </c>
      <c r="E33" s="442">
        <f>'[7]численность 2020'!D45</f>
        <v>178.36575317382813</v>
      </c>
      <c r="F33" s="441">
        <v>0.28695999999999999</v>
      </c>
      <c r="G33" s="441">
        <f t="shared" si="1006"/>
        <v>0.40435296781087443</v>
      </c>
      <c r="H33" s="441">
        <f t="shared" si="1052"/>
        <v>0.44975981009507099</v>
      </c>
      <c r="I33" s="443">
        <f>'[7]заявки 2020-2021'!O39</f>
        <v>20</v>
      </c>
      <c r="J33" s="444">
        <f t="shared" si="1053"/>
        <v>62.428013610839841</v>
      </c>
      <c r="K33" s="445">
        <f t="shared" si="1009"/>
        <v>20</v>
      </c>
      <c r="L33" s="446">
        <v>20</v>
      </c>
      <c r="M33" s="442">
        <v>25</v>
      </c>
      <c r="N33" s="442">
        <v>28</v>
      </c>
      <c r="O33" s="447">
        <f>'[7]заявки 2020-2021'!K39</f>
        <v>26</v>
      </c>
      <c r="P33" s="441">
        <f t="shared" si="1010"/>
        <v>6.3038980590734969e-002</v>
      </c>
      <c r="Q33" s="441">
        <v>7.0604e-002</v>
      </c>
      <c r="R33" s="441">
        <f t="shared" si="1011"/>
        <v>6.5560539814364355e-002</v>
      </c>
      <c r="S33" s="443">
        <f>'[7]заявки 2020-2021'!M39</f>
        <v>4</v>
      </c>
      <c r="T33" s="443">
        <f>'[7]заявки 2020-2021'!N39</f>
        <v>0</v>
      </c>
      <c r="U33" s="444">
        <f t="shared" si="1054"/>
        <v>3.8999999999999999</v>
      </c>
      <c r="V33" s="445">
        <f t="shared" si="1013"/>
        <v>3.8999999999999999</v>
      </c>
      <c r="W33" s="446">
        <v>3</v>
      </c>
      <c r="X33" s="446"/>
      <c r="Y33" s="448"/>
      <c r="Z33" s="442">
        <v>0</v>
      </c>
      <c r="AA33" s="442">
        <v>0</v>
      </c>
      <c r="AB33" s="442">
        <f>'[7]численность 2020'!E45</f>
        <v>0</v>
      </c>
      <c r="AC33" s="441">
        <v>0</v>
      </c>
      <c r="AD33" s="441">
        <v>0</v>
      </c>
      <c r="AE33" s="441">
        <f t="shared" si="1055"/>
        <v>0</v>
      </c>
      <c r="AF33" s="443">
        <f>'[7]заявки 2020-2021'!J39</f>
        <v>0</v>
      </c>
      <c r="AG33" s="444">
        <f t="shared" si="1056"/>
        <v>0</v>
      </c>
      <c r="AH33" s="445">
        <f t="shared" si="1015"/>
        <v>0</v>
      </c>
      <c r="AI33" s="449">
        <f t="shared" si="1016"/>
        <v>0</v>
      </c>
      <c r="AJ33" s="446"/>
      <c r="AK33" s="446"/>
      <c r="AL33" s="442">
        <v>1634.248779</v>
      </c>
      <c r="AM33" s="442">
        <v>2062.1689449999999</v>
      </c>
      <c r="AN33" s="442">
        <f>'[7]численность 2020'!F45</f>
        <v>1816.110595703125</v>
      </c>
      <c r="AO33" s="441">
        <v>4.1208549999999997</v>
      </c>
      <c r="AP33" s="441">
        <v>5.1998819999999997</v>
      </c>
      <c r="AQ33" s="441">
        <f t="shared" si="1017"/>
        <v>4.5794304237262962</v>
      </c>
      <c r="AR33" s="443">
        <f>'[7]заявки 2020-2021'!D39</f>
        <v>122</v>
      </c>
      <c r="AS33" s="443">
        <f>'[7]заявки 2020-2021'!E39</f>
        <v>1</v>
      </c>
      <c r="AT33" s="444">
        <f t="shared" si="1018"/>
        <v>145.28884765625</v>
      </c>
      <c r="AU33" s="449">
        <f t="shared" si="1019"/>
        <v>122</v>
      </c>
      <c r="AV33" s="446">
        <v>122</v>
      </c>
      <c r="AW33" s="444">
        <f t="shared" si="1020"/>
        <v>30.5</v>
      </c>
      <c r="AX33" s="445">
        <f t="shared" si="1021"/>
        <v>1</v>
      </c>
      <c r="AY33" s="446">
        <v>1</v>
      </c>
      <c r="AZ33" s="444">
        <f t="shared" si="1022"/>
        <v>61</v>
      </c>
      <c r="BA33" s="446">
        <v>61</v>
      </c>
      <c r="BB33" s="442">
        <v>300.103363</v>
      </c>
      <c r="BC33" s="442">
        <v>301.530396</v>
      </c>
      <c r="BD33" s="442">
        <f>'[7]численность 2020'!G45</f>
        <v>222.29058837890625</v>
      </c>
      <c r="BE33" s="441">
        <v>0.75672799999999996</v>
      </c>
      <c r="BF33" s="441">
        <v>0.76032699999999998</v>
      </c>
      <c r="BG33" s="441">
        <f t="shared" si="1023"/>
        <v>0.56051888345283707</v>
      </c>
      <c r="BH33" s="443">
        <f>'[7]заявки 2020-2021'!B39</f>
        <v>4</v>
      </c>
      <c r="BI33" s="443">
        <f>'[7]заявки 2020-2021'!C39</f>
        <v>0</v>
      </c>
      <c r="BJ33" s="444">
        <f t="shared" si="1024"/>
        <v>6.6687176513671869</v>
      </c>
      <c r="BK33" s="449">
        <f t="shared" si="1025"/>
        <v>4</v>
      </c>
      <c r="BL33" s="446">
        <v>4</v>
      </c>
      <c r="BM33" s="444">
        <f t="shared" si="1026"/>
        <v>1</v>
      </c>
      <c r="BN33" s="445">
        <f t="shared" si="1027"/>
        <v>0</v>
      </c>
      <c r="BO33" s="446"/>
      <c r="BP33" s="444">
        <f t="shared" si="1028"/>
        <v>0.80000000000000004</v>
      </c>
      <c r="BQ33" s="446"/>
      <c r="BR33" s="442">
        <v>210.36248800000001</v>
      </c>
      <c r="BS33" s="442">
        <v>381.28207400000002</v>
      </c>
      <c r="BT33" s="442">
        <f>'[7]численность 2020'!H45</f>
        <v>393.34457397460938</v>
      </c>
      <c r="BU33" s="441">
        <v>0.53044199999999997</v>
      </c>
      <c r="BV33" s="441">
        <v>0.96142499999999997</v>
      </c>
      <c r="BW33" s="441">
        <f t="shared" si="1029"/>
        <v>0.99184163857025254</v>
      </c>
      <c r="BX33" s="443">
        <f>'[7]заявки 2020-2021'!F39</f>
        <v>3</v>
      </c>
      <c r="BY33" s="443">
        <f>'[7]заявки 2020-2021'!G39</f>
        <v>1</v>
      </c>
      <c r="BZ33" s="443">
        <f>'[7]заявки 2020-2021'!H39</f>
        <v>0</v>
      </c>
      <c r="CA33" s="444">
        <f t="shared" si="1030"/>
        <v>11.800337219238282</v>
      </c>
      <c r="CB33" s="449">
        <f t="shared" si="1031"/>
        <v>3</v>
      </c>
      <c r="CC33" s="446">
        <v>3</v>
      </c>
      <c r="CD33" s="444">
        <f t="shared" si="1032"/>
        <v>0</v>
      </c>
      <c r="CE33" s="445">
        <f t="shared" si="1033"/>
        <v>0</v>
      </c>
      <c r="CF33" s="446"/>
      <c r="CG33" s="444">
        <f t="shared" si="1034"/>
        <v>0</v>
      </c>
      <c r="CH33" s="445">
        <f t="shared" si="1035"/>
        <v>0</v>
      </c>
      <c r="CI33" s="446"/>
      <c r="CJ33" s="444">
        <f t="shared" si="1036"/>
        <v>0.60000000000000009</v>
      </c>
      <c r="CK33" s="446"/>
      <c r="CL33" s="450">
        <f t="shared" si="1037"/>
        <v>1</v>
      </c>
      <c r="CM33" s="442">
        <v>33</v>
      </c>
      <c r="CN33" s="442">
        <v>36</v>
      </c>
      <c r="CO33" s="442" t="e">
        <f>#NAME?</f>
        <v>#REF!</v>
      </c>
      <c r="CP33" s="441">
        <v>8.5000000000000006e-002</v>
      </c>
      <c r="CQ33" s="441">
        <v>9.2999999999999999e-002</v>
      </c>
      <c r="CR33" s="441" t="e">
        <f>#NAME?</f>
        <v>#REF!</v>
      </c>
      <c r="CS33" s="443" t="e">
        <f>#NAME?</f>
        <v>#REF!</v>
      </c>
      <c r="CT33" s="444" t="e">
        <f t="shared" si="1038"/>
        <v>#REF!</v>
      </c>
      <c r="CU33" s="449" t="e">
        <f t="shared" si="1039"/>
        <v>#REF!</v>
      </c>
      <c r="CV33" s="446"/>
      <c r="CW33" s="444">
        <f t="shared" si="1040"/>
        <v>0</v>
      </c>
      <c r="CX33" s="446"/>
      <c r="CY33" s="442">
        <v>0</v>
      </c>
      <c r="CZ33" s="442">
        <v>0</v>
      </c>
      <c r="DA33" s="442">
        <f>'[7]численность 2020'!I45</f>
        <v>0</v>
      </c>
      <c r="DB33" s="441">
        <v>0</v>
      </c>
      <c r="DC33" s="441">
        <v>0</v>
      </c>
      <c r="DD33" s="441">
        <f t="shared" si="1041"/>
        <v>0</v>
      </c>
      <c r="DE33" s="443">
        <f>'[7]заявки 2020-2021'!I39</f>
        <v>0</v>
      </c>
      <c r="DF33" s="444">
        <f t="shared" si="1042"/>
        <v>0</v>
      </c>
      <c r="DG33" s="445">
        <f t="shared" si="1043"/>
        <v>0</v>
      </c>
      <c r="DH33" s="446"/>
      <c r="DI33" s="442">
        <v>30.174948000000001</v>
      </c>
      <c r="DJ33" s="442">
        <v>36.641010000000001</v>
      </c>
      <c r="DK33" s="442">
        <f>'[7]численность 2020'!J45</f>
        <v>39.345386505126953</v>
      </c>
      <c r="DL33" s="441">
        <v>9.2392000000000002e-002</v>
      </c>
      <c r="DM33" s="441">
        <v>9.2392000000000002e-002</v>
      </c>
      <c r="DN33" s="441">
        <f t="shared" si="1044"/>
        <v>9.9211722249266526e-002</v>
      </c>
      <c r="DO33" s="443">
        <f>'[7]заявки 2020-2021'!P39</f>
        <v>1</v>
      </c>
      <c r="DP33" s="444">
        <f t="shared" si="1045"/>
        <v>3.9345386505126956</v>
      </c>
      <c r="DQ33" s="445">
        <f t="shared" si="1046"/>
        <v>1</v>
      </c>
      <c r="DR33" s="446">
        <v>1</v>
      </c>
      <c r="DS33" s="442">
        <v>129</v>
      </c>
      <c r="DT33" s="447">
        <v>136</v>
      </c>
      <c r="DU33" s="447">
        <f>'[7]заявки 2020-2021'!Q39</f>
        <v>145</v>
      </c>
      <c r="DV33" s="441">
        <f t="shared" si="1047"/>
        <v>0.3252811398481924</v>
      </c>
      <c r="DW33" s="441">
        <v>0.34293200000000001</v>
      </c>
      <c r="DX33" s="441">
        <f t="shared" si="1060"/>
        <v>0.36562608742626279</v>
      </c>
      <c r="DY33" s="443">
        <f>'[7]заявки 2020-2021'!S39</f>
        <v>7</v>
      </c>
      <c r="DZ33" s="444">
        <f t="shared" si="1061"/>
        <v>14.5</v>
      </c>
      <c r="EA33" s="445">
        <f t="shared" si="1050"/>
        <v>7</v>
      </c>
      <c r="EB33" s="446">
        <v>7</v>
      </c>
    </row>
    <row r="34" ht="33.75" customHeight="1">
      <c r="A34" s="308" t="s">
        <v>298</v>
      </c>
      <c r="B34" s="441">
        <f>'[7]численность 2020'!C46</f>
        <v>162.82099914550781</v>
      </c>
      <c r="C34" s="442">
        <v>325.48989899999998</v>
      </c>
      <c r="D34" s="442">
        <v>454.26168799999999</v>
      </c>
      <c r="E34" s="442">
        <f>'[7]численность 2020'!D46</f>
        <v>494.43472290039063</v>
      </c>
      <c r="F34" s="441">
        <v>2.1308669999999998</v>
      </c>
      <c r="G34" s="441">
        <f t="shared" si="1006"/>
        <v>2.7899453425320342</v>
      </c>
      <c r="H34" s="441">
        <f t="shared" si="1052"/>
        <v>3.0366766295208056</v>
      </c>
      <c r="I34" s="443">
        <f>'[7]заявки 2020-2021'!O40</f>
        <v>142</v>
      </c>
      <c r="J34" s="444">
        <f t="shared" si="1053"/>
        <v>173.0521530151367</v>
      </c>
      <c r="K34" s="445">
        <f t="shared" si="1009"/>
        <v>142</v>
      </c>
      <c r="L34" s="446">
        <v>142</v>
      </c>
      <c r="M34" s="442">
        <v>59</v>
      </c>
      <c r="N34" s="442">
        <v>74</v>
      </c>
      <c r="O34" s="447">
        <f>'[7]заявки 2020-2021'!K40</f>
        <v>89</v>
      </c>
      <c r="P34" s="441">
        <f t="shared" si="1010"/>
        <v>0.36236112239597318</v>
      </c>
      <c r="Q34" s="441">
        <v>0.45449000000000001</v>
      </c>
      <c r="R34" s="441">
        <f t="shared" si="1011"/>
        <v>0.54661254056341713</v>
      </c>
      <c r="S34" s="443">
        <f>'[7]заявки 2020-2021'!M40</f>
        <v>5</v>
      </c>
      <c r="T34" s="443">
        <f>'[7]заявки 2020-2021'!N40</f>
        <v>3</v>
      </c>
      <c r="U34" s="444">
        <f t="shared" si="1054"/>
        <v>13.35</v>
      </c>
      <c r="V34" s="445">
        <f t="shared" si="1013"/>
        <v>5</v>
      </c>
      <c r="W34" s="446">
        <v>5</v>
      </c>
      <c r="X34" s="446">
        <v>3</v>
      </c>
      <c r="Y34" s="448"/>
      <c r="Z34" s="442">
        <v>512.05120799999997</v>
      </c>
      <c r="AA34" s="442">
        <v>536.25176999999996</v>
      </c>
      <c r="AB34" s="442">
        <f>'[7]численность 2020'!E46</f>
        <v>575.14556884765625</v>
      </c>
      <c r="AC34" s="441">
        <v>3.352217</v>
      </c>
      <c r="AD34" s="441">
        <v>3.2935249999999998</v>
      </c>
      <c r="AE34" s="441">
        <f t="shared" si="1055"/>
        <v>3.532379557096732</v>
      </c>
      <c r="AF34" s="443">
        <f>'[7]заявки 2020-2021'!J40</f>
        <v>24</v>
      </c>
      <c r="AG34" s="444">
        <f t="shared" si="1056"/>
        <v>28.757278442382813</v>
      </c>
      <c r="AH34" s="445">
        <f t="shared" si="1015"/>
        <v>24</v>
      </c>
      <c r="AI34" s="449">
        <f t="shared" si="1016"/>
        <v>18</v>
      </c>
      <c r="AJ34" s="446">
        <v>24</v>
      </c>
      <c r="AK34" s="446">
        <v>18</v>
      </c>
      <c r="AL34" s="442">
        <v>406.86239599999999</v>
      </c>
      <c r="AM34" s="442">
        <v>639.46893299999999</v>
      </c>
      <c r="AN34" s="442">
        <f>'[7]численность 2020'!F46</f>
        <v>749.49847412109375</v>
      </c>
      <c r="AO34" s="441">
        <v>2.6635840000000002</v>
      </c>
      <c r="AP34" s="441">
        <v>3.92746</v>
      </c>
      <c r="AQ34" s="441">
        <f t="shared" si="1017"/>
        <v>4.6032052257048948</v>
      </c>
      <c r="AR34" s="443">
        <f>'[7]заявки 2020-2021'!D40</f>
        <v>26</v>
      </c>
      <c r="AS34" s="443">
        <f>'[7]заявки 2020-2021'!E40</f>
        <v>2</v>
      </c>
      <c r="AT34" s="444">
        <f t="shared" si="1018"/>
        <v>59.959877929687501</v>
      </c>
      <c r="AU34" s="449">
        <f t="shared" si="1019"/>
        <v>26</v>
      </c>
      <c r="AV34" s="446">
        <v>26</v>
      </c>
      <c r="AW34" s="444">
        <f t="shared" si="1020"/>
        <v>6.5</v>
      </c>
      <c r="AX34" s="445">
        <f t="shared" si="1021"/>
        <v>2</v>
      </c>
      <c r="AY34" s="446">
        <v>2</v>
      </c>
      <c r="AZ34" s="444">
        <f t="shared" si="1022"/>
        <v>13</v>
      </c>
      <c r="BA34" s="446">
        <v>13</v>
      </c>
      <c r="BB34" s="442">
        <v>315.27697799999999</v>
      </c>
      <c r="BC34" s="442">
        <v>299.43597399999999</v>
      </c>
      <c r="BD34" s="442">
        <f>'[7]численность 2020'!G46</f>
        <v>305.57565307617188</v>
      </c>
      <c r="BE34" s="441">
        <v>2.064006</v>
      </c>
      <c r="BF34" s="441">
        <v>1.8390610000000001</v>
      </c>
      <c r="BG34" s="441">
        <f t="shared" si="1023"/>
        <v>1.8767582478909179</v>
      </c>
      <c r="BH34" s="443">
        <f>'[7]заявки 2020-2021'!B40</f>
        <v>8</v>
      </c>
      <c r="BI34" s="443">
        <f>'[7]заявки 2020-2021'!C40</f>
        <v>1</v>
      </c>
      <c r="BJ34" s="444">
        <f t="shared" si="1024"/>
        <v>15.278782653808594</v>
      </c>
      <c r="BK34" s="449">
        <f t="shared" si="1025"/>
        <v>8</v>
      </c>
      <c r="BL34" s="446">
        <v>8</v>
      </c>
      <c r="BM34" s="444">
        <f t="shared" si="1026"/>
        <v>2</v>
      </c>
      <c r="BN34" s="445">
        <f t="shared" si="1027"/>
        <v>1</v>
      </c>
      <c r="BO34" s="446">
        <v>1</v>
      </c>
      <c r="BP34" s="444">
        <f t="shared" si="1028"/>
        <v>1.6000000000000001</v>
      </c>
      <c r="BQ34" s="446">
        <v>1</v>
      </c>
      <c r="BR34" s="442">
        <v>312.75476099999997</v>
      </c>
      <c r="BS34" s="442">
        <v>407.3408203125</v>
      </c>
      <c r="BT34" s="442">
        <f>'[7]численность 2020'!H46</f>
        <v>447.55441284179688</v>
      </c>
      <c r="BU34" s="441">
        <v>2.0474939999999999</v>
      </c>
      <c r="BV34" s="441">
        <v>2.5017860000000001</v>
      </c>
      <c r="BW34" s="441">
        <f t="shared" si="1029"/>
        <v>2.7487511757732928</v>
      </c>
      <c r="BX34" s="443">
        <f>'[7]заявки 2020-2021'!F40</f>
        <v>16</v>
      </c>
      <c r="BY34" s="443">
        <f>'[7]заявки 2020-2021'!G40</f>
        <v>2</v>
      </c>
      <c r="BZ34" s="443">
        <f>'[7]заявки 2020-2021'!H40</f>
        <v>2</v>
      </c>
      <c r="CA34" s="444">
        <f t="shared" si="1030"/>
        <v>31.328808898925786</v>
      </c>
      <c r="CB34" s="449">
        <f t="shared" si="1031"/>
        <v>16</v>
      </c>
      <c r="CC34" s="446">
        <v>16</v>
      </c>
      <c r="CD34" s="444">
        <f t="shared" si="1032"/>
        <v>2</v>
      </c>
      <c r="CE34" s="445">
        <f t="shared" si="1033"/>
        <v>2</v>
      </c>
      <c r="CF34" s="446">
        <v>2</v>
      </c>
      <c r="CG34" s="444">
        <f t="shared" si="1034"/>
        <v>2</v>
      </c>
      <c r="CH34" s="445">
        <f t="shared" si="1035"/>
        <v>2</v>
      </c>
      <c r="CI34" s="446">
        <v>2</v>
      </c>
      <c r="CJ34" s="444">
        <f t="shared" si="1036"/>
        <v>3.2000000000000002</v>
      </c>
      <c r="CK34" s="446">
        <v>3</v>
      </c>
      <c r="CL34" s="450">
        <f t="shared" si="1037"/>
        <v>1</v>
      </c>
      <c r="CM34" s="442">
        <v>0</v>
      </c>
      <c r="CN34" s="442">
        <v>112</v>
      </c>
      <c r="CO34" s="442" t="e">
        <f>#NAME?</f>
        <v>#REF!</v>
      </c>
      <c r="CP34" s="441">
        <v>0</v>
      </c>
      <c r="CQ34" s="441">
        <v>0.93400000000000005</v>
      </c>
      <c r="CR34" s="441" t="e">
        <f>#NAME?</f>
        <v>#REF!</v>
      </c>
      <c r="CS34" s="443" t="e">
        <f>#NAME?</f>
        <v>#REF!</v>
      </c>
      <c r="CT34" s="444" t="e">
        <f t="shared" si="1038"/>
        <v>#REF!</v>
      </c>
      <c r="CU34" s="449" t="e">
        <f t="shared" si="1039"/>
        <v>#REF!</v>
      </c>
      <c r="CV34" s="446"/>
      <c r="CW34" s="444">
        <f t="shared" si="1040"/>
        <v>0</v>
      </c>
      <c r="CX34" s="446"/>
      <c r="CY34" s="442">
        <v>0</v>
      </c>
      <c r="CZ34" s="442">
        <v>0</v>
      </c>
      <c r="DA34" s="442">
        <f>'[7]численность 2020'!I46</f>
        <v>0</v>
      </c>
      <c r="DB34" s="441">
        <v>0</v>
      </c>
      <c r="DC34" s="441">
        <v>0</v>
      </c>
      <c r="DD34" s="441">
        <f t="shared" si="1041"/>
        <v>0</v>
      </c>
      <c r="DE34" s="443">
        <f>'[7]заявки 2020-2021'!I40</f>
        <v>0</v>
      </c>
      <c r="DF34" s="444">
        <f t="shared" si="1042"/>
        <v>0</v>
      </c>
      <c r="DG34" s="445">
        <f t="shared" si="1043"/>
        <v>0</v>
      </c>
      <c r="DH34" s="446"/>
      <c r="DI34" s="442">
        <v>4.1347800000000001</v>
      </c>
      <c r="DJ34" s="442">
        <v>6.191262</v>
      </c>
      <c r="DK34" s="442">
        <f>'[7]численность 2020'!J46</f>
        <v>7.4827852249145508</v>
      </c>
      <c r="DL34" s="441">
        <v>3.8025000000000003e-002</v>
      </c>
      <c r="DM34" s="441">
        <v>3.8025000000000003e-002</v>
      </c>
      <c r="DN34" s="441">
        <f t="shared" si="1044"/>
        <v>4.5957126317763407e-002</v>
      </c>
      <c r="DO34" s="443">
        <f>'[7]заявки 2020-2021'!P40</f>
        <v>1</v>
      </c>
      <c r="DP34" s="444">
        <f t="shared" si="1045"/>
        <v>0.7482785224914551</v>
      </c>
      <c r="DQ34" s="445">
        <f t="shared" si="1046"/>
        <v>0.7482785224914551</v>
      </c>
      <c r="DR34" s="446"/>
      <c r="DS34" s="442">
        <v>0</v>
      </c>
      <c r="DT34" s="447">
        <v>0</v>
      </c>
      <c r="DU34" s="447">
        <f>'[7]заявки 2020-2021'!Q40</f>
        <v>0</v>
      </c>
      <c r="DV34" s="441">
        <f t="shared" si="1047"/>
        <v>0</v>
      </c>
      <c r="DW34" s="441">
        <v>0</v>
      </c>
      <c r="DX34" s="441">
        <f t="shared" si="1060"/>
        <v>0</v>
      </c>
      <c r="DY34" s="443">
        <f>'[7]заявки 2020-2021'!S40</f>
        <v>0</v>
      </c>
      <c r="DZ34" s="444">
        <f t="shared" si="1061"/>
        <v>0</v>
      </c>
      <c r="EA34" s="445">
        <f t="shared" si="1050"/>
        <v>0</v>
      </c>
      <c r="EB34" s="446"/>
    </row>
    <row r="35" ht="13.5" customHeight="1">
      <c r="A35" s="268" t="s">
        <v>70</v>
      </c>
      <c r="B35" s="441"/>
      <c r="C35" s="442"/>
      <c r="D35" s="442"/>
      <c r="E35" s="442"/>
      <c r="F35" s="441"/>
      <c r="G35" s="441" t="e">
        <f t="shared" si="1006"/>
        <v>#DIV/0!</v>
      </c>
      <c r="H35" s="441"/>
      <c r="I35" s="443"/>
      <c r="J35" s="444"/>
      <c r="K35" s="445">
        <f t="shared" si="1009"/>
        <v>0</v>
      </c>
      <c r="L35" s="446"/>
      <c r="M35" s="442"/>
      <c r="N35" s="442"/>
      <c r="O35" s="447"/>
      <c r="P35" s="441" t="e">
        <f t="shared" si="1010"/>
        <v>#DIV/0!</v>
      </c>
      <c r="Q35" s="441"/>
      <c r="R35" s="441" t="e">
        <f t="shared" si="1011"/>
        <v>#DIV/0!</v>
      </c>
      <c r="S35" s="443"/>
      <c r="T35" s="443"/>
      <c r="U35" s="444">
        <f t="shared" si="1054"/>
        <v>0</v>
      </c>
      <c r="V35" s="445">
        <f t="shared" si="1013"/>
        <v>0</v>
      </c>
      <c r="W35" s="446"/>
      <c r="X35" s="446"/>
      <c r="Y35" s="448"/>
      <c r="Z35" s="442"/>
      <c r="AA35" s="442"/>
      <c r="AB35" s="442"/>
      <c r="AC35" s="441"/>
      <c r="AD35" s="441"/>
      <c r="AE35" s="441" t="e">
        <f t="shared" si="1055"/>
        <v>#DIV/0!</v>
      </c>
      <c r="AF35" s="443"/>
      <c r="AG35" s="444">
        <f t="shared" si="1056"/>
        <v>0</v>
      </c>
      <c r="AH35" s="445">
        <f t="shared" si="1015"/>
        <v>0</v>
      </c>
      <c r="AI35" s="449">
        <f t="shared" si="1016"/>
        <v>0</v>
      </c>
      <c r="AJ35" s="446"/>
      <c r="AK35" s="446"/>
      <c r="AL35" s="442"/>
      <c r="AM35" s="442"/>
      <c r="AN35" s="442"/>
      <c r="AO35" s="441"/>
      <c r="AP35" s="441"/>
      <c r="AQ35" s="441" t="e">
        <f t="shared" si="1017"/>
        <v>#DIV/0!</v>
      </c>
      <c r="AR35" s="443"/>
      <c r="AS35" s="443"/>
      <c r="AT35" s="444">
        <f t="shared" si="1018"/>
        <v>0</v>
      </c>
      <c r="AU35" s="449">
        <f t="shared" si="1019"/>
        <v>0</v>
      </c>
      <c r="AV35" s="446"/>
      <c r="AW35" s="444">
        <f t="shared" si="1020"/>
        <v>0</v>
      </c>
      <c r="AX35" s="445">
        <f t="shared" si="1021"/>
        <v>0</v>
      </c>
      <c r="AY35" s="446"/>
      <c r="AZ35" s="444">
        <f t="shared" si="1022"/>
        <v>0</v>
      </c>
      <c r="BA35" s="446"/>
      <c r="BB35" s="442"/>
      <c r="BC35" s="442"/>
      <c r="BD35" s="442"/>
      <c r="BE35" s="441"/>
      <c r="BF35" s="441"/>
      <c r="BG35" s="441" t="e">
        <f t="shared" si="1023"/>
        <v>#DIV/0!</v>
      </c>
      <c r="BH35" s="443"/>
      <c r="BI35" s="443"/>
      <c r="BJ35" s="444">
        <f t="shared" si="1024"/>
        <v>0</v>
      </c>
      <c r="BK35" s="449">
        <f t="shared" si="1025"/>
        <v>0</v>
      </c>
      <c r="BL35" s="446"/>
      <c r="BM35" s="444">
        <f t="shared" si="1026"/>
        <v>0</v>
      </c>
      <c r="BN35" s="445">
        <f t="shared" si="1027"/>
        <v>0</v>
      </c>
      <c r="BO35" s="446"/>
      <c r="BP35" s="444">
        <f t="shared" si="1028"/>
        <v>0</v>
      </c>
      <c r="BQ35" s="446"/>
      <c r="BR35" s="442"/>
      <c r="BS35" s="442"/>
      <c r="BT35" s="442"/>
      <c r="BU35" s="441"/>
      <c r="BV35" s="441"/>
      <c r="BW35" s="441" t="e">
        <f t="shared" si="1029"/>
        <v>#DIV/0!</v>
      </c>
      <c r="BX35" s="443"/>
      <c r="BY35" s="443"/>
      <c r="BZ35" s="443"/>
      <c r="CA35" s="444">
        <f t="shared" si="1030"/>
        <v>0</v>
      </c>
      <c r="CB35" s="449">
        <f t="shared" si="1031"/>
        <v>0</v>
      </c>
      <c r="CC35" s="446"/>
      <c r="CD35" s="444">
        <f t="shared" si="1032"/>
        <v>0</v>
      </c>
      <c r="CE35" s="445">
        <f t="shared" si="1033"/>
        <v>0</v>
      </c>
      <c r="CF35" s="446"/>
      <c r="CG35" s="444">
        <f t="shared" si="1034"/>
        <v>0</v>
      </c>
      <c r="CH35" s="445">
        <f t="shared" si="1035"/>
        <v>0</v>
      </c>
      <c r="CI35" s="446"/>
      <c r="CJ35" s="444">
        <f t="shared" si="1036"/>
        <v>0</v>
      </c>
      <c r="CK35" s="446"/>
      <c r="CL35" s="450">
        <f t="shared" si="1037"/>
        <v>1</v>
      </c>
      <c r="CM35" s="442"/>
      <c r="CN35" s="442"/>
      <c r="CO35" s="442"/>
      <c r="CP35" s="441"/>
      <c r="CQ35" s="441"/>
      <c r="CR35" s="441"/>
      <c r="CS35" s="443"/>
      <c r="CT35" s="444">
        <f t="shared" si="1038"/>
        <v>0</v>
      </c>
      <c r="CU35" s="449">
        <f t="shared" si="1039"/>
        <v>0</v>
      </c>
      <c r="CV35" s="446"/>
      <c r="CW35" s="444">
        <f t="shared" si="1040"/>
        <v>0</v>
      </c>
      <c r="CX35" s="446"/>
      <c r="CY35" s="442"/>
      <c r="CZ35" s="442"/>
      <c r="DA35" s="442"/>
      <c r="DB35" s="441"/>
      <c r="DC35" s="441"/>
      <c r="DD35" s="441" t="e">
        <f t="shared" si="1041"/>
        <v>#DIV/0!</v>
      </c>
      <c r="DE35" s="443"/>
      <c r="DF35" s="444">
        <f t="shared" si="1042"/>
        <v>0</v>
      </c>
      <c r="DG35" s="445">
        <f t="shared" si="1043"/>
        <v>0</v>
      </c>
      <c r="DH35" s="446"/>
      <c r="DI35" s="442"/>
      <c r="DJ35" s="442"/>
      <c r="DK35" s="442"/>
      <c r="DL35" s="441"/>
      <c r="DM35" s="441"/>
      <c r="DN35" s="441" t="e">
        <f t="shared" si="1044"/>
        <v>#DIV/0!</v>
      </c>
      <c r="DO35" s="443"/>
      <c r="DP35" s="444">
        <f t="shared" si="1045"/>
        <v>0</v>
      </c>
      <c r="DQ35" s="445">
        <f t="shared" si="1046"/>
        <v>0</v>
      </c>
      <c r="DR35" s="446"/>
      <c r="DS35" s="442"/>
      <c r="DT35" s="447"/>
      <c r="DU35" s="447"/>
      <c r="DV35" s="441" t="e">
        <f t="shared" si="1047"/>
        <v>#DIV/0!</v>
      </c>
      <c r="DW35" s="441"/>
      <c r="DX35" s="441" t="e">
        <f t="shared" si="1060"/>
        <v>#DIV/0!</v>
      </c>
      <c r="DY35" s="443"/>
      <c r="DZ35" s="444">
        <f t="shared" si="1061"/>
        <v>0</v>
      </c>
      <c r="EA35" s="445">
        <f t="shared" si="1050"/>
        <v>0</v>
      </c>
      <c r="EB35" s="446"/>
    </row>
    <row r="36" ht="31.5" customHeight="1">
      <c r="A36" s="452" t="s">
        <v>77</v>
      </c>
      <c r="B36" s="441">
        <f>'[7]численность 2020'!C54</f>
        <v>7.1820001602172852</v>
      </c>
      <c r="C36" s="442">
        <v>2.247776</v>
      </c>
      <c r="D36" s="442">
        <v>2.1806730000000001</v>
      </c>
      <c r="E36" s="442">
        <f>'[7]численность 2020'!D54</f>
        <v>4.5509705543518066</v>
      </c>
      <c r="F36" s="441">
        <v>0.30363000000000001</v>
      </c>
      <c r="G36" s="441">
        <f t="shared" si="1006"/>
        <v>0.3036303360845416</v>
      </c>
      <c r="H36" s="441">
        <f t="shared" si="1052"/>
        <v>0.63366338802951527</v>
      </c>
      <c r="I36" s="443">
        <f>'[7]заявки 2020-2021'!O48</f>
        <v>0</v>
      </c>
      <c r="J36" s="444">
        <f t="shared" si="1053"/>
        <v>0</v>
      </c>
      <c r="K36" s="445">
        <f t="shared" si="1009"/>
        <v>0</v>
      </c>
      <c r="L36" s="446"/>
      <c r="M36" s="442">
        <v>9</v>
      </c>
      <c r="N36" s="442">
        <v>10</v>
      </c>
      <c r="O36" s="447">
        <f>'[7]заявки 2020-2021'!K48</f>
        <v>10</v>
      </c>
      <c r="P36" s="441">
        <f t="shared" si="1010"/>
        <v>1.2531328041250995</v>
      </c>
      <c r="Q36" s="441">
        <v>1.3923700000000001</v>
      </c>
      <c r="R36" s="441">
        <f t="shared" si="1011"/>
        <v>1.3923697823612216</v>
      </c>
      <c r="S36" s="443">
        <f>'[7]заявки 2020-2021'!M48</f>
        <v>1</v>
      </c>
      <c r="T36" s="443">
        <f>'[7]заявки 2020-2021'!N48</f>
        <v>1</v>
      </c>
      <c r="U36" s="444">
        <f t="shared" si="1054"/>
        <v>1.5</v>
      </c>
      <c r="V36" s="445">
        <f t="shared" si="1013"/>
        <v>1</v>
      </c>
      <c r="W36" s="446">
        <v>1</v>
      </c>
      <c r="X36" s="446"/>
      <c r="Y36" s="448"/>
      <c r="Z36" s="442">
        <v>1.926083</v>
      </c>
      <c r="AA36" s="442">
        <v>1.868584</v>
      </c>
      <c r="AB36" s="442">
        <f>'[7]численность 2020'!E54</f>
        <v>4.0769109725952148</v>
      </c>
      <c r="AC36" s="441">
        <v>0.26017600000000002</v>
      </c>
      <c r="AD36" s="441">
        <v>0.26017600000000002</v>
      </c>
      <c r="AE36" s="441">
        <f t="shared" si="1055"/>
        <v>0.56765676436184753</v>
      </c>
      <c r="AF36" s="443">
        <f>'[7]заявки 2020-2021'!J48</f>
        <v>0</v>
      </c>
      <c r="AG36" s="444">
        <f t="shared" si="1056"/>
        <v>0</v>
      </c>
      <c r="AH36" s="445">
        <f t="shared" si="1015"/>
        <v>0</v>
      </c>
      <c r="AI36" s="449">
        <f t="shared" si="1016"/>
        <v>0</v>
      </c>
      <c r="AJ36" s="446"/>
      <c r="AK36" s="446"/>
      <c r="AL36" s="442">
        <v>43.856056000000002</v>
      </c>
      <c r="AM36" s="442">
        <v>42.546836999999996</v>
      </c>
      <c r="AN36" s="442">
        <f>'[7]численность 2020'!F54</f>
        <v>46.694854736328125</v>
      </c>
      <c r="AO36" s="441">
        <v>5.9240930000000001</v>
      </c>
      <c r="AP36" s="441">
        <v>5.9240930000000001</v>
      </c>
      <c r="AQ36" s="441">
        <f t="shared" si="1017"/>
        <v>6.5016504726610052</v>
      </c>
      <c r="AR36" s="443">
        <f>'[7]заявки 2020-2021'!D48</f>
        <v>3</v>
      </c>
      <c r="AS36" s="443">
        <f>'[7]заявки 2020-2021'!E48</f>
        <v>0</v>
      </c>
      <c r="AT36" s="444">
        <f t="shared" si="1018"/>
        <v>4.6694854736328129</v>
      </c>
      <c r="AU36" s="449">
        <f t="shared" si="1019"/>
        <v>3</v>
      </c>
      <c r="AV36" s="446">
        <v>3</v>
      </c>
      <c r="AW36" s="444">
        <f t="shared" si="1020"/>
        <v>0</v>
      </c>
      <c r="AX36" s="445">
        <f t="shared" si="1021"/>
        <v>0</v>
      </c>
      <c r="AY36" s="446"/>
      <c r="AZ36" s="444">
        <f t="shared" si="1022"/>
        <v>1.5</v>
      </c>
      <c r="BA36" s="446">
        <v>1</v>
      </c>
      <c r="BB36" s="442">
        <v>3.1049440000000001</v>
      </c>
      <c r="BC36" s="442">
        <v>3.0122529999999998</v>
      </c>
      <c r="BD36" s="442">
        <f>'[7]численность 2020'!G54</f>
        <v>4.0966634750366211</v>
      </c>
      <c r="BE36" s="441">
        <v>0.41941699999999998</v>
      </c>
      <c r="BF36" s="441">
        <v>0.41941699999999998</v>
      </c>
      <c r="BG36" s="441">
        <f t="shared" si="1023"/>
        <v>0.57040704311439061</v>
      </c>
      <c r="BH36" s="443">
        <f>'[7]заявки 2020-2021'!B48</f>
        <v>0</v>
      </c>
      <c r="BI36" s="443">
        <f>'[7]заявки 2020-2021'!C48</f>
        <v>0</v>
      </c>
      <c r="BJ36" s="444">
        <f t="shared" si="1024"/>
        <v>0.12289990425109863</v>
      </c>
      <c r="BK36" s="449">
        <f t="shared" si="1025"/>
        <v>0</v>
      </c>
      <c r="BL36" s="446"/>
      <c r="BM36" s="444">
        <f t="shared" si="1026"/>
        <v>0</v>
      </c>
      <c r="BN36" s="445">
        <f t="shared" si="1027"/>
        <v>0</v>
      </c>
      <c r="BO36" s="446"/>
      <c r="BP36" s="444">
        <f t="shared" si="1028"/>
        <v>0</v>
      </c>
      <c r="BQ36" s="446"/>
      <c r="BR36" s="442">
        <v>35.893146999999999</v>
      </c>
      <c r="BS36" s="442">
        <v>34.821640000000002</v>
      </c>
      <c r="BT36" s="442">
        <f>'[7]численность 2020'!H54</f>
        <v>40.484676361083984</v>
      </c>
      <c r="BU36" s="441">
        <v>4.8484600000000002</v>
      </c>
      <c r="BV36" s="441">
        <v>4.8484600000000002</v>
      </c>
      <c r="BW36" s="441">
        <f t="shared" si="1029"/>
        <v>5.6369640013847002</v>
      </c>
      <c r="BX36" s="443">
        <f>'[7]заявки 2020-2021'!F48</f>
        <v>2</v>
      </c>
      <c r="BY36" s="443">
        <f>'[7]заявки 2020-2021'!G48</f>
        <v>0</v>
      </c>
      <c r="BZ36" s="443">
        <f>'[7]заявки 2020-2021'!H48</f>
        <v>0</v>
      </c>
      <c r="CA36" s="444">
        <f t="shared" si="1030"/>
        <v>3.238774108886719</v>
      </c>
      <c r="CB36" s="449">
        <f t="shared" si="1031"/>
        <v>2</v>
      </c>
      <c r="CC36" s="446">
        <v>2</v>
      </c>
      <c r="CD36" s="444">
        <f t="shared" si="1032"/>
        <v>0</v>
      </c>
      <c r="CE36" s="445">
        <f t="shared" si="1033"/>
        <v>0</v>
      </c>
      <c r="CF36" s="446"/>
      <c r="CG36" s="444">
        <f t="shared" si="1034"/>
        <v>0</v>
      </c>
      <c r="CH36" s="445">
        <f t="shared" si="1035"/>
        <v>0</v>
      </c>
      <c r="CI36" s="446"/>
      <c r="CJ36" s="444">
        <f t="shared" si="1036"/>
        <v>0.40000000000000002</v>
      </c>
      <c r="CK36" s="446"/>
      <c r="CL36" s="450">
        <f t="shared" si="1037"/>
        <v>1</v>
      </c>
      <c r="CM36" s="442">
        <v>35</v>
      </c>
      <c r="CN36" s="442">
        <v>0</v>
      </c>
      <c r="CO36" s="442" t="e">
        <f>#NAME?</f>
        <v>#REF!</v>
      </c>
      <c r="CP36" s="441">
        <v>3.5190000000000001</v>
      </c>
      <c r="CQ36" s="441">
        <v>0</v>
      </c>
      <c r="CR36" s="441" t="e">
        <f>#NAME?</f>
        <v>#REF!</v>
      </c>
      <c r="CS36" s="443" t="e">
        <f>#NAME?</f>
        <v>#REF!</v>
      </c>
      <c r="CT36" s="444" t="e">
        <f t="shared" ref="CT36:CT37" si="1063">IF((CO36*0.10000000000000001)&gt;0,CO36*0.80000000000000004,0)</f>
        <v>#REF!</v>
      </c>
      <c r="CU36" s="449" t="e">
        <f t="shared" si="1039"/>
        <v>#REF!</v>
      </c>
      <c r="CV36" s="446"/>
      <c r="CW36" s="444">
        <f t="shared" si="1040"/>
        <v>0</v>
      </c>
      <c r="CX36" s="446"/>
      <c r="CY36" s="442">
        <v>0</v>
      </c>
      <c r="CZ36" s="442">
        <v>0</v>
      </c>
      <c r="DA36" s="442">
        <f>'[7]численность 2020'!I54</f>
        <v>0</v>
      </c>
      <c r="DB36" s="441">
        <v>0</v>
      </c>
      <c r="DC36" s="441">
        <v>0</v>
      </c>
      <c r="DD36" s="441">
        <f t="shared" si="1041"/>
        <v>0</v>
      </c>
      <c r="DE36" s="443">
        <f>'[7]заявки 2020-2021'!I48</f>
        <v>0</v>
      </c>
      <c r="DF36" s="444">
        <f t="shared" si="1042"/>
        <v>0</v>
      </c>
      <c r="DG36" s="445">
        <f t="shared" si="1043"/>
        <v>0</v>
      </c>
      <c r="DH36" s="446"/>
      <c r="DI36" s="442">
        <v>0</v>
      </c>
      <c r="DJ36" s="442">
        <v>0</v>
      </c>
      <c r="DK36" s="442">
        <f>'[7]численность 2020'!J54</f>
        <v>0.23702971637248993</v>
      </c>
      <c r="DL36" s="441">
        <v>0</v>
      </c>
      <c r="DM36" s="441">
        <v>0</v>
      </c>
      <c r="DN36" s="441">
        <f t="shared" si="1044"/>
        <v>3.3003301459870592e-002</v>
      </c>
      <c r="DO36" s="443">
        <f>'[7]заявки 2020-2021'!P48</f>
        <v>0</v>
      </c>
      <c r="DP36" s="444">
        <f t="shared" si="1045"/>
        <v>2.3702971637248993e-002</v>
      </c>
      <c r="DQ36" s="445">
        <f t="shared" si="1046"/>
        <v>0</v>
      </c>
      <c r="DR36" s="446"/>
      <c r="DS36" s="442">
        <v>0</v>
      </c>
      <c r="DT36" s="447">
        <v>0</v>
      </c>
      <c r="DU36" s="447">
        <f>'[7]заявки 2020-2021'!Q48</f>
        <v>0</v>
      </c>
      <c r="DV36" s="441">
        <f t="shared" si="1047"/>
        <v>0</v>
      </c>
      <c r="DW36" s="441">
        <v>0</v>
      </c>
      <c r="DX36" s="441">
        <f t="shared" si="1060"/>
        <v>0</v>
      </c>
      <c r="DY36" s="443">
        <f>'[7]заявки 2020-2021'!S48</f>
        <v>0</v>
      </c>
      <c r="DZ36" s="444">
        <f t="shared" si="1061"/>
        <v>0</v>
      </c>
      <c r="EA36" s="445">
        <f t="shared" si="1050"/>
        <v>0</v>
      </c>
      <c r="EB36" s="446"/>
    </row>
    <row r="37" ht="32.25" customHeight="1">
      <c r="A37" s="452" t="s">
        <v>76</v>
      </c>
      <c r="B37" s="441">
        <f>'[7]численность 2020'!C53</f>
        <v>11.595999717712402</v>
      </c>
      <c r="C37" s="442">
        <v>6.3859170000000001</v>
      </c>
      <c r="D37" s="442">
        <v>8.1653979999999997</v>
      </c>
      <c r="E37" s="442">
        <f>'[7]численность 2020'!D53</f>
        <v>9.9799308776855469</v>
      </c>
      <c r="F37" s="441">
        <v>0.57375699999999996</v>
      </c>
      <c r="G37" s="441">
        <f t="shared" si="1006"/>
        <v>0.70415641969796416</v>
      </c>
      <c r="H37" s="441">
        <f t="shared" si="1052"/>
        <v>0.86063566062714036</v>
      </c>
      <c r="I37" s="443">
        <f>'[7]заявки 2020-2021'!O51</f>
        <v>0</v>
      </c>
      <c r="J37" s="444">
        <f t="shared" si="1053"/>
        <v>0</v>
      </c>
      <c r="K37" s="445">
        <f t="shared" si="1009"/>
        <v>0</v>
      </c>
      <c r="L37" s="446"/>
      <c r="M37" s="442">
        <v>15</v>
      </c>
      <c r="N37" s="442">
        <v>15</v>
      </c>
      <c r="O37" s="447">
        <f>'[7]заявки 2020-2021'!K51</f>
        <v>15</v>
      </c>
      <c r="P37" s="441">
        <f t="shared" si="1010"/>
        <v>1.2935495313170913</v>
      </c>
      <c r="Q37" s="441">
        <v>1.29355</v>
      </c>
      <c r="R37" s="441">
        <f t="shared" si="1011"/>
        <v>1.2935495313170913</v>
      </c>
      <c r="S37" s="443">
        <f>'[7]заявки 2020-2021'!M51</f>
        <v>2</v>
      </c>
      <c r="T37" s="443">
        <f>'[7]заявки 2020-2021'!N51</f>
        <v>2</v>
      </c>
      <c r="U37" s="444">
        <f t="shared" si="1054"/>
        <v>2.25</v>
      </c>
      <c r="V37" s="445">
        <f t="shared" si="1013"/>
        <v>2</v>
      </c>
      <c r="W37" s="446">
        <v>2</v>
      </c>
      <c r="X37" s="446">
        <v>2</v>
      </c>
      <c r="Y37" s="448"/>
      <c r="Z37" s="442">
        <v>0</v>
      </c>
      <c r="AA37" s="442">
        <v>0</v>
      </c>
      <c r="AB37" s="442">
        <f>'[7]численность 2020'!E53</f>
        <v>0</v>
      </c>
      <c r="AC37" s="441">
        <v>0</v>
      </c>
      <c r="AD37" s="441">
        <v>0</v>
      </c>
      <c r="AE37" s="441">
        <f t="shared" si="1055"/>
        <v>0</v>
      </c>
      <c r="AF37" s="443">
        <f>'[7]заявки 2020-2021'!J51</f>
        <v>0</v>
      </c>
      <c r="AG37" s="444">
        <f t="shared" si="1056"/>
        <v>0</v>
      </c>
      <c r="AH37" s="445">
        <f t="shared" si="1015"/>
        <v>0</v>
      </c>
      <c r="AI37" s="449">
        <f t="shared" si="1016"/>
        <v>0</v>
      </c>
      <c r="AJ37" s="446"/>
      <c r="AK37" s="446"/>
      <c r="AL37" s="442">
        <v>62.044994000000003</v>
      </c>
      <c r="AM37" s="442">
        <v>71.447235000000006</v>
      </c>
      <c r="AN37" s="442">
        <f>'[7]численность 2020'!F53</f>
        <v>79.007797241210938</v>
      </c>
      <c r="AO37" s="441">
        <v>5.574573</v>
      </c>
      <c r="AP37" s="441">
        <v>6.1613689999999997</v>
      </c>
      <c r="AQ37" s="441">
        <f t="shared" si="1017"/>
        <v>6.8133666061176124</v>
      </c>
      <c r="AR37" s="443">
        <f>'[7]заявки 2020-2021'!D51</f>
        <v>7</v>
      </c>
      <c r="AS37" s="443">
        <f>'[7]заявки 2020-2021'!E51</f>
        <v>1</v>
      </c>
      <c r="AT37" s="444">
        <f t="shared" si="1018"/>
        <v>7.9007797241210938</v>
      </c>
      <c r="AU37" s="449">
        <f t="shared" si="1019"/>
        <v>7</v>
      </c>
      <c r="AV37" s="446">
        <v>7</v>
      </c>
      <c r="AW37" s="444">
        <f t="shared" si="1020"/>
        <v>1.75</v>
      </c>
      <c r="AX37" s="445">
        <f t="shared" si="1021"/>
        <v>1</v>
      </c>
      <c r="AY37" s="446">
        <v>1</v>
      </c>
      <c r="AZ37" s="444">
        <f t="shared" si="1022"/>
        <v>3.5</v>
      </c>
      <c r="BA37" s="446">
        <v>3</v>
      </c>
      <c r="BB37" s="442">
        <v>33.937278999999997</v>
      </c>
      <c r="BC37" s="442">
        <v>35.358192000000003</v>
      </c>
      <c r="BD37" s="442">
        <f>'[7]численность 2020'!G53</f>
        <v>38.432819366455078</v>
      </c>
      <c r="BE37" s="441">
        <v>3.0491709999999999</v>
      </c>
      <c r="BF37" s="441">
        <v>3.049172</v>
      </c>
      <c r="BG37" s="441">
        <f t="shared" si="1023"/>
        <v>3.314317031911493</v>
      </c>
      <c r="BH37" s="443">
        <f>'[7]заявки 2020-2021'!B51</f>
        <v>3</v>
      </c>
      <c r="BI37" s="443">
        <f>'[7]заявки 2020-2021'!C51</f>
        <v>0</v>
      </c>
      <c r="BJ37" s="444">
        <f t="shared" si="1024"/>
        <v>2.6902973556518557</v>
      </c>
      <c r="BK37" s="449">
        <f t="shared" si="1025"/>
        <v>2.6902973556518557</v>
      </c>
      <c r="BL37" s="446">
        <v>2</v>
      </c>
      <c r="BM37" s="444">
        <f t="shared" si="1026"/>
        <v>0</v>
      </c>
      <c r="BN37" s="445">
        <f t="shared" si="1027"/>
        <v>0</v>
      </c>
      <c r="BO37" s="446"/>
      <c r="BP37" s="444">
        <f t="shared" si="1028"/>
        <v>0.40000000000000002</v>
      </c>
      <c r="BQ37" s="446"/>
      <c r="BR37" s="442">
        <v>67.321235999999999</v>
      </c>
      <c r="BS37" s="442">
        <v>69.563400000000001</v>
      </c>
      <c r="BT37" s="442">
        <f>'[7]численность 2020'!H53</f>
        <v>72.638023376464844</v>
      </c>
      <c r="BU37" s="441">
        <v>6.0486279999999999</v>
      </c>
      <c r="BV37" s="441">
        <v>5.9989140000000001</v>
      </c>
      <c r="BW37" s="441">
        <f t="shared" si="1029"/>
        <v>6.2640587396284007</v>
      </c>
      <c r="BX37" s="443">
        <f>'[7]заявки 2020-2021'!F51</f>
        <v>7</v>
      </c>
      <c r="BY37" s="443">
        <f>'[7]заявки 2020-2021'!G51</f>
        <v>2</v>
      </c>
      <c r="BZ37" s="443">
        <f>'[7]заявки 2020-2021'!H51</f>
        <v>0</v>
      </c>
      <c r="CA37" s="444">
        <f t="shared" si="1030"/>
        <v>7.2638023376464851</v>
      </c>
      <c r="CB37" s="449">
        <f t="shared" si="1031"/>
        <v>7</v>
      </c>
      <c r="CC37" s="446">
        <v>7</v>
      </c>
      <c r="CD37" s="444">
        <f t="shared" si="1032"/>
        <v>0.875</v>
      </c>
      <c r="CE37" s="445">
        <f t="shared" si="1033"/>
        <v>0.875</v>
      </c>
      <c r="CF37" s="446">
        <v>1</v>
      </c>
      <c r="CG37" s="444">
        <f t="shared" si="1034"/>
        <v>0.875</v>
      </c>
      <c r="CH37" s="445">
        <f t="shared" si="1035"/>
        <v>0</v>
      </c>
      <c r="CI37" s="446"/>
      <c r="CJ37" s="444">
        <f t="shared" si="1036"/>
        <v>1.4000000000000001</v>
      </c>
      <c r="CK37" s="446">
        <v>1</v>
      </c>
      <c r="CL37" s="450">
        <f t="shared" si="1037"/>
        <v>1</v>
      </c>
      <c r="CM37" s="442">
        <v>35</v>
      </c>
      <c r="CN37" s="442">
        <v>0</v>
      </c>
      <c r="CO37" s="442" t="e">
        <f>#NAME?</f>
        <v>#REF!</v>
      </c>
      <c r="CP37" s="441">
        <v>3.5190000000000001</v>
      </c>
      <c r="CQ37" s="441">
        <v>0</v>
      </c>
      <c r="CR37" s="441" t="e">
        <f>#NAME?</f>
        <v>#REF!</v>
      </c>
      <c r="CS37" s="443" t="e">
        <f>#NAME?</f>
        <v>#REF!</v>
      </c>
      <c r="CT37" s="444" t="e">
        <f t="shared" si="1063"/>
        <v>#REF!</v>
      </c>
      <c r="CU37" s="449" t="e">
        <f t="shared" si="1039"/>
        <v>#REF!</v>
      </c>
      <c r="CV37" s="446"/>
      <c r="CW37" s="444">
        <f t="shared" si="1040"/>
        <v>0</v>
      </c>
      <c r="CX37" s="446"/>
      <c r="CY37" s="442">
        <v>0</v>
      </c>
      <c r="CZ37" s="442">
        <v>0</v>
      </c>
      <c r="DA37" s="442">
        <f>'[7]численность 2020'!I53</f>
        <v>0</v>
      </c>
      <c r="DB37" s="441">
        <v>0</v>
      </c>
      <c r="DC37" s="441">
        <v>0</v>
      </c>
      <c r="DD37" s="441">
        <f t="shared" si="1041"/>
        <v>0</v>
      </c>
      <c r="DE37" s="443">
        <f>'[7]заявки 2020-2021'!I51</f>
        <v>0</v>
      </c>
      <c r="DF37" s="444">
        <f t="shared" si="1042"/>
        <v>0</v>
      </c>
      <c r="DG37" s="445">
        <f t="shared" si="1043"/>
        <v>0</v>
      </c>
      <c r="DH37" s="446"/>
      <c r="DI37" s="442">
        <v>0</v>
      </c>
      <c r="DJ37" s="442">
        <v>6.3005000000000005e-002</v>
      </c>
      <c r="DK37" s="442">
        <f>'[7]численность 2020'!J53</f>
        <v>0.31502309441566467</v>
      </c>
      <c r="DL37" s="441">
        <v>5.4330000000000003e-003</v>
      </c>
      <c r="DM37" s="441">
        <v>5.4330000000000003e-003</v>
      </c>
      <c r="DN37" s="441">
        <f t="shared" si="1044"/>
        <v>2.7166531742362852e-002</v>
      </c>
      <c r="DO37" s="443">
        <f>'[7]заявки 2020-2021'!P51</f>
        <v>0</v>
      </c>
      <c r="DP37" s="444">
        <f t="shared" si="1045"/>
        <v>3.150230944156647e-002</v>
      </c>
      <c r="DQ37" s="445">
        <f t="shared" si="1046"/>
        <v>0</v>
      </c>
      <c r="DR37" s="446"/>
      <c r="DS37" s="442">
        <v>0</v>
      </c>
      <c r="DT37" s="447">
        <v>0</v>
      </c>
      <c r="DU37" s="447">
        <f>'[7]заявки 2020-2021'!Q51</f>
        <v>0</v>
      </c>
      <c r="DV37" s="441">
        <f t="shared" si="1047"/>
        <v>0</v>
      </c>
      <c r="DW37" s="441">
        <v>0</v>
      </c>
      <c r="DX37" s="441">
        <f t="shared" si="1060"/>
        <v>0</v>
      </c>
      <c r="DY37" s="443">
        <f>'[7]заявки 2020-2021'!S51</f>
        <v>0</v>
      </c>
      <c r="DZ37" s="444">
        <f t="shared" si="1061"/>
        <v>0</v>
      </c>
      <c r="EA37" s="445">
        <f t="shared" si="1050"/>
        <v>0</v>
      </c>
      <c r="EB37" s="446"/>
    </row>
    <row r="38" ht="32.25" customHeight="1">
      <c r="A38" s="452" t="s">
        <v>75</v>
      </c>
      <c r="B38" s="441">
        <f>'[7]численность 2020'!C52</f>
        <v>16.030000686645508</v>
      </c>
      <c r="C38" s="442">
        <v>45.401741000000001</v>
      </c>
      <c r="D38" s="442">
        <v>47.878044000000003</v>
      </c>
      <c r="E38" s="442">
        <f>'[7]численность 2020'!D52</f>
        <v>49.609413146972656</v>
      </c>
      <c r="F38" s="441">
        <v>2.8322980000000002</v>
      </c>
      <c r="G38" s="441">
        <f t="shared" si="1006"/>
        <v>2.9867774221809524</v>
      </c>
      <c r="H38" s="441">
        <f t="shared" si="1052"/>
        <v>3.0947854661230267</v>
      </c>
      <c r="I38" s="443">
        <f>'[7]заявки 2020-2021'!O50</f>
        <v>17</v>
      </c>
      <c r="J38" s="444">
        <f t="shared" si="1053"/>
        <v>17.36329460144043</v>
      </c>
      <c r="K38" s="445">
        <f t="shared" si="1009"/>
        <v>17</v>
      </c>
      <c r="L38" s="446">
        <v>17</v>
      </c>
      <c r="M38" s="442">
        <v>15</v>
      </c>
      <c r="N38" s="442">
        <v>15</v>
      </c>
      <c r="O38" s="447">
        <f>'[7]заявки 2020-2021'!K50</f>
        <v>16</v>
      </c>
      <c r="P38" s="441">
        <f t="shared" si="1010"/>
        <v>0.93574543714751091</v>
      </c>
      <c r="Q38" s="441">
        <v>0.93574500000000005</v>
      </c>
      <c r="R38" s="441">
        <f t="shared" si="1011"/>
        <v>0.99812846629067831</v>
      </c>
      <c r="S38" s="443">
        <f>'[7]заявки 2020-2021'!M50</f>
        <v>2</v>
      </c>
      <c r="T38" s="443">
        <f>'[7]заявки 2020-2021'!N50</f>
        <v>1</v>
      </c>
      <c r="U38" s="444">
        <f t="shared" si="1054"/>
        <v>2.3999999999999999</v>
      </c>
      <c r="V38" s="445">
        <f t="shared" si="1013"/>
        <v>2</v>
      </c>
      <c r="W38" s="446">
        <v>2</v>
      </c>
      <c r="X38" s="446">
        <v>1</v>
      </c>
      <c r="Y38" s="448"/>
      <c r="Z38" s="442">
        <v>59.224711999999997</v>
      </c>
      <c r="AA38" s="442">
        <v>66.123230000000007</v>
      </c>
      <c r="AB38" s="442">
        <f>'[7]численность 2020'!E52</f>
        <v>69.463600158691406</v>
      </c>
      <c r="AC38" s="441">
        <v>3.694617</v>
      </c>
      <c r="AD38" s="441">
        <v>4.1249669999999998</v>
      </c>
      <c r="AE38" s="441">
        <f t="shared" si="1055"/>
        <v>4.3333497930889733</v>
      </c>
      <c r="AF38" s="443">
        <f>'[7]заявки 2020-2021'!J50</f>
        <v>3</v>
      </c>
      <c r="AG38" s="444">
        <f t="shared" si="1056"/>
        <v>3.4731800079345705</v>
      </c>
      <c r="AH38" s="445">
        <f t="shared" si="1015"/>
        <v>3</v>
      </c>
      <c r="AI38" s="449">
        <f t="shared" si="1016"/>
        <v>2.25</v>
      </c>
      <c r="AJ38" s="446">
        <v>3</v>
      </c>
      <c r="AK38" s="446">
        <v>2</v>
      </c>
      <c r="AL38" s="442">
        <v>110.268478</v>
      </c>
      <c r="AM38" s="442">
        <v>125.43049600000001</v>
      </c>
      <c r="AN38" s="442">
        <f>'[7]численность 2020'!F52</f>
        <v>142.94174194335938</v>
      </c>
      <c r="AO38" s="441">
        <v>6.8788819999999999</v>
      </c>
      <c r="AP38" s="441">
        <v>7.8247340000000003</v>
      </c>
      <c r="AQ38" s="441">
        <f t="shared" si="1017"/>
        <v>8.9171388534276996</v>
      </c>
      <c r="AR38" s="443">
        <f>'[7]заявки 2020-2021'!D50</f>
        <v>17</v>
      </c>
      <c r="AS38" s="443">
        <f>'[7]заявки 2020-2021'!E50</f>
        <v>1</v>
      </c>
      <c r="AT38" s="444">
        <f t="shared" si="1018"/>
        <v>17.153009033203123</v>
      </c>
      <c r="AU38" s="449">
        <f t="shared" si="1019"/>
        <v>17</v>
      </c>
      <c r="AV38" s="446">
        <v>17</v>
      </c>
      <c r="AW38" s="444">
        <f t="shared" si="1020"/>
        <v>4.25</v>
      </c>
      <c r="AX38" s="445">
        <f t="shared" si="1021"/>
        <v>1</v>
      </c>
      <c r="AY38" s="446">
        <v>1</v>
      </c>
      <c r="AZ38" s="444">
        <f t="shared" si="1022"/>
        <v>8.5</v>
      </c>
      <c r="BA38" s="446">
        <v>8</v>
      </c>
      <c r="BB38" s="442">
        <v>47.575581</v>
      </c>
      <c r="BC38" s="442">
        <v>63.887259999999998</v>
      </c>
      <c r="BD38" s="442">
        <f>'[7]численность 2020'!G52</f>
        <v>69.667694091796875</v>
      </c>
      <c r="BE38" s="441">
        <v>2.9679090000000001</v>
      </c>
      <c r="BF38" s="441">
        <v>3.9854810000000001</v>
      </c>
      <c r="BG38" s="441">
        <f t="shared" si="1023"/>
        <v>4.3460817908658349</v>
      </c>
      <c r="BH38" s="443">
        <f>'[7]заявки 2020-2021'!B50</f>
        <v>5</v>
      </c>
      <c r="BI38" s="443">
        <f>'[7]заявки 2020-2021'!C50</f>
        <v>1</v>
      </c>
      <c r="BJ38" s="444">
        <f t="shared" si="1024"/>
        <v>5.5734155273437498</v>
      </c>
      <c r="BK38" s="449">
        <f t="shared" si="1025"/>
        <v>5</v>
      </c>
      <c r="BL38" s="446">
        <v>5</v>
      </c>
      <c r="BM38" s="444">
        <f t="shared" si="1026"/>
        <v>1.25</v>
      </c>
      <c r="BN38" s="445">
        <f t="shared" si="1027"/>
        <v>1</v>
      </c>
      <c r="BO38" s="446">
        <v>1</v>
      </c>
      <c r="BP38" s="444">
        <f t="shared" si="1028"/>
        <v>1</v>
      </c>
      <c r="BQ38" s="446">
        <v>1</v>
      </c>
      <c r="BR38" s="442">
        <v>95.657287999999994</v>
      </c>
      <c r="BS38" s="442">
        <v>113.323837</v>
      </c>
      <c r="BT38" s="442">
        <f>'[7]численность 2020'!H52</f>
        <v>117.24046325683594</v>
      </c>
      <c r="BU38" s="441">
        <v>5.9673910000000001</v>
      </c>
      <c r="BV38" s="441">
        <v>7.0694840000000001</v>
      </c>
      <c r="BW38" s="441">
        <f t="shared" si="1029"/>
        <v>7.313815236109642</v>
      </c>
      <c r="BX38" s="443">
        <f>'[7]заявки 2020-2021'!F50</f>
        <v>11</v>
      </c>
      <c r="BY38" s="443">
        <f>'[7]заявки 2020-2021'!G50</f>
        <v>1</v>
      </c>
      <c r="BZ38" s="443">
        <f>'[7]заявки 2020-2021'!H50</f>
        <v>1</v>
      </c>
      <c r="CA38" s="444">
        <f t="shared" si="1030"/>
        <v>11.724046325683595</v>
      </c>
      <c r="CB38" s="449">
        <f t="shared" si="1031"/>
        <v>11</v>
      </c>
      <c r="CC38" s="446">
        <v>11</v>
      </c>
      <c r="CD38" s="444">
        <f t="shared" si="1032"/>
        <v>1.375</v>
      </c>
      <c r="CE38" s="445">
        <f t="shared" si="1033"/>
        <v>1</v>
      </c>
      <c r="CF38" s="446">
        <v>1</v>
      </c>
      <c r="CG38" s="444">
        <f t="shared" si="1034"/>
        <v>1.375</v>
      </c>
      <c r="CH38" s="445">
        <f t="shared" si="1035"/>
        <v>1</v>
      </c>
      <c r="CI38" s="446">
        <v>1</v>
      </c>
      <c r="CJ38" s="444">
        <f t="shared" si="1036"/>
        <v>2.2000000000000002</v>
      </c>
      <c r="CK38" s="446">
        <v>2</v>
      </c>
      <c r="CL38" s="450">
        <f t="shared" si="1037"/>
        <v>1</v>
      </c>
      <c r="CM38" s="442">
        <v>35</v>
      </c>
      <c r="CN38" s="442">
        <v>0</v>
      </c>
      <c r="CO38" s="442" t="e">
        <f>#NAME?</f>
        <v>#REF!</v>
      </c>
      <c r="CP38" s="441">
        <v>3.5190000000000001</v>
      </c>
      <c r="CQ38" s="441">
        <v>0</v>
      </c>
      <c r="CR38" s="441" t="e">
        <f>#NAME?</f>
        <v>#REF!</v>
      </c>
      <c r="CS38" s="443" t="e">
        <f>#NAME?</f>
        <v>#REF!</v>
      </c>
      <c r="CT38" s="444" t="e">
        <f t="shared" si="1038"/>
        <v>#REF!</v>
      </c>
      <c r="CU38" s="449" t="e">
        <f>IF(CS38&lt;CT38,CS38,CT38)</f>
        <v>#REF!</v>
      </c>
      <c r="CV38" s="446"/>
      <c r="CW38" s="444">
        <f>CV38*0.80000000000000004</f>
        <v>0</v>
      </c>
      <c r="CX38" s="446"/>
      <c r="CY38" s="442">
        <v>0</v>
      </c>
      <c r="CZ38" s="442">
        <v>0</v>
      </c>
      <c r="DA38" s="442">
        <f>'[7]численность 2020'!I52</f>
        <v>0</v>
      </c>
      <c r="DB38" s="441">
        <v>0</v>
      </c>
      <c r="DC38" s="441">
        <v>0</v>
      </c>
      <c r="DD38" s="441">
        <f t="shared" si="1041"/>
        <v>0</v>
      </c>
      <c r="DE38" s="443">
        <f>'[7]заявки 2020-2021'!I50</f>
        <v>0</v>
      </c>
      <c r="DF38" s="444">
        <f t="shared" si="1042"/>
        <v>0</v>
      </c>
      <c r="DG38" s="445">
        <f t="shared" si="1043"/>
        <v>0</v>
      </c>
      <c r="DH38" s="446"/>
      <c r="DI38" s="442">
        <v>0.58079719543457031</v>
      </c>
      <c r="DJ38" s="442">
        <v>0.58185100000000001</v>
      </c>
      <c r="DK38" s="442">
        <f>'[7]численность 2020'!J52</f>
        <v>0.43425607681274414</v>
      </c>
      <c r="DL38" s="441">
        <v>3.6297999999999997e-002</v>
      </c>
      <c r="DM38" s="441">
        <v>3.6297999999999997e-002</v>
      </c>
      <c r="DN38" s="441">
        <f t="shared" si="1044"/>
        <v>2.7090209495406956e-002</v>
      </c>
      <c r="DO38" s="443">
        <f>'[7]заявки 2020-2021'!P50</f>
        <v>0</v>
      </c>
      <c r="DP38" s="444">
        <f t="shared" si="1045"/>
        <v>4.3425607681274417e-002</v>
      </c>
      <c r="DQ38" s="445">
        <f t="shared" si="1046"/>
        <v>0</v>
      </c>
      <c r="DR38" s="446"/>
      <c r="DS38" s="442">
        <v>0</v>
      </c>
      <c r="DT38" s="447">
        <v>0</v>
      </c>
      <c r="DU38" s="447">
        <f>'[7]заявки 2020-2021'!Q50</f>
        <v>0</v>
      </c>
      <c r="DV38" s="441">
        <f t="shared" si="1047"/>
        <v>0</v>
      </c>
      <c r="DW38" s="441">
        <v>0</v>
      </c>
      <c r="DX38" s="441">
        <f t="shared" si="1060"/>
        <v>0</v>
      </c>
      <c r="DY38" s="443">
        <f>'[7]заявки 2020-2021'!S50</f>
        <v>0</v>
      </c>
      <c r="DZ38" s="444">
        <f t="shared" si="1061"/>
        <v>0</v>
      </c>
      <c r="EA38" s="445">
        <f t="shared" si="1050"/>
        <v>0</v>
      </c>
      <c r="EB38" s="446"/>
    </row>
    <row r="39" ht="30.75" customHeight="1">
      <c r="A39" s="152" t="s">
        <v>299</v>
      </c>
      <c r="B39" s="441">
        <f>'[7]численность 2020'!C55</f>
        <v>76.400001525878906</v>
      </c>
      <c r="C39" s="442">
        <v>61.677860000000003</v>
      </c>
      <c r="D39" s="442">
        <v>61.677860000000003</v>
      </c>
      <c r="E39" s="442">
        <f>'[7]численность 2020'!D55</f>
        <v>61.677860260009766</v>
      </c>
      <c r="F39" s="441">
        <v>0.80730199999999996</v>
      </c>
      <c r="G39" s="441">
        <f t="shared" si="1006"/>
        <v>0.80730181974037885</v>
      </c>
      <c r="H39" s="441">
        <f t="shared" si="1052"/>
        <v>0.80730181974037885</v>
      </c>
      <c r="I39" s="443">
        <f>'[7]заявки 2020-2021'!O49</f>
        <v>12</v>
      </c>
      <c r="J39" s="444">
        <f t="shared" si="1053"/>
        <v>21.587251091003417</v>
      </c>
      <c r="K39" s="445">
        <f t="shared" si="1009"/>
        <v>12</v>
      </c>
      <c r="L39" s="446">
        <v>12</v>
      </c>
      <c r="M39" s="442">
        <v>10</v>
      </c>
      <c r="N39" s="442">
        <v>12</v>
      </c>
      <c r="O39" s="447">
        <f>'[7]заявки 2020-2021'!K49</f>
        <v>12</v>
      </c>
      <c r="P39" s="441">
        <f t="shared" si="1010"/>
        <v>0.13089004974185384</v>
      </c>
      <c r="Q39" s="441">
        <v>0.15706800000000001</v>
      </c>
      <c r="R39" s="441">
        <f t="shared" si="1011"/>
        <v>0.15706805969022461</v>
      </c>
      <c r="S39" s="443">
        <f>'[7]заявки 2020-2021'!M49</f>
        <v>1</v>
      </c>
      <c r="T39" s="443">
        <f>'[7]заявки 2020-2021'!N49</f>
        <v>1</v>
      </c>
      <c r="U39" s="444">
        <f t="shared" si="1054"/>
        <v>1.7999999999999998</v>
      </c>
      <c r="V39" s="445">
        <f t="shared" si="1013"/>
        <v>1</v>
      </c>
      <c r="W39" s="446">
        <v>1</v>
      </c>
      <c r="X39" s="446">
        <v>1</v>
      </c>
      <c r="Y39" s="448"/>
      <c r="Z39" s="442">
        <v>0</v>
      </c>
      <c r="AA39" s="442">
        <v>0</v>
      </c>
      <c r="AB39" s="442">
        <f>'[7]численность 2020'!E55</f>
        <v>0</v>
      </c>
      <c r="AC39" s="441">
        <v>0</v>
      </c>
      <c r="AD39" s="441">
        <v>0</v>
      </c>
      <c r="AE39" s="441">
        <f t="shared" si="1055"/>
        <v>0</v>
      </c>
      <c r="AF39" s="443">
        <f>'[7]заявки 2020-2021'!J49</f>
        <v>0</v>
      </c>
      <c r="AG39" s="444">
        <f t="shared" si="1056"/>
        <v>0</v>
      </c>
      <c r="AH39" s="445">
        <f t="shared" si="1015"/>
        <v>0</v>
      </c>
      <c r="AI39" s="449">
        <f t="shared" si="1016"/>
        <v>0</v>
      </c>
      <c r="AJ39" s="446"/>
      <c r="AK39" s="446"/>
      <c r="AL39" s="442">
        <v>227.90303</v>
      </c>
      <c r="AM39" s="442">
        <v>229.85485800000001</v>
      </c>
      <c r="AN39" s="442">
        <f>'[7]численность 2020'!F55</f>
        <v>229.8548583984375</v>
      </c>
      <c r="AO39" s="441">
        <v>2.9830239999999999</v>
      </c>
      <c r="AP39" s="441">
        <v>3.0085709999999999</v>
      </c>
      <c r="AQ39" s="441">
        <f t="shared" si="1017"/>
        <v>3.0085713849178259</v>
      </c>
      <c r="AR39" s="443">
        <f>'[7]заявки 2020-2021'!D49</f>
        <v>16</v>
      </c>
      <c r="AS39" s="443">
        <f>'[7]заявки 2020-2021'!E49</f>
        <v>4</v>
      </c>
      <c r="AT39" s="444">
        <f t="shared" si="1018"/>
        <v>16.089840087890625</v>
      </c>
      <c r="AU39" s="449">
        <f t="shared" si="1019"/>
        <v>16</v>
      </c>
      <c r="AV39" s="446">
        <v>16</v>
      </c>
      <c r="AW39" s="444">
        <f t="shared" si="1020"/>
        <v>4</v>
      </c>
      <c r="AX39" s="445">
        <f t="shared" si="1021"/>
        <v>4</v>
      </c>
      <c r="AY39" s="446">
        <v>4</v>
      </c>
      <c r="AZ39" s="444">
        <f t="shared" si="1022"/>
        <v>8</v>
      </c>
      <c r="BA39" s="446">
        <v>8</v>
      </c>
      <c r="BB39" s="442">
        <v>93.264992000000007</v>
      </c>
      <c r="BC39" s="442">
        <v>86.319725000000005</v>
      </c>
      <c r="BD39" s="442">
        <f>'[7]численность 2020'!G55</f>
        <v>86.319725036621094</v>
      </c>
      <c r="BE39" s="441">
        <v>1.2207460000000001</v>
      </c>
      <c r="BF39" s="441">
        <v>1.129839</v>
      </c>
      <c r="BG39" s="441">
        <f t="shared" si="1023"/>
        <v>1.1298393103746482</v>
      </c>
      <c r="BH39" s="443">
        <f>'[7]заявки 2020-2021'!B49</f>
        <v>4</v>
      </c>
      <c r="BI39" s="443">
        <f>'[7]заявки 2020-2021'!C49</f>
        <v>0</v>
      </c>
      <c r="BJ39" s="444">
        <f t="shared" si="1024"/>
        <v>4.3159862518310552</v>
      </c>
      <c r="BK39" s="449">
        <f t="shared" si="1025"/>
        <v>4</v>
      </c>
      <c r="BL39" s="446">
        <v>4</v>
      </c>
      <c r="BM39" s="444">
        <f t="shared" si="1026"/>
        <v>1</v>
      </c>
      <c r="BN39" s="445">
        <f t="shared" si="1027"/>
        <v>0</v>
      </c>
      <c r="BO39" s="446"/>
      <c r="BP39" s="444">
        <f t="shared" si="1028"/>
        <v>0.80000000000000004</v>
      </c>
      <c r="BQ39" s="446"/>
      <c r="BR39" s="442">
        <v>197.44397000000001</v>
      </c>
      <c r="BS39" s="442">
        <v>177.600357</v>
      </c>
      <c r="BT39" s="442">
        <f>'[7]численность 2020'!H55</f>
        <v>177.60035705566406</v>
      </c>
      <c r="BU39" s="441">
        <v>2.5843449999999999</v>
      </c>
      <c r="BV39" s="441">
        <v>2.3246120000000001</v>
      </c>
      <c r="BW39" s="441">
        <f t="shared" si="1029"/>
        <v>2.3246119569186874</v>
      </c>
      <c r="BX39" s="443">
        <f>'[7]заявки 2020-2021'!F49</f>
        <v>12</v>
      </c>
      <c r="BY39" s="443">
        <f>'[7]заявки 2020-2021'!G49</f>
        <v>1</v>
      </c>
      <c r="BZ39" s="443">
        <f>'[7]заявки 2020-2021'!H49</f>
        <v>2</v>
      </c>
      <c r="CA39" s="444">
        <f t="shared" si="1030"/>
        <v>12.432024993896485</v>
      </c>
      <c r="CB39" s="449">
        <f t="shared" si="1031"/>
        <v>12</v>
      </c>
      <c r="CC39" s="446">
        <v>12</v>
      </c>
      <c r="CD39" s="444">
        <f t="shared" si="1032"/>
        <v>1.5</v>
      </c>
      <c r="CE39" s="445">
        <f t="shared" si="1033"/>
        <v>1</v>
      </c>
      <c r="CF39" s="446">
        <v>1</v>
      </c>
      <c r="CG39" s="444">
        <f t="shared" si="1034"/>
        <v>1.5</v>
      </c>
      <c r="CH39" s="445">
        <f t="shared" si="1035"/>
        <v>1.5</v>
      </c>
      <c r="CI39" s="446">
        <v>2</v>
      </c>
      <c r="CJ39" s="444">
        <f t="shared" si="1036"/>
        <v>2.4000000000000004</v>
      </c>
      <c r="CK39" s="446">
        <v>2</v>
      </c>
      <c r="CL39" s="450">
        <f t="shared" si="1037"/>
        <v>1</v>
      </c>
      <c r="CM39" s="442"/>
      <c r="CN39" s="442">
        <v>0</v>
      </c>
      <c r="CO39" s="442"/>
      <c r="CP39" s="441"/>
      <c r="CQ39" s="441">
        <v>0</v>
      </c>
      <c r="CR39" s="441"/>
      <c r="CS39" s="443"/>
      <c r="CT39" s="444">
        <f t="shared" si="1038"/>
        <v>0</v>
      </c>
      <c r="CU39" s="449"/>
      <c r="CV39" s="446"/>
      <c r="CW39" s="444"/>
      <c r="CX39" s="446"/>
      <c r="CY39" s="442">
        <v>0</v>
      </c>
      <c r="CZ39" s="442">
        <v>0</v>
      </c>
      <c r="DA39" s="442">
        <f>'[7]численность 2020'!I55</f>
        <v>0</v>
      </c>
      <c r="DB39" s="441">
        <v>0</v>
      </c>
      <c r="DC39" s="441">
        <v>0</v>
      </c>
      <c r="DD39" s="441">
        <f t="shared" si="1041"/>
        <v>0</v>
      </c>
      <c r="DE39" s="443">
        <f>'[7]заявки 2020-2021'!I49</f>
        <v>0</v>
      </c>
      <c r="DF39" s="444">
        <f t="shared" si="1042"/>
        <v>0</v>
      </c>
      <c r="DG39" s="445">
        <f t="shared" si="1043"/>
        <v>0</v>
      </c>
      <c r="DH39" s="446"/>
      <c r="DI39" s="442">
        <v>3.9036620000000002</v>
      </c>
      <c r="DJ39" s="442">
        <v>3.9036620000000002</v>
      </c>
      <c r="DK39" s="442">
        <f>'[7]численность 2020'!J55</f>
        <v>3.9036619663238525</v>
      </c>
      <c r="DL39" s="441">
        <v>5.1095000000000002e-002</v>
      </c>
      <c r="DM39" s="441">
        <v>5.1095000000000002e-002</v>
      </c>
      <c r="DN39" s="441">
        <f t="shared" si="1044"/>
        <v>5.1095050894751207e-002</v>
      </c>
      <c r="DO39" s="443">
        <f>'[7]заявки 2020-2021'!P49</f>
        <v>0</v>
      </c>
      <c r="DP39" s="444">
        <f t="shared" si="1045"/>
        <v>0.39036619663238525</v>
      </c>
      <c r="DQ39" s="445">
        <f t="shared" si="1046"/>
        <v>0</v>
      </c>
      <c r="DR39" s="446"/>
      <c r="DS39" s="442">
        <v>0</v>
      </c>
      <c r="DT39" s="447">
        <v>0</v>
      </c>
      <c r="DU39" s="447">
        <f>'[7]заявки 2020-2021'!Q49</f>
        <v>0</v>
      </c>
      <c r="DV39" s="441">
        <f t="shared" si="1047"/>
        <v>0</v>
      </c>
      <c r="DW39" s="441">
        <v>0</v>
      </c>
      <c r="DX39" s="441">
        <f t="shared" si="1060"/>
        <v>0</v>
      </c>
      <c r="DY39" s="443">
        <f>'[7]заявки 2020-2021'!S49</f>
        <v>0</v>
      </c>
      <c r="DZ39" s="444">
        <f t="shared" si="1061"/>
        <v>0</v>
      </c>
      <c r="EA39" s="445">
        <f t="shared" si="1050"/>
        <v>0</v>
      </c>
      <c r="EB39" s="446"/>
    </row>
    <row r="40" ht="37.5" customHeight="1">
      <c r="A40" s="152" t="s">
        <v>74</v>
      </c>
      <c r="B40" s="441">
        <f>'[7]численность 2020'!C51</f>
        <v>9.9799995422363281</v>
      </c>
      <c r="C40" s="442">
        <v>0</v>
      </c>
      <c r="D40" s="442">
        <v>23.161771999999999</v>
      </c>
      <c r="E40" s="442">
        <f>'[7]численность 2020'!D51</f>
        <v>20.167196273803711</v>
      </c>
      <c r="F40" s="441">
        <v>0</v>
      </c>
      <c r="G40" s="441">
        <f t="shared" si="1006"/>
        <v>2.3208189215108801</v>
      </c>
      <c r="H40" s="441">
        <f t="shared" si="1052"/>
        <v>2.020761242368216</v>
      </c>
      <c r="I40" s="443">
        <f>'[7]заявки 2020-2021'!O46</f>
        <v>7</v>
      </c>
      <c r="J40" s="444">
        <f t="shared" si="1053"/>
        <v>0</v>
      </c>
      <c r="K40" s="445">
        <f t="shared" si="1009"/>
        <v>0</v>
      </c>
      <c r="L40" s="446"/>
      <c r="M40" s="442">
        <v>8</v>
      </c>
      <c r="N40" s="442">
        <v>8</v>
      </c>
      <c r="O40" s="447">
        <f>'[7]заявки 2020-2021'!K46</f>
        <v>12</v>
      </c>
      <c r="P40" s="441">
        <f t="shared" si="1010"/>
        <v>0.80160324318084608</v>
      </c>
      <c r="Q40" s="441">
        <v>0.80160299999999995</v>
      </c>
      <c r="R40" s="441">
        <f t="shared" si="1011"/>
        <v>1.2024048647712691</v>
      </c>
      <c r="S40" s="443">
        <f>'[7]заявки 2020-2021'!M46</f>
        <v>1</v>
      </c>
      <c r="T40" s="443">
        <f>'[7]заявки 2020-2021'!N46</f>
        <v>1</v>
      </c>
      <c r="U40" s="444">
        <f t="shared" si="1054"/>
        <v>1.7999999999999998</v>
      </c>
      <c r="V40" s="445">
        <f t="shared" si="1013"/>
        <v>1</v>
      </c>
      <c r="W40" s="446">
        <v>1</v>
      </c>
      <c r="X40" s="446">
        <v>1</v>
      </c>
      <c r="Y40" s="448"/>
      <c r="Z40" s="442">
        <v>0</v>
      </c>
      <c r="AA40" s="442">
        <v>0.97642799999999996</v>
      </c>
      <c r="AB40" s="442">
        <f>'[7]численность 2020'!E51</f>
        <v>0</v>
      </c>
      <c r="AC40" s="441">
        <v>0</v>
      </c>
      <c r="AD40" s="441">
        <v>9.7837999999999994e-002</v>
      </c>
      <c r="AE40" s="441">
        <f t="shared" si="1055"/>
        <v>0</v>
      </c>
      <c r="AF40" s="443">
        <f>'[7]заявки 2020-2021'!J46</f>
        <v>0</v>
      </c>
      <c r="AG40" s="444">
        <f t="shared" si="1056"/>
        <v>0</v>
      </c>
      <c r="AH40" s="445">
        <f t="shared" si="1015"/>
        <v>0</v>
      </c>
      <c r="AI40" s="449">
        <f t="shared" si="1016"/>
        <v>0</v>
      </c>
      <c r="AJ40" s="446"/>
      <c r="AK40" s="446"/>
      <c r="AL40" s="442">
        <v>36.786349999999999</v>
      </c>
      <c r="AM40" s="442">
        <v>39.170647000000002</v>
      </c>
      <c r="AN40" s="442">
        <f>'[7]численность 2020'!F51</f>
        <v>45.756053924560547</v>
      </c>
      <c r="AO40" s="442">
        <v>3.686007</v>
      </c>
      <c r="AP40" s="442">
        <v>3.9249149999999999</v>
      </c>
      <c r="AQ40" s="441">
        <f t="shared" si="1017"/>
        <v>4.584775152635677</v>
      </c>
      <c r="AR40" s="443">
        <f>'[7]заявки 2020-2021'!D46</f>
        <v>3</v>
      </c>
      <c r="AS40" s="443">
        <f>'[7]заявки 2020-2021'!E46</f>
        <v>0</v>
      </c>
      <c r="AT40" s="444">
        <f t="shared" si="1018"/>
        <v>3.6604843139648438</v>
      </c>
      <c r="AU40" s="449">
        <f t="shared" si="1019"/>
        <v>3</v>
      </c>
      <c r="AV40" s="446">
        <v>3</v>
      </c>
      <c r="AW40" s="444">
        <f t="shared" si="1020"/>
        <v>0</v>
      </c>
      <c r="AX40" s="445">
        <f t="shared" si="1021"/>
        <v>0</v>
      </c>
      <c r="AY40" s="446"/>
      <c r="AZ40" s="444">
        <f t="shared" si="1022"/>
        <v>1.5</v>
      </c>
      <c r="BA40" s="446">
        <v>1</v>
      </c>
      <c r="BB40" s="442">
        <v>36.880015999999998</v>
      </c>
      <c r="BC40" s="442">
        <v>39.82349</v>
      </c>
      <c r="BD40" s="442">
        <f>'[7]численность 2020'!G51</f>
        <v>42.832271575927734</v>
      </c>
      <c r="BE40" s="441">
        <v>3.6953930000000001</v>
      </c>
      <c r="BF40" s="441">
        <v>3.9903300000000002</v>
      </c>
      <c r="BG40" s="441">
        <f t="shared" si="1023"/>
        <v>4.2918109760083052</v>
      </c>
      <c r="BH40" s="443">
        <f>'[7]заявки 2020-2021'!B46</f>
        <v>3</v>
      </c>
      <c r="BI40" s="443">
        <f>'[7]заявки 2020-2021'!C46</f>
        <v>0</v>
      </c>
      <c r="BJ40" s="444">
        <f t="shared" si="1024"/>
        <v>3.4265817260742186</v>
      </c>
      <c r="BK40" s="449">
        <f t="shared" si="1025"/>
        <v>3</v>
      </c>
      <c r="BL40" s="446">
        <v>3</v>
      </c>
      <c r="BM40" s="444">
        <f t="shared" si="1026"/>
        <v>0</v>
      </c>
      <c r="BN40" s="445">
        <f t="shared" si="1027"/>
        <v>0</v>
      </c>
      <c r="BO40" s="446"/>
      <c r="BP40" s="444">
        <f t="shared" si="1028"/>
        <v>0.60000000000000009</v>
      </c>
      <c r="BQ40" s="446"/>
      <c r="BR40" s="442">
        <v>52.982554999999998</v>
      </c>
      <c r="BS40" s="442">
        <v>54.540871000000003</v>
      </c>
      <c r="BT40" s="442">
        <f>'[7]численность 2020'!H51</f>
        <v>61.966361999511719</v>
      </c>
      <c r="BU40" s="441">
        <v>5.3088740000000003</v>
      </c>
      <c r="BV40" s="441">
        <v>5.4650169999999996</v>
      </c>
      <c r="BW40" s="441">
        <f t="shared" si="1029"/>
        <v>6.2090545933658667</v>
      </c>
      <c r="BX40" s="443">
        <f>'[7]заявки 2020-2021'!F46</f>
        <v>6</v>
      </c>
      <c r="BY40" s="443">
        <f>'[7]заявки 2020-2021'!G46</f>
        <v>1</v>
      </c>
      <c r="BZ40" s="443">
        <f>'[7]заявки 2020-2021'!H46</f>
        <v>0</v>
      </c>
      <c r="CA40" s="444">
        <f t="shared" si="1030"/>
        <v>6.1966361999511719</v>
      </c>
      <c r="CB40" s="449">
        <f t="shared" si="1031"/>
        <v>6</v>
      </c>
      <c r="CC40" s="446">
        <v>6</v>
      </c>
      <c r="CD40" s="444">
        <f t="shared" si="1032"/>
        <v>0.75</v>
      </c>
      <c r="CE40" s="445">
        <f t="shared" si="1033"/>
        <v>0.75</v>
      </c>
      <c r="CF40" s="446">
        <v>1</v>
      </c>
      <c r="CG40" s="444">
        <f t="shared" si="1034"/>
        <v>0.75</v>
      </c>
      <c r="CH40" s="445">
        <f t="shared" si="1035"/>
        <v>0</v>
      </c>
      <c r="CI40" s="446"/>
      <c r="CJ40" s="444">
        <f t="shared" si="1036"/>
        <v>1.2000000000000002</v>
      </c>
      <c r="CK40" s="446">
        <v>1</v>
      </c>
      <c r="CL40" s="450">
        <f t="shared" si="1037"/>
        <v>1</v>
      </c>
      <c r="CM40" s="442"/>
      <c r="CN40" s="442"/>
      <c r="CO40" s="442"/>
      <c r="CP40" s="441"/>
      <c r="CQ40" s="441"/>
      <c r="CR40" s="441"/>
      <c r="CS40" s="443"/>
      <c r="CT40" s="444"/>
      <c r="CU40" s="449"/>
      <c r="CV40" s="446"/>
      <c r="CW40" s="444"/>
      <c r="CX40" s="446"/>
      <c r="CY40" s="442">
        <v>0</v>
      </c>
      <c r="CZ40" s="442">
        <v>0</v>
      </c>
      <c r="DA40" s="442">
        <f>'[7]численность 2020'!I51</f>
        <v>0</v>
      </c>
      <c r="DB40" s="441">
        <v>0</v>
      </c>
      <c r="DC40" s="441">
        <v>0</v>
      </c>
      <c r="DD40" s="441">
        <f t="shared" si="1041"/>
        <v>0</v>
      </c>
      <c r="DE40" s="443">
        <f>'[7]заявки 2020-2021'!I46</f>
        <v>0</v>
      </c>
      <c r="DF40" s="444">
        <f t="shared" si="1042"/>
        <v>0</v>
      </c>
      <c r="DG40" s="445">
        <f t="shared" si="1043"/>
        <v>0</v>
      </c>
      <c r="DH40" s="446"/>
      <c r="DI40" s="442">
        <v>0.73799800000000004</v>
      </c>
      <c r="DJ40" s="442">
        <v>0.73799800000000004</v>
      </c>
      <c r="DK40" s="442">
        <f>'[7]численность 2020'!J51</f>
        <v>0.8057669997215271</v>
      </c>
      <c r="DL40" s="441">
        <v>7.3948e-002</v>
      </c>
      <c r="DM40" s="441">
        <v>7.3948e-002</v>
      </c>
      <c r="DN40" s="441">
        <f t="shared" si="1044"/>
        <v>8.0738180028109507e-002</v>
      </c>
      <c r="DO40" s="443">
        <f>'[7]заявки 2020-2021'!P46</f>
        <v>0</v>
      </c>
      <c r="DP40" s="444">
        <f t="shared" si="1045"/>
        <v>8.0576699972152721e-002</v>
      </c>
      <c r="DQ40" s="445">
        <f t="shared" si="1046"/>
        <v>0</v>
      </c>
      <c r="DR40" s="446"/>
      <c r="DS40" s="442">
        <v>0</v>
      </c>
      <c r="DT40" s="447">
        <v>0</v>
      </c>
      <c r="DU40" s="447">
        <f>'[7]заявки 2020-2021'!Q46</f>
        <v>0</v>
      </c>
      <c r="DV40" s="441">
        <f t="shared" si="1047"/>
        <v>0</v>
      </c>
      <c r="DW40" s="441">
        <v>0</v>
      </c>
      <c r="DX40" s="441">
        <f t="shared" si="1060"/>
        <v>0</v>
      </c>
      <c r="DY40" s="443">
        <f>'[7]заявки 2020-2021'!S46</f>
        <v>0</v>
      </c>
      <c r="DZ40" s="444">
        <f t="shared" si="1061"/>
        <v>0</v>
      </c>
      <c r="EA40" s="445">
        <f t="shared" si="1050"/>
        <v>0</v>
      </c>
      <c r="EB40" s="446"/>
    </row>
    <row r="41" ht="37.5" customHeight="1">
      <c r="A41" s="452" t="s">
        <v>300</v>
      </c>
      <c r="B41" s="441">
        <f>'[7]численность 2020'!C57</f>
        <v>10.984999656677246</v>
      </c>
      <c r="C41" s="442">
        <v>25.675108000000002</v>
      </c>
      <c r="D41" s="442">
        <v>31.793068000000002</v>
      </c>
      <c r="E41" s="442">
        <f>'[7]численность 2020'!D57</f>
        <v>26.422107696533203</v>
      </c>
      <c r="F41" s="441">
        <v>2.338352</v>
      </c>
      <c r="G41" s="441">
        <f t="shared" si="1006"/>
        <v>2.8942256646137854</v>
      </c>
      <c r="H41" s="441">
        <f t="shared" si="1052"/>
        <v>2.4052898063107806</v>
      </c>
      <c r="I41" s="443">
        <f>'[7]заявки 2020-2021'!O47</f>
        <v>2</v>
      </c>
      <c r="J41" s="444">
        <f t="shared" si="1053"/>
        <v>0</v>
      </c>
      <c r="K41" s="445">
        <f t="shared" si="1009"/>
        <v>0</v>
      </c>
      <c r="L41" s="446"/>
      <c r="M41" s="442">
        <v>8</v>
      </c>
      <c r="N41" s="442">
        <v>8</v>
      </c>
      <c r="O41" s="447">
        <f>'[7]заявки 2020-2021'!K47</f>
        <v>7</v>
      </c>
      <c r="P41" s="441">
        <f t="shared" si="1010"/>
        <v>0.72826583978427251</v>
      </c>
      <c r="Q41" s="441">
        <v>0.85397100000000004</v>
      </c>
      <c r="R41" s="441">
        <f t="shared" si="1011"/>
        <v>0.63723260981123842</v>
      </c>
      <c r="S41" s="443">
        <f>'[7]заявки 2020-2021'!M47</f>
        <v>1</v>
      </c>
      <c r="T41" s="443">
        <f>'[7]заявки 2020-2021'!N47</f>
        <v>1</v>
      </c>
      <c r="U41" s="444">
        <f t="shared" si="1054"/>
        <v>1.05</v>
      </c>
      <c r="V41" s="445">
        <f t="shared" si="1013"/>
        <v>1</v>
      </c>
      <c r="W41" s="446">
        <v>1</v>
      </c>
      <c r="X41" s="446">
        <v>1</v>
      </c>
      <c r="Y41" s="448"/>
      <c r="Z41" s="442">
        <v>10.594225</v>
      </c>
      <c r="AA41" s="442">
        <v>33.168087</v>
      </c>
      <c r="AB41" s="442">
        <f>'[7]численность 2020'!E57</f>
        <v>21.133756637573242</v>
      </c>
      <c r="AC41" s="441">
        <v>0.964866</v>
      </c>
      <c r="AD41" s="441">
        <v>3.5405730000000002</v>
      </c>
      <c r="AE41" s="441">
        <f t="shared" si="1055"/>
        <v>1.9238741281823402</v>
      </c>
      <c r="AF41" s="443">
        <f>'[7]заявки 2020-2021'!J47</f>
        <v>1</v>
      </c>
      <c r="AG41" s="444">
        <f t="shared" si="1056"/>
        <v>0</v>
      </c>
      <c r="AH41" s="445">
        <f t="shared" si="1015"/>
        <v>0</v>
      </c>
      <c r="AI41" s="449">
        <f t="shared" si="1016"/>
        <v>0</v>
      </c>
      <c r="AJ41" s="446"/>
      <c r="AK41" s="446"/>
      <c r="AL41" s="442">
        <v>40.652259999999998</v>
      </c>
      <c r="AM41" s="442">
        <v>52.988453</v>
      </c>
      <c r="AN41" s="442">
        <f>'[7]численность 2020'!F57</f>
        <v>63.499561309814453</v>
      </c>
      <c r="AO41" s="442">
        <v>3.7023920000000001</v>
      </c>
      <c r="AP41" s="442">
        <v>5.6563249999999998</v>
      </c>
      <c r="AQ41" s="441">
        <f t="shared" si="1017"/>
        <v>5.7805701679031154</v>
      </c>
      <c r="AR41" s="443">
        <f>'[7]заявки 2020-2021'!D47</f>
        <v>3</v>
      </c>
      <c r="AS41" s="443">
        <f>'[7]заявки 2020-2021'!E47</f>
        <v>0</v>
      </c>
      <c r="AT41" s="444">
        <f t="shared" si="1018"/>
        <v>5.0799649047851565</v>
      </c>
      <c r="AU41" s="449">
        <f t="shared" si="1019"/>
        <v>3</v>
      </c>
      <c r="AV41" s="446">
        <v>3</v>
      </c>
      <c r="AW41" s="444">
        <f t="shared" si="1020"/>
        <v>0</v>
      </c>
      <c r="AX41" s="445">
        <f t="shared" si="1021"/>
        <v>0</v>
      </c>
      <c r="AY41" s="446"/>
      <c r="AZ41" s="444">
        <f t="shared" si="1022"/>
        <v>1.5</v>
      </c>
      <c r="BA41" s="446">
        <v>1</v>
      </c>
      <c r="BB41" s="442">
        <v>31.046785</v>
      </c>
      <c r="BC41" s="442">
        <v>32.732104999999997</v>
      </c>
      <c r="BD41" s="442">
        <f>'[7]численность 2020'!G57</f>
        <v>32.179454803466797</v>
      </c>
      <c r="BE41" s="441">
        <v>2.8275760000000001</v>
      </c>
      <c r="BF41" s="441">
        <v>3.4940329999999999</v>
      </c>
      <c r="BG41" s="441">
        <f t="shared" si="1023"/>
        <v>2.9293997095308488</v>
      </c>
      <c r="BH41" s="443">
        <f>'[7]заявки 2020-2021'!B47</f>
        <v>2</v>
      </c>
      <c r="BI41" s="443">
        <f>'[7]заявки 2020-2021'!C47</f>
        <v>0</v>
      </c>
      <c r="BJ41" s="444">
        <f t="shared" si="1024"/>
        <v>2.252561836242676</v>
      </c>
      <c r="BK41" s="449">
        <f t="shared" si="1025"/>
        <v>2</v>
      </c>
      <c r="BL41" s="446">
        <v>2</v>
      </c>
      <c r="BM41" s="444">
        <f t="shared" si="1026"/>
        <v>0</v>
      </c>
      <c r="BN41" s="445">
        <f t="shared" si="1027"/>
        <v>0</v>
      </c>
      <c r="BO41" s="446"/>
      <c r="BP41" s="444">
        <f t="shared" si="1028"/>
        <v>0.40000000000000002</v>
      </c>
      <c r="BQ41" s="446"/>
      <c r="BR41" s="442">
        <v>38.165790999999999</v>
      </c>
      <c r="BS41" s="442">
        <v>46.029522</v>
      </c>
      <c r="BT41" s="442">
        <f>'[7]численность 2020'!H57</f>
        <v>60.360626220703125</v>
      </c>
      <c r="BU41" s="441">
        <v>3.4759370000000001</v>
      </c>
      <c r="BV41" s="441">
        <v>4.9134840000000004</v>
      </c>
      <c r="BW41" s="441">
        <f t="shared" si="1029"/>
        <v>5.4948227680656174</v>
      </c>
      <c r="BX41" s="443">
        <f>'[7]заявки 2020-2021'!F47</f>
        <v>2</v>
      </c>
      <c r="BY41" s="443">
        <f>'[7]заявки 2020-2021'!G47</f>
        <v>0</v>
      </c>
      <c r="BZ41" s="443">
        <f>'[7]заявки 2020-2021'!H47</f>
        <v>0</v>
      </c>
      <c r="CA41" s="444">
        <f t="shared" si="1030"/>
        <v>4.8288500976562503</v>
      </c>
      <c r="CB41" s="449">
        <f t="shared" si="1031"/>
        <v>2</v>
      </c>
      <c r="CC41" s="446">
        <v>2</v>
      </c>
      <c r="CD41" s="444">
        <f t="shared" si="1032"/>
        <v>0</v>
      </c>
      <c r="CE41" s="445">
        <f t="shared" si="1033"/>
        <v>0</v>
      </c>
      <c r="CF41" s="446"/>
      <c r="CG41" s="444">
        <f t="shared" si="1034"/>
        <v>0</v>
      </c>
      <c r="CH41" s="445">
        <f t="shared" si="1035"/>
        <v>0</v>
      </c>
      <c r="CI41" s="446"/>
      <c r="CJ41" s="444">
        <f t="shared" si="1036"/>
        <v>0.40000000000000002</v>
      </c>
      <c r="CK41" s="446"/>
      <c r="CL41" s="450">
        <f t="shared" si="1037"/>
        <v>1</v>
      </c>
      <c r="CM41" s="442"/>
      <c r="CN41" s="442"/>
      <c r="CO41" s="442"/>
      <c r="CP41" s="441"/>
      <c r="CQ41" s="441"/>
      <c r="CR41" s="441"/>
      <c r="CS41" s="443"/>
      <c r="CT41" s="444"/>
      <c r="CU41" s="449"/>
      <c r="CV41" s="446"/>
      <c r="CW41" s="444"/>
      <c r="CX41" s="446"/>
      <c r="CY41" s="442">
        <v>0</v>
      </c>
      <c r="CZ41" s="442">
        <v>0</v>
      </c>
      <c r="DA41" s="442">
        <f>'[7]численность 2020'!I57</f>
        <v>0</v>
      </c>
      <c r="DB41" s="441">
        <v>0</v>
      </c>
      <c r="DC41" s="441">
        <v>0</v>
      </c>
      <c r="DD41" s="441">
        <f t="shared" si="1041"/>
        <v>0</v>
      </c>
      <c r="DE41" s="443">
        <f>'[7]заявки 2020-2021'!I47</f>
        <v>0</v>
      </c>
      <c r="DF41" s="444">
        <f t="shared" si="1042"/>
        <v>0</v>
      </c>
      <c r="DG41" s="445">
        <f t="shared" si="1043"/>
        <v>0</v>
      </c>
      <c r="DH41" s="446"/>
      <c r="DI41" s="442">
        <v>0.389017</v>
      </c>
      <c r="DJ41" s="442">
        <v>0.50305500000000003</v>
      </c>
      <c r="DK41" s="442">
        <f>'[7]численность 2020'!J57</f>
        <v>0.45871719717979431</v>
      </c>
      <c r="DL41" s="441">
        <v>5.3698999999999997e-002</v>
      </c>
      <c r="DM41" s="441">
        <v>5.3698999999999997e-002</v>
      </c>
      <c r="DN41" s="441">
        <f t="shared" si="1044"/>
        <v>4.1758508103453829e-002</v>
      </c>
      <c r="DO41" s="443">
        <f>'[7]заявки 2020-2021'!P47</f>
        <v>0</v>
      </c>
      <c r="DP41" s="444">
        <f t="shared" si="1045"/>
        <v>4.5871719717979431e-002</v>
      </c>
      <c r="DQ41" s="445">
        <f t="shared" si="1046"/>
        <v>0</v>
      </c>
      <c r="DR41" s="446"/>
      <c r="DS41" s="442">
        <v>0</v>
      </c>
      <c r="DT41" s="447">
        <v>0</v>
      </c>
      <c r="DU41" s="447">
        <f>'[7]заявки 2020-2021'!Q47</f>
        <v>0</v>
      </c>
      <c r="DV41" s="441">
        <f t="shared" si="1047"/>
        <v>0</v>
      </c>
      <c r="DW41" s="441">
        <v>0</v>
      </c>
      <c r="DX41" s="441">
        <f t="shared" si="1060"/>
        <v>0</v>
      </c>
      <c r="DY41" s="443">
        <f>'[7]заявки 2020-2021'!S47</f>
        <v>0</v>
      </c>
      <c r="DZ41" s="444">
        <f t="shared" si="1061"/>
        <v>0</v>
      </c>
      <c r="EA41" s="445">
        <f t="shared" si="1050"/>
        <v>0</v>
      </c>
      <c r="EB41" s="446"/>
    </row>
    <row r="42" ht="81" customHeight="1">
      <c r="A42" s="152" t="s">
        <v>71</v>
      </c>
      <c r="B42" s="441">
        <f>'[7]численность 2020'!C48</f>
        <v>54.5</v>
      </c>
      <c r="C42" s="442">
        <v>31.525611999999999</v>
      </c>
      <c r="D42" s="442">
        <v>50.244903999999998</v>
      </c>
      <c r="E42" s="442">
        <f>'[7]численность 2020'!D48</f>
        <v>66.319473266601563</v>
      </c>
      <c r="F42" s="441">
        <v>0.57919600000000004</v>
      </c>
      <c r="G42" s="441">
        <f t="shared" si="1006"/>
        <v>0.92192483604501152</v>
      </c>
      <c r="H42" s="441">
        <f t="shared" si="1052"/>
        <v>1.2168710691119553</v>
      </c>
      <c r="I42" s="443">
        <f>'[7]заявки 2020-2021'!O42</f>
        <v>25</v>
      </c>
      <c r="J42" s="444">
        <f t="shared" si="1053"/>
        <v>23.211815643310544</v>
      </c>
      <c r="K42" s="445">
        <f t="shared" si="1009"/>
        <v>23.211815643310544</v>
      </c>
      <c r="L42" s="446">
        <v>23</v>
      </c>
      <c r="M42" s="442">
        <v>28</v>
      </c>
      <c r="N42" s="442">
        <v>31</v>
      </c>
      <c r="O42" s="447">
        <f>'[7]заявки 2020-2021'!K42</f>
        <v>35</v>
      </c>
      <c r="P42" s="441">
        <f t="shared" si="1010"/>
        <v>0.51376146788990829</v>
      </c>
      <c r="Q42" s="441">
        <v>0.56953900000000002</v>
      </c>
      <c r="R42" s="441">
        <f t="shared" si="1011"/>
        <v>0.64220183486238536</v>
      </c>
      <c r="S42" s="443">
        <f>'[7]заявки 2020-2021'!M42</f>
        <v>5</v>
      </c>
      <c r="T42" s="443">
        <f>'[7]заявки 2020-2021'!N42</f>
        <v>3</v>
      </c>
      <c r="U42" s="444">
        <f t="shared" si="1054"/>
        <v>5.25</v>
      </c>
      <c r="V42" s="445">
        <f t="shared" si="1013"/>
        <v>5</v>
      </c>
      <c r="W42" s="446">
        <v>5</v>
      </c>
      <c r="X42" s="446">
        <v>3</v>
      </c>
      <c r="Y42" s="448"/>
      <c r="Z42" s="442">
        <v>0</v>
      </c>
      <c r="AA42" s="442">
        <v>0</v>
      </c>
      <c r="AB42" s="442">
        <f>'[7]численность 2020'!E48</f>
        <v>0</v>
      </c>
      <c r="AC42" s="441">
        <v>0</v>
      </c>
      <c r="AD42" s="441">
        <v>0</v>
      </c>
      <c r="AE42" s="441">
        <f t="shared" si="1055"/>
        <v>0</v>
      </c>
      <c r="AF42" s="443">
        <f>'[7]заявки 2020-2021'!J42</f>
        <v>0</v>
      </c>
      <c r="AG42" s="444">
        <f t="shared" si="1056"/>
        <v>0</v>
      </c>
      <c r="AH42" s="445">
        <f t="shared" si="1015"/>
        <v>0</v>
      </c>
      <c r="AI42" s="449">
        <f t="shared" si="1016"/>
        <v>0</v>
      </c>
      <c r="AJ42" s="446"/>
      <c r="AK42" s="446"/>
      <c r="AL42" s="442">
        <v>420.14083900000003</v>
      </c>
      <c r="AM42" s="442">
        <v>429.95504799999998</v>
      </c>
      <c r="AN42" s="442">
        <f>'[7]численность 2020'!F48</f>
        <v>408.3424072265625</v>
      </c>
      <c r="AO42" s="441">
        <v>7.7189209999999999</v>
      </c>
      <c r="AP42" s="441">
        <v>7.8992300000000002</v>
      </c>
      <c r="AQ42" s="441">
        <f t="shared" si="1017"/>
        <v>7.4925212335149078</v>
      </c>
      <c r="AR42" s="443">
        <f>'[7]заявки 2020-2021'!D42</f>
        <v>39</v>
      </c>
      <c r="AS42" s="443">
        <f>'[7]заявки 2020-2021'!E42</f>
        <v>5</v>
      </c>
      <c r="AT42" s="444">
        <f t="shared" si="1018"/>
        <v>40.834240722656254</v>
      </c>
      <c r="AU42" s="449">
        <f t="shared" si="1019"/>
        <v>39</v>
      </c>
      <c r="AV42" s="446">
        <v>39</v>
      </c>
      <c r="AW42" s="444">
        <f t="shared" si="1020"/>
        <v>9.75</v>
      </c>
      <c r="AX42" s="445">
        <f t="shared" si="1021"/>
        <v>5</v>
      </c>
      <c r="AY42" s="446">
        <v>5</v>
      </c>
      <c r="AZ42" s="444">
        <f t="shared" si="1022"/>
        <v>19.5</v>
      </c>
      <c r="BA42" s="446">
        <v>19</v>
      </c>
      <c r="BB42" s="442">
        <v>137.29968299999999</v>
      </c>
      <c r="BC42" s="442">
        <v>140.05784600000001</v>
      </c>
      <c r="BD42" s="442">
        <f>'[7]численность 2020'!G48</f>
        <v>140.22752380371094</v>
      </c>
      <c r="BE42" s="441">
        <v>2.5225</v>
      </c>
      <c r="BF42" s="441">
        <v>2.5731739999999999</v>
      </c>
      <c r="BG42" s="441">
        <f t="shared" si="1023"/>
        <v>2.5729820881414849</v>
      </c>
      <c r="BH42" s="443">
        <f>'[7]заявки 2020-2021'!B42</f>
        <v>8</v>
      </c>
      <c r="BI42" s="443">
        <f>'[7]заявки 2020-2021'!C42</f>
        <v>0</v>
      </c>
      <c r="BJ42" s="444">
        <f t="shared" si="1024"/>
        <v>9.8159266662597666</v>
      </c>
      <c r="BK42" s="449">
        <f t="shared" si="1025"/>
        <v>8</v>
      </c>
      <c r="BL42" s="446">
        <v>8</v>
      </c>
      <c r="BM42" s="444">
        <f t="shared" si="1026"/>
        <v>2</v>
      </c>
      <c r="BN42" s="445">
        <f t="shared" si="1027"/>
        <v>0</v>
      </c>
      <c r="BO42" s="446"/>
      <c r="BP42" s="444">
        <f t="shared" si="1028"/>
        <v>1.6000000000000001</v>
      </c>
      <c r="BQ42" s="446">
        <v>1</v>
      </c>
      <c r="BR42" s="442">
        <v>163.77362099999999</v>
      </c>
      <c r="BS42" s="442">
        <v>165.94682299999999</v>
      </c>
      <c r="BT42" s="442">
        <f>'[7]численность 2020'!H48</f>
        <v>153.97837829589844</v>
      </c>
      <c r="BU42" s="441">
        <v>3.0088849999999998</v>
      </c>
      <c r="BV42" s="441">
        <v>3.0488119999999999</v>
      </c>
      <c r="BW42" s="441">
        <f t="shared" si="1029"/>
        <v>2.8252913448788703</v>
      </c>
      <c r="BX42" s="443">
        <f>'[7]заявки 2020-2021'!F42</f>
        <v>11</v>
      </c>
      <c r="BY42" s="443">
        <f>'[7]заявки 2020-2021'!G42</f>
        <v>1</v>
      </c>
      <c r="BZ42" s="443">
        <f>'[7]заявки 2020-2021'!H42</f>
        <v>1</v>
      </c>
      <c r="CA42" s="444">
        <f t="shared" si="1030"/>
        <v>10.778486480712891</v>
      </c>
      <c r="CB42" s="449">
        <f t="shared" si="1031"/>
        <v>10.778486480712891</v>
      </c>
      <c r="CC42" s="446">
        <v>10</v>
      </c>
      <c r="CD42" s="444">
        <f t="shared" si="1032"/>
        <v>1.25</v>
      </c>
      <c r="CE42" s="445">
        <f t="shared" si="1033"/>
        <v>1</v>
      </c>
      <c r="CF42" s="446">
        <v>1</v>
      </c>
      <c r="CG42" s="444">
        <f t="shared" si="1034"/>
        <v>1.25</v>
      </c>
      <c r="CH42" s="445">
        <f t="shared" si="1035"/>
        <v>1</v>
      </c>
      <c r="CI42" s="446">
        <v>1</v>
      </c>
      <c r="CJ42" s="444">
        <f t="shared" si="1036"/>
        <v>2</v>
      </c>
      <c r="CK42" s="446">
        <v>2</v>
      </c>
      <c r="CL42" s="450">
        <f t="shared" si="1037"/>
        <v>1</v>
      </c>
      <c r="CM42" s="442">
        <v>0</v>
      </c>
      <c r="CN42" s="442">
        <v>0</v>
      </c>
      <c r="CO42" s="442" t="e">
        <f>#NAME?</f>
        <v>#REF!</v>
      </c>
      <c r="CP42" s="441">
        <v>0</v>
      </c>
      <c r="CQ42" s="441">
        <v>0</v>
      </c>
      <c r="CR42" s="441" t="e">
        <f>#NAME?</f>
        <v>#REF!</v>
      </c>
      <c r="CS42" s="443" t="e">
        <f>#NAME?</f>
        <v>#REF!</v>
      </c>
      <c r="CT42" s="444" t="e">
        <f t="shared" si="1038"/>
        <v>#REF!</v>
      </c>
      <c r="CU42" s="449" t="e">
        <f t="shared" si="1039"/>
        <v>#REF!</v>
      </c>
      <c r="CV42" s="446"/>
      <c r="CW42" s="444">
        <f t="shared" si="1040"/>
        <v>0</v>
      </c>
      <c r="CX42" s="446"/>
      <c r="CY42" s="442">
        <v>0</v>
      </c>
      <c r="CZ42" s="442">
        <v>0</v>
      </c>
      <c r="DA42" s="442">
        <f>'[7]численность 2020'!I48</f>
        <v>0</v>
      </c>
      <c r="DB42" s="441">
        <v>0</v>
      </c>
      <c r="DC42" s="441">
        <v>0</v>
      </c>
      <c r="DD42" s="441">
        <f t="shared" si="1041"/>
        <v>0</v>
      </c>
      <c r="DE42" s="443">
        <f>'[7]заявки 2020-2021'!I42</f>
        <v>0</v>
      </c>
      <c r="DF42" s="444">
        <f t="shared" si="1042"/>
        <v>0</v>
      </c>
      <c r="DG42" s="445">
        <f t="shared" si="1043"/>
        <v>0</v>
      </c>
      <c r="DH42" s="446"/>
      <c r="DI42" s="442">
        <v>21.713604</v>
      </c>
      <c r="DJ42" s="442">
        <v>22.62351</v>
      </c>
      <c r="DK42" s="442">
        <f>'[7]численность 2020'!J48</f>
        <v>20.219324111938477</v>
      </c>
      <c r="DL42" s="441">
        <v>0.41564400000000001</v>
      </c>
      <c r="DM42" s="441">
        <v>0.41564400000000001</v>
      </c>
      <c r="DN42" s="441">
        <f t="shared" si="1044"/>
        <v>0.37099677269611886</v>
      </c>
      <c r="DO42" s="443">
        <f>'[7]заявки 2020-2021'!P42</f>
        <v>1</v>
      </c>
      <c r="DP42" s="444">
        <f t="shared" si="1045"/>
        <v>2.0219324111938479</v>
      </c>
      <c r="DQ42" s="445">
        <f t="shared" si="1046"/>
        <v>1</v>
      </c>
      <c r="DR42" s="446">
        <v>1</v>
      </c>
      <c r="DS42" s="442">
        <v>0</v>
      </c>
      <c r="DT42" s="447">
        <v>0</v>
      </c>
      <c r="DU42" s="447">
        <f>'[7]заявки 2020-2021'!Q42</f>
        <v>0</v>
      </c>
      <c r="DV42" s="441">
        <f t="shared" si="1047"/>
        <v>0</v>
      </c>
      <c r="DW42" s="441">
        <v>0</v>
      </c>
      <c r="DX42" s="441">
        <f t="shared" si="1060"/>
        <v>0</v>
      </c>
      <c r="DY42" s="443">
        <f>'[7]заявки 2020-2021'!S42</f>
        <v>0</v>
      </c>
      <c r="DZ42" s="444">
        <f t="shared" si="1061"/>
        <v>0</v>
      </c>
      <c r="EA42" s="445">
        <f t="shared" si="1050"/>
        <v>0</v>
      </c>
      <c r="EB42" s="446"/>
    </row>
    <row r="43" ht="112.5" customHeight="1">
      <c r="A43" s="309" t="s">
        <v>301</v>
      </c>
      <c r="B43" s="441">
        <f>'[7]численность 2020'!C56</f>
        <v>120</v>
      </c>
      <c r="C43" s="442">
        <v>160.811081</v>
      </c>
      <c r="D43" s="442">
        <v>241.41175799999999</v>
      </c>
      <c r="E43" s="442">
        <f>'[7]численность 2020'!D56</f>
        <v>271.87310791015625</v>
      </c>
      <c r="F43" s="441">
        <v>1.3396459999999999</v>
      </c>
      <c r="G43" s="441">
        <f t="shared" si="1006"/>
        <v>2.011764653523763</v>
      </c>
      <c r="H43" s="441">
        <f t="shared" si="1052"/>
        <v>2.2656092325846355</v>
      </c>
      <c r="I43" s="443">
        <f>'[7]заявки 2020-2021'!O43</f>
        <v>85</v>
      </c>
      <c r="J43" s="444">
        <f t="shared" si="1053"/>
        <v>95.155587768554682</v>
      </c>
      <c r="K43" s="445">
        <f t="shared" si="1009"/>
        <v>85</v>
      </c>
      <c r="L43" s="446">
        <v>85</v>
      </c>
      <c r="M43" s="442">
        <v>126</v>
      </c>
      <c r="N43" s="442">
        <v>72</v>
      </c>
      <c r="O43" s="447">
        <f>'[7]заявки 2020-2021'!K43</f>
        <v>89</v>
      </c>
      <c r="P43" s="441">
        <f t="shared" si="1010"/>
        <v>1.05</v>
      </c>
      <c r="Q43" s="441">
        <v>0.59780800000000001</v>
      </c>
      <c r="R43" s="441">
        <f t="shared" si="1011"/>
        <v>0.7416666666666667</v>
      </c>
      <c r="S43" s="443">
        <f>'[7]заявки 2020-2021'!M43</f>
        <v>13</v>
      </c>
      <c r="T43" s="443">
        <f>'[7]заявки 2020-2021'!N43</f>
        <v>11</v>
      </c>
      <c r="U43" s="444">
        <f t="shared" si="1054"/>
        <v>13.35</v>
      </c>
      <c r="V43" s="445">
        <f t="shared" si="1013"/>
        <v>13</v>
      </c>
      <c r="W43" s="446">
        <v>13</v>
      </c>
      <c r="X43" s="446">
        <v>11</v>
      </c>
      <c r="Y43" s="448"/>
      <c r="Z43" s="442">
        <v>236.406082</v>
      </c>
      <c r="AA43" s="442">
        <v>432.52941900000002</v>
      </c>
      <c r="AB43" s="442">
        <f>'[7]численность 2020'!E56</f>
        <v>434.1048583984375</v>
      </c>
      <c r="AC43" s="441">
        <v>1.9693940000000001</v>
      </c>
      <c r="AD43" s="441">
        <v>3.5912440000000001</v>
      </c>
      <c r="AE43" s="441">
        <f t="shared" si="1055"/>
        <v>3.6175404866536458</v>
      </c>
      <c r="AF43" s="443">
        <f>'[7]заявки 2020-2021'!J43</f>
        <v>22</v>
      </c>
      <c r="AG43" s="444">
        <f t="shared" si="1056"/>
        <v>21.705242919921876</v>
      </c>
      <c r="AH43" s="445">
        <f t="shared" si="1015"/>
        <v>21.705242919921876</v>
      </c>
      <c r="AI43" s="449">
        <f t="shared" si="1016"/>
        <v>15.75</v>
      </c>
      <c r="AJ43" s="446">
        <v>21</v>
      </c>
      <c r="AK43" s="446">
        <v>15</v>
      </c>
      <c r="AL43" s="442">
        <v>281.76303100000001</v>
      </c>
      <c r="AM43" s="442">
        <v>700.09417699999995</v>
      </c>
      <c r="AN43" s="442">
        <f>'[7]численность 2020'!F56</f>
        <v>707.856201171875</v>
      </c>
      <c r="AO43" s="441">
        <v>2.3472430000000002</v>
      </c>
      <c r="AP43" s="441">
        <v>5.8128039999999999</v>
      </c>
      <c r="AQ43" s="441">
        <f t="shared" si="1017"/>
        <v>5.8988016764322913</v>
      </c>
      <c r="AR43" s="443">
        <f>'[7]заявки 2020-2021'!D43</f>
        <v>50</v>
      </c>
      <c r="AS43" s="443">
        <f>'[7]заявки 2020-2021'!E43</f>
        <v>5</v>
      </c>
      <c r="AT43" s="444">
        <f t="shared" si="1018"/>
        <v>56.628496093750002</v>
      </c>
      <c r="AU43" s="449">
        <f t="shared" si="1019"/>
        <v>50</v>
      </c>
      <c r="AV43" s="446">
        <v>50</v>
      </c>
      <c r="AW43" s="444">
        <f t="shared" si="1020"/>
        <v>12.5</v>
      </c>
      <c r="AX43" s="445">
        <f t="shared" si="1021"/>
        <v>5</v>
      </c>
      <c r="AY43" s="446">
        <v>5</v>
      </c>
      <c r="AZ43" s="444">
        <f t="shared" si="1022"/>
        <v>25</v>
      </c>
      <c r="BA43" s="446">
        <v>25</v>
      </c>
      <c r="BB43" s="442">
        <v>96.068595999999999</v>
      </c>
      <c r="BC43" s="442">
        <v>273.48507699999999</v>
      </c>
      <c r="BD43" s="442">
        <f>'[7]численность 2020'!G56</f>
        <v>282.8489990234375</v>
      </c>
      <c r="BE43" s="441">
        <v>0.80030500000000004</v>
      </c>
      <c r="BF43" s="441">
        <v>2.2707160000000002</v>
      </c>
      <c r="BG43" s="441">
        <f t="shared" si="1023"/>
        <v>2.3570749918619791</v>
      </c>
      <c r="BH43" s="443">
        <f>'[7]заявки 2020-2021'!B43</f>
        <v>14</v>
      </c>
      <c r="BI43" s="443">
        <f>'[7]заявки 2020-2021'!C43</f>
        <v>3</v>
      </c>
      <c r="BJ43" s="444">
        <f t="shared" si="1024"/>
        <v>19.799429931640628</v>
      </c>
      <c r="BK43" s="449">
        <f t="shared" si="1025"/>
        <v>14</v>
      </c>
      <c r="BL43" s="446">
        <v>14</v>
      </c>
      <c r="BM43" s="444">
        <f t="shared" si="1026"/>
        <v>3.5</v>
      </c>
      <c r="BN43" s="445">
        <f t="shared" si="1027"/>
        <v>3</v>
      </c>
      <c r="BO43" s="446">
        <v>3</v>
      </c>
      <c r="BP43" s="444">
        <f t="shared" si="1028"/>
        <v>2.8000000000000003</v>
      </c>
      <c r="BQ43" s="446">
        <v>2</v>
      </c>
      <c r="BR43" s="442">
        <v>169.430069</v>
      </c>
      <c r="BS43" s="442">
        <v>420.74624599999999</v>
      </c>
      <c r="BT43" s="442">
        <f>'[7]численность 2020'!H56</f>
        <v>488.72012329101563</v>
      </c>
      <c r="BU43" s="441">
        <v>1.4114469999999999</v>
      </c>
      <c r="BV43" s="441">
        <v>3.4934090000000002</v>
      </c>
      <c r="BW43" s="441">
        <f t="shared" si="1029"/>
        <v>4.0726676940917965</v>
      </c>
      <c r="BX43" s="443">
        <f>'[7]заявки 2020-2021'!F43</f>
        <v>30</v>
      </c>
      <c r="BY43" s="443">
        <f>'[7]заявки 2020-2021'!G43</f>
        <v>4</v>
      </c>
      <c r="BZ43" s="443">
        <f>'[7]заявки 2020-2021'!H43</f>
        <v>3</v>
      </c>
      <c r="CA43" s="444">
        <f t="shared" si="1030"/>
        <v>39.097609863281249</v>
      </c>
      <c r="CB43" s="449">
        <f t="shared" si="1031"/>
        <v>30</v>
      </c>
      <c r="CC43" s="446">
        <v>30</v>
      </c>
      <c r="CD43" s="444">
        <f t="shared" si="1032"/>
        <v>3.75</v>
      </c>
      <c r="CE43" s="445">
        <f t="shared" si="1033"/>
        <v>3.75</v>
      </c>
      <c r="CF43" s="446">
        <v>4</v>
      </c>
      <c r="CG43" s="444">
        <f t="shared" si="1034"/>
        <v>3.75</v>
      </c>
      <c r="CH43" s="445">
        <f t="shared" si="1035"/>
        <v>3</v>
      </c>
      <c r="CI43" s="446">
        <v>3</v>
      </c>
      <c r="CJ43" s="444">
        <f t="shared" si="1036"/>
        <v>6</v>
      </c>
      <c r="CK43" s="446">
        <v>6</v>
      </c>
      <c r="CL43" s="450">
        <f t="shared" si="1037"/>
        <v>1</v>
      </c>
      <c r="CM43" s="442">
        <v>0</v>
      </c>
      <c r="CN43" s="442">
        <v>0</v>
      </c>
      <c r="CO43" s="442" t="e">
        <f>#NAME?</f>
        <v>#REF!</v>
      </c>
      <c r="CP43" s="441">
        <v>0</v>
      </c>
      <c r="CQ43" s="441">
        <v>0</v>
      </c>
      <c r="CR43" s="441" t="e">
        <f>#NAME?</f>
        <v>#REF!</v>
      </c>
      <c r="CS43" s="443" t="e">
        <f>#NAME?</f>
        <v>#REF!</v>
      </c>
      <c r="CT43" s="444" t="e">
        <f t="shared" si="1038"/>
        <v>#REF!</v>
      </c>
      <c r="CU43" s="449" t="e">
        <f t="shared" si="1039"/>
        <v>#REF!</v>
      </c>
      <c r="CV43" s="446"/>
      <c r="CW43" s="444">
        <f t="shared" si="1040"/>
        <v>0</v>
      </c>
      <c r="CX43" s="446"/>
      <c r="CY43" s="442">
        <v>0</v>
      </c>
      <c r="CZ43" s="442">
        <v>0</v>
      </c>
      <c r="DA43" s="442">
        <f>'[7]численность 2020'!I56</f>
        <v>0</v>
      </c>
      <c r="DB43" s="441">
        <v>0</v>
      </c>
      <c r="DC43" s="441">
        <v>0</v>
      </c>
      <c r="DD43" s="441">
        <f t="shared" si="1041"/>
        <v>0</v>
      </c>
      <c r="DE43" s="443">
        <f>'[7]заявки 2020-2021'!I43</f>
        <v>0</v>
      </c>
      <c r="DF43" s="444">
        <f t="shared" si="1042"/>
        <v>0</v>
      </c>
      <c r="DG43" s="445">
        <f t="shared" si="1043"/>
        <v>0</v>
      </c>
      <c r="DH43" s="446"/>
      <c r="DI43" s="442">
        <v>17.753363</v>
      </c>
      <c r="DJ43" s="442">
        <v>43.109245000000001</v>
      </c>
      <c r="DK43" s="442">
        <f>'[7]численность 2020'!J56</f>
        <v>45.194797515869141</v>
      </c>
      <c r="DL43" s="441">
        <v>0.357931</v>
      </c>
      <c r="DM43" s="441">
        <v>0.357931</v>
      </c>
      <c r="DN43" s="441">
        <f t="shared" si="1044"/>
        <v>0.37662331263224286</v>
      </c>
      <c r="DO43" s="443">
        <f>'[7]заявки 2020-2021'!P43</f>
        <v>4</v>
      </c>
      <c r="DP43" s="444">
        <f t="shared" si="1045"/>
        <v>4.5194797515869141</v>
      </c>
      <c r="DQ43" s="445">
        <f t="shared" si="1046"/>
        <v>4</v>
      </c>
      <c r="DR43" s="446">
        <v>4</v>
      </c>
      <c r="DS43" s="442">
        <v>26</v>
      </c>
      <c r="DT43" s="447">
        <v>25</v>
      </c>
      <c r="DU43" s="447">
        <f>'[7]заявки 2020-2021'!Q43</f>
        <v>25</v>
      </c>
      <c r="DV43" s="441">
        <f t="shared" si="1047"/>
        <v>0.21666666666666667</v>
      </c>
      <c r="DW43" s="441">
        <v>0.20757200000000001</v>
      </c>
      <c r="DX43" s="441">
        <f t="shared" si="1060"/>
        <v>0.20833333333333334</v>
      </c>
      <c r="DY43" s="443">
        <f>'[7]заявки 2020-2021'!S43</f>
        <v>2</v>
      </c>
      <c r="DZ43" s="444">
        <f t="shared" si="1061"/>
        <v>2.5</v>
      </c>
      <c r="EA43" s="445">
        <f t="shared" si="1050"/>
        <v>2</v>
      </c>
      <c r="EB43" s="446">
        <v>2</v>
      </c>
    </row>
    <row r="44" ht="48.75" customHeight="1">
      <c r="A44" s="152" t="s">
        <v>72</v>
      </c>
      <c r="B44" s="441">
        <f>'[7]численность 2020'!C49</f>
        <v>120.51499938964844</v>
      </c>
      <c r="C44" s="442">
        <v>143.85401899999999</v>
      </c>
      <c r="D44" s="442">
        <v>126.679703</v>
      </c>
      <c r="E44" s="442">
        <f>'[7]численность 2020'!D49</f>
        <v>155.392578125</v>
      </c>
      <c r="F44" s="441">
        <v>1.618155</v>
      </c>
      <c r="G44" s="441">
        <f t="shared" si="1006"/>
        <v>1.051152996725403</v>
      </c>
      <c r="H44" s="441">
        <f t="shared" si="1052"/>
        <v>1.2894044634443018</v>
      </c>
      <c r="I44" s="443">
        <f>'[7]заявки 2020-2021'!O44</f>
        <v>54</v>
      </c>
      <c r="J44" s="444">
        <f t="shared" si="1053"/>
        <v>54.387402343749997</v>
      </c>
      <c r="K44" s="445">
        <f t="shared" si="1009"/>
        <v>54</v>
      </c>
      <c r="L44" s="446">
        <v>54</v>
      </c>
      <c r="M44" s="442">
        <v>33</v>
      </c>
      <c r="N44" s="442">
        <v>38</v>
      </c>
      <c r="O44" s="447">
        <f>'[7]заявки 2020-2021'!K44</f>
        <v>44</v>
      </c>
      <c r="P44" s="441">
        <f t="shared" si="1010"/>
        <v>0.27382483646956324</v>
      </c>
      <c r="Q44" s="441">
        <v>0.42744700000000002</v>
      </c>
      <c r="R44" s="441">
        <f t="shared" si="1011"/>
        <v>0.36509978195941767</v>
      </c>
      <c r="S44" s="443">
        <f>'[7]заявки 2020-2021'!M44</f>
        <v>6</v>
      </c>
      <c r="T44" s="443">
        <f>'[7]заявки 2020-2021'!N44</f>
        <v>4</v>
      </c>
      <c r="U44" s="444">
        <f t="shared" si="1054"/>
        <v>6.5999999999999996</v>
      </c>
      <c r="V44" s="445">
        <f t="shared" si="1013"/>
        <v>6</v>
      </c>
      <c r="W44" s="446">
        <v>6</v>
      </c>
      <c r="X44" s="446">
        <v>4</v>
      </c>
      <c r="Y44" s="448"/>
      <c r="Z44" s="442">
        <v>47.729343</v>
      </c>
      <c r="AA44" s="442">
        <v>44.239486999999997</v>
      </c>
      <c r="AB44" s="442">
        <f>'[7]численность 2020'!E49</f>
        <v>67.848236083984375</v>
      </c>
      <c r="AC44" s="441">
        <v>0.53688800000000003</v>
      </c>
      <c r="AD44" s="441">
        <v>0.49763200000000002</v>
      </c>
      <c r="AE44" s="441">
        <f t="shared" si="1055"/>
        <v>0.56298582274076792</v>
      </c>
      <c r="AF44" s="443">
        <f>'[7]заявки 2020-2021'!J44</f>
        <v>3</v>
      </c>
      <c r="AG44" s="444">
        <f t="shared" si="1056"/>
        <v>3.3924118041992188</v>
      </c>
      <c r="AH44" s="445">
        <f t="shared" si="1015"/>
        <v>3</v>
      </c>
      <c r="AI44" s="449">
        <f t="shared" si="1016"/>
        <v>2.25</v>
      </c>
      <c r="AJ44" s="446">
        <v>3</v>
      </c>
      <c r="AK44" s="446">
        <v>2</v>
      </c>
      <c r="AL44" s="442">
        <v>434.22607399999998</v>
      </c>
      <c r="AM44" s="442">
        <v>430.764679</v>
      </c>
      <c r="AN44" s="442">
        <f>'[7]численность 2020'!F49</f>
        <v>558.23809814453125</v>
      </c>
      <c r="AO44" s="441">
        <v>4.8844329999999996</v>
      </c>
      <c r="AP44" s="441">
        <v>4.8454969999999999</v>
      </c>
      <c r="AQ44" s="441">
        <f t="shared" si="1017"/>
        <v>4.6321047253183725</v>
      </c>
      <c r="AR44" s="443">
        <f>'[7]заявки 2020-2021'!D44</f>
        <v>44</v>
      </c>
      <c r="AS44" s="443">
        <f>'[7]заявки 2020-2021'!E44</f>
        <v>4</v>
      </c>
      <c r="AT44" s="444">
        <f t="shared" si="1018"/>
        <v>44.659047851562498</v>
      </c>
      <c r="AU44" s="449">
        <f t="shared" si="1019"/>
        <v>44</v>
      </c>
      <c r="AV44" s="446">
        <v>44</v>
      </c>
      <c r="AW44" s="444">
        <f t="shared" si="1020"/>
        <v>11</v>
      </c>
      <c r="AX44" s="445">
        <f t="shared" si="1021"/>
        <v>4</v>
      </c>
      <c r="AY44" s="446">
        <v>4</v>
      </c>
      <c r="AZ44" s="444">
        <f t="shared" si="1022"/>
        <v>22</v>
      </c>
      <c r="BA44" s="446">
        <v>22</v>
      </c>
      <c r="BB44" s="442">
        <v>100.209419</v>
      </c>
      <c r="BC44" s="442">
        <v>103.687698</v>
      </c>
      <c r="BD44" s="442">
        <f>'[7]численность 2020'!G49</f>
        <v>139.39628601074219</v>
      </c>
      <c r="BE44" s="441">
        <v>1.1272150000000001</v>
      </c>
      <c r="BF44" s="441">
        <v>1.1663410000000001</v>
      </c>
      <c r="BG44" s="441">
        <f t="shared" si="1023"/>
        <v>1.1566716733744227</v>
      </c>
      <c r="BH44" s="443">
        <f>'[7]заявки 2020-2021'!B44</f>
        <v>6</v>
      </c>
      <c r="BI44" s="443">
        <f>'[7]заявки 2020-2021'!C44</f>
        <v>0</v>
      </c>
      <c r="BJ44" s="444">
        <f t="shared" si="1024"/>
        <v>6.9698143005371094</v>
      </c>
      <c r="BK44" s="449">
        <f t="shared" si="1025"/>
        <v>6</v>
      </c>
      <c r="BL44" s="446">
        <v>6</v>
      </c>
      <c r="BM44" s="444">
        <f t="shared" si="1026"/>
        <v>1.5</v>
      </c>
      <c r="BN44" s="445">
        <f t="shared" si="1027"/>
        <v>0</v>
      </c>
      <c r="BO44" s="446"/>
      <c r="BP44" s="444">
        <f t="shared" si="1028"/>
        <v>1.2000000000000002</v>
      </c>
      <c r="BQ44" s="446">
        <v>1</v>
      </c>
      <c r="BR44" s="442">
        <v>146.251587</v>
      </c>
      <c r="BS44" s="442">
        <v>135.06686400000001</v>
      </c>
      <c r="BT44" s="442">
        <f>'[7]численность 2020'!H49</f>
        <v>184.20225524902344</v>
      </c>
      <c r="BU44" s="441">
        <v>1.6451249999999999</v>
      </c>
      <c r="BV44" s="441">
        <v>1.519312</v>
      </c>
      <c r="BW44" s="441">
        <f t="shared" si="1029"/>
        <v>1.5284591642693512</v>
      </c>
      <c r="BX44" s="443">
        <f>'[7]заявки 2020-2021'!F44</f>
        <v>9</v>
      </c>
      <c r="BY44" s="443">
        <f>'[7]заявки 2020-2021'!G44</f>
        <v>2</v>
      </c>
      <c r="BZ44" s="443">
        <f>'[7]заявки 2020-2021'!H44</f>
        <v>0</v>
      </c>
      <c r="CA44" s="444">
        <f t="shared" si="1030"/>
        <v>9.2101127624511729</v>
      </c>
      <c r="CB44" s="449">
        <f t="shared" si="1031"/>
        <v>9</v>
      </c>
      <c r="CC44" s="446">
        <v>9</v>
      </c>
      <c r="CD44" s="444">
        <f t="shared" si="1032"/>
        <v>1.125</v>
      </c>
      <c r="CE44" s="445">
        <f t="shared" si="1033"/>
        <v>1.125</v>
      </c>
      <c r="CF44" s="446">
        <v>2</v>
      </c>
      <c r="CG44" s="444">
        <f t="shared" si="1034"/>
        <v>1.125</v>
      </c>
      <c r="CH44" s="445">
        <f t="shared" si="1035"/>
        <v>0</v>
      </c>
      <c r="CI44" s="446"/>
      <c r="CJ44" s="444">
        <f t="shared" si="1036"/>
        <v>1.8</v>
      </c>
      <c r="CK44" s="446">
        <v>1</v>
      </c>
      <c r="CL44" s="450">
        <f t="shared" si="1037"/>
        <v>1</v>
      </c>
      <c r="CM44" s="442">
        <v>109</v>
      </c>
      <c r="CN44" s="442">
        <v>110</v>
      </c>
      <c r="CO44" s="442" t="e">
        <f>#NAME?</f>
        <v>#REF!</v>
      </c>
      <c r="CP44" s="441">
        <v>0.80900000000000005</v>
      </c>
      <c r="CQ44" s="441">
        <v>0.81499999999999995</v>
      </c>
      <c r="CR44" s="441" t="e">
        <f>#NAME?</f>
        <v>#REF!</v>
      </c>
      <c r="CS44" s="443" t="e">
        <f>#NAME?</f>
        <v>#REF!</v>
      </c>
      <c r="CT44" s="444" t="e">
        <f t="shared" si="1038"/>
        <v>#REF!</v>
      </c>
      <c r="CU44" s="449" t="e">
        <f t="shared" si="1039"/>
        <v>#REF!</v>
      </c>
      <c r="CV44" s="446"/>
      <c r="CW44" s="444">
        <f t="shared" si="1040"/>
        <v>0</v>
      </c>
      <c r="CX44" s="446"/>
      <c r="CY44" s="442">
        <v>0</v>
      </c>
      <c r="CZ44" s="442">
        <v>0</v>
      </c>
      <c r="DA44" s="442">
        <f>'[7]численность 2020'!I49</f>
        <v>0</v>
      </c>
      <c r="DB44" s="441">
        <v>0</v>
      </c>
      <c r="DC44" s="441">
        <v>0</v>
      </c>
      <c r="DD44" s="441">
        <f t="shared" si="1041"/>
        <v>0</v>
      </c>
      <c r="DE44" s="443">
        <f>'[7]заявки 2020-2021'!I44</f>
        <v>0</v>
      </c>
      <c r="DF44" s="444">
        <f t="shared" si="1042"/>
        <v>0</v>
      </c>
      <c r="DG44" s="445">
        <f t="shared" si="1043"/>
        <v>0</v>
      </c>
      <c r="DH44" s="446"/>
      <c r="DI44" s="442">
        <v>0</v>
      </c>
      <c r="DJ44" s="442">
        <v>0</v>
      </c>
      <c r="DK44" s="442">
        <f>'[7]численность 2020'!J49</f>
        <v>0.54409170150756836</v>
      </c>
      <c r="DL44" s="441">
        <v>0</v>
      </c>
      <c r="DM44" s="441">
        <v>0</v>
      </c>
      <c r="DN44" s="441">
        <f t="shared" si="1044"/>
        <v>4.5147218542350405e-003</v>
      </c>
      <c r="DO44" s="443">
        <f>'[7]заявки 2020-2021'!P44</f>
        <v>0</v>
      </c>
      <c r="DP44" s="444">
        <f t="shared" si="1045"/>
        <v>5.4409170150756837e-002</v>
      </c>
      <c r="DQ44" s="445">
        <f t="shared" si="1046"/>
        <v>0</v>
      </c>
      <c r="DR44" s="446"/>
      <c r="DS44" s="442">
        <v>0</v>
      </c>
      <c r="DT44" s="447">
        <v>0</v>
      </c>
      <c r="DU44" s="447">
        <f>'[7]заявки 2020-2021'!Q44</f>
        <v>0</v>
      </c>
      <c r="DV44" s="441">
        <f t="shared" si="1047"/>
        <v>0</v>
      </c>
      <c r="DW44" s="441">
        <v>0</v>
      </c>
      <c r="DX44" s="441">
        <f t="shared" si="1060"/>
        <v>0</v>
      </c>
      <c r="DY44" s="443">
        <f>'[7]заявки 2020-2021'!S44</f>
        <v>0</v>
      </c>
      <c r="DZ44" s="444">
        <f t="shared" si="1061"/>
        <v>0</v>
      </c>
      <c r="EA44" s="445">
        <f t="shared" si="1050"/>
        <v>0</v>
      </c>
      <c r="EB44" s="446"/>
    </row>
    <row r="45" ht="49.5" customHeight="1">
      <c r="A45" s="152" t="s">
        <v>302</v>
      </c>
      <c r="B45" s="441">
        <f>'[7]численность 2020'!C50</f>
        <v>220.90000915527344</v>
      </c>
      <c r="C45" s="442">
        <v>128.85015899999999</v>
      </c>
      <c r="D45" s="442">
        <v>192.699814</v>
      </c>
      <c r="E45" s="442">
        <f>'[7]численность 2020'!D50</f>
        <v>184.02510070800781</v>
      </c>
      <c r="F45" s="441">
        <v>0.58329600000000004</v>
      </c>
      <c r="G45" s="441">
        <f t="shared" si="1006"/>
        <v>0.8723395466558006</v>
      </c>
      <c r="H45" s="441">
        <f t="shared" si="1052"/>
        <v>0.8330696834813357</v>
      </c>
      <c r="I45" s="443">
        <f>'[7]заявки 2020-2021'!O45</f>
        <v>3</v>
      </c>
      <c r="J45" s="444">
        <f t="shared" si="1053"/>
        <v>64.408785247802726</v>
      </c>
      <c r="K45" s="445">
        <f t="shared" si="1009"/>
        <v>3</v>
      </c>
      <c r="L45" s="446">
        <v>3</v>
      </c>
      <c r="M45" s="442">
        <v>11</v>
      </c>
      <c r="N45" s="442">
        <v>11</v>
      </c>
      <c r="O45" s="447">
        <f>'[7]заявки 2020-2021'!K45</f>
        <v>11</v>
      </c>
      <c r="P45" s="441">
        <f t="shared" si="1010"/>
        <v>4.9796285849259332e-002</v>
      </c>
      <c r="Q45" s="441">
        <v>5.0796000000000001e-002</v>
      </c>
      <c r="R45" s="441">
        <f t="shared" si="1011"/>
        <v>4.9796285849259332e-002</v>
      </c>
      <c r="S45" s="443">
        <f>'[7]заявки 2020-2021'!M45</f>
        <v>1</v>
      </c>
      <c r="T45" s="443">
        <f>'[7]заявки 2020-2021'!N45</f>
        <v>1</v>
      </c>
      <c r="U45" s="444">
        <f t="shared" si="1054"/>
        <v>1.6499999999999999</v>
      </c>
      <c r="V45" s="445">
        <f t="shared" si="1013"/>
        <v>1</v>
      </c>
      <c r="W45" s="446">
        <v>1</v>
      </c>
      <c r="X45" s="446">
        <v>1</v>
      </c>
      <c r="Y45" s="448"/>
      <c r="Z45" s="442">
        <v>0</v>
      </c>
      <c r="AA45" s="442">
        <v>17.196379</v>
      </c>
      <c r="AB45" s="442">
        <f>'[7]численность 2020'!E50</f>
        <v>41.581836700439453</v>
      </c>
      <c r="AC45" s="441">
        <v>0</v>
      </c>
      <c r="AD45" s="441">
        <v>7.7847e-002</v>
      </c>
      <c r="AE45" s="441">
        <f t="shared" si="1055"/>
        <v>0.18823827513384597</v>
      </c>
      <c r="AF45" s="443">
        <f>'[7]заявки 2020-2021'!J45</f>
        <v>0</v>
      </c>
      <c r="AG45" s="444">
        <f t="shared" si="1056"/>
        <v>2.0790918350219729</v>
      </c>
      <c r="AH45" s="445">
        <f t="shared" si="1015"/>
        <v>0</v>
      </c>
      <c r="AI45" s="449">
        <f t="shared" si="1016"/>
        <v>0</v>
      </c>
      <c r="AJ45" s="446"/>
      <c r="AK45" s="446"/>
      <c r="AL45" s="442">
        <v>2512.056885</v>
      </c>
      <c r="AM45" s="442">
        <v>2155.1628420000002</v>
      </c>
      <c r="AN45" s="442">
        <f>'[7]численность 2020'!F50</f>
        <v>2785.552490234375</v>
      </c>
      <c r="AO45" s="441">
        <v>11.371918000000001</v>
      </c>
      <c r="AP45" s="441">
        <v>9.7562820000000006</v>
      </c>
      <c r="AQ45" s="441">
        <f t="shared" si="1017"/>
        <v>12.610015277438828</v>
      </c>
      <c r="AR45" s="443">
        <f>'[7]заявки 2020-2021'!D45</f>
        <v>170</v>
      </c>
      <c r="AS45" s="443">
        <f>'[7]заявки 2020-2021'!E45</f>
        <v>10</v>
      </c>
      <c r="AT45" s="444">
        <f t="shared" si="1018"/>
        <v>417.83287353515624</v>
      </c>
      <c r="AU45" s="449">
        <f t="shared" si="1019"/>
        <v>170</v>
      </c>
      <c r="AV45" s="446">
        <v>170</v>
      </c>
      <c r="AW45" s="444">
        <f t="shared" si="1020"/>
        <v>42.5</v>
      </c>
      <c r="AX45" s="445">
        <f t="shared" si="1021"/>
        <v>10</v>
      </c>
      <c r="AY45" s="446">
        <v>10</v>
      </c>
      <c r="AZ45" s="444">
        <f t="shared" si="1022"/>
        <v>85</v>
      </c>
      <c r="BA45" s="446">
        <v>85</v>
      </c>
      <c r="BB45" s="442">
        <v>79.118697999999995</v>
      </c>
      <c r="BC45" s="442">
        <v>161.29310599999999</v>
      </c>
      <c r="BD45" s="442">
        <f>'[7]численность 2020'!G50</f>
        <v>145.01863098144531</v>
      </c>
      <c r="BE45" s="441">
        <v>0.35816500000000001</v>
      </c>
      <c r="BF45" s="441">
        <v>0.73016300000000001</v>
      </c>
      <c r="BG45" s="441">
        <f t="shared" si="1023"/>
        <v>0.65648992743820966</v>
      </c>
      <c r="BH45" s="443">
        <f>'[7]заявки 2020-2021'!B45</f>
        <v>4</v>
      </c>
      <c r="BI45" s="443">
        <f>'[7]заявки 2020-2021'!C45</f>
        <v>1</v>
      </c>
      <c r="BJ45" s="444">
        <f t="shared" si="1024"/>
        <v>4.3505589294433591</v>
      </c>
      <c r="BK45" s="449">
        <f t="shared" si="1025"/>
        <v>4</v>
      </c>
      <c r="BL45" s="446">
        <v>4</v>
      </c>
      <c r="BM45" s="444">
        <f t="shared" si="1026"/>
        <v>1</v>
      </c>
      <c r="BN45" s="445">
        <f t="shared" si="1027"/>
        <v>1</v>
      </c>
      <c r="BO45" s="446">
        <v>1</v>
      </c>
      <c r="BP45" s="444">
        <f t="shared" si="1028"/>
        <v>0.80000000000000004</v>
      </c>
      <c r="BQ45" s="446"/>
      <c r="BR45" s="442">
        <v>125.271271</v>
      </c>
      <c r="BS45" s="442">
        <v>188.781158</v>
      </c>
      <c r="BT45" s="442">
        <f>'[7]численность 2020'!H50</f>
        <v>225.95207214355469</v>
      </c>
      <c r="BU45" s="441">
        <v>0.56709500000000002</v>
      </c>
      <c r="BV45" s="441">
        <v>0.85460000000000003</v>
      </c>
      <c r="BW45" s="441">
        <f t="shared" si="1029"/>
        <v>1.0228703611539014</v>
      </c>
      <c r="BX45" s="443">
        <f>'[7]заявки 2020-2021'!F45</f>
        <v>4</v>
      </c>
      <c r="BY45" s="443">
        <f>'[7]заявки 2020-2021'!G45</f>
        <v>1</v>
      </c>
      <c r="BZ45" s="443">
        <f>'[7]заявки 2020-2021'!H45</f>
        <v>0</v>
      </c>
      <c r="CA45" s="444">
        <f t="shared" si="1030"/>
        <v>11.297603607177734</v>
      </c>
      <c r="CB45" s="449">
        <f t="shared" si="1031"/>
        <v>4</v>
      </c>
      <c r="CC45" s="446">
        <v>4</v>
      </c>
      <c r="CD45" s="444">
        <f t="shared" si="1032"/>
        <v>0.5</v>
      </c>
      <c r="CE45" s="445">
        <f t="shared" si="1033"/>
        <v>0.5</v>
      </c>
      <c r="CF45" s="446">
        <v>1</v>
      </c>
      <c r="CG45" s="444">
        <f t="shared" si="1034"/>
        <v>0.5</v>
      </c>
      <c r="CH45" s="445">
        <f t="shared" si="1035"/>
        <v>0</v>
      </c>
      <c r="CI45" s="446"/>
      <c r="CJ45" s="444">
        <f t="shared" si="1036"/>
        <v>0.80000000000000004</v>
      </c>
      <c r="CK45" s="446"/>
      <c r="CL45" s="450">
        <f t="shared" si="1037"/>
        <v>1</v>
      </c>
      <c r="CM45" s="442">
        <v>0</v>
      </c>
      <c r="CN45" s="442">
        <v>0</v>
      </c>
      <c r="CO45" s="442" t="e">
        <f>#NAME?</f>
        <v>#REF!</v>
      </c>
      <c r="CP45" s="441">
        <v>0</v>
      </c>
      <c r="CQ45" s="441">
        <v>0</v>
      </c>
      <c r="CR45" s="441" t="e">
        <f>#NAME?</f>
        <v>#REF!</v>
      </c>
      <c r="CS45" s="443" t="e">
        <f>#NAME?</f>
        <v>#REF!</v>
      </c>
      <c r="CT45" s="444" t="e">
        <f t="shared" si="1038"/>
        <v>#REF!</v>
      </c>
      <c r="CU45" s="449" t="e">
        <f t="shared" si="1039"/>
        <v>#REF!</v>
      </c>
      <c r="CV45" s="446"/>
      <c r="CW45" s="444">
        <f t="shared" si="1040"/>
        <v>0</v>
      </c>
      <c r="CX45" s="446"/>
      <c r="CY45" s="442">
        <v>0</v>
      </c>
      <c r="CZ45" s="442">
        <v>0</v>
      </c>
      <c r="DA45" s="442">
        <f>'[7]численность 2020'!I50</f>
        <v>0</v>
      </c>
      <c r="DB45" s="441">
        <v>0</v>
      </c>
      <c r="DC45" s="441">
        <v>0</v>
      </c>
      <c r="DD45" s="441">
        <f t="shared" si="1041"/>
        <v>0</v>
      </c>
      <c r="DE45" s="443">
        <f>'[7]заявки 2020-2021'!I45</f>
        <v>0</v>
      </c>
      <c r="DF45" s="444">
        <f t="shared" si="1042"/>
        <v>0</v>
      </c>
      <c r="DG45" s="445">
        <f t="shared" si="1043"/>
        <v>0</v>
      </c>
      <c r="DH45" s="446"/>
      <c r="DI45" s="442">
        <v>6.7432040000000004</v>
      </c>
      <c r="DJ45" s="442">
        <v>4.7989899999999999</v>
      </c>
      <c r="DK45" s="442">
        <f>'[7]численность 2020'!J50</f>
        <v>10.744660377502441</v>
      </c>
      <c r="DL45" s="441">
        <v>2.1725000000000001e-002</v>
      </c>
      <c r="DM45" s="441">
        <v>2.1725000000000001e-002</v>
      </c>
      <c r="DN45" s="441">
        <f t="shared" si="1044"/>
        <v>4.8640379955574756e-002</v>
      </c>
      <c r="DO45" s="443">
        <f>'[7]заявки 2020-2021'!P45</f>
        <v>1</v>
      </c>
      <c r="DP45" s="444">
        <f t="shared" si="1045"/>
        <v>1.0744660377502442</v>
      </c>
      <c r="DQ45" s="445">
        <f t="shared" si="1046"/>
        <v>1</v>
      </c>
      <c r="DR45" s="446">
        <v>1</v>
      </c>
      <c r="DS45" s="442">
        <v>165</v>
      </c>
      <c r="DT45" s="447">
        <v>165</v>
      </c>
      <c r="DU45" s="447">
        <f>'[7]заявки 2020-2021'!Q45</f>
        <v>150</v>
      </c>
      <c r="DV45" s="441">
        <f t="shared" si="1047"/>
        <v>0.74694428773888999</v>
      </c>
      <c r="DW45" s="441">
        <v>0.74694400000000005</v>
      </c>
      <c r="DX45" s="441">
        <f t="shared" si="1060"/>
        <v>0.6790402615808091</v>
      </c>
      <c r="DY45" s="443">
        <f>'[7]заявки 2020-2021'!S45</f>
        <v>8</v>
      </c>
      <c r="DZ45" s="444">
        <f t="shared" si="1061"/>
        <v>15</v>
      </c>
      <c r="EA45" s="445">
        <f t="shared" si="1050"/>
        <v>8</v>
      </c>
      <c r="EB45" s="446">
        <v>8</v>
      </c>
    </row>
    <row r="46" ht="13.5" customHeight="1">
      <c r="A46" s="268" t="s">
        <v>83</v>
      </c>
      <c r="B46" s="441"/>
      <c r="C46" s="442"/>
      <c r="D46" s="442"/>
      <c r="E46" s="442"/>
      <c r="F46" s="441"/>
      <c r="G46" s="441" t="e">
        <f t="shared" si="1006"/>
        <v>#DIV/0!</v>
      </c>
      <c r="H46" s="441"/>
      <c r="I46" s="443"/>
      <c r="J46" s="444">
        <f t="shared" si="1053"/>
        <v>0</v>
      </c>
      <c r="K46" s="445">
        <f t="shared" si="1009"/>
        <v>0</v>
      </c>
      <c r="L46" s="446"/>
      <c r="M46" s="442"/>
      <c r="N46" s="442"/>
      <c r="O46" s="447"/>
      <c r="P46" s="441" t="e">
        <f t="shared" si="1010"/>
        <v>#DIV/0!</v>
      </c>
      <c r="Q46" s="441"/>
      <c r="R46" s="441" t="e">
        <f t="shared" si="1011"/>
        <v>#DIV/0!</v>
      </c>
      <c r="S46" s="443"/>
      <c r="T46" s="443"/>
      <c r="U46" s="444">
        <f t="shared" si="1054"/>
        <v>0</v>
      </c>
      <c r="V46" s="445">
        <f t="shared" si="1013"/>
        <v>0</v>
      </c>
      <c r="W46" s="446"/>
      <c r="X46" s="446"/>
      <c r="Y46" s="448"/>
      <c r="Z46" s="442"/>
      <c r="AA46" s="442"/>
      <c r="AB46" s="442"/>
      <c r="AC46" s="441"/>
      <c r="AD46" s="441"/>
      <c r="AE46" s="441" t="e">
        <f t="shared" si="1055"/>
        <v>#DIV/0!</v>
      </c>
      <c r="AF46" s="443"/>
      <c r="AG46" s="444">
        <f t="shared" si="1056"/>
        <v>0</v>
      </c>
      <c r="AH46" s="445">
        <f t="shared" si="1015"/>
        <v>0</v>
      </c>
      <c r="AI46" s="449">
        <f t="shared" si="1016"/>
        <v>0</v>
      </c>
      <c r="AJ46" s="446"/>
      <c r="AK46" s="446"/>
      <c r="AL46" s="442"/>
      <c r="AM46" s="442"/>
      <c r="AN46" s="442"/>
      <c r="AO46" s="441"/>
      <c r="AP46" s="441"/>
      <c r="AQ46" s="441"/>
      <c r="AR46" s="443"/>
      <c r="AS46" s="443"/>
      <c r="AT46" s="444">
        <f t="shared" si="1018"/>
        <v>0</v>
      </c>
      <c r="AU46" s="449">
        <f t="shared" si="1019"/>
        <v>0</v>
      </c>
      <c r="AV46" s="446"/>
      <c r="AW46" s="444">
        <f t="shared" si="1020"/>
        <v>0</v>
      </c>
      <c r="AX46" s="445">
        <f t="shared" si="1021"/>
        <v>0</v>
      </c>
      <c r="AY46" s="446"/>
      <c r="AZ46" s="444">
        <f t="shared" si="1022"/>
        <v>0</v>
      </c>
      <c r="BA46" s="446"/>
      <c r="BB46" s="442"/>
      <c r="BC46" s="442"/>
      <c r="BD46" s="442"/>
      <c r="BE46" s="441"/>
      <c r="BF46" s="441"/>
      <c r="BG46" s="441" t="e">
        <f t="shared" si="1023"/>
        <v>#DIV/0!</v>
      </c>
      <c r="BH46" s="443"/>
      <c r="BI46" s="443"/>
      <c r="BJ46" s="444">
        <f t="shared" si="1024"/>
        <v>0</v>
      </c>
      <c r="BK46" s="449">
        <f t="shared" si="1025"/>
        <v>0</v>
      </c>
      <c r="BL46" s="446"/>
      <c r="BM46" s="444">
        <f t="shared" si="1026"/>
        <v>0</v>
      </c>
      <c r="BN46" s="445">
        <f t="shared" si="1027"/>
        <v>0</v>
      </c>
      <c r="BO46" s="446"/>
      <c r="BP46" s="444">
        <f t="shared" si="1028"/>
        <v>0</v>
      </c>
      <c r="BQ46" s="446"/>
      <c r="BR46" s="442"/>
      <c r="BS46" s="442"/>
      <c r="BT46" s="442"/>
      <c r="BU46" s="441"/>
      <c r="BV46" s="441"/>
      <c r="BW46" s="441"/>
      <c r="BX46" s="443"/>
      <c r="BY46" s="443"/>
      <c r="BZ46" s="443"/>
      <c r="CA46" s="444">
        <f t="shared" si="1030"/>
        <v>0</v>
      </c>
      <c r="CB46" s="449">
        <f t="shared" si="1031"/>
        <v>0</v>
      </c>
      <c r="CC46" s="446"/>
      <c r="CD46" s="444">
        <f t="shared" si="1032"/>
        <v>0</v>
      </c>
      <c r="CE46" s="445">
        <f t="shared" si="1033"/>
        <v>0</v>
      </c>
      <c r="CF46" s="446"/>
      <c r="CG46" s="444">
        <f t="shared" si="1034"/>
        <v>0</v>
      </c>
      <c r="CH46" s="445">
        <f t="shared" si="1035"/>
        <v>0</v>
      </c>
      <c r="CI46" s="446"/>
      <c r="CJ46" s="444">
        <f t="shared" si="1036"/>
        <v>0</v>
      </c>
      <c r="CK46" s="446"/>
      <c r="CL46" s="450">
        <f t="shared" si="1037"/>
        <v>1</v>
      </c>
      <c r="CM46" s="442"/>
      <c r="CN46" s="442"/>
      <c r="CO46" s="442"/>
      <c r="CP46" s="441"/>
      <c r="CQ46" s="441"/>
      <c r="CR46" s="441"/>
      <c r="CS46" s="443"/>
      <c r="CT46" s="444">
        <f t="shared" si="1038"/>
        <v>0</v>
      </c>
      <c r="CU46" s="449">
        <f t="shared" si="1039"/>
        <v>0</v>
      </c>
      <c r="CV46" s="446"/>
      <c r="CW46" s="444">
        <f t="shared" si="1040"/>
        <v>0</v>
      </c>
      <c r="CX46" s="446"/>
      <c r="CY46" s="442"/>
      <c r="CZ46" s="442"/>
      <c r="DA46" s="442"/>
      <c r="DB46" s="441"/>
      <c r="DC46" s="441"/>
      <c r="DD46" s="441"/>
      <c r="DE46" s="443"/>
      <c r="DF46" s="444">
        <f t="shared" si="1042"/>
        <v>0</v>
      </c>
      <c r="DG46" s="445">
        <f t="shared" si="1043"/>
        <v>0</v>
      </c>
      <c r="DH46" s="446"/>
      <c r="DI46" s="442"/>
      <c r="DJ46" s="442"/>
      <c r="DK46" s="442"/>
      <c r="DL46" s="441"/>
      <c r="DM46" s="441"/>
      <c r="DN46" s="441" t="e">
        <f t="shared" si="1044"/>
        <v>#DIV/0!</v>
      </c>
      <c r="DO46" s="443"/>
      <c r="DP46" s="444">
        <f t="shared" si="1045"/>
        <v>0</v>
      </c>
      <c r="DQ46" s="445">
        <f t="shared" si="1046"/>
        <v>0</v>
      </c>
      <c r="DR46" s="446"/>
      <c r="DS46" s="442"/>
      <c r="DT46" s="447"/>
      <c r="DU46" s="447"/>
      <c r="DV46" s="441" t="e">
        <f t="shared" si="1047"/>
        <v>#DIV/0!</v>
      </c>
      <c r="DW46" s="441"/>
      <c r="DX46" s="441" t="e">
        <f t="shared" si="1060"/>
        <v>#DIV/0!</v>
      </c>
      <c r="DY46" s="443"/>
      <c r="DZ46" s="444">
        <f t="shared" si="1061"/>
        <v>0</v>
      </c>
      <c r="EA46" s="445">
        <f t="shared" si="1050"/>
        <v>0</v>
      </c>
      <c r="EB46" s="446"/>
    </row>
    <row r="47" s="454" customFormat="1" ht="51.75" customHeight="1">
      <c r="A47" s="154" t="s">
        <v>303</v>
      </c>
      <c r="B47" s="455">
        <f>'[7]численность 2020'!C60</f>
        <v>299</v>
      </c>
      <c r="C47" s="456"/>
      <c r="D47" s="456">
        <v>497.962890625</v>
      </c>
      <c r="E47" s="456">
        <f>'[7]численность 2020'!D60</f>
        <v>554.79888916015625</v>
      </c>
      <c r="F47" s="455"/>
      <c r="G47" s="441">
        <f t="shared" si="1006"/>
        <v>1.6654277278428093</v>
      </c>
      <c r="H47" s="455">
        <f t="shared" si="1052"/>
        <v>1.8555146794654056</v>
      </c>
      <c r="I47" s="457">
        <f>'[7]заявки 2020-2021'!O53</f>
        <v>181</v>
      </c>
      <c r="J47" s="444">
        <f t="shared" si="1053"/>
        <v>194.17961120605469</v>
      </c>
      <c r="K47" s="458">
        <f t="shared" si="1009"/>
        <v>181</v>
      </c>
      <c r="L47" s="459">
        <v>0</v>
      </c>
      <c r="M47" s="456">
        <v>0</v>
      </c>
      <c r="N47" s="456">
        <v>181</v>
      </c>
      <c r="O47" s="460">
        <f>'[7]заявки 2020-2021'!K53</f>
        <v>140</v>
      </c>
      <c r="P47" s="441">
        <f t="shared" si="1010"/>
        <v>0</v>
      </c>
      <c r="Q47" s="455">
        <v>0.60535099999999997</v>
      </c>
      <c r="R47" s="455">
        <f t="shared" si="1011"/>
        <v>0.4682274247491639</v>
      </c>
      <c r="S47" s="457">
        <f>'[7]заявки 2020-2021'!M53</f>
        <v>10</v>
      </c>
      <c r="T47" s="457">
        <f>'[7]заявки 2020-2021'!N53</f>
        <v>7</v>
      </c>
      <c r="U47" s="444">
        <f t="shared" si="1054"/>
        <v>21</v>
      </c>
      <c r="V47" s="458">
        <f t="shared" si="1013"/>
        <v>10</v>
      </c>
      <c r="W47" s="459">
        <v>0</v>
      </c>
      <c r="X47" s="459">
        <v>0</v>
      </c>
      <c r="Y47" s="461"/>
      <c r="Z47" s="456"/>
      <c r="AA47" s="456">
        <v>467.62725799999998</v>
      </c>
      <c r="AB47" s="456">
        <f>'[7]численность 2020'!E60</f>
        <v>435.6484375</v>
      </c>
      <c r="AC47" s="455"/>
      <c r="AD47" s="455">
        <v>1.563971</v>
      </c>
      <c r="AE47" s="455">
        <f t="shared" si="1055"/>
        <v>1.4570181856187292</v>
      </c>
      <c r="AF47" s="457">
        <f>'[7]заявки 2020-2021'!J53</f>
        <v>23</v>
      </c>
      <c r="AG47" s="462">
        <f t="shared" si="1056"/>
        <v>21.782421875000001</v>
      </c>
      <c r="AH47" s="458">
        <f t="shared" si="1015"/>
        <v>21.782421875000001</v>
      </c>
      <c r="AI47" s="463">
        <f t="shared" si="1016"/>
        <v>0</v>
      </c>
      <c r="AJ47" s="459">
        <v>0</v>
      </c>
      <c r="AK47" s="459">
        <v>0</v>
      </c>
      <c r="AL47" s="456"/>
      <c r="AM47" s="456">
        <v>94.441237999999998</v>
      </c>
      <c r="AN47" s="456">
        <f>'[7]численность 2020'!F60</f>
        <v>98.459686279296875</v>
      </c>
      <c r="AO47" s="455"/>
      <c r="AP47" s="455">
        <v>0.315857</v>
      </c>
      <c r="AQ47" s="455">
        <f t="shared" si="1017"/>
        <v>0.32929660962975543</v>
      </c>
      <c r="AR47" s="457">
        <f>'[7]заявки 2020-2021'!D53</f>
        <v>3</v>
      </c>
      <c r="AS47" s="457">
        <f>'[7]заявки 2020-2021'!E53</f>
        <v>0</v>
      </c>
      <c r="AT47" s="444">
        <f t="shared" si="1018"/>
        <v>2.9537905883789062</v>
      </c>
      <c r="AU47" s="463">
        <f t="shared" si="1019"/>
        <v>2.9537905883789062</v>
      </c>
      <c r="AV47" s="459">
        <v>0</v>
      </c>
      <c r="AW47" s="462">
        <f t="shared" si="1020"/>
        <v>0</v>
      </c>
      <c r="AX47" s="458">
        <f t="shared" si="1021"/>
        <v>0</v>
      </c>
      <c r="AY47" s="459">
        <v>0</v>
      </c>
      <c r="AZ47" s="462">
        <f t="shared" si="1022"/>
        <v>0</v>
      </c>
      <c r="BA47" s="459">
        <v>0</v>
      </c>
      <c r="BB47" s="456"/>
      <c r="BC47" s="456">
        <v>139.65855400000001</v>
      </c>
      <c r="BD47" s="456">
        <f>'[7]численность 2020'!G60</f>
        <v>117.50949096679688</v>
      </c>
      <c r="BE47" s="455"/>
      <c r="BF47" s="455">
        <v>0.46708499999999997</v>
      </c>
      <c r="BG47" s="455">
        <f t="shared" si="1023"/>
        <v>0.39300833099263172</v>
      </c>
      <c r="BH47" s="457">
        <f>'[7]заявки 2020-2021'!B53</f>
        <v>4</v>
      </c>
      <c r="BI47" s="457">
        <f>'[7]заявки 2020-2021'!C53</f>
        <v>0</v>
      </c>
      <c r="BJ47" s="444">
        <f t="shared" si="1024"/>
        <v>3.5252847290039062</v>
      </c>
      <c r="BK47" s="463">
        <f t="shared" si="1025"/>
        <v>3.5252847290039062</v>
      </c>
      <c r="BL47" s="459">
        <v>0</v>
      </c>
      <c r="BM47" s="462">
        <f t="shared" si="1026"/>
        <v>0</v>
      </c>
      <c r="BN47" s="458">
        <f t="shared" si="1027"/>
        <v>0</v>
      </c>
      <c r="BO47" s="459">
        <v>0</v>
      </c>
      <c r="BP47" s="462">
        <f t="shared" si="1028"/>
        <v>0</v>
      </c>
      <c r="BQ47" s="459">
        <v>0</v>
      </c>
      <c r="BR47" s="456"/>
      <c r="BS47" s="456">
        <v>187.66618299999999</v>
      </c>
      <c r="BT47" s="456">
        <f>'[7]численность 2020'!H60</f>
        <v>191.49696350097656</v>
      </c>
      <c r="BU47" s="455"/>
      <c r="BV47" s="455">
        <v>0.62764600000000004</v>
      </c>
      <c r="BW47" s="455">
        <f t="shared" si="1029"/>
        <v>0.64045807190962056</v>
      </c>
      <c r="BX47" s="457">
        <f>'[7]заявки 2020-2021'!F53</f>
        <v>5</v>
      </c>
      <c r="BY47" s="457">
        <f>'[7]заявки 2020-2021'!G53</f>
        <v>1</v>
      </c>
      <c r="BZ47" s="457">
        <f>'[7]заявки 2020-2021'!H53</f>
        <v>0</v>
      </c>
      <c r="CA47" s="444">
        <f t="shared" si="1030"/>
        <v>5.7449089050292965</v>
      </c>
      <c r="CB47" s="463">
        <f t="shared" si="1031"/>
        <v>5</v>
      </c>
      <c r="CC47" s="459">
        <v>0</v>
      </c>
      <c r="CD47" s="462">
        <f t="shared" si="1032"/>
        <v>0</v>
      </c>
      <c r="CE47" s="458">
        <f t="shared" si="1033"/>
        <v>0</v>
      </c>
      <c r="CF47" s="459">
        <v>0</v>
      </c>
      <c r="CG47" s="462">
        <f t="shared" si="1034"/>
        <v>0</v>
      </c>
      <c r="CH47" s="458">
        <f t="shared" si="1035"/>
        <v>0</v>
      </c>
      <c r="CI47" s="459">
        <v>0</v>
      </c>
      <c r="CJ47" s="462">
        <f t="shared" si="1036"/>
        <v>0</v>
      </c>
      <c r="CK47" s="459">
        <v>0</v>
      </c>
      <c r="CL47" s="464">
        <f t="shared" si="1037"/>
        <v>1</v>
      </c>
      <c r="CM47" s="456">
        <v>0</v>
      </c>
      <c r="CN47" s="456">
        <v>0</v>
      </c>
      <c r="CO47" s="456" t="e">
        <f>#NAME?</f>
        <v>#REF!</v>
      </c>
      <c r="CP47" s="455">
        <v>0</v>
      </c>
      <c r="CQ47" s="455">
        <v>0</v>
      </c>
      <c r="CR47" s="455" t="e">
        <f>#NAME?</f>
        <v>#REF!</v>
      </c>
      <c r="CS47" s="457" t="e">
        <f>#NAME?</f>
        <v>#REF!</v>
      </c>
      <c r="CT47" s="462" t="e">
        <f t="shared" si="1038"/>
        <v>#REF!</v>
      </c>
      <c r="CU47" s="463" t="e">
        <f t="shared" si="1039"/>
        <v>#REF!</v>
      </c>
      <c r="CV47" s="459"/>
      <c r="CW47" s="462">
        <f t="shared" si="1040"/>
        <v>0</v>
      </c>
      <c r="CX47" s="459"/>
      <c r="CY47" s="456"/>
      <c r="CZ47" s="456">
        <v>60.098965</v>
      </c>
      <c r="DA47" s="456">
        <f>'[7]численность 2020'!I60</f>
        <v>69.920646667480469</v>
      </c>
      <c r="DB47" s="455"/>
      <c r="DC47" s="455">
        <v>0.20100000000000001</v>
      </c>
      <c r="DD47" s="455">
        <f t="shared" si="1041"/>
        <v>0.23384831661364705</v>
      </c>
      <c r="DE47" s="457">
        <f>'[7]заявки 2020-2021'!I53</f>
        <v>16</v>
      </c>
      <c r="DF47" s="444">
        <f t="shared" si="1042"/>
        <v>12.585716400146485</v>
      </c>
      <c r="DG47" s="458">
        <f t="shared" si="1043"/>
        <v>12.585716400146485</v>
      </c>
      <c r="DH47" s="459">
        <v>0</v>
      </c>
      <c r="DI47" s="456"/>
      <c r="DJ47" s="456">
        <v>24.325775</v>
      </c>
      <c r="DK47" s="456">
        <f>'[7]численность 2020'!J60</f>
        <v>22.831232070922852</v>
      </c>
      <c r="DL47" s="455">
        <v>8.1356999999999999e-002</v>
      </c>
      <c r="DM47" s="455">
        <v>8.1356999999999999e-002</v>
      </c>
      <c r="DN47" s="455">
        <f t="shared" si="1044"/>
        <v>7.6358635688705184e-002</v>
      </c>
      <c r="DO47" s="457">
        <f>'[7]заявки 2020-2021'!P53</f>
        <v>3</v>
      </c>
      <c r="DP47" s="444">
        <f t="shared" si="1045"/>
        <v>2.2831232070922853</v>
      </c>
      <c r="DQ47" s="458">
        <f t="shared" si="1046"/>
        <v>2.2831232070922853</v>
      </c>
      <c r="DR47" s="459">
        <v>0</v>
      </c>
      <c r="DS47" s="456">
        <v>0</v>
      </c>
      <c r="DT47" s="460">
        <v>0</v>
      </c>
      <c r="DU47" s="460">
        <f>'[7]заявки 2020-2021'!Q53</f>
        <v>0</v>
      </c>
      <c r="DV47" s="441">
        <f t="shared" si="1047"/>
        <v>0</v>
      </c>
      <c r="DW47" s="455">
        <v>0</v>
      </c>
      <c r="DX47" s="455">
        <f t="shared" si="1060"/>
        <v>0</v>
      </c>
      <c r="DY47" s="457">
        <f>'[7]заявки 2020-2021'!S53</f>
        <v>0</v>
      </c>
      <c r="DZ47" s="462">
        <f t="shared" si="1061"/>
        <v>0</v>
      </c>
      <c r="EA47" s="458">
        <f t="shared" si="1050"/>
        <v>0</v>
      </c>
      <c r="EB47" s="459">
        <v>0</v>
      </c>
    </row>
    <row r="48" ht="32.25" customHeight="1">
      <c r="A48" s="152" t="s">
        <v>87</v>
      </c>
      <c r="B48" s="441">
        <f>'[7]численность 2020'!C62</f>
        <v>1576.969970703125</v>
      </c>
      <c r="C48" s="442">
        <v>5444.5942379999997</v>
      </c>
      <c r="D48" s="442">
        <v>6023.7592770000001</v>
      </c>
      <c r="E48" s="442">
        <f>'[7]численность 2020'!D62</f>
        <v>5481.626953125</v>
      </c>
      <c r="F48" s="441">
        <v>3.4525670000000002</v>
      </c>
      <c r="G48" s="441">
        <f t="shared" si="1006"/>
        <v>3.8198313152773169</v>
      </c>
      <c r="H48" s="441">
        <f t="shared" si="1052"/>
        <v>3.4760503084791794</v>
      </c>
      <c r="I48" s="443">
        <f>'[7]заявки 2020-2021'!O55</f>
        <v>1918</v>
      </c>
      <c r="J48" s="444">
        <f t="shared" si="1053"/>
        <v>1918.5694335937499</v>
      </c>
      <c r="K48" s="445">
        <f t="shared" si="1009"/>
        <v>1918</v>
      </c>
      <c r="L48" s="446">
        <v>1918</v>
      </c>
      <c r="M48" s="442">
        <v>58</v>
      </c>
      <c r="N48" s="442">
        <v>130</v>
      </c>
      <c r="O48" s="447">
        <f>'[7]заявки 2020-2021'!K55</f>
        <v>870</v>
      </c>
      <c r="P48" s="441">
        <f t="shared" si="1010"/>
        <v>3.6779394076945859e-002</v>
      </c>
      <c r="Q48" s="441">
        <v>8.2436999999999996e-002</v>
      </c>
      <c r="R48" s="441">
        <f t="shared" si="1011"/>
        <v>0.55169091115418789</v>
      </c>
      <c r="S48" s="443">
        <f>'[7]заявки 2020-2021'!M55</f>
        <v>40</v>
      </c>
      <c r="T48" s="443">
        <f>'[7]заявки 2020-2021'!N55</f>
        <v>20</v>
      </c>
      <c r="U48" s="444">
        <f t="shared" si="1054"/>
        <v>130.5</v>
      </c>
      <c r="V48" s="445">
        <f t="shared" si="1013"/>
        <v>40</v>
      </c>
      <c r="W48" s="446">
        <v>40</v>
      </c>
      <c r="X48" s="446">
        <v>20</v>
      </c>
      <c r="Y48" s="448"/>
      <c r="Z48" s="442">
        <v>5239.6367190000001</v>
      </c>
      <c r="AA48" s="442">
        <v>5051.9467770000001</v>
      </c>
      <c r="AB48" s="442">
        <f>'[7]численность 2020'!E62</f>
        <v>5016.55078125</v>
      </c>
      <c r="AC48" s="441">
        <v>3.3225980000000002</v>
      </c>
      <c r="AD48" s="441">
        <v>3.2035779999999998</v>
      </c>
      <c r="AE48" s="441">
        <f t="shared" si="1055"/>
        <v>3.1811327257000754</v>
      </c>
      <c r="AF48" s="443">
        <f>'[7]заявки 2020-2021'!J55</f>
        <v>250</v>
      </c>
      <c r="AG48" s="444">
        <f t="shared" si="1056"/>
        <v>250.82753906250002</v>
      </c>
      <c r="AH48" s="445">
        <f t="shared" si="1015"/>
        <v>250</v>
      </c>
      <c r="AI48" s="449">
        <f t="shared" si="1016"/>
        <v>187.5</v>
      </c>
      <c r="AJ48" s="446">
        <v>250</v>
      </c>
      <c r="AK48" s="446">
        <v>187</v>
      </c>
      <c r="AL48" s="442">
        <v>488.53112800000002</v>
      </c>
      <c r="AM48" s="442">
        <v>362.34350599999999</v>
      </c>
      <c r="AN48" s="442">
        <f>'[7]численность 2020'!F62</f>
        <v>312.19937133789063</v>
      </c>
      <c r="AO48" s="441">
        <v>0.30979099999999998</v>
      </c>
      <c r="AP48" s="441">
        <v>0.229772</v>
      </c>
      <c r="AQ48" s="441">
        <f t="shared" si="1017"/>
        <v>0.1979742018795006</v>
      </c>
      <c r="AR48" s="443">
        <f>'[7]заявки 2020-2021'!D55</f>
        <v>9</v>
      </c>
      <c r="AS48" s="443">
        <f>'[7]заявки 2020-2021'!E55</f>
        <v>0</v>
      </c>
      <c r="AT48" s="444">
        <f t="shared" si="1018"/>
        <v>9.3659811401367179</v>
      </c>
      <c r="AU48" s="449">
        <f t="shared" si="1019"/>
        <v>9</v>
      </c>
      <c r="AV48" s="446">
        <v>9</v>
      </c>
      <c r="AW48" s="444">
        <f t="shared" si="1020"/>
        <v>2.25</v>
      </c>
      <c r="AX48" s="445">
        <f t="shared" si="1021"/>
        <v>0</v>
      </c>
      <c r="AY48" s="446"/>
      <c r="AZ48" s="444">
        <f t="shared" si="1022"/>
        <v>4.5</v>
      </c>
      <c r="BA48" s="446">
        <v>4</v>
      </c>
      <c r="BB48" s="442">
        <v>698.16162099999997</v>
      </c>
      <c r="BC48" s="442">
        <v>853.977844</v>
      </c>
      <c r="BD48" s="442">
        <f>'[7]численность 2020'!G62</f>
        <v>851.9755859375</v>
      </c>
      <c r="BE48" s="441">
        <v>0.44272299999999998</v>
      </c>
      <c r="BF48" s="441">
        <v>0.54153099999999998</v>
      </c>
      <c r="BG48" s="441">
        <f t="shared" si="1023"/>
        <v>0.5402611348126235</v>
      </c>
      <c r="BH48" s="443">
        <f>'[7]заявки 2020-2021'!B55</f>
        <v>25</v>
      </c>
      <c r="BI48" s="443">
        <f>'[7]заявки 2020-2021'!C55</f>
        <v>5</v>
      </c>
      <c r="BJ48" s="444">
        <f t="shared" si="1024"/>
        <v>25.559267578124999</v>
      </c>
      <c r="BK48" s="449">
        <f t="shared" si="1025"/>
        <v>25</v>
      </c>
      <c r="BL48" s="446">
        <v>25</v>
      </c>
      <c r="BM48" s="444">
        <f t="shared" si="1026"/>
        <v>6.25</v>
      </c>
      <c r="BN48" s="445">
        <f t="shared" si="1027"/>
        <v>5</v>
      </c>
      <c r="BO48" s="446">
        <v>5</v>
      </c>
      <c r="BP48" s="444">
        <f t="shared" si="1028"/>
        <v>5</v>
      </c>
      <c r="BQ48" s="446">
        <v>5</v>
      </c>
      <c r="BR48" s="442">
        <v>753.57324200000005</v>
      </c>
      <c r="BS48" s="442">
        <v>943.25732400000004</v>
      </c>
      <c r="BT48" s="442">
        <f>'[7]численность 2020'!H62</f>
        <v>868.6810302734375</v>
      </c>
      <c r="BU48" s="441">
        <v>0.47786200000000001</v>
      </c>
      <c r="BV48" s="441">
        <v>0.59814500000000004</v>
      </c>
      <c r="BW48" s="441">
        <f t="shared" si="1029"/>
        <v>0.55085451619989811</v>
      </c>
      <c r="BX48" s="443">
        <f>'[7]заявки 2020-2021'!F55</f>
        <v>26</v>
      </c>
      <c r="BY48" s="443">
        <f>'[7]заявки 2020-2021'!G55</f>
        <v>3</v>
      </c>
      <c r="BZ48" s="443">
        <f>'[7]заявки 2020-2021'!H55</f>
        <v>3</v>
      </c>
      <c r="CA48" s="444">
        <f t="shared" si="1030"/>
        <v>26.060430908203124</v>
      </c>
      <c r="CB48" s="449">
        <f t="shared" si="1031"/>
        <v>26</v>
      </c>
      <c r="CC48" s="446">
        <v>26</v>
      </c>
      <c r="CD48" s="444">
        <f t="shared" si="1032"/>
        <v>3.25</v>
      </c>
      <c r="CE48" s="445">
        <f t="shared" si="1033"/>
        <v>3</v>
      </c>
      <c r="CF48" s="446">
        <v>3</v>
      </c>
      <c r="CG48" s="444">
        <f t="shared" si="1034"/>
        <v>3.25</v>
      </c>
      <c r="CH48" s="445">
        <f t="shared" si="1035"/>
        <v>3</v>
      </c>
      <c r="CI48" s="446">
        <v>3</v>
      </c>
      <c r="CJ48" s="444">
        <f t="shared" si="1036"/>
        <v>5.2000000000000002</v>
      </c>
      <c r="CK48" s="446">
        <v>5</v>
      </c>
      <c r="CL48" s="450">
        <f t="shared" si="1037"/>
        <v>1</v>
      </c>
      <c r="CM48" s="442">
        <v>0</v>
      </c>
      <c r="CN48" s="442">
        <v>0</v>
      </c>
      <c r="CO48" s="442" t="e">
        <f>#NAME?</f>
        <v>#REF!</v>
      </c>
      <c r="CP48" s="441">
        <v>0</v>
      </c>
      <c r="CQ48" s="441">
        <v>0</v>
      </c>
      <c r="CR48" s="441" t="e">
        <f>#NAME?</f>
        <v>#REF!</v>
      </c>
      <c r="CS48" s="443" t="e">
        <f>#NAME?</f>
        <v>#REF!</v>
      </c>
      <c r="CT48" s="444" t="e">
        <f t="shared" si="1038"/>
        <v>#REF!</v>
      </c>
      <c r="CU48" s="449" t="e">
        <f t="shared" si="1039"/>
        <v>#REF!</v>
      </c>
      <c r="CV48" s="446"/>
      <c r="CW48" s="444">
        <f t="shared" si="1040"/>
        <v>0</v>
      </c>
      <c r="CX48" s="446"/>
      <c r="CY48" s="442">
        <v>255.49617000000001</v>
      </c>
      <c r="CZ48" s="442">
        <v>220.974625</v>
      </c>
      <c r="DA48" s="442">
        <f>'[7]численность 2020'!I62</f>
        <v>201.28642272949219</v>
      </c>
      <c r="DB48" s="441">
        <v>0.16201699999999999</v>
      </c>
      <c r="DC48" s="441">
        <v>0.140126</v>
      </c>
      <c r="DD48" s="441">
        <f t="shared" si="1041"/>
        <v>0.12764125282597769</v>
      </c>
      <c r="DE48" s="443">
        <f>'[7]заявки 2020-2021'!I55</f>
        <v>36</v>
      </c>
      <c r="DF48" s="444">
        <f t="shared" si="1042"/>
        <v>36.23155609130859</v>
      </c>
      <c r="DG48" s="445">
        <f t="shared" si="1043"/>
        <v>36</v>
      </c>
      <c r="DH48" s="446">
        <v>36</v>
      </c>
      <c r="DI48" s="442">
        <v>174.40216100000001</v>
      </c>
      <c r="DJ48" s="442">
        <v>38.430374</v>
      </c>
      <c r="DK48" s="442">
        <f>'[7]численность 2020'!J62</f>
        <v>0</v>
      </c>
      <c r="DL48" s="441">
        <v>2.4369999999999999e-002</v>
      </c>
      <c r="DM48" s="441">
        <v>2.4369999999999999e-002</v>
      </c>
      <c r="DN48" s="441">
        <f t="shared" si="1044"/>
        <v>0</v>
      </c>
      <c r="DO48" s="443">
        <f>'[7]заявки 2020-2021'!P55</f>
        <v>0</v>
      </c>
      <c r="DP48" s="444">
        <f t="shared" si="1045"/>
        <v>0</v>
      </c>
      <c r="DQ48" s="445">
        <f t="shared" si="1046"/>
        <v>0</v>
      </c>
      <c r="DR48" s="446"/>
      <c r="DS48" s="442">
        <v>0</v>
      </c>
      <c r="DT48" s="447">
        <v>0</v>
      </c>
      <c r="DU48" s="447">
        <f>'[7]заявки 2020-2021'!Q55</f>
        <v>0</v>
      </c>
      <c r="DV48" s="441">
        <f t="shared" si="1047"/>
        <v>0</v>
      </c>
      <c r="DW48" s="441">
        <v>0</v>
      </c>
      <c r="DX48" s="441">
        <f t="shared" si="1060"/>
        <v>0</v>
      </c>
      <c r="DY48" s="443">
        <f>'[7]заявки 2020-2021'!S55</f>
        <v>0</v>
      </c>
      <c r="DZ48" s="444">
        <f t="shared" si="1061"/>
        <v>0</v>
      </c>
      <c r="EA48" s="445">
        <f t="shared" si="1050"/>
        <v>0</v>
      </c>
      <c r="EB48" s="446"/>
    </row>
    <row r="49" ht="48.75" customHeight="1">
      <c r="A49" s="152" t="s">
        <v>304</v>
      </c>
      <c r="B49" s="441">
        <f>'[7]численность 2020'!C59</f>
        <v>589.989990234375</v>
      </c>
      <c r="C49" s="442">
        <v>2113.5395509999998</v>
      </c>
      <c r="D49" s="442">
        <v>2109.2314449999999</v>
      </c>
      <c r="E49" s="442">
        <f>'[7]численность 2020'!D59</f>
        <v>2156.989990234375</v>
      </c>
      <c r="F49" s="441">
        <v>3.5789939999999998</v>
      </c>
      <c r="G49" s="441">
        <f t="shared" si="1006"/>
        <v>3.5750292042659955</v>
      </c>
      <c r="H49" s="441">
        <f t="shared" si="1052"/>
        <v>3.6559772639151138</v>
      </c>
      <c r="I49" s="443">
        <f>'[7]заявки 2020-2021'!O56</f>
        <v>751</v>
      </c>
      <c r="J49" s="444">
        <f t="shared" si="1053"/>
        <v>754.94649658203116</v>
      </c>
      <c r="K49" s="445">
        <f t="shared" si="1009"/>
        <v>751</v>
      </c>
      <c r="L49" s="446">
        <v>751</v>
      </c>
      <c r="M49" s="442">
        <v>197</v>
      </c>
      <c r="N49" s="442">
        <v>209</v>
      </c>
      <c r="O49" s="447">
        <f>'[7]заявки 2020-2021'!K56</f>
        <v>215</v>
      </c>
      <c r="P49" s="441">
        <f t="shared" si="1010"/>
        <v>0.33390397000081518</v>
      </c>
      <c r="Q49" s="441">
        <v>0.35391299999999998</v>
      </c>
      <c r="R49" s="441">
        <f t="shared" si="1011"/>
        <v>0.36441296218363078</v>
      </c>
      <c r="S49" s="443">
        <f>'[7]заявки 2020-2021'!M56</f>
        <v>15</v>
      </c>
      <c r="T49" s="443">
        <f>'[7]заявки 2020-2021'!N56</f>
        <v>13</v>
      </c>
      <c r="U49" s="444">
        <f t="shared" si="1054"/>
        <v>32.25</v>
      </c>
      <c r="V49" s="445">
        <f t="shared" si="1013"/>
        <v>15</v>
      </c>
      <c r="W49" s="446">
        <v>15</v>
      </c>
      <c r="X49" s="446">
        <v>13</v>
      </c>
      <c r="Y49" s="448"/>
      <c r="Z49" s="442">
        <v>2036.3835449999999</v>
      </c>
      <c r="AA49" s="442">
        <v>2033.10022</v>
      </c>
      <c r="AB49" s="442">
        <f>'[7]численность 2020'!E59</f>
        <v>2075.649658203125</v>
      </c>
      <c r="AC49" s="441">
        <v>3.4483410000000001</v>
      </c>
      <c r="AD49" s="441">
        <v>3.4427810000000001</v>
      </c>
      <c r="AE49" s="441">
        <f t="shared" si="1055"/>
        <v>3.5181099553546118</v>
      </c>
      <c r="AF49" s="443">
        <f>'[7]заявки 2020-2021'!J56</f>
        <v>78</v>
      </c>
      <c r="AG49" s="444">
        <f t="shared" si="1056"/>
        <v>103.78248291015626</v>
      </c>
      <c r="AH49" s="445">
        <f t="shared" si="1015"/>
        <v>78</v>
      </c>
      <c r="AI49" s="449">
        <f t="shared" si="1016"/>
        <v>58.5</v>
      </c>
      <c r="AJ49" s="446">
        <v>78</v>
      </c>
      <c r="AK49" s="446">
        <v>58</v>
      </c>
      <c r="AL49" s="442">
        <v>319.26580799999999</v>
      </c>
      <c r="AM49" s="442">
        <v>384.66229199999998</v>
      </c>
      <c r="AN49" s="442">
        <f>'[7]численность 2020'!F59</f>
        <v>424.03738403320313</v>
      </c>
      <c r="AO49" s="441">
        <v>0.54063399999999995</v>
      </c>
      <c r="AP49" s="441">
        <v>0.65137400000000001</v>
      </c>
      <c r="AQ49" s="441">
        <f t="shared" si="1017"/>
        <v>0.71871962414947621</v>
      </c>
      <c r="AR49" s="443">
        <f>'[7]заявки 2020-2021'!D56</f>
        <v>14</v>
      </c>
      <c r="AS49" s="443">
        <f>'[7]заявки 2020-2021'!E56</f>
        <v>0</v>
      </c>
      <c r="AT49" s="444">
        <f t="shared" si="1018"/>
        <v>12.721121520996093</v>
      </c>
      <c r="AU49" s="449">
        <f t="shared" si="1019"/>
        <v>12.721121520996093</v>
      </c>
      <c r="AV49" s="446">
        <v>12</v>
      </c>
      <c r="AW49" s="444">
        <f t="shared" si="1020"/>
        <v>3</v>
      </c>
      <c r="AX49" s="445">
        <f t="shared" si="1021"/>
        <v>0</v>
      </c>
      <c r="AY49" s="446"/>
      <c r="AZ49" s="444">
        <f t="shared" si="1022"/>
        <v>6</v>
      </c>
      <c r="BA49" s="446">
        <v>6</v>
      </c>
      <c r="BB49" s="442">
        <v>714.09118699999999</v>
      </c>
      <c r="BC49" s="442">
        <v>668.08355700000004</v>
      </c>
      <c r="BD49" s="442">
        <f>'[7]численность 2020'!G59</f>
        <v>610.05377197265625</v>
      </c>
      <c r="BE49" s="441">
        <v>1.209217</v>
      </c>
      <c r="BF49" s="441">
        <v>1.13131</v>
      </c>
      <c r="BG49" s="441">
        <f t="shared" si="1023"/>
        <v>1.0340069866783856</v>
      </c>
      <c r="BH49" s="443">
        <f>'[7]заявки 2020-2021'!B56</f>
        <v>28</v>
      </c>
      <c r="BI49" s="443">
        <f>'[7]заявки 2020-2021'!C56</f>
        <v>3</v>
      </c>
      <c r="BJ49" s="444">
        <f t="shared" si="1024"/>
        <v>30.502688598632815</v>
      </c>
      <c r="BK49" s="449">
        <f t="shared" si="1025"/>
        <v>28</v>
      </c>
      <c r="BL49" s="446">
        <v>28</v>
      </c>
      <c r="BM49" s="444">
        <f t="shared" si="1026"/>
        <v>7</v>
      </c>
      <c r="BN49" s="445">
        <f t="shared" si="1027"/>
        <v>3</v>
      </c>
      <c r="BO49" s="446">
        <v>3</v>
      </c>
      <c r="BP49" s="444">
        <f t="shared" si="1028"/>
        <v>5.6000000000000005</v>
      </c>
      <c r="BQ49" s="446">
        <v>5</v>
      </c>
      <c r="BR49" s="442">
        <v>916.95794699999999</v>
      </c>
      <c r="BS49" s="442">
        <v>936.94641100000001</v>
      </c>
      <c r="BT49" s="442">
        <f>'[7]численность 2020'!H59</f>
        <v>902.87957763671875</v>
      </c>
      <c r="BU49" s="441">
        <v>1.552745</v>
      </c>
      <c r="BV49" s="441">
        <v>1.5865929999999999</v>
      </c>
      <c r="BW49" s="441">
        <f t="shared" si="1029"/>
        <v>1.5303303320079169</v>
      </c>
      <c r="BX49" s="443">
        <f>'[7]заявки 2020-2021'!F56</f>
        <v>47</v>
      </c>
      <c r="BY49" s="443">
        <f>'[7]заявки 2020-2021'!G56</f>
        <v>7</v>
      </c>
      <c r="BZ49" s="443">
        <f>'[7]заявки 2020-2021'!H56</f>
        <v>2</v>
      </c>
      <c r="CA49" s="444">
        <f t="shared" si="1030"/>
        <v>45.143978881835942</v>
      </c>
      <c r="CB49" s="449">
        <f t="shared" si="1031"/>
        <v>45.143978881835942</v>
      </c>
      <c r="CC49" s="446">
        <v>45</v>
      </c>
      <c r="CD49" s="444">
        <f t="shared" si="1032"/>
        <v>5.625</v>
      </c>
      <c r="CE49" s="445">
        <f t="shared" si="1033"/>
        <v>5.625</v>
      </c>
      <c r="CF49" s="446">
        <v>7</v>
      </c>
      <c r="CG49" s="444">
        <f t="shared" si="1034"/>
        <v>5.625</v>
      </c>
      <c r="CH49" s="445">
        <f t="shared" si="1035"/>
        <v>2</v>
      </c>
      <c r="CI49" s="446">
        <v>2</v>
      </c>
      <c r="CJ49" s="444">
        <f t="shared" si="1036"/>
        <v>9</v>
      </c>
      <c r="CK49" s="446">
        <v>9</v>
      </c>
      <c r="CL49" s="450">
        <f t="shared" si="1037"/>
        <v>1</v>
      </c>
      <c r="CM49" s="442">
        <v>0</v>
      </c>
      <c r="CN49" s="442">
        <v>0</v>
      </c>
      <c r="CO49" s="442" t="e">
        <f>#NAME?</f>
        <v>#REF!</v>
      </c>
      <c r="CP49" s="441">
        <v>0</v>
      </c>
      <c r="CQ49" s="441">
        <v>0</v>
      </c>
      <c r="CR49" s="441" t="e">
        <f>#NAME?</f>
        <v>#REF!</v>
      </c>
      <c r="CS49" s="443" t="e">
        <f>#NAME?</f>
        <v>#REF!</v>
      </c>
      <c r="CT49" s="444" t="e">
        <f t="shared" si="1038"/>
        <v>#REF!</v>
      </c>
      <c r="CU49" s="449" t="e">
        <f t="shared" si="1039"/>
        <v>#REF!</v>
      </c>
      <c r="CV49" s="446"/>
      <c r="CW49" s="444">
        <f t="shared" si="1040"/>
        <v>0</v>
      </c>
      <c r="CX49" s="446"/>
      <c r="CY49" s="442">
        <v>144.33474699999999</v>
      </c>
      <c r="CZ49" s="442">
        <v>158.94030799999999</v>
      </c>
      <c r="DA49" s="442">
        <f>'[7]численность 2020'!I59</f>
        <v>126.01110076904297</v>
      </c>
      <c r="DB49" s="441">
        <v>0.24441099999999999</v>
      </c>
      <c r="DC49" s="441">
        <v>0.26914399999999999</v>
      </c>
      <c r="DD49" s="441">
        <f t="shared" si="1041"/>
        <v>0.21358176046170671</v>
      </c>
      <c r="DE49" s="443">
        <f>'[7]заявки 2020-2021'!I56</f>
        <v>8</v>
      </c>
      <c r="DF49" s="444">
        <f t="shared" si="1042"/>
        <v>22.681998138427733</v>
      </c>
      <c r="DG49" s="445">
        <f t="shared" si="1043"/>
        <v>8</v>
      </c>
      <c r="DH49" s="446">
        <v>8</v>
      </c>
      <c r="DI49" s="442">
        <v>39.908222000000002</v>
      </c>
      <c r="DJ49" s="442">
        <v>42.740253000000003</v>
      </c>
      <c r="DK49" s="442">
        <f>'[7]численность 2020'!J59</f>
        <v>50.671131134033203</v>
      </c>
      <c r="DL49" s="441">
        <v>7.2374999999999995e-002</v>
      </c>
      <c r="DM49" s="441">
        <v>7.2374999999999995e-002</v>
      </c>
      <c r="DN49" s="441">
        <f t="shared" si="1044"/>
        <v>8.5884730203480183e-002</v>
      </c>
      <c r="DO49" s="443">
        <f>'[7]заявки 2020-2021'!P56</f>
        <v>4</v>
      </c>
      <c r="DP49" s="444">
        <f t="shared" si="1045"/>
        <v>5.0671131134033205</v>
      </c>
      <c r="DQ49" s="445">
        <f t="shared" si="1046"/>
        <v>4</v>
      </c>
      <c r="DR49" s="446">
        <v>4</v>
      </c>
      <c r="DS49" s="442">
        <v>0</v>
      </c>
      <c r="DT49" s="447">
        <v>0</v>
      </c>
      <c r="DU49" s="447">
        <f>'[7]заявки 2020-2021'!Q56</f>
        <v>0</v>
      </c>
      <c r="DV49" s="441">
        <f t="shared" si="1047"/>
        <v>0</v>
      </c>
      <c r="DW49" s="441">
        <v>0</v>
      </c>
      <c r="DX49" s="441">
        <f t="shared" si="1060"/>
        <v>0</v>
      </c>
      <c r="DY49" s="443">
        <f>'[7]заявки 2020-2021'!S56</f>
        <v>0</v>
      </c>
      <c r="DZ49" s="444">
        <f t="shared" si="1061"/>
        <v>0</v>
      </c>
      <c r="EA49" s="445">
        <f t="shared" si="1050"/>
        <v>0</v>
      </c>
      <c r="EB49" s="446"/>
    </row>
    <row r="50" s="392" customFormat="1" ht="45">
      <c r="A50" s="155" t="s">
        <v>305</v>
      </c>
      <c r="B50" s="441">
        <f>'[7]численность 2020'!C61</f>
        <v>398.97000122070313</v>
      </c>
      <c r="C50" s="442">
        <v>1657.9742429999999</v>
      </c>
      <c r="D50" s="442">
        <v>1258.7974850000001</v>
      </c>
      <c r="E50" s="442">
        <f>'[7]численность 2020'!D61</f>
        <v>1319.07421875</v>
      </c>
      <c r="F50" s="441">
        <v>4.1556360000000003</v>
      </c>
      <c r="G50" s="441">
        <f t="shared" si="1006"/>
        <v>3.1551181329425768</v>
      </c>
      <c r="H50" s="441">
        <f t="shared" si="1052"/>
        <v>3.3061989992082426</v>
      </c>
      <c r="I50" s="443">
        <f>'[7]заявки 2020-2021'!O54</f>
        <v>428</v>
      </c>
      <c r="J50" s="444">
        <f t="shared" si="1053"/>
        <v>461.67597656249995</v>
      </c>
      <c r="K50" s="445">
        <f>IF(I50&lt;J50,I50,J50)</f>
        <v>428</v>
      </c>
      <c r="L50" s="446">
        <v>428</v>
      </c>
      <c r="M50" s="442">
        <v>40</v>
      </c>
      <c r="N50" s="442">
        <v>129</v>
      </c>
      <c r="O50" s="447">
        <f>'[7]заявки 2020-2021'!K54</f>
        <v>33</v>
      </c>
      <c r="P50" s="441">
        <f t="shared" si="1010"/>
        <v>0.10025816446754028</v>
      </c>
      <c r="Q50" s="441">
        <v>0.32333299999999998</v>
      </c>
      <c r="R50" s="441">
        <f t="shared" si="1011"/>
        <v>8.2712985685720733e-002</v>
      </c>
      <c r="S50" s="443">
        <f>'[7]заявки 2020-2021'!M54</f>
        <v>5</v>
      </c>
      <c r="T50" s="443">
        <f>'[7]заявки 2020-2021'!N54</f>
        <v>4</v>
      </c>
      <c r="U50" s="444">
        <f t="shared" si="1054"/>
        <v>4.9500000000000002</v>
      </c>
      <c r="V50" s="445">
        <f t="shared" si="1013"/>
        <v>4.9500000000000002</v>
      </c>
      <c r="W50" s="446">
        <v>4</v>
      </c>
      <c r="X50" s="446">
        <v>3</v>
      </c>
      <c r="Y50" s="448"/>
      <c r="Z50" s="442">
        <v>1708.488159</v>
      </c>
      <c r="AA50" s="442">
        <v>1515.5347899999999</v>
      </c>
      <c r="AB50" s="442">
        <f>'[7]численность 2020'!E61</f>
        <v>1016.9529418945313</v>
      </c>
      <c r="AC50" s="441">
        <v>4.2822469999999999</v>
      </c>
      <c r="AD50" s="441">
        <v>3.7986179999999998</v>
      </c>
      <c r="AE50" s="441">
        <f t="shared" si="1055"/>
        <v>2.5489458826052713</v>
      </c>
      <c r="AF50" s="443">
        <f>'[7]заявки 2020-2021'!J54</f>
        <v>47</v>
      </c>
      <c r="AG50" s="444">
        <f t="shared" si="1056"/>
        <v>50.847647094726568</v>
      </c>
      <c r="AH50" s="445">
        <f t="shared" si="1015"/>
        <v>47</v>
      </c>
      <c r="AI50" s="449">
        <f t="shared" si="1016"/>
        <v>30.75</v>
      </c>
      <c r="AJ50" s="446">
        <v>41</v>
      </c>
      <c r="AK50" s="446">
        <v>30</v>
      </c>
      <c r="AL50" s="442">
        <v>107.816238</v>
      </c>
      <c r="AM50" s="442">
        <v>120.26728799999999</v>
      </c>
      <c r="AN50" s="442">
        <f>'[7]численность 2020'!F61</f>
        <v>169.88078308105469</v>
      </c>
      <c r="AO50" s="441">
        <v>0.27023599999999998</v>
      </c>
      <c r="AP50" s="441">
        <v>0.30144399999999999</v>
      </c>
      <c r="AQ50" s="441">
        <f t="shared" si="1017"/>
        <v>0.42579838725037289</v>
      </c>
      <c r="AR50" s="443">
        <f>'[7]заявки 2020-2021'!D54</f>
        <v>4</v>
      </c>
      <c r="AS50" s="443">
        <f>'[7]заявки 2020-2021'!E54</f>
        <v>0</v>
      </c>
      <c r="AT50" s="444">
        <f t="shared" si="1018"/>
        <v>5.0964234924316401</v>
      </c>
      <c r="AU50" s="449">
        <f t="shared" si="1019"/>
        <v>4</v>
      </c>
      <c r="AV50" s="446">
        <v>4</v>
      </c>
      <c r="AW50" s="444">
        <f t="shared" si="1020"/>
        <v>1</v>
      </c>
      <c r="AX50" s="445">
        <f t="shared" si="1021"/>
        <v>0</v>
      </c>
      <c r="AY50" s="446"/>
      <c r="AZ50" s="444">
        <f t="shared" si="1022"/>
        <v>2</v>
      </c>
      <c r="BA50" s="446">
        <v>2</v>
      </c>
      <c r="BB50" s="442">
        <v>176.59901400000001</v>
      </c>
      <c r="BC50" s="442">
        <v>264.92208900000003</v>
      </c>
      <c r="BD50" s="442">
        <f>'[7]численность 2020'!G61</f>
        <v>299.70632934570313</v>
      </c>
      <c r="BE50" s="441">
        <v>0.442637</v>
      </c>
      <c r="BF50" s="441">
        <v>0.66401500000000002</v>
      </c>
      <c r="BG50" s="441">
        <f t="shared" si="1023"/>
        <v>0.75120016148760749</v>
      </c>
      <c r="BH50" s="443">
        <f>'[7]заявки 2020-2021'!B54</f>
        <v>8</v>
      </c>
      <c r="BI50" s="443">
        <f>'[7]заявки 2020-2021'!C54</f>
        <v>0</v>
      </c>
      <c r="BJ50" s="444">
        <f t="shared" si="1024"/>
        <v>8.9911898803710937</v>
      </c>
      <c r="BK50" s="449">
        <f t="shared" si="1025"/>
        <v>8</v>
      </c>
      <c r="BL50" s="446">
        <v>8</v>
      </c>
      <c r="BM50" s="444">
        <f t="shared" si="1026"/>
        <v>2</v>
      </c>
      <c r="BN50" s="445">
        <f t="shared" si="1027"/>
        <v>0</v>
      </c>
      <c r="BO50" s="446"/>
      <c r="BP50" s="444">
        <f t="shared" si="1028"/>
        <v>1.6000000000000001</v>
      </c>
      <c r="BQ50" s="446">
        <v>1</v>
      </c>
      <c r="BR50" s="442">
        <v>231.40559400000001</v>
      </c>
      <c r="BS50" s="442">
        <v>208.880875</v>
      </c>
      <c r="BT50" s="442">
        <f>'[7]численность 2020'!H61</f>
        <v>269.22772216796875</v>
      </c>
      <c r="BU50" s="441">
        <v>0.58000799999999997</v>
      </c>
      <c r="BV50" s="441">
        <v>0.52354999999999996</v>
      </c>
      <c r="BW50" s="441">
        <f t="shared" si="1029"/>
        <v>0.67480693120843627</v>
      </c>
      <c r="BX50" s="443">
        <f>'[7]заявки 2020-2021'!F54</f>
        <v>7</v>
      </c>
      <c r="BY50" s="443">
        <f>'[7]заявки 2020-2021'!G54</f>
        <v>1</v>
      </c>
      <c r="BZ50" s="443">
        <f>'[7]заявки 2020-2021'!H54</f>
        <v>1</v>
      </c>
      <c r="CA50" s="444">
        <f t="shared" si="1030"/>
        <v>8.0768316650390624</v>
      </c>
      <c r="CB50" s="449">
        <f t="shared" si="1031"/>
        <v>7</v>
      </c>
      <c r="CC50" s="446">
        <v>7</v>
      </c>
      <c r="CD50" s="444">
        <f t="shared" si="1032"/>
        <v>0.875</v>
      </c>
      <c r="CE50" s="445">
        <f t="shared" si="1033"/>
        <v>0.875</v>
      </c>
      <c r="CF50" s="446"/>
      <c r="CG50" s="444">
        <f t="shared" si="1034"/>
        <v>0.875</v>
      </c>
      <c r="CH50" s="445">
        <f t="shared" si="1035"/>
        <v>0.875</v>
      </c>
      <c r="CI50" s="446">
        <v>1</v>
      </c>
      <c r="CJ50" s="444">
        <f t="shared" si="1036"/>
        <v>1.4000000000000001</v>
      </c>
      <c r="CK50" s="446">
        <v>1</v>
      </c>
      <c r="CL50" s="450">
        <f t="shared" si="1037"/>
        <v>1</v>
      </c>
      <c r="CM50" s="442"/>
      <c r="CN50" s="442"/>
      <c r="CO50" s="442"/>
      <c r="CP50" s="441"/>
      <c r="CQ50" s="441"/>
      <c r="CR50" s="441"/>
      <c r="CS50" s="443"/>
      <c r="CT50" s="444"/>
      <c r="CU50" s="449"/>
      <c r="CV50" s="446"/>
      <c r="CW50" s="444"/>
      <c r="CX50" s="446"/>
      <c r="CY50" s="442">
        <v>80.363028999999997</v>
      </c>
      <c r="CZ50" s="442">
        <v>181.236099</v>
      </c>
      <c r="DA50" s="442">
        <f>'[7]численность 2020'!I61</f>
        <v>209.85270690917969</v>
      </c>
      <c r="DB50" s="441">
        <v>0.20142599999999999</v>
      </c>
      <c r="DC50" s="441">
        <v>0.45426</v>
      </c>
      <c r="DD50" s="441">
        <f t="shared" si="1041"/>
        <v>0.52598618008147657</v>
      </c>
      <c r="DE50" s="443">
        <f>'[7]заявки 2020-2021'!I54</f>
        <v>28</v>
      </c>
      <c r="DF50" s="444">
        <f t="shared" si="1042"/>
        <v>37.77348724365234</v>
      </c>
      <c r="DG50" s="445">
        <f t="shared" si="1043"/>
        <v>28</v>
      </c>
      <c r="DH50" s="446">
        <v>28</v>
      </c>
      <c r="DI50" s="442">
        <v>31.945553</v>
      </c>
      <c r="DJ50" s="442">
        <v>30.06682</v>
      </c>
      <c r="DK50" s="442">
        <f>'[7]численность 2020'!J61</f>
        <v>23.316970825195313</v>
      </c>
      <c r="DL50" s="441">
        <v>7.5360999999999997e-002</v>
      </c>
      <c r="DM50" s="441">
        <v>7.5360999999999997e-002</v>
      </c>
      <c r="DN50" s="441">
        <f t="shared" si="1044"/>
        <v>5.8442917396931748e-002</v>
      </c>
      <c r="DO50" s="443">
        <f>'[7]заявки 2020-2021'!P54</f>
        <v>1</v>
      </c>
      <c r="DP50" s="444">
        <f t="shared" si="1045"/>
        <v>2.3316970825195313</v>
      </c>
      <c r="DQ50" s="445">
        <f t="shared" si="1046"/>
        <v>1</v>
      </c>
      <c r="DR50" s="446">
        <v>1</v>
      </c>
      <c r="DS50" s="442">
        <v>0</v>
      </c>
      <c r="DT50" s="447">
        <v>0</v>
      </c>
      <c r="DU50" s="447">
        <f>'[7]заявки 2020-2021'!Q54</f>
        <v>0</v>
      </c>
      <c r="DV50" s="441">
        <f t="shared" si="1047"/>
        <v>0</v>
      </c>
      <c r="DW50" s="441">
        <v>0</v>
      </c>
      <c r="DX50" s="441">
        <f t="shared" si="1060"/>
        <v>0</v>
      </c>
      <c r="DY50" s="443">
        <f>'[7]заявки 2020-2021'!S54</f>
        <v>0</v>
      </c>
      <c r="DZ50" s="444">
        <f t="shared" si="1061"/>
        <v>0</v>
      </c>
      <c r="EA50" s="445">
        <f t="shared" si="1050"/>
        <v>0</v>
      </c>
      <c r="EB50" s="446"/>
    </row>
    <row r="51" ht="30.75" customHeight="1">
      <c r="A51" s="307" t="s">
        <v>293</v>
      </c>
      <c r="B51" s="441"/>
      <c r="C51" s="442"/>
      <c r="D51" s="442"/>
      <c r="E51" s="442"/>
      <c r="F51" s="441"/>
      <c r="G51" s="441" t="e">
        <f t="shared" si="1006"/>
        <v>#DIV/0!</v>
      </c>
      <c r="H51" s="441"/>
      <c r="I51" s="443">
        <v>450</v>
      </c>
      <c r="J51" s="444"/>
      <c r="K51" s="445"/>
      <c r="L51" s="446">
        <v>180</v>
      </c>
      <c r="M51" s="442"/>
      <c r="N51" s="442"/>
      <c r="O51" s="447"/>
      <c r="P51" s="441" t="e">
        <f t="shared" si="1010"/>
        <v>#DIV/0!</v>
      </c>
      <c r="Q51" s="441"/>
      <c r="R51" s="441"/>
      <c r="S51" s="443">
        <v>13</v>
      </c>
      <c r="T51" s="443"/>
      <c r="U51" s="444"/>
      <c r="V51" s="445"/>
      <c r="W51" s="446">
        <v>13</v>
      </c>
      <c r="X51" s="446"/>
      <c r="Y51" s="448"/>
      <c r="Z51" s="442"/>
      <c r="AA51" s="442"/>
      <c r="AB51" s="442"/>
      <c r="AC51" s="441"/>
      <c r="AD51" s="441"/>
      <c r="AE51" s="441"/>
      <c r="AF51" s="443"/>
      <c r="AG51" s="444"/>
      <c r="AH51" s="445"/>
      <c r="AI51" s="449"/>
      <c r="AJ51" s="446"/>
      <c r="AK51" s="446"/>
      <c r="AL51" s="442"/>
      <c r="AM51" s="442"/>
      <c r="AN51" s="442"/>
      <c r="AO51" s="441"/>
      <c r="AP51" s="441"/>
      <c r="AQ51" s="441"/>
      <c r="AR51" s="443"/>
      <c r="AS51" s="443"/>
      <c r="AT51" s="444"/>
      <c r="AU51" s="449"/>
      <c r="AV51" s="446"/>
      <c r="AW51" s="444"/>
      <c r="AX51" s="445"/>
      <c r="AY51" s="446"/>
      <c r="AZ51" s="444"/>
      <c r="BA51" s="446"/>
      <c r="BB51" s="442"/>
      <c r="BC51" s="442"/>
      <c r="BD51" s="442"/>
      <c r="BE51" s="441"/>
      <c r="BF51" s="441"/>
      <c r="BG51" s="441"/>
      <c r="BH51" s="443">
        <v>15</v>
      </c>
      <c r="BI51" s="443"/>
      <c r="BJ51" s="444"/>
      <c r="BK51" s="449"/>
      <c r="BL51" s="446">
        <v>3</v>
      </c>
      <c r="BM51" s="444"/>
      <c r="BN51" s="445"/>
      <c r="BO51" s="446"/>
      <c r="BP51" s="444"/>
      <c r="BQ51" s="446"/>
      <c r="BR51" s="442"/>
      <c r="BS51" s="442"/>
      <c r="BT51" s="442"/>
      <c r="BU51" s="441"/>
      <c r="BV51" s="441"/>
      <c r="BW51" s="441"/>
      <c r="BX51" s="443">
        <v>15</v>
      </c>
      <c r="BY51" s="443"/>
      <c r="BZ51" s="443"/>
      <c r="CA51" s="444"/>
      <c r="CB51" s="449"/>
      <c r="CC51" s="446">
        <v>5</v>
      </c>
      <c r="CD51" s="444"/>
      <c r="CE51" s="445"/>
      <c r="CF51" s="446"/>
      <c r="CG51" s="444"/>
      <c r="CH51" s="445"/>
      <c r="CI51" s="446"/>
      <c r="CJ51" s="444"/>
      <c r="CK51" s="446"/>
      <c r="CL51" s="450"/>
      <c r="CM51" s="442"/>
      <c r="CN51" s="442"/>
      <c r="CO51" s="442"/>
      <c r="CP51" s="441"/>
      <c r="CQ51" s="441"/>
      <c r="CR51" s="441"/>
      <c r="CS51" s="443"/>
      <c r="CT51" s="444"/>
      <c r="CU51" s="449"/>
      <c r="CV51" s="446"/>
      <c r="CW51" s="444"/>
      <c r="CX51" s="446"/>
      <c r="CY51" s="442"/>
      <c r="CZ51" s="442"/>
      <c r="DA51" s="442"/>
      <c r="DB51" s="441"/>
      <c r="DC51" s="441"/>
      <c r="DD51" s="441"/>
      <c r="DE51" s="443">
        <v>15</v>
      </c>
      <c r="DF51" s="444"/>
      <c r="DG51" s="445"/>
      <c r="DH51" s="446">
        <v>12</v>
      </c>
      <c r="DI51" s="442"/>
      <c r="DJ51" s="442"/>
      <c r="DK51" s="442"/>
      <c r="DL51" s="441"/>
      <c r="DM51" s="441"/>
      <c r="DN51" s="441"/>
      <c r="DO51" s="443"/>
      <c r="DP51" s="444"/>
      <c r="DQ51" s="445"/>
      <c r="DR51" s="446">
        <v>2</v>
      </c>
      <c r="DS51" s="442"/>
      <c r="DT51" s="447"/>
      <c r="DU51" s="447"/>
      <c r="DV51" s="441" t="e">
        <f t="shared" si="1047"/>
        <v>#DIV/0!</v>
      </c>
      <c r="DW51" s="441"/>
      <c r="DX51" s="441"/>
      <c r="DY51" s="443"/>
      <c r="DZ51" s="444"/>
      <c r="EA51" s="445"/>
      <c r="EB51" s="446"/>
    </row>
    <row r="52" ht="13.5" customHeight="1">
      <c r="A52" s="268" t="s">
        <v>88</v>
      </c>
      <c r="B52" s="441"/>
      <c r="C52" s="442"/>
      <c r="D52" s="442"/>
      <c r="E52" s="442"/>
      <c r="F52" s="441"/>
      <c r="G52" s="441" t="e">
        <f t="shared" si="1006"/>
        <v>#DIV/0!</v>
      </c>
      <c r="H52" s="441"/>
      <c r="I52" s="443"/>
      <c r="J52" s="444"/>
      <c r="K52" s="445"/>
      <c r="L52" s="446"/>
      <c r="M52" s="442"/>
      <c r="N52" s="442"/>
      <c r="O52" s="447"/>
      <c r="P52" s="441" t="e">
        <f t="shared" si="1010"/>
        <v>#DIV/0!</v>
      </c>
      <c r="Q52" s="441"/>
      <c r="R52" s="441"/>
      <c r="S52" s="443"/>
      <c r="T52" s="443"/>
      <c r="U52" s="444">
        <f t="shared" si="1054"/>
        <v>0</v>
      </c>
      <c r="V52" s="445">
        <f t="shared" si="1013"/>
        <v>0</v>
      </c>
      <c r="W52" s="446"/>
      <c r="X52" s="446"/>
      <c r="Y52" s="448"/>
      <c r="Z52" s="442"/>
      <c r="AA52" s="442"/>
      <c r="AB52" s="442"/>
      <c r="AC52" s="441"/>
      <c r="AD52" s="441"/>
      <c r="AE52" s="441" t="e">
        <f t="shared" si="1055"/>
        <v>#DIV/0!</v>
      </c>
      <c r="AF52" s="443"/>
      <c r="AG52" s="444">
        <f t="shared" si="1056"/>
        <v>0</v>
      </c>
      <c r="AH52" s="445">
        <f t="shared" si="1015"/>
        <v>0</v>
      </c>
      <c r="AI52" s="449">
        <f t="shared" si="1016"/>
        <v>0</v>
      </c>
      <c r="AJ52" s="446"/>
      <c r="AK52" s="446"/>
      <c r="AL52" s="442"/>
      <c r="AM52" s="442"/>
      <c r="AN52" s="442"/>
      <c r="AO52" s="441"/>
      <c r="AP52" s="441"/>
      <c r="AQ52" s="441"/>
      <c r="AR52" s="443"/>
      <c r="AS52" s="443"/>
      <c r="AT52" s="444">
        <f t="shared" si="1018"/>
        <v>0</v>
      </c>
      <c r="AU52" s="449">
        <f t="shared" si="1019"/>
        <v>0</v>
      </c>
      <c r="AV52" s="446"/>
      <c r="AW52" s="444">
        <f t="shared" si="1020"/>
        <v>0</v>
      </c>
      <c r="AX52" s="445">
        <f t="shared" si="1021"/>
        <v>0</v>
      </c>
      <c r="AY52" s="446"/>
      <c r="AZ52" s="444">
        <f t="shared" si="1022"/>
        <v>0</v>
      </c>
      <c r="BA52" s="446"/>
      <c r="BB52" s="442"/>
      <c r="BC52" s="442"/>
      <c r="BD52" s="442"/>
      <c r="BE52" s="441"/>
      <c r="BF52" s="441"/>
      <c r="BG52" s="441" t="e">
        <f t="shared" si="1023"/>
        <v>#DIV/0!</v>
      </c>
      <c r="BH52" s="443"/>
      <c r="BI52" s="443"/>
      <c r="BJ52" s="444">
        <f t="shared" si="1024"/>
        <v>0</v>
      </c>
      <c r="BK52" s="449">
        <f t="shared" si="1025"/>
        <v>0</v>
      </c>
      <c r="BL52" s="446"/>
      <c r="BM52" s="444">
        <f t="shared" si="1026"/>
        <v>0</v>
      </c>
      <c r="BN52" s="445">
        <f t="shared" si="1027"/>
        <v>0</v>
      </c>
      <c r="BO52" s="446"/>
      <c r="BP52" s="444">
        <f t="shared" si="1028"/>
        <v>0</v>
      </c>
      <c r="BQ52" s="446"/>
      <c r="BR52" s="442"/>
      <c r="BS52" s="442"/>
      <c r="BT52" s="442"/>
      <c r="BU52" s="441"/>
      <c r="BV52" s="441"/>
      <c r="BW52" s="441"/>
      <c r="BX52" s="443"/>
      <c r="BY52" s="443"/>
      <c r="BZ52" s="443"/>
      <c r="CA52" s="444">
        <f t="shared" si="1030"/>
        <v>0</v>
      </c>
      <c r="CB52" s="449">
        <f t="shared" si="1031"/>
        <v>0</v>
      </c>
      <c r="CC52" s="446"/>
      <c r="CD52" s="444">
        <f t="shared" si="1032"/>
        <v>0</v>
      </c>
      <c r="CE52" s="445">
        <f t="shared" si="1033"/>
        <v>0</v>
      </c>
      <c r="CF52" s="446"/>
      <c r="CG52" s="444">
        <f t="shared" si="1034"/>
        <v>0</v>
      </c>
      <c r="CH52" s="445">
        <f t="shared" si="1035"/>
        <v>0</v>
      </c>
      <c r="CI52" s="446"/>
      <c r="CJ52" s="444">
        <f t="shared" si="1036"/>
        <v>0</v>
      </c>
      <c r="CK52" s="446"/>
      <c r="CL52" s="450">
        <f t="shared" si="1037"/>
        <v>1</v>
      </c>
      <c r="CM52" s="442"/>
      <c r="CN52" s="442"/>
      <c r="CO52" s="442"/>
      <c r="CP52" s="441"/>
      <c r="CQ52" s="441"/>
      <c r="CR52" s="441"/>
      <c r="CS52" s="443"/>
      <c r="CT52" s="444">
        <f t="shared" si="1038"/>
        <v>0</v>
      </c>
      <c r="CU52" s="449">
        <f t="shared" si="1039"/>
        <v>0</v>
      </c>
      <c r="CV52" s="446"/>
      <c r="CW52" s="444">
        <f t="shared" si="1040"/>
        <v>0</v>
      </c>
      <c r="CX52" s="446"/>
      <c r="CY52" s="442"/>
      <c r="CZ52" s="442"/>
      <c r="DA52" s="442"/>
      <c r="DB52" s="441"/>
      <c r="DC52" s="441"/>
      <c r="DD52" s="441"/>
      <c r="DE52" s="443"/>
      <c r="DF52" s="444">
        <f t="shared" si="1042"/>
        <v>0</v>
      </c>
      <c r="DG52" s="445">
        <f t="shared" si="1043"/>
        <v>0</v>
      </c>
      <c r="DH52" s="446"/>
      <c r="DI52" s="442"/>
      <c r="DJ52" s="442"/>
      <c r="DK52" s="442"/>
      <c r="DL52" s="441"/>
      <c r="DM52" s="441"/>
      <c r="DN52" s="441"/>
      <c r="DO52" s="443"/>
      <c r="DP52" s="444">
        <f t="shared" si="1045"/>
        <v>0</v>
      </c>
      <c r="DQ52" s="445">
        <f t="shared" si="1046"/>
        <v>0</v>
      </c>
      <c r="DR52" s="446"/>
      <c r="DS52" s="442"/>
      <c r="DT52" s="447"/>
      <c r="DU52" s="447"/>
      <c r="DV52" s="441" t="e">
        <f t="shared" si="1047"/>
        <v>#DIV/0!</v>
      </c>
      <c r="DW52" s="441"/>
      <c r="DX52" s="441" t="e">
        <f t="shared" si="1060"/>
        <v>#DIV/0!</v>
      </c>
      <c r="DY52" s="443"/>
      <c r="DZ52" s="444">
        <f t="shared" si="1061"/>
        <v>0</v>
      </c>
      <c r="EA52" s="445">
        <f t="shared" si="1050"/>
        <v>0</v>
      </c>
      <c r="EB52" s="446"/>
    </row>
    <row r="53" s="454" customFormat="1" ht="34.5" customHeight="1">
      <c r="A53" s="154" t="s">
        <v>306</v>
      </c>
      <c r="B53" s="455">
        <f>'[7]численность 2020'!C69</f>
        <v>6415.7998046875</v>
      </c>
      <c r="C53" s="456">
        <v>35929.015625</v>
      </c>
      <c r="D53" s="456">
        <v>36685.648437999997</v>
      </c>
      <c r="E53" s="456">
        <f>'[7]численность 2020'!D69</f>
        <v>34852.421875</v>
      </c>
      <c r="F53" s="455">
        <v>6.3978450000000002</v>
      </c>
      <c r="G53" s="455">
        <f t="shared" si="1006"/>
        <v>5.718016389896829</v>
      </c>
      <c r="H53" s="455">
        <f t="shared" si="1052"/>
        <v>5.4322801421478557</v>
      </c>
      <c r="I53" s="457">
        <f>'[7]заявки 2020-2021'!O58</f>
        <v>12198</v>
      </c>
      <c r="J53" s="444">
        <f t="shared" si="1053"/>
        <v>12198.34765625</v>
      </c>
      <c r="K53" s="458">
        <f t="shared" si="1009"/>
        <v>12198</v>
      </c>
      <c r="L53" s="459">
        <v>10000</v>
      </c>
      <c r="M53" s="456">
        <v>160</v>
      </c>
      <c r="N53" s="456">
        <v>150</v>
      </c>
      <c r="O53" s="460">
        <f>'[7]заявки 2020-2021'!K58</f>
        <v>450</v>
      </c>
      <c r="P53" s="441">
        <f t="shared" si="1010"/>
        <v>2.4938434002117881e-002</v>
      </c>
      <c r="Q53" s="455">
        <v>2.6710000000000001e-002</v>
      </c>
      <c r="R53" s="455">
        <f t="shared" si="1011"/>
        <v>7.0139345630956543e-002</v>
      </c>
      <c r="S53" s="457">
        <f>'[7]заявки 2020-2021'!M58</f>
        <v>67</v>
      </c>
      <c r="T53" s="457">
        <f>'[7]заявки 2020-2021'!N58</f>
        <v>35</v>
      </c>
      <c r="U53" s="444">
        <f t="shared" si="1054"/>
        <v>67.5</v>
      </c>
      <c r="V53" s="458">
        <f t="shared" si="1013"/>
        <v>67</v>
      </c>
      <c r="W53" s="459">
        <v>50</v>
      </c>
      <c r="X53" s="459">
        <v>25</v>
      </c>
      <c r="Y53" s="461"/>
      <c r="Z53" s="456">
        <v>0</v>
      </c>
      <c r="AA53" s="456">
        <v>0</v>
      </c>
      <c r="AB53" s="456">
        <f>'[7]численность 2020'!E69</f>
        <v>0</v>
      </c>
      <c r="AC53" s="455">
        <v>0</v>
      </c>
      <c r="AD53" s="455">
        <v>0</v>
      </c>
      <c r="AE53" s="455">
        <f t="shared" si="1055"/>
        <v>0</v>
      </c>
      <c r="AF53" s="457">
        <f>'[7]заявки 2020-2021'!J58</f>
        <v>0</v>
      </c>
      <c r="AG53" s="444">
        <f t="shared" si="1056"/>
        <v>0</v>
      </c>
      <c r="AH53" s="458">
        <f t="shared" si="1015"/>
        <v>0</v>
      </c>
      <c r="AI53" s="463">
        <f t="shared" si="1016"/>
        <v>0</v>
      </c>
      <c r="AJ53" s="459"/>
      <c r="AK53" s="459"/>
      <c r="AL53" s="456">
        <v>0</v>
      </c>
      <c r="AM53" s="456">
        <v>0</v>
      </c>
      <c r="AN53" s="456">
        <f>'[7]численность 2020'!F69</f>
        <v>0</v>
      </c>
      <c r="AO53" s="455">
        <v>0</v>
      </c>
      <c r="AP53" s="455">
        <v>0</v>
      </c>
      <c r="AQ53" s="455">
        <f t="shared" si="1017"/>
        <v>0</v>
      </c>
      <c r="AR53" s="457">
        <f>'[7]заявки 2020-2021'!D58</f>
        <v>0</v>
      </c>
      <c r="AS53" s="457">
        <f>'[7]заявки 2020-2021'!E58</f>
        <v>0</v>
      </c>
      <c r="AT53" s="462">
        <f t="shared" si="1018"/>
        <v>0</v>
      </c>
      <c r="AU53" s="463">
        <f t="shared" si="1019"/>
        <v>0</v>
      </c>
      <c r="AV53" s="459"/>
      <c r="AW53" s="462">
        <f t="shared" si="1020"/>
        <v>0</v>
      </c>
      <c r="AX53" s="458">
        <f t="shared" si="1021"/>
        <v>0</v>
      </c>
      <c r="AY53" s="459"/>
      <c r="AZ53" s="462">
        <f t="shared" si="1022"/>
        <v>0</v>
      </c>
      <c r="BA53" s="459"/>
      <c r="BB53" s="456">
        <v>6456.9516599999997</v>
      </c>
      <c r="BC53" s="456">
        <v>6856.857422</v>
      </c>
      <c r="BD53" s="456">
        <f>'[7]численность 2020'!G69</f>
        <v>5622.22998046875</v>
      </c>
      <c r="BE53" s="455">
        <v>1.149783</v>
      </c>
      <c r="BF53" s="455">
        <v>1.2209939999999999</v>
      </c>
      <c r="BG53" s="455">
        <f t="shared" si="1023"/>
        <v>0.87631007070405265</v>
      </c>
      <c r="BH53" s="457">
        <f>'[7]заявки 2020-2021'!B58</f>
        <v>186</v>
      </c>
      <c r="BI53" s="457">
        <f>'[7]заявки 2020-2021'!C58</f>
        <v>10</v>
      </c>
      <c r="BJ53" s="444">
        <f t="shared" si="1024"/>
        <v>168.6668994140625</v>
      </c>
      <c r="BK53" s="463">
        <f t="shared" si="1025"/>
        <v>168.6668994140625</v>
      </c>
      <c r="BL53" s="459">
        <v>160</v>
      </c>
      <c r="BM53" s="444">
        <f t="shared" si="1026"/>
        <v>40</v>
      </c>
      <c r="BN53" s="458">
        <f t="shared" si="1027"/>
        <v>10</v>
      </c>
      <c r="BO53" s="459">
        <v>10</v>
      </c>
      <c r="BP53" s="444">
        <f t="shared" si="1028"/>
        <v>32</v>
      </c>
      <c r="BQ53" s="459">
        <v>32</v>
      </c>
      <c r="BR53" s="456">
        <v>0</v>
      </c>
      <c r="BS53" s="456">
        <v>290.01583900000003</v>
      </c>
      <c r="BT53" s="456">
        <f>'[7]численность 2020'!H69</f>
        <v>0</v>
      </c>
      <c r="BU53" s="455">
        <v>0</v>
      </c>
      <c r="BV53" s="455">
        <v>5.1643000000000001e-002</v>
      </c>
      <c r="BW53" s="455">
        <f t="shared" si="1029"/>
        <v>0</v>
      </c>
      <c r="BX53" s="457">
        <f>'[7]заявки 2020-2021'!F58</f>
        <v>0</v>
      </c>
      <c r="BY53" s="457">
        <f>'[7]заявки 2020-2021'!G58</f>
        <v>0</v>
      </c>
      <c r="BZ53" s="457">
        <f>'[7]заявки 2020-2021'!H58</f>
        <v>0</v>
      </c>
      <c r="CA53" s="462">
        <f t="shared" si="1030"/>
        <v>0</v>
      </c>
      <c r="CB53" s="463">
        <f t="shared" si="1031"/>
        <v>0</v>
      </c>
      <c r="CC53" s="459"/>
      <c r="CD53" s="462">
        <f t="shared" si="1032"/>
        <v>0</v>
      </c>
      <c r="CE53" s="458">
        <f t="shared" si="1033"/>
        <v>0</v>
      </c>
      <c r="CF53" s="459"/>
      <c r="CG53" s="462">
        <f t="shared" si="1034"/>
        <v>0</v>
      </c>
      <c r="CH53" s="458">
        <f t="shared" si="1035"/>
        <v>0</v>
      </c>
      <c r="CI53" s="459"/>
      <c r="CJ53" s="462">
        <f t="shared" si="1036"/>
        <v>0</v>
      </c>
      <c r="CK53" s="459"/>
      <c r="CL53" s="464">
        <f t="shared" si="1037"/>
        <v>1</v>
      </c>
      <c r="CM53" s="456">
        <v>0</v>
      </c>
      <c r="CN53" s="456">
        <v>0</v>
      </c>
      <c r="CO53" s="456" t="e">
        <f>#NAME?</f>
        <v>#REF!</v>
      </c>
      <c r="CP53" s="455">
        <v>0</v>
      </c>
      <c r="CQ53" s="455">
        <v>0</v>
      </c>
      <c r="CR53" s="455" t="e">
        <f>#NAME?</f>
        <v>#REF!</v>
      </c>
      <c r="CS53" s="457" t="e">
        <f>#NAME?</f>
        <v>#REF!</v>
      </c>
      <c r="CT53" s="462" t="e">
        <f t="shared" si="1038"/>
        <v>#REF!</v>
      </c>
      <c r="CU53" s="463" t="e">
        <f t="shared" si="1039"/>
        <v>#REF!</v>
      </c>
      <c r="CV53" s="459"/>
      <c r="CW53" s="462">
        <f t="shared" si="1040"/>
        <v>0</v>
      </c>
      <c r="CX53" s="459"/>
      <c r="CY53" s="456">
        <v>4649.2846680000002</v>
      </c>
      <c r="CZ53" s="456">
        <v>4462.4375</v>
      </c>
      <c r="DA53" s="456">
        <f>'[7]численность 2020'!I69</f>
        <v>3576.71728515625</v>
      </c>
      <c r="DB53" s="455">
        <v>0.82789400000000002</v>
      </c>
      <c r="DC53" s="455">
        <v>0.79462200000000005</v>
      </c>
      <c r="DD53" s="455">
        <f t="shared" si="1041"/>
        <v>0.55748579975064605</v>
      </c>
      <c r="DE53" s="457">
        <f>'[7]заявки 2020-2021'!I58</f>
        <v>643</v>
      </c>
      <c r="DF53" s="444">
        <f t="shared" si="1042"/>
        <v>643.80911132812503</v>
      </c>
      <c r="DG53" s="458">
        <f t="shared" si="1043"/>
        <v>643</v>
      </c>
      <c r="DH53" s="459">
        <v>150</v>
      </c>
      <c r="DI53" s="456">
        <v>24.16961669921875</v>
      </c>
      <c r="DJ53" s="456">
        <v>0</v>
      </c>
      <c r="DK53" s="456">
        <f>'[7]численность 2020'!J69</f>
        <v>0</v>
      </c>
      <c r="DL53" s="455">
        <v>0</v>
      </c>
      <c r="DM53" s="455">
        <v>0</v>
      </c>
      <c r="DN53" s="455">
        <f t="shared" si="1044"/>
        <v>0</v>
      </c>
      <c r="DO53" s="457">
        <f>'[7]заявки 2020-2021'!P58</f>
        <v>0</v>
      </c>
      <c r="DP53" s="462">
        <f t="shared" si="1045"/>
        <v>0</v>
      </c>
      <c r="DQ53" s="458">
        <f t="shared" si="1046"/>
        <v>0</v>
      </c>
      <c r="DR53" s="459"/>
      <c r="DS53" s="456">
        <v>0</v>
      </c>
      <c r="DT53" s="460">
        <v>0</v>
      </c>
      <c r="DU53" s="460">
        <f>'[7]заявки 2020-2021'!Q58</f>
        <v>0</v>
      </c>
      <c r="DV53" s="441">
        <f t="shared" si="1047"/>
        <v>0</v>
      </c>
      <c r="DW53" s="455">
        <v>0</v>
      </c>
      <c r="DX53" s="455">
        <f t="shared" si="1060"/>
        <v>0</v>
      </c>
      <c r="DY53" s="457">
        <f>'[7]заявки 2020-2021'!S58</f>
        <v>0</v>
      </c>
      <c r="DZ53" s="462">
        <f t="shared" si="1061"/>
        <v>0</v>
      </c>
      <c r="EA53" s="458">
        <f t="shared" si="1050"/>
        <v>0</v>
      </c>
      <c r="EB53" s="459"/>
    </row>
    <row r="54" ht="51" customHeight="1">
      <c r="A54" s="152" t="s">
        <v>89</v>
      </c>
      <c r="B54" s="441">
        <f>'[7]численность 2020'!C64</f>
        <v>644</v>
      </c>
      <c r="C54" s="442">
        <v>3182.9760740000002</v>
      </c>
      <c r="D54" s="442">
        <v>3212.4479980000001</v>
      </c>
      <c r="E54" s="442">
        <f>'[7]численность 2020'!D64</f>
        <v>3072.4560546875</v>
      </c>
      <c r="F54" s="441">
        <v>4.9425090000000003</v>
      </c>
      <c r="G54" s="441">
        <f t="shared" si="1006"/>
        <v>4.9882732888926631</v>
      </c>
      <c r="H54" s="441">
        <f t="shared" si="1052"/>
        <v>4.7708944948563667</v>
      </c>
      <c r="I54" s="443">
        <f>'[7]заявки 2020-2021'!O59</f>
        <v>1050</v>
      </c>
      <c r="J54" s="444">
        <f t="shared" si="1053"/>
        <v>1075.359619140625</v>
      </c>
      <c r="K54" s="445">
        <f t="shared" si="1009"/>
        <v>1050</v>
      </c>
      <c r="L54" s="446">
        <v>1050</v>
      </c>
      <c r="M54" s="442">
        <v>0</v>
      </c>
      <c r="N54" s="442">
        <v>0</v>
      </c>
      <c r="O54" s="447">
        <f>'[7]заявки 2020-2021'!K59</f>
        <v>0</v>
      </c>
      <c r="P54" s="441">
        <f t="shared" si="1010"/>
        <v>0</v>
      </c>
      <c r="Q54" s="441">
        <v>0</v>
      </c>
      <c r="R54" s="441">
        <f t="shared" si="1011"/>
        <v>0</v>
      </c>
      <c r="S54" s="443">
        <f>'[7]заявки 2020-2021'!M59</f>
        <v>0</v>
      </c>
      <c r="T54" s="443">
        <f>'[7]заявки 2020-2021'!N59</f>
        <v>0</v>
      </c>
      <c r="U54" s="444">
        <f t="shared" si="1054"/>
        <v>0</v>
      </c>
      <c r="V54" s="445">
        <f t="shared" si="1013"/>
        <v>0</v>
      </c>
      <c r="W54" s="446"/>
      <c r="X54" s="446"/>
      <c r="Y54" s="448"/>
      <c r="Z54" s="442">
        <v>0</v>
      </c>
      <c r="AA54" s="442">
        <v>0</v>
      </c>
      <c r="AB54" s="442">
        <f>'[7]численность 2020'!E64</f>
        <v>0</v>
      </c>
      <c r="AC54" s="441">
        <v>0</v>
      </c>
      <c r="AD54" s="441">
        <v>0</v>
      </c>
      <c r="AE54" s="441">
        <f t="shared" si="1055"/>
        <v>0</v>
      </c>
      <c r="AF54" s="443">
        <f>'[7]заявки 2020-2021'!J59</f>
        <v>0</v>
      </c>
      <c r="AG54" s="444">
        <f t="shared" si="1056"/>
        <v>0</v>
      </c>
      <c r="AH54" s="445">
        <f t="shared" si="1015"/>
        <v>0</v>
      </c>
      <c r="AI54" s="449">
        <f t="shared" si="1016"/>
        <v>0</v>
      </c>
      <c r="AJ54" s="446"/>
      <c r="AK54" s="446"/>
      <c r="AL54" s="442">
        <v>0</v>
      </c>
      <c r="AM54" s="442">
        <v>0</v>
      </c>
      <c r="AN54" s="442">
        <f>'[7]численность 2020'!F64</f>
        <v>0</v>
      </c>
      <c r="AO54" s="441">
        <v>0</v>
      </c>
      <c r="AP54" s="441">
        <v>0</v>
      </c>
      <c r="AQ54" s="441">
        <f t="shared" si="1017"/>
        <v>0</v>
      </c>
      <c r="AR54" s="443">
        <f>'[7]заявки 2020-2021'!D59</f>
        <v>0</v>
      </c>
      <c r="AS54" s="443">
        <f>'[7]заявки 2020-2021'!E59</f>
        <v>0</v>
      </c>
      <c r="AT54" s="444">
        <f t="shared" si="1018"/>
        <v>0</v>
      </c>
      <c r="AU54" s="449">
        <f t="shared" si="1019"/>
        <v>0</v>
      </c>
      <c r="AV54" s="446"/>
      <c r="AW54" s="444">
        <f t="shared" si="1020"/>
        <v>0</v>
      </c>
      <c r="AX54" s="445">
        <f t="shared" si="1021"/>
        <v>0</v>
      </c>
      <c r="AY54" s="446"/>
      <c r="AZ54" s="444">
        <f t="shared" si="1022"/>
        <v>0</v>
      </c>
      <c r="BA54" s="446"/>
      <c r="BB54" s="442">
        <v>346.44949300000002</v>
      </c>
      <c r="BC54" s="442">
        <v>430.72100799999998</v>
      </c>
      <c r="BD54" s="442">
        <f>'[7]численность 2020'!G64</f>
        <v>346.44949340820313</v>
      </c>
      <c r="BE54" s="441">
        <v>0.53796500000000003</v>
      </c>
      <c r="BF54" s="441">
        <v>0.668821</v>
      </c>
      <c r="BG54" s="441">
        <f t="shared" si="1023"/>
        <v>0.53796505187609178</v>
      </c>
      <c r="BH54" s="443">
        <f>'[7]заявки 2020-2021'!B59</f>
        <v>10</v>
      </c>
      <c r="BI54" s="443">
        <f>'[7]заявки 2020-2021'!C59</f>
        <v>0</v>
      </c>
      <c r="BJ54" s="444">
        <f t="shared" si="1024"/>
        <v>10.393484802246093</v>
      </c>
      <c r="BK54" s="449">
        <f t="shared" si="1025"/>
        <v>10</v>
      </c>
      <c r="BL54" s="446">
        <v>10</v>
      </c>
      <c r="BM54" s="444">
        <f t="shared" si="1026"/>
        <v>2.5</v>
      </c>
      <c r="BN54" s="445">
        <f t="shared" si="1027"/>
        <v>0</v>
      </c>
      <c r="BO54" s="446"/>
      <c r="BP54" s="444">
        <f t="shared" si="1028"/>
        <v>2</v>
      </c>
      <c r="BQ54" s="446">
        <v>2</v>
      </c>
      <c r="BR54" s="442">
        <v>0</v>
      </c>
      <c r="BS54" s="442">
        <v>0</v>
      </c>
      <c r="BT54" s="442">
        <f>'[7]численность 2020'!H64</f>
        <v>0</v>
      </c>
      <c r="BU54" s="441">
        <v>0</v>
      </c>
      <c r="BV54" s="441">
        <v>0</v>
      </c>
      <c r="BW54" s="441">
        <f t="shared" si="1029"/>
        <v>0</v>
      </c>
      <c r="BX54" s="443">
        <f>'[7]заявки 2020-2021'!F59</f>
        <v>0</v>
      </c>
      <c r="BY54" s="443">
        <f>'[7]заявки 2020-2021'!G59</f>
        <v>0</v>
      </c>
      <c r="BZ54" s="443">
        <f>'[7]заявки 2020-2021'!H59</f>
        <v>0</v>
      </c>
      <c r="CA54" s="444">
        <f t="shared" si="1030"/>
        <v>0</v>
      </c>
      <c r="CB54" s="449">
        <f t="shared" si="1031"/>
        <v>0</v>
      </c>
      <c r="CC54" s="446"/>
      <c r="CD54" s="444">
        <f t="shared" si="1032"/>
        <v>0</v>
      </c>
      <c r="CE54" s="445">
        <f t="shared" si="1033"/>
        <v>0</v>
      </c>
      <c r="CF54" s="446"/>
      <c r="CG54" s="444">
        <f t="shared" si="1034"/>
        <v>0</v>
      </c>
      <c r="CH54" s="445">
        <f t="shared" si="1035"/>
        <v>0</v>
      </c>
      <c r="CI54" s="446"/>
      <c r="CJ54" s="444">
        <f t="shared" si="1036"/>
        <v>0</v>
      </c>
      <c r="CK54" s="446"/>
      <c r="CL54" s="450">
        <f t="shared" si="1037"/>
        <v>1</v>
      </c>
      <c r="CM54" s="442">
        <v>0</v>
      </c>
      <c r="CN54" s="442">
        <v>0</v>
      </c>
      <c r="CO54" s="442" t="e">
        <f>#NAME?</f>
        <v>#REF!</v>
      </c>
      <c r="CP54" s="441">
        <v>0</v>
      </c>
      <c r="CQ54" s="441">
        <v>0</v>
      </c>
      <c r="CR54" s="441" t="e">
        <f>#NAME?</f>
        <v>#REF!</v>
      </c>
      <c r="CS54" s="443" t="e">
        <f>#NAME?</f>
        <v>#REF!</v>
      </c>
      <c r="CT54" s="444" t="e">
        <f t="shared" si="1038"/>
        <v>#REF!</v>
      </c>
      <c r="CU54" s="449" t="e">
        <f t="shared" si="1039"/>
        <v>#REF!</v>
      </c>
      <c r="CV54" s="446"/>
      <c r="CW54" s="444">
        <f t="shared" si="1040"/>
        <v>0</v>
      </c>
      <c r="CX54" s="446"/>
      <c r="CY54" s="442">
        <v>300.85998499999999</v>
      </c>
      <c r="CZ54" s="442">
        <v>327.72250400000001</v>
      </c>
      <c r="DA54" s="442">
        <f>'[7]численность 2020'!I64</f>
        <v>284.74249267578125</v>
      </c>
      <c r="DB54" s="441">
        <v>0.46717399999999998</v>
      </c>
      <c r="DC54" s="441">
        <v>0.50888599999999995</v>
      </c>
      <c r="DD54" s="441">
        <f t="shared" si="1041"/>
        <v>0.44214672775742431</v>
      </c>
      <c r="DE54" s="443">
        <f>'[7]заявки 2020-2021'!I59</f>
        <v>5</v>
      </c>
      <c r="DF54" s="444">
        <f t="shared" si="1042"/>
        <v>51.25364868164062</v>
      </c>
      <c r="DG54" s="445">
        <f t="shared" si="1043"/>
        <v>5</v>
      </c>
      <c r="DH54" s="446">
        <v>5</v>
      </c>
      <c r="DI54" s="442">
        <v>0</v>
      </c>
      <c r="DJ54" s="442">
        <v>0</v>
      </c>
      <c r="DK54" s="442">
        <f>'[7]численность 2020'!J64</f>
        <v>0</v>
      </c>
      <c r="DL54" s="441">
        <v>0</v>
      </c>
      <c r="DM54" s="441">
        <v>0</v>
      </c>
      <c r="DN54" s="441">
        <f t="shared" si="1044"/>
        <v>0</v>
      </c>
      <c r="DO54" s="443">
        <f>'[7]заявки 2020-2021'!P59</f>
        <v>0</v>
      </c>
      <c r="DP54" s="444">
        <f t="shared" si="1045"/>
        <v>0</v>
      </c>
      <c r="DQ54" s="445">
        <f t="shared" si="1046"/>
        <v>0</v>
      </c>
      <c r="DR54" s="446"/>
      <c r="DS54" s="442">
        <v>0</v>
      </c>
      <c r="DT54" s="447">
        <v>0</v>
      </c>
      <c r="DU54" s="447">
        <f>'[7]заявки 2020-2021'!Q59</f>
        <v>0</v>
      </c>
      <c r="DV54" s="441">
        <f t="shared" si="1047"/>
        <v>0</v>
      </c>
      <c r="DW54" s="441">
        <v>0</v>
      </c>
      <c r="DX54" s="441">
        <f t="shared" si="1060"/>
        <v>0</v>
      </c>
      <c r="DY54" s="443">
        <f>'[7]заявки 2020-2021'!S59</f>
        <v>0</v>
      </c>
      <c r="DZ54" s="444">
        <f t="shared" si="1061"/>
        <v>0</v>
      </c>
      <c r="EA54" s="445">
        <f t="shared" si="1050"/>
        <v>0</v>
      </c>
      <c r="EB54" s="446"/>
    </row>
    <row r="55" ht="48" customHeight="1">
      <c r="A55" s="152" t="s">
        <v>307</v>
      </c>
      <c r="B55" s="441">
        <f>'[7]численность 2020'!C67</f>
        <v>1480.4000244140625</v>
      </c>
      <c r="C55" s="442">
        <v>4452.2255859999996</v>
      </c>
      <c r="D55" s="442">
        <v>6412.7939450000003</v>
      </c>
      <c r="E55" s="442">
        <f>'[7]численность 2020'!D67</f>
        <v>7349.18212890625</v>
      </c>
      <c r="F55" s="441">
        <v>3.0074480000000001</v>
      </c>
      <c r="G55" s="441">
        <f t="shared" si="1006"/>
        <v>4.3317980542797292</v>
      </c>
      <c r="H55" s="441">
        <f t="shared" si="1052"/>
        <v>4.9643218101236064</v>
      </c>
      <c r="I55" s="443">
        <f>'[7]заявки 2020-2021'!O60</f>
        <v>1700</v>
      </c>
      <c r="J55" s="444">
        <f t="shared" si="1053"/>
        <v>2572.2137451171875</v>
      </c>
      <c r="K55" s="445">
        <f t="shared" si="1009"/>
        <v>1700</v>
      </c>
      <c r="L55" s="446">
        <v>1700</v>
      </c>
      <c r="M55" s="442">
        <v>0</v>
      </c>
      <c r="N55" s="442">
        <v>0</v>
      </c>
      <c r="O55" s="447">
        <f>'[7]заявки 2020-2021'!K60</f>
        <v>0</v>
      </c>
      <c r="P55" s="441">
        <f t="shared" si="1010"/>
        <v>0</v>
      </c>
      <c r="Q55" s="441">
        <v>0</v>
      </c>
      <c r="R55" s="441">
        <f t="shared" si="1011"/>
        <v>0</v>
      </c>
      <c r="S55" s="443">
        <f>'[7]заявки 2020-2021'!M60</f>
        <v>0</v>
      </c>
      <c r="T55" s="443">
        <f>'[7]заявки 2020-2021'!N60</f>
        <v>0</v>
      </c>
      <c r="U55" s="444">
        <f t="shared" si="1054"/>
        <v>0</v>
      </c>
      <c r="V55" s="445">
        <f t="shared" si="1013"/>
        <v>0</v>
      </c>
      <c r="W55" s="446"/>
      <c r="X55" s="446"/>
      <c r="Y55" s="448"/>
      <c r="Z55" s="442">
        <v>0</v>
      </c>
      <c r="AA55" s="442">
        <v>0</v>
      </c>
      <c r="AB55" s="442">
        <f>'[7]численность 2020'!E67</f>
        <v>0</v>
      </c>
      <c r="AC55" s="441">
        <v>0</v>
      </c>
      <c r="AD55" s="441">
        <v>0</v>
      </c>
      <c r="AE55" s="441">
        <f t="shared" si="1055"/>
        <v>0</v>
      </c>
      <c r="AF55" s="443">
        <f>'[7]заявки 2020-2021'!J60</f>
        <v>0</v>
      </c>
      <c r="AG55" s="444">
        <f t="shared" si="1056"/>
        <v>0</v>
      </c>
      <c r="AH55" s="445">
        <f t="shared" si="1015"/>
        <v>0</v>
      </c>
      <c r="AI55" s="449">
        <f t="shared" si="1016"/>
        <v>0</v>
      </c>
      <c r="AJ55" s="446"/>
      <c r="AK55" s="446"/>
      <c r="AL55" s="442">
        <v>0</v>
      </c>
      <c r="AM55" s="442">
        <v>0</v>
      </c>
      <c r="AN55" s="442">
        <f>'[7]численность 2020'!F67</f>
        <v>0</v>
      </c>
      <c r="AO55" s="441">
        <v>0</v>
      </c>
      <c r="AP55" s="441">
        <v>0</v>
      </c>
      <c r="AQ55" s="441">
        <f t="shared" si="1017"/>
        <v>0</v>
      </c>
      <c r="AR55" s="443">
        <f>'[7]заявки 2020-2021'!D60</f>
        <v>0</v>
      </c>
      <c r="AS55" s="443">
        <f>'[7]заявки 2020-2021'!E60</f>
        <v>0</v>
      </c>
      <c r="AT55" s="444">
        <f t="shared" si="1018"/>
        <v>0</v>
      </c>
      <c r="AU55" s="449">
        <f t="shared" si="1019"/>
        <v>0</v>
      </c>
      <c r="AV55" s="446"/>
      <c r="AW55" s="444">
        <f t="shared" si="1020"/>
        <v>0</v>
      </c>
      <c r="AX55" s="445">
        <f t="shared" si="1021"/>
        <v>0</v>
      </c>
      <c r="AY55" s="446"/>
      <c r="AZ55" s="444">
        <f t="shared" si="1022"/>
        <v>0</v>
      </c>
      <c r="BA55" s="446"/>
      <c r="BB55" s="442">
        <v>1175.847168</v>
      </c>
      <c r="BC55" s="442">
        <v>1214.265991</v>
      </c>
      <c r="BD55" s="442">
        <f>'[7]численность 2020'!G67</f>
        <v>1798.379638671875</v>
      </c>
      <c r="BE55" s="441">
        <v>0.79427700000000001</v>
      </c>
      <c r="BF55" s="441">
        <v>0.82022799999999996</v>
      </c>
      <c r="BG55" s="441">
        <f t="shared" si="1023"/>
        <v>1.2147930349998932</v>
      </c>
      <c r="BH55" s="443">
        <f>'[7]заявки 2020-2021'!B60</f>
        <v>40</v>
      </c>
      <c r="BI55" s="443">
        <f>'[7]заявки 2020-2021'!C60</f>
        <v>5</v>
      </c>
      <c r="BJ55" s="444">
        <f t="shared" si="1024"/>
        <v>89.918981933593756</v>
      </c>
      <c r="BK55" s="449">
        <f t="shared" si="1025"/>
        <v>40</v>
      </c>
      <c r="BL55" s="446">
        <v>40</v>
      </c>
      <c r="BM55" s="444">
        <f t="shared" si="1026"/>
        <v>10</v>
      </c>
      <c r="BN55" s="445">
        <f t="shared" si="1027"/>
        <v>5</v>
      </c>
      <c r="BO55" s="446">
        <v>5</v>
      </c>
      <c r="BP55" s="444">
        <f t="shared" si="1028"/>
        <v>8</v>
      </c>
      <c r="BQ55" s="446">
        <v>8</v>
      </c>
      <c r="BR55" s="442">
        <v>0</v>
      </c>
      <c r="BS55" s="442">
        <v>0</v>
      </c>
      <c r="BT55" s="442">
        <f>'[7]численность 2020'!H67</f>
        <v>0</v>
      </c>
      <c r="BU55" s="441">
        <v>0</v>
      </c>
      <c r="BV55" s="441">
        <v>0</v>
      </c>
      <c r="BW55" s="441">
        <f t="shared" si="1029"/>
        <v>0</v>
      </c>
      <c r="BX55" s="443">
        <f>'[7]заявки 2020-2021'!F60</f>
        <v>0</v>
      </c>
      <c r="BY55" s="443">
        <f>'[7]заявки 2020-2021'!G60</f>
        <v>0</v>
      </c>
      <c r="BZ55" s="443">
        <f>'[7]заявки 2020-2021'!H60</f>
        <v>0</v>
      </c>
      <c r="CA55" s="444">
        <f t="shared" si="1030"/>
        <v>0</v>
      </c>
      <c r="CB55" s="449">
        <f t="shared" si="1031"/>
        <v>0</v>
      </c>
      <c r="CC55" s="446"/>
      <c r="CD55" s="444">
        <f t="shared" si="1032"/>
        <v>0</v>
      </c>
      <c r="CE55" s="445">
        <f t="shared" si="1033"/>
        <v>0</v>
      </c>
      <c r="CF55" s="446"/>
      <c r="CG55" s="444">
        <f t="shared" si="1034"/>
        <v>0</v>
      </c>
      <c r="CH55" s="445">
        <f t="shared" si="1035"/>
        <v>0</v>
      </c>
      <c r="CI55" s="446"/>
      <c r="CJ55" s="444">
        <f t="shared" si="1036"/>
        <v>0</v>
      </c>
      <c r="CK55" s="446"/>
      <c r="CL55" s="450">
        <f t="shared" si="1037"/>
        <v>1</v>
      </c>
      <c r="CM55" s="442">
        <v>0</v>
      </c>
      <c r="CN55" s="442">
        <v>0</v>
      </c>
      <c r="CO55" s="442" t="e">
        <f>#NAME?</f>
        <v>#REF!</v>
      </c>
      <c r="CP55" s="441">
        <v>0</v>
      </c>
      <c r="CQ55" s="441">
        <v>0</v>
      </c>
      <c r="CR55" s="441" t="e">
        <f>#NAME?</f>
        <v>#REF!</v>
      </c>
      <c r="CS55" s="443" t="e">
        <f>#NAME?</f>
        <v>#REF!</v>
      </c>
      <c r="CT55" s="444" t="e">
        <f t="shared" si="1038"/>
        <v>#REF!</v>
      </c>
      <c r="CU55" s="449" t="e">
        <f t="shared" si="1039"/>
        <v>#REF!</v>
      </c>
      <c r="CV55" s="446"/>
      <c r="CW55" s="444">
        <f t="shared" si="1040"/>
        <v>0</v>
      </c>
      <c r="CX55" s="446"/>
      <c r="CY55" s="442">
        <v>647.94695999999999</v>
      </c>
      <c r="CZ55" s="442">
        <v>547.19604500000003</v>
      </c>
      <c r="DA55" s="442">
        <f>'[7]численность 2020'!I67</f>
        <v>797.96954345703125</v>
      </c>
      <c r="DB55" s="441">
        <v>0.43768400000000002</v>
      </c>
      <c r="DC55" s="441">
        <v>0.36962699999999998</v>
      </c>
      <c r="DD55" s="441">
        <f t="shared" si="1041"/>
        <v>0.53902291968203997</v>
      </c>
      <c r="DE55" s="443">
        <f>'[7]заявки 2020-2021'!I60</f>
        <v>40</v>
      </c>
      <c r="DF55" s="444">
        <f t="shared" si="1042"/>
        <v>143.63451782226562</v>
      </c>
      <c r="DG55" s="445">
        <f t="shared" si="1043"/>
        <v>40</v>
      </c>
      <c r="DH55" s="446">
        <v>40</v>
      </c>
      <c r="DI55" s="442">
        <v>0</v>
      </c>
      <c r="DJ55" s="442">
        <v>0</v>
      </c>
      <c r="DK55" s="442">
        <f>'[7]численность 2020'!J67</f>
        <v>3.9308845996856689</v>
      </c>
      <c r="DL55" s="441">
        <v>0</v>
      </c>
      <c r="DM55" s="441">
        <v>0</v>
      </c>
      <c r="DN55" s="441">
        <f t="shared" si="1044"/>
        <v>2.6552854193862231e-003</v>
      </c>
      <c r="DO55" s="443">
        <f>'[7]заявки 2020-2021'!P60</f>
        <v>0</v>
      </c>
      <c r="DP55" s="444">
        <f t="shared" si="1045"/>
        <v>0.39308845996856689</v>
      </c>
      <c r="DQ55" s="445">
        <f t="shared" si="1046"/>
        <v>0</v>
      </c>
      <c r="DR55" s="446"/>
      <c r="DS55" s="442">
        <v>0</v>
      </c>
      <c r="DT55" s="447">
        <v>0</v>
      </c>
      <c r="DU55" s="447">
        <f>'[7]заявки 2020-2021'!Q60</f>
        <v>0</v>
      </c>
      <c r="DV55" s="441">
        <f t="shared" si="1047"/>
        <v>0</v>
      </c>
      <c r="DW55" s="441">
        <v>0</v>
      </c>
      <c r="DX55" s="441">
        <f t="shared" si="1060"/>
        <v>0</v>
      </c>
      <c r="DY55" s="443">
        <f>'[7]заявки 2020-2021'!S60</f>
        <v>0</v>
      </c>
      <c r="DZ55" s="444">
        <f t="shared" si="1061"/>
        <v>0</v>
      </c>
      <c r="EA55" s="445">
        <f t="shared" si="1050"/>
        <v>0</v>
      </c>
      <c r="EB55" s="446"/>
    </row>
    <row r="56" ht="67.5" customHeight="1">
      <c r="A56" s="152" t="s">
        <v>1018</v>
      </c>
      <c r="B56" s="441">
        <f>'[7]численность 2020'!C66</f>
        <v>2001.900146484375</v>
      </c>
      <c r="C56" s="442">
        <v>5606.0424800000001</v>
      </c>
      <c r="D56" s="442">
        <v>6094.7749020000001</v>
      </c>
      <c r="E56" s="442">
        <f>'[7]численность 2020'!D66</f>
        <v>6626.62939453125</v>
      </c>
      <c r="F56" s="441">
        <v>2.8003610000000001</v>
      </c>
      <c r="G56" s="441">
        <f t="shared" si="1006"/>
        <v>3.044494957976327</v>
      </c>
      <c r="H56" s="441">
        <f t="shared" si="1052"/>
        <v>3.3101697935177063</v>
      </c>
      <c r="I56" s="443">
        <f>'[7]заявки 2020-2021'!O64</f>
        <v>2321</v>
      </c>
      <c r="J56" s="444">
        <f t="shared" si="1053"/>
        <v>2319.3202880859371</v>
      </c>
      <c r="K56" s="445">
        <f t="shared" si="1009"/>
        <v>2319.3202880859371</v>
      </c>
      <c r="L56" s="446">
        <v>2319</v>
      </c>
      <c r="M56" s="442">
        <v>0</v>
      </c>
      <c r="N56" s="442">
        <v>0</v>
      </c>
      <c r="O56" s="447">
        <f>'[7]заявки 2020-2021'!K64</f>
        <v>0</v>
      </c>
      <c r="P56" s="441">
        <f t="shared" si="1010"/>
        <v>0</v>
      </c>
      <c r="Q56" s="441">
        <v>0</v>
      </c>
      <c r="R56" s="441">
        <f t="shared" si="1011"/>
        <v>0</v>
      </c>
      <c r="S56" s="443">
        <f>'[7]заявки 2020-2021'!M64</f>
        <v>0</v>
      </c>
      <c r="T56" s="443">
        <f>'[7]заявки 2020-2021'!N64</f>
        <v>0</v>
      </c>
      <c r="U56" s="444">
        <f t="shared" si="1054"/>
        <v>0</v>
      </c>
      <c r="V56" s="445">
        <f t="shared" si="1013"/>
        <v>0</v>
      </c>
      <c r="W56" s="446"/>
      <c r="X56" s="446"/>
      <c r="Y56" s="448"/>
      <c r="Z56" s="442">
        <v>0</v>
      </c>
      <c r="AA56" s="442">
        <v>0</v>
      </c>
      <c r="AB56" s="442">
        <f>'[7]численность 2020'!E66</f>
        <v>0</v>
      </c>
      <c r="AC56" s="441">
        <v>0</v>
      </c>
      <c r="AD56" s="441">
        <v>0</v>
      </c>
      <c r="AE56" s="441">
        <f t="shared" si="1055"/>
        <v>0</v>
      </c>
      <c r="AF56" s="443">
        <f>'[7]заявки 2020-2021'!J64</f>
        <v>0</v>
      </c>
      <c r="AG56" s="444">
        <f t="shared" si="1056"/>
        <v>0</v>
      </c>
      <c r="AH56" s="445">
        <f t="shared" si="1015"/>
        <v>0</v>
      </c>
      <c r="AI56" s="449">
        <f t="shared" si="1016"/>
        <v>0</v>
      </c>
      <c r="AJ56" s="446"/>
      <c r="AK56" s="446"/>
      <c r="AL56" s="442">
        <v>0</v>
      </c>
      <c r="AM56" s="442">
        <v>0</v>
      </c>
      <c r="AN56" s="442">
        <f>'[7]численность 2020'!F66</f>
        <v>0</v>
      </c>
      <c r="AO56" s="441">
        <v>0</v>
      </c>
      <c r="AP56" s="441">
        <v>0</v>
      </c>
      <c r="AQ56" s="441">
        <f t="shared" si="1017"/>
        <v>0</v>
      </c>
      <c r="AR56" s="443">
        <f>'[7]заявки 2020-2021'!D64</f>
        <v>0</v>
      </c>
      <c r="AS56" s="443">
        <f>'[7]заявки 2020-2021'!E64</f>
        <v>0</v>
      </c>
      <c r="AT56" s="444">
        <f t="shared" si="1018"/>
        <v>0</v>
      </c>
      <c r="AU56" s="449">
        <f t="shared" si="1019"/>
        <v>0</v>
      </c>
      <c r="AV56" s="446"/>
      <c r="AW56" s="444">
        <f t="shared" si="1020"/>
        <v>0</v>
      </c>
      <c r="AX56" s="445">
        <f t="shared" si="1021"/>
        <v>0</v>
      </c>
      <c r="AY56" s="446"/>
      <c r="AZ56" s="444">
        <f t="shared" si="1022"/>
        <v>0</v>
      </c>
      <c r="BA56" s="446"/>
      <c r="BB56" s="442">
        <v>1571.0095209999999</v>
      </c>
      <c r="BC56" s="442">
        <v>1808.4879149999999</v>
      </c>
      <c r="BD56" s="442">
        <f>'[7]численность 2020'!G66</f>
        <v>1954.6282958984375</v>
      </c>
      <c r="BE56" s="441">
        <v>0.78475899999999998</v>
      </c>
      <c r="BF56" s="441">
        <v>0.90338600000000002</v>
      </c>
      <c r="BG56" s="441">
        <f t="shared" si="1023"/>
        <v>0.97638650925274484</v>
      </c>
      <c r="BH56" s="443">
        <f>'[7]заявки 2020-2021'!B64</f>
        <v>30</v>
      </c>
      <c r="BI56" s="443">
        <f>'[7]заявки 2020-2021'!C64</f>
        <v>0</v>
      </c>
      <c r="BJ56" s="444">
        <f t="shared" si="1024"/>
        <v>58.638848876953119</v>
      </c>
      <c r="BK56" s="449">
        <f t="shared" si="1025"/>
        <v>30</v>
      </c>
      <c r="BL56" s="446">
        <v>30</v>
      </c>
      <c r="BM56" s="444">
        <f t="shared" si="1026"/>
        <v>7.5</v>
      </c>
      <c r="BN56" s="445">
        <f t="shared" si="1027"/>
        <v>0</v>
      </c>
      <c r="BO56" s="446"/>
      <c r="BP56" s="444">
        <f t="shared" si="1028"/>
        <v>6</v>
      </c>
      <c r="BQ56" s="446">
        <v>6</v>
      </c>
      <c r="BR56" s="442">
        <v>0</v>
      </c>
      <c r="BS56" s="442">
        <v>0</v>
      </c>
      <c r="BT56" s="442">
        <f>'[7]численность 2020'!H66</f>
        <v>292.2808837890625</v>
      </c>
      <c r="BU56" s="441">
        <v>0</v>
      </c>
      <c r="BV56" s="441">
        <v>0</v>
      </c>
      <c r="BW56" s="441">
        <f t="shared" si="1029"/>
        <v>0.14600172955796514</v>
      </c>
      <c r="BX56" s="443">
        <f>'[7]заявки 2020-2021'!F64</f>
        <v>0</v>
      </c>
      <c r="BY56" s="443">
        <f>'[7]заявки 2020-2021'!G64</f>
        <v>0</v>
      </c>
      <c r="BZ56" s="443">
        <f>'[7]заявки 2020-2021'!H64</f>
        <v>0</v>
      </c>
      <c r="CA56" s="444">
        <f t="shared" si="1030"/>
        <v>8.7684265136718746</v>
      </c>
      <c r="CB56" s="449">
        <f t="shared" si="1031"/>
        <v>0</v>
      </c>
      <c r="CC56" s="446"/>
      <c r="CD56" s="444">
        <f t="shared" si="1032"/>
        <v>0</v>
      </c>
      <c r="CE56" s="445">
        <f t="shared" si="1033"/>
        <v>0</v>
      </c>
      <c r="CF56" s="446"/>
      <c r="CG56" s="444">
        <f t="shared" si="1034"/>
        <v>0</v>
      </c>
      <c r="CH56" s="445">
        <f t="shared" si="1035"/>
        <v>0</v>
      </c>
      <c r="CI56" s="446"/>
      <c r="CJ56" s="444">
        <f t="shared" si="1036"/>
        <v>0</v>
      </c>
      <c r="CK56" s="446"/>
      <c r="CL56" s="450">
        <f t="shared" si="1037"/>
        <v>1</v>
      </c>
      <c r="CM56" s="442">
        <v>0</v>
      </c>
      <c r="CN56" s="442">
        <v>0</v>
      </c>
      <c r="CO56" s="442" t="e">
        <f>#NAME?</f>
        <v>#REF!</v>
      </c>
      <c r="CP56" s="441">
        <v>0</v>
      </c>
      <c r="CQ56" s="441">
        <v>0</v>
      </c>
      <c r="CR56" s="441" t="e">
        <f>#NAME?</f>
        <v>#REF!</v>
      </c>
      <c r="CS56" s="443" t="e">
        <f>#NAME?</f>
        <v>#REF!</v>
      </c>
      <c r="CT56" s="444" t="e">
        <f t="shared" si="1038"/>
        <v>#REF!</v>
      </c>
      <c r="CU56" s="449" t="e">
        <f t="shared" si="1039"/>
        <v>#REF!</v>
      </c>
      <c r="CV56" s="446"/>
      <c r="CW56" s="444">
        <f t="shared" si="1040"/>
        <v>0</v>
      </c>
      <c r="CX56" s="446"/>
      <c r="CY56" s="442">
        <v>712.73400900000001</v>
      </c>
      <c r="CZ56" s="442">
        <v>807.06652799999995</v>
      </c>
      <c r="DA56" s="442">
        <f>'[7]численность 2020'!I66</f>
        <v>922.3616943359375</v>
      </c>
      <c r="DB56" s="441">
        <v>0.35602899999999998</v>
      </c>
      <c r="DC56" s="441">
        <v>0.40315000000000001</v>
      </c>
      <c r="DD56" s="441">
        <f t="shared" si="1041"/>
        <v>0.46074310747003916</v>
      </c>
      <c r="DE56" s="443">
        <f>'[7]заявки 2020-2021'!I64</f>
        <v>19</v>
      </c>
      <c r="DF56" s="444">
        <f t="shared" si="1042"/>
        <v>166.02510498046874</v>
      </c>
      <c r="DG56" s="445">
        <f t="shared" si="1043"/>
        <v>19</v>
      </c>
      <c r="DH56" s="446">
        <v>19</v>
      </c>
      <c r="DI56" s="442">
        <v>29.946809999999999</v>
      </c>
      <c r="DJ56" s="442">
        <v>101.819153</v>
      </c>
      <c r="DK56" s="442">
        <f>'[7]численность 2020'!J66</f>
        <v>101.81915283203125</v>
      </c>
      <c r="DL56" s="441">
        <v>5.0861000000000003e-002</v>
      </c>
      <c r="DM56" s="441">
        <v>5.0861000000000003e-002</v>
      </c>
      <c r="DN56" s="441">
        <f t="shared" si="1044"/>
        <v>5.0861254499051989e-002</v>
      </c>
      <c r="DO56" s="443">
        <f>'[7]заявки 2020-2021'!P64</f>
        <v>0</v>
      </c>
      <c r="DP56" s="444">
        <f t="shared" si="1045"/>
        <v>10.181915283203125</v>
      </c>
      <c r="DQ56" s="445">
        <f t="shared" si="1046"/>
        <v>0</v>
      </c>
      <c r="DR56" s="446"/>
      <c r="DS56" s="442">
        <v>0</v>
      </c>
      <c r="DT56" s="447">
        <v>0</v>
      </c>
      <c r="DU56" s="447">
        <f>'[7]заявки 2020-2021'!Q64</f>
        <v>0</v>
      </c>
      <c r="DV56" s="441">
        <f t="shared" si="1047"/>
        <v>0</v>
      </c>
      <c r="DW56" s="441">
        <v>0</v>
      </c>
      <c r="DX56" s="441">
        <f t="shared" si="1060"/>
        <v>0</v>
      </c>
      <c r="DY56" s="443">
        <f>'[7]заявки 2020-2021'!S64</f>
        <v>0</v>
      </c>
      <c r="DZ56" s="444">
        <f t="shared" si="1061"/>
        <v>0</v>
      </c>
      <c r="EA56" s="445">
        <f t="shared" si="1050"/>
        <v>0</v>
      </c>
      <c r="EB56" s="446"/>
    </row>
    <row r="57" ht="60">
      <c r="A57" s="152" t="s">
        <v>1019</v>
      </c>
      <c r="B57" s="441">
        <f>'[7]численность 2020'!C68</f>
        <v>1671.0999755859375</v>
      </c>
      <c r="C57" s="442">
        <v>4002.093018</v>
      </c>
      <c r="D57" s="442">
        <v>2577.7470699999999</v>
      </c>
      <c r="E57" s="442">
        <f>'[7]численность 2020'!D68</f>
        <v>4142.64404296875</v>
      </c>
      <c r="F57" s="441">
        <v>2.3948849999999999</v>
      </c>
      <c r="G57" s="441">
        <f t="shared" si="1006"/>
        <v>1.5425450948311246</v>
      </c>
      <c r="H57" s="441">
        <f t="shared" si="1052"/>
        <v>2.4789923424636608</v>
      </c>
      <c r="I57" s="443">
        <f>'[7]заявки 2020-2021'!O65</f>
        <v>1687</v>
      </c>
      <c r="J57" s="444">
        <f t="shared" si="1053"/>
        <v>1449.9254150390625</v>
      </c>
      <c r="K57" s="445">
        <f t="shared" si="1009"/>
        <v>1449.9254150390625</v>
      </c>
      <c r="L57" s="446">
        <v>1449</v>
      </c>
      <c r="M57" s="442">
        <v>0</v>
      </c>
      <c r="N57" s="442">
        <v>0</v>
      </c>
      <c r="O57" s="447">
        <f>'[7]заявки 2020-2021'!K65</f>
        <v>0</v>
      </c>
      <c r="P57" s="441">
        <f t="shared" si="1010"/>
        <v>0</v>
      </c>
      <c r="Q57" s="441">
        <v>0</v>
      </c>
      <c r="R57" s="441">
        <f t="shared" si="1011"/>
        <v>0</v>
      </c>
      <c r="S57" s="443">
        <f>'[7]заявки 2020-2021'!M65</f>
        <v>0</v>
      </c>
      <c r="T57" s="443">
        <f>'[7]заявки 2020-2021'!N65</f>
        <v>0</v>
      </c>
      <c r="U57" s="444">
        <f t="shared" si="1054"/>
        <v>0</v>
      </c>
      <c r="V57" s="445">
        <f t="shared" si="1013"/>
        <v>0</v>
      </c>
      <c r="W57" s="446"/>
      <c r="X57" s="446"/>
      <c r="Y57" s="448"/>
      <c r="Z57" s="442">
        <v>0</v>
      </c>
      <c r="AA57" s="442">
        <v>0</v>
      </c>
      <c r="AB57" s="442">
        <f>'[7]численность 2020'!E68</f>
        <v>0</v>
      </c>
      <c r="AC57" s="441">
        <v>0</v>
      </c>
      <c r="AD57" s="441">
        <v>0</v>
      </c>
      <c r="AE57" s="441">
        <f t="shared" si="1055"/>
        <v>0</v>
      </c>
      <c r="AF57" s="443">
        <f>'[7]заявки 2020-2021'!J65</f>
        <v>0</v>
      </c>
      <c r="AG57" s="444">
        <f t="shared" si="1056"/>
        <v>0</v>
      </c>
      <c r="AH57" s="445">
        <f t="shared" si="1015"/>
        <v>0</v>
      </c>
      <c r="AI57" s="449">
        <f t="shared" si="1016"/>
        <v>0</v>
      </c>
      <c r="AJ57" s="446"/>
      <c r="AK57" s="446"/>
      <c r="AL57" s="442">
        <v>0</v>
      </c>
      <c r="AM57" s="442">
        <v>0</v>
      </c>
      <c r="AN57" s="442">
        <f>'[7]численность 2020'!F68</f>
        <v>0</v>
      </c>
      <c r="AO57" s="441">
        <v>0</v>
      </c>
      <c r="AP57" s="441">
        <v>0</v>
      </c>
      <c r="AQ57" s="441">
        <f t="shared" si="1017"/>
        <v>0</v>
      </c>
      <c r="AR57" s="443">
        <f>'[7]заявки 2020-2021'!D65</f>
        <v>0</v>
      </c>
      <c r="AS57" s="443">
        <f>'[7]заявки 2020-2021'!E65</f>
        <v>0</v>
      </c>
      <c r="AT57" s="444">
        <f t="shared" si="1018"/>
        <v>0</v>
      </c>
      <c r="AU57" s="449">
        <f t="shared" si="1019"/>
        <v>0</v>
      </c>
      <c r="AV57" s="446"/>
      <c r="AW57" s="444">
        <f t="shared" si="1020"/>
        <v>0</v>
      </c>
      <c r="AX57" s="445">
        <f t="shared" si="1021"/>
        <v>0</v>
      </c>
      <c r="AY57" s="446"/>
      <c r="AZ57" s="444">
        <f t="shared" si="1022"/>
        <v>0</v>
      </c>
      <c r="BA57" s="446"/>
      <c r="BB57" s="442">
        <v>1083.3917240000001</v>
      </c>
      <c r="BC57" s="442">
        <v>815.42291299999999</v>
      </c>
      <c r="BD57" s="442">
        <f>'[7]численность 2020'!G68</f>
        <v>1768.842529296875</v>
      </c>
      <c r="BE57" s="441">
        <v>0.64831099999999997</v>
      </c>
      <c r="BF57" s="441">
        <v>0.487956</v>
      </c>
      <c r="BG57" s="441">
        <f t="shared" si="1023"/>
        <v>1.0584899498168361</v>
      </c>
      <c r="BH57" s="443">
        <f>'[7]заявки 2020-2021'!B65</f>
        <v>263</v>
      </c>
      <c r="BI57" s="443">
        <f>'[7]заявки 2020-2021'!C65</f>
        <v>0</v>
      </c>
      <c r="BJ57" s="444">
        <f t="shared" si="1024"/>
        <v>88.442126464843753</v>
      </c>
      <c r="BK57" s="449">
        <f t="shared" si="1025"/>
        <v>88.442126464843753</v>
      </c>
      <c r="BL57" s="446">
        <v>88</v>
      </c>
      <c r="BM57" s="444">
        <f t="shared" si="1026"/>
        <v>22</v>
      </c>
      <c r="BN57" s="445">
        <f t="shared" si="1027"/>
        <v>0</v>
      </c>
      <c r="BO57" s="446"/>
      <c r="BP57" s="444">
        <f t="shared" si="1028"/>
        <v>17.600000000000001</v>
      </c>
      <c r="BQ57" s="446">
        <v>17</v>
      </c>
      <c r="BR57" s="442">
        <v>104.437408</v>
      </c>
      <c r="BS57" s="442">
        <v>38.920276999999999</v>
      </c>
      <c r="BT57" s="442">
        <f>'[7]численность 2020'!H68</f>
        <v>18.838462829589844</v>
      </c>
      <c r="BU57" s="441">
        <v>6.2496000000000003e-002</v>
      </c>
      <c r="BV57" s="441">
        <v>2.3290000000000002e-002</v>
      </c>
      <c r="BW57" s="441">
        <f t="shared" si="1029"/>
        <v>1.1273091439657592e-002</v>
      </c>
      <c r="BX57" s="443">
        <f>'[7]заявки 2020-2021'!F65</f>
        <v>0</v>
      </c>
      <c r="BY57" s="443">
        <f>'[7]заявки 2020-2021'!G65</f>
        <v>0</v>
      </c>
      <c r="BZ57" s="443">
        <f>'[7]заявки 2020-2021'!H65</f>
        <v>0</v>
      </c>
      <c r="CA57" s="444">
        <f t="shared" si="1030"/>
        <v>0.56515388488769525</v>
      </c>
      <c r="CB57" s="449">
        <f t="shared" si="1031"/>
        <v>0</v>
      </c>
      <c r="CC57" s="446"/>
      <c r="CD57" s="444">
        <f t="shared" si="1032"/>
        <v>0</v>
      </c>
      <c r="CE57" s="445">
        <f t="shared" si="1033"/>
        <v>0</v>
      </c>
      <c r="CF57" s="446"/>
      <c r="CG57" s="444">
        <f t="shared" si="1034"/>
        <v>0</v>
      </c>
      <c r="CH57" s="445">
        <f t="shared" si="1035"/>
        <v>0</v>
      </c>
      <c r="CI57" s="446"/>
      <c r="CJ57" s="444">
        <f t="shared" si="1036"/>
        <v>0</v>
      </c>
      <c r="CK57" s="446"/>
      <c r="CL57" s="450">
        <f t="shared" si="1037"/>
        <v>1</v>
      </c>
      <c r="CM57" s="442">
        <v>0</v>
      </c>
      <c r="CN57" s="442">
        <v>0</v>
      </c>
      <c r="CO57" s="442" t="e">
        <f>#NAME?</f>
        <v>#REF!</v>
      </c>
      <c r="CP57" s="441">
        <v>0</v>
      </c>
      <c r="CQ57" s="441">
        <v>0</v>
      </c>
      <c r="CR57" s="441" t="e">
        <f>#NAME?</f>
        <v>#REF!</v>
      </c>
      <c r="CS57" s="443" t="e">
        <f>#NAME?</f>
        <v>#REF!</v>
      </c>
      <c r="CT57" s="444" t="e">
        <f t="shared" si="1038"/>
        <v>#REF!</v>
      </c>
      <c r="CU57" s="449" t="e">
        <f t="shared" si="1039"/>
        <v>#REF!</v>
      </c>
      <c r="CV57" s="446"/>
      <c r="CW57" s="444">
        <f t="shared" si="1040"/>
        <v>0</v>
      </c>
      <c r="CX57" s="446"/>
      <c r="CY57" s="442">
        <v>873.16870100000006</v>
      </c>
      <c r="CZ57" s="442">
        <v>727.27783199999999</v>
      </c>
      <c r="DA57" s="442">
        <f>'[7]численность 2020'!I68</f>
        <v>1084.7432861328125</v>
      </c>
      <c r="DB57" s="441">
        <v>0.52251099999999995</v>
      </c>
      <c r="DC57" s="441">
        <v>0.43520900000000001</v>
      </c>
      <c r="DD57" s="441">
        <f t="shared" si="1041"/>
        <v>0.64911932378699788</v>
      </c>
      <c r="DE57" s="443">
        <f>'[7]заявки 2020-2021'!I65</f>
        <v>360</v>
      </c>
      <c r="DF57" s="444">
        <f t="shared" si="1042"/>
        <v>195.25379150390626</v>
      </c>
      <c r="DG57" s="445">
        <f t="shared" si="1043"/>
        <v>195.25379150390626</v>
      </c>
      <c r="DH57" s="446">
        <v>195</v>
      </c>
      <c r="DI57" s="442">
        <v>0</v>
      </c>
      <c r="DJ57" s="442">
        <v>0</v>
      </c>
      <c r="DK57" s="442">
        <f>'[7]численность 2020'!J68</f>
        <v>0</v>
      </c>
      <c r="DL57" s="441">
        <v>0</v>
      </c>
      <c r="DM57" s="441">
        <v>0</v>
      </c>
      <c r="DN57" s="441">
        <f t="shared" si="1044"/>
        <v>0</v>
      </c>
      <c r="DO57" s="443">
        <f>'[7]заявки 2020-2021'!P65</f>
        <v>0</v>
      </c>
      <c r="DP57" s="444">
        <f t="shared" si="1045"/>
        <v>0</v>
      </c>
      <c r="DQ57" s="445">
        <f t="shared" si="1046"/>
        <v>0</v>
      </c>
      <c r="DR57" s="446"/>
      <c r="DS57" s="442">
        <v>0</v>
      </c>
      <c r="DT57" s="447">
        <v>0</v>
      </c>
      <c r="DU57" s="447">
        <f>'[7]заявки 2020-2021'!Q65</f>
        <v>0</v>
      </c>
      <c r="DV57" s="441">
        <f t="shared" si="1047"/>
        <v>0</v>
      </c>
      <c r="DW57" s="441">
        <v>0</v>
      </c>
      <c r="DX57" s="441">
        <f t="shared" si="1060"/>
        <v>0</v>
      </c>
      <c r="DY57" s="443">
        <f>'[7]заявки 2020-2021'!S65</f>
        <v>0</v>
      </c>
      <c r="DZ57" s="444">
        <f t="shared" si="1061"/>
        <v>0</v>
      </c>
      <c r="EA57" s="445">
        <f t="shared" si="1050"/>
        <v>0</v>
      </c>
      <c r="EB57" s="446"/>
    </row>
    <row r="58" s="454" customFormat="1" ht="66" customHeight="1">
      <c r="A58" s="154" t="s">
        <v>90</v>
      </c>
      <c r="B58" s="455">
        <f>'[7]численность 2020'!C65</f>
        <v>1406</v>
      </c>
      <c r="C58" s="456"/>
      <c r="D58" s="456">
        <v>5848.6523440000001</v>
      </c>
      <c r="E58" s="456">
        <f>'[7]численность 2020'!D65</f>
        <v>3581.17578125</v>
      </c>
      <c r="F58" s="455"/>
      <c r="G58" s="441">
        <f t="shared" si="1006"/>
        <v>4.1597811833214795</v>
      </c>
      <c r="H58" s="455">
        <f t="shared" si="1052"/>
        <v>2.5470667007467993</v>
      </c>
      <c r="I58" s="457">
        <f>'[7]заявки 2020-2021'!O63</f>
        <v>1600</v>
      </c>
      <c r="J58" s="444">
        <f t="shared" si="1053"/>
        <v>1253.4115234374999</v>
      </c>
      <c r="K58" s="458">
        <f t="shared" si="1009"/>
        <v>1253.4115234374999</v>
      </c>
      <c r="L58" s="459">
        <v>0</v>
      </c>
      <c r="M58" s="456">
        <v>0</v>
      </c>
      <c r="N58" s="456">
        <v>0</v>
      </c>
      <c r="O58" s="460">
        <f>'[7]заявки 2020-2021'!K63</f>
        <v>0</v>
      </c>
      <c r="P58" s="441">
        <f t="shared" si="1010"/>
        <v>0</v>
      </c>
      <c r="Q58" s="455">
        <v>0</v>
      </c>
      <c r="R58" s="455">
        <f t="shared" si="1011"/>
        <v>0</v>
      </c>
      <c r="S58" s="457">
        <f>'[7]заявки 2020-2021'!M63</f>
        <v>0</v>
      </c>
      <c r="T58" s="457">
        <f>'[7]заявки 2020-2021'!N63</f>
        <v>0</v>
      </c>
      <c r="U58" s="444">
        <f t="shared" si="1054"/>
        <v>0</v>
      </c>
      <c r="V58" s="458">
        <f t="shared" si="1013"/>
        <v>0</v>
      </c>
      <c r="W58" s="459">
        <v>0</v>
      </c>
      <c r="X58" s="459">
        <v>0</v>
      </c>
      <c r="Y58" s="461"/>
      <c r="Z58" s="456"/>
      <c r="AA58" s="456">
        <v>0</v>
      </c>
      <c r="AB58" s="456">
        <f>'[7]численность 2020'!E65</f>
        <v>0</v>
      </c>
      <c r="AC58" s="455"/>
      <c r="AD58" s="455">
        <v>0</v>
      </c>
      <c r="AE58" s="455">
        <f t="shared" si="1055"/>
        <v>0</v>
      </c>
      <c r="AF58" s="457">
        <f>'[7]заявки 2020-2021'!J63</f>
        <v>0</v>
      </c>
      <c r="AG58" s="462">
        <f t="shared" si="1056"/>
        <v>0</v>
      </c>
      <c r="AH58" s="458">
        <f t="shared" si="1015"/>
        <v>0</v>
      </c>
      <c r="AI58" s="463">
        <f t="shared" si="1016"/>
        <v>0</v>
      </c>
      <c r="AJ58" s="459"/>
      <c r="AK58" s="459"/>
      <c r="AL58" s="456"/>
      <c r="AM58" s="456">
        <v>0</v>
      </c>
      <c r="AN58" s="456">
        <f>'[7]численность 2020'!F65</f>
        <v>0</v>
      </c>
      <c r="AO58" s="455"/>
      <c r="AP58" s="455">
        <v>0</v>
      </c>
      <c r="AQ58" s="455">
        <f t="shared" si="1017"/>
        <v>0</v>
      </c>
      <c r="AR58" s="457">
        <f>'[7]заявки 2020-2021'!D63</f>
        <v>0</v>
      </c>
      <c r="AS58" s="457">
        <f>'[7]заявки 2020-2021'!E63</f>
        <v>0</v>
      </c>
      <c r="AT58" s="462">
        <f t="shared" si="1018"/>
        <v>0</v>
      </c>
      <c r="AU58" s="463">
        <f t="shared" si="1019"/>
        <v>0</v>
      </c>
      <c r="AV58" s="459"/>
      <c r="AW58" s="462">
        <f t="shared" si="1020"/>
        <v>0</v>
      </c>
      <c r="AX58" s="458">
        <f t="shared" si="1021"/>
        <v>0</v>
      </c>
      <c r="AY58" s="459"/>
      <c r="AZ58" s="462">
        <f t="shared" si="1022"/>
        <v>0</v>
      </c>
      <c r="BA58" s="459"/>
      <c r="BB58" s="456"/>
      <c r="BC58" s="456">
        <v>865.252747</v>
      </c>
      <c r="BD58" s="456">
        <f>'[7]численность 2020'!G65</f>
        <v>944.9521484375</v>
      </c>
      <c r="BE58" s="455">
        <v>0</v>
      </c>
      <c r="BF58" s="455">
        <v>0.61539999999999995</v>
      </c>
      <c r="BG58" s="455">
        <f t="shared" si="1023"/>
        <v>0.67208545408072551</v>
      </c>
      <c r="BH58" s="457">
        <f>'[7]заявки 2020-2021'!B63</f>
        <v>35</v>
      </c>
      <c r="BI58" s="457">
        <f>'[7]заявки 2020-2021'!C63</f>
        <v>6</v>
      </c>
      <c r="BJ58" s="444">
        <f t="shared" si="1024"/>
        <v>28.348564453125</v>
      </c>
      <c r="BK58" s="463">
        <f t="shared" si="1025"/>
        <v>28.348564453125</v>
      </c>
      <c r="BL58" s="459">
        <v>0</v>
      </c>
      <c r="BM58" s="462">
        <f t="shared" si="1026"/>
        <v>0</v>
      </c>
      <c r="BN58" s="458">
        <f t="shared" si="1027"/>
        <v>0</v>
      </c>
      <c r="BO58" s="459"/>
      <c r="BP58" s="462">
        <f t="shared" si="1028"/>
        <v>0</v>
      </c>
      <c r="BQ58" s="459"/>
      <c r="BR58" s="456"/>
      <c r="BS58" s="456">
        <v>0</v>
      </c>
      <c r="BT58" s="456">
        <f>'[7]численность 2020'!H65</f>
        <v>0</v>
      </c>
      <c r="BU58" s="455"/>
      <c r="BV58" s="455">
        <v>0</v>
      </c>
      <c r="BW58" s="455">
        <f t="shared" si="1029"/>
        <v>0</v>
      </c>
      <c r="BX58" s="457">
        <f>'[7]заявки 2020-2021'!F63</f>
        <v>0</v>
      </c>
      <c r="BY58" s="457">
        <f>'[7]заявки 2020-2021'!G63</f>
        <v>0</v>
      </c>
      <c r="BZ58" s="457">
        <f>'[7]заявки 2020-2021'!H63</f>
        <v>0</v>
      </c>
      <c r="CA58" s="462">
        <f t="shared" si="1030"/>
        <v>0</v>
      </c>
      <c r="CB58" s="463">
        <f t="shared" si="1031"/>
        <v>0</v>
      </c>
      <c r="CC58" s="459"/>
      <c r="CD58" s="462">
        <f t="shared" si="1032"/>
        <v>0</v>
      </c>
      <c r="CE58" s="458">
        <f t="shared" si="1033"/>
        <v>0</v>
      </c>
      <c r="CF58" s="459"/>
      <c r="CG58" s="462">
        <f t="shared" si="1034"/>
        <v>0</v>
      </c>
      <c r="CH58" s="458">
        <f t="shared" si="1035"/>
        <v>0</v>
      </c>
      <c r="CI58" s="459"/>
      <c r="CJ58" s="462">
        <f t="shared" si="1036"/>
        <v>0</v>
      </c>
      <c r="CK58" s="459"/>
      <c r="CL58" s="464">
        <f t="shared" si="1037"/>
        <v>1</v>
      </c>
      <c r="CM58" s="456">
        <v>0</v>
      </c>
      <c r="CN58" s="456">
        <v>0</v>
      </c>
      <c r="CO58" s="456" t="e">
        <f>#NAME?</f>
        <v>#REF!</v>
      </c>
      <c r="CP58" s="455">
        <v>0</v>
      </c>
      <c r="CQ58" s="455">
        <v>0</v>
      </c>
      <c r="CR58" s="455" t="e">
        <f>#NAME?</f>
        <v>#REF!</v>
      </c>
      <c r="CS58" s="457" t="e">
        <f>#NAME?</f>
        <v>#REF!</v>
      </c>
      <c r="CT58" s="462" t="e">
        <f t="shared" si="1038"/>
        <v>#REF!</v>
      </c>
      <c r="CU58" s="463" t="e">
        <f t="shared" si="1039"/>
        <v>#REF!</v>
      </c>
      <c r="CV58" s="459"/>
      <c r="CW58" s="462">
        <f t="shared" si="1040"/>
        <v>0</v>
      </c>
      <c r="CX58" s="459"/>
      <c r="CY58" s="456"/>
      <c r="CZ58" s="456">
        <v>309.26797499999998</v>
      </c>
      <c r="DA58" s="456">
        <f>'[7]численность 2020'!I65</f>
        <v>528.79248046875</v>
      </c>
      <c r="DB58" s="455"/>
      <c r="DC58" s="455">
        <v>0.21996299999999999</v>
      </c>
      <c r="DD58" s="455">
        <f t="shared" si="1041"/>
        <v>0.37609707003467285</v>
      </c>
      <c r="DE58" s="457">
        <f>'[7]заявки 2020-2021'!I63</f>
        <v>140</v>
      </c>
      <c r="DF58" s="444">
        <f t="shared" si="1042"/>
        <v>95.182646484374999</v>
      </c>
      <c r="DG58" s="458">
        <f t="shared" si="1043"/>
        <v>95.182646484374999</v>
      </c>
      <c r="DH58" s="459">
        <v>0</v>
      </c>
      <c r="DI58" s="456"/>
      <c r="DJ58" s="456">
        <v>116.266159</v>
      </c>
      <c r="DK58" s="456">
        <f>'[7]численность 2020'!J65</f>
        <v>0</v>
      </c>
      <c r="DL58" s="455">
        <v>8.2693000000000003e-002</v>
      </c>
      <c r="DM58" s="455">
        <v>8.2693000000000003e-002</v>
      </c>
      <c r="DN58" s="455">
        <f t="shared" si="1044"/>
        <v>0</v>
      </c>
      <c r="DO58" s="457">
        <f>'[7]заявки 2020-2021'!P63</f>
        <v>0</v>
      </c>
      <c r="DP58" s="462">
        <f t="shared" si="1045"/>
        <v>0</v>
      </c>
      <c r="DQ58" s="458">
        <f t="shared" si="1046"/>
        <v>0</v>
      </c>
      <c r="DR58" s="459"/>
      <c r="DS58" s="456">
        <v>0</v>
      </c>
      <c r="DT58" s="460">
        <v>0</v>
      </c>
      <c r="DU58" s="460">
        <f>'[7]заявки 2020-2021'!Q63</f>
        <v>0</v>
      </c>
      <c r="DV58" s="441">
        <f t="shared" si="1047"/>
        <v>0</v>
      </c>
      <c r="DW58" s="455">
        <v>0</v>
      </c>
      <c r="DX58" s="455">
        <f t="shared" si="1060"/>
        <v>0</v>
      </c>
      <c r="DY58" s="457">
        <f>'[7]заявки 2020-2021'!S63</f>
        <v>0</v>
      </c>
      <c r="DZ58" s="462">
        <f t="shared" si="1061"/>
        <v>0</v>
      </c>
      <c r="EA58" s="458">
        <f t="shared" si="1050"/>
        <v>0</v>
      </c>
      <c r="EB58" s="459"/>
    </row>
    <row r="59" s="454" customFormat="1" ht="33" customHeight="1">
      <c r="A59" s="322" t="s">
        <v>293</v>
      </c>
      <c r="B59" s="455"/>
      <c r="C59" s="456"/>
      <c r="D59" s="456"/>
      <c r="E59" s="456"/>
      <c r="F59" s="455"/>
      <c r="G59" s="455" t="e">
        <f t="shared" si="1006"/>
        <v>#DIV/0!</v>
      </c>
      <c r="H59" s="455"/>
      <c r="I59" s="457">
        <v>5186</v>
      </c>
      <c r="J59" s="462"/>
      <c r="K59" s="458"/>
      <c r="L59" s="459">
        <v>2000</v>
      </c>
      <c r="M59" s="456"/>
      <c r="N59" s="456"/>
      <c r="O59" s="460"/>
      <c r="P59" s="441" t="e">
        <f t="shared" si="1010"/>
        <v>#DIV/0!</v>
      </c>
      <c r="Q59" s="455"/>
      <c r="R59" s="455"/>
      <c r="S59" s="457">
        <v>27</v>
      </c>
      <c r="T59" s="457"/>
      <c r="U59" s="444"/>
      <c r="V59" s="458"/>
      <c r="W59" s="459">
        <v>17</v>
      </c>
      <c r="X59" s="459"/>
      <c r="Y59" s="461"/>
      <c r="Z59" s="456"/>
      <c r="AA59" s="456"/>
      <c r="AB59" s="456"/>
      <c r="AC59" s="455"/>
      <c r="AD59" s="455"/>
      <c r="AE59" s="455"/>
      <c r="AF59" s="457"/>
      <c r="AG59" s="462"/>
      <c r="AH59" s="458"/>
      <c r="AI59" s="463"/>
      <c r="AJ59" s="459"/>
      <c r="AK59" s="459"/>
      <c r="AL59" s="456"/>
      <c r="AM59" s="456"/>
      <c r="AN59" s="456"/>
      <c r="AO59" s="455"/>
      <c r="AP59" s="455"/>
      <c r="AQ59" s="455"/>
      <c r="AR59" s="457"/>
      <c r="AS59" s="457"/>
      <c r="AT59" s="462"/>
      <c r="AU59" s="463"/>
      <c r="AV59" s="459"/>
      <c r="AW59" s="462"/>
      <c r="AX59" s="458"/>
      <c r="AY59" s="459"/>
      <c r="AZ59" s="462"/>
      <c r="BA59" s="459"/>
      <c r="BB59" s="456"/>
      <c r="BC59" s="456"/>
      <c r="BD59" s="456"/>
      <c r="BE59" s="455"/>
      <c r="BF59" s="455"/>
      <c r="BG59" s="455"/>
      <c r="BH59" s="457">
        <v>150</v>
      </c>
      <c r="BI59" s="457"/>
      <c r="BJ59" s="462"/>
      <c r="BK59" s="463"/>
      <c r="BL59" s="459">
        <v>100</v>
      </c>
      <c r="BM59" s="462">
        <f t="shared" si="1026"/>
        <v>25</v>
      </c>
      <c r="BN59" s="458"/>
      <c r="BO59" s="459"/>
      <c r="BP59" s="462">
        <f t="shared" si="1028"/>
        <v>20</v>
      </c>
      <c r="BQ59" s="459"/>
      <c r="BR59" s="456"/>
      <c r="BS59" s="456"/>
      <c r="BT59" s="456"/>
      <c r="BU59" s="455"/>
      <c r="BV59" s="455"/>
      <c r="BW59" s="455"/>
      <c r="BX59" s="457"/>
      <c r="BY59" s="457"/>
      <c r="BZ59" s="457"/>
      <c r="CA59" s="462"/>
      <c r="CB59" s="463"/>
      <c r="CC59" s="459"/>
      <c r="CD59" s="462"/>
      <c r="CE59" s="458"/>
      <c r="CF59" s="459"/>
      <c r="CG59" s="462"/>
      <c r="CH59" s="458"/>
      <c r="CI59" s="459"/>
      <c r="CJ59" s="462"/>
      <c r="CK59" s="459"/>
      <c r="CL59" s="464"/>
      <c r="CM59" s="456"/>
      <c r="CN59" s="456"/>
      <c r="CO59" s="456"/>
      <c r="CP59" s="455"/>
      <c r="CQ59" s="455"/>
      <c r="CR59" s="455"/>
      <c r="CS59" s="457"/>
      <c r="CT59" s="462"/>
      <c r="CU59" s="463"/>
      <c r="CV59" s="459"/>
      <c r="CW59" s="462"/>
      <c r="CX59" s="459"/>
      <c r="CY59" s="456"/>
      <c r="CZ59" s="456"/>
      <c r="DA59" s="456"/>
      <c r="DB59" s="455"/>
      <c r="DC59" s="455"/>
      <c r="DD59" s="455"/>
      <c r="DE59" s="457">
        <v>116</v>
      </c>
      <c r="DF59" s="462"/>
      <c r="DG59" s="458"/>
      <c r="DH59" s="459">
        <v>150</v>
      </c>
      <c r="DI59" s="456"/>
      <c r="DJ59" s="456"/>
      <c r="DK59" s="456"/>
      <c r="DL59" s="455"/>
      <c r="DM59" s="455"/>
      <c r="DN59" s="455"/>
      <c r="DO59" s="457"/>
      <c r="DP59" s="462"/>
      <c r="DQ59" s="458"/>
      <c r="DR59" s="459"/>
      <c r="DS59" s="456"/>
      <c r="DT59" s="460"/>
      <c r="DU59" s="460"/>
      <c r="DV59" s="441" t="e">
        <f t="shared" si="1047"/>
        <v>#DIV/0!</v>
      </c>
      <c r="DW59" s="455"/>
      <c r="DX59" s="455"/>
      <c r="DY59" s="457"/>
      <c r="DZ59" s="462"/>
      <c r="EA59" s="458"/>
      <c r="EB59" s="459"/>
    </row>
    <row r="60" ht="13.5" customHeight="1">
      <c r="A60" s="268" t="s">
        <v>108</v>
      </c>
      <c r="B60" s="441"/>
      <c r="C60" s="442"/>
      <c r="D60" s="442"/>
      <c r="E60" s="442"/>
      <c r="F60" s="441"/>
      <c r="G60" s="441" t="e">
        <f t="shared" si="1006"/>
        <v>#DIV/0!</v>
      </c>
      <c r="H60" s="441"/>
      <c r="I60" s="443"/>
      <c r="J60" s="444"/>
      <c r="K60" s="445"/>
      <c r="L60" s="446"/>
      <c r="M60" s="442"/>
      <c r="N60" s="442"/>
      <c r="O60" s="447"/>
      <c r="P60" s="441" t="e">
        <f t="shared" si="1010"/>
        <v>#DIV/0!</v>
      </c>
      <c r="Q60" s="441"/>
      <c r="R60" s="441"/>
      <c r="S60" s="443"/>
      <c r="T60" s="443"/>
      <c r="U60" s="444"/>
      <c r="V60" s="445"/>
      <c r="W60" s="446"/>
      <c r="X60" s="446"/>
      <c r="Y60" s="448"/>
      <c r="Z60" s="442"/>
      <c r="AA60" s="442"/>
      <c r="AB60" s="442"/>
      <c r="AC60" s="441"/>
      <c r="AD60" s="441"/>
      <c r="AE60" s="441"/>
      <c r="AF60" s="443"/>
      <c r="AG60" s="444"/>
      <c r="AH60" s="445"/>
      <c r="AI60" s="449"/>
      <c r="AJ60" s="446"/>
      <c r="AK60" s="446"/>
      <c r="AL60" s="442"/>
      <c r="AM60" s="442"/>
      <c r="AN60" s="442"/>
      <c r="AO60" s="441"/>
      <c r="AP60" s="441"/>
      <c r="AQ60" s="441"/>
      <c r="AR60" s="443"/>
      <c r="AS60" s="443"/>
      <c r="AT60" s="444"/>
      <c r="AU60" s="449"/>
      <c r="AV60" s="446"/>
      <c r="AW60" s="444"/>
      <c r="AX60" s="445"/>
      <c r="AY60" s="446"/>
      <c r="AZ60" s="444"/>
      <c r="BA60" s="446"/>
      <c r="BB60" s="442"/>
      <c r="BC60" s="442"/>
      <c r="BD60" s="442"/>
      <c r="BE60" s="441"/>
      <c r="BF60" s="441"/>
      <c r="BG60" s="441"/>
      <c r="BH60" s="443"/>
      <c r="BI60" s="443"/>
      <c r="BJ60" s="444"/>
      <c r="BK60" s="449">
        <f t="shared" si="1025"/>
        <v>0</v>
      </c>
      <c r="BL60" s="446"/>
      <c r="BM60" s="444"/>
      <c r="BN60" s="445"/>
      <c r="BO60" s="446"/>
      <c r="BP60" s="444"/>
      <c r="BQ60" s="446"/>
      <c r="BR60" s="442"/>
      <c r="BS60" s="442"/>
      <c r="BT60" s="442"/>
      <c r="BU60" s="441"/>
      <c r="BV60" s="441"/>
      <c r="BW60" s="441"/>
      <c r="BX60" s="443"/>
      <c r="BY60" s="443"/>
      <c r="BZ60" s="443"/>
      <c r="CA60" s="444"/>
      <c r="CB60" s="449"/>
      <c r="CC60" s="446"/>
      <c r="CD60" s="444"/>
      <c r="CE60" s="445"/>
      <c r="CF60" s="446"/>
      <c r="CG60" s="444"/>
      <c r="CH60" s="445"/>
      <c r="CI60" s="446"/>
      <c r="CJ60" s="444"/>
      <c r="CK60" s="446"/>
      <c r="CL60" s="450"/>
      <c r="CM60" s="442"/>
      <c r="CN60" s="442"/>
      <c r="CO60" s="442"/>
      <c r="CP60" s="441"/>
      <c r="CQ60" s="441"/>
      <c r="CR60" s="441"/>
      <c r="CS60" s="443"/>
      <c r="CT60" s="444"/>
      <c r="CU60" s="449"/>
      <c r="CV60" s="446"/>
      <c r="CW60" s="444"/>
      <c r="CX60" s="446"/>
      <c r="CY60" s="442"/>
      <c r="CZ60" s="442"/>
      <c r="DA60" s="442"/>
      <c r="DB60" s="441"/>
      <c r="DC60" s="441"/>
      <c r="DD60" s="441"/>
      <c r="DE60" s="443"/>
      <c r="DF60" s="444"/>
      <c r="DG60" s="445"/>
      <c r="DH60" s="446"/>
      <c r="DI60" s="442"/>
      <c r="DJ60" s="442"/>
      <c r="DK60" s="442"/>
      <c r="DL60" s="441"/>
      <c r="DM60" s="441"/>
      <c r="DN60" s="441"/>
      <c r="DO60" s="443"/>
      <c r="DP60" s="444"/>
      <c r="DQ60" s="445"/>
      <c r="DR60" s="446"/>
      <c r="DS60" s="442"/>
      <c r="DT60" s="447"/>
      <c r="DU60" s="447"/>
      <c r="DV60" s="441" t="e">
        <f t="shared" si="1047"/>
        <v>#DIV/0!</v>
      </c>
      <c r="DW60" s="441"/>
      <c r="DX60" s="441"/>
      <c r="DY60" s="443"/>
      <c r="DZ60" s="444"/>
      <c r="EA60" s="445"/>
      <c r="EB60" s="446"/>
    </row>
    <row r="61" s="454" customFormat="1" ht="36" customHeight="1">
      <c r="A61" s="154" t="s">
        <v>118</v>
      </c>
      <c r="B61" s="455">
        <f>'[7]численность 2020'!C79</f>
        <v>1113.7301025390625</v>
      </c>
      <c r="C61" s="456">
        <v>2045.499268</v>
      </c>
      <c r="D61" s="456">
        <v>1596.5344239999999</v>
      </c>
      <c r="E61" s="456">
        <f>'[7]численность 2020'!D79</f>
        <v>2004.0306396484375</v>
      </c>
      <c r="F61" s="455">
        <v>1.8235710000000001</v>
      </c>
      <c r="G61" s="455">
        <f t="shared" si="1006"/>
        <v>1.433502084740615</v>
      </c>
      <c r="H61" s="455">
        <f t="shared" si="1052"/>
        <v>1.799386256221039</v>
      </c>
      <c r="I61" s="457">
        <f>'[7]заявки 2020-2021'!O71</f>
        <v>701</v>
      </c>
      <c r="J61" s="444">
        <f t="shared" si="1053"/>
        <v>701.41072387695306</v>
      </c>
      <c r="K61" s="458">
        <f t="shared" si="1009"/>
        <v>701</v>
      </c>
      <c r="L61" s="459">
        <v>600</v>
      </c>
      <c r="M61" s="456">
        <v>300</v>
      </c>
      <c r="N61" s="456">
        <v>300</v>
      </c>
      <c r="O61" s="460">
        <f>'[7]заявки 2020-2021'!K71</f>
        <v>300</v>
      </c>
      <c r="P61" s="441">
        <f t="shared" si="1010"/>
        <v>0.26936508164416606</v>
      </c>
      <c r="Q61" s="455">
        <v>0.26936500000000002</v>
      </c>
      <c r="R61" s="455">
        <f t="shared" si="1011"/>
        <v>0.26936508164416606</v>
      </c>
      <c r="S61" s="457">
        <f>'[7]заявки 2020-2021'!M71</f>
        <v>45</v>
      </c>
      <c r="T61" s="457">
        <f>'[7]заявки 2020-2021'!N71</f>
        <v>30</v>
      </c>
      <c r="U61" s="444">
        <f t="shared" si="1054"/>
        <v>45</v>
      </c>
      <c r="V61" s="458">
        <f t="shared" si="1013"/>
        <v>45</v>
      </c>
      <c r="W61" s="459">
        <v>40</v>
      </c>
      <c r="X61" s="459">
        <v>25</v>
      </c>
      <c r="Y61" s="461"/>
      <c r="Z61" s="456">
        <v>1869.320923</v>
      </c>
      <c r="AA61" s="456">
        <v>1522.9289550000001</v>
      </c>
      <c r="AB61" s="456">
        <f>'[7]численность 2020'!E79</f>
        <v>2729.2099609375</v>
      </c>
      <c r="AC61" s="455">
        <v>1.666507</v>
      </c>
      <c r="AD61" s="455">
        <v>1.367413</v>
      </c>
      <c r="AE61" s="455">
        <f t="shared" si="1055"/>
        <v>2.4505128798400033</v>
      </c>
      <c r="AF61" s="457">
        <f>'[7]заявки 2020-2021'!J71</f>
        <v>136</v>
      </c>
      <c r="AG61" s="444">
        <f t="shared" si="1056"/>
        <v>136.46049804687502</v>
      </c>
      <c r="AH61" s="458">
        <f t="shared" si="1015"/>
        <v>136</v>
      </c>
      <c r="AI61" s="463">
        <f t="shared" si="1016"/>
        <v>102</v>
      </c>
      <c r="AJ61" s="459">
        <v>136</v>
      </c>
      <c r="AK61" s="459">
        <v>102</v>
      </c>
      <c r="AL61" s="456">
        <v>1626.497803</v>
      </c>
      <c r="AM61" s="456">
        <v>2707.086914</v>
      </c>
      <c r="AN61" s="456">
        <f>'[7]численность 2020'!F79</f>
        <v>4090.041748046875</v>
      </c>
      <c r="AO61" s="455">
        <v>1.450029</v>
      </c>
      <c r="AP61" s="455">
        <v>2.4306489999999998</v>
      </c>
      <c r="AQ61" s="455">
        <f t="shared" si="1017"/>
        <v>3.6723814313023135</v>
      </c>
      <c r="AR61" s="457">
        <f>'[7]заявки 2020-2021'!D71</f>
        <v>286</v>
      </c>
      <c r="AS61" s="457">
        <f>'[7]заявки 2020-2021'!E71</f>
        <v>71</v>
      </c>
      <c r="AT61" s="444">
        <f t="shared" si="1018"/>
        <v>286.30292236328125</v>
      </c>
      <c r="AU61" s="463">
        <f t="shared" si="1019"/>
        <v>286</v>
      </c>
      <c r="AV61" s="459">
        <v>200</v>
      </c>
      <c r="AW61" s="462">
        <f t="shared" si="1020"/>
        <v>50</v>
      </c>
      <c r="AX61" s="458">
        <f t="shared" si="1021"/>
        <v>50</v>
      </c>
      <c r="AY61" s="459">
        <v>10</v>
      </c>
      <c r="AZ61" s="444">
        <f t="shared" si="1022"/>
        <v>100</v>
      </c>
      <c r="BA61" s="459">
        <v>100</v>
      </c>
      <c r="BB61" s="456">
        <v>959.54284700000005</v>
      </c>
      <c r="BC61" s="456">
        <v>986.28515625</v>
      </c>
      <c r="BD61" s="456">
        <f>'[7]численность 2020'!G79</f>
        <v>1240.8323974609375</v>
      </c>
      <c r="BE61" s="455">
        <v>0.85543599999999997</v>
      </c>
      <c r="BF61" s="455">
        <v>0.88556900000000005</v>
      </c>
      <c r="BG61" s="455">
        <f t="shared" si="1023"/>
        <v>1.1141230668293058</v>
      </c>
      <c r="BH61" s="457">
        <f>'[7]заявки 2020-2021'!B71</f>
        <v>62</v>
      </c>
      <c r="BI61" s="457">
        <f>'[7]заявки 2020-2021'!C71</f>
        <v>15</v>
      </c>
      <c r="BJ61" s="444">
        <f t="shared" si="1024"/>
        <v>62.041619873046876</v>
      </c>
      <c r="BK61" s="463">
        <f t="shared" si="1025"/>
        <v>62</v>
      </c>
      <c r="BL61" s="459">
        <v>50</v>
      </c>
      <c r="BM61" s="444">
        <f t="shared" si="1026"/>
        <v>12.5</v>
      </c>
      <c r="BN61" s="458">
        <f t="shared" si="1027"/>
        <v>12.5</v>
      </c>
      <c r="BO61" s="459">
        <v>12</v>
      </c>
      <c r="BP61" s="444">
        <f t="shared" si="1028"/>
        <v>10</v>
      </c>
      <c r="BQ61" s="459">
        <v>10</v>
      </c>
      <c r="BR61" s="456">
        <v>1709.7308350000001</v>
      </c>
      <c r="BS61" s="456">
        <v>1709.5607910000001</v>
      </c>
      <c r="BT61" s="456">
        <f>'[7]численность 2020'!H79</f>
        <v>2211.66845703125</v>
      </c>
      <c r="BU61" s="455">
        <v>1.524232</v>
      </c>
      <c r="BV61" s="455">
        <v>1.5349870000000001</v>
      </c>
      <c r="BW61" s="455">
        <f t="shared" si="1029"/>
        <v>1.9858208483268314</v>
      </c>
      <c r="BX61" s="457">
        <f>'[7]заявки 2020-2021'!F71</f>
        <v>110</v>
      </c>
      <c r="BY61" s="457">
        <f>'[7]заявки 2020-2021'!G71</f>
        <v>17</v>
      </c>
      <c r="BZ61" s="457">
        <f>'[7]заявки 2020-2021'!H71</f>
        <v>10</v>
      </c>
      <c r="CA61" s="444">
        <f t="shared" si="1030"/>
        <v>110.5834228515625</v>
      </c>
      <c r="CB61" s="463">
        <f t="shared" si="1031"/>
        <v>110</v>
      </c>
      <c r="CC61" s="459">
        <v>90</v>
      </c>
      <c r="CD61" s="444">
        <f t="shared" si="1032"/>
        <v>11.25</v>
      </c>
      <c r="CE61" s="458">
        <f t="shared" si="1033"/>
        <v>11.25</v>
      </c>
      <c r="CF61" s="459">
        <v>12</v>
      </c>
      <c r="CG61" s="444">
        <f t="shared" si="1034"/>
        <v>11.25</v>
      </c>
      <c r="CH61" s="458">
        <f t="shared" si="1035"/>
        <v>10</v>
      </c>
      <c r="CI61" s="459">
        <v>10</v>
      </c>
      <c r="CJ61" s="444">
        <f t="shared" si="1036"/>
        <v>18</v>
      </c>
      <c r="CK61" s="459">
        <v>18</v>
      </c>
      <c r="CL61" s="464">
        <f t="shared" si="1037"/>
        <v>1</v>
      </c>
      <c r="CM61" s="456"/>
      <c r="CN61" s="456"/>
      <c r="CO61" s="456"/>
      <c r="CP61" s="455"/>
      <c r="CQ61" s="455"/>
      <c r="CR61" s="455"/>
      <c r="CS61" s="457"/>
      <c r="CT61" s="462"/>
      <c r="CU61" s="463"/>
      <c r="CV61" s="459"/>
      <c r="CW61" s="462"/>
      <c r="CX61" s="459"/>
      <c r="CY61" s="456">
        <v>860.87152100000003</v>
      </c>
      <c r="CZ61" s="456">
        <v>495.837311</v>
      </c>
      <c r="DA61" s="456">
        <f>'[7]численность 2020'!I79</f>
        <v>890.4029541015625</v>
      </c>
      <c r="DB61" s="455">
        <v>0.76746999999999999</v>
      </c>
      <c r="DC61" s="455">
        <v>0.44520399999999999</v>
      </c>
      <c r="DD61" s="455">
        <f t="shared" si="1041"/>
        <v>0.79947821475924674</v>
      </c>
      <c r="DE61" s="457">
        <f>'[7]заявки 2020-2021'!I71</f>
        <v>160</v>
      </c>
      <c r="DF61" s="444">
        <f t="shared" si="1042"/>
        <v>160.27253173828123</v>
      </c>
      <c r="DG61" s="458">
        <f t="shared" si="1043"/>
        <v>160</v>
      </c>
      <c r="DH61" s="459">
        <v>100</v>
      </c>
      <c r="DI61" s="456">
        <v>68.640923000000001</v>
      </c>
      <c r="DJ61" s="456">
        <v>55.435229999999997</v>
      </c>
      <c r="DK61" s="456">
        <f>'[7]численность 2020'!J79</f>
        <v>100.10060119628906</v>
      </c>
      <c r="DL61" s="455">
        <v>4.9773999999999999e-002</v>
      </c>
      <c r="DM61" s="455">
        <v>4.9773999999999999e-002</v>
      </c>
      <c r="DN61" s="455">
        <f t="shared" si="1044"/>
        <v>8.9878688712895033e-002</v>
      </c>
      <c r="DO61" s="457">
        <f>'[7]заявки 2020-2021'!P71</f>
        <v>10</v>
      </c>
      <c r="DP61" s="444">
        <f t="shared" si="1045"/>
        <v>10.010060119628907</v>
      </c>
      <c r="DQ61" s="458">
        <f t="shared" si="1046"/>
        <v>10</v>
      </c>
      <c r="DR61" s="459">
        <v>7</v>
      </c>
      <c r="DS61" s="456">
        <v>0</v>
      </c>
      <c r="DT61" s="460">
        <v>0</v>
      </c>
      <c r="DU61" s="460">
        <f>'[7]заявки 2020-2021'!Q71</f>
        <v>0</v>
      </c>
      <c r="DV61" s="441">
        <f t="shared" si="1047"/>
        <v>0</v>
      </c>
      <c r="DW61" s="455">
        <v>0</v>
      </c>
      <c r="DX61" s="455">
        <f t="shared" si="1060"/>
        <v>0</v>
      </c>
      <c r="DY61" s="457">
        <f>'[7]заявки 2020-2021'!S71</f>
        <v>0</v>
      </c>
      <c r="DZ61" s="462">
        <f t="shared" si="1061"/>
        <v>0</v>
      </c>
      <c r="EA61" s="458">
        <f t="shared" si="1050"/>
        <v>0</v>
      </c>
      <c r="EB61" s="459"/>
    </row>
    <row r="62" ht="48.75" customHeight="1">
      <c r="A62" s="152" t="s">
        <v>308</v>
      </c>
      <c r="B62" s="441">
        <f>'[7]численность 2020'!C71</f>
        <v>559.5</v>
      </c>
      <c r="C62" s="442">
        <v>510.69918799999999</v>
      </c>
      <c r="D62" s="442">
        <v>413.36227400000001</v>
      </c>
      <c r="E62" s="442">
        <f>'[7]численность 2020'!D71</f>
        <v>373.0643310546875</v>
      </c>
      <c r="F62" s="441">
        <v>0.86765099999999995</v>
      </c>
      <c r="G62" s="441">
        <f t="shared" si="1006"/>
        <v>0.73880656688100421</v>
      </c>
      <c r="H62" s="441">
        <f t="shared" si="1052"/>
        <v>0.66678164621034408</v>
      </c>
      <c r="I62" s="443">
        <f>'[7]заявки 2020-2021'!O68</f>
        <v>100</v>
      </c>
      <c r="J62" s="444">
        <f t="shared" si="1053"/>
        <v>130.57251586914063</v>
      </c>
      <c r="K62" s="445">
        <f t="shared" si="1009"/>
        <v>100</v>
      </c>
      <c r="L62" s="446">
        <v>100</v>
      </c>
      <c r="M62" s="442">
        <v>154</v>
      </c>
      <c r="N62" s="442">
        <v>206</v>
      </c>
      <c r="O62" s="447">
        <f>'[7]заявки 2020-2021'!K68</f>
        <v>206</v>
      </c>
      <c r="P62" s="441">
        <f t="shared" si="1010"/>
        <v>0.27524575513851651</v>
      </c>
      <c r="Q62" s="441">
        <v>0.34998299999999999</v>
      </c>
      <c r="R62" s="441">
        <f t="shared" si="1011"/>
        <v>0.36818588025022342</v>
      </c>
      <c r="S62" s="443">
        <f>'[7]заявки 2020-2021'!M68</f>
        <v>27</v>
      </c>
      <c r="T62" s="443">
        <f>'[7]заявки 2020-2021'!N68</f>
        <v>23</v>
      </c>
      <c r="U62" s="444">
        <f t="shared" si="1054"/>
        <v>30.899999999999999</v>
      </c>
      <c r="V62" s="445">
        <f t="shared" si="1013"/>
        <v>27</v>
      </c>
      <c r="W62" s="446">
        <v>27</v>
      </c>
      <c r="X62" s="446">
        <v>23</v>
      </c>
      <c r="Y62" s="448"/>
      <c r="Z62" s="442">
        <v>491.46820100000002</v>
      </c>
      <c r="AA62" s="442">
        <v>509.94888300000002</v>
      </c>
      <c r="AB62" s="442">
        <f>'[7]численность 2020'!E71</f>
        <v>585.149169921875</v>
      </c>
      <c r="AC62" s="441">
        <v>0.834978</v>
      </c>
      <c r="AD62" s="441">
        <v>0.86637600000000003</v>
      </c>
      <c r="AE62" s="441">
        <f t="shared" si="1055"/>
        <v>1.0458430204144324</v>
      </c>
      <c r="AF62" s="443">
        <f>'[7]заявки 2020-2021'!J68</f>
        <v>25</v>
      </c>
      <c r="AG62" s="444">
        <f t="shared" si="1056"/>
        <v>29.257458496093751</v>
      </c>
      <c r="AH62" s="445">
        <f t="shared" si="1015"/>
        <v>25</v>
      </c>
      <c r="AI62" s="449">
        <f t="shared" si="1016"/>
        <v>18.75</v>
      </c>
      <c r="AJ62" s="446">
        <v>25</v>
      </c>
      <c r="AK62" s="446">
        <v>18</v>
      </c>
      <c r="AL62" s="442">
        <v>8283.4257809999999</v>
      </c>
      <c r="AM62" s="442">
        <v>8308.2695309999999</v>
      </c>
      <c r="AN62" s="442">
        <f>'[7]численность 2020'!F71</f>
        <v>10232.357421875</v>
      </c>
      <c r="AO62" s="441">
        <v>14.073098999999999</v>
      </c>
      <c r="AP62" s="441">
        <v>14.115307</v>
      </c>
      <c r="AQ62" s="441">
        <f t="shared" si="1017"/>
        <v>18.288395749553171</v>
      </c>
      <c r="AR62" s="443">
        <f>'[7]заявки 2020-2021'!D68</f>
        <v>650</v>
      </c>
      <c r="AS62" s="443">
        <f>'[7]заявки 2020-2021'!E68</f>
        <v>60</v>
      </c>
      <c r="AT62" s="444">
        <f t="shared" si="1018"/>
        <v>1534.8536132812499</v>
      </c>
      <c r="AU62" s="449">
        <f t="shared" si="1019"/>
        <v>650</v>
      </c>
      <c r="AV62" s="446">
        <v>650</v>
      </c>
      <c r="AW62" s="444">
        <f t="shared" si="1020"/>
        <v>162.5</v>
      </c>
      <c r="AX62" s="445">
        <f t="shared" si="1021"/>
        <v>60</v>
      </c>
      <c r="AY62" s="446">
        <v>60</v>
      </c>
      <c r="AZ62" s="444">
        <f t="shared" si="1022"/>
        <v>325</v>
      </c>
      <c r="BA62" s="446">
        <v>325</v>
      </c>
      <c r="BB62" s="442">
        <v>215.789536</v>
      </c>
      <c r="BC62" s="442">
        <v>345.87872299999998</v>
      </c>
      <c r="BD62" s="442">
        <f>'[7]численность 2020'!G71</f>
        <v>348.85433959960938</v>
      </c>
      <c r="BE62" s="441">
        <v>0.36661500000000002</v>
      </c>
      <c r="BF62" s="441">
        <v>0.58762999999999999</v>
      </c>
      <c r="BG62" s="441">
        <f t="shared" si="1023"/>
        <v>0.62351088400287646</v>
      </c>
      <c r="BH62" s="443">
        <f>'[7]заявки 2020-2021'!B68</f>
        <v>9</v>
      </c>
      <c r="BI62" s="443">
        <f>'[7]заявки 2020-2021'!C68</f>
        <v>2</v>
      </c>
      <c r="BJ62" s="444">
        <f t="shared" si="1024"/>
        <v>10.46563018798828</v>
      </c>
      <c r="BK62" s="449">
        <f t="shared" si="1025"/>
        <v>9</v>
      </c>
      <c r="BL62" s="446">
        <v>9</v>
      </c>
      <c r="BM62" s="444">
        <f t="shared" si="1026"/>
        <v>2.25</v>
      </c>
      <c r="BN62" s="445">
        <f t="shared" si="1027"/>
        <v>2</v>
      </c>
      <c r="BO62" s="446">
        <v>2</v>
      </c>
      <c r="BP62" s="444">
        <f t="shared" si="1028"/>
        <v>1.8</v>
      </c>
      <c r="BQ62" s="446">
        <v>1</v>
      </c>
      <c r="BR62" s="442">
        <v>714.65612799999997</v>
      </c>
      <c r="BS62" s="442">
        <v>731.11175500000002</v>
      </c>
      <c r="BT62" s="442">
        <f>'[7]численность 2020'!H71</f>
        <v>852.79180908203125</v>
      </c>
      <c r="BU62" s="441">
        <v>1.2141630000000001</v>
      </c>
      <c r="BV62" s="441">
        <v>1.2421199999999999</v>
      </c>
      <c r="BW62" s="441">
        <f t="shared" si="1029"/>
        <v>1.524203412121593</v>
      </c>
      <c r="BX62" s="443">
        <f>'[7]заявки 2020-2021'!F68</f>
        <v>38</v>
      </c>
      <c r="BY62" s="443">
        <f>'[7]заявки 2020-2021'!G68</f>
        <v>4</v>
      </c>
      <c r="BZ62" s="443">
        <f>'[7]заявки 2020-2021'!H68</f>
        <v>3</v>
      </c>
      <c r="CA62" s="444">
        <f t="shared" si="1030"/>
        <v>42.639590454101565</v>
      </c>
      <c r="CB62" s="449">
        <f t="shared" si="1031"/>
        <v>38</v>
      </c>
      <c r="CC62" s="446">
        <v>38</v>
      </c>
      <c r="CD62" s="444">
        <f t="shared" si="1032"/>
        <v>4.75</v>
      </c>
      <c r="CE62" s="445">
        <f t="shared" si="1033"/>
        <v>4</v>
      </c>
      <c r="CF62" s="446">
        <v>4</v>
      </c>
      <c r="CG62" s="444">
        <f t="shared" si="1034"/>
        <v>4.75</v>
      </c>
      <c r="CH62" s="445">
        <f t="shared" si="1035"/>
        <v>3</v>
      </c>
      <c r="CI62" s="446">
        <v>3</v>
      </c>
      <c r="CJ62" s="444">
        <f t="shared" si="1036"/>
        <v>7.6000000000000005</v>
      </c>
      <c r="CK62" s="446">
        <v>7</v>
      </c>
      <c r="CL62" s="450">
        <f t="shared" si="1037"/>
        <v>1</v>
      </c>
      <c r="CM62" s="442">
        <v>0</v>
      </c>
      <c r="CN62" s="442">
        <v>0</v>
      </c>
      <c r="CO62" s="442" t="e">
        <f>#NAME?</f>
        <v>#REF!</v>
      </c>
      <c r="CP62" s="441">
        <v>0</v>
      </c>
      <c r="CQ62" s="441">
        <v>0</v>
      </c>
      <c r="CR62" s="441" t="e">
        <f>#NAME?</f>
        <v>#REF!</v>
      </c>
      <c r="CS62" s="443" t="e">
        <f>#NAME?</f>
        <v>#REF!</v>
      </c>
      <c r="CT62" s="444" t="e">
        <f t="shared" si="1038"/>
        <v>#REF!</v>
      </c>
      <c r="CU62" s="449" t="e">
        <f t="shared" si="1039"/>
        <v>#REF!</v>
      </c>
      <c r="CV62" s="446"/>
      <c r="CW62" s="444">
        <f t="shared" si="1040"/>
        <v>0</v>
      </c>
      <c r="CX62" s="446"/>
      <c r="CY62" s="442">
        <v>0</v>
      </c>
      <c r="CZ62" s="442">
        <v>0</v>
      </c>
      <c r="DA62" s="442">
        <f>'[7]численность 2020'!I71</f>
        <v>0</v>
      </c>
      <c r="DB62" s="441">
        <v>0</v>
      </c>
      <c r="DC62" s="441">
        <v>0</v>
      </c>
      <c r="DD62" s="441">
        <f t="shared" si="1041"/>
        <v>0</v>
      </c>
      <c r="DE62" s="443">
        <f>'[7]заявки 2020-2021'!I68</f>
        <v>0</v>
      </c>
      <c r="DF62" s="444">
        <f t="shared" si="1042"/>
        <v>0</v>
      </c>
      <c r="DG62" s="445">
        <f t="shared" si="1043"/>
        <v>0</v>
      </c>
      <c r="DH62" s="446"/>
      <c r="DI62" s="442">
        <v>31.14019775390625</v>
      </c>
      <c r="DJ62" s="442">
        <v>12.616251</v>
      </c>
      <c r="DK62" s="442">
        <f>'[7]численность 2020'!J71</f>
        <v>19.099115371704102</v>
      </c>
      <c r="DL62" s="441">
        <v>2.1434000000000002e-002</v>
      </c>
      <c r="DM62" s="441">
        <v>2.1434000000000002e-002</v>
      </c>
      <c r="DN62" s="441">
        <f t="shared" si="1044"/>
        <v>3.4136041772482757e-002</v>
      </c>
      <c r="DO62" s="443">
        <f>'[7]заявки 2020-2021'!P68</f>
        <v>1</v>
      </c>
      <c r="DP62" s="444">
        <f t="shared" si="1045"/>
        <v>1.9099115371704103</v>
      </c>
      <c r="DQ62" s="445">
        <f t="shared" si="1046"/>
        <v>1</v>
      </c>
      <c r="DR62" s="446">
        <v>1</v>
      </c>
      <c r="DS62" s="442">
        <v>40</v>
      </c>
      <c r="DT62" s="447">
        <v>46</v>
      </c>
      <c r="DU62" s="447">
        <f>'[7]заявки 2020-2021'!Q68</f>
        <v>60</v>
      </c>
      <c r="DV62" s="441">
        <f t="shared" si="1047"/>
        <v>7.1492403932082213e-002</v>
      </c>
      <c r="DW62" s="441">
        <v>7.8151999999999999e-002</v>
      </c>
      <c r="DX62" s="441">
        <f t="shared" si="1060"/>
        <v>0.10723860589812333</v>
      </c>
      <c r="DY62" s="443">
        <f>'[7]заявки 2020-2021'!S68</f>
        <v>6</v>
      </c>
      <c r="DZ62" s="444">
        <f t="shared" si="1061"/>
        <v>6</v>
      </c>
      <c r="EA62" s="445">
        <f t="shared" si="1050"/>
        <v>6</v>
      </c>
      <c r="EB62" s="446">
        <v>6</v>
      </c>
    </row>
    <row r="63" ht="63.75" customHeight="1">
      <c r="A63" s="152" t="s">
        <v>117</v>
      </c>
      <c r="B63" s="441">
        <f>'[7]численность 2020'!C78</f>
        <v>26.700000762939453</v>
      </c>
      <c r="C63" s="442">
        <v>127.376312</v>
      </c>
      <c r="D63" s="442">
        <v>75.550888</v>
      </c>
      <c r="E63" s="442">
        <f>'[7]численность 2020'!D78</f>
        <v>99.939727783203125</v>
      </c>
      <c r="F63" s="441">
        <v>4.7742250000000004</v>
      </c>
      <c r="G63" s="441">
        <f t="shared" si="1006"/>
        <v>2.8296211948574452</v>
      </c>
      <c r="H63" s="441">
        <f t="shared" si="1052"/>
        <v>3.7430608587069032</v>
      </c>
      <c r="I63" s="443">
        <f>'[7]заявки 2020-2021'!O69</f>
        <v>34</v>
      </c>
      <c r="J63" s="444">
        <f t="shared" si="1053"/>
        <v>34.978904724121094</v>
      </c>
      <c r="K63" s="445">
        <f t="shared" si="1009"/>
        <v>34</v>
      </c>
      <c r="L63" s="446">
        <v>34</v>
      </c>
      <c r="M63" s="442">
        <v>25</v>
      </c>
      <c r="N63" s="442">
        <v>23</v>
      </c>
      <c r="O63" s="447">
        <f>'[7]заявки 2020-2021'!K69</f>
        <v>25</v>
      </c>
      <c r="P63" s="441">
        <f t="shared" si="1010"/>
        <v>0.93632956125982159</v>
      </c>
      <c r="Q63" s="441">
        <v>0.86206899999999997</v>
      </c>
      <c r="R63" s="441">
        <f t="shared" si="1011"/>
        <v>0.93632956125982159</v>
      </c>
      <c r="S63" s="443">
        <f>'[7]заявки 2020-2021'!M69</f>
        <v>3</v>
      </c>
      <c r="T63" s="443">
        <f>'[7]заявки 2020-2021'!N69</f>
        <v>2</v>
      </c>
      <c r="U63" s="444">
        <f t="shared" si="1054"/>
        <v>3.75</v>
      </c>
      <c r="V63" s="445">
        <f t="shared" si="1013"/>
        <v>3</v>
      </c>
      <c r="W63" s="446">
        <v>3</v>
      </c>
      <c r="X63" s="446">
        <v>2</v>
      </c>
      <c r="Y63" s="448"/>
      <c r="Z63" s="442">
        <v>61.459269999999997</v>
      </c>
      <c r="AA63" s="442">
        <v>50.986362</v>
      </c>
      <c r="AB63" s="442">
        <f>'[7]численность 2020'!E78</f>
        <v>115.93292236328125</v>
      </c>
      <c r="AC63" s="441">
        <v>2.3035709999999998</v>
      </c>
      <c r="AD63" s="441">
        <v>1.911033</v>
      </c>
      <c r="AE63" s="441">
        <f t="shared" si="1055"/>
        <v>4.3420568932792039</v>
      </c>
      <c r="AF63" s="443">
        <f>'[7]заявки 2020-2021'!J69</f>
        <v>5</v>
      </c>
      <c r="AG63" s="444">
        <f t="shared" si="1056"/>
        <v>5.7966461181640625</v>
      </c>
      <c r="AH63" s="445">
        <f t="shared" si="1015"/>
        <v>5</v>
      </c>
      <c r="AI63" s="449">
        <f t="shared" si="1016"/>
        <v>3.75</v>
      </c>
      <c r="AJ63" s="446">
        <v>5</v>
      </c>
      <c r="AK63" s="446">
        <v>3</v>
      </c>
      <c r="AL63" s="442">
        <v>0</v>
      </c>
      <c r="AM63" s="442">
        <v>0</v>
      </c>
      <c r="AN63" s="442">
        <f>'[7]численность 2020'!F78</f>
        <v>0</v>
      </c>
      <c r="AO63" s="441">
        <v>0</v>
      </c>
      <c r="AP63" s="441">
        <v>0</v>
      </c>
      <c r="AQ63" s="441">
        <f t="shared" si="1017"/>
        <v>0</v>
      </c>
      <c r="AR63" s="443">
        <f>'[7]заявки 2020-2021'!D69</f>
        <v>0</v>
      </c>
      <c r="AS63" s="443">
        <f>'[7]заявки 2020-2021'!E69</f>
        <v>0</v>
      </c>
      <c r="AT63" s="444">
        <f t="shared" si="1018"/>
        <v>0</v>
      </c>
      <c r="AU63" s="449">
        <f t="shared" si="1019"/>
        <v>0</v>
      </c>
      <c r="AV63" s="446"/>
      <c r="AW63" s="444">
        <f t="shared" si="1020"/>
        <v>0</v>
      </c>
      <c r="AX63" s="445">
        <f t="shared" si="1021"/>
        <v>0</v>
      </c>
      <c r="AY63" s="446"/>
      <c r="AZ63" s="444">
        <f t="shared" si="1022"/>
        <v>0</v>
      </c>
      <c r="BA63" s="446"/>
      <c r="BB63" s="442">
        <v>46.336829999999999</v>
      </c>
      <c r="BC63" s="442">
        <v>34.564532999999997</v>
      </c>
      <c r="BD63" s="442">
        <f>'[7]численность 2020'!G78</f>
        <v>40.900478363037109</v>
      </c>
      <c r="BE63" s="441">
        <v>1.7367630000000001</v>
      </c>
      <c r="BF63" s="441">
        <v>1.2955220000000001</v>
      </c>
      <c r="BG63" s="441">
        <f t="shared" si="1023"/>
        <v>1.5318530784391746</v>
      </c>
      <c r="BH63" s="443">
        <f>'[7]заявки 2020-2021'!B69</f>
        <v>1</v>
      </c>
      <c r="BI63" s="443">
        <f>'[7]заявки 2020-2021'!C69</f>
        <v>0</v>
      </c>
      <c r="BJ63" s="444">
        <f t="shared" si="1024"/>
        <v>2.0450239181518555</v>
      </c>
      <c r="BK63" s="449">
        <f t="shared" si="1025"/>
        <v>1</v>
      </c>
      <c r="BL63" s="446">
        <v>1</v>
      </c>
      <c r="BM63" s="444">
        <f t="shared" si="1026"/>
        <v>0</v>
      </c>
      <c r="BN63" s="445">
        <f t="shared" si="1027"/>
        <v>0</v>
      </c>
      <c r="BO63" s="446"/>
      <c r="BP63" s="444">
        <f t="shared" si="1028"/>
        <v>0.20000000000000001</v>
      </c>
      <c r="BQ63" s="446"/>
      <c r="BR63" s="442">
        <v>51.214393999999999</v>
      </c>
      <c r="BS63" s="442">
        <v>32.644278999999997</v>
      </c>
      <c r="BT63" s="442">
        <f>'[7]численность 2020'!H78</f>
        <v>26.262411117553711</v>
      </c>
      <c r="BU63" s="441">
        <v>1.9195800000000001</v>
      </c>
      <c r="BV63" s="441">
        <v>1.223549</v>
      </c>
      <c r="BW63" s="441">
        <f t="shared" si="1029"/>
        <v>0.98361087517296508</v>
      </c>
      <c r="BX63" s="443">
        <f>'[7]заявки 2020-2021'!F69</f>
        <v>0</v>
      </c>
      <c r="BY63" s="443">
        <f>'[7]заявки 2020-2021'!G69</f>
        <v>0</v>
      </c>
      <c r="BZ63" s="443">
        <f>'[7]заявки 2020-2021'!H69</f>
        <v>0</v>
      </c>
      <c r="CA63" s="444">
        <f t="shared" si="1030"/>
        <v>0.78787233352661135</v>
      </c>
      <c r="CB63" s="449">
        <f t="shared" si="1031"/>
        <v>0</v>
      </c>
      <c r="CC63" s="446"/>
      <c r="CD63" s="444">
        <f t="shared" si="1032"/>
        <v>0</v>
      </c>
      <c r="CE63" s="445">
        <f t="shared" si="1033"/>
        <v>0</v>
      </c>
      <c r="CF63" s="446"/>
      <c r="CG63" s="444">
        <f t="shared" si="1034"/>
        <v>0</v>
      </c>
      <c r="CH63" s="445">
        <f t="shared" si="1035"/>
        <v>0</v>
      </c>
      <c r="CI63" s="446"/>
      <c r="CJ63" s="444">
        <f t="shared" si="1036"/>
        <v>0</v>
      </c>
      <c r="CK63" s="446"/>
      <c r="CL63" s="450">
        <f t="shared" si="1037"/>
        <v>1</v>
      </c>
      <c r="CM63" s="442">
        <v>0</v>
      </c>
      <c r="CN63" s="442">
        <v>0</v>
      </c>
      <c r="CO63" s="442" t="e">
        <f>#NAME?</f>
        <v>#REF!</v>
      </c>
      <c r="CP63" s="441">
        <v>0</v>
      </c>
      <c r="CQ63" s="441">
        <v>0</v>
      </c>
      <c r="CR63" s="441" t="e">
        <f>#NAME?</f>
        <v>#REF!</v>
      </c>
      <c r="CS63" s="443" t="e">
        <f>#NAME?</f>
        <v>#REF!</v>
      </c>
      <c r="CT63" s="444" t="e">
        <f t="shared" si="1038"/>
        <v>#REF!</v>
      </c>
      <c r="CU63" s="449" t="e">
        <f t="shared" si="1039"/>
        <v>#REF!</v>
      </c>
      <c r="CV63" s="446"/>
      <c r="CW63" s="444">
        <f t="shared" si="1040"/>
        <v>0</v>
      </c>
      <c r="CX63" s="446"/>
      <c r="CY63" s="442">
        <v>91.479263000000003</v>
      </c>
      <c r="CZ63" s="442">
        <v>30.666315000000001</v>
      </c>
      <c r="DA63" s="442">
        <f>'[7]численность 2020'!I78</f>
        <v>56.816017150878906</v>
      </c>
      <c r="DB63" s="441">
        <v>3.4287580000000002</v>
      </c>
      <c r="DC63" s="441">
        <v>1.1494120000000001</v>
      </c>
      <c r="DD63" s="441">
        <f t="shared" si="1041"/>
        <v>2.1279406564565178</v>
      </c>
      <c r="DE63" s="443">
        <f>'[7]заявки 2020-2021'!I69</f>
        <v>5</v>
      </c>
      <c r="DF63" s="444">
        <f t="shared" si="1042"/>
        <v>10.226883087158203</v>
      </c>
      <c r="DG63" s="445">
        <f t="shared" si="1043"/>
        <v>5</v>
      </c>
      <c r="DH63" s="446">
        <v>5</v>
      </c>
      <c r="DI63" s="442">
        <v>0</v>
      </c>
      <c r="DJ63" s="442">
        <v>0.52465899999999999</v>
      </c>
      <c r="DK63" s="442">
        <f>'[7]численность 2020'!J78</f>
        <v>0</v>
      </c>
      <c r="DL63" s="441">
        <v>1.9664999999999998e-002</v>
      </c>
      <c r="DM63" s="441">
        <v>1.9664999999999998e-002</v>
      </c>
      <c r="DN63" s="441">
        <f t="shared" si="1044"/>
        <v>0</v>
      </c>
      <c r="DO63" s="443">
        <f>'[7]заявки 2020-2021'!P69</f>
        <v>0</v>
      </c>
      <c r="DP63" s="444">
        <f t="shared" si="1045"/>
        <v>0</v>
      </c>
      <c r="DQ63" s="445">
        <f t="shared" si="1046"/>
        <v>0</v>
      </c>
      <c r="DR63" s="446"/>
      <c r="DS63" s="442">
        <v>0</v>
      </c>
      <c r="DT63" s="447">
        <v>0</v>
      </c>
      <c r="DU63" s="447">
        <f>'[7]заявки 2020-2021'!Q69</f>
        <v>0</v>
      </c>
      <c r="DV63" s="441">
        <f t="shared" si="1047"/>
        <v>0</v>
      </c>
      <c r="DW63" s="441">
        <v>0</v>
      </c>
      <c r="DX63" s="441">
        <f t="shared" si="1060"/>
        <v>0</v>
      </c>
      <c r="DY63" s="443">
        <f>'[7]заявки 2020-2021'!S69</f>
        <v>0</v>
      </c>
      <c r="DZ63" s="444">
        <f t="shared" si="1061"/>
        <v>0</v>
      </c>
      <c r="EA63" s="445">
        <f t="shared" si="1050"/>
        <v>0</v>
      </c>
      <c r="EB63" s="446"/>
    </row>
    <row r="64" ht="35.25" customHeight="1">
      <c r="A64" s="152" t="s">
        <v>116</v>
      </c>
      <c r="B64" s="441">
        <f>'[7]численность 2020'!C77</f>
        <v>41.799999237060547</v>
      </c>
      <c r="C64" s="442">
        <v>4.1714950000000002</v>
      </c>
      <c r="D64" s="442">
        <v>43.547145999999998</v>
      </c>
      <c r="E64" s="442">
        <f>'[7]численность 2020'!D77</f>
        <v>48.16375732421875</v>
      </c>
      <c r="F64" s="441">
        <v>0.101496</v>
      </c>
      <c r="G64" s="441">
        <f t="shared" si="1006"/>
        <v>1.0417977664673319</v>
      </c>
      <c r="H64" s="441">
        <f t="shared" si="1052"/>
        <v>1.1522430192179525</v>
      </c>
      <c r="I64" s="443">
        <f>'[7]заявки 2020-2021'!O70</f>
        <v>15</v>
      </c>
      <c r="J64" s="444">
        <f t="shared" si="1053"/>
        <v>16.857315063476563</v>
      </c>
      <c r="K64" s="445">
        <f t="shared" si="1009"/>
        <v>15</v>
      </c>
      <c r="L64" s="446">
        <v>15</v>
      </c>
      <c r="M64" s="442">
        <v>32</v>
      </c>
      <c r="N64" s="442">
        <v>32</v>
      </c>
      <c r="O64" s="447">
        <f>'[7]заявки 2020-2021'!K70</f>
        <v>34</v>
      </c>
      <c r="P64" s="441">
        <f t="shared" si="1010"/>
        <v>0.76555025320738013</v>
      </c>
      <c r="Q64" s="441">
        <v>0.77858899999999998</v>
      </c>
      <c r="R64" s="441">
        <f t="shared" si="1011"/>
        <v>0.81339714403284147</v>
      </c>
      <c r="S64" s="443">
        <f>'[7]заявки 2020-2021'!M70</f>
        <v>5</v>
      </c>
      <c r="T64" s="443">
        <f>'[7]заявки 2020-2021'!N70</f>
        <v>3</v>
      </c>
      <c r="U64" s="444">
        <f t="shared" si="1054"/>
        <v>5.0999999999999996</v>
      </c>
      <c r="V64" s="445">
        <f t="shared" si="1013"/>
        <v>5</v>
      </c>
      <c r="W64" s="446">
        <v>5</v>
      </c>
      <c r="X64" s="446">
        <v>3</v>
      </c>
      <c r="Y64" s="448"/>
      <c r="Z64" s="442">
        <v>94.687950000000001</v>
      </c>
      <c r="AA64" s="442">
        <v>65.934066999999999</v>
      </c>
      <c r="AB64" s="442">
        <f>'[7]численность 2020'!E77</f>
        <v>143.54574584960938</v>
      </c>
      <c r="AC64" s="441">
        <v>2.3038430000000001</v>
      </c>
      <c r="AD64" s="441">
        <v>1.6042350000000001</v>
      </c>
      <c r="AE64" s="441">
        <f t="shared" si="1055"/>
        <v>3.4341088150628343</v>
      </c>
      <c r="AF64" s="443">
        <f>'[7]заявки 2020-2021'!J70</f>
        <v>7</v>
      </c>
      <c r="AG64" s="444">
        <f t="shared" si="1056"/>
        <v>7.1772872924804689</v>
      </c>
      <c r="AH64" s="445">
        <f t="shared" si="1015"/>
        <v>7</v>
      </c>
      <c r="AI64" s="449">
        <f t="shared" si="1016"/>
        <v>5.25</v>
      </c>
      <c r="AJ64" s="446">
        <v>7</v>
      </c>
      <c r="AK64" s="446">
        <v>5</v>
      </c>
      <c r="AL64" s="442">
        <v>134.57641599999999</v>
      </c>
      <c r="AM64" s="442">
        <v>105.801186</v>
      </c>
      <c r="AN64" s="442">
        <f>'[7]численность 2020'!F77</f>
        <v>191.61302185058594</v>
      </c>
      <c r="AO64" s="441">
        <v>3.274365</v>
      </c>
      <c r="AP64" s="441">
        <v>2.5742379999999998</v>
      </c>
      <c r="AQ64" s="441">
        <f t="shared" si="1017"/>
        <v>4.5840436686108541</v>
      </c>
      <c r="AR64" s="443">
        <f>'[7]заявки 2020-2021'!D70</f>
        <v>16</v>
      </c>
      <c r="AS64" s="443">
        <f>'[7]заявки 2020-2021'!E70</f>
        <v>1</v>
      </c>
      <c r="AT64" s="444">
        <f t="shared" si="1018"/>
        <v>15.329041748046876</v>
      </c>
      <c r="AU64" s="449">
        <f t="shared" si="1019"/>
        <v>15.329041748046876</v>
      </c>
      <c r="AV64" s="446">
        <v>15</v>
      </c>
      <c r="AW64" s="444">
        <f t="shared" si="1020"/>
        <v>3.75</v>
      </c>
      <c r="AX64" s="445">
        <f t="shared" si="1021"/>
        <v>1</v>
      </c>
      <c r="AY64" s="446">
        <v>1</v>
      </c>
      <c r="AZ64" s="444">
        <f t="shared" si="1022"/>
        <v>7.5</v>
      </c>
      <c r="BA64" s="446">
        <v>7</v>
      </c>
      <c r="BB64" s="442">
        <v>105.479286</v>
      </c>
      <c r="BC64" s="442">
        <v>60.017890999999999</v>
      </c>
      <c r="BD64" s="442">
        <f>'[7]численность 2020'!G77</f>
        <v>94.16632080078125</v>
      </c>
      <c r="BE64" s="441">
        <v>2.5664060000000002</v>
      </c>
      <c r="BF64" s="441">
        <v>1.4602889999999999</v>
      </c>
      <c r="BG64" s="441">
        <f t="shared" si="1023"/>
        <v>2.2527828353951711</v>
      </c>
      <c r="BH64" s="443">
        <f>'[7]заявки 2020-2021'!B70</f>
        <v>5</v>
      </c>
      <c r="BI64" s="443">
        <f>'[7]заявки 2020-2021'!C70</f>
        <v>1</v>
      </c>
      <c r="BJ64" s="444">
        <f t="shared" si="1024"/>
        <v>6.5916424560546885</v>
      </c>
      <c r="BK64" s="449">
        <f t="shared" si="1025"/>
        <v>5</v>
      </c>
      <c r="BL64" s="446">
        <v>5</v>
      </c>
      <c r="BM64" s="444">
        <f t="shared" si="1026"/>
        <v>1.25</v>
      </c>
      <c r="BN64" s="445">
        <f t="shared" si="1027"/>
        <v>1</v>
      </c>
      <c r="BO64" s="446">
        <v>1</v>
      </c>
      <c r="BP64" s="444">
        <f t="shared" si="1028"/>
        <v>1</v>
      </c>
      <c r="BQ64" s="446">
        <v>1</v>
      </c>
      <c r="BR64" s="442">
        <v>93.954468000000006</v>
      </c>
      <c r="BS64" s="442">
        <v>88.467934</v>
      </c>
      <c r="BT64" s="442">
        <f>'[7]численность 2020'!H77</f>
        <v>133.59846496582031</v>
      </c>
      <c r="BU64" s="441">
        <v>2.2859970000000001</v>
      </c>
      <c r="BV64" s="441">
        <v>2.1525050000000001</v>
      </c>
      <c r="BW64" s="441">
        <f t="shared" si="1029"/>
        <v>3.1961355838344079</v>
      </c>
      <c r="BX64" s="443">
        <f>'[7]заявки 2020-2021'!F70</f>
        <v>10</v>
      </c>
      <c r="BY64" s="443">
        <f>'[7]заявки 2020-2021'!G70</f>
        <v>1</v>
      </c>
      <c r="BZ64" s="443">
        <f>'[7]заявки 2020-2021'!H70</f>
        <v>1</v>
      </c>
      <c r="CA64" s="444">
        <f t="shared" si="1030"/>
        <v>9.3518925476074219</v>
      </c>
      <c r="CB64" s="449">
        <f t="shared" si="1031"/>
        <v>9.3518925476074219</v>
      </c>
      <c r="CC64" s="446">
        <v>9</v>
      </c>
      <c r="CD64" s="444">
        <f t="shared" si="1032"/>
        <v>1.125</v>
      </c>
      <c r="CE64" s="445">
        <f t="shared" si="1033"/>
        <v>1</v>
      </c>
      <c r="CF64" s="446">
        <v>1</v>
      </c>
      <c r="CG64" s="444">
        <f t="shared" si="1034"/>
        <v>1.125</v>
      </c>
      <c r="CH64" s="445">
        <f t="shared" si="1035"/>
        <v>1</v>
      </c>
      <c r="CI64" s="446">
        <v>1</v>
      </c>
      <c r="CJ64" s="444">
        <f t="shared" si="1036"/>
        <v>1.8</v>
      </c>
      <c r="CK64" s="446">
        <v>1</v>
      </c>
      <c r="CL64" s="450">
        <f t="shared" si="1037"/>
        <v>1</v>
      </c>
      <c r="CM64" s="442">
        <v>0</v>
      </c>
      <c r="CN64" s="442">
        <v>0</v>
      </c>
      <c r="CO64" s="442" t="e">
        <f>#NAME?</f>
        <v>#REF!</v>
      </c>
      <c r="CP64" s="441">
        <v>0</v>
      </c>
      <c r="CQ64" s="441">
        <v>0</v>
      </c>
      <c r="CR64" s="441" t="e">
        <f>#NAME?</f>
        <v>#REF!</v>
      </c>
      <c r="CS64" s="443" t="e">
        <f>#NAME?</f>
        <v>#REF!</v>
      </c>
      <c r="CT64" s="444" t="e">
        <f t="shared" si="1038"/>
        <v>#REF!</v>
      </c>
      <c r="CU64" s="449" t="e">
        <f t="shared" si="1039"/>
        <v>#REF!</v>
      </c>
      <c r="CV64" s="446"/>
      <c r="CW64" s="444">
        <f t="shared" si="1040"/>
        <v>0</v>
      </c>
      <c r="CX64" s="446"/>
      <c r="CY64" s="442">
        <v>0</v>
      </c>
      <c r="CZ64" s="442">
        <v>0</v>
      </c>
      <c r="DA64" s="442">
        <f>'[7]численность 2020'!I77</f>
        <v>0</v>
      </c>
      <c r="DB64" s="441">
        <v>0</v>
      </c>
      <c r="DC64" s="441">
        <v>0</v>
      </c>
      <c r="DD64" s="441">
        <f t="shared" si="1041"/>
        <v>0</v>
      </c>
      <c r="DE64" s="443">
        <f>'[7]заявки 2020-2021'!I70</f>
        <v>0</v>
      </c>
      <c r="DF64" s="444">
        <f t="shared" si="1042"/>
        <v>0</v>
      </c>
      <c r="DG64" s="445">
        <f t="shared" si="1043"/>
        <v>0</v>
      </c>
      <c r="DH64" s="446"/>
      <c r="DI64" s="442">
        <v>0.434531</v>
      </c>
      <c r="DJ64" s="442">
        <v>3.5778180000000002</v>
      </c>
      <c r="DK64" s="442">
        <f>'[7]численность 2020'!J77</f>
        <v>3.0874202251434326</v>
      </c>
      <c r="DL64" s="441">
        <v>8.7052000000000004e-002</v>
      </c>
      <c r="DM64" s="441">
        <v>8.7052000000000004e-002</v>
      </c>
      <c r="DN64" s="441">
        <f t="shared" si="1044"/>
        <v>7.3861729222379421e-002</v>
      </c>
      <c r="DO64" s="443">
        <f>'[7]заявки 2020-2021'!P70</f>
        <v>0</v>
      </c>
      <c r="DP64" s="444">
        <f t="shared" si="1045"/>
        <v>0.3087420225143433</v>
      </c>
      <c r="DQ64" s="445">
        <f t="shared" si="1046"/>
        <v>0</v>
      </c>
      <c r="DR64" s="446"/>
      <c r="DS64" s="442">
        <v>0</v>
      </c>
      <c r="DT64" s="447">
        <v>0</v>
      </c>
      <c r="DU64" s="447">
        <f>'[7]заявки 2020-2021'!Q70</f>
        <v>0</v>
      </c>
      <c r="DV64" s="441">
        <f t="shared" si="1047"/>
        <v>0</v>
      </c>
      <c r="DW64" s="441">
        <v>0</v>
      </c>
      <c r="DX64" s="441">
        <f t="shared" si="1060"/>
        <v>0</v>
      </c>
      <c r="DY64" s="443">
        <f>'[7]заявки 2020-2021'!S70</f>
        <v>0</v>
      </c>
      <c r="DZ64" s="444">
        <f t="shared" si="1061"/>
        <v>0</v>
      </c>
      <c r="EA64" s="445">
        <f t="shared" si="1050"/>
        <v>0</v>
      </c>
      <c r="EB64" s="446"/>
    </row>
    <row r="65" ht="48.75" customHeight="1">
      <c r="A65" s="152" t="s">
        <v>111</v>
      </c>
      <c r="B65" s="441">
        <f>'[7]численность 2020'!C73</f>
        <v>118.62999725341797</v>
      </c>
      <c r="C65" s="442">
        <v>201.35060100000001</v>
      </c>
      <c r="D65" s="442">
        <v>153.78568999999999</v>
      </c>
      <c r="E65" s="442">
        <f>'[7]численность 2020'!D73</f>
        <v>229.47166442871094</v>
      </c>
      <c r="F65" s="441">
        <v>1.6972989999999999</v>
      </c>
      <c r="G65" s="441">
        <f t="shared" si="1006"/>
        <v>1.2963474152249996</v>
      </c>
      <c r="H65" s="441">
        <f t="shared" si="1052"/>
        <v>1.9343477176224868</v>
      </c>
      <c r="I65" s="443">
        <f>'[7]заявки 2020-2021'!O74</f>
        <v>79</v>
      </c>
      <c r="J65" s="444">
        <f t="shared" si="1053"/>
        <v>80.315082550048828</v>
      </c>
      <c r="K65" s="445">
        <f t="shared" si="1009"/>
        <v>79</v>
      </c>
      <c r="L65" s="446">
        <v>79</v>
      </c>
      <c r="M65" s="442">
        <v>68</v>
      </c>
      <c r="N65" s="442">
        <v>68</v>
      </c>
      <c r="O65" s="447">
        <f>'[7]заявки 2020-2021'!K74</f>
        <v>68</v>
      </c>
      <c r="P65" s="441">
        <f t="shared" si="1010"/>
        <v>0.5732108368403489</v>
      </c>
      <c r="Q65" s="441">
        <v>0.57321100000000003</v>
      </c>
      <c r="R65" s="441">
        <f t="shared" si="1011"/>
        <v>0.5732108368403489</v>
      </c>
      <c r="S65" s="443">
        <f>'[7]заявки 2020-2021'!M74</f>
        <v>10</v>
      </c>
      <c r="T65" s="443">
        <f>'[7]заявки 2020-2021'!N74</f>
        <v>5</v>
      </c>
      <c r="U65" s="444">
        <f t="shared" si="1054"/>
        <v>10.199999999999999</v>
      </c>
      <c r="V65" s="445">
        <f t="shared" si="1013"/>
        <v>10</v>
      </c>
      <c r="W65" s="446">
        <v>10</v>
      </c>
      <c r="X65" s="446">
        <v>5</v>
      </c>
      <c r="Y65" s="448"/>
      <c r="Z65" s="442">
        <v>442.486328125</v>
      </c>
      <c r="AA65" s="442">
        <v>401.02282700000001</v>
      </c>
      <c r="AB65" s="442">
        <f>'[7]численность 2020'!E73</f>
        <v>482.87875366210938</v>
      </c>
      <c r="AC65" s="441">
        <v>3.7299699999999998</v>
      </c>
      <c r="AD65" s="441">
        <v>3.3804500000000002</v>
      </c>
      <c r="AE65" s="441">
        <f t="shared" si="1055"/>
        <v>4.0704608011629766</v>
      </c>
      <c r="AF65" s="443">
        <f>'[7]заявки 2020-2021'!J74</f>
        <v>24</v>
      </c>
      <c r="AG65" s="444">
        <f t="shared" si="1056"/>
        <v>24.14393768310547</v>
      </c>
      <c r="AH65" s="445">
        <f t="shared" si="1015"/>
        <v>24</v>
      </c>
      <c r="AI65" s="449">
        <f t="shared" si="1016"/>
        <v>18</v>
      </c>
      <c r="AJ65" s="446">
        <v>24</v>
      </c>
      <c r="AK65" s="446">
        <v>18</v>
      </c>
      <c r="AL65" s="442">
        <v>591.78179899999998</v>
      </c>
      <c r="AM65" s="442">
        <v>523.40423599999997</v>
      </c>
      <c r="AN65" s="442">
        <f>'[7]численность 2020'!F73</f>
        <v>587.15484619140625</v>
      </c>
      <c r="AO65" s="441">
        <v>4.988467</v>
      </c>
      <c r="AP65" s="441">
        <v>4.4120730000000004</v>
      </c>
      <c r="AQ65" s="441">
        <f t="shared" si="1017"/>
        <v>4.949463540297681</v>
      </c>
      <c r="AR65" s="443">
        <f>'[7]заявки 2020-2021'!D74</f>
        <v>46</v>
      </c>
      <c r="AS65" s="443">
        <f>'[7]заявки 2020-2021'!E74</f>
        <v>11</v>
      </c>
      <c r="AT65" s="444">
        <f t="shared" si="1018"/>
        <v>46.972387695312499</v>
      </c>
      <c r="AU65" s="449">
        <f t="shared" si="1019"/>
        <v>46</v>
      </c>
      <c r="AV65" s="446">
        <v>46</v>
      </c>
      <c r="AW65" s="444">
        <f t="shared" si="1020"/>
        <v>11.5</v>
      </c>
      <c r="AX65" s="445">
        <f t="shared" si="1021"/>
        <v>11</v>
      </c>
      <c r="AY65" s="446">
        <v>11</v>
      </c>
      <c r="AZ65" s="444">
        <f t="shared" si="1022"/>
        <v>23</v>
      </c>
      <c r="BA65" s="446">
        <v>23</v>
      </c>
      <c r="BB65" s="442">
        <v>197.909561</v>
      </c>
      <c r="BC65" s="442">
        <v>159.28080700000001</v>
      </c>
      <c r="BD65" s="442">
        <f>'[7]численность 2020'!G73</f>
        <v>199.63265991210938</v>
      </c>
      <c r="BE65" s="441">
        <v>1.668293</v>
      </c>
      <c r="BF65" s="441">
        <v>1.3426689999999999</v>
      </c>
      <c r="BG65" s="441">
        <f t="shared" si="1023"/>
        <v>1.6828177066012497</v>
      </c>
      <c r="BH65" s="443">
        <f>'[7]заявки 2020-2021'!B74</f>
        <v>9</v>
      </c>
      <c r="BI65" s="443">
        <f>'[7]заявки 2020-2021'!C74</f>
        <v>2</v>
      </c>
      <c r="BJ65" s="444">
        <f t="shared" si="1024"/>
        <v>9.9816329956054695</v>
      </c>
      <c r="BK65" s="449">
        <f t="shared" si="1025"/>
        <v>9</v>
      </c>
      <c r="BL65" s="446">
        <v>9</v>
      </c>
      <c r="BM65" s="444">
        <f t="shared" si="1026"/>
        <v>2.25</v>
      </c>
      <c r="BN65" s="445">
        <f t="shared" si="1027"/>
        <v>2</v>
      </c>
      <c r="BO65" s="446">
        <v>2</v>
      </c>
      <c r="BP65" s="444">
        <f t="shared" si="1028"/>
        <v>1.8</v>
      </c>
      <c r="BQ65" s="446">
        <v>1</v>
      </c>
      <c r="BR65" s="442">
        <v>429.80358899999999</v>
      </c>
      <c r="BS65" s="442">
        <v>354.92010499999998</v>
      </c>
      <c r="BT65" s="442">
        <f>'[7]численность 2020'!H73</f>
        <v>440.36614990234375</v>
      </c>
      <c r="BU65" s="441">
        <v>3.6230600000000002</v>
      </c>
      <c r="BV65" s="441">
        <v>2.9918239999999998</v>
      </c>
      <c r="BW65" s="441">
        <f t="shared" si="1029"/>
        <v>3.7120977838483085</v>
      </c>
      <c r="BX65" s="443">
        <f>'[7]заявки 2020-2021'!F74</f>
        <v>31</v>
      </c>
      <c r="BY65" s="443">
        <f>'[7]заявки 2020-2021'!G74</f>
        <v>4</v>
      </c>
      <c r="BZ65" s="443">
        <f>'[7]заявки 2020-2021'!H74</f>
        <v>3</v>
      </c>
      <c r="CA65" s="444">
        <f t="shared" si="1030"/>
        <v>30.825630493164066</v>
      </c>
      <c r="CB65" s="449">
        <f t="shared" si="1031"/>
        <v>30.825630493164066</v>
      </c>
      <c r="CC65" s="446">
        <v>30</v>
      </c>
      <c r="CD65" s="444">
        <f t="shared" si="1032"/>
        <v>3.75</v>
      </c>
      <c r="CE65" s="445">
        <f t="shared" si="1033"/>
        <v>3.75</v>
      </c>
      <c r="CF65" s="446">
        <v>4</v>
      </c>
      <c r="CG65" s="444">
        <f t="shared" si="1034"/>
        <v>3.75</v>
      </c>
      <c r="CH65" s="445">
        <f t="shared" si="1035"/>
        <v>3</v>
      </c>
      <c r="CI65" s="446">
        <v>3</v>
      </c>
      <c r="CJ65" s="444">
        <f t="shared" si="1036"/>
        <v>6</v>
      </c>
      <c r="CK65" s="446">
        <v>6</v>
      </c>
      <c r="CL65" s="450">
        <f t="shared" si="1037"/>
        <v>1</v>
      </c>
      <c r="CM65" s="442">
        <v>0</v>
      </c>
      <c r="CN65" s="442">
        <v>0</v>
      </c>
      <c r="CO65" s="442" t="e">
        <f>#NAME?</f>
        <v>#REF!</v>
      </c>
      <c r="CP65" s="441">
        <v>0</v>
      </c>
      <c r="CQ65" s="441">
        <v>0</v>
      </c>
      <c r="CR65" s="441" t="e">
        <f>#NAME?</f>
        <v>#REF!</v>
      </c>
      <c r="CS65" s="443" t="e">
        <f>#NAME?</f>
        <v>#REF!</v>
      </c>
      <c r="CT65" s="444" t="e">
        <f t="shared" ref="CT65:CT67" si="1064">IF((CO65*0.10000000000000001)&gt;0,CO65*0.80000000000000004,0)</f>
        <v>#REF!</v>
      </c>
      <c r="CU65" s="449" t="e">
        <f t="shared" ref="CU65:CU67" si="1065">IF(CS65&lt;CT65,CS65,CT65)</f>
        <v>#REF!</v>
      </c>
      <c r="CV65" s="446"/>
      <c r="CW65" s="444">
        <f t="shared" ref="CW65:CW67" si="1066">CV65*0.80000000000000004</f>
        <v>0</v>
      </c>
      <c r="CX65" s="446"/>
      <c r="CY65" s="442">
        <v>25.234370999999999</v>
      </c>
      <c r="CZ65" s="442">
        <v>31.087039999999998</v>
      </c>
      <c r="DA65" s="442">
        <f>'[7]численность 2020'!I73</f>
        <v>29.197319030761719</v>
      </c>
      <c r="DB65" s="441">
        <v>0.21271499999999999</v>
      </c>
      <c r="DC65" s="441">
        <v>0.26205000000000001</v>
      </c>
      <c r="DD65" s="441">
        <f t="shared" si="1041"/>
        <v>0.24612087757525836</v>
      </c>
      <c r="DE65" s="443">
        <f>'[7]заявки 2020-2021'!I74</f>
        <v>0</v>
      </c>
      <c r="DF65" s="444">
        <f t="shared" si="1042"/>
        <v>0</v>
      </c>
      <c r="DG65" s="445">
        <f t="shared" si="1043"/>
        <v>0</v>
      </c>
      <c r="DH65" s="446"/>
      <c r="DI65" s="442">
        <v>3.2771910000000002</v>
      </c>
      <c r="DJ65" s="442">
        <v>5.7098649999999997</v>
      </c>
      <c r="DK65" s="442">
        <f>'[7]численность 2020'!J73</f>
        <v>11.550586700439453</v>
      </c>
      <c r="DL65" s="441">
        <v>4.8132000000000001e-002</v>
      </c>
      <c r="DM65" s="441">
        <v>4.8132000000000001e-002</v>
      </c>
      <c r="DN65" s="441">
        <f t="shared" si="1044"/>
        <v>9.7366492184645631e-002</v>
      </c>
      <c r="DO65" s="443">
        <f>'[7]заявки 2020-2021'!P74</f>
        <v>1</v>
      </c>
      <c r="DP65" s="444">
        <f t="shared" si="1045"/>
        <v>1.1550586700439454</v>
      </c>
      <c r="DQ65" s="445">
        <f t="shared" si="1046"/>
        <v>1</v>
      </c>
      <c r="DR65" s="446">
        <v>1</v>
      </c>
      <c r="DS65" s="442">
        <v>0</v>
      </c>
      <c r="DT65" s="447">
        <v>0</v>
      </c>
      <c r="DU65" s="447">
        <f>'[7]заявки 2020-2021'!Q74</f>
        <v>0</v>
      </c>
      <c r="DV65" s="441">
        <f t="shared" si="1047"/>
        <v>0</v>
      </c>
      <c r="DW65" s="441">
        <v>0</v>
      </c>
      <c r="DX65" s="441">
        <f t="shared" si="1060"/>
        <v>0</v>
      </c>
      <c r="DY65" s="443">
        <f>'[7]заявки 2020-2021'!S74</f>
        <v>0</v>
      </c>
      <c r="DZ65" s="444">
        <f t="shared" si="1061"/>
        <v>0</v>
      </c>
      <c r="EA65" s="445">
        <f t="shared" si="1050"/>
        <v>0</v>
      </c>
      <c r="EB65" s="446"/>
    </row>
    <row r="66" ht="47.25" customHeight="1">
      <c r="A66" s="152" t="s">
        <v>309</v>
      </c>
      <c r="B66" s="441">
        <f>'[7]численность 2020'!C74</f>
        <v>84.19000244140625</v>
      </c>
      <c r="C66" s="442">
        <v>128.17018100000001</v>
      </c>
      <c r="D66" s="442">
        <v>131.563019</v>
      </c>
      <c r="E66" s="442">
        <f>'[7]численность 2020'!D74</f>
        <v>187.69010925292969</v>
      </c>
      <c r="F66" s="441">
        <v>1.522392</v>
      </c>
      <c r="G66" s="441">
        <f t="shared" si="1006"/>
        <v>1.5626917090350734</v>
      </c>
      <c r="H66" s="441">
        <f t="shared" si="1052"/>
        <v>2.2293633900718373</v>
      </c>
      <c r="I66" s="443">
        <f>'[7]заявки 2020-2021'!O75</f>
        <v>65</v>
      </c>
      <c r="J66" s="444">
        <f t="shared" si="1053"/>
        <v>65.691538238525382</v>
      </c>
      <c r="K66" s="445">
        <f t="shared" si="1009"/>
        <v>65</v>
      </c>
      <c r="L66" s="446">
        <v>65</v>
      </c>
      <c r="M66" s="442">
        <v>47</v>
      </c>
      <c r="N66" s="442">
        <v>47</v>
      </c>
      <c r="O66" s="447">
        <f>'[7]заявки 2020-2021'!K75</f>
        <v>47</v>
      </c>
      <c r="P66" s="441">
        <f t="shared" si="1010"/>
        <v>0.55826105994842568</v>
      </c>
      <c r="Q66" s="441">
        <v>0.55826100000000001</v>
      </c>
      <c r="R66" s="441">
        <f t="shared" si="1011"/>
        <v>0.55826105994842568</v>
      </c>
      <c r="S66" s="443">
        <f>'[7]заявки 2020-2021'!M75</f>
        <v>7</v>
      </c>
      <c r="T66" s="443">
        <f>'[7]заявки 2020-2021'!N75</f>
        <v>3</v>
      </c>
      <c r="U66" s="444">
        <f t="shared" si="1054"/>
        <v>7.0499999999999998</v>
      </c>
      <c r="V66" s="445">
        <f t="shared" si="1013"/>
        <v>7</v>
      </c>
      <c r="W66" s="446">
        <v>7</v>
      </c>
      <c r="X66" s="446">
        <v>3</v>
      </c>
      <c r="Y66" s="448"/>
      <c r="Z66" s="442">
        <v>227.724609375</v>
      </c>
      <c r="AA66" s="442">
        <v>298.16061400000001</v>
      </c>
      <c r="AB66" s="442">
        <f>'[7]численность 2020'!E74</f>
        <v>363.31472778320313</v>
      </c>
      <c r="AC66" s="441">
        <v>2.7048890000000001</v>
      </c>
      <c r="AD66" s="441">
        <v>3.5415199999999998</v>
      </c>
      <c r="AE66" s="441">
        <f t="shared" si="1055"/>
        <v>4.3154141495132921</v>
      </c>
      <c r="AF66" s="443">
        <f>'[7]заявки 2020-2021'!J75</f>
        <v>18</v>
      </c>
      <c r="AG66" s="444">
        <f t="shared" si="1056"/>
        <v>18.165736389160156</v>
      </c>
      <c r="AH66" s="445">
        <f t="shared" si="1015"/>
        <v>18</v>
      </c>
      <c r="AI66" s="449">
        <f t="shared" si="1016"/>
        <v>13.5</v>
      </c>
      <c r="AJ66" s="446">
        <v>18</v>
      </c>
      <c r="AK66" s="446">
        <v>13</v>
      </c>
      <c r="AL66" s="442">
        <v>243.59837300000001</v>
      </c>
      <c r="AM66" s="442">
        <v>282.74408</v>
      </c>
      <c r="AN66" s="442">
        <f>'[7]численность 2020'!F74</f>
        <v>377.24560546875</v>
      </c>
      <c r="AO66" s="441">
        <v>2.8934359999999999</v>
      </c>
      <c r="AP66" s="441">
        <v>3.3584040000000002</v>
      </c>
      <c r="AQ66" s="441">
        <f t="shared" si="1017"/>
        <v>4.4808836504227658</v>
      </c>
      <c r="AR66" s="443">
        <f>'[7]заявки 2020-2021'!D75</f>
        <v>19</v>
      </c>
      <c r="AS66" s="443">
        <f>'[7]заявки 2020-2021'!E75</f>
        <v>4</v>
      </c>
      <c r="AT66" s="444">
        <f t="shared" si="1018"/>
        <v>30.179648437499999</v>
      </c>
      <c r="AU66" s="449">
        <f t="shared" si="1019"/>
        <v>19</v>
      </c>
      <c r="AV66" s="446">
        <v>19</v>
      </c>
      <c r="AW66" s="444">
        <f t="shared" si="1020"/>
        <v>4.75</v>
      </c>
      <c r="AX66" s="445">
        <f t="shared" si="1021"/>
        <v>4</v>
      </c>
      <c r="AY66" s="446">
        <v>4</v>
      </c>
      <c r="AZ66" s="444">
        <f t="shared" si="1022"/>
        <v>9.5</v>
      </c>
      <c r="BA66" s="446">
        <v>9</v>
      </c>
      <c r="BB66" s="442">
        <v>120.804863</v>
      </c>
      <c r="BC66" s="442">
        <v>129.088852</v>
      </c>
      <c r="BD66" s="442">
        <f>'[7]численность 2020'!G74</f>
        <v>157.32054138183594</v>
      </c>
      <c r="BE66" s="441">
        <v>1.4349069999999999</v>
      </c>
      <c r="BF66" s="441">
        <v>1.533304</v>
      </c>
      <c r="BG66" s="441">
        <f t="shared" si="1023"/>
        <v>1.8686368549677426</v>
      </c>
      <c r="BH66" s="443">
        <f>'[7]заявки 2020-2021'!B75</f>
        <v>7</v>
      </c>
      <c r="BI66" s="443">
        <f>'[7]заявки 2020-2021'!C75</f>
        <v>1</v>
      </c>
      <c r="BJ66" s="444">
        <f t="shared" si="1024"/>
        <v>7.8660270690917971</v>
      </c>
      <c r="BK66" s="449">
        <f t="shared" si="1025"/>
        <v>7</v>
      </c>
      <c r="BL66" s="446">
        <v>7</v>
      </c>
      <c r="BM66" s="444">
        <f t="shared" si="1026"/>
        <v>1.75</v>
      </c>
      <c r="BN66" s="445">
        <f t="shared" si="1027"/>
        <v>1</v>
      </c>
      <c r="BO66" s="446">
        <v>1</v>
      </c>
      <c r="BP66" s="444">
        <f t="shared" si="1028"/>
        <v>1.4000000000000001</v>
      </c>
      <c r="BQ66" s="446">
        <v>1</v>
      </c>
      <c r="BR66" s="442">
        <v>260.61273199999999</v>
      </c>
      <c r="BS66" s="442">
        <v>313.305634</v>
      </c>
      <c r="BT66" s="442">
        <f>'[7]численность 2020'!H74</f>
        <v>378.658935546875</v>
      </c>
      <c r="BU66" s="441">
        <v>3.0955309999999998</v>
      </c>
      <c r="BV66" s="441">
        <v>3.7214109999999998</v>
      </c>
      <c r="BW66" s="441">
        <f t="shared" si="1029"/>
        <v>4.4976710365391712</v>
      </c>
      <c r="BX66" s="443">
        <f>'[7]заявки 2020-2021'!F75</f>
        <v>30</v>
      </c>
      <c r="BY66" s="443">
        <f>'[7]заявки 2020-2021'!G75</f>
        <v>4</v>
      </c>
      <c r="BZ66" s="443">
        <f>'[7]заявки 2020-2021'!H75</f>
        <v>3</v>
      </c>
      <c r="CA66" s="444">
        <f t="shared" si="1030"/>
        <v>30.292714843750002</v>
      </c>
      <c r="CB66" s="449">
        <f t="shared" si="1031"/>
        <v>30</v>
      </c>
      <c r="CC66" s="446">
        <v>30</v>
      </c>
      <c r="CD66" s="444">
        <f t="shared" si="1032"/>
        <v>3.75</v>
      </c>
      <c r="CE66" s="445">
        <f t="shared" si="1033"/>
        <v>3.75</v>
      </c>
      <c r="CF66" s="446">
        <v>4</v>
      </c>
      <c r="CG66" s="444">
        <f t="shared" si="1034"/>
        <v>3.75</v>
      </c>
      <c r="CH66" s="445">
        <f t="shared" si="1035"/>
        <v>3</v>
      </c>
      <c r="CI66" s="446">
        <v>3</v>
      </c>
      <c r="CJ66" s="444">
        <f t="shared" si="1036"/>
        <v>6</v>
      </c>
      <c r="CK66" s="446">
        <v>6</v>
      </c>
      <c r="CL66" s="450">
        <f t="shared" si="1037"/>
        <v>1</v>
      </c>
      <c r="CM66" s="442">
        <v>0</v>
      </c>
      <c r="CN66" s="442">
        <v>0</v>
      </c>
      <c r="CO66" s="442" t="e">
        <f>#NAME?</f>
        <v>#REF!</v>
      </c>
      <c r="CP66" s="441">
        <v>0</v>
      </c>
      <c r="CQ66" s="441">
        <v>0</v>
      </c>
      <c r="CR66" s="441" t="e">
        <f>#NAME?</f>
        <v>#REF!</v>
      </c>
      <c r="CS66" s="443" t="e">
        <f>#NAME?</f>
        <v>#REF!</v>
      </c>
      <c r="CT66" s="444" t="e">
        <f t="shared" si="1064"/>
        <v>#REF!</v>
      </c>
      <c r="CU66" s="449" t="e">
        <f t="shared" si="1065"/>
        <v>#REF!</v>
      </c>
      <c r="CV66" s="446"/>
      <c r="CW66" s="444">
        <f t="shared" si="1066"/>
        <v>0</v>
      </c>
      <c r="CX66" s="446"/>
      <c r="CY66" s="442">
        <v>0</v>
      </c>
      <c r="CZ66" s="442">
        <v>0</v>
      </c>
      <c r="DA66" s="442">
        <f>'[7]численность 2020'!I74</f>
        <v>0</v>
      </c>
      <c r="DB66" s="441">
        <v>0</v>
      </c>
      <c r="DC66" s="441">
        <v>0</v>
      </c>
      <c r="DD66" s="441">
        <f t="shared" si="1041"/>
        <v>0</v>
      </c>
      <c r="DE66" s="443">
        <f>'[7]заявки 2020-2021'!I75</f>
        <v>0</v>
      </c>
      <c r="DF66" s="444">
        <f t="shared" si="1042"/>
        <v>0</v>
      </c>
      <c r="DG66" s="445">
        <f t="shared" si="1043"/>
        <v>0</v>
      </c>
      <c r="DH66" s="446"/>
      <c r="DI66" s="442">
        <v>2.6702129999999999</v>
      </c>
      <c r="DJ66" s="442">
        <v>5.4030914306640625</v>
      </c>
      <c r="DK66" s="442">
        <f>'[7]численность 2020'!J74</f>
        <v>9.5956096649169922</v>
      </c>
      <c r="DL66" s="441">
        <v>6.4176999999999998e-002</v>
      </c>
      <c r="DM66" s="441">
        <v>6.4176999999999998e-002</v>
      </c>
      <c r="DN66" s="441">
        <f t="shared" si="1044"/>
        <v>0.11397564302953017</v>
      </c>
      <c r="DO66" s="443">
        <f>'[7]заявки 2020-2021'!P75</f>
        <v>0</v>
      </c>
      <c r="DP66" s="444">
        <f t="shared" si="1045"/>
        <v>0.95956096649169931</v>
      </c>
      <c r="DQ66" s="445">
        <f t="shared" si="1046"/>
        <v>0</v>
      </c>
      <c r="DR66" s="446"/>
      <c r="DS66" s="442">
        <v>0</v>
      </c>
      <c r="DT66" s="447">
        <v>0</v>
      </c>
      <c r="DU66" s="447">
        <f>'[7]заявки 2020-2021'!Q75</f>
        <v>0</v>
      </c>
      <c r="DV66" s="441">
        <f t="shared" si="1047"/>
        <v>0</v>
      </c>
      <c r="DW66" s="441">
        <v>0</v>
      </c>
      <c r="DX66" s="441">
        <f t="shared" si="1060"/>
        <v>0</v>
      </c>
      <c r="DY66" s="443">
        <f>'[7]заявки 2020-2021'!S75</f>
        <v>0</v>
      </c>
      <c r="DZ66" s="444">
        <f t="shared" si="1061"/>
        <v>0</v>
      </c>
      <c r="EA66" s="445">
        <f t="shared" si="1050"/>
        <v>0</v>
      </c>
      <c r="EB66" s="446"/>
    </row>
    <row r="67" ht="50.25" customHeight="1">
      <c r="A67" s="152" t="s">
        <v>310</v>
      </c>
      <c r="B67" s="441">
        <f>'[7]численность 2020'!C75</f>
        <v>184.92999267578125</v>
      </c>
      <c r="C67" s="442">
        <v>386.21105999999997</v>
      </c>
      <c r="D67" s="442">
        <v>275.301849</v>
      </c>
      <c r="E67" s="442">
        <f>'[7]численность 2020'!D75</f>
        <v>390.84506225585938</v>
      </c>
      <c r="F67" s="441">
        <v>2.0895480000000002</v>
      </c>
      <c r="G67" s="441">
        <f t="shared" si="1006"/>
        <v>1.4886814484867947</v>
      </c>
      <c r="H67" s="441">
        <f t="shared" si="1052"/>
        <v>2.113475789409065</v>
      </c>
      <c r="I67" s="443">
        <f>'[7]заявки 2020-2021'!O76</f>
        <v>134</v>
      </c>
      <c r="J67" s="444">
        <f t="shared" si="1053"/>
        <v>136.79577178955077</v>
      </c>
      <c r="K67" s="445">
        <f t="shared" si="1009"/>
        <v>134</v>
      </c>
      <c r="L67" s="446">
        <v>134</v>
      </c>
      <c r="M67" s="442">
        <v>83</v>
      </c>
      <c r="N67" s="442">
        <v>100</v>
      </c>
      <c r="O67" s="447">
        <f>'[7]заявки 2020-2021'!K76</f>
        <v>100</v>
      </c>
      <c r="P67" s="441">
        <f t="shared" si="1010"/>
        <v>0.44881848962983178</v>
      </c>
      <c r="Q67" s="441">
        <v>0.54103800000000002</v>
      </c>
      <c r="R67" s="441">
        <f t="shared" si="1011"/>
        <v>0.54074516822871299</v>
      </c>
      <c r="S67" s="443">
        <f>'[7]заявки 2020-2021'!M76</f>
        <v>15</v>
      </c>
      <c r="T67" s="443">
        <f>'[7]заявки 2020-2021'!N76</f>
        <v>7</v>
      </c>
      <c r="U67" s="444">
        <f t="shared" si="1054"/>
        <v>15</v>
      </c>
      <c r="V67" s="445">
        <f t="shared" si="1013"/>
        <v>15</v>
      </c>
      <c r="W67" s="446">
        <v>15</v>
      </c>
      <c r="X67" s="446">
        <v>7</v>
      </c>
      <c r="Y67" s="448"/>
      <c r="Z67" s="442">
        <v>511.971497</v>
      </c>
      <c r="AA67" s="442">
        <v>628.977844</v>
      </c>
      <c r="AB67" s="442">
        <f>'[7]численность 2020'!E75</f>
        <v>757.8975830078125</v>
      </c>
      <c r="AC67" s="441">
        <v>2.7699590000000001</v>
      </c>
      <c r="AD67" s="441">
        <v>3.4030079999999998</v>
      </c>
      <c r="AE67" s="441">
        <f t="shared" si="1055"/>
        <v>4.0982945602369458</v>
      </c>
      <c r="AF67" s="443">
        <f>'[7]заявки 2020-2021'!J76</f>
        <v>36</v>
      </c>
      <c r="AG67" s="444">
        <f t="shared" si="1056"/>
        <v>37.894879150390629</v>
      </c>
      <c r="AH67" s="445">
        <f t="shared" si="1015"/>
        <v>36</v>
      </c>
      <c r="AI67" s="449">
        <f t="shared" si="1016"/>
        <v>27</v>
      </c>
      <c r="AJ67" s="446">
        <v>36</v>
      </c>
      <c r="AK67" s="446">
        <v>27</v>
      </c>
      <c r="AL67" s="442">
        <v>652.00964399999998</v>
      </c>
      <c r="AM67" s="442">
        <v>529.07843000000003</v>
      </c>
      <c r="AN67" s="442">
        <f>'[7]численность 2020'!F75</f>
        <v>717.19586181640625</v>
      </c>
      <c r="AO67" s="441">
        <v>3.5276179999999999</v>
      </c>
      <c r="AP67" s="441">
        <v>2.862514</v>
      </c>
      <c r="AQ67" s="441">
        <f t="shared" si="1017"/>
        <v>3.8782019695084942</v>
      </c>
      <c r="AR67" s="443">
        <f>'[7]заявки 2020-2021'!D76</f>
        <v>48</v>
      </c>
      <c r="AS67" s="443">
        <f>'[7]заявки 2020-2021'!E76</f>
        <v>12</v>
      </c>
      <c r="AT67" s="444">
        <f t="shared" si="1018"/>
        <v>50.203710327148443</v>
      </c>
      <c r="AU67" s="449">
        <f t="shared" si="1019"/>
        <v>48</v>
      </c>
      <c r="AV67" s="446">
        <v>48</v>
      </c>
      <c r="AW67" s="444">
        <f t="shared" si="1020"/>
        <v>12</v>
      </c>
      <c r="AX67" s="445">
        <f t="shared" si="1021"/>
        <v>12</v>
      </c>
      <c r="AY67" s="446">
        <v>12</v>
      </c>
      <c r="AZ67" s="444">
        <f t="shared" si="1022"/>
        <v>24</v>
      </c>
      <c r="BA67" s="446">
        <v>24</v>
      </c>
      <c r="BB67" s="442">
        <v>402.30584700000003</v>
      </c>
      <c r="BC67" s="442">
        <v>430.42813100000001</v>
      </c>
      <c r="BD67" s="442">
        <f>'[7]численность 2020'!G75</f>
        <v>515.130126953125</v>
      </c>
      <c r="BE67" s="441">
        <v>2.1766269999999999</v>
      </c>
      <c r="BF67" s="441">
        <v>2.3287789999999999</v>
      </c>
      <c r="BG67" s="441">
        <f t="shared" si="1023"/>
        <v>2.7855412715894587</v>
      </c>
      <c r="BH67" s="443">
        <f>'[7]заявки 2020-2021'!B76</f>
        <v>30</v>
      </c>
      <c r="BI67" s="443">
        <f>'[7]заявки 2020-2021'!C76</f>
        <v>7</v>
      </c>
      <c r="BJ67" s="444">
        <f t="shared" si="1024"/>
        <v>36.059108886718754</v>
      </c>
      <c r="BK67" s="449">
        <f t="shared" si="1025"/>
        <v>30</v>
      </c>
      <c r="BL67" s="446">
        <v>30</v>
      </c>
      <c r="BM67" s="444">
        <f t="shared" si="1026"/>
        <v>7.5</v>
      </c>
      <c r="BN67" s="445">
        <f t="shared" si="1027"/>
        <v>7</v>
      </c>
      <c r="BO67" s="446">
        <v>7</v>
      </c>
      <c r="BP67" s="444">
        <f t="shared" si="1028"/>
        <v>6</v>
      </c>
      <c r="BQ67" s="446">
        <v>6</v>
      </c>
      <c r="BR67" s="442">
        <v>636.45141599999999</v>
      </c>
      <c r="BS67" s="442">
        <v>593.8984375</v>
      </c>
      <c r="BT67" s="442">
        <f>'[7]численность 2020'!H75</f>
        <v>685.666015625</v>
      </c>
      <c r="BU67" s="441">
        <v>3.4434420000000001</v>
      </c>
      <c r="BV67" s="441">
        <v>3.2132149999999999</v>
      </c>
      <c r="BW67" s="441">
        <f t="shared" si="1029"/>
        <v>3.7077058496785198</v>
      </c>
      <c r="BX67" s="443">
        <f>'[7]заявки 2020-2021'!F76</f>
        <v>41</v>
      </c>
      <c r="BY67" s="443">
        <f>'[7]заявки 2020-2021'!G76</f>
        <v>5</v>
      </c>
      <c r="BZ67" s="443">
        <f>'[7]заявки 2020-2021'!H76</f>
        <v>5</v>
      </c>
      <c r="CA67" s="444">
        <f t="shared" si="1030"/>
        <v>47.996621093750008</v>
      </c>
      <c r="CB67" s="449">
        <f t="shared" si="1031"/>
        <v>41</v>
      </c>
      <c r="CC67" s="446">
        <v>41</v>
      </c>
      <c r="CD67" s="444">
        <f t="shared" si="1032"/>
        <v>5.125</v>
      </c>
      <c r="CE67" s="445">
        <f t="shared" si="1033"/>
        <v>5</v>
      </c>
      <c r="CF67" s="446">
        <v>5</v>
      </c>
      <c r="CG67" s="444">
        <f t="shared" si="1034"/>
        <v>5.125</v>
      </c>
      <c r="CH67" s="445">
        <f t="shared" si="1035"/>
        <v>5</v>
      </c>
      <c r="CI67" s="446">
        <v>5</v>
      </c>
      <c r="CJ67" s="444">
        <f t="shared" si="1036"/>
        <v>8.2000000000000011</v>
      </c>
      <c r="CK67" s="446">
        <v>8</v>
      </c>
      <c r="CL67" s="450">
        <f t="shared" si="1037"/>
        <v>1</v>
      </c>
      <c r="CM67" s="442">
        <v>0</v>
      </c>
      <c r="CN67" s="442">
        <v>0</v>
      </c>
      <c r="CO67" s="442" t="e">
        <f>#NAME?</f>
        <v>#REF!</v>
      </c>
      <c r="CP67" s="441">
        <v>0</v>
      </c>
      <c r="CQ67" s="441">
        <v>0</v>
      </c>
      <c r="CR67" s="441" t="e">
        <f>#NAME?</f>
        <v>#REF!</v>
      </c>
      <c r="CS67" s="443" t="e">
        <f>#NAME?</f>
        <v>#REF!</v>
      </c>
      <c r="CT67" s="444" t="e">
        <f t="shared" si="1064"/>
        <v>#REF!</v>
      </c>
      <c r="CU67" s="449" t="e">
        <f t="shared" si="1065"/>
        <v>#REF!</v>
      </c>
      <c r="CV67" s="446"/>
      <c r="CW67" s="444">
        <f t="shared" si="1066"/>
        <v>0</v>
      </c>
      <c r="CX67" s="446"/>
      <c r="CY67" s="442">
        <v>315.79638699999998</v>
      </c>
      <c r="CZ67" s="442">
        <v>464.03002900000001</v>
      </c>
      <c r="DA67" s="442">
        <f>'[7]численность 2020'!I75</f>
        <v>437.27767944335938</v>
      </c>
      <c r="DB67" s="441">
        <v>1.7085779999999999</v>
      </c>
      <c r="DC67" s="441">
        <v>2.5105780000000002</v>
      </c>
      <c r="DD67" s="441">
        <f t="shared" si="1041"/>
        <v>2.3645579233326059</v>
      </c>
      <c r="DE67" s="443">
        <f>'[7]заявки 2020-2021'!I76</f>
        <v>72</v>
      </c>
      <c r="DF67" s="444">
        <f t="shared" si="1042"/>
        <v>78.709982299804679</v>
      </c>
      <c r="DG67" s="445">
        <f t="shared" si="1043"/>
        <v>72</v>
      </c>
      <c r="DH67" s="446">
        <v>72</v>
      </c>
      <c r="DI67" s="442">
        <v>7.441446</v>
      </c>
      <c r="DJ67" s="442">
        <v>7.3413830000000004</v>
      </c>
      <c r="DK67" s="442">
        <f>'[7]численность 2020'!J75</f>
        <v>22.976823806762695</v>
      </c>
      <c r="DL67" s="441">
        <v>3.9719999999999998e-002</v>
      </c>
      <c r="DM67" s="441">
        <v>3.9719999999999998e-002</v>
      </c>
      <c r="DN67" s="441">
        <f t="shared" si="1044"/>
        <v>0.12424606454749391</v>
      </c>
      <c r="DO67" s="443">
        <f>'[7]заявки 2020-2021'!P76</f>
        <v>2</v>
      </c>
      <c r="DP67" s="444">
        <f t="shared" si="1045"/>
        <v>2.2976823806762696</v>
      </c>
      <c r="DQ67" s="445">
        <f t="shared" si="1046"/>
        <v>2</v>
      </c>
      <c r="DR67" s="446">
        <v>2</v>
      </c>
      <c r="DS67" s="442">
        <v>0</v>
      </c>
      <c r="DT67" s="447">
        <v>0</v>
      </c>
      <c r="DU67" s="447">
        <f>'[7]заявки 2020-2021'!Q76</f>
        <v>0</v>
      </c>
      <c r="DV67" s="441">
        <f t="shared" si="1047"/>
        <v>0</v>
      </c>
      <c r="DW67" s="441">
        <v>0</v>
      </c>
      <c r="DX67" s="441">
        <f t="shared" si="1060"/>
        <v>0</v>
      </c>
      <c r="DY67" s="443">
        <f>'[7]заявки 2020-2021'!S76</f>
        <v>0</v>
      </c>
      <c r="DZ67" s="444">
        <f t="shared" si="1061"/>
        <v>0</v>
      </c>
      <c r="EA67" s="445">
        <f t="shared" si="1050"/>
        <v>0</v>
      </c>
      <c r="EB67" s="446"/>
    </row>
    <row r="68" ht="36" customHeight="1">
      <c r="A68" s="152" t="s">
        <v>115</v>
      </c>
      <c r="B68" s="441">
        <f>'[7]численность 2020'!C76</f>
        <v>40.046001434326172</v>
      </c>
      <c r="C68" s="442">
        <v>20.725878000000002</v>
      </c>
      <c r="D68" s="442">
        <v>26</v>
      </c>
      <c r="E68" s="442">
        <f>'[7]численность 2020'!D76</f>
        <v>31.21534538269043</v>
      </c>
      <c r="F68" s="441">
        <v>0.51762900000000001</v>
      </c>
      <c r="G68" s="441">
        <f t="shared" si="1006"/>
        <v>0.64925333538328289</v>
      </c>
      <c r="H68" s="441">
        <f t="shared" si="1052"/>
        <v>0.77948719634049701</v>
      </c>
      <c r="I68" s="443">
        <f>'[7]заявки 2020-2021'!O72</f>
        <v>0</v>
      </c>
      <c r="J68" s="444">
        <f t="shared" si="1053"/>
        <v>0</v>
      </c>
      <c r="K68" s="445">
        <f t="shared" si="1009"/>
        <v>0</v>
      </c>
      <c r="L68" s="446"/>
      <c r="M68" s="442">
        <v>14</v>
      </c>
      <c r="N68" s="442">
        <v>14</v>
      </c>
      <c r="O68" s="447">
        <f>'[7]заявки 2020-2021'!K72</f>
        <v>0</v>
      </c>
      <c r="P68" s="441">
        <f t="shared" si="1010"/>
        <v>0.34959794982176773</v>
      </c>
      <c r="Q68" s="441">
        <v>0.34965000000000002</v>
      </c>
      <c r="R68" s="441">
        <f t="shared" si="1011"/>
        <v>0</v>
      </c>
      <c r="S68" s="443">
        <f>'[7]заявки 2020-2021'!M72</f>
        <v>0</v>
      </c>
      <c r="T68" s="443">
        <f>'[7]заявки 2020-2021'!N72</f>
        <v>0</v>
      </c>
      <c r="U68" s="444">
        <f t="shared" si="1054"/>
        <v>0</v>
      </c>
      <c r="V68" s="445">
        <f t="shared" si="1013"/>
        <v>0</v>
      </c>
      <c r="W68" s="446"/>
      <c r="X68" s="446"/>
      <c r="Y68" s="448"/>
      <c r="Z68" s="442">
        <v>63.540176000000002</v>
      </c>
      <c r="AA68" s="442">
        <v>106</v>
      </c>
      <c r="AB68" s="442">
        <f>'[7]численность 2020'!E76</f>
        <v>112.83617401123047</v>
      </c>
      <c r="AC68" s="441">
        <v>1.5869169999999999</v>
      </c>
      <c r="AD68" s="441">
        <v>2.6473529999999998</v>
      </c>
      <c r="AE68" s="441">
        <f t="shared" si="1055"/>
        <v>2.8176639357184574</v>
      </c>
      <c r="AF68" s="443">
        <f>'[7]заявки 2020-2021'!J72</f>
        <v>0</v>
      </c>
      <c r="AG68" s="444">
        <f t="shared" si="1056"/>
        <v>5.6418087005615236</v>
      </c>
      <c r="AH68" s="445">
        <f t="shared" si="1015"/>
        <v>0</v>
      </c>
      <c r="AI68" s="449">
        <f t="shared" si="1016"/>
        <v>0</v>
      </c>
      <c r="AJ68" s="446"/>
      <c r="AK68" s="446"/>
      <c r="AL68" s="442">
        <v>173.291382</v>
      </c>
      <c r="AM68" s="442">
        <v>191</v>
      </c>
      <c r="AN68" s="442">
        <f>'[7]численность 2020'!F76</f>
        <v>222.47779846191406</v>
      </c>
      <c r="AO68" s="441">
        <v>4.3279560000000004</v>
      </c>
      <c r="AP68" s="441">
        <v>4.7702299999999997</v>
      </c>
      <c r="AQ68" s="441">
        <f t="shared" si="1017"/>
        <v>5.5555558730818282</v>
      </c>
      <c r="AR68" s="443">
        <f>'[7]заявки 2020-2021'!D72</f>
        <v>20</v>
      </c>
      <c r="AS68" s="443">
        <f>'[7]заявки 2020-2021'!E72</f>
        <v>5</v>
      </c>
      <c r="AT68" s="444">
        <f t="shared" si="1018"/>
        <v>17.798223876953127</v>
      </c>
      <c r="AU68" s="449">
        <f t="shared" si="1019"/>
        <v>17.798223876953127</v>
      </c>
      <c r="AV68" s="446">
        <v>17</v>
      </c>
      <c r="AW68" s="444">
        <f t="shared" si="1020"/>
        <v>4.25</v>
      </c>
      <c r="AX68" s="445">
        <f t="shared" si="1021"/>
        <v>4.25</v>
      </c>
      <c r="AY68" s="446">
        <v>4</v>
      </c>
      <c r="AZ68" s="444">
        <f t="shared" si="1022"/>
        <v>8.5</v>
      </c>
      <c r="BA68" s="446">
        <v>8</v>
      </c>
      <c r="BB68" s="442">
        <v>35.118850999999999</v>
      </c>
      <c r="BC68" s="442">
        <v>57</v>
      </c>
      <c r="BD68" s="442">
        <f>'[7]численность 2020'!G76</f>
        <v>51.500751495361328</v>
      </c>
      <c r="BE68" s="441">
        <v>0.87709400000000004</v>
      </c>
      <c r="BF68" s="441">
        <v>1.423576</v>
      </c>
      <c r="BG68" s="441">
        <f t="shared" si="1023"/>
        <v>1.28603979550419</v>
      </c>
      <c r="BH68" s="443">
        <f>'[7]заявки 2020-2021'!B72</f>
        <v>2</v>
      </c>
      <c r="BI68" s="443">
        <f>'[7]заявки 2020-2021'!C72</f>
        <v>0</v>
      </c>
      <c r="BJ68" s="444">
        <f t="shared" si="1024"/>
        <v>2.5750375747680665</v>
      </c>
      <c r="BK68" s="449">
        <f t="shared" si="1025"/>
        <v>2</v>
      </c>
      <c r="BL68" s="446">
        <v>2</v>
      </c>
      <c r="BM68" s="444">
        <f t="shared" si="1026"/>
        <v>0</v>
      </c>
      <c r="BN68" s="445">
        <f t="shared" si="1027"/>
        <v>0</v>
      </c>
      <c r="BO68" s="446"/>
      <c r="BP68" s="444">
        <f t="shared" si="1028"/>
        <v>0.40000000000000002</v>
      </c>
      <c r="BQ68" s="446"/>
      <c r="BR68" s="442">
        <v>88.967758000000003</v>
      </c>
      <c r="BS68" s="442">
        <v>89</v>
      </c>
      <c r="BT68" s="442">
        <f>'[7]численность 2020'!H76</f>
        <v>89.0823974609375</v>
      </c>
      <c r="BU68" s="441">
        <v>2.2219720000000001</v>
      </c>
      <c r="BV68" s="441">
        <v>2.2227769999999998</v>
      </c>
      <c r="BW68" s="441">
        <f t="shared" si="1029"/>
        <v>2.224501679825114</v>
      </c>
      <c r="BX68" s="443">
        <f>'[7]заявки 2020-2021'!F72</f>
        <v>7</v>
      </c>
      <c r="BY68" s="443">
        <f>'[7]заявки 2020-2021'!G72</f>
        <v>1</v>
      </c>
      <c r="BZ68" s="443">
        <f>'[7]заявки 2020-2021'!H72</f>
        <v>2</v>
      </c>
      <c r="CA68" s="444">
        <f t="shared" si="1030"/>
        <v>6.2357678222656254</v>
      </c>
      <c r="CB68" s="449">
        <f t="shared" si="1031"/>
        <v>6.2357678222656254</v>
      </c>
      <c r="CC68" s="446">
        <v>6</v>
      </c>
      <c r="CD68" s="444">
        <f t="shared" si="1032"/>
        <v>0.75</v>
      </c>
      <c r="CE68" s="445">
        <f t="shared" si="1033"/>
        <v>0.75</v>
      </c>
      <c r="CF68" s="446"/>
      <c r="CG68" s="444">
        <f t="shared" si="1034"/>
        <v>0.75</v>
      </c>
      <c r="CH68" s="445">
        <f t="shared" si="1035"/>
        <v>0.75</v>
      </c>
      <c r="CI68" s="446">
        <v>1</v>
      </c>
      <c r="CJ68" s="444">
        <f t="shared" si="1036"/>
        <v>1.2000000000000002</v>
      </c>
      <c r="CK68" s="446">
        <v>1</v>
      </c>
      <c r="CL68" s="450">
        <f t="shared" si="1037"/>
        <v>1</v>
      </c>
      <c r="CM68" s="442">
        <v>0</v>
      </c>
      <c r="CN68" s="442">
        <v>0</v>
      </c>
      <c r="CO68" s="442" t="e">
        <f>#NAME?</f>
        <v>#REF!</v>
      </c>
      <c r="CP68" s="441">
        <v>0</v>
      </c>
      <c r="CQ68" s="441">
        <v>0</v>
      </c>
      <c r="CR68" s="441" t="e">
        <f>#NAME?</f>
        <v>#REF!</v>
      </c>
      <c r="CS68" s="443" t="e">
        <f>#NAME?</f>
        <v>#REF!</v>
      </c>
      <c r="CT68" s="444" t="e">
        <f t="shared" si="1038"/>
        <v>#REF!</v>
      </c>
      <c r="CU68" s="449" t="e">
        <f t="shared" si="1039"/>
        <v>#REF!</v>
      </c>
      <c r="CV68" s="446"/>
      <c r="CW68" s="444">
        <f t="shared" si="1040"/>
        <v>0</v>
      </c>
      <c r="CX68" s="446"/>
      <c r="CY68" s="442">
        <v>0</v>
      </c>
      <c r="CZ68" s="442">
        <v>0</v>
      </c>
      <c r="DA68" s="442">
        <f>'[7]численность 2020'!I76</f>
        <v>0</v>
      </c>
      <c r="DB68" s="441">
        <v>0</v>
      </c>
      <c r="DC68" s="441">
        <v>0</v>
      </c>
      <c r="DD68" s="441">
        <f t="shared" si="1041"/>
        <v>0</v>
      </c>
      <c r="DE68" s="443">
        <f>'[7]заявки 2020-2021'!I72</f>
        <v>0</v>
      </c>
      <c r="DF68" s="444">
        <f t="shared" si="1042"/>
        <v>0</v>
      </c>
      <c r="DG68" s="445">
        <f t="shared" si="1043"/>
        <v>0</v>
      </c>
      <c r="DH68" s="446"/>
      <c r="DI68" s="442">
        <v>0.95953100000000002</v>
      </c>
      <c r="DJ68" s="442">
        <v>0</v>
      </c>
      <c r="DK68" s="442">
        <f>'[7]численность 2020'!J76</f>
        <v>0</v>
      </c>
      <c r="DL68" s="441">
        <v>0</v>
      </c>
      <c r="DM68" s="441">
        <v>0</v>
      </c>
      <c r="DN68" s="441">
        <f t="shared" si="1044"/>
        <v>0</v>
      </c>
      <c r="DO68" s="443">
        <f>'[7]заявки 2020-2021'!P72</f>
        <v>0</v>
      </c>
      <c r="DP68" s="444">
        <f t="shared" si="1045"/>
        <v>0</v>
      </c>
      <c r="DQ68" s="445">
        <f t="shared" si="1046"/>
        <v>0</v>
      </c>
      <c r="DR68" s="446"/>
      <c r="DS68" s="442">
        <v>0</v>
      </c>
      <c r="DT68" s="447">
        <v>0</v>
      </c>
      <c r="DU68" s="447">
        <f>'[7]заявки 2020-2021'!Q72</f>
        <v>0</v>
      </c>
      <c r="DV68" s="441">
        <f t="shared" si="1047"/>
        <v>0</v>
      </c>
      <c r="DW68" s="441">
        <v>0</v>
      </c>
      <c r="DX68" s="441">
        <f t="shared" si="1060"/>
        <v>0</v>
      </c>
      <c r="DY68" s="443">
        <f>'[7]заявки 2020-2021'!S72</f>
        <v>0</v>
      </c>
      <c r="DZ68" s="444">
        <f t="shared" si="1061"/>
        <v>0</v>
      </c>
      <c r="EA68" s="445">
        <f t="shared" si="1050"/>
        <v>0</v>
      </c>
      <c r="EB68" s="446"/>
    </row>
    <row r="69" s="392" customFormat="1" ht="36" customHeight="1">
      <c r="A69" s="152" t="s">
        <v>110</v>
      </c>
      <c r="B69" s="441">
        <f>'[7]численность 2020'!C72</f>
        <v>84.480003356933594</v>
      </c>
      <c r="C69" s="442">
        <v>58.8394775390625</v>
      </c>
      <c r="D69" s="442">
        <v>84.480002999999996</v>
      </c>
      <c r="E69" s="442">
        <f>'[7]численность 2020'!D72</f>
        <v>72.095367431640625</v>
      </c>
      <c r="F69" s="441">
        <v>0.69789400000000001</v>
      </c>
      <c r="G69" s="441">
        <f t="shared" ref="G69:G131" si="1067">D69/B69</f>
        <v>1</v>
      </c>
      <c r="H69" s="441">
        <f t="shared" si="1052"/>
        <v>0.85340156920961441</v>
      </c>
      <c r="I69" s="443">
        <f>'[7]заявки 2020-2021'!O73</f>
        <v>25</v>
      </c>
      <c r="J69" s="444">
        <f t="shared" si="1053"/>
        <v>25.233378601074218</v>
      </c>
      <c r="K69" s="445">
        <f t="shared" ref="K69:K132" si="1068">IF(I69&lt;J69,I69,J69)</f>
        <v>25</v>
      </c>
      <c r="L69" s="446">
        <v>25</v>
      </c>
      <c r="M69" s="442">
        <v>25</v>
      </c>
      <c r="N69" s="442">
        <v>22</v>
      </c>
      <c r="O69" s="447">
        <f>'[7]заявки 2020-2021'!K73</f>
        <v>25</v>
      </c>
      <c r="P69" s="441">
        <f t="shared" ref="P69:P132" si="1069">M69/B69</f>
        <v>0.29592801854390738</v>
      </c>
      <c r="Q69" s="441">
        <v>0.26041700000000001</v>
      </c>
      <c r="R69" s="441">
        <f t="shared" ref="R69:R129" si="1070">O69/B69</f>
        <v>0.29592801854390738</v>
      </c>
      <c r="S69" s="443">
        <f>'[7]заявки 2020-2021'!M73</f>
        <v>3</v>
      </c>
      <c r="T69" s="443">
        <f>'[7]заявки 2020-2021'!N73</f>
        <v>2</v>
      </c>
      <c r="U69" s="444">
        <f t="shared" si="1054"/>
        <v>3.75</v>
      </c>
      <c r="V69" s="445">
        <f t="shared" ref="V69:V132" si="1071">IF(S69&lt;U69,S69,U69)</f>
        <v>3</v>
      </c>
      <c r="W69" s="446">
        <v>3</v>
      </c>
      <c r="X69" s="446">
        <v>2</v>
      </c>
      <c r="Y69" s="448"/>
      <c r="Z69" s="442">
        <v>14.82479</v>
      </c>
      <c r="AA69" s="442">
        <v>41.495956</v>
      </c>
      <c r="AB69" s="442">
        <f>'[7]численность 2020'!E72</f>
        <v>76.545692443847656</v>
      </c>
      <c r="AC69" s="441">
        <v>0.17583699999999999</v>
      </c>
      <c r="AD69" s="441">
        <v>0.49119299999999999</v>
      </c>
      <c r="AE69" s="441">
        <f t="shared" si="1055"/>
        <v>0.9060806037191671</v>
      </c>
      <c r="AF69" s="443">
        <f>'[7]заявки 2020-2021'!J73</f>
        <v>0</v>
      </c>
      <c r="AG69" s="444">
        <f t="shared" si="1056"/>
        <v>3.8272846221923831</v>
      </c>
      <c r="AH69" s="445">
        <f t="shared" ref="AH69:AH132" si="1072">IF(AF69&lt;AG69,AF69,AG69)</f>
        <v>0</v>
      </c>
      <c r="AI69" s="449">
        <f t="shared" ref="AI69:AI132" si="1073">AJ69*0.75</f>
        <v>0</v>
      </c>
      <c r="AJ69" s="446"/>
      <c r="AK69" s="446"/>
      <c r="AL69" s="442">
        <v>328.60031099999998</v>
      </c>
      <c r="AM69" s="442">
        <v>347.40798999999998</v>
      </c>
      <c r="AN69" s="442">
        <f>'[7]численность 2020'!F72</f>
        <v>369.37750244140625</v>
      </c>
      <c r="AO69" s="441">
        <v>3.8975249999999999</v>
      </c>
      <c r="AP69" s="441">
        <v>4.1123099999999999</v>
      </c>
      <c r="AQ69" s="441">
        <f t="shared" ref="AQ69:AQ132" si="1074">AN69/B69</f>
        <v>4.3723660956873065</v>
      </c>
      <c r="AR69" s="443">
        <f>'[7]заявки 2020-2021'!D73</f>
        <v>29</v>
      </c>
      <c r="AS69" s="443">
        <f>'[7]заявки 2020-2021'!E73</f>
        <v>7</v>
      </c>
      <c r="AT69" s="444">
        <f>IF(AN69&gt;34,IF(AQ69&gt;10,AN69*0.15,IF(AQ69&gt;8,AN69*0.12,IF(AQ69&gt;6,AN69*0.1,IF(AQ69&gt;4,AN69*0.08,IF(AQ69&gt;2,AN69*0.07,IF(AQ69&gt;1,AN69*0.05,IF(AQ69&lt;1,AN69*0.03,0))))))),0)</f>
        <v>29.550200195312499</v>
      </c>
      <c r="AU69" s="449">
        <f t="shared" ref="AU69:AU132" si="1075">IF(AR69&lt;AT69,AR69,AT69)</f>
        <v>29</v>
      </c>
      <c r="AV69" s="446">
        <v>29</v>
      </c>
      <c r="AW69" s="444">
        <f t="shared" ref="AW69:AW131" si="1076">IF(AV69&gt;3,AV69*0.25,0)</f>
        <v>7.25</v>
      </c>
      <c r="AX69" s="445">
        <f t="shared" ref="AX69:AX132" si="1077">IF(AS69&lt;AW69,AS69,AW69)</f>
        <v>7</v>
      </c>
      <c r="AY69" s="446">
        <v>7</v>
      </c>
      <c r="AZ69" s="444">
        <f t="shared" ref="AZ69:AZ131" si="1078">AV69*0.5</f>
        <v>14.5</v>
      </c>
      <c r="BA69" s="446">
        <v>14</v>
      </c>
      <c r="BB69" s="442">
        <v>146.932526</v>
      </c>
      <c r="BC69" s="442">
        <v>153.95815999999999</v>
      </c>
      <c r="BD69" s="442">
        <f>'[7]численность 2020'!G72</f>
        <v>184.37350463867188</v>
      </c>
      <c r="BE69" s="441">
        <v>1.7427649999999999</v>
      </c>
      <c r="BF69" s="441">
        <v>1.8224210000000001</v>
      </c>
      <c r="BG69" s="441">
        <f t="shared" ref="BG69:BG132" si="1079">BD69/B69</f>
        <v>2.1824514359887233</v>
      </c>
      <c r="BH69" s="443">
        <f>'[7]заявки 2020-2021'!B73</f>
        <v>12</v>
      </c>
      <c r="BI69" s="443">
        <f>'[7]заявки 2020-2021'!C73</f>
        <v>2</v>
      </c>
      <c r="BJ69" s="444">
        <f>IF(BD69&gt;1,IF(BG69&gt;10,BD69*0.15,IF(BG69&gt;8,BD69*0.12,IF(BG69&gt;6,BD69*0.1,IF(BG69&gt;4,BD69*0.08,IF(BG69&gt;2,BD69*0.07,IF(BG69&gt;1,BD69*0.05,IF(BG69&lt;1,BD69*0.03,0))))))),0)</f>
        <v>12.906145324707033</v>
      </c>
      <c r="BK69" s="449">
        <f t="shared" ref="BK69:BK132" si="1080">IF(BH69&lt;BJ69,BH69,BJ69)</f>
        <v>12</v>
      </c>
      <c r="BL69" s="446">
        <v>12</v>
      </c>
      <c r="BM69" s="444">
        <f t="shared" ref="BM69:BM132" si="1081">IF(BL69&gt;3,BL69*0.25,0)</f>
        <v>3</v>
      </c>
      <c r="BN69" s="445">
        <f t="shared" ref="BN69:BN132" si="1082">IF(BI69&lt;BM69,BI69,BM69)</f>
        <v>2</v>
      </c>
      <c r="BO69" s="446">
        <v>2</v>
      </c>
      <c r="BP69" s="444">
        <f>BL69*0.2</f>
        <v>2.4000000000000004</v>
      </c>
      <c r="BQ69" s="446">
        <v>2</v>
      </c>
      <c r="BR69" s="442">
        <v>190.161911</v>
      </c>
      <c r="BS69" s="442">
        <v>238.861557</v>
      </c>
      <c r="BT69" s="442">
        <f>'[7]численность 2020'!H72</f>
        <v>245.45429992675781</v>
      </c>
      <c r="BU69" s="441">
        <v>2.2555079999999998</v>
      </c>
      <c r="BV69" s="441">
        <v>2.8274330000000001</v>
      </c>
      <c r="BW69" s="441">
        <f t="shared" ref="BW69:BW132" si="1083">BT69/B69</f>
        <v>2.9054721848162952</v>
      </c>
      <c r="BX69" s="443">
        <f>'[7]заявки 2020-2021'!F73</f>
        <v>17</v>
      </c>
      <c r="BY69" s="443">
        <f>'[7]заявки 2020-2021'!G73</f>
        <v>1</v>
      </c>
      <c r="BZ69" s="443">
        <f>'[7]заявки 2020-2021'!H73</f>
        <v>3</v>
      </c>
      <c r="CA69" s="444">
        <f>IF(BT69&gt;1,IF(BW69&gt;10,BT69*0.15,IF(BW69&gt;8,BT69*0.12,IF(BW69&gt;6,BT69*0.1,IF(BW69&gt;4,BT69*0.08,IF(BW69&gt;2,BT69*0.07,IF(BW69&gt;1,BT69*0.05,IF(BW69&lt;1,BT69*0.03,0))))))),0)</f>
        <v>17.181800994873047</v>
      </c>
      <c r="CB69" s="449">
        <f t="shared" ref="CB69:CB132" si="1084">IF(BX69&lt;CA69,BX69,CA69)</f>
        <v>17</v>
      </c>
      <c r="CC69" s="446">
        <v>17</v>
      </c>
      <c r="CD69" s="444">
        <f t="shared" ref="CD69:CD132" si="1085">IF(CC69&gt;3,CC69*0.125,0)</f>
        <v>2.125</v>
      </c>
      <c r="CE69" s="445">
        <f t="shared" ref="CE69:CE132" si="1086">IF(BY69&lt;CD69,BY69,CD69)</f>
        <v>1</v>
      </c>
      <c r="CF69" s="446">
        <v>1</v>
      </c>
      <c r="CG69" s="444">
        <f t="shared" ref="CG69:CG132" si="1087">IF(CC69&gt;3,CC69*0.125,0)</f>
        <v>2.125</v>
      </c>
      <c r="CH69" s="445">
        <f t="shared" ref="CH69:CH132" si="1088">IF(BZ69&lt;CG69,BZ69,CG69)</f>
        <v>2.125</v>
      </c>
      <c r="CI69" s="446">
        <v>3</v>
      </c>
      <c r="CJ69" s="444">
        <f>CC69*0.2</f>
        <v>3.4000000000000004</v>
      </c>
      <c r="CK69" s="446">
        <v>3</v>
      </c>
      <c r="CL69" s="450">
        <f>IF(CC69*0.25&gt;CF69+CI69-0.1,1,0)</f>
        <v>1</v>
      </c>
      <c r="CM69" s="442">
        <v>0</v>
      </c>
      <c r="CN69" s="442">
        <v>0</v>
      </c>
      <c r="CO69" s="442" t="e">
        <f>#NAME?</f>
        <v>#REF!</v>
      </c>
      <c r="CP69" s="441">
        <v>0</v>
      </c>
      <c r="CQ69" s="441">
        <v>0</v>
      </c>
      <c r="CR69" s="441" t="e">
        <f>#NAME?</f>
        <v>#REF!</v>
      </c>
      <c r="CS69" s="443" t="e">
        <f>#NAME?</f>
        <v>#REF!</v>
      </c>
      <c r="CT69" s="444" t="e">
        <f t="shared" ref="CT69:CT85" si="1089">IF((CO69*0.1)&gt;0,CO69*0.8,0)</f>
        <v>#REF!</v>
      </c>
      <c r="CU69" s="449" t="e">
        <f t="shared" ref="CU69:CU132" si="1090">IF(CS69&lt;CT69,CS69,CT69)</f>
        <v>#REF!</v>
      </c>
      <c r="CV69" s="446"/>
      <c r="CW69" s="444">
        <f t="shared" ref="CW69:CW95" si="1091">CV69*0.8</f>
        <v>0</v>
      </c>
      <c r="CX69" s="446"/>
      <c r="CY69" s="442">
        <v>0</v>
      </c>
      <c r="CZ69" s="442">
        <v>0</v>
      </c>
      <c r="DA69" s="442">
        <f>'[7]численность 2020'!I72</f>
        <v>0</v>
      </c>
      <c r="DB69" s="441">
        <v>0</v>
      </c>
      <c r="DC69" s="441">
        <v>0</v>
      </c>
      <c r="DD69" s="441">
        <f t="shared" ref="DD69:DD132" si="1092">DA69/B69</f>
        <v>0</v>
      </c>
      <c r="DE69" s="443">
        <f>'[7]заявки 2020-2021'!I73</f>
        <v>0</v>
      </c>
      <c r="DF69" s="444">
        <f>IF(DA69&gt;34,DA69*0.18,0)</f>
        <v>0</v>
      </c>
      <c r="DG69" s="445">
        <f t="shared" ref="DG69:DG132" si="1093">IF(DE69&lt;DF69,DE69,DF69)</f>
        <v>0</v>
      </c>
      <c r="DH69" s="446"/>
      <c r="DI69" s="442">
        <v>3.830695</v>
      </c>
      <c r="DJ69" s="442">
        <v>4.8251109999999997</v>
      </c>
      <c r="DK69" s="442">
        <f>'[7]численность 2020'!J72</f>
        <v>4.8211917877197266</v>
      </c>
      <c r="DL69" s="441">
        <v>5.7114999999999999e-002</v>
      </c>
      <c r="DM69" s="441">
        <v>5.7114999999999999e-002</v>
      </c>
      <c r="DN69" s="441">
        <f t="shared" ref="DN69:DN132" si="1094">DK69/B69</f>
        <v>5.7069029310402281e-002</v>
      </c>
      <c r="DO69" s="443">
        <f>'[7]заявки 2020-2021'!P73</f>
        <v>0</v>
      </c>
      <c r="DP69" s="444">
        <f>DK69*0.1</f>
        <v>0.48211917877197269</v>
      </c>
      <c r="DQ69" s="445">
        <f t="shared" ref="DQ69:DQ132" si="1095">IF(DO69&lt;DP69,DO69,DP69)</f>
        <v>0</v>
      </c>
      <c r="DR69" s="446"/>
      <c r="DS69" s="442">
        <v>0</v>
      </c>
      <c r="DT69" s="447">
        <v>0</v>
      </c>
      <c r="DU69" s="447">
        <f>'[7]заявки 2020-2021'!Q73</f>
        <v>0</v>
      </c>
      <c r="DV69" s="441">
        <f t="shared" ref="DV69:DV132" si="1096">DS69/B69</f>
        <v>0</v>
      </c>
      <c r="DW69" s="441">
        <v>0</v>
      </c>
      <c r="DX69" s="441">
        <f t="shared" si="1060"/>
        <v>0</v>
      </c>
      <c r="DY69" s="443">
        <f>'[7]заявки 2020-2021'!S73</f>
        <v>0</v>
      </c>
      <c r="DZ69" s="444">
        <f t="shared" si="1061"/>
        <v>0</v>
      </c>
      <c r="EA69" s="445">
        <f t="shared" ref="EA69:EA132" si="1097">IF(DY69&lt;DZ69,DY69,DZ69)</f>
        <v>0</v>
      </c>
      <c r="EB69" s="446"/>
    </row>
    <row r="70" ht="36" customHeight="1">
      <c r="A70" s="335" t="s">
        <v>293</v>
      </c>
      <c r="B70" s="441"/>
      <c r="C70" s="442"/>
      <c r="D70" s="442"/>
      <c r="E70" s="442"/>
      <c r="F70" s="441"/>
      <c r="G70" s="441" t="e">
        <f t="shared" si="1067"/>
        <v>#DIV/0!</v>
      </c>
      <c r="H70" s="441"/>
      <c r="I70" s="443">
        <v>1153</v>
      </c>
      <c r="J70" s="444"/>
      <c r="K70" s="445"/>
      <c r="L70" s="446">
        <v>100</v>
      </c>
      <c r="M70" s="442"/>
      <c r="N70" s="442"/>
      <c r="O70" s="447"/>
      <c r="P70" s="441" t="e">
        <f t="shared" si="1069"/>
        <v>#DIV/0!</v>
      </c>
      <c r="Q70" s="441"/>
      <c r="R70" s="441"/>
      <c r="S70" s="443">
        <v>2</v>
      </c>
      <c r="T70" s="443"/>
      <c r="U70" s="444"/>
      <c r="V70" s="445"/>
      <c r="W70" s="446">
        <v>2</v>
      </c>
      <c r="X70" s="446"/>
      <c r="Y70" s="448"/>
      <c r="Z70" s="442"/>
      <c r="AA70" s="442"/>
      <c r="AB70" s="442"/>
      <c r="AC70" s="441"/>
      <c r="AD70" s="441"/>
      <c r="AE70" s="441"/>
      <c r="AF70" s="443"/>
      <c r="AG70" s="444"/>
      <c r="AH70" s="445"/>
      <c r="AI70" s="449"/>
      <c r="AJ70" s="446"/>
      <c r="AK70" s="446"/>
      <c r="AL70" s="442"/>
      <c r="AM70" s="442"/>
      <c r="AN70" s="442"/>
      <c r="AO70" s="441"/>
      <c r="AP70" s="441"/>
      <c r="AQ70" s="441"/>
      <c r="AR70" s="443">
        <v>41</v>
      </c>
      <c r="AS70" s="443"/>
      <c r="AT70" s="444"/>
      <c r="AU70" s="449"/>
      <c r="AV70" s="446">
        <v>41</v>
      </c>
      <c r="AW70" s="444">
        <f t="shared" si="1076"/>
        <v>10.25</v>
      </c>
      <c r="AX70" s="445"/>
      <c r="AY70" s="446"/>
      <c r="AZ70" s="444">
        <f t="shared" si="1078"/>
        <v>20.5</v>
      </c>
      <c r="BA70" s="446"/>
      <c r="BB70" s="442"/>
      <c r="BC70" s="442"/>
      <c r="BD70" s="442"/>
      <c r="BE70" s="441"/>
      <c r="BF70" s="441"/>
      <c r="BG70" s="441"/>
      <c r="BH70" s="443">
        <v>30</v>
      </c>
      <c r="BI70" s="443"/>
      <c r="BJ70" s="444"/>
      <c r="BK70" s="449"/>
      <c r="BL70" s="446">
        <v>10</v>
      </c>
      <c r="BM70" s="444">
        <f t="shared" si="1081"/>
        <v>2.5</v>
      </c>
      <c r="BN70" s="445"/>
      <c r="BO70" s="446"/>
      <c r="BP70" s="444">
        <f t="shared" ref="BP70:BP133" si="1098">BL70*0.20000000000000001</f>
        <v>2</v>
      </c>
      <c r="BQ70" s="446"/>
      <c r="BR70" s="442"/>
      <c r="BS70" s="442"/>
      <c r="BT70" s="442"/>
      <c r="BU70" s="441"/>
      <c r="BV70" s="441"/>
      <c r="BW70" s="441"/>
      <c r="BX70" s="443">
        <v>35</v>
      </c>
      <c r="BY70" s="443"/>
      <c r="BZ70" s="443"/>
      <c r="CA70" s="444"/>
      <c r="CB70" s="449"/>
      <c r="CC70" s="446">
        <v>20</v>
      </c>
      <c r="CD70" s="444">
        <f t="shared" si="1085"/>
        <v>2.5</v>
      </c>
      <c r="CE70" s="445"/>
      <c r="CF70" s="446"/>
      <c r="CG70" s="444">
        <f t="shared" si="1087"/>
        <v>2.5</v>
      </c>
      <c r="CH70" s="445"/>
      <c r="CI70" s="446"/>
      <c r="CJ70" s="444">
        <f t="shared" ref="CJ70:CJ132" si="1099">CC70*0.20000000000000001</f>
        <v>4</v>
      </c>
      <c r="CK70" s="446"/>
      <c r="CL70" s="450"/>
      <c r="CM70" s="442"/>
      <c r="CN70" s="442"/>
      <c r="CO70" s="442"/>
      <c r="CP70" s="441"/>
      <c r="CQ70" s="441"/>
      <c r="CR70" s="441"/>
      <c r="CS70" s="443"/>
      <c r="CT70" s="444"/>
      <c r="CU70" s="449"/>
      <c r="CV70" s="446"/>
      <c r="CW70" s="444"/>
      <c r="CX70" s="446"/>
      <c r="CY70" s="442"/>
      <c r="CZ70" s="442"/>
      <c r="DA70" s="442"/>
      <c r="DB70" s="441"/>
      <c r="DC70" s="441"/>
      <c r="DD70" s="441"/>
      <c r="DE70" s="443">
        <v>27</v>
      </c>
      <c r="DF70" s="444"/>
      <c r="DG70" s="445"/>
      <c r="DH70" s="446">
        <v>20</v>
      </c>
      <c r="DI70" s="442"/>
      <c r="DJ70" s="442"/>
      <c r="DK70" s="442"/>
      <c r="DL70" s="441"/>
      <c r="DM70" s="441"/>
      <c r="DN70" s="441"/>
      <c r="DO70" s="443">
        <v>1</v>
      </c>
      <c r="DP70" s="444"/>
      <c r="DQ70" s="445"/>
      <c r="DR70" s="446">
        <v>1</v>
      </c>
      <c r="DS70" s="442"/>
      <c r="DT70" s="447"/>
      <c r="DU70" s="447"/>
      <c r="DV70" s="441" t="e">
        <f t="shared" si="1096"/>
        <v>#DIV/0!</v>
      </c>
      <c r="DW70" s="441"/>
      <c r="DX70" s="441"/>
      <c r="DY70" s="443"/>
      <c r="DZ70" s="444"/>
      <c r="EA70" s="445"/>
      <c r="EB70" s="446"/>
    </row>
    <row r="71" ht="13.5" customHeight="1">
      <c r="A71" s="268" t="s">
        <v>119</v>
      </c>
      <c r="B71" s="441"/>
      <c r="C71" s="442"/>
      <c r="D71" s="442"/>
      <c r="E71" s="442"/>
      <c r="F71" s="441"/>
      <c r="G71" s="441" t="e">
        <f t="shared" si="1067"/>
        <v>#DIV/0!</v>
      </c>
      <c r="H71" s="441"/>
      <c r="I71" s="443"/>
      <c r="J71" s="444"/>
      <c r="K71" s="445">
        <f t="shared" si="1068"/>
        <v>0</v>
      </c>
      <c r="L71" s="446"/>
      <c r="M71" s="442"/>
      <c r="N71" s="442"/>
      <c r="O71" s="447"/>
      <c r="P71" s="441" t="e">
        <f t="shared" si="1069"/>
        <v>#DIV/0!</v>
      </c>
      <c r="Q71" s="441"/>
      <c r="R71" s="441" t="e">
        <f t="shared" si="1070"/>
        <v>#DIV/0!</v>
      </c>
      <c r="S71" s="443"/>
      <c r="T71" s="443"/>
      <c r="U71" s="444">
        <f t="shared" si="1054"/>
        <v>0</v>
      </c>
      <c r="V71" s="445">
        <f t="shared" si="1071"/>
        <v>0</v>
      </c>
      <c r="W71" s="446"/>
      <c r="X71" s="446"/>
      <c r="Y71" s="448"/>
      <c r="Z71" s="442"/>
      <c r="AA71" s="442"/>
      <c r="AB71" s="442"/>
      <c r="AC71" s="441"/>
      <c r="AD71" s="441"/>
      <c r="AE71" s="441" t="e">
        <f t="shared" si="1055"/>
        <v>#DIV/0!</v>
      </c>
      <c r="AF71" s="443"/>
      <c r="AG71" s="444">
        <f t="shared" si="1056"/>
        <v>0</v>
      </c>
      <c r="AH71" s="445">
        <f t="shared" si="1072"/>
        <v>0</v>
      </c>
      <c r="AI71" s="449">
        <f t="shared" si="1073"/>
        <v>0</v>
      </c>
      <c r="AJ71" s="446"/>
      <c r="AK71" s="446"/>
      <c r="AL71" s="442"/>
      <c r="AM71" s="442"/>
      <c r="AN71" s="442"/>
      <c r="AO71" s="441"/>
      <c r="AP71" s="441"/>
      <c r="AQ71" s="441" t="e">
        <f t="shared" si="1074"/>
        <v>#DIV/0!</v>
      </c>
      <c r="AR71" s="443"/>
      <c r="AS71" s="443"/>
      <c r="AT71" s="444">
        <f t="shared" ref="AT71:AT134" si="1100">IF(AN71&gt;34,IF(AQ71&gt;10,AN71*0.14999999999999999,IF(AQ71&gt;8,AN71*0.12,IF(AQ71&gt;6,AN71*0.10000000000000001,IF(AQ71&gt;4,AN71*0.080000000000000002,IF(AQ71&gt;2,AN71*0.070000000000000007,IF(AQ71&gt;1,AN71*0.050000000000000003,IF(AQ71&lt;1,AN71*0.029999999999999999,0))))))),0)</f>
        <v>0</v>
      </c>
      <c r="AU71" s="449">
        <f t="shared" si="1075"/>
        <v>0</v>
      </c>
      <c r="AV71" s="446"/>
      <c r="AW71" s="444">
        <f t="shared" si="1076"/>
        <v>0</v>
      </c>
      <c r="AX71" s="445">
        <f t="shared" si="1077"/>
        <v>0</v>
      </c>
      <c r="AY71" s="446"/>
      <c r="AZ71" s="444">
        <f t="shared" si="1078"/>
        <v>0</v>
      </c>
      <c r="BA71" s="446"/>
      <c r="BB71" s="442"/>
      <c r="BC71" s="442"/>
      <c r="BD71" s="442"/>
      <c r="BE71" s="441"/>
      <c r="BF71" s="441"/>
      <c r="BG71" s="441" t="e">
        <f t="shared" si="1079"/>
        <v>#DIV/0!</v>
      </c>
      <c r="BH71" s="443"/>
      <c r="BI71" s="443"/>
      <c r="BJ71" s="444">
        <f t="shared" ref="BJ71:BJ134" si="1101">IF(BD71&gt;1,IF(BG71&gt;10,BD71*0.14999999999999999,IF(BG71&gt;8,BD71*0.12,IF(BG71&gt;6,BD71*0.10000000000000001,IF(BG71&gt;4,BD71*0.080000000000000002,IF(BG71&gt;2,BD71*0.070000000000000007,IF(BG71&gt;1,BD71*0.050000000000000003,IF(BG71&lt;1,BD71*0.029999999999999999,0))))))),0)</f>
        <v>0</v>
      </c>
      <c r="BK71" s="449">
        <f t="shared" si="1080"/>
        <v>0</v>
      </c>
      <c r="BL71" s="446"/>
      <c r="BM71" s="444">
        <f t="shared" si="1081"/>
        <v>0</v>
      </c>
      <c r="BN71" s="445">
        <f t="shared" si="1082"/>
        <v>0</v>
      </c>
      <c r="BO71" s="446"/>
      <c r="BP71" s="444">
        <f t="shared" si="1098"/>
        <v>0</v>
      </c>
      <c r="BQ71" s="446"/>
      <c r="BR71" s="442"/>
      <c r="BS71" s="442"/>
      <c r="BT71" s="442"/>
      <c r="BU71" s="441"/>
      <c r="BV71" s="441"/>
      <c r="BW71" s="441" t="e">
        <f t="shared" si="1083"/>
        <v>#DIV/0!</v>
      </c>
      <c r="BX71" s="443"/>
      <c r="BY71" s="443"/>
      <c r="BZ71" s="443"/>
      <c r="CA71" s="444">
        <f t="shared" ref="CA71:CA134" si="1102">IF(BT71&gt;1,IF(BW71&gt;10,BT71*0.14999999999999999,IF(BW71&gt;8,BT71*0.12,IF(BW71&gt;6,BT71*0.10000000000000001,IF(BW71&gt;4,BT71*0.080000000000000002,IF(BW71&gt;2,BT71*0.070000000000000007,IF(BW71&gt;1,BT71*0.050000000000000003,IF(BW71&lt;1,BT71*0.029999999999999999,0))))))),0)</f>
        <v>0</v>
      </c>
      <c r="CB71" s="449">
        <f t="shared" si="1084"/>
        <v>0</v>
      </c>
      <c r="CC71" s="446"/>
      <c r="CD71" s="444">
        <f t="shared" si="1085"/>
        <v>0</v>
      </c>
      <c r="CE71" s="445">
        <f t="shared" si="1086"/>
        <v>0</v>
      </c>
      <c r="CF71" s="446"/>
      <c r="CG71" s="444">
        <f t="shared" si="1087"/>
        <v>0</v>
      </c>
      <c r="CH71" s="445">
        <f t="shared" si="1088"/>
        <v>0</v>
      </c>
      <c r="CI71" s="446"/>
      <c r="CJ71" s="444">
        <f t="shared" si="1099"/>
        <v>0</v>
      </c>
      <c r="CK71" s="446"/>
      <c r="CL71" s="450">
        <f t="shared" ref="CL71:CL134" si="1103">IF(CC71*0.25&gt;CF71+CI71-0.10000000000000001,1,0)</f>
        <v>1</v>
      </c>
      <c r="CM71" s="442"/>
      <c r="CN71" s="442"/>
      <c r="CO71" s="442"/>
      <c r="CP71" s="441"/>
      <c r="CQ71" s="441"/>
      <c r="CR71" s="441"/>
      <c r="CS71" s="443"/>
      <c r="CT71" s="444">
        <f t="shared" si="1089"/>
        <v>0</v>
      </c>
      <c r="CU71" s="449">
        <f t="shared" si="1090"/>
        <v>0</v>
      </c>
      <c r="CV71" s="446"/>
      <c r="CW71" s="444">
        <f t="shared" si="1091"/>
        <v>0</v>
      </c>
      <c r="CX71" s="446"/>
      <c r="CY71" s="442"/>
      <c r="CZ71" s="442"/>
      <c r="DA71" s="442"/>
      <c r="DB71" s="441"/>
      <c r="DC71" s="441"/>
      <c r="DD71" s="441" t="e">
        <f t="shared" si="1092"/>
        <v>#DIV/0!</v>
      </c>
      <c r="DE71" s="443"/>
      <c r="DF71" s="444">
        <f t="shared" ref="DF71:DF134" si="1104">IF(DA71&gt;34,DA71*0.17999999999999999,0)</f>
        <v>0</v>
      </c>
      <c r="DG71" s="445">
        <f t="shared" si="1093"/>
        <v>0</v>
      </c>
      <c r="DH71" s="446"/>
      <c r="DI71" s="442"/>
      <c r="DJ71" s="442"/>
      <c r="DK71" s="442"/>
      <c r="DL71" s="441"/>
      <c r="DM71" s="441"/>
      <c r="DN71" s="441" t="e">
        <f t="shared" si="1094"/>
        <v>#DIV/0!</v>
      </c>
      <c r="DO71" s="443"/>
      <c r="DP71" s="444">
        <f t="shared" ref="DP71:DP134" si="1105">DK71*0.10000000000000001</f>
        <v>0</v>
      </c>
      <c r="DQ71" s="445">
        <f t="shared" si="1095"/>
        <v>0</v>
      </c>
      <c r="DR71" s="446"/>
      <c r="DS71" s="442"/>
      <c r="DT71" s="447"/>
      <c r="DU71" s="447"/>
      <c r="DV71" s="441" t="e">
        <f t="shared" si="1096"/>
        <v>#DIV/0!</v>
      </c>
      <c r="DW71" s="441"/>
      <c r="DX71" s="441" t="e">
        <f t="shared" si="1060"/>
        <v>#DIV/0!</v>
      </c>
      <c r="DY71" s="443"/>
      <c r="DZ71" s="444">
        <f t="shared" si="1061"/>
        <v>0</v>
      </c>
      <c r="EA71" s="445">
        <f t="shared" si="1097"/>
        <v>0</v>
      </c>
      <c r="EB71" s="446"/>
    </row>
    <row r="72" ht="36" customHeight="1">
      <c r="A72" s="152" t="s">
        <v>126</v>
      </c>
      <c r="B72" s="441">
        <f>'[7]численность 2020'!C82</f>
        <v>1493.5980224609375</v>
      </c>
      <c r="C72" s="442">
        <v>8895.4873050000006</v>
      </c>
      <c r="D72" s="442">
        <v>9316.3193360000005</v>
      </c>
      <c r="E72" s="442">
        <f>'[7]численность 2020'!D82</f>
        <v>10269.0859375</v>
      </c>
      <c r="F72" s="441">
        <v>5.9716769999999997</v>
      </c>
      <c r="G72" s="441">
        <f t="shared" si="1067"/>
        <v>6.2375011186660512</v>
      </c>
      <c r="H72" s="441">
        <f t="shared" si="1052"/>
        <v>6.8754014018979932</v>
      </c>
      <c r="I72" s="443">
        <f>'[7]заявки 2020-2021'!O78</f>
        <v>3500</v>
      </c>
      <c r="J72" s="444">
        <f t="shared" si="1053"/>
        <v>3594.1800781249999</v>
      </c>
      <c r="K72" s="445">
        <f t="shared" si="1068"/>
        <v>3500</v>
      </c>
      <c r="L72" s="446">
        <v>3500</v>
      </c>
      <c r="M72" s="442">
        <v>257</v>
      </c>
      <c r="N72" s="442">
        <v>276</v>
      </c>
      <c r="O72" s="447">
        <f>'[7]заявки 2020-2021'!K78</f>
        <v>278</v>
      </c>
      <c r="P72" s="441">
        <f t="shared" si="1069"/>
        <v>0.17206771576769506</v>
      </c>
      <c r="Q72" s="441">
        <v>0.185283</v>
      </c>
      <c r="R72" s="441">
        <f t="shared" si="1070"/>
        <v>0.18612772367089192</v>
      </c>
      <c r="S72" s="443">
        <f>'[7]заявки 2020-2021'!M78</f>
        <v>41</v>
      </c>
      <c r="T72" s="443">
        <f>'[7]заявки 2020-2021'!N78</f>
        <v>40</v>
      </c>
      <c r="U72" s="444">
        <f t="shared" si="1054"/>
        <v>41.699999999999996</v>
      </c>
      <c r="V72" s="445">
        <f t="shared" si="1071"/>
        <v>41</v>
      </c>
      <c r="W72" s="446">
        <v>41</v>
      </c>
      <c r="X72" s="446">
        <v>40</v>
      </c>
      <c r="Y72" s="448"/>
      <c r="Z72" s="442">
        <v>681.54840100000001</v>
      </c>
      <c r="AA72" s="442">
        <v>821.33960000000002</v>
      </c>
      <c r="AB72" s="442">
        <f>'[7]численность 2020'!E82</f>
        <v>900.50244140625</v>
      </c>
      <c r="AC72" s="441">
        <v>0.457534</v>
      </c>
      <c r="AD72" s="441">
        <v>0.55137800000000003</v>
      </c>
      <c r="AE72" s="441">
        <f t="shared" si="1055"/>
        <v>0.60290816395333113</v>
      </c>
      <c r="AF72" s="443">
        <f>'[7]заявки 2020-2021'!J78</f>
        <v>23</v>
      </c>
      <c r="AG72" s="444">
        <f t="shared" si="1056"/>
        <v>45.025122070312506</v>
      </c>
      <c r="AH72" s="445">
        <f t="shared" si="1072"/>
        <v>23</v>
      </c>
      <c r="AI72" s="449">
        <f t="shared" si="1073"/>
        <v>17.25</v>
      </c>
      <c r="AJ72" s="446">
        <v>23</v>
      </c>
      <c r="AK72" s="446">
        <v>17</v>
      </c>
      <c r="AL72" s="442">
        <v>274.32629400000002</v>
      </c>
      <c r="AM72" s="442">
        <v>203.33239699999999</v>
      </c>
      <c r="AN72" s="442">
        <f>'[7]численность 2020'!F82</f>
        <v>139.61279296875</v>
      </c>
      <c r="AO72" s="441">
        <v>0.18415899999999999</v>
      </c>
      <c r="AP72" s="441">
        <v>0.13650000000000001</v>
      </c>
      <c r="AQ72" s="441">
        <f t="shared" si="1074"/>
        <v>9.3474141548953033e-002</v>
      </c>
      <c r="AR72" s="443">
        <f>'[7]заявки 2020-2021'!D78</f>
        <v>0</v>
      </c>
      <c r="AS72" s="443">
        <f>'[7]заявки 2020-2021'!E78</f>
        <v>0</v>
      </c>
      <c r="AT72" s="444">
        <f t="shared" si="1100"/>
        <v>4.1883837890624998</v>
      </c>
      <c r="AU72" s="449">
        <f t="shared" si="1075"/>
        <v>0</v>
      </c>
      <c r="AV72" s="446"/>
      <c r="AW72" s="444">
        <f t="shared" si="1076"/>
        <v>0</v>
      </c>
      <c r="AX72" s="445">
        <f t="shared" si="1077"/>
        <v>0</v>
      </c>
      <c r="AY72" s="446"/>
      <c r="AZ72" s="444">
        <f t="shared" si="1078"/>
        <v>0</v>
      </c>
      <c r="BA72" s="446"/>
      <c r="BB72" s="442">
        <v>1506.0513920000001</v>
      </c>
      <c r="BC72" s="442">
        <v>1634.977173</v>
      </c>
      <c r="BD72" s="442">
        <f>'[7]численность 2020'!G82</f>
        <v>1632.30615234375</v>
      </c>
      <c r="BE72" s="441">
        <v>1.0110349999999999</v>
      </c>
      <c r="BF72" s="441">
        <v>1.097585</v>
      </c>
      <c r="BG72" s="441">
        <f t="shared" si="1079"/>
        <v>1.0928684477328572</v>
      </c>
      <c r="BH72" s="443">
        <f>'[7]заявки 2020-2021'!B78</f>
        <v>46</v>
      </c>
      <c r="BI72" s="443">
        <f>'[7]заявки 2020-2021'!C78</f>
        <v>6</v>
      </c>
      <c r="BJ72" s="444">
        <f t="shared" si="1101"/>
        <v>81.615307617187511</v>
      </c>
      <c r="BK72" s="449">
        <f t="shared" si="1080"/>
        <v>46</v>
      </c>
      <c r="BL72" s="446">
        <v>46</v>
      </c>
      <c r="BM72" s="444">
        <f t="shared" si="1081"/>
        <v>11.5</v>
      </c>
      <c r="BN72" s="445">
        <f t="shared" si="1082"/>
        <v>6</v>
      </c>
      <c r="BO72" s="446">
        <v>6</v>
      </c>
      <c r="BP72" s="444">
        <f t="shared" si="1098"/>
        <v>9.2000000000000011</v>
      </c>
      <c r="BQ72" s="446">
        <v>9</v>
      </c>
      <c r="BR72" s="442">
        <v>446.23742700000003</v>
      </c>
      <c r="BS72" s="442">
        <v>732.92083700000001</v>
      </c>
      <c r="BT72" s="442">
        <f>'[7]численность 2020'!H82</f>
        <v>674.21343994140625</v>
      </c>
      <c r="BU72" s="441">
        <v>0.299566</v>
      </c>
      <c r="BV72" s="441">
        <v>0.49202099999999999</v>
      </c>
      <c r="BW72" s="441">
        <f t="shared" si="1083"/>
        <v>0.45140220447703433</v>
      </c>
      <c r="BX72" s="443">
        <f>'[7]заявки 2020-2021'!F78</f>
        <v>12</v>
      </c>
      <c r="BY72" s="443">
        <f>'[7]заявки 2020-2021'!G78</f>
        <v>1</v>
      </c>
      <c r="BZ72" s="443">
        <f>'[7]заявки 2020-2021'!H78</f>
        <v>2</v>
      </c>
      <c r="CA72" s="444">
        <f t="shared" si="1102"/>
        <v>20.226403198242188</v>
      </c>
      <c r="CB72" s="449">
        <f t="shared" si="1084"/>
        <v>12</v>
      </c>
      <c r="CC72" s="446">
        <v>12</v>
      </c>
      <c r="CD72" s="444">
        <f t="shared" si="1085"/>
        <v>1.5</v>
      </c>
      <c r="CE72" s="445">
        <f t="shared" si="1086"/>
        <v>1</v>
      </c>
      <c r="CF72" s="446">
        <v>1</v>
      </c>
      <c r="CG72" s="444">
        <f t="shared" si="1087"/>
        <v>1.5</v>
      </c>
      <c r="CH72" s="445">
        <f t="shared" si="1088"/>
        <v>1.5</v>
      </c>
      <c r="CI72" s="446">
        <v>2</v>
      </c>
      <c r="CJ72" s="444">
        <f t="shared" si="1099"/>
        <v>2.4000000000000004</v>
      </c>
      <c r="CK72" s="446">
        <v>2</v>
      </c>
      <c r="CL72" s="450">
        <f t="shared" si="1103"/>
        <v>1</v>
      </c>
      <c r="CM72" s="442">
        <v>0</v>
      </c>
      <c r="CN72" s="442">
        <v>0</v>
      </c>
      <c r="CO72" s="442" t="e">
        <f>#NAME?</f>
        <v>#REF!</v>
      </c>
      <c r="CP72" s="441">
        <v>0</v>
      </c>
      <c r="CQ72" s="441">
        <v>0</v>
      </c>
      <c r="CR72" s="441" t="e">
        <f>#NAME?</f>
        <v>#REF!</v>
      </c>
      <c r="CS72" s="443" t="e">
        <f>#NAME?</f>
        <v>#REF!</v>
      </c>
      <c r="CT72" s="444" t="e">
        <f t="shared" si="1089"/>
        <v>#REF!</v>
      </c>
      <c r="CU72" s="449" t="e">
        <f t="shared" si="1090"/>
        <v>#REF!</v>
      </c>
      <c r="CV72" s="446"/>
      <c r="CW72" s="444">
        <f t="shared" si="1091"/>
        <v>0</v>
      </c>
      <c r="CX72" s="446"/>
      <c r="CY72" s="442">
        <v>565.41693099999998</v>
      </c>
      <c r="CZ72" s="442">
        <v>668.53222700000003</v>
      </c>
      <c r="DA72" s="442">
        <f>'[7]численность 2020'!I82</f>
        <v>744.52288818359375</v>
      </c>
      <c r="DB72" s="441">
        <v>0.37957299999999999</v>
      </c>
      <c r="DC72" s="441">
        <v>0.44879599999999997</v>
      </c>
      <c r="DD72" s="441">
        <f t="shared" si="1092"/>
        <v>0.498476080570109</v>
      </c>
      <c r="DE72" s="443">
        <f>'[7]заявки 2020-2021'!I78</f>
        <v>110</v>
      </c>
      <c r="DF72" s="444">
        <f t="shared" si="1104"/>
        <v>134.01411987304687</v>
      </c>
      <c r="DG72" s="445">
        <f t="shared" si="1093"/>
        <v>110</v>
      </c>
      <c r="DH72" s="446">
        <v>110</v>
      </c>
      <c r="DI72" s="442">
        <v>0</v>
      </c>
      <c r="DJ72" s="442">
        <v>0</v>
      </c>
      <c r="DK72" s="442">
        <f>'[7]численность 2020'!J82</f>
        <v>0</v>
      </c>
      <c r="DL72" s="441">
        <v>0</v>
      </c>
      <c r="DM72" s="441">
        <v>0</v>
      </c>
      <c r="DN72" s="441">
        <f t="shared" si="1094"/>
        <v>0</v>
      </c>
      <c r="DO72" s="443">
        <f>'[7]заявки 2020-2021'!P78</f>
        <v>0</v>
      </c>
      <c r="DP72" s="444">
        <f t="shared" si="1105"/>
        <v>0</v>
      </c>
      <c r="DQ72" s="445">
        <f t="shared" si="1095"/>
        <v>0</v>
      </c>
      <c r="DR72" s="446"/>
      <c r="DS72" s="442">
        <v>0</v>
      </c>
      <c r="DT72" s="447">
        <v>0</v>
      </c>
      <c r="DU72" s="447">
        <f>'[7]заявки 2020-2021'!Q78</f>
        <v>0</v>
      </c>
      <c r="DV72" s="441">
        <f t="shared" si="1096"/>
        <v>0</v>
      </c>
      <c r="DW72" s="441">
        <v>0</v>
      </c>
      <c r="DX72" s="441">
        <f t="shared" si="1060"/>
        <v>0</v>
      </c>
      <c r="DY72" s="443">
        <f>'[7]заявки 2020-2021'!S78</f>
        <v>0</v>
      </c>
      <c r="DZ72" s="444">
        <f t="shared" si="1061"/>
        <v>0</v>
      </c>
      <c r="EA72" s="445">
        <f t="shared" si="1097"/>
        <v>0</v>
      </c>
      <c r="EB72" s="446"/>
    </row>
    <row r="73" s="392" customFormat="1" ht="36" customHeight="1">
      <c r="A73" s="155" t="s">
        <v>311</v>
      </c>
      <c r="B73" s="441">
        <f>'[7]численность 2020'!C81</f>
        <v>2775.7138671875</v>
      </c>
      <c r="C73" s="442">
        <v>9866.0517579999996</v>
      </c>
      <c r="D73" s="442">
        <v>7571.5493159999996</v>
      </c>
      <c r="E73" s="442">
        <f>'[7]численность 2020'!D81</f>
        <v>7139.015625</v>
      </c>
      <c r="F73" s="441">
        <v>3.5544199999999999</v>
      </c>
      <c r="G73" s="441">
        <f t="shared" si="1067"/>
        <v>2.7277845191147687</v>
      </c>
      <c r="H73" s="441">
        <f t="shared" si="1052"/>
        <v>2.5719566088537893</v>
      </c>
      <c r="I73" s="443">
        <f>'[7]заявки 2020-2021'!O79</f>
        <v>2471</v>
      </c>
      <c r="J73" s="444">
        <f t="shared" si="1053"/>
        <v>2498.6554687499997</v>
      </c>
      <c r="K73" s="445">
        <f t="shared" si="1068"/>
        <v>2471</v>
      </c>
      <c r="L73" s="446">
        <v>2471</v>
      </c>
      <c r="M73" s="442">
        <v>458</v>
      </c>
      <c r="N73" s="442">
        <v>551</v>
      </c>
      <c r="O73" s="447">
        <f>'[7]заявки 2020-2021'!K79</f>
        <v>551</v>
      </c>
      <c r="P73" s="441">
        <f t="shared" si="1069"/>
        <v>0.16500259821955993</v>
      </c>
      <c r="Q73" s="441">
        <v>0.19850699999999999</v>
      </c>
      <c r="R73" s="441">
        <f t="shared" si="1070"/>
        <v>0.19850749261785486</v>
      </c>
      <c r="S73" s="443">
        <f>'[7]заявки 2020-2021'!M79</f>
        <v>55</v>
      </c>
      <c r="T73" s="443">
        <f>'[7]заявки 2020-2021'!N79</f>
        <v>45</v>
      </c>
      <c r="U73" s="444">
        <f t="shared" si="1054"/>
        <v>82.649999999999991</v>
      </c>
      <c r="V73" s="445">
        <f t="shared" si="1071"/>
        <v>55</v>
      </c>
      <c r="W73" s="446">
        <v>55</v>
      </c>
      <c r="X73" s="446">
        <v>45</v>
      </c>
      <c r="Y73" s="448"/>
      <c r="Z73" s="442">
        <v>277.57138700000002</v>
      </c>
      <c r="AA73" s="442">
        <v>0</v>
      </c>
      <c r="AB73" s="442">
        <f>'[7]численность 2020'!E81</f>
        <v>0</v>
      </c>
      <c r="AC73" s="441">
        <v>0.10000000000000001</v>
      </c>
      <c r="AD73" s="441">
        <v>0</v>
      </c>
      <c r="AE73" s="441">
        <f t="shared" si="1055"/>
        <v>0</v>
      </c>
      <c r="AF73" s="443">
        <f>'[7]заявки 2020-2021'!J79</f>
        <v>0</v>
      </c>
      <c r="AG73" s="444">
        <f t="shared" si="1056"/>
        <v>0</v>
      </c>
      <c r="AH73" s="445">
        <f t="shared" si="1072"/>
        <v>0</v>
      </c>
      <c r="AI73" s="449">
        <f t="shared" si="1073"/>
        <v>0</v>
      </c>
      <c r="AJ73" s="446"/>
      <c r="AK73" s="446"/>
      <c r="AL73" s="442">
        <v>0</v>
      </c>
      <c r="AM73" s="442">
        <v>0</v>
      </c>
      <c r="AN73" s="442">
        <f>'[7]численность 2020'!F81</f>
        <v>0</v>
      </c>
      <c r="AO73" s="441">
        <v>0</v>
      </c>
      <c r="AP73" s="441">
        <v>0</v>
      </c>
      <c r="AQ73" s="441">
        <f t="shared" si="1074"/>
        <v>0</v>
      </c>
      <c r="AR73" s="443">
        <f>'[7]заявки 2020-2021'!D79</f>
        <v>0</v>
      </c>
      <c r="AS73" s="443">
        <f>'[7]заявки 2020-2021'!E79</f>
        <v>0</v>
      </c>
      <c r="AT73" s="444">
        <f t="shared" si="1100"/>
        <v>0</v>
      </c>
      <c r="AU73" s="449">
        <f t="shared" si="1075"/>
        <v>0</v>
      </c>
      <c r="AV73" s="446"/>
      <c r="AW73" s="444">
        <f t="shared" si="1076"/>
        <v>0</v>
      </c>
      <c r="AX73" s="445">
        <f t="shared" si="1077"/>
        <v>0</v>
      </c>
      <c r="AY73" s="446"/>
      <c r="AZ73" s="444">
        <f t="shared" si="1078"/>
        <v>0</v>
      </c>
      <c r="BA73" s="446"/>
      <c r="BB73" s="442">
        <v>1481.5466309999999</v>
      </c>
      <c r="BC73" s="442">
        <v>2467</v>
      </c>
      <c r="BD73" s="442">
        <f>'[7]численность 2020'!G81</f>
        <v>2248.814208984375</v>
      </c>
      <c r="BE73" s="441">
        <v>0.53375300000000003</v>
      </c>
      <c r="BF73" s="441">
        <v>0.88878000000000001</v>
      </c>
      <c r="BG73" s="441">
        <f t="shared" si="1079"/>
        <v>0.81017508164953345</v>
      </c>
      <c r="BH73" s="443">
        <f>'[7]заявки 2020-2021'!B79</f>
        <v>65</v>
      </c>
      <c r="BI73" s="443">
        <f>'[7]заявки 2020-2021'!C79</f>
        <v>13</v>
      </c>
      <c r="BJ73" s="444">
        <f t="shared" si="1101"/>
        <v>67.464426269531245</v>
      </c>
      <c r="BK73" s="449">
        <f t="shared" si="1080"/>
        <v>65</v>
      </c>
      <c r="BL73" s="446">
        <v>65</v>
      </c>
      <c r="BM73" s="444">
        <f t="shared" si="1081"/>
        <v>16.25</v>
      </c>
      <c r="BN73" s="445">
        <f t="shared" si="1082"/>
        <v>13</v>
      </c>
      <c r="BO73" s="446">
        <v>13</v>
      </c>
      <c r="BP73" s="444">
        <f t="shared" si="1098"/>
        <v>13</v>
      </c>
      <c r="BQ73" s="446">
        <v>13</v>
      </c>
      <c r="BR73" s="442">
        <v>317.474243</v>
      </c>
      <c r="BS73" s="442">
        <v>1680.493164</v>
      </c>
      <c r="BT73" s="442">
        <f>'[7]численность 2020'!H81</f>
        <v>1666.76806640625</v>
      </c>
      <c r="BU73" s="441">
        <v>0.11437600000000001</v>
      </c>
      <c r="BV73" s="441">
        <v>0.60542700000000005</v>
      </c>
      <c r="BW73" s="441">
        <f t="shared" si="1083"/>
        <v>0.6004826672192648</v>
      </c>
      <c r="BX73" s="443">
        <f>'[7]заявки 2020-2021'!F79</f>
        <v>49</v>
      </c>
      <c r="BY73" s="443">
        <f>'[7]заявки 2020-2021'!G79</f>
        <v>6</v>
      </c>
      <c r="BZ73" s="443">
        <f>'[7]заявки 2020-2021'!H79</f>
        <v>5</v>
      </c>
      <c r="CA73" s="444">
        <f t="shared" si="1102"/>
        <v>50.003041992187498</v>
      </c>
      <c r="CB73" s="449">
        <f t="shared" si="1084"/>
        <v>49</v>
      </c>
      <c r="CC73" s="446">
        <v>37</v>
      </c>
      <c r="CD73" s="444">
        <f t="shared" si="1085"/>
        <v>4.625</v>
      </c>
      <c r="CE73" s="445">
        <f t="shared" si="1086"/>
        <v>4.625</v>
      </c>
      <c r="CF73" s="446">
        <v>5</v>
      </c>
      <c r="CG73" s="444">
        <f t="shared" si="1087"/>
        <v>4.625</v>
      </c>
      <c r="CH73" s="445">
        <f t="shared" si="1088"/>
        <v>4.625</v>
      </c>
      <c r="CI73" s="446">
        <v>4</v>
      </c>
      <c r="CJ73" s="444">
        <f t="shared" si="1099"/>
        <v>7.4000000000000004</v>
      </c>
      <c r="CK73" s="446">
        <v>7</v>
      </c>
      <c r="CL73" s="450">
        <f t="shared" si="1103"/>
        <v>1</v>
      </c>
      <c r="CM73" s="442"/>
      <c r="CN73" s="442"/>
      <c r="CO73" s="442"/>
      <c r="CP73" s="441"/>
      <c r="CQ73" s="441"/>
      <c r="CR73" s="441"/>
      <c r="CS73" s="443"/>
      <c r="CT73" s="444"/>
      <c r="CU73" s="449"/>
      <c r="CV73" s="446"/>
      <c r="CW73" s="444"/>
      <c r="CX73" s="446"/>
      <c r="CY73" s="442">
        <v>667.91027799999995</v>
      </c>
      <c r="CZ73" s="442">
        <v>1166.391846</v>
      </c>
      <c r="DA73" s="442">
        <f>'[7]численность 2020'!I81</f>
        <v>1077.7825927734375</v>
      </c>
      <c r="DB73" s="441">
        <v>0.24062600000000001</v>
      </c>
      <c r="DC73" s="441">
        <v>0.420213</v>
      </c>
      <c r="DD73" s="441">
        <f t="shared" si="1092"/>
        <v>0.38829023607736046</v>
      </c>
      <c r="DE73" s="443">
        <f>'[7]заявки 2020-2021'!I79</f>
        <v>161</v>
      </c>
      <c r="DF73" s="444">
        <f t="shared" si="1104"/>
        <v>194.00086669921873</v>
      </c>
      <c r="DG73" s="445">
        <f t="shared" si="1093"/>
        <v>161</v>
      </c>
      <c r="DH73" s="446">
        <v>161</v>
      </c>
      <c r="DI73" s="442">
        <v>0</v>
      </c>
      <c r="DJ73" s="442">
        <v>0</v>
      </c>
      <c r="DK73" s="442">
        <f>'[7]численность 2020'!J81</f>
        <v>43.371532440185547</v>
      </c>
      <c r="DL73" s="441">
        <v>0</v>
      </c>
      <c r="DM73" s="441">
        <v>0</v>
      </c>
      <c r="DN73" s="441">
        <f t="shared" si="1094"/>
        <v>1.5625361444092895e-002</v>
      </c>
      <c r="DO73" s="443">
        <f>'[7]заявки 2020-2021'!P79</f>
        <v>0</v>
      </c>
      <c r="DP73" s="444">
        <f t="shared" si="1105"/>
        <v>4.3371532440185545</v>
      </c>
      <c r="DQ73" s="445">
        <f t="shared" si="1095"/>
        <v>0</v>
      </c>
      <c r="DR73" s="446"/>
      <c r="DS73" s="442">
        <v>0</v>
      </c>
      <c r="DT73" s="447">
        <v>0</v>
      </c>
      <c r="DU73" s="447">
        <f>'[7]заявки 2020-2021'!Q79</f>
        <v>0</v>
      </c>
      <c r="DV73" s="441">
        <f t="shared" si="1096"/>
        <v>0</v>
      </c>
      <c r="DW73" s="441">
        <v>0</v>
      </c>
      <c r="DX73" s="441">
        <f t="shared" si="1060"/>
        <v>0</v>
      </c>
      <c r="DY73" s="443">
        <f>'[7]заявки 2020-2021'!S79</f>
        <v>0</v>
      </c>
      <c r="DZ73" s="444">
        <f t="shared" si="1061"/>
        <v>0</v>
      </c>
      <c r="EA73" s="445">
        <f t="shared" si="1097"/>
        <v>0</v>
      </c>
      <c r="EB73" s="446"/>
    </row>
    <row r="74" ht="36" customHeight="1">
      <c r="A74" s="335" t="s">
        <v>293</v>
      </c>
      <c r="B74" s="441"/>
      <c r="C74" s="442"/>
      <c r="D74" s="442"/>
      <c r="E74" s="442"/>
      <c r="F74" s="441"/>
      <c r="G74" s="441" t="e">
        <f t="shared" si="1067"/>
        <v>#DIV/0!</v>
      </c>
      <c r="H74" s="441"/>
      <c r="I74" s="443">
        <v>80</v>
      </c>
      <c r="J74" s="444"/>
      <c r="K74" s="445">
        <f t="shared" si="1068"/>
        <v>0</v>
      </c>
      <c r="L74" s="446">
        <v>80</v>
      </c>
      <c r="M74" s="442"/>
      <c r="N74" s="442"/>
      <c r="O74" s="447"/>
      <c r="P74" s="441"/>
      <c r="Q74" s="441"/>
      <c r="R74" s="441"/>
      <c r="S74" s="443">
        <v>1</v>
      </c>
      <c r="T74" s="443"/>
      <c r="U74" s="444">
        <f t="shared" si="1054"/>
        <v>0</v>
      </c>
      <c r="V74" s="445">
        <f t="shared" si="1071"/>
        <v>0</v>
      </c>
      <c r="W74" s="446">
        <v>1</v>
      </c>
      <c r="X74" s="446"/>
      <c r="Y74" s="448"/>
      <c r="Z74" s="442"/>
      <c r="AA74" s="442"/>
      <c r="AB74" s="442"/>
      <c r="AC74" s="441"/>
      <c r="AD74" s="441"/>
      <c r="AE74" s="441"/>
      <c r="AF74" s="443"/>
      <c r="AG74" s="444">
        <f t="shared" si="1056"/>
        <v>0</v>
      </c>
      <c r="AH74" s="445">
        <f t="shared" si="1072"/>
        <v>0</v>
      </c>
      <c r="AI74" s="449">
        <f t="shared" si="1073"/>
        <v>0</v>
      </c>
      <c r="AJ74" s="446"/>
      <c r="AK74" s="446"/>
      <c r="AL74" s="442"/>
      <c r="AM74" s="442"/>
      <c r="AN74" s="442"/>
      <c r="AO74" s="441"/>
      <c r="AP74" s="441"/>
      <c r="AQ74" s="441"/>
      <c r="AR74" s="443"/>
      <c r="AS74" s="443"/>
      <c r="AT74" s="444">
        <f t="shared" si="1100"/>
        <v>0</v>
      </c>
      <c r="AU74" s="449">
        <f t="shared" si="1075"/>
        <v>0</v>
      </c>
      <c r="AV74" s="446"/>
      <c r="AW74" s="444">
        <f t="shared" si="1076"/>
        <v>0</v>
      </c>
      <c r="AX74" s="445">
        <f t="shared" si="1077"/>
        <v>0</v>
      </c>
      <c r="AY74" s="446"/>
      <c r="AZ74" s="444">
        <f t="shared" si="1078"/>
        <v>0</v>
      </c>
      <c r="BA74" s="446"/>
      <c r="BB74" s="442"/>
      <c r="BC74" s="442"/>
      <c r="BD74" s="442"/>
      <c r="BE74" s="441"/>
      <c r="BF74" s="441"/>
      <c r="BG74" s="441"/>
      <c r="BH74" s="443">
        <v>1</v>
      </c>
      <c r="BI74" s="443"/>
      <c r="BJ74" s="444">
        <f t="shared" si="1101"/>
        <v>0</v>
      </c>
      <c r="BK74" s="449">
        <f t="shared" si="1080"/>
        <v>0</v>
      </c>
      <c r="BL74" s="446">
        <v>1</v>
      </c>
      <c r="BM74" s="444">
        <f t="shared" si="1081"/>
        <v>0</v>
      </c>
      <c r="BN74" s="445">
        <f t="shared" si="1082"/>
        <v>0</v>
      </c>
      <c r="BO74" s="446"/>
      <c r="BP74" s="444">
        <f t="shared" si="1098"/>
        <v>0.20000000000000001</v>
      </c>
      <c r="BQ74" s="446"/>
      <c r="BR74" s="442"/>
      <c r="BS74" s="442"/>
      <c r="BT74" s="442"/>
      <c r="BU74" s="441"/>
      <c r="BV74" s="441"/>
      <c r="BW74" s="441"/>
      <c r="BX74" s="443"/>
      <c r="BY74" s="443"/>
      <c r="BZ74" s="443"/>
      <c r="CA74" s="444">
        <f t="shared" si="1102"/>
        <v>0</v>
      </c>
      <c r="CB74" s="449">
        <f t="shared" si="1084"/>
        <v>0</v>
      </c>
      <c r="CC74" s="446"/>
      <c r="CD74" s="444">
        <f t="shared" si="1085"/>
        <v>0</v>
      </c>
      <c r="CE74" s="445">
        <f t="shared" si="1086"/>
        <v>0</v>
      </c>
      <c r="CF74" s="446"/>
      <c r="CG74" s="444">
        <f t="shared" si="1087"/>
        <v>0</v>
      </c>
      <c r="CH74" s="445">
        <f t="shared" si="1088"/>
        <v>0</v>
      </c>
      <c r="CI74" s="446"/>
      <c r="CJ74" s="444">
        <f t="shared" si="1099"/>
        <v>0</v>
      </c>
      <c r="CK74" s="446"/>
      <c r="CL74" s="450">
        <f t="shared" si="1103"/>
        <v>1</v>
      </c>
      <c r="CM74" s="442"/>
      <c r="CN74" s="442"/>
      <c r="CO74" s="442"/>
      <c r="CP74" s="441"/>
      <c r="CQ74" s="441"/>
      <c r="CR74" s="441"/>
      <c r="CS74" s="443"/>
      <c r="CT74" s="444">
        <f t="shared" si="1089"/>
        <v>0</v>
      </c>
      <c r="CU74" s="449"/>
      <c r="CV74" s="446"/>
      <c r="CW74" s="444"/>
      <c r="CX74" s="446"/>
      <c r="CY74" s="442"/>
      <c r="CZ74" s="442"/>
      <c r="DA74" s="442"/>
      <c r="DB74" s="441"/>
      <c r="DC74" s="441"/>
      <c r="DD74" s="441"/>
      <c r="DE74" s="443">
        <v>1</v>
      </c>
      <c r="DF74" s="444">
        <f t="shared" si="1104"/>
        <v>0</v>
      </c>
      <c r="DG74" s="445">
        <f t="shared" si="1093"/>
        <v>0</v>
      </c>
      <c r="DH74" s="446">
        <v>1</v>
      </c>
      <c r="DI74" s="442"/>
      <c r="DJ74" s="442"/>
      <c r="DK74" s="442"/>
      <c r="DL74" s="441"/>
      <c r="DM74" s="441"/>
      <c r="DN74" s="441"/>
      <c r="DO74" s="443"/>
      <c r="DP74" s="444">
        <f t="shared" si="1105"/>
        <v>0</v>
      </c>
      <c r="DQ74" s="445">
        <f t="shared" si="1095"/>
        <v>0</v>
      </c>
      <c r="DR74" s="446"/>
      <c r="DS74" s="442"/>
      <c r="DT74" s="447"/>
      <c r="DU74" s="447"/>
      <c r="DV74" s="441" t="e">
        <f t="shared" si="1096"/>
        <v>#DIV/0!</v>
      </c>
      <c r="DW74" s="441"/>
      <c r="DX74" s="441"/>
      <c r="DY74" s="443"/>
      <c r="DZ74" s="444">
        <f t="shared" si="1061"/>
        <v>0</v>
      </c>
      <c r="EA74" s="445">
        <f t="shared" si="1097"/>
        <v>0</v>
      </c>
      <c r="EB74" s="446"/>
    </row>
    <row r="75" ht="13.5" customHeight="1">
      <c r="A75" s="268" t="s">
        <v>127</v>
      </c>
      <c r="B75" s="441"/>
      <c r="C75" s="442"/>
      <c r="D75" s="442"/>
      <c r="E75" s="442"/>
      <c r="F75" s="441"/>
      <c r="G75" s="441" t="e">
        <f t="shared" si="1067"/>
        <v>#DIV/0!</v>
      </c>
      <c r="H75" s="441"/>
      <c r="I75" s="443"/>
      <c r="J75" s="444"/>
      <c r="K75" s="445">
        <f t="shared" si="1068"/>
        <v>0</v>
      </c>
      <c r="L75" s="446"/>
      <c r="M75" s="442"/>
      <c r="N75" s="442"/>
      <c r="O75" s="447"/>
      <c r="P75" s="441"/>
      <c r="Q75" s="441"/>
      <c r="R75" s="441" t="e">
        <f t="shared" si="1070"/>
        <v>#DIV/0!</v>
      </c>
      <c r="S75" s="443"/>
      <c r="T75" s="443"/>
      <c r="U75" s="444">
        <f t="shared" ref="U75:U132" si="1106">O75*0.15</f>
        <v>0</v>
      </c>
      <c r="V75" s="445">
        <f t="shared" si="1071"/>
        <v>0</v>
      </c>
      <c r="W75" s="446"/>
      <c r="X75" s="446"/>
      <c r="Y75" s="448"/>
      <c r="Z75" s="442"/>
      <c r="AA75" s="442"/>
      <c r="AB75" s="442"/>
      <c r="AC75" s="441"/>
      <c r="AD75" s="441"/>
      <c r="AE75" s="441"/>
      <c r="AF75" s="443"/>
      <c r="AG75" s="444">
        <f t="shared" ref="AG75:AG134" si="1107">IF(AB75&gt;34,AB75*0.05,0)</f>
        <v>0</v>
      </c>
      <c r="AH75" s="445">
        <f t="shared" si="1072"/>
        <v>0</v>
      </c>
      <c r="AI75" s="449">
        <f t="shared" si="1073"/>
        <v>0</v>
      </c>
      <c r="AJ75" s="446"/>
      <c r="AK75" s="446"/>
      <c r="AL75" s="442"/>
      <c r="AM75" s="442"/>
      <c r="AN75" s="442"/>
      <c r="AO75" s="441"/>
      <c r="AP75" s="441"/>
      <c r="AQ75" s="441"/>
      <c r="AR75" s="443"/>
      <c r="AS75" s="443"/>
      <c r="AT75" s="444">
        <f t="shared" si="1100"/>
        <v>0</v>
      </c>
      <c r="AU75" s="449">
        <f t="shared" si="1075"/>
        <v>0</v>
      </c>
      <c r="AV75" s="446"/>
      <c r="AW75" s="444">
        <f t="shared" si="1076"/>
        <v>0</v>
      </c>
      <c r="AX75" s="445">
        <f t="shared" si="1077"/>
        <v>0</v>
      </c>
      <c r="AY75" s="446"/>
      <c r="AZ75" s="444">
        <f t="shared" si="1078"/>
        <v>0</v>
      </c>
      <c r="BA75" s="446"/>
      <c r="BB75" s="442"/>
      <c r="BC75" s="442"/>
      <c r="BD75" s="442"/>
      <c r="BE75" s="441"/>
      <c r="BF75" s="441"/>
      <c r="BG75" s="441"/>
      <c r="BH75" s="443"/>
      <c r="BI75" s="443"/>
      <c r="BJ75" s="444">
        <f t="shared" si="1101"/>
        <v>0</v>
      </c>
      <c r="BK75" s="449">
        <f t="shared" si="1080"/>
        <v>0</v>
      </c>
      <c r="BL75" s="446"/>
      <c r="BM75" s="444">
        <f t="shared" si="1081"/>
        <v>0</v>
      </c>
      <c r="BN75" s="445">
        <f t="shared" si="1082"/>
        <v>0</v>
      </c>
      <c r="BO75" s="446"/>
      <c r="BP75" s="444">
        <f t="shared" si="1098"/>
        <v>0</v>
      </c>
      <c r="BQ75" s="446"/>
      <c r="BR75" s="442"/>
      <c r="BS75" s="442"/>
      <c r="BT75" s="442"/>
      <c r="BU75" s="441"/>
      <c r="BV75" s="441"/>
      <c r="BW75" s="441"/>
      <c r="BX75" s="443"/>
      <c r="BY75" s="443"/>
      <c r="BZ75" s="443"/>
      <c r="CA75" s="444">
        <f t="shared" si="1102"/>
        <v>0</v>
      </c>
      <c r="CB75" s="449">
        <f t="shared" si="1084"/>
        <v>0</v>
      </c>
      <c r="CC75" s="446"/>
      <c r="CD75" s="444">
        <f t="shared" si="1085"/>
        <v>0</v>
      </c>
      <c r="CE75" s="445">
        <f t="shared" si="1086"/>
        <v>0</v>
      </c>
      <c r="CF75" s="446"/>
      <c r="CG75" s="444">
        <f t="shared" si="1087"/>
        <v>0</v>
      </c>
      <c r="CH75" s="445">
        <f t="shared" si="1088"/>
        <v>0</v>
      </c>
      <c r="CI75" s="446"/>
      <c r="CJ75" s="444">
        <f t="shared" si="1099"/>
        <v>0</v>
      </c>
      <c r="CK75" s="446"/>
      <c r="CL75" s="450">
        <f t="shared" si="1103"/>
        <v>1</v>
      </c>
      <c r="CM75" s="442"/>
      <c r="CN75" s="442"/>
      <c r="CO75" s="442"/>
      <c r="CP75" s="441"/>
      <c r="CQ75" s="441"/>
      <c r="CR75" s="441"/>
      <c r="CS75" s="443"/>
      <c r="CT75" s="444">
        <f t="shared" si="1089"/>
        <v>0</v>
      </c>
      <c r="CU75" s="449">
        <f t="shared" si="1090"/>
        <v>0</v>
      </c>
      <c r="CV75" s="446"/>
      <c r="CW75" s="444">
        <f t="shared" si="1091"/>
        <v>0</v>
      </c>
      <c r="CX75" s="446"/>
      <c r="CY75" s="442"/>
      <c r="CZ75" s="442"/>
      <c r="DA75" s="442"/>
      <c r="DB75" s="441"/>
      <c r="DC75" s="441"/>
      <c r="DD75" s="441"/>
      <c r="DE75" s="443"/>
      <c r="DF75" s="444">
        <f t="shared" si="1104"/>
        <v>0</v>
      </c>
      <c r="DG75" s="445">
        <f t="shared" si="1093"/>
        <v>0</v>
      </c>
      <c r="DH75" s="446"/>
      <c r="DI75" s="442"/>
      <c r="DJ75" s="442"/>
      <c r="DK75" s="442"/>
      <c r="DL75" s="441"/>
      <c r="DM75" s="441"/>
      <c r="DN75" s="441"/>
      <c r="DO75" s="443"/>
      <c r="DP75" s="444">
        <f t="shared" si="1105"/>
        <v>0</v>
      </c>
      <c r="DQ75" s="445">
        <f t="shared" si="1095"/>
        <v>0</v>
      </c>
      <c r="DR75" s="446"/>
      <c r="DS75" s="442"/>
      <c r="DT75" s="447"/>
      <c r="DU75" s="447"/>
      <c r="DV75" s="441" t="e">
        <f t="shared" si="1096"/>
        <v>#DIV/0!</v>
      </c>
      <c r="DW75" s="441"/>
      <c r="DX75" s="441"/>
      <c r="DY75" s="443"/>
      <c r="DZ75" s="444">
        <f t="shared" ref="DZ75:DZ138" si="1108">DU75*0.1</f>
        <v>0</v>
      </c>
      <c r="EA75" s="445">
        <f t="shared" si="1097"/>
        <v>0</v>
      </c>
      <c r="EB75" s="446"/>
    </row>
    <row r="76" s="392" customFormat="1">
      <c r="A76" s="152" t="s">
        <v>129</v>
      </c>
      <c r="B76" s="441">
        <f>'[7]численность 2020'!C85</f>
        <v>373.70999145507813</v>
      </c>
      <c r="C76" s="442">
        <v>114.491943359375</v>
      </c>
      <c r="D76" s="442">
        <v>60.879874999999998</v>
      </c>
      <c r="E76" s="442">
        <f>'[7]численность 2020'!D85</f>
        <v>32.124240875244141</v>
      </c>
      <c r="F76" s="441">
        <v>0.30636600000000003</v>
      </c>
      <c r="G76" s="441">
        <f t="shared" si="1067"/>
        <v>0.16290673670795752</v>
      </c>
      <c r="H76" s="441">
        <f t="shared" ref="H75:H109" si="1109">E76/B76</f>
        <v>8.5960347889455987e-002</v>
      </c>
      <c r="I76" s="443">
        <f>'[7]заявки 2020-2021'!O82</f>
        <v>9</v>
      </c>
      <c r="J76" s="444">
        <f t="shared" ref="J75:J109" si="1110">IF(E76&gt;34,E76*0.35,0)</f>
        <v>0</v>
      </c>
      <c r="K76" s="445">
        <f t="shared" si="1068"/>
        <v>0</v>
      </c>
      <c r="L76" s="446"/>
      <c r="M76" s="442">
        <v>82</v>
      </c>
      <c r="N76" s="442">
        <v>110</v>
      </c>
      <c r="O76" s="447">
        <f>'[7]заявки 2020-2021'!K82</f>
        <v>97</v>
      </c>
      <c r="P76" s="441">
        <f t="shared" si="1069"/>
        <v>0.21942148156308211</v>
      </c>
      <c r="Q76" s="441">
        <v>0.294346</v>
      </c>
      <c r="R76" s="441">
        <f t="shared" si="1070"/>
        <v>0.25955955745876785</v>
      </c>
      <c r="S76" s="443">
        <f>'[7]заявки 2020-2021'!M82</f>
        <v>10</v>
      </c>
      <c r="T76" s="443">
        <f>'[7]заявки 2020-2021'!N82</f>
        <v>7</v>
      </c>
      <c r="U76" s="444">
        <f t="shared" si="1106"/>
        <v>14.549999999999999</v>
      </c>
      <c r="V76" s="445">
        <f t="shared" si="1071"/>
        <v>10</v>
      </c>
      <c r="W76" s="446">
        <v>10</v>
      </c>
      <c r="X76" s="446">
        <v>7</v>
      </c>
      <c r="Y76" s="448"/>
      <c r="Z76" s="442">
        <v>70.044867999999994</v>
      </c>
      <c r="AA76" s="442">
        <v>4.9580200000000003</v>
      </c>
      <c r="AB76" s="442">
        <f>'[7]численность 2020'!E85</f>
        <v>0</v>
      </c>
      <c r="AC76" s="441">
        <v>0.18743099999999999</v>
      </c>
      <c r="AD76" s="441">
        <v>1.3266999999999999e-002</v>
      </c>
      <c r="AE76" s="441">
        <f t="shared" ref="AE75:AE132" si="1111">AB76/B76</f>
        <v>0</v>
      </c>
      <c r="AF76" s="443">
        <f>'[7]заявки 2020-2021'!J82</f>
        <v>0</v>
      </c>
      <c r="AG76" s="444">
        <f t="shared" si="1107"/>
        <v>0</v>
      </c>
      <c r="AH76" s="445">
        <f t="shared" si="1072"/>
        <v>0</v>
      </c>
      <c r="AI76" s="449">
        <f t="shared" si="1073"/>
        <v>0</v>
      </c>
      <c r="AJ76" s="446"/>
      <c r="AK76" s="446"/>
      <c r="AL76" s="442">
        <v>593.40332000000001</v>
      </c>
      <c r="AM76" s="442">
        <v>505.026276</v>
      </c>
      <c r="AN76" s="442">
        <f>'[7]численность 2020'!F85</f>
        <v>489.16461181640625</v>
      </c>
      <c r="AO76" s="441">
        <v>1.587871</v>
      </c>
      <c r="AP76" s="441">
        <v>1.351386</v>
      </c>
      <c r="AQ76" s="441">
        <f t="shared" si="1074"/>
        <v>1.3089417543047048</v>
      </c>
      <c r="AR76" s="443">
        <f>'[7]заявки 2020-2021'!D82</f>
        <v>51</v>
      </c>
      <c r="AS76" s="443">
        <f>'[7]заявки 2020-2021'!E82</f>
        <v>0</v>
      </c>
      <c r="AT76" s="444">
        <f t="shared" si="1100"/>
        <v>24.458230590820314</v>
      </c>
      <c r="AU76" s="449">
        <f t="shared" si="1075"/>
        <v>24.458230590820314</v>
      </c>
      <c r="AV76" s="446">
        <v>24</v>
      </c>
      <c r="AW76" s="444">
        <f t="shared" si="1076"/>
        <v>6</v>
      </c>
      <c r="AX76" s="445">
        <f t="shared" si="1077"/>
        <v>0</v>
      </c>
      <c r="AY76" s="446"/>
      <c r="AZ76" s="444">
        <f t="shared" si="1078"/>
        <v>12</v>
      </c>
      <c r="BA76" s="446">
        <v>12</v>
      </c>
      <c r="BB76" s="442">
        <v>266.15887500000002</v>
      </c>
      <c r="BC76" s="442">
        <v>260.23840300000001</v>
      </c>
      <c r="BD76" s="442">
        <f>'[7]численность 2020'!G85</f>
        <v>241.23599243164063</v>
      </c>
      <c r="BE76" s="441">
        <v>0.71220700000000003</v>
      </c>
      <c r="BF76" s="441">
        <v>0.69636500000000001</v>
      </c>
      <c r="BG76" s="441">
        <f t="shared" si="1079"/>
        <v>0.64551657153281772</v>
      </c>
      <c r="BH76" s="443">
        <f>'[7]заявки 2020-2021'!B82</f>
        <v>17</v>
      </c>
      <c r="BI76" s="443">
        <f>'[7]заявки 2020-2021'!C82</f>
        <v>1</v>
      </c>
      <c r="BJ76" s="444">
        <f t="shared" si="1101"/>
        <v>7.2370797729492189</v>
      </c>
      <c r="BK76" s="449">
        <f t="shared" si="1080"/>
        <v>7.2370797729492189</v>
      </c>
      <c r="BL76" s="446">
        <v>7</v>
      </c>
      <c r="BM76" s="444">
        <f t="shared" si="1081"/>
        <v>1.75</v>
      </c>
      <c r="BN76" s="445">
        <f t="shared" si="1082"/>
        <v>1</v>
      </c>
      <c r="BO76" s="446">
        <v>1</v>
      </c>
      <c r="BP76" s="444">
        <f t="shared" si="1098"/>
        <v>1.4000000000000001</v>
      </c>
      <c r="BQ76" s="446">
        <v>1</v>
      </c>
      <c r="BR76" s="442">
        <v>294.54913299999998</v>
      </c>
      <c r="BS76" s="442">
        <v>151.21961999999999</v>
      </c>
      <c r="BT76" s="442">
        <f>'[7]численность 2020'!H85</f>
        <v>167.00953674316406</v>
      </c>
      <c r="BU76" s="441">
        <v>0.78817599999999999</v>
      </c>
      <c r="BV76" s="441">
        <v>0.404644</v>
      </c>
      <c r="BW76" s="441">
        <f t="shared" si="1083"/>
        <v>0.44689609740669584</v>
      </c>
      <c r="BX76" s="443">
        <f>'[7]заявки 2020-2021'!F82</f>
        <v>7</v>
      </c>
      <c r="BY76" s="443">
        <f>'[7]заявки 2020-2021'!G82</f>
        <v>1</v>
      </c>
      <c r="BZ76" s="443">
        <f>'[7]заявки 2020-2021'!H82</f>
        <v>0</v>
      </c>
      <c r="CA76" s="444">
        <f t="shared" si="1102"/>
        <v>5.0102861022949217</v>
      </c>
      <c r="CB76" s="449">
        <f t="shared" si="1084"/>
        <v>5.0102861022949217</v>
      </c>
      <c r="CC76" s="446">
        <v>5</v>
      </c>
      <c r="CD76" s="444">
        <f t="shared" si="1085"/>
        <v>0.625</v>
      </c>
      <c r="CE76" s="445">
        <f t="shared" si="1086"/>
        <v>0.625</v>
      </c>
      <c r="CF76" s="446">
        <v>1</v>
      </c>
      <c r="CG76" s="444">
        <f t="shared" si="1087"/>
        <v>0.625</v>
      </c>
      <c r="CH76" s="445">
        <f t="shared" si="1088"/>
        <v>0</v>
      </c>
      <c r="CI76" s="446"/>
      <c r="CJ76" s="444">
        <f t="shared" si="1099"/>
        <v>1</v>
      </c>
      <c r="CK76" s="446">
        <v>1</v>
      </c>
      <c r="CL76" s="450">
        <f t="shared" si="1103"/>
        <v>1</v>
      </c>
      <c r="CM76" s="442"/>
      <c r="CN76" s="442"/>
      <c r="CO76" s="442"/>
      <c r="CP76" s="441"/>
      <c r="CQ76" s="441"/>
      <c r="CR76" s="441"/>
      <c r="CS76" s="443"/>
      <c r="CT76" s="444"/>
      <c r="CU76" s="449"/>
      <c r="CV76" s="446"/>
      <c r="CW76" s="444"/>
      <c r="CX76" s="446"/>
      <c r="CY76" s="442">
        <v>0</v>
      </c>
      <c r="CZ76" s="442">
        <v>0</v>
      </c>
      <c r="DA76" s="442">
        <f>'[7]численность 2020'!I85</f>
        <v>0</v>
      </c>
      <c r="DB76" s="441">
        <v>0</v>
      </c>
      <c r="DC76" s="441">
        <v>0</v>
      </c>
      <c r="DD76" s="441">
        <f t="shared" si="1092"/>
        <v>0</v>
      </c>
      <c r="DE76" s="443">
        <f>'[7]заявки 2020-2021'!I82</f>
        <v>0</v>
      </c>
      <c r="DF76" s="444">
        <f t="shared" si="1104"/>
        <v>0</v>
      </c>
      <c r="DG76" s="445">
        <f t="shared" si="1093"/>
        <v>0</v>
      </c>
      <c r="DH76" s="446"/>
      <c r="DI76" s="442">
        <v>11.635361</v>
      </c>
      <c r="DJ76" s="442">
        <v>14.989364</v>
      </c>
      <c r="DK76" s="442">
        <f>'[7]численность 2020'!J85</f>
        <v>15.818755149841309</v>
      </c>
      <c r="DL76" s="441">
        <v>4.011e-002</v>
      </c>
      <c r="DM76" s="441">
        <v>4.011e-002</v>
      </c>
      <c r="DN76" s="441">
        <f t="shared" si="1094"/>
        <v>4.2328959651973357e-002</v>
      </c>
      <c r="DO76" s="443">
        <f>'[7]заявки 2020-2021'!P82</f>
        <v>2</v>
      </c>
      <c r="DP76" s="444">
        <f t="shared" si="1105"/>
        <v>1.581875514984131</v>
      </c>
      <c r="DQ76" s="445">
        <f t="shared" si="1095"/>
        <v>1.581875514984131</v>
      </c>
      <c r="DR76" s="446">
        <v>1</v>
      </c>
      <c r="DS76" s="442">
        <v>236</v>
      </c>
      <c r="DT76" s="447">
        <v>540</v>
      </c>
      <c r="DU76" s="447">
        <f>'[7]заявки 2020-2021'!Q82</f>
        <v>550</v>
      </c>
      <c r="DV76" s="441">
        <f t="shared" si="1096"/>
        <v>0.63150572742545585</v>
      </c>
      <c r="DW76" s="441">
        <v>1.444971</v>
      </c>
      <c r="DX76" s="441">
        <f t="shared" ref="DX75:DX132" si="1112">DU76/B76</f>
        <v>1.4717294495084776</v>
      </c>
      <c r="DY76" s="443">
        <f>'[7]заявки 2020-2021'!S82</f>
        <v>11</v>
      </c>
      <c r="DZ76" s="444">
        <f t="shared" si="1108"/>
        <v>55</v>
      </c>
      <c r="EA76" s="445">
        <f t="shared" si="1097"/>
        <v>11</v>
      </c>
      <c r="EB76" s="446">
        <v>11</v>
      </c>
    </row>
    <row r="77" ht="57" customHeight="1">
      <c r="A77" s="152" t="s">
        <v>128</v>
      </c>
      <c r="B77" s="441">
        <f>'[7]численность 2020'!C84</f>
        <v>399.39999389648438</v>
      </c>
      <c r="C77" s="442">
        <v>83.740973999999994</v>
      </c>
      <c r="D77" s="442">
        <v>104.65340399999999</v>
      </c>
      <c r="E77" s="442">
        <f>'[7]численность 2020'!D84</f>
        <v>150.70088195800781</v>
      </c>
      <c r="F77" s="441">
        <v>0.21004600000000001</v>
      </c>
      <c r="G77" s="441">
        <f t="shared" si="1067"/>
        <v>0.26202655441943667</v>
      </c>
      <c r="H77" s="441">
        <f t="shared" si="1109"/>
        <v>0.37731818793433969</v>
      </c>
      <c r="I77" s="443">
        <f>'[7]заявки 2020-2021'!O81</f>
        <v>58</v>
      </c>
      <c r="J77" s="444">
        <f t="shared" si="1110"/>
        <v>52.745308685302732</v>
      </c>
      <c r="K77" s="445">
        <f t="shared" si="1068"/>
        <v>52.745308685302732</v>
      </c>
      <c r="L77" s="446">
        <v>52</v>
      </c>
      <c r="M77" s="442">
        <v>80</v>
      </c>
      <c r="N77" s="442">
        <v>60</v>
      </c>
      <c r="O77" s="447">
        <f>'[7]заявки 2020-2021'!K81</f>
        <v>23</v>
      </c>
      <c r="P77" s="441">
        <f t="shared" si="1069"/>
        <v>0.2003004537369478</v>
      </c>
      <c r="Q77" s="441">
        <v>0.150225</v>
      </c>
      <c r="R77" s="441">
        <f t="shared" si="1070"/>
        <v>5.758638044937249e-002</v>
      </c>
      <c r="S77" s="443">
        <f>'[7]заявки 2020-2021'!M81</f>
        <v>3</v>
      </c>
      <c r="T77" s="443">
        <f>'[7]заявки 2020-2021'!N81</f>
        <v>3</v>
      </c>
      <c r="U77" s="444">
        <f t="shared" si="1106"/>
        <v>3.4499999999999997</v>
      </c>
      <c r="V77" s="445">
        <f t="shared" si="1071"/>
        <v>3</v>
      </c>
      <c r="W77" s="446">
        <v>3</v>
      </c>
      <c r="X77" s="446">
        <v>3</v>
      </c>
      <c r="Y77" s="448"/>
      <c r="Z77" s="442">
        <v>37.508980000000001</v>
      </c>
      <c r="AA77" s="442">
        <v>45.000965000000001</v>
      </c>
      <c r="AB77" s="442">
        <f>'[7]численность 2020'!E84</f>
        <v>75.001602172851563</v>
      </c>
      <c r="AC77" s="441">
        <v>9.4083e-002</v>
      </c>
      <c r="AD77" s="441">
        <v>0.11267099999999999</v>
      </c>
      <c r="AE77" s="441">
        <f t="shared" si="1111"/>
        <v>0.18778568682775271</v>
      </c>
      <c r="AF77" s="443">
        <f>'[7]заявки 2020-2021'!J81</f>
        <v>2</v>
      </c>
      <c r="AG77" s="444">
        <f t="shared" si="1107"/>
        <v>3.7500801086425781</v>
      </c>
      <c r="AH77" s="445">
        <f t="shared" si="1072"/>
        <v>2</v>
      </c>
      <c r="AI77" s="449">
        <f t="shared" si="1073"/>
        <v>1.5</v>
      </c>
      <c r="AJ77" s="446">
        <v>2</v>
      </c>
      <c r="AK77" s="446">
        <v>1</v>
      </c>
      <c r="AL77" s="442">
        <v>1229.9456789999999</v>
      </c>
      <c r="AM77" s="442">
        <v>1145.9548339999999</v>
      </c>
      <c r="AN77" s="442">
        <f>'[7]численность 2020'!F84</f>
        <v>1083.1627197265625</v>
      </c>
      <c r="AO77" s="441">
        <v>3.085045</v>
      </c>
      <c r="AP77" s="441">
        <v>2.8691909999999998</v>
      </c>
      <c r="AQ77" s="441">
        <f t="shared" si="1074"/>
        <v>2.711974802902211</v>
      </c>
      <c r="AR77" s="443">
        <f>'[7]заявки 2020-2021'!D81</f>
        <v>75</v>
      </c>
      <c r="AS77" s="443">
        <f>'[7]заявки 2020-2021'!E81</f>
        <v>0</v>
      </c>
      <c r="AT77" s="444">
        <f t="shared" si="1100"/>
        <v>75.821390380859384</v>
      </c>
      <c r="AU77" s="449">
        <f t="shared" si="1075"/>
        <v>75</v>
      </c>
      <c r="AV77" s="446">
        <v>75</v>
      </c>
      <c r="AW77" s="444">
        <f t="shared" si="1076"/>
        <v>18.75</v>
      </c>
      <c r="AX77" s="445">
        <f t="shared" si="1077"/>
        <v>0</v>
      </c>
      <c r="AY77" s="446"/>
      <c r="AZ77" s="444">
        <f t="shared" si="1078"/>
        <v>37.5</v>
      </c>
      <c r="BA77" s="446">
        <v>37</v>
      </c>
      <c r="BB77" s="442">
        <v>579.99352999999996</v>
      </c>
      <c r="BC77" s="442">
        <v>420.27062999999998</v>
      </c>
      <c r="BD77" s="442">
        <f>'[7]численность 2020'!G84</f>
        <v>462.8297119140625</v>
      </c>
      <c r="BE77" s="441">
        <v>1.454785</v>
      </c>
      <c r="BF77" s="441">
        <v>1.0522549999999999</v>
      </c>
      <c r="BG77" s="441">
        <f t="shared" si="1079"/>
        <v>1.1588125162415943</v>
      </c>
      <c r="BH77" s="443">
        <f>'[7]заявки 2020-2021'!B81</f>
        <v>17</v>
      </c>
      <c r="BI77" s="443">
        <f>'[7]заявки 2020-2021'!C81</f>
        <v>0</v>
      </c>
      <c r="BJ77" s="444">
        <f t="shared" si="1101"/>
        <v>23.141485595703127</v>
      </c>
      <c r="BK77" s="449">
        <f t="shared" si="1080"/>
        <v>17</v>
      </c>
      <c r="BL77" s="446">
        <v>17</v>
      </c>
      <c r="BM77" s="444">
        <f t="shared" si="1081"/>
        <v>4.25</v>
      </c>
      <c r="BN77" s="445">
        <f t="shared" si="1082"/>
        <v>0</v>
      </c>
      <c r="BO77" s="446"/>
      <c r="BP77" s="444">
        <f t="shared" si="1098"/>
        <v>3.4000000000000004</v>
      </c>
      <c r="BQ77" s="446">
        <v>3</v>
      </c>
      <c r="BR77" s="442">
        <v>462.93060300000002</v>
      </c>
      <c r="BS77" s="442">
        <v>234.07476800000001</v>
      </c>
      <c r="BT77" s="442">
        <f>'[7]численность 2020'!H84</f>
        <v>297.91336059570313</v>
      </c>
      <c r="BU77" s="441">
        <v>1.1611579999999999</v>
      </c>
      <c r="BV77" s="441">
        <v>0.58606599999999998</v>
      </c>
      <c r="BW77" s="441">
        <f t="shared" si="1083"/>
        <v>0.74590226627022849</v>
      </c>
      <c r="BX77" s="443">
        <f>'[7]заявки 2020-2021'!F81</f>
        <v>8</v>
      </c>
      <c r="BY77" s="443">
        <f>'[7]заявки 2020-2021'!G81</f>
        <v>2</v>
      </c>
      <c r="BZ77" s="443">
        <f>'[7]заявки 2020-2021'!H81</f>
        <v>0</v>
      </c>
      <c r="CA77" s="444">
        <f t="shared" si="1102"/>
        <v>8.9374008178710938</v>
      </c>
      <c r="CB77" s="449">
        <f t="shared" si="1084"/>
        <v>8</v>
      </c>
      <c r="CC77" s="446">
        <v>8</v>
      </c>
      <c r="CD77" s="444">
        <f t="shared" si="1085"/>
        <v>1</v>
      </c>
      <c r="CE77" s="445">
        <f t="shared" si="1086"/>
        <v>1</v>
      </c>
      <c r="CF77" s="446">
        <v>2</v>
      </c>
      <c r="CG77" s="444">
        <f t="shared" si="1087"/>
        <v>1</v>
      </c>
      <c r="CH77" s="445">
        <f t="shared" si="1088"/>
        <v>0</v>
      </c>
      <c r="CI77" s="446"/>
      <c r="CJ77" s="444">
        <f t="shared" si="1099"/>
        <v>1.6000000000000001</v>
      </c>
      <c r="CK77" s="446">
        <v>1</v>
      </c>
      <c r="CL77" s="450">
        <f t="shared" si="1103"/>
        <v>1</v>
      </c>
      <c r="CM77" s="442">
        <v>133</v>
      </c>
      <c r="CN77" s="442">
        <v>135</v>
      </c>
      <c r="CO77" s="442" t="e">
        <f>#NAME?</f>
        <v>#REF!</v>
      </c>
      <c r="CP77" s="441">
        <v>0.17599999999999999</v>
      </c>
      <c r="CQ77" s="441">
        <v>0.17899999999999999</v>
      </c>
      <c r="CR77" s="441" t="e">
        <f>#NAME?</f>
        <v>#REF!</v>
      </c>
      <c r="CS77" s="443" t="e">
        <f>#NAME?</f>
        <v>#REF!</v>
      </c>
      <c r="CT77" s="444" t="e">
        <f t="shared" si="1089"/>
        <v>#REF!</v>
      </c>
      <c r="CU77" s="449" t="e">
        <f t="shared" si="1090"/>
        <v>#REF!</v>
      </c>
      <c r="CV77" s="446"/>
      <c r="CW77" s="444">
        <f t="shared" si="1091"/>
        <v>0</v>
      </c>
      <c r="CX77" s="446"/>
      <c r="CY77" s="442">
        <v>0</v>
      </c>
      <c r="CZ77" s="442">
        <v>0</v>
      </c>
      <c r="DA77" s="442">
        <f>'[7]численность 2020'!I84</f>
        <v>0</v>
      </c>
      <c r="DB77" s="441">
        <v>0</v>
      </c>
      <c r="DC77" s="441">
        <v>0</v>
      </c>
      <c r="DD77" s="441">
        <f t="shared" si="1092"/>
        <v>0</v>
      </c>
      <c r="DE77" s="443">
        <f>'[7]заявки 2020-2021'!I81</f>
        <v>0</v>
      </c>
      <c r="DF77" s="444">
        <f t="shared" si="1104"/>
        <v>0</v>
      </c>
      <c r="DG77" s="445">
        <f t="shared" si="1093"/>
        <v>0</v>
      </c>
      <c r="DH77" s="446"/>
      <c r="DI77" s="442">
        <v>20.935245999999999</v>
      </c>
      <c r="DJ77" s="442">
        <v>24.419127</v>
      </c>
      <c r="DK77" s="442">
        <f>'[7]численность 2020'!J84</f>
        <v>29.651796340942383</v>
      </c>
      <c r="DL77" s="441">
        <v>6.114e-002</v>
      </c>
      <c r="DM77" s="441">
        <v>6.114e-002</v>
      </c>
      <c r="DN77" s="441">
        <f t="shared" si="1094"/>
        <v>7.4240853265079093e-002</v>
      </c>
      <c r="DO77" s="443">
        <f>'[7]заявки 2020-2021'!P81</f>
        <v>4</v>
      </c>
      <c r="DP77" s="444">
        <f t="shared" si="1105"/>
        <v>2.9651796340942385</v>
      </c>
      <c r="DQ77" s="445">
        <f t="shared" si="1095"/>
        <v>2.9651796340942385</v>
      </c>
      <c r="DR77" s="446">
        <v>2</v>
      </c>
      <c r="DS77" s="442">
        <v>330</v>
      </c>
      <c r="DT77" s="447">
        <v>300</v>
      </c>
      <c r="DU77" s="447">
        <f>'[7]заявки 2020-2021'!Q81</f>
        <v>300</v>
      </c>
      <c r="DV77" s="441">
        <f t="shared" si="1096"/>
        <v>0.82623937166490968</v>
      </c>
      <c r="DW77" s="441">
        <v>0.75112699999999999</v>
      </c>
      <c r="DX77" s="441">
        <f t="shared" si="1112"/>
        <v>0.75112670151355421</v>
      </c>
      <c r="DY77" s="443">
        <f>'[7]заявки 2020-2021'!S81</f>
        <v>15</v>
      </c>
      <c r="DZ77" s="444">
        <f t="shared" si="1108"/>
        <v>30</v>
      </c>
      <c r="EA77" s="445">
        <f t="shared" si="1097"/>
        <v>15</v>
      </c>
      <c r="EB77" s="446">
        <v>15</v>
      </c>
    </row>
    <row r="78" ht="13.5" customHeight="1">
      <c r="A78" s="268" t="s">
        <v>130</v>
      </c>
      <c r="B78" s="441"/>
      <c r="C78" s="442"/>
      <c r="D78" s="442"/>
      <c r="E78" s="442"/>
      <c r="F78" s="441"/>
      <c r="G78" s="441" t="e">
        <f t="shared" si="1067"/>
        <v>#DIV/0!</v>
      </c>
      <c r="H78" s="441"/>
      <c r="I78" s="443"/>
      <c r="J78" s="444"/>
      <c r="K78" s="445">
        <f t="shared" si="1068"/>
        <v>0</v>
      </c>
      <c r="L78" s="446"/>
      <c r="M78" s="442"/>
      <c r="N78" s="442"/>
      <c r="O78" s="447"/>
      <c r="P78" s="441"/>
      <c r="Q78" s="441"/>
      <c r="R78" s="441" t="e">
        <f t="shared" si="1070"/>
        <v>#DIV/0!</v>
      </c>
      <c r="S78" s="443"/>
      <c r="T78" s="443"/>
      <c r="U78" s="444">
        <f t="shared" si="1106"/>
        <v>0</v>
      </c>
      <c r="V78" s="445">
        <f t="shared" si="1071"/>
        <v>0</v>
      </c>
      <c r="W78" s="446"/>
      <c r="X78" s="446"/>
      <c r="Y78" s="448"/>
      <c r="Z78" s="442"/>
      <c r="AA78" s="442"/>
      <c r="AB78" s="442"/>
      <c r="AC78" s="441"/>
      <c r="AD78" s="441"/>
      <c r="AE78" s="441" t="e">
        <f t="shared" si="1111"/>
        <v>#DIV/0!</v>
      </c>
      <c r="AF78" s="443"/>
      <c r="AG78" s="444">
        <f t="shared" si="1107"/>
        <v>0</v>
      </c>
      <c r="AH78" s="445">
        <f t="shared" si="1072"/>
        <v>0</v>
      </c>
      <c r="AI78" s="449">
        <f t="shared" si="1073"/>
        <v>0</v>
      </c>
      <c r="AJ78" s="446"/>
      <c r="AK78" s="446"/>
      <c r="AL78" s="442"/>
      <c r="AM78" s="442"/>
      <c r="AN78" s="442"/>
      <c r="AO78" s="441"/>
      <c r="AP78" s="441"/>
      <c r="AQ78" s="441" t="e">
        <f t="shared" si="1074"/>
        <v>#DIV/0!</v>
      </c>
      <c r="AR78" s="443"/>
      <c r="AS78" s="443"/>
      <c r="AT78" s="444">
        <f t="shared" si="1100"/>
        <v>0</v>
      </c>
      <c r="AU78" s="449">
        <f t="shared" si="1075"/>
        <v>0</v>
      </c>
      <c r="AV78" s="446"/>
      <c r="AW78" s="444">
        <f t="shared" si="1076"/>
        <v>0</v>
      </c>
      <c r="AX78" s="445">
        <f t="shared" si="1077"/>
        <v>0</v>
      </c>
      <c r="AY78" s="446"/>
      <c r="AZ78" s="444">
        <f t="shared" si="1078"/>
        <v>0</v>
      </c>
      <c r="BA78" s="446"/>
      <c r="BB78" s="442"/>
      <c r="BC78" s="442"/>
      <c r="BD78" s="442"/>
      <c r="BE78" s="441"/>
      <c r="BF78" s="441"/>
      <c r="BG78" s="441" t="e">
        <f t="shared" si="1079"/>
        <v>#DIV/0!</v>
      </c>
      <c r="BH78" s="443"/>
      <c r="BI78" s="443"/>
      <c r="BJ78" s="444">
        <f t="shared" si="1101"/>
        <v>0</v>
      </c>
      <c r="BK78" s="449">
        <f t="shared" si="1080"/>
        <v>0</v>
      </c>
      <c r="BL78" s="446"/>
      <c r="BM78" s="444">
        <f t="shared" si="1081"/>
        <v>0</v>
      </c>
      <c r="BN78" s="445">
        <f t="shared" si="1082"/>
        <v>0</v>
      </c>
      <c r="BO78" s="446"/>
      <c r="BP78" s="444">
        <f t="shared" si="1098"/>
        <v>0</v>
      </c>
      <c r="BQ78" s="446"/>
      <c r="BR78" s="442"/>
      <c r="BS78" s="442"/>
      <c r="BT78" s="442"/>
      <c r="BU78" s="441"/>
      <c r="BV78" s="441"/>
      <c r="BW78" s="441" t="e">
        <f t="shared" si="1083"/>
        <v>#DIV/0!</v>
      </c>
      <c r="BX78" s="443"/>
      <c r="BY78" s="443"/>
      <c r="BZ78" s="443"/>
      <c r="CA78" s="444">
        <f t="shared" si="1102"/>
        <v>0</v>
      </c>
      <c r="CB78" s="449">
        <f t="shared" si="1084"/>
        <v>0</v>
      </c>
      <c r="CC78" s="446"/>
      <c r="CD78" s="444">
        <f t="shared" si="1085"/>
        <v>0</v>
      </c>
      <c r="CE78" s="445">
        <f t="shared" si="1086"/>
        <v>0</v>
      </c>
      <c r="CF78" s="446"/>
      <c r="CG78" s="444">
        <f t="shared" si="1087"/>
        <v>0</v>
      </c>
      <c r="CH78" s="445">
        <f t="shared" si="1088"/>
        <v>0</v>
      </c>
      <c r="CI78" s="446"/>
      <c r="CJ78" s="444">
        <f t="shared" si="1099"/>
        <v>0</v>
      </c>
      <c r="CK78" s="446"/>
      <c r="CL78" s="450">
        <f t="shared" si="1103"/>
        <v>1</v>
      </c>
      <c r="CM78" s="442"/>
      <c r="CN78" s="442"/>
      <c r="CO78" s="442"/>
      <c r="CP78" s="441"/>
      <c r="CQ78" s="441"/>
      <c r="CR78" s="441"/>
      <c r="CS78" s="443"/>
      <c r="CT78" s="444">
        <f t="shared" si="1089"/>
        <v>0</v>
      </c>
      <c r="CU78" s="449">
        <f t="shared" si="1090"/>
        <v>0</v>
      </c>
      <c r="CV78" s="446"/>
      <c r="CW78" s="444">
        <f t="shared" si="1091"/>
        <v>0</v>
      </c>
      <c r="CX78" s="446"/>
      <c r="CY78" s="442"/>
      <c r="CZ78" s="442"/>
      <c r="DA78" s="442"/>
      <c r="DB78" s="441"/>
      <c r="DC78" s="441"/>
      <c r="DD78" s="441" t="e">
        <f t="shared" si="1092"/>
        <v>#DIV/0!</v>
      </c>
      <c r="DE78" s="443"/>
      <c r="DF78" s="444">
        <f t="shared" si="1104"/>
        <v>0</v>
      </c>
      <c r="DG78" s="445">
        <f t="shared" si="1093"/>
        <v>0</v>
      </c>
      <c r="DH78" s="446"/>
      <c r="DI78" s="442"/>
      <c r="DJ78" s="442"/>
      <c r="DK78" s="442"/>
      <c r="DL78" s="441"/>
      <c r="DM78" s="441"/>
      <c r="DN78" s="441" t="e">
        <f t="shared" si="1094"/>
        <v>#DIV/0!</v>
      </c>
      <c r="DO78" s="443"/>
      <c r="DP78" s="444">
        <f t="shared" si="1105"/>
        <v>0</v>
      </c>
      <c r="DQ78" s="445">
        <f t="shared" si="1095"/>
        <v>0</v>
      </c>
      <c r="DR78" s="446"/>
      <c r="DS78" s="442"/>
      <c r="DT78" s="447"/>
      <c r="DU78" s="447"/>
      <c r="DV78" s="441" t="e">
        <f t="shared" si="1096"/>
        <v>#DIV/0!</v>
      </c>
      <c r="DW78" s="441"/>
      <c r="DX78" s="441" t="e">
        <f t="shared" si="1112"/>
        <v>#DIV/0!</v>
      </c>
      <c r="DY78" s="443"/>
      <c r="DZ78" s="444">
        <f t="shared" si="1108"/>
        <v>0</v>
      </c>
      <c r="EA78" s="445">
        <f t="shared" si="1097"/>
        <v>0</v>
      </c>
      <c r="EB78" s="446"/>
    </row>
    <row r="79" ht="51.75" customHeight="1">
      <c r="A79" s="152" t="s">
        <v>134</v>
      </c>
      <c r="B79" s="441">
        <f>'[7]численность 2020'!C88</f>
        <v>600.6669921875</v>
      </c>
      <c r="C79" s="442">
        <v>3581.3608399999998</v>
      </c>
      <c r="D79" s="442">
        <v>3391.553711</v>
      </c>
      <c r="E79" s="442">
        <f>'[7]численность 2020'!D88</f>
        <v>4893.17529296875</v>
      </c>
      <c r="F79" s="441">
        <v>5.9623759999999999</v>
      </c>
      <c r="G79" s="441">
        <f t="shared" si="1067"/>
        <v>5.6463127740483801</v>
      </c>
      <c r="H79" s="441">
        <f t="shared" si="1109"/>
        <v>8.1462363615967277</v>
      </c>
      <c r="I79" s="443">
        <f>'[7]заявки 2020-2021'!O84</f>
        <v>1709</v>
      </c>
      <c r="J79" s="444">
        <f t="shared" si="1110"/>
        <v>1712.6113525390624</v>
      </c>
      <c r="K79" s="445">
        <f t="shared" si="1068"/>
        <v>1709</v>
      </c>
      <c r="L79" s="446">
        <v>1709</v>
      </c>
      <c r="M79" s="442">
        <v>30</v>
      </c>
      <c r="N79" s="442">
        <v>28</v>
      </c>
      <c r="O79" s="447">
        <f>'[7]заявки 2020-2021'!K84</f>
        <v>30</v>
      </c>
      <c r="P79" s="441">
        <f t="shared" si="1069"/>
        <v>4.9944479037788397e-002</v>
      </c>
      <c r="Q79" s="441">
        <v>4.6614999999999997e-002</v>
      </c>
      <c r="R79" s="441">
        <f t="shared" si="1070"/>
        <v>4.9944479037788397e-002</v>
      </c>
      <c r="S79" s="443">
        <f>'[7]заявки 2020-2021'!M84</f>
        <v>4</v>
      </c>
      <c r="T79" s="443">
        <f>'[7]заявки 2020-2021'!N84</f>
        <v>2</v>
      </c>
      <c r="U79" s="444">
        <f t="shared" si="1106"/>
        <v>4.5</v>
      </c>
      <c r="V79" s="445">
        <f t="shared" si="1071"/>
        <v>4</v>
      </c>
      <c r="W79" s="446">
        <v>4</v>
      </c>
      <c r="X79" s="446">
        <v>2</v>
      </c>
      <c r="Y79" s="448"/>
      <c r="Z79" s="442">
        <v>384.81732199999999</v>
      </c>
      <c r="AA79" s="442">
        <v>474.30972300000002</v>
      </c>
      <c r="AB79" s="442">
        <f>'[7]численность 2020'!E88</f>
        <v>981.30474853515625</v>
      </c>
      <c r="AC79" s="441">
        <v>0.64065799999999995</v>
      </c>
      <c r="AD79" s="441">
        <v>0.78964800000000002</v>
      </c>
      <c r="AE79" s="441">
        <f t="shared" si="1111"/>
        <v>1.6336918147632109</v>
      </c>
      <c r="AF79" s="443">
        <f>'[7]заявки 2020-2021'!J84</f>
        <v>46</v>
      </c>
      <c r="AG79" s="444">
        <f t="shared" si="1107"/>
        <v>49.065237426757818</v>
      </c>
      <c r="AH79" s="445">
        <f t="shared" si="1072"/>
        <v>46</v>
      </c>
      <c r="AI79" s="449">
        <f t="shared" si="1073"/>
        <v>34.5</v>
      </c>
      <c r="AJ79" s="446">
        <v>46</v>
      </c>
      <c r="AK79" s="446">
        <v>34</v>
      </c>
      <c r="AL79" s="442">
        <v>0</v>
      </c>
      <c r="AM79" s="442">
        <v>0</v>
      </c>
      <c r="AN79" s="442">
        <f>'[7]численность 2020'!F88</f>
        <v>0</v>
      </c>
      <c r="AO79" s="441">
        <v>0</v>
      </c>
      <c r="AP79" s="441">
        <v>0</v>
      </c>
      <c r="AQ79" s="441">
        <f t="shared" si="1074"/>
        <v>0</v>
      </c>
      <c r="AR79" s="443">
        <f>'[7]заявки 2020-2021'!D84</f>
        <v>0</v>
      </c>
      <c r="AS79" s="443">
        <f>'[7]заявки 2020-2021'!E84</f>
        <v>0</v>
      </c>
      <c r="AT79" s="444">
        <f t="shared" si="1100"/>
        <v>0</v>
      </c>
      <c r="AU79" s="449">
        <f t="shared" si="1075"/>
        <v>0</v>
      </c>
      <c r="AV79" s="446"/>
      <c r="AW79" s="444">
        <f t="shared" si="1076"/>
        <v>0</v>
      </c>
      <c r="AX79" s="445">
        <f t="shared" si="1077"/>
        <v>0</v>
      </c>
      <c r="AY79" s="446"/>
      <c r="AZ79" s="444">
        <f t="shared" si="1078"/>
        <v>0</v>
      </c>
      <c r="BA79" s="446"/>
      <c r="BB79" s="442">
        <v>177.73608400000001</v>
      </c>
      <c r="BC79" s="442">
        <v>247.560959</v>
      </c>
      <c r="BD79" s="442">
        <f>'[7]численность 2020'!G88</f>
        <v>210.12582397460938</v>
      </c>
      <c r="BE79" s="441">
        <v>0.29590100000000003</v>
      </c>
      <c r="BF79" s="441">
        <v>0.41214800000000001</v>
      </c>
      <c r="BG79" s="441">
        <f t="shared" si="1079"/>
        <v>0.34982082702659639</v>
      </c>
      <c r="BH79" s="443">
        <f>'[7]заявки 2020-2021'!B84</f>
        <v>6</v>
      </c>
      <c r="BI79" s="443">
        <f>'[7]заявки 2020-2021'!C84</f>
        <v>0</v>
      </c>
      <c r="BJ79" s="444">
        <f t="shared" si="1101"/>
        <v>6.3037747192382811</v>
      </c>
      <c r="BK79" s="449">
        <f t="shared" si="1080"/>
        <v>6</v>
      </c>
      <c r="BL79" s="446">
        <v>6</v>
      </c>
      <c r="BM79" s="444">
        <f t="shared" si="1081"/>
        <v>1.5</v>
      </c>
      <c r="BN79" s="445">
        <f t="shared" si="1082"/>
        <v>0</v>
      </c>
      <c r="BO79" s="446"/>
      <c r="BP79" s="444">
        <f t="shared" si="1098"/>
        <v>1.2000000000000002</v>
      </c>
      <c r="BQ79" s="446">
        <v>1</v>
      </c>
      <c r="BR79" s="442">
        <v>76.172607421875</v>
      </c>
      <c r="BS79" s="442">
        <v>120.606613</v>
      </c>
      <c r="BT79" s="442">
        <f>'[7]численность 2020'!H88</f>
        <v>341.45443725585938</v>
      </c>
      <c r="BU79" s="441">
        <v>0.12681500000000001</v>
      </c>
      <c r="BV79" s="441">
        <v>0.20079</v>
      </c>
      <c r="BW79" s="441">
        <f t="shared" si="1083"/>
        <v>0.56845879946283673</v>
      </c>
      <c r="BX79" s="443">
        <f>'[7]заявки 2020-2021'!F84</f>
        <v>9</v>
      </c>
      <c r="BY79" s="443">
        <f>'[7]заявки 2020-2021'!G84</f>
        <v>0</v>
      </c>
      <c r="BZ79" s="443">
        <f>'[7]заявки 2020-2021'!H84</f>
        <v>0</v>
      </c>
      <c r="CA79" s="444">
        <f t="shared" si="1102"/>
        <v>10.243633117675781</v>
      </c>
      <c r="CB79" s="449">
        <f t="shared" si="1084"/>
        <v>9</v>
      </c>
      <c r="CC79" s="446">
        <v>9</v>
      </c>
      <c r="CD79" s="444">
        <f t="shared" si="1085"/>
        <v>1.125</v>
      </c>
      <c r="CE79" s="445">
        <f t="shared" si="1086"/>
        <v>0</v>
      </c>
      <c r="CF79" s="446"/>
      <c r="CG79" s="444">
        <f t="shared" si="1087"/>
        <v>1.125</v>
      </c>
      <c r="CH79" s="445">
        <f t="shared" si="1088"/>
        <v>0</v>
      </c>
      <c r="CI79" s="446"/>
      <c r="CJ79" s="444">
        <f t="shared" si="1099"/>
        <v>1.8</v>
      </c>
      <c r="CK79" s="446">
        <v>1</v>
      </c>
      <c r="CL79" s="450">
        <f t="shared" si="1103"/>
        <v>1</v>
      </c>
      <c r="CM79" s="442">
        <v>0</v>
      </c>
      <c r="CN79" s="442">
        <v>0</v>
      </c>
      <c r="CO79" s="442" t="e">
        <f>#NAME?</f>
        <v>#REF!</v>
      </c>
      <c r="CP79" s="441">
        <v>0</v>
      </c>
      <c r="CQ79" s="441">
        <v>0</v>
      </c>
      <c r="CR79" s="441" t="e">
        <f>#NAME?</f>
        <v>#REF!</v>
      </c>
      <c r="CS79" s="443" t="e">
        <f>#NAME?</f>
        <v>#REF!</v>
      </c>
      <c r="CT79" s="444" t="e">
        <f t="shared" si="1089"/>
        <v>#REF!</v>
      </c>
      <c r="CU79" s="449" t="e">
        <f t="shared" si="1090"/>
        <v>#REF!</v>
      </c>
      <c r="CV79" s="446"/>
      <c r="CW79" s="444">
        <f t="shared" si="1091"/>
        <v>0</v>
      </c>
      <c r="CX79" s="446"/>
      <c r="CY79" s="442">
        <v>247.66499300000001</v>
      </c>
      <c r="CZ79" s="442">
        <v>269.51779199999999</v>
      </c>
      <c r="DA79" s="442">
        <f>'[7]численность 2020'!I88</f>
        <v>342.85382080078125</v>
      </c>
      <c r="DB79" s="441">
        <v>0.41232099999999999</v>
      </c>
      <c r="DC79" s="441">
        <v>0.44870300000000002</v>
      </c>
      <c r="DD79" s="441">
        <f t="shared" si="1092"/>
        <v>0.57078851553367593</v>
      </c>
      <c r="DE79" s="443">
        <f>'[7]заявки 2020-2021'!I84</f>
        <v>60</v>
      </c>
      <c r="DF79" s="444">
        <f t="shared" si="1104"/>
        <v>61.713687744140621</v>
      </c>
      <c r="DG79" s="445">
        <f t="shared" si="1093"/>
        <v>60</v>
      </c>
      <c r="DH79" s="446">
        <v>60</v>
      </c>
      <c r="DI79" s="442">
        <v>0</v>
      </c>
      <c r="DJ79" s="442">
        <v>0</v>
      </c>
      <c r="DK79" s="442">
        <f>'[7]численность 2020'!J88</f>
        <v>0</v>
      </c>
      <c r="DL79" s="441">
        <v>0</v>
      </c>
      <c r="DM79" s="441">
        <v>0</v>
      </c>
      <c r="DN79" s="441">
        <f t="shared" si="1094"/>
        <v>0</v>
      </c>
      <c r="DO79" s="443">
        <f>'[7]заявки 2020-2021'!P84</f>
        <v>0</v>
      </c>
      <c r="DP79" s="444">
        <f t="shared" si="1105"/>
        <v>0</v>
      </c>
      <c r="DQ79" s="445">
        <f t="shared" si="1095"/>
        <v>0</v>
      </c>
      <c r="DR79" s="446"/>
      <c r="DS79" s="442">
        <v>0</v>
      </c>
      <c r="DT79" s="447">
        <v>0</v>
      </c>
      <c r="DU79" s="447">
        <f>'[7]заявки 2020-2021'!Q84</f>
        <v>0</v>
      </c>
      <c r="DV79" s="441">
        <f t="shared" si="1096"/>
        <v>0</v>
      </c>
      <c r="DW79" s="441">
        <v>0</v>
      </c>
      <c r="DX79" s="441">
        <f t="shared" si="1112"/>
        <v>0</v>
      </c>
      <c r="DY79" s="443">
        <f>'[7]заявки 2020-2021'!S84</f>
        <v>0</v>
      </c>
      <c r="DZ79" s="444">
        <f t="shared" si="1108"/>
        <v>0</v>
      </c>
      <c r="EA79" s="445">
        <f t="shared" si="1097"/>
        <v>0</v>
      </c>
      <c r="EB79" s="446"/>
    </row>
    <row r="80" ht="50.25" customHeight="1">
      <c r="A80" s="152" t="s">
        <v>312</v>
      </c>
      <c r="B80" s="441">
        <f>'[7]численность 2020'!C87</f>
        <v>401.10000610351563</v>
      </c>
      <c r="C80" s="442">
        <v>566.24163799999997</v>
      </c>
      <c r="D80" s="442">
        <v>710.50286900000003</v>
      </c>
      <c r="E80" s="442">
        <f>'[7]численность 2020'!D87</f>
        <v>671.8707275390625</v>
      </c>
      <c r="F80" s="441">
        <v>1.4117219999999999</v>
      </c>
      <c r="G80" s="441">
        <f t="shared" si="1067"/>
        <v>1.7713858335593684</v>
      </c>
      <c r="H80" s="441">
        <f t="shared" si="1109"/>
        <v>1.6750703498260893</v>
      </c>
      <c r="I80" s="443">
        <f>'[7]заявки 2020-2021'!O85</f>
        <v>210</v>
      </c>
      <c r="J80" s="444">
        <f t="shared" si="1110"/>
        <v>235.15475463867185</v>
      </c>
      <c r="K80" s="445">
        <f t="shared" si="1068"/>
        <v>210</v>
      </c>
      <c r="L80" s="446">
        <v>210</v>
      </c>
      <c r="M80" s="442">
        <v>65</v>
      </c>
      <c r="N80" s="442">
        <v>70</v>
      </c>
      <c r="O80" s="447">
        <f>'[7]заявки 2020-2021'!K85</f>
        <v>75</v>
      </c>
      <c r="P80" s="441">
        <f t="shared" si="1069"/>
        <v>0.16205434807005423</v>
      </c>
      <c r="Q80" s="441">
        <v>0.17452000000000001</v>
      </c>
      <c r="R80" s="441">
        <f t="shared" si="1070"/>
        <v>0.18698578623467796</v>
      </c>
      <c r="S80" s="443">
        <f>'[7]заявки 2020-2021'!M85</f>
        <v>7</v>
      </c>
      <c r="T80" s="443">
        <f>'[7]заявки 2020-2021'!N85</f>
        <v>0</v>
      </c>
      <c r="U80" s="444">
        <f t="shared" si="1106"/>
        <v>11.25</v>
      </c>
      <c r="V80" s="445">
        <f t="shared" si="1071"/>
        <v>7</v>
      </c>
      <c r="W80" s="446">
        <v>7</v>
      </c>
      <c r="X80" s="446"/>
      <c r="Y80" s="448"/>
      <c r="Z80" s="442">
        <v>0</v>
      </c>
      <c r="AA80" s="442">
        <v>0</v>
      </c>
      <c r="AB80" s="442">
        <f>'[7]численность 2020'!E87</f>
        <v>0</v>
      </c>
      <c r="AC80" s="441">
        <v>0</v>
      </c>
      <c r="AD80" s="441">
        <v>0</v>
      </c>
      <c r="AE80" s="441">
        <f t="shared" si="1111"/>
        <v>0</v>
      </c>
      <c r="AF80" s="443">
        <f>'[7]заявки 2020-2021'!J85</f>
        <v>0</v>
      </c>
      <c r="AG80" s="444">
        <f t="shared" si="1107"/>
        <v>0</v>
      </c>
      <c r="AH80" s="445">
        <f t="shared" si="1072"/>
        <v>0</v>
      </c>
      <c r="AI80" s="449">
        <f t="shared" si="1073"/>
        <v>0</v>
      </c>
      <c r="AJ80" s="446"/>
      <c r="AK80" s="446"/>
      <c r="AL80" s="442">
        <v>0</v>
      </c>
      <c r="AM80" s="442">
        <v>0</v>
      </c>
      <c r="AN80" s="442">
        <f>'[7]численность 2020'!F87</f>
        <v>0</v>
      </c>
      <c r="AO80" s="441">
        <v>0</v>
      </c>
      <c r="AP80" s="441">
        <v>0</v>
      </c>
      <c r="AQ80" s="441">
        <f t="shared" si="1074"/>
        <v>0</v>
      </c>
      <c r="AR80" s="443">
        <f>'[7]заявки 2020-2021'!D85</f>
        <v>0</v>
      </c>
      <c r="AS80" s="443">
        <f>'[7]заявки 2020-2021'!E85</f>
        <v>0</v>
      </c>
      <c r="AT80" s="444">
        <f t="shared" si="1100"/>
        <v>0</v>
      </c>
      <c r="AU80" s="449">
        <f t="shared" si="1075"/>
        <v>0</v>
      </c>
      <c r="AV80" s="446"/>
      <c r="AW80" s="444">
        <f t="shared" si="1076"/>
        <v>0</v>
      </c>
      <c r="AX80" s="445">
        <f t="shared" si="1077"/>
        <v>0</v>
      </c>
      <c r="AY80" s="446"/>
      <c r="AZ80" s="444">
        <f t="shared" si="1078"/>
        <v>0</v>
      </c>
      <c r="BA80" s="446"/>
      <c r="BB80" s="442">
        <v>65.917441999999994</v>
      </c>
      <c r="BC80" s="442">
        <v>46.602879000000001</v>
      </c>
      <c r="BD80" s="442">
        <f>'[7]численность 2020'!G87</f>
        <v>44.068939208984375</v>
      </c>
      <c r="BE80" s="441">
        <v>0.16434199999999999</v>
      </c>
      <c r="BF80" s="441">
        <v>0.116188</v>
      </c>
      <c r="BG80" s="441">
        <f t="shared" si="1079"/>
        <v>0.10987020328693561</v>
      </c>
      <c r="BH80" s="443">
        <f>'[7]заявки 2020-2021'!B85</f>
        <v>4</v>
      </c>
      <c r="BI80" s="443">
        <f>'[7]заявки 2020-2021'!C85</f>
        <v>0</v>
      </c>
      <c r="BJ80" s="444">
        <f t="shared" si="1101"/>
        <v>1.3220681762695312</v>
      </c>
      <c r="BK80" s="449">
        <f t="shared" si="1080"/>
        <v>1.3220681762695312</v>
      </c>
      <c r="BL80" s="446">
        <v>1</v>
      </c>
      <c r="BM80" s="444">
        <f t="shared" si="1081"/>
        <v>0</v>
      </c>
      <c r="BN80" s="445">
        <f t="shared" si="1082"/>
        <v>0</v>
      </c>
      <c r="BO80" s="446"/>
      <c r="BP80" s="444">
        <f t="shared" si="1098"/>
        <v>0.20000000000000001</v>
      </c>
      <c r="BQ80" s="446"/>
      <c r="BR80" s="442">
        <v>0</v>
      </c>
      <c r="BS80" s="442">
        <v>0</v>
      </c>
      <c r="BT80" s="442">
        <f>'[7]численность 2020'!H87</f>
        <v>0</v>
      </c>
      <c r="BU80" s="441">
        <v>0</v>
      </c>
      <c r="BV80" s="441">
        <v>0</v>
      </c>
      <c r="BW80" s="441">
        <f t="shared" si="1083"/>
        <v>0</v>
      </c>
      <c r="BX80" s="443">
        <f>'[7]заявки 2020-2021'!F85</f>
        <v>0</v>
      </c>
      <c r="BY80" s="443">
        <f>'[7]заявки 2020-2021'!G85</f>
        <v>0</v>
      </c>
      <c r="BZ80" s="443">
        <f>'[7]заявки 2020-2021'!H85</f>
        <v>0</v>
      </c>
      <c r="CA80" s="444">
        <f t="shared" si="1102"/>
        <v>0</v>
      </c>
      <c r="CB80" s="449">
        <f t="shared" si="1084"/>
        <v>0</v>
      </c>
      <c r="CC80" s="446"/>
      <c r="CD80" s="444">
        <f t="shared" si="1085"/>
        <v>0</v>
      </c>
      <c r="CE80" s="445">
        <f t="shared" si="1086"/>
        <v>0</v>
      </c>
      <c r="CF80" s="446"/>
      <c r="CG80" s="444">
        <f t="shared" si="1087"/>
        <v>0</v>
      </c>
      <c r="CH80" s="445">
        <f t="shared" si="1088"/>
        <v>0</v>
      </c>
      <c r="CI80" s="446"/>
      <c r="CJ80" s="444">
        <f t="shared" si="1099"/>
        <v>0</v>
      </c>
      <c r="CK80" s="446"/>
      <c r="CL80" s="450">
        <f t="shared" si="1103"/>
        <v>1</v>
      </c>
      <c r="CM80" s="442">
        <v>0</v>
      </c>
      <c r="CN80" s="442">
        <v>0</v>
      </c>
      <c r="CO80" s="442" t="e">
        <f>#NAME?</f>
        <v>#REF!</v>
      </c>
      <c r="CP80" s="441">
        <v>0</v>
      </c>
      <c r="CQ80" s="441">
        <v>0</v>
      </c>
      <c r="CR80" s="441" t="e">
        <f>#NAME?</f>
        <v>#REF!</v>
      </c>
      <c r="CS80" s="443" t="e">
        <f>#NAME?</f>
        <v>#REF!</v>
      </c>
      <c r="CT80" s="444" t="e">
        <f t="shared" si="1089"/>
        <v>#REF!</v>
      </c>
      <c r="CU80" s="449" t="e">
        <f t="shared" si="1090"/>
        <v>#REF!</v>
      </c>
      <c r="CV80" s="446"/>
      <c r="CW80" s="444">
        <f t="shared" si="1091"/>
        <v>0</v>
      </c>
      <c r="CX80" s="446"/>
      <c r="CY80" s="442">
        <v>126.071609</v>
      </c>
      <c r="CZ80" s="442">
        <v>147.066452</v>
      </c>
      <c r="DA80" s="442">
        <f>'[7]численность 2020'!I87</f>
        <v>139.07002258300781</v>
      </c>
      <c r="DB80" s="441">
        <v>0.31431500000000001</v>
      </c>
      <c r="DC80" s="441">
        <v>0.36665799999999998</v>
      </c>
      <c r="DD80" s="441">
        <f t="shared" si="1092"/>
        <v>0.34672156685810845</v>
      </c>
      <c r="DE80" s="443">
        <f>'[7]заявки 2020-2021'!I85</f>
        <v>10</v>
      </c>
      <c r="DF80" s="444">
        <f t="shared" si="1104"/>
        <v>25.032604064941406</v>
      </c>
      <c r="DG80" s="445">
        <f t="shared" si="1093"/>
        <v>10</v>
      </c>
      <c r="DH80" s="446">
        <v>10</v>
      </c>
      <c r="DI80" s="442">
        <v>0</v>
      </c>
      <c r="DJ80" s="442">
        <v>0</v>
      </c>
      <c r="DK80" s="442">
        <f>'[7]численность 2020'!J87</f>
        <v>0</v>
      </c>
      <c r="DL80" s="441">
        <v>0</v>
      </c>
      <c r="DM80" s="441">
        <v>0</v>
      </c>
      <c r="DN80" s="441">
        <f t="shared" si="1094"/>
        <v>0</v>
      </c>
      <c r="DO80" s="443">
        <f>'[7]заявки 2020-2021'!P85</f>
        <v>0</v>
      </c>
      <c r="DP80" s="444">
        <f t="shared" si="1105"/>
        <v>0</v>
      </c>
      <c r="DQ80" s="445">
        <f t="shared" si="1095"/>
        <v>0</v>
      </c>
      <c r="DR80" s="446"/>
      <c r="DS80" s="442">
        <v>0</v>
      </c>
      <c r="DT80" s="447">
        <v>0</v>
      </c>
      <c r="DU80" s="447">
        <f>'[7]заявки 2020-2021'!Q85</f>
        <v>0</v>
      </c>
      <c r="DV80" s="441">
        <f t="shared" si="1096"/>
        <v>0</v>
      </c>
      <c r="DW80" s="441">
        <v>0</v>
      </c>
      <c r="DX80" s="441">
        <f t="shared" si="1112"/>
        <v>0</v>
      </c>
      <c r="DY80" s="443">
        <f>'[7]заявки 2020-2021'!S85</f>
        <v>0</v>
      </c>
      <c r="DZ80" s="444">
        <f t="shared" si="1108"/>
        <v>0</v>
      </c>
      <c r="EA80" s="445">
        <f t="shared" si="1097"/>
        <v>0</v>
      </c>
      <c r="EB80" s="446"/>
    </row>
    <row r="81" s="454" customFormat="1" ht="38.25" customHeight="1">
      <c r="A81" s="152" t="s">
        <v>313</v>
      </c>
      <c r="B81" s="455">
        <f>'[7]численность 2020'!C89</f>
        <v>3442.460205078125</v>
      </c>
      <c r="C81" s="456">
        <v>17729.865234000001</v>
      </c>
      <c r="D81" s="456">
        <v>13836.579102</v>
      </c>
      <c r="E81" s="456">
        <f>'[7]численность 2020'!D89</f>
        <v>16749.541015625</v>
      </c>
      <c r="F81" s="455">
        <v>5.150347</v>
      </c>
      <c r="G81" s="441">
        <f t="shared" si="1067"/>
        <v>4.0193867981833318</v>
      </c>
      <c r="H81" s="441">
        <f t="shared" si="1109"/>
        <v>4.8655728803827598</v>
      </c>
      <c r="I81" s="457">
        <f>'[7]заявки 2020-2021'!O86</f>
        <v>6485</v>
      </c>
      <c r="J81" s="444">
        <f t="shared" si="1110"/>
        <v>5862.33935546875</v>
      </c>
      <c r="K81" s="445">
        <f t="shared" si="1068"/>
        <v>5862.33935546875</v>
      </c>
      <c r="L81" s="446">
        <v>5862</v>
      </c>
      <c r="M81" s="456">
        <v>300</v>
      </c>
      <c r="N81" s="456">
        <v>344</v>
      </c>
      <c r="O81" s="460">
        <f>'[7]заявки 2020-2021'!K86</f>
        <v>1378</v>
      </c>
      <c r="P81" s="441">
        <f t="shared" si="1069"/>
        <v>8.7146976908391488e-002</v>
      </c>
      <c r="Q81" s="455">
        <v>9.9929000000000004e-002</v>
      </c>
      <c r="R81" s="441">
        <f t="shared" si="1070"/>
        <v>0.40029511393254491</v>
      </c>
      <c r="S81" s="457">
        <f>'[7]заявки 2020-2021'!M86</f>
        <v>96</v>
      </c>
      <c r="T81" s="457">
        <f>'[7]заявки 2020-2021'!N86</f>
        <v>50</v>
      </c>
      <c r="U81" s="444">
        <f t="shared" si="1106"/>
        <v>206.69999999999999</v>
      </c>
      <c r="V81" s="445">
        <f t="shared" si="1071"/>
        <v>96</v>
      </c>
      <c r="W81" s="446">
        <v>96</v>
      </c>
      <c r="X81" s="446">
        <v>50</v>
      </c>
      <c r="Y81" s="448"/>
      <c r="Z81" s="456">
        <v>3437.5541990000002</v>
      </c>
      <c r="AA81" s="456">
        <v>2634.6218260000001</v>
      </c>
      <c r="AB81" s="456">
        <f>'[7]численность 2020'!E89</f>
        <v>3261.912841796875</v>
      </c>
      <c r="AC81" s="455">
        <v>0.99857499999999999</v>
      </c>
      <c r="AD81" s="455">
        <v>0.76533099999999998</v>
      </c>
      <c r="AE81" s="441">
        <f t="shared" si="1111"/>
        <v>0.94755281033752647</v>
      </c>
      <c r="AF81" s="457">
        <f>'[7]заявки 2020-2021'!J86</f>
        <v>180</v>
      </c>
      <c r="AG81" s="444">
        <f t="shared" si="1107"/>
        <v>163.09564208984375</v>
      </c>
      <c r="AH81" s="445">
        <f t="shared" si="1072"/>
        <v>163.09564208984375</v>
      </c>
      <c r="AI81" s="449">
        <f t="shared" si="1073"/>
        <v>122.25</v>
      </c>
      <c r="AJ81" s="446">
        <v>163</v>
      </c>
      <c r="AK81" s="446">
        <v>122</v>
      </c>
      <c r="AL81" s="456">
        <v>0</v>
      </c>
      <c r="AM81" s="456">
        <v>0</v>
      </c>
      <c r="AN81" s="456">
        <f>'[7]численность 2020'!F89</f>
        <v>0</v>
      </c>
      <c r="AO81" s="455">
        <v>0</v>
      </c>
      <c r="AP81" s="455">
        <v>0</v>
      </c>
      <c r="AQ81" s="441">
        <f t="shared" si="1074"/>
        <v>0</v>
      </c>
      <c r="AR81" s="457">
        <f>'[7]заявки 2020-2021'!D86</f>
        <v>0</v>
      </c>
      <c r="AS81" s="457">
        <f>'[7]заявки 2020-2021'!E86</f>
        <v>0</v>
      </c>
      <c r="AT81" s="444">
        <f t="shared" si="1100"/>
        <v>0</v>
      </c>
      <c r="AU81" s="449">
        <f t="shared" si="1075"/>
        <v>0</v>
      </c>
      <c r="AV81" s="446"/>
      <c r="AW81" s="444">
        <f t="shared" si="1076"/>
        <v>0</v>
      </c>
      <c r="AX81" s="445">
        <f t="shared" si="1077"/>
        <v>0</v>
      </c>
      <c r="AY81" s="446"/>
      <c r="AZ81" s="444">
        <f t="shared" si="1078"/>
        <v>0</v>
      </c>
      <c r="BA81" s="446"/>
      <c r="BB81" s="456">
        <v>925.47302200000001</v>
      </c>
      <c r="BC81" s="456">
        <v>818.68762200000003</v>
      </c>
      <c r="BD81" s="456">
        <f>'[7]численность 2020'!G89</f>
        <v>925.4730224609375</v>
      </c>
      <c r="BE81" s="455">
        <v>0.268841</v>
      </c>
      <c r="BF81" s="455">
        <v>0.237821</v>
      </c>
      <c r="BG81" s="441">
        <f t="shared" si="1079"/>
        <v>0.26884058705914199</v>
      </c>
      <c r="BH81" s="457">
        <f>'[7]заявки 2020-2021'!B86</f>
        <v>40</v>
      </c>
      <c r="BI81" s="457">
        <f>'[7]заявки 2020-2021'!C86</f>
        <v>8</v>
      </c>
      <c r="BJ81" s="444">
        <f t="shared" si="1101"/>
        <v>27.764190673828125</v>
      </c>
      <c r="BK81" s="449">
        <f t="shared" si="1080"/>
        <v>27.764190673828125</v>
      </c>
      <c r="BL81" s="446">
        <v>25</v>
      </c>
      <c r="BM81" s="444">
        <f t="shared" si="1081"/>
        <v>6.25</v>
      </c>
      <c r="BN81" s="445">
        <f t="shared" si="1082"/>
        <v>6.25</v>
      </c>
      <c r="BO81" s="446">
        <v>6</v>
      </c>
      <c r="BP81" s="444">
        <f t="shared" si="1098"/>
        <v>5</v>
      </c>
      <c r="BQ81" s="446">
        <v>5</v>
      </c>
      <c r="BR81" s="456">
        <v>925.47302200000001</v>
      </c>
      <c r="BS81" s="456">
        <v>765.294921875</v>
      </c>
      <c r="BT81" s="456">
        <f>'[7]численность 2020'!H89</f>
        <v>2989.989501953125</v>
      </c>
      <c r="BU81" s="455">
        <v>0.268841</v>
      </c>
      <c r="BV81" s="455">
        <v>0.22231000000000001</v>
      </c>
      <c r="BW81" s="441">
        <f t="shared" si="1083"/>
        <v>0.86856182027680651</v>
      </c>
      <c r="BX81" s="457">
        <f>'[7]заявки 2020-2021'!F86</f>
        <v>94</v>
      </c>
      <c r="BY81" s="457">
        <f>'[7]заявки 2020-2021'!G86</f>
        <v>15</v>
      </c>
      <c r="BZ81" s="457">
        <f>'[7]заявки 2020-2021'!H86</f>
        <v>4</v>
      </c>
      <c r="CA81" s="444">
        <f t="shared" si="1102"/>
        <v>89.699685058593744</v>
      </c>
      <c r="CB81" s="449">
        <f t="shared" si="1084"/>
        <v>89.699685058593744</v>
      </c>
      <c r="CC81" s="446">
        <v>85</v>
      </c>
      <c r="CD81" s="444">
        <f t="shared" si="1085"/>
        <v>10.625</v>
      </c>
      <c r="CE81" s="445">
        <f t="shared" si="1086"/>
        <v>10.625</v>
      </c>
      <c r="CF81" s="446">
        <v>15</v>
      </c>
      <c r="CG81" s="444">
        <f t="shared" si="1087"/>
        <v>10.625</v>
      </c>
      <c r="CH81" s="445">
        <f t="shared" si="1088"/>
        <v>4</v>
      </c>
      <c r="CI81" s="446">
        <v>4</v>
      </c>
      <c r="CJ81" s="444">
        <f t="shared" si="1099"/>
        <v>17</v>
      </c>
      <c r="CK81" s="446">
        <v>17</v>
      </c>
      <c r="CL81" s="450">
        <f t="shared" si="1103"/>
        <v>1</v>
      </c>
      <c r="CM81" s="456">
        <v>0</v>
      </c>
      <c r="CN81" s="456">
        <v>0</v>
      </c>
      <c r="CO81" s="456" t="e">
        <f>#NAME?</f>
        <v>#REF!</v>
      </c>
      <c r="CP81" s="455">
        <v>0</v>
      </c>
      <c r="CQ81" s="455">
        <v>0</v>
      </c>
      <c r="CR81" s="455" t="e">
        <f>#NAME?</f>
        <v>#REF!</v>
      </c>
      <c r="CS81" s="457" t="e">
        <f>#NAME?</f>
        <v>#REF!</v>
      </c>
      <c r="CT81" s="462" t="e">
        <f t="shared" si="1089"/>
        <v>#REF!</v>
      </c>
      <c r="CU81" s="463" t="e">
        <f t="shared" si="1090"/>
        <v>#REF!</v>
      </c>
      <c r="CV81" s="459"/>
      <c r="CW81" s="462">
        <f t="shared" si="1091"/>
        <v>0</v>
      </c>
      <c r="CX81" s="459"/>
      <c r="CY81" s="456">
        <v>1031.3829350000001</v>
      </c>
      <c r="CZ81" s="456">
        <v>1286.67578125</v>
      </c>
      <c r="DA81" s="456">
        <f>'[7]численность 2020'!I89</f>
        <v>1695.144287109375</v>
      </c>
      <c r="DB81" s="455">
        <v>0.29960599999999998</v>
      </c>
      <c r="DC81" s="455">
        <v>0.37376599999999999</v>
      </c>
      <c r="DD81" s="441">
        <f t="shared" si="1092"/>
        <v>0.49242233348370823</v>
      </c>
      <c r="DE81" s="457">
        <f>'[7]заявки 2020-2021'!I86</f>
        <v>72</v>
      </c>
      <c r="DF81" s="444">
        <f t="shared" si="1104"/>
        <v>305.1259716796875</v>
      </c>
      <c r="DG81" s="445">
        <f t="shared" si="1093"/>
        <v>72</v>
      </c>
      <c r="DH81" s="446">
        <v>72</v>
      </c>
      <c r="DI81" s="456">
        <v>0</v>
      </c>
      <c r="DJ81" s="456">
        <v>29.176323</v>
      </c>
      <c r="DK81" s="456">
        <f>'[7]численность 2020'!J89</f>
        <v>0</v>
      </c>
      <c r="DL81" s="455">
        <v>8.4749999999999999e-003</v>
      </c>
      <c r="DM81" s="455">
        <v>8.4749999999999999e-003</v>
      </c>
      <c r="DN81" s="441">
        <f t="shared" si="1094"/>
        <v>0</v>
      </c>
      <c r="DO81" s="457">
        <f>'[7]заявки 2020-2021'!P86</f>
        <v>0</v>
      </c>
      <c r="DP81" s="444">
        <f t="shared" si="1105"/>
        <v>0</v>
      </c>
      <c r="DQ81" s="445">
        <f t="shared" si="1095"/>
        <v>0</v>
      </c>
      <c r="DR81" s="446"/>
      <c r="DS81" s="456">
        <v>0</v>
      </c>
      <c r="DT81" s="460">
        <v>0</v>
      </c>
      <c r="DU81" s="460">
        <f>'[7]заявки 2020-2021'!Q86</f>
        <v>0</v>
      </c>
      <c r="DV81" s="441">
        <f t="shared" si="1096"/>
        <v>0</v>
      </c>
      <c r="DW81" s="455">
        <v>0</v>
      </c>
      <c r="DX81" s="441">
        <f t="shared" si="1112"/>
        <v>0</v>
      </c>
      <c r="DY81" s="457">
        <f>'[7]заявки 2020-2021'!S86</f>
        <v>0</v>
      </c>
      <c r="DZ81" s="444">
        <f t="shared" si="1108"/>
        <v>0</v>
      </c>
      <c r="EA81" s="445">
        <f t="shared" si="1097"/>
        <v>0</v>
      </c>
      <c r="EB81" s="446"/>
    </row>
    <row r="82" ht="13.5" customHeight="1">
      <c r="A82" s="268" t="s">
        <v>137</v>
      </c>
      <c r="B82" s="441"/>
      <c r="C82" s="442"/>
      <c r="D82" s="442"/>
      <c r="E82" s="442"/>
      <c r="F82" s="441"/>
      <c r="G82" s="441" t="e">
        <f t="shared" si="1067"/>
        <v>#DIV/0!</v>
      </c>
      <c r="H82" s="441"/>
      <c r="I82" s="443"/>
      <c r="J82" s="444"/>
      <c r="K82" s="445">
        <f t="shared" si="1068"/>
        <v>0</v>
      </c>
      <c r="L82" s="446"/>
      <c r="M82" s="442"/>
      <c r="N82" s="442"/>
      <c r="O82" s="447"/>
      <c r="P82" s="441"/>
      <c r="Q82" s="441"/>
      <c r="R82" s="441" t="e">
        <f t="shared" si="1070"/>
        <v>#DIV/0!</v>
      </c>
      <c r="S82" s="443"/>
      <c r="T82" s="443"/>
      <c r="U82" s="444">
        <f t="shared" si="1106"/>
        <v>0</v>
      </c>
      <c r="V82" s="445">
        <f t="shared" si="1071"/>
        <v>0</v>
      </c>
      <c r="W82" s="446"/>
      <c r="X82" s="446"/>
      <c r="Y82" s="448"/>
      <c r="Z82" s="442"/>
      <c r="AA82" s="442"/>
      <c r="AB82" s="442"/>
      <c r="AC82" s="441"/>
      <c r="AD82" s="441"/>
      <c r="AE82" s="441" t="e">
        <f t="shared" si="1111"/>
        <v>#DIV/0!</v>
      </c>
      <c r="AF82" s="443"/>
      <c r="AG82" s="444">
        <f t="shared" si="1107"/>
        <v>0</v>
      </c>
      <c r="AH82" s="445">
        <f t="shared" si="1072"/>
        <v>0</v>
      </c>
      <c r="AI82" s="449">
        <f t="shared" si="1073"/>
        <v>0</v>
      </c>
      <c r="AJ82" s="446"/>
      <c r="AK82" s="446"/>
      <c r="AL82" s="442"/>
      <c r="AM82" s="442"/>
      <c r="AN82" s="442"/>
      <c r="AO82" s="441"/>
      <c r="AP82" s="441"/>
      <c r="AQ82" s="441" t="e">
        <f t="shared" si="1074"/>
        <v>#DIV/0!</v>
      </c>
      <c r="AR82" s="443"/>
      <c r="AS82" s="443"/>
      <c r="AT82" s="444">
        <f t="shared" si="1100"/>
        <v>0</v>
      </c>
      <c r="AU82" s="449">
        <f t="shared" si="1075"/>
        <v>0</v>
      </c>
      <c r="AV82" s="446"/>
      <c r="AW82" s="444">
        <f t="shared" si="1076"/>
        <v>0</v>
      </c>
      <c r="AX82" s="445">
        <f t="shared" si="1077"/>
        <v>0</v>
      </c>
      <c r="AY82" s="446"/>
      <c r="AZ82" s="444">
        <f t="shared" si="1078"/>
        <v>0</v>
      </c>
      <c r="BA82" s="446"/>
      <c r="BB82" s="442"/>
      <c r="BC82" s="442"/>
      <c r="BD82" s="442"/>
      <c r="BE82" s="441"/>
      <c r="BF82" s="441"/>
      <c r="BG82" s="441" t="e">
        <f t="shared" si="1079"/>
        <v>#DIV/0!</v>
      </c>
      <c r="BH82" s="443"/>
      <c r="BI82" s="443"/>
      <c r="BJ82" s="444">
        <f t="shared" si="1101"/>
        <v>0</v>
      </c>
      <c r="BK82" s="449">
        <f t="shared" si="1080"/>
        <v>0</v>
      </c>
      <c r="BL82" s="446"/>
      <c r="BM82" s="444">
        <f t="shared" si="1081"/>
        <v>0</v>
      </c>
      <c r="BN82" s="445">
        <f t="shared" si="1082"/>
        <v>0</v>
      </c>
      <c r="BO82" s="446"/>
      <c r="BP82" s="444">
        <f t="shared" si="1098"/>
        <v>0</v>
      </c>
      <c r="BQ82" s="446"/>
      <c r="BR82" s="442"/>
      <c r="BS82" s="442"/>
      <c r="BT82" s="442"/>
      <c r="BU82" s="441"/>
      <c r="BV82" s="441"/>
      <c r="BW82" s="441" t="e">
        <f t="shared" si="1083"/>
        <v>#DIV/0!</v>
      </c>
      <c r="BX82" s="443"/>
      <c r="BY82" s="443"/>
      <c r="BZ82" s="443"/>
      <c r="CA82" s="444">
        <f t="shared" si="1102"/>
        <v>0</v>
      </c>
      <c r="CB82" s="449">
        <f t="shared" si="1084"/>
        <v>0</v>
      </c>
      <c r="CC82" s="446"/>
      <c r="CD82" s="444">
        <f t="shared" si="1085"/>
        <v>0</v>
      </c>
      <c r="CE82" s="445">
        <f t="shared" si="1086"/>
        <v>0</v>
      </c>
      <c r="CF82" s="446"/>
      <c r="CG82" s="444">
        <f t="shared" si="1087"/>
        <v>0</v>
      </c>
      <c r="CH82" s="445">
        <f t="shared" si="1088"/>
        <v>0</v>
      </c>
      <c r="CI82" s="446"/>
      <c r="CJ82" s="444">
        <f t="shared" si="1099"/>
        <v>0</v>
      </c>
      <c r="CK82" s="446"/>
      <c r="CL82" s="450">
        <f t="shared" si="1103"/>
        <v>1</v>
      </c>
      <c r="CM82" s="442"/>
      <c r="CN82" s="442"/>
      <c r="CO82" s="442"/>
      <c r="CP82" s="441"/>
      <c r="CQ82" s="441"/>
      <c r="CR82" s="441"/>
      <c r="CS82" s="443"/>
      <c r="CT82" s="444">
        <f t="shared" si="1089"/>
        <v>0</v>
      </c>
      <c r="CU82" s="449">
        <f t="shared" si="1090"/>
        <v>0</v>
      </c>
      <c r="CV82" s="446"/>
      <c r="CW82" s="444">
        <f t="shared" si="1091"/>
        <v>0</v>
      </c>
      <c r="CX82" s="446"/>
      <c r="CY82" s="442"/>
      <c r="CZ82" s="442"/>
      <c r="DA82" s="442"/>
      <c r="DB82" s="441"/>
      <c r="DC82" s="441"/>
      <c r="DD82" s="441" t="e">
        <f t="shared" si="1092"/>
        <v>#DIV/0!</v>
      </c>
      <c r="DE82" s="443"/>
      <c r="DF82" s="444">
        <f t="shared" si="1104"/>
        <v>0</v>
      </c>
      <c r="DG82" s="445">
        <f t="shared" si="1093"/>
        <v>0</v>
      </c>
      <c r="DH82" s="446"/>
      <c r="DI82" s="442"/>
      <c r="DJ82" s="442"/>
      <c r="DK82" s="442"/>
      <c r="DL82" s="441"/>
      <c r="DM82" s="441"/>
      <c r="DN82" s="441" t="e">
        <f t="shared" si="1094"/>
        <v>#DIV/0!</v>
      </c>
      <c r="DO82" s="443"/>
      <c r="DP82" s="444">
        <f t="shared" si="1105"/>
        <v>0</v>
      </c>
      <c r="DQ82" s="445">
        <f t="shared" si="1095"/>
        <v>0</v>
      </c>
      <c r="DR82" s="446"/>
      <c r="DS82" s="442"/>
      <c r="DT82" s="447"/>
      <c r="DU82" s="447"/>
      <c r="DV82" s="441" t="e">
        <f t="shared" si="1096"/>
        <v>#DIV/0!</v>
      </c>
      <c r="DW82" s="441"/>
      <c r="DX82" s="441" t="e">
        <f t="shared" si="1112"/>
        <v>#DIV/0!</v>
      </c>
      <c r="DY82" s="443"/>
      <c r="DZ82" s="444">
        <f t="shared" si="1108"/>
        <v>0</v>
      </c>
      <c r="EA82" s="445">
        <f t="shared" si="1097"/>
        <v>0</v>
      </c>
      <c r="EB82" s="446"/>
    </row>
    <row r="83" ht="49.5" customHeight="1">
      <c r="A83" s="152" t="s">
        <v>1020</v>
      </c>
      <c r="B83" s="441">
        <f>'[7]численность 2020'!C92</f>
        <v>6.8000001907348633</v>
      </c>
      <c r="C83" s="442">
        <v>19.143528</v>
      </c>
      <c r="D83" s="442">
        <v>20.368932999999998</v>
      </c>
      <c r="E83" s="442">
        <f>'[7]численность 2020'!D92</f>
        <v>18.352561950683594</v>
      </c>
      <c r="F83" s="441">
        <v>2.8152249999999999</v>
      </c>
      <c r="G83" s="441">
        <f t="shared" si="1067"/>
        <v>2.9954311989214504</v>
      </c>
      <c r="H83" s="441">
        <f t="shared" si="1109"/>
        <v>2.6989060935158982</v>
      </c>
      <c r="I83" s="443">
        <f>'[7]заявки 2020-2021'!O88</f>
        <v>0</v>
      </c>
      <c r="J83" s="444">
        <f t="shared" si="1110"/>
        <v>0</v>
      </c>
      <c r="K83" s="445">
        <f t="shared" si="1068"/>
        <v>0</v>
      </c>
      <c r="L83" s="446"/>
      <c r="M83" s="442">
        <v>0</v>
      </c>
      <c r="N83" s="442">
        <v>0</v>
      </c>
      <c r="O83" s="447">
        <f>'[7]заявки 2020-2021'!K88</f>
        <v>0</v>
      </c>
      <c r="P83" s="441">
        <f t="shared" si="1069"/>
        <v>0</v>
      </c>
      <c r="Q83" s="441">
        <v>0</v>
      </c>
      <c r="R83" s="441">
        <f t="shared" si="1070"/>
        <v>0</v>
      </c>
      <c r="S83" s="443">
        <f>'[7]заявки 2020-2021'!M88</f>
        <v>0</v>
      </c>
      <c r="T83" s="443">
        <f>'[7]заявки 2020-2021'!N88</f>
        <v>0</v>
      </c>
      <c r="U83" s="444">
        <f t="shared" si="1106"/>
        <v>0</v>
      </c>
      <c r="V83" s="445">
        <f t="shared" si="1071"/>
        <v>0</v>
      </c>
      <c r="W83" s="446"/>
      <c r="X83" s="446"/>
      <c r="Y83" s="448"/>
      <c r="Z83" s="442">
        <v>0</v>
      </c>
      <c r="AA83" s="442">
        <v>0</v>
      </c>
      <c r="AB83" s="442">
        <f>'[7]численность 2020'!E92</f>
        <v>0</v>
      </c>
      <c r="AC83" s="441">
        <v>0</v>
      </c>
      <c r="AD83" s="441">
        <v>0</v>
      </c>
      <c r="AE83" s="441">
        <f t="shared" si="1111"/>
        <v>0</v>
      </c>
      <c r="AF83" s="443">
        <f>'[7]заявки 2020-2021'!J88</f>
        <v>0</v>
      </c>
      <c r="AG83" s="444">
        <f t="shared" si="1107"/>
        <v>0</v>
      </c>
      <c r="AH83" s="445">
        <f t="shared" si="1072"/>
        <v>0</v>
      </c>
      <c r="AI83" s="449">
        <f t="shared" si="1073"/>
        <v>0</v>
      </c>
      <c r="AJ83" s="446"/>
      <c r="AK83" s="446"/>
      <c r="AL83" s="442">
        <v>0</v>
      </c>
      <c r="AM83" s="442">
        <v>0</v>
      </c>
      <c r="AN83" s="442">
        <f>'[7]численность 2020'!F92</f>
        <v>0</v>
      </c>
      <c r="AO83" s="441">
        <v>0</v>
      </c>
      <c r="AP83" s="441">
        <v>0</v>
      </c>
      <c r="AQ83" s="441">
        <f t="shared" si="1074"/>
        <v>0</v>
      </c>
      <c r="AR83" s="443">
        <f>'[7]заявки 2020-2021'!D88</f>
        <v>0</v>
      </c>
      <c r="AS83" s="443">
        <f>'[7]заявки 2020-2021'!E88</f>
        <v>0</v>
      </c>
      <c r="AT83" s="444">
        <f t="shared" si="1100"/>
        <v>0</v>
      </c>
      <c r="AU83" s="449">
        <f t="shared" si="1075"/>
        <v>0</v>
      </c>
      <c r="AV83" s="446"/>
      <c r="AW83" s="444">
        <f t="shared" si="1076"/>
        <v>0</v>
      </c>
      <c r="AX83" s="445">
        <f t="shared" si="1077"/>
        <v>0</v>
      </c>
      <c r="AY83" s="446"/>
      <c r="AZ83" s="444">
        <f t="shared" si="1078"/>
        <v>0</v>
      </c>
      <c r="BA83" s="446"/>
      <c r="BB83" s="442">
        <v>0</v>
      </c>
      <c r="BC83" s="442">
        <v>0</v>
      </c>
      <c r="BD83" s="442">
        <f>'[7]численность 2020'!G92</f>
        <v>0</v>
      </c>
      <c r="BE83" s="441">
        <v>0</v>
      </c>
      <c r="BF83" s="441">
        <v>0</v>
      </c>
      <c r="BG83" s="441">
        <f t="shared" si="1079"/>
        <v>0</v>
      </c>
      <c r="BH83" s="443">
        <f>'[7]заявки 2020-2021'!B88</f>
        <v>0</v>
      </c>
      <c r="BI83" s="443">
        <f>'[7]заявки 2020-2021'!C88</f>
        <v>0</v>
      </c>
      <c r="BJ83" s="444">
        <f t="shared" si="1101"/>
        <v>0</v>
      </c>
      <c r="BK83" s="449">
        <f t="shared" si="1080"/>
        <v>0</v>
      </c>
      <c r="BL83" s="446"/>
      <c r="BM83" s="444">
        <f t="shared" si="1081"/>
        <v>0</v>
      </c>
      <c r="BN83" s="445">
        <f t="shared" si="1082"/>
        <v>0</v>
      </c>
      <c r="BO83" s="446"/>
      <c r="BP83" s="444">
        <f t="shared" si="1098"/>
        <v>0</v>
      </c>
      <c r="BQ83" s="446"/>
      <c r="BR83" s="442">
        <v>0</v>
      </c>
      <c r="BS83" s="442">
        <v>0.94129200000000002</v>
      </c>
      <c r="BT83" s="442">
        <f>'[7]численность 2020'!H92</f>
        <v>1.8473702669143677</v>
      </c>
      <c r="BU83" s="441">
        <v>0</v>
      </c>
      <c r="BV83" s="441">
        <v>0.13842499999999999</v>
      </c>
      <c r="BW83" s="441">
        <f t="shared" si="1083"/>
        <v>0.27167209045544538</v>
      </c>
      <c r="BX83" s="443">
        <f>'[7]заявки 2020-2021'!F88</f>
        <v>0</v>
      </c>
      <c r="BY83" s="443">
        <f>'[7]заявки 2020-2021'!G88</f>
        <v>0</v>
      </c>
      <c r="BZ83" s="443">
        <f>'[7]заявки 2020-2021'!H88</f>
        <v>0</v>
      </c>
      <c r="CA83" s="444">
        <f t="shared" si="1102"/>
        <v>5.5421108007431032e-002</v>
      </c>
      <c r="CB83" s="449">
        <f t="shared" si="1084"/>
        <v>0</v>
      </c>
      <c r="CC83" s="446"/>
      <c r="CD83" s="444">
        <f t="shared" si="1085"/>
        <v>0</v>
      </c>
      <c r="CE83" s="445">
        <f t="shared" si="1086"/>
        <v>0</v>
      </c>
      <c r="CF83" s="446"/>
      <c r="CG83" s="444">
        <f t="shared" si="1087"/>
        <v>0</v>
      </c>
      <c r="CH83" s="445">
        <f t="shared" si="1088"/>
        <v>0</v>
      </c>
      <c r="CI83" s="446"/>
      <c r="CJ83" s="444">
        <f t="shared" si="1099"/>
        <v>0</v>
      </c>
      <c r="CK83" s="446"/>
      <c r="CL83" s="450">
        <f t="shared" si="1103"/>
        <v>1</v>
      </c>
      <c r="CM83" s="442">
        <v>0</v>
      </c>
      <c r="CN83" s="442">
        <v>0</v>
      </c>
      <c r="CO83" s="442" t="e">
        <f>#NAME?</f>
        <v>#REF!</v>
      </c>
      <c r="CP83" s="441">
        <v>0</v>
      </c>
      <c r="CQ83" s="441">
        <v>0</v>
      </c>
      <c r="CR83" s="441" t="e">
        <f>#NAME?</f>
        <v>#REF!</v>
      </c>
      <c r="CS83" s="443" t="e">
        <f>#NAME?</f>
        <v>#REF!</v>
      </c>
      <c r="CT83" s="444" t="e">
        <f t="shared" si="1089"/>
        <v>#REF!</v>
      </c>
      <c r="CU83" s="449" t="e">
        <f t="shared" si="1090"/>
        <v>#REF!</v>
      </c>
      <c r="CV83" s="446"/>
      <c r="CW83" s="444">
        <f t="shared" si="1091"/>
        <v>0</v>
      </c>
      <c r="CX83" s="446"/>
      <c r="CY83" s="442">
        <v>1.5581940000000001</v>
      </c>
      <c r="CZ83" s="442">
        <v>2.0928309999999999</v>
      </c>
      <c r="DA83" s="442">
        <f>'[7]численность 2020'!I92</f>
        <v>2.5174205303192139</v>
      </c>
      <c r="DB83" s="441">
        <v>0.22914599999999999</v>
      </c>
      <c r="DC83" s="441">
        <v>0.30776900000000001</v>
      </c>
      <c r="DD83" s="441">
        <f t="shared" si="1092"/>
        <v>0.37020889113345173</v>
      </c>
      <c r="DE83" s="443">
        <f>'[7]заявки 2020-2021'!I88</f>
        <v>0</v>
      </c>
      <c r="DF83" s="444">
        <f t="shared" si="1104"/>
        <v>0</v>
      </c>
      <c r="DG83" s="445">
        <f t="shared" si="1093"/>
        <v>0</v>
      </c>
      <c r="DH83" s="446"/>
      <c r="DI83" s="442">
        <v>0</v>
      </c>
      <c r="DJ83" s="442">
        <v>0</v>
      </c>
      <c r="DK83" s="442">
        <f>'[7]численность 2020'!J92</f>
        <v>0</v>
      </c>
      <c r="DL83" s="441">
        <v>0</v>
      </c>
      <c r="DM83" s="441">
        <v>0</v>
      </c>
      <c r="DN83" s="441">
        <f t="shared" si="1094"/>
        <v>0</v>
      </c>
      <c r="DO83" s="443">
        <f>'[7]заявки 2020-2021'!P88</f>
        <v>0</v>
      </c>
      <c r="DP83" s="444">
        <f t="shared" si="1105"/>
        <v>0</v>
      </c>
      <c r="DQ83" s="445">
        <f t="shared" si="1095"/>
        <v>0</v>
      </c>
      <c r="DR83" s="446"/>
      <c r="DS83" s="442">
        <v>0</v>
      </c>
      <c r="DT83" s="447">
        <v>0</v>
      </c>
      <c r="DU83" s="447">
        <f>'[7]заявки 2020-2021'!Q88</f>
        <v>0</v>
      </c>
      <c r="DV83" s="441">
        <f t="shared" si="1096"/>
        <v>0</v>
      </c>
      <c r="DW83" s="441">
        <v>0</v>
      </c>
      <c r="DX83" s="441">
        <f t="shared" si="1112"/>
        <v>0</v>
      </c>
      <c r="DY83" s="443">
        <f>'[7]заявки 2020-2021'!S88</f>
        <v>0</v>
      </c>
      <c r="DZ83" s="444">
        <f t="shared" si="1108"/>
        <v>0</v>
      </c>
      <c r="EA83" s="445">
        <f t="shared" si="1097"/>
        <v>0</v>
      </c>
      <c r="EB83" s="446"/>
    </row>
    <row r="84" ht="51" customHeight="1">
      <c r="A84" s="152" t="s">
        <v>315</v>
      </c>
      <c r="B84" s="441">
        <f>'[7]численность 2020'!C91</f>
        <v>1739.5999755859375</v>
      </c>
      <c r="C84" s="442">
        <v>2720.0563959999999</v>
      </c>
      <c r="D84" s="442">
        <v>2763.0385740000002</v>
      </c>
      <c r="E84" s="442">
        <f>'[7]численность 2020'!D91</f>
        <v>2904.51220703125</v>
      </c>
      <c r="F84" s="441">
        <v>1.5636099999999999</v>
      </c>
      <c r="G84" s="441">
        <f t="shared" si="1067"/>
        <v>1.5883183565164714</v>
      </c>
      <c r="H84" s="441">
        <f t="shared" si="1109"/>
        <v>1.6696437386721297</v>
      </c>
      <c r="I84" s="443">
        <f>'[7]заявки 2020-2021'!O89</f>
        <v>1082</v>
      </c>
      <c r="J84" s="444">
        <f t="shared" si="1110"/>
        <v>1016.5792724609374</v>
      </c>
      <c r="K84" s="445">
        <f t="shared" si="1068"/>
        <v>1016.5792724609374</v>
      </c>
      <c r="L84" s="446">
        <v>1016</v>
      </c>
      <c r="M84" s="442">
        <v>278</v>
      </c>
      <c r="N84" s="442">
        <v>300</v>
      </c>
      <c r="O84" s="447">
        <f>'[7]заявки 2020-2021'!K89</f>
        <v>417</v>
      </c>
      <c r="P84" s="441">
        <f t="shared" si="1069"/>
        <v>0.15980685439269632</v>
      </c>
      <c r="Q84" s="441">
        <v>0.172453</v>
      </c>
      <c r="R84" s="441">
        <f t="shared" si="1070"/>
        <v>0.2397102815890445</v>
      </c>
      <c r="S84" s="443">
        <f>'[7]заявки 2020-2021'!M89</f>
        <v>42</v>
      </c>
      <c r="T84" s="443">
        <f>'[7]заявки 2020-2021'!N89</f>
        <v>11</v>
      </c>
      <c r="U84" s="444">
        <f t="shared" si="1106"/>
        <v>62.549999999999997</v>
      </c>
      <c r="V84" s="445">
        <f t="shared" si="1071"/>
        <v>42</v>
      </c>
      <c r="W84" s="446">
        <v>42</v>
      </c>
      <c r="X84" s="446">
        <v>11</v>
      </c>
      <c r="Y84" s="448"/>
      <c r="Z84" s="442">
        <v>484.91891500000003</v>
      </c>
      <c r="AA84" s="442">
        <v>533.87145999999996</v>
      </c>
      <c r="AB84" s="442">
        <f>'[7]численность 2020'!E91</f>
        <v>768.19732666015625</v>
      </c>
      <c r="AC84" s="441">
        <v>0.27875299999999997</v>
      </c>
      <c r="AD84" s="441">
        <v>0.30689300000000003</v>
      </c>
      <c r="AE84" s="441">
        <f t="shared" si="1111"/>
        <v>0.44159423858430996</v>
      </c>
      <c r="AF84" s="443">
        <f>'[7]заявки 2020-2021'!J89</f>
        <v>33</v>
      </c>
      <c r="AG84" s="444">
        <f t="shared" si="1107"/>
        <v>38.409866333007813</v>
      </c>
      <c r="AH84" s="445">
        <f t="shared" si="1072"/>
        <v>33</v>
      </c>
      <c r="AI84" s="449">
        <f t="shared" si="1073"/>
        <v>24.75</v>
      </c>
      <c r="AJ84" s="446">
        <v>33</v>
      </c>
      <c r="AK84" s="446">
        <v>24</v>
      </c>
      <c r="AL84" s="442">
        <v>710.46252400000003</v>
      </c>
      <c r="AM84" s="442">
        <v>694.14581299999998</v>
      </c>
      <c r="AN84" s="442">
        <f>'[7]численность 2020'!F91</f>
        <v>674.2618408203125</v>
      </c>
      <c r="AO84" s="441">
        <v>0.40840599999999999</v>
      </c>
      <c r="AP84" s="441">
        <v>0.39902599999999999</v>
      </c>
      <c r="AQ84" s="441">
        <f t="shared" si="1074"/>
        <v>0.38759591301627005</v>
      </c>
      <c r="AR84" s="443">
        <f>'[7]заявки 2020-2021'!D89</f>
        <v>0</v>
      </c>
      <c r="AS84" s="443">
        <f>'[7]заявки 2020-2021'!E89</f>
        <v>0</v>
      </c>
      <c r="AT84" s="444">
        <f t="shared" si="1100"/>
        <v>20.227855224609375</v>
      </c>
      <c r="AU84" s="449">
        <f t="shared" si="1075"/>
        <v>0</v>
      </c>
      <c r="AV84" s="446"/>
      <c r="AW84" s="444">
        <f t="shared" si="1076"/>
        <v>0</v>
      </c>
      <c r="AX84" s="445">
        <f t="shared" si="1077"/>
        <v>0</v>
      </c>
      <c r="AY84" s="446"/>
      <c r="AZ84" s="444">
        <f t="shared" si="1078"/>
        <v>0</v>
      </c>
      <c r="BA84" s="446"/>
      <c r="BB84" s="442">
        <v>1049.0600589999999</v>
      </c>
      <c r="BC84" s="442">
        <v>1015.541015625</v>
      </c>
      <c r="BD84" s="442">
        <f>'[7]численность 2020'!G91</f>
        <v>1089.768310546875</v>
      </c>
      <c r="BE84" s="441">
        <v>0.603047</v>
      </c>
      <c r="BF84" s="441">
        <v>0.58377800000000002</v>
      </c>
      <c r="BG84" s="441">
        <f t="shared" si="1079"/>
        <v>0.62644764649402562</v>
      </c>
      <c r="BH84" s="443">
        <f>'[7]заявки 2020-2021'!B89</f>
        <v>35</v>
      </c>
      <c r="BI84" s="443">
        <f>'[7]заявки 2020-2021'!C89</f>
        <v>0</v>
      </c>
      <c r="BJ84" s="444">
        <f t="shared" si="1101"/>
        <v>32.693049316406245</v>
      </c>
      <c r="BK84" s="449">
        <f t="shared" si="1080"/>
        <v>32.693049316406245</v>
      </c>
      <c r="BL84" s="446">
        <v>32</v>
      </c>
      <c r="BM84" s="444">
        <f t="shared" si="1081"/>
        <v>8</v>
      </c>
      <c r="BN84" s="445">
        <f t="shared" si="1082"/>
        <v>0</v>
      </c>
      <c r="BO84" s="446"/>
      <c r="BP84" s="444">
        <f t="shared" si="1098"/>
        <v>6.4000000000000004</v>
      </c>
      <c r="BQ84" s="446">
        <v>6</v>
      </c>
      <c r="BR84" s="442">
        <v>1513.3979489999999</v>
      </c>
      <c r="BS84" s="442">
        <v>1256.516846</v>
      </c>
      <c r="BT84" s="442">
        <f>'[7]численность 2020'!H91</f>
        <v>1617.07568359375</v>
      </c>
      <c r="BU84" s="441">
        <v>0.86996899999999999</v>
      </c>
      <c r="BV84" s="441">
        <v>0.722302</v>
      </c>
      <c r="BW84" s="441">
        <f t="shared" si="1083"/>
        <v>0.92956754787782836</v>
      </c>
      <c r="BX84" s="443">
        <f>'[7]заявки 2020-2021'!F89</f>
        <v>51</v>
      </c>
      <c r="BY84" s="443">
        <f>'[7]заявки 2020-2021'!G89</f>
        <v>3</v>
      </c>
      <c r="BZ84" s="443">
        <f>'[7]заявки 2020-2021'!H89</f>
        <v>3</v>
      </c>
      <c r="CA84" s="444">
        <f t="shared" si="1102"/>
        <v>48.512270507812495</v>
      </c>
      <c r="CB84" s="449">
        <f t="shared" si="1084"/>
        <v>48.512270507812495</v>
      </c>
      <c r="CC84" s="446">
        <v>48</v>
      </c>
      <c r="CD84" s="444">
        <f t="shared" si="1085"/>
        <v>6</v>
      </c>
      <c r="CE84" s="445">
        <f t="shared" si="1086"/>
        <v>3</v>
      </c>
      <c r="CF84" s="446">
        <v>3</v>
      </c>
      <c r="CG84" s="444">
        <f t="shared" si="1087"/>
        <v>6</v>
      </c>
      <c r="CH84" s="445">
        <f t="shared" si="1088"/>
        <v>3</v>
      </c>
      <c r="CI84" s="446">
        <v>3</v>
      </c>
      <c r="CJ84" s="444">
        <f t="shared" si="1099"/>
        <v>9.6000000000000014</v>
      </c>
      <c r="CK84" s="446">
        <v>9</v>
      </c>
      <c r="CL84" s="450">
        <f t="shared" si="1103"/>
        <v>1</v>
      </c>
      <c r="CM84" s="442">
        <v>0</v>
      </c>
      <c r="CN84" s="442">
        <v>0</v>
      </c>
      <c r="CO84" s="442" t="e">
        <f>#NAME?</f>
        <v>#REF!</v>
      </c>
      <c r="CP84" s="441">
        <v>0</v>
      </c>
      <c r="CQ84" s="441">
        <v>0</v>
      </c>
      <c r="CR84" s="441" t="e">
        <f>#NAME?</f>
        <v>#REF!</v>
      </c>
      <c r="CS84" s="443" t="e">
        <f>#NAME?</f>
        <v>#REF!</v>
      </c>
      <c r="CT84" s="444" t="e">
        <f t="shared" si="1089"/>
        <v>#REF!</v>
      </c>
      <c r="CU84" s="449" t="e">
        <f t="shared" si="1090"/>
        <v>#REF!</v>
      </c>
      <c r="CV84" s="446"/>
      <c r="CW84" s="444">
        <f t="shared" si="1091"/>
        <v>0</v>
      </c>
      <c r="CX84" s="446"/>
      <c r="CY84" s="442">
        <v>296.02606200000002</v>
      </c>
      <c r="CZ84" s="442">
        <v>444.42257699999999</v>
      </c>
      <c r="DA84" s="442">
        <f>'[7]численность 2020'!I91</f>
        <v>393.31936645507813</v>
      </c>
      <c r="DB84" s="441">
        <v>0.17016899999999999</v>
      </c>
      <c r="DC84" s="441">
        <v>0.25547399999999998</v>
      </c>
      <c r="DD84" s="441">
        <f t="shared" si="1092"/>
        <v>0.22609759253566272</v>
      </c>
      <c r="DE84" s="443">
        <f>'[7]заявки 2020-2021'!I89</f>
        <v>13</v>
      </c>
      <c r="DF84" s="444">
        <f t="shared" si="1104"/>
        <v>70.797485961914063</v>
      </c>
      <c r="DG84" s="445">
        <f t="shared" si="1093"/>
        <v>13</v>
      </c>
      <c r="DH84" s="446">
        <v>13</v>
      </c>
      <c r="DI84" s="442">
        <v>22.554369000000001</v>
      </c>
      <c r="DJ84" s="442">
        <v>11.286924000000001</v>
      </c>
      <c r="DK84" s="442">
        <f>'[7]численность 2020'!J91</f>
        <v>0</v>
      </c>
      <c r="DL84" s="441">
        <v>6.4879999999999998e-003</v>
      </c>
      <c r="DM84" s="441">
        <v>6.4879999999999998e-003</v>
      </c>
      <c r="DN84" s="441">
        <f t="shared" si="1094"/>
        <v>0</v>
      </c>
      <c r="DO84" s="443">
        <f>'[7]заявки 2020-2021'!P89</f>
        <v>0</v>
      </c>
      <c r="DP84" s="444">
        <f t="shared" si="1105"/>
        <v>0</v>
      </c>
      <c r="DQ84" s="445">
        <f t="shared" si="1095"/>
        <v>0</v>
      </c>
      <c r="DR84" s="446"/>
      <c r="DS84" s="442">
        <v>0</v>
      </c>
      <c r="DT84" s="447">
        <v>0</v>
      </c>
      <c r="DU84" s="447">
        <f>'[7]заявки 2020-2021'!Q89</f>
        <v>0</v>
      </c>
      <c r="DV84" s="441">
        <f t="shared" si="1096"/>
        <v>0</v>
      </c>
      <c r="DW84" s="441">
        <v>0</v>
      </c>
      <c r="DX84" s="441">
        <f t="shared" si="1112"/>
        <v>0</v>
      </c>
      <c r="DY84" s="443">
        <f>'[7]заявки 2020-2021'!S89</f>
        <v>0</v>
      </c>
      <c r="DZ84" s="444">
        <f t="shared" si="1108"/>
        <v>0</v>
      </c>
      <c r="EA84" s="445">
        <f t="shared" si="1097"/>
        <v>0</v>
      </c>
      <c r="EB84" s="446"/>
    </row>
    <row r="85" ht="13.5" customHeight="1">
      <c r="A85" s="268" t="s">
        <v>141</v>
      </c>
      <c r="B85" s="441"/>
      <c r="C85" s="442"/>
      <c r="D85" s="442"/>
      <c r="E85" s="442"/>
      <c r="F85" s="441"/>
      <c r="G85" s="441" t="e">
        <f t="shared" si="1067"/>
        <v>#DIV/0!</v>
      </c>
      <c r="H85" s="441"/>
      <c r="I85" s="443"/>
      <c r="J85" s="444"/>
      <c r="K85" s="445">
        <f t="shared" si="1068"/>
        <v>0</v>
      </c>
      <c r="L85" s="446"/>
      <c r="M85" s="442"/>
      <c r="N85" s="442"/>
      <c r="O85" s="447"/>
      <c r="P85" s="441"/>
      <c r="Q85" s="441"/>
      <c r="R85" s="441" t="e">
        <f t="shared" si="1070"/>
        <v>#DIV/0!</v>
      </c>
      <c r="S85" s="443"/>
      <c r="T85" s="443"/>
      <c r="U85" s="444">
        <f t="shared" si="1106"/>
        <v>0</v>
      </c>
      <c r="V85" s="445">
        <f t="shared" si="1071"/>
        <v>0</v>
      </c>
      <c r="W85" s="446"/>
      <c r="X85" s="446"/>
      <c r="Y85" s="448"/>
      <c r="Z85" s="442"/>
      <c r="AA85" s="442"/>
      <c r="AB85" s="442"/>
      <c r="AC85" s="441"/>
      <c r="AD85" s="441"/>
      <c r="AE85" s="441" t="e">
        <f t="shared" si="1111"/>
        <v>#DIV/0!</v>
      </c>
      <c r="AF85" s="443"/>
      <c r="AG85" s="444">
        <f t="shared" si="1107"/>
        <v>0</v>
      </c>
      <c r="AH85" s="445">
        <f t="shared" si="1072"/>
        <v>0</v>
      </c>
      <c r="AI85" s="449">
        <f t="shared" si="1073"/>
        <v>0</v>
      </c>
      <c r="AJ85" s="446"/>
      <c r="AK85" s="446"/>
      <c r="AL85" s="442"/>
      <c r="AM85" s="442"/>
      <c r="AN85" s="442"/>
      <c r="AO85" s="441"/>
      <c r="AP85" s="441"/>
      <c r="AQ85" s="441" t="e">
        <f t="shared" si="1074"/>
        <v>#DIV/0!</v>
      </c>
      <c r="AR85" s="443"/>
      <c r="AS85" s="443"/>
      <c r="AT85" s="444">
        <f t="shared" si="1100"/>
        <v>0</v>
      </c>
      <c r="AU85" s="449">
        <f t="shared" si="1075"/>
        <v>0</v>
      </c>
      <c r="AV85" s="446"/>
      <c r="AW85" s="444">
        <f t="shared" si="1076"/>
        <v>0</v>
      </c>
      <c r="AX85" s="445">
        <f t="shared" si="1077"/>
        <v>0</v>
      </c>
      <c r="AY85" s="446"/>
      <c r="AZ85" s="444">
        <f t="shared" si="1078"/>
        <v>0</v>
      </c>
      <c r="BA85" s="446"/>
      <c r="BB85" s="442"/>
      <c r="BC85" s="442"/>
      <c r="BD85" s="442"/>
      <c r="BE85" s="441"/>
      <c r="BF85" s="441"/>
      <c r="BG85" s="441" t="e">
        <f t="shared" si="1079"/>
        <v>#DIV/0!</v>
      </c>
      <c r="BH85" s="443"/>
      <c r="BI85" s="443"/>
      <c r="BJ85" s="444">
        <f t="shared" si="1101"/>
        <v>0</v>
      </c>
      <c r="BK85" s="449">
        <f t="shared" si="1080"/>
        <v>0</v>
      </c>
      <c r="BL85" s="446"/>
      <c r="BM85" s="444">
        <f t="shared" si="1081"/>
        <v>0</v>
      </c>
      <c r="BN85" s="445">
        <f t="shared" si="1082"/>
        <v>0</v>
      </c>
      <c r="BO85" s="446"/>
      <c r="BP85" s="444">
        <f t="shared" si="1098"/>
        <v>0</v>
      </c>
      <c r="BQ85" s="446"/>
      <c r="BR85" s="442"/>
      <c r="BS85" s="442"/>
      <c r="BT85" s="442"/>
      <c r="BU85" s="441"/>
      <c r="BV85" s="441"/>
      <c r="BW85" s="441" t="e">
        <f t="shared" si="1083"/>
        <v>#DIV/0!</v>
      </c>
      <c r="BX85" s="443"/>
      <c r="BY85" s="443"/>
      <c r="BZ85" s="443"/>
      <c r="CA85" s="444">
        <f t="shared" si="1102"/>
        <v>0</v>
      </c>
      <c r="CB85" s="449">
        <f t="shared" si="1084"/>
        <v>0</v>
      </c>
      <c r="CC85" s="446"/>
      <c r="CD85" s="444">
        <f t="shared" si="1085"/>
        <v>0</v>
      </c>
      <c r="CE85" s="445">
        <f t="shared" si="1086"/>
        <v>0</v>
      </c>
      <c r="CF85" s="446"/>
      <c r="CG85" s="444">
        <f t="shared" si="1087"/>
        <v>0</v>
      </c>
      <c r="CH85" s="445">
        <f t="shared" si="1088"/>
        <v>0</v>
      </c>
      <c r="CI85" s="446"/>
      <c r="CJ85" s="444">
        <f t="shared" si="1099"/>
        <v>0</v>
      </c>
      <c r="CK85" s="446"/>
      <c r="CL85" s="450">
        <f t="shared" si="1103"/>
        <v>1</v>
      </c>
      <c r="CM85" s="442"/>
      <c r="CN85" s="442"/>
      <c r="CO85" s="442"/>
      <c r="CP85" s="441"/>
      <c r="CQ85" s="441"/>
      <c r="CR85" s="441"/>
      <c r="CS85" s="443"/>
      <c r="CT85" s="444">
        <f t="shared" si="1089"/>
        <v>0</v>
      </c>
      <c r="CU85" s="449">
        <f t="shared" si="1090"/>
        <v>0</v>
      </c>
      <c r="CV85" s="446"/>
      <c r="CW85" s="444">
        <f t="shared" si="1091"/>
        <v>0</v>
      </c>
      <c r="CX85" s="446"/>
      <c r="CY85" s="442"/>
      <c r="CZ85" s="442"/>
      <c r="DA85" s="442"/>
      <c r="DB85" s="441"/>
      <c r="DC85" s="441"/>
      <c r="DD85" s="441" t="e">
        <f t="shared" si="1092"/>
        <v>#DIV/0!</v>
      </c>
      <c r="DE85" s="443"/>
      <c r="DF85" s="444">
        <f t="shared" si="1104"/>
        <v>0</v>
      </c>
      <c r="DG85" s="445">
        <f t="shared" si="1093"/>
        <v>0</v>
      </c>
      <c r="DH85" s="446"/>
      <c r="DI85" s="442"/>
      <c r="DJ85" s="442"/>
      <c r="DK85" s="442"/>
      <c r="DL85" s="441"/>
      <c r="DM85" s="441"/>
      <c r="DN85" s="441" t="e">
        <f t="shared" si="1094"/>
        <v>#DIV/0!</v>
      </c>
      <c r="DO85" s="443"/>
      <c r="DP85" s="444">
        <f t="shared" si="1105"/>
        <v>0</v>
      </c>
      <c r="DQ85" s="445">
        <f t="shared" si="1095"/>
        <v>0</v>
      </c>
      <c r="DR85" s="446"/>
      <c r="DS85" s="442"/>
      <c r="DT85" s="447"/>
      <c r="DU85" s="447"/>
      <c r="DV85" s="441" t="e">
        <f t="shared" si="1096"/>
        <v>#DIV/0!</v>
      </c>
      <c r="DW85" s="441"/>
      <c r="DX85" s="441" t="e">
        <f t="shared" si="1112"/>
        <v>#DIV/0!</v>
      </c>
      <c r="DY85" s="443"/>
      <c r="DZ85" s="444">
        <f t="shared" si="1108"/>
        <v>0</v>
      </c>
      <c r="EA85" s="445">
        <f t="shared" si="1097"/>
        <v>0</v>
      </c>
      <c r="EB85" s="446"/>
    </row>
    <row r="86" ht="48" customHeight="1">
      <c r="A86" s="152" t="s">
        <v>142</v>
      </c>
      <c r="B86" s="441">
        <f>'[7]численность 2020'!C94</f>
        <v>1015</v>
      </c>
      <c r="C86" s="442">
        <v>1120.3660890000001</v>
      </c>
      <c r="D86" s="442">
        <v>1123.261841</v>
      </c>
      <c r="E86" s="442">
        <f>'[7]численность 2020'!D94</f>
        <v>1094.8201904296875</v>
      </c>
      <c r="F86" s="441">
        <v>1.109273</v>
      </c>
      <c r="G86" s="441">
        <f t="shared" si="1067"/>
        <v>1.1066619121382388</v>
      </c>
      <c r="H86" s="441">
        <f t="shared" si="1109"/>
        <v>1.0786405817041256</v>
      </c>
      <c r="I86" s="443">
        <f>'[7]заявки 2020-2021'!O91</f>
        <v>340</v>
      </c>
      <c r="J86" s="444">
        <f t="shared" si="1110"/>
        <v>383.18706665039059</v>
      </c>
      <c r="K86" s="445">
        <f t="shared" si="1068"/>
        <v>340</v>
      </c>
      <c r="L86" s="446">
        <v>340</v>
      </c>
      <c r="M86" s="442">
        <v>124</v>
      </c>
      <c r="N86" s="442">
        <v>154</v>
      </c>
      <c r="O86" s="447">
        <f>'[7]заявки 2020-2021'!K91</f>
        <v>163</v>
      </c>
      <c r="P86" s="441">
        <f t="shared" si="1069"/>
        <v>0.12216748768472907</v>
      </c>
      <c r="Q86" s="441">
        <v>0.151724</v>
      </c>
      <c r="R86" s="441">
        <f t="shared" si="1070"/>
        <v>0.16059113300492611</v>
      </c>
      <c r="S86" s="443">
        <f>'[7]заявки 2020-2021'!M91</f>
        <v>20</v>
      </c>
      <c r="T86" s="443">
        <f>'[7]заявки 2020-2021'!N91</f>
        <v>18</v>
      </c>
      <c r="U86" s="444">
        <f t="shared" si="1106"/>
        <v>24.449999999999999</v>
      </c>
      <c r="V86" s="445">
        <f t="shared" si="1071"/>
        <v>20</v>
      </c>
      <c r="W86" s="446">
        <v>20</v>
      </c>
      <c r="X86" s="446">
        <v>18</v>
      </c>
      <c r="Y86" s="448"/>
      <c r="Z86" s="442">
        <v>1815.4461670000001</v>
      </c>
      <c r="AA86" s="442">
        <v>1983.7607419999999</v>
      </c>
      <c r="AB86" s="442">
        <f>'[7]численность 2020'!E94</f>
        <v>2176.097900390625</v>
      </c>
      <c r="AC86" s="441">
        <v>1.797471</v>
      </c>
      <c r="AD86" s="441">
        <v>1.9544440000000001</v>
      </c>
      <c r="AE86" s="441">
        <f t="shared" si="1111"/>
        <v>2.1439388181188423</v>
      </c>
      <c r="AF86" s="443">
        <f>'[7]заявки 2020-2021'!J91</f>
        <v>26</v>
      </c>
      <c r="AG86" s="444">
        <f t="shared" si="1107"/>
        <v>108.80489501953126</v>
      </c>
      <c r="AH86" s="445">
        <f t="shared" si="1072"/>
        <v>26</v>
      </c>
      <c r="AI86" s="449">
        <f t="shared" si="1073"/>
        <v>19.5</v>
      </c>
      <c r="AJ86" s="446">
        <v>26</v>
      </c>
      <c r="AK86" s="446">
        <v>19</v>
      </c>
      <c r="AL86" s="442">
        <v>1853.5469969999999</v>
      </c>
      <c r="AM86" s="442">
        <v>1795.2132570000001</v>
      </c>
      <c r="AN86" s="442">
        <f>'[7]численность 2020'!F94</f>
        <v>2020.7132568359375</v>
      </c>
      <c r="AO86" s="441">
        <v>1.8351949999999999</v>
      </c>
      <c r="AP86" s="441">
        <v>1.768683</v>
      </c>
      <c r="AQ86" s="441">
        <f t="shared" si="1074"/>
        <v>1.9908504993457512</v>
      </c>
      <c r="AR86" s="443">
        <f>'[7]заявки 2020-2021'!D91</f>
        <v>70</v>
      </c>
      <c r="AS86" s="443">
        <f>'[7]заявки 2020-2021'!E91</f>
        <v>0</v>
      </c>
      <c r="AT86" s="444">
        <f t="shared" si="1100"/>
        <v>101.03566284179688</v>
      </c>
      <c r="AU86" s="449">
        <f t="shared" si="1075"/>
        <v>70</v>
      </c>
      <c r="AV86" s="446">
        <v>70</v>
      </c>
      <c r="AW86" s="444">
        <f t="shared" si="1076"/>
        <v>17.5</v>
      </c>
      <c r="AX86" s="445">
        <f t="shared" si="1077"/>
        <v>0</v>
      </c>
      <c r="AY86" s="446"/>
      <c r="AZ86" s="444">
        <f t="shared" si="1078"/>
        <v>35</v>
      </c>
      <c r="BA86" s="446">
        <v>35</v>
      </c>
      <c r="BB86" s="442">
        <v>690.96105999999997</v>
      </c>
      <c r="BC86" s="442">
        <v>825.89831500000003</v>
      </c>
      <c r="BD86" s="442">
        <f>'[7]численность 2020'!G94</f>
        <v>967.41204833984375</v>
      </c>
      <c r="BE86" s="441">
        <v>0.68411999999999995</v>
      </c>
      <c r="BF86" s="441">
        <v>0.813693</v>
      </c>
      <c r="BG86" s="441">
        <f t="shared" si="1079"/>
        <v>0.9531153185614224</v>
      </c>
      <c r="BH86" s="443">
        <f>'[7]заявки 2020-2021'!B91</f>
        <v>30</v>
      </c>
      <c r="BI86" s="443">
        <f>'[7]заявки 2020-2021'!C91</f>
        <v>0</v>
      </c>
      <c r="BJ86" s="444">
        <f t="shared" si="1101"/>
        <v>29.022361450195312</v>
      </c>
      <c r="BK86" s="449">
        <f t="shared" si="1080"/>
        <v>29.022361450195312</v>
      </c>
      <c r="BL86" s="446">
        <v>29</v>
      </c>
      <c r="BM86" s="444">
        <f t="shared" si="1081"/>
        <v>7.25</v>
      </c>
      <c r="BN86" s="445">
        <f t="shared" si="1082"/>
        <v>0</v>
      </c>
      <c r="BO86" s="446"/>
      <c r="BP86" s="444">
        <f t="shared" si="1098"/>
        <v>5.8000000000000007</v>
      </c>
      <c r="BQ86" s="446">
        <v>5</v>
      </c>
      <c r="BR86" s="442">
        <v>680.49206500000003</v>
      </c>
      <c r="BS86" s="442">
        <v>846.29089399999998</v>
      </c>
      <c r="BT86" s="442">
        <f>'[7]численность 2020'!H94</f>
        <v>1228.287109375</v>
      </c>
      <c r="BU86" s="441">
        <v>0.67375499999999999</v>
      </c>
      <c r="BV86" s="441">
        <v>0.83378399999999997</v>
      </c>
      <c r="BW86" s="441">
        <f t="shared" si="1083"/>
        <v>1.2101350831280788</v>
      </c>
      <c r="BX86" s="443">
        <f>'[7]заявки 2020-2021'!F91</f>
        <v>30</v>
      </c>
      <c r="BY86" s="443">
        <f>'[7]заявки 2020-2021'!G91</f>
        <v>6</v>
      </c>
      <c r="BZ86" s="443">
        <f>'[7]заявки 2020-2021'!H91</f>
        <v>0</v>
      </c>
      <c r="CA86" s="444">
        <f t="shared" si="1102"/>
        <v>61.414355468750003</v>
      </c>
      <c r="CB86" s="449">
        <f t="shared" si="1084"/>
        <v>30</v>
      </c>
      <c r="CC86" s="446">
        <v>30</v>
      </c>
      <c r="CD86" s="444">
        <f t="shared" si="1085"/>
        <v>3.75</v>
      </c>
      <c r="CE86" s="445">
        <f t="shared" si="1086"/>
        <v>3.75</v>
      </c>
      <c r="CF86" s="446">
        <v>6</v>
      </c>
      <c r="CG86" s="444">
        <f t="shared" si="1087"/>
        <v>3.75</v>
      </c>
      <c r="CH86" s="445">
        <f t="shared" si="1088"/>
        <v>0</v>
      </c>
      <c r="CI86" s="446"/>
      <c r="CJ86" s="444">
        <f t="shared" si="1099"/>
        <v>6</v>
      </c>
      <c r="CK86" s="446">
        <v>6</v>
      </c>
      <c r="CL86" s="450">
        <f t="shared" si="1103"/>
        <v>1</v>
      </c>
      <c r="CM86" s="442">
        <v>823</v>
      </c>
      <c r="CN86" s="442">
        <v>1188</v>
      </c>
      <c r="CO86" s="442" t="e">
        <f>#NAME?</f>
        <v>#REF!</v>
      </c>
      <c r="CP86" s="441">
        <v>0.81499999999999995</v>
      </c>
      <c r="CQ86" s="441">
        <v>1.1759999999999999</v>
      </c>
      <c r="CR86" s="441" t="e">
        <f>#NAME?</f>
        <v>#REF!</v>
      </c>
      <c r="CS86" s="443" t="e">
        <f>#NAME?</f>
        <v>#REF!</v>
      </c>
      <c r="CT86" s="444" t="e">
        <f t="shared" ref="CT86:CT149" si="1113">IF((CO86*0.10000000000000001)&gt;0,CO86*0.80000000000000004,0)</f>
        <v>#REF!</v>
      </c>
      <c r="CU86" s="449" t="e">
        <f t="shared" si="1090"/>
        <v>#REF!</v>
      </c>
      <c r="CV86" s="446"/>
      <c r="CW86" s="444">
        <f t="shared" si="1091"/>
        <v>0</v>
      </c>
      <c r="CX86" s="446"/>
      <c r="CY86" s="442">
        <v>0</v>
      </c>
      <c r="CZ86" s="442">
        <v>0</v>
      </c>
      <c r="DA86" s="442">
        <f>'[7]численность 2020'!I94</f>
        <v>0</v>
      </c>
      <c r="DB86" s="441">
        <v>0</v>
      </c>
      <c r="DC86" s="441">
        <v>0</v>
      </c>
      <c r="DD86" s="441">
        <f t="shared" si="1092"/>
        <v>0</v>
      </c>
      <c r="DE86" s="443">
        <f>'[7]заявки 2020-2021'!I91</f>
        <v>0</v>
      </c>
      <c r="DF86" s="444">
        <f t="shared" si="1104"/>
        <v>0</v>
      </c>
      <c r="DG86" s="445">
        <f t="shared" si="1093"/>
        <v>0</v>
      </c>
      <c r="DH86" s="446"/>
      <c r="DI86" s="442">
        <v>120.137306</v>
      </c>
      <c r="DJ86" s="442">
        <v>133.72164900000001</v>
      </c>
      <c r="DK86" s="442">
        <f>'[7]численность 2020'!J94</f>
        <v>135.42698669433594</v>
      </c>
      <c r="DL86" s="441">
        <v>0.131745</v>
      </c>
      <c r="DM86" s="441">
        <v>0.131745</v>
      </c>
      <c r="DN86" s="441">
        <f t="shared" si="1094"/>
        <v>0.13342560265451817</v>
      </c>
      <c r="DO86" s="443">
        <f>'[7]заявки 2020-2021'!P91</f>
        <v>6</v>
      </c>
      <c r="DP86" s="444">
        <f t="shared" si="1105"/>
        <v>13.542698669433594</v>
      </c>
      <c r="DQ86" s="445">
        <f t="shared" si="1095"/>
        <v>6</v>
      </c>
      <c r="DR86" s="446">
        <v>6</v>
      </c>
      <c r="DS86" s="442">
        <v>0</v>
      </c>
      <c r="DT86" s="447">
        <v>0</v>
      </c>
      <c r="DU86" s="447">
        <f>'[7]заявки 2020-2021'!Q91</f>
        <v>0</v>
      </c>
      <c r="DV86" s="441">
        <f t="shared" si="1096"/>
        <v>0</v>
      </c>
      <c r="DW86" s="441">
        <v>0</v>
      </c>
      <c r="DX86" s="441">
        <f t="shared" si="1112"/>
        <v>0</v>
      </c>
      <c r="DY86" s="443">
        <f>'[7]заявки 2020-2021'!S91</f>
        <v>0</v>
      </c>
      <c r="DZ86" s="444">
        <f t="shared" si="1108"/>
        <v>0</v>
      </c>
      <c r="EA86" s="445">
        <f t="shared" si="1097"/>
        <v>0</v>
      </c>
      <c r="EB86" s="446"/>
    </row>
    <row r="87" ht="37.5" customHeight="1">
      <c r="A87" s="152" t="s">
        <v>316</v>
      </c>
      <c r="B87" s="441">
        <f>'[7]численность 2020'!C96</f>
        <v>385.20001220703125</v>
      </c>
      <c r="C87" s="442">
        <v>1276.9296875</v>
      </c>
      <c r="D87" s="442">
        <v>1468.776611</v>
      </c>
      <c r="E87" s="442">
        <f>'[7]численность 2020'!D96</f>
        <v>1671.79931640625</v>
      </c>
      <c r="F87" s="441">
        <v>3.315013</v>
      </c>
      <c r="G87" s="441">
        <f t="shared" si="1067"/>
        <v>3.8130232730592697</v>
      </c>
      <c r="H87" s="441">
        <f t="shared" si="1109"/>
        <v>4.3400811615439867</v>
      </c>
      <c r="I87" s="443">
        <f>'[7]заявки 2020-2021'!O92</f>
        <v>470</v>
      </c>
      <c r="J87" s="444">
        <f t="shared" si="1110"/>
        <v>585.1297607421875</v>
      </c>
      <c r="K87" s="445">
        <f t="shared" si="1068"/>
        <v>470</v>
      </c>
      <c r="L87" s="446">
        <v>470</v>
      </c>
      <c r="M87" s="442">
        <v>80</v>
      </c>
      <c r="N87" s="442">
        <v>80</v>
      </c>
      <c r="O87" s="447">
        <f>'[7]заявки 2020-2021'!K92</f>
        <v>95</v>
      </c>
      <c r="P87" s="441">
        <f t="shared" si="1069"/>
        <v>0.20768431325231335</v>
      </c>
      <c r="Q87" s="441">
        <v>0.20768400000000001</v>
      </c>
      <c r="R87" s="441">
        <f t="shared" si="1070"/>
        <v>0.24662512198712208</v>
      </c>
      <c r="S87" s="443">
        <f>'[7]заявки 2020-2021'!M92</f>
        <v>9</v>
      </c>
      <c r="T87" s="443">
        <f>'[7]заявки 2020-2021'!N92</f>
        <v>5</v>
      </c>
      <c r="U87" s="444">
        <f t="shared" si="1106"/>
        <v>14.25</v>
      </c>
      <c r="V87" s="445">
        <f t="shared" si="1071"/>
        <v>9</v>
      </c>
      <c r="W87" s="446">
        <v>9</v>
      </c>
      <c r="X87" s="446">
        <v>5</v>
      </c>
      <c r="Y87" s="448"/>
      <c r="Z87" s="442">
        <v>1444.4746090000001</v>
      </c>
      <c r="AA87" s="442">
        <v>1423.1898189999999</v>
      </c>
      <c r="AB87" s="442">
        <f>'[7]численность 2020'!E96</f>
        <v>1466.3592529296875</v>
      </c>
      <c r="AC87" s="441">
        <v>3.7499729999999998</v>
      </c>
      <c r="AD87" s="441">
        <v>3.6946780000000001</v>
      </c>
      <c r="AE87" s="441">
        <f t="shared" si="1111"/>
        <v>3.8067476803234674</v>
      </c>
      <c r="AF87" s="443">
        <f>'[7]заявки 2020-2021'!J92</f>
        <v>69</v>
      </c>
      <c r="AG87" s="444">
        <f t="shared" si="1107"/>
        <v>73.317962646484375</v>
      </c>
      <c r="AH87" s="445">
        <f t="shared" si="1072"/>
        <v>69</v>
      </c>
      <c r="AI87" s="449">
        <f t="shared" si="1073"/>
        <v>51.75</v>
      </c>
      <c r="AJ87" s="446">
        <v>69</v>
      </c>
      <c r="AK87" s="446">
        <v>51</v>
      </c>
      <c r="AL87" s="442">
        <v>31.297297</v>
      </c>
      <c r="AM87" s="442">
        <v>12.489598000000001</v>
      </c>
      <c r="AN87" s="442">
        <f>'[7]численность 2020'!F96</f>
        <v>31.190286636352539</v>
      </c>
      <c r="AO87" s="441">
        <v>8.1250000000000003e-002</v>
      </c>
      <c r="AP87" s="441">
        <v>3.2424000000000001e-002</v>
      </c>
      <c r="AQ87" s="441">
        <f t="shared" si="1074"/>
        <v>8.0971665752671035e-002</v>
      </c>
      <c r="AR87" s="443">
        <f>'[7]заявки 2020-2021'!D92</f>
        <v>0</v>
      </c>
      <c r="AS87" s="443">
        <f>'[7]заявки 2020-2021'!E92</f>
        <v>0</v>
      </c>
      <c r="AT87" s="444">
        <f t="shared" si="1100"/>
        <v>0</v>
      </c>
      <c r="AU87" s="449">
        <f t="shared" si="1075"/>
        <v>0</v>
      </c>
      <c r="AV87" s="446"/>
      <c r="AW87" s="444">
        <f t="shared" si="1076"/>
        <v>0</v>
      </c>
      <c r="AX87" s="445">
        <f t="shared" si="1077"/>
        <v>0</v>
      </c>
      <c r="AY87" s="446"/>
      <c r="AZ87" s="444">
        <f t="shared" si="1078"/>
        <v>0</v>
      </c>
      <c r="BA87" s="446"/>
      <c r="BB87" s="442">
        <v>337.28054800000001</v>
      </c>
      <c r="BC87" s="442">
        <v>342.83944700000001</v>
      </c>
      <c r="BD87" s="442">
        <f>'[7]численность 2020'!G96</f>
        <v>399.54757690429688</v>
      </c>
      <c r="BE87" s="441">
        <v>0.87560800000000005</v>
      </c>
      <c r="BF87" s="441">
        <v>0.89002999999999999</v>
      </c>
      <c r="BG87" s="441">
        <f t="shared" si="1079"/>
        <v>1.0372470515124343</v>
      </c>
      <c r="BH87" s="443">
        <f>'[7]заявки 2020-2021'!B92</f>
        <v>5</v>
      </c>
      <c r="BI87" s="443">
        <f>'[7]заявки 2020-2021'!C92</f>
        <v>1</v>
      </c>
      <c r="BJ87" s="444">
        <f t="shared" si="1101"/>
        <v>19.977378845214844</v>
      </c>
      <c r="BK87" s="449">
        <f t="shared" si="1080"/>
        <v>5</v>
      </c>
      <c r="BL87" s="446">
        <v>5</v>
      </c>
      <c r="BM87" s="444">
        <f t="shared" si="1081"/>
        <v>1.25</v>
      </c>
      <c r="BN87" s="445">
        <f t="shared" si="1082"/>
        <v>1</v>
      </c>
      <c r="BO87" s="446">
        <v>1</v>
      </c>
      <c r="BP87" s="444">
        <f t="shared" si="1098"/>
        <v>1</v>
      </c>
      <c r="BQ87" s="446">
        <v>1</v>
      </c>
      <c r="BR87" s="442">
        <v>515.46649200000002</v>
      </c>
      <c r="BS87" s="442">
        <v>539.65472399999999</v>
      </c>
      <c r="BT87" s="442">
        <f>'[7]численность 2020'!H96</f>
        <v>627.8604736328125</v>
      </c>
      <c r="BU87" s="441">
        <v>1.338193</v>
      </c>
      <c r="BV87" s="441">
        <v>1.400973</v>
      </c>
      <c r="BW87" s="441">
        <f t="shared" si="1083"/>
        <v>1.6299596410587855</v>
      </c>
      <c r="BX87" s="443">
        <f>'[7]заявки 2020-2021'!F92</f>
        <v>24</v>
      </c>
      <c r="BY87" s="443">
        <f>'[7]заявки 2020-2021'!G92</f>
        <v>6</v>
      </c>
      <c r="BZ87" s="443">
        <f>'[7]заявки 2020-2021'!H92</f>
        <v>3</v>
      </c>
      <c r="CA87" s="444">
        <f t="shared" si="1102"/>
        <v>31.393023681640628</v>
      </c>
      <c r="CB87" s="449">
        <f t="shared" si="1084"/>
        <v>24</v>
      </c>
      <c r="CC87" s="446">
        <v>24</v>
      </c>
      <c r="CD87" s="444">
        <f t="shared" si="1085"/>
        <v>3</v>
      </c>
      <c r="CE87" s="445">
        <f t="shared" si="1086"/>
        <v>3</v>
      </c>
      <c r="CF87" s="446">
        <v>3</v>
      </c>
      <c r="CG87" s="444">
        <f t="shared" si="1087"/>
        <v>3</v>
      </c>
      <c r="CH87" s="445">
        <f t="shared" si="1088"/>
        <v>3</v>
      </c>
      <c r="CI87" s="446">
        <v>3</v>
      </c>
      <c r="CJ87" s="444">
        <f t="shared" si="1099"/>
        <v>4.8000000000000007</v>
      </c>
      <c r="CK87" s="446">
        <v>4</v>
      </c>
      <c r="CL87" s="450">
        <f t="shared" si="1103"/>
        <v>1</v>
      </c>
      <c r="CM87" s="442">
        <v>0</v>
      </c>
      <c r="CN87" s="442">
        <v>0</v>
      </c>
      <c r="CO87" s="442" t="e">
        <f>#NAME?</f>
        <v>#REF!</v>
      </c>
      <c r="CP87" s="441">
        <v>0</v>
      </c>
      <c r="CQ87" s="441">
        <v>0</v>
      </c>
      <c r="CR87" s="441" t="e">
        <f>#NAME?</f>
        <v>#REF!</v>
      </c>
      <c r="CS87" s="443" t="e">
        <f>#NAME?</f>
        <v>#REF!</v>
      </c>
      <c r="CT87" s="444" t="e">
        <f t="shared" si="1113"/>
        <v>#REF!</v>
      </c>
      <c r="CU87" s="449" t="e">
        <f t="shared" si="1090"/>
        <v>#REF!</v>
      </c>
      <c r="CV87" s="446"/>
      <c r="CW87" s="444">
        <f t="shared" si="1091"/>
        <v>0</v>
      </c>
      <c r="CX87" s="446"/>
      <c r="CY87" s="442">
        <v>142.40269499999999</v>
      </c>
      <c r="CZ87" s="442">
        <v>189.42555200000001</v>
      </c>
      <c r="DA87" s="442">
        <f>'[7]численность 2020'!I96</f>
        <v>189.22105407714844</v>
      </c>
      <c r="DB87" s="441">
        <v>0.36968899999999999</v>
      </c>
      <c r="DC87" s="441">
        <v>0.491759</v>
      </c>
      <c r="DD87" s="441">
        <f t="shared" si="1092"/>
        <v>0.49122805836114275</v>
      </c>
      <c r="DE87" s="443">
        <f>'[7]заявки 2020-2021'!I92</f>
        <v>0</v>
      </c>
      <c r="DF87" s="444">
        <f t="shared" si="1104"/>
        <v>34.059789733886717</v>
      </c>
      <c r="DG87" s="445">
        <f t="shared" si="1093"/>
        <v>0</v>
      </c>
      <c r="DH87" s="446"/>
      <c r="DI87" s="442">
        <v>8.3459459999999996</v>
      </c>
      <c r="DJ87" s="442">
        <v>6.2447990000000004</v>
      </c>
      <c r="DK87" s="442">
        <f>'[7]численность 2020'!J96</f>
        <v>8.3174095153808594</v>
      </c>
      <c r="DL87" s="441">
        <v>1.6212000000000001e-002</v>
      </c>
      <c r="DM87" s="441">
        <v>1.6212000000000001e-002</v>
      </c>
      <c r="DN87" s="441">
        <f t="shared" si="1094"/>
        <v>2.1592443540501625e-002</v>
      </c>
      <c r="DO87" s="443">
        <f>'[7]заявки 2020-2021'!P92</f>
        <v>0</v>
      </c>
      <c r="DP87" s="444">
        <f t="shared" si="1105"/>
        <v>0.83174095153808603</v>
      </c>
      <c r="DQ87" s="445">
        <f t="shared" si="1095"/>
        <v>0</v>
      </c>
      <c r="DR87" s="446"/>
      <c r="DS87" s="442">
        <v>0</v>
      </c>
      <c r="DT87" s="447">
        <v>0</v>
      </c>
      <c r="DU87" s="447">
        <f>'[7]заявки 2020-2021'!Q92</f>
        <v>0</v>
      </c>
      <c r="DV87" s="441">
        <f t="shared" si="1096"/>
        <v>0</v>
      </c>
      <c r="DW87" s="441">
        <v>0</v>
      </c>
      <c r="DX87" s="441">
        <f t="shared" si="1112"/>
        <v>0</v>
      </c>
      <c r="DY87" s="443">
        <f>'[7]заявки 2020-2021'!S92</f>
        <v>0</v>
      </c>
      <c r="DZ87" s="444">
        <f t="shared" si="1108"/>
        <v>0</v>
      </c>
      <c r="EA87" s="445">
        <f t="shared" si="1097"/>
        <v>0</v>
      </c>
      <c r="EB87" s="446"/>
    </row>
    <row r="88" ht="37.5" customHeight="1">
      <c r="A88" s="152" t="s">
        <v>317</v>
      </c>
      <c r="B88" s="441">
        <f>'[7]численность 2020'!C95</f>
        <v>163.09700012207031</v>
      </c>
      <c r="C88" s="442">
        <v>1001.8422849999999</v>
      </c>
      <c r="D88" s="442">
        <v>1402.774658</v>
      </c>
      <c r="E88" s="442">
        <f>'[7]численность 2020'!D95</f>
        <v>1247.066162109375</v>
      </c>
      <c r="F88" s="441">
        <v>6.1426160000000003</v>
      </c>
      <c r="G88" s="441">
        <f t="shared" si="1067"/>
        <v>8.6008611878404579</v>
      </c>
      <c r="H88" s="441">
        <f t="shared" si="1109"/>
        <v>7.6461624749443926</v>
      </c>
      <c r="I88" s="443">
        <f>'[7]заявки 2020-2021'!O97</f>
        <v>460</v>
      </c>
      <c r="J88" s="444">
        <f t="shared" si="1110"/>
        <v>436.4731567382812</v>
      </c>
      <c r="K88" s="445">
        <f t="shared" si="1068"/>
        <v>436.4731567382812</v>
      </c>
      <c r="L88" s="446">
        <v>436</v>
      </c>
      <c r="M88" s="442">
        <v>45</v>
      </c>
      <c r="N88" s="442">
        <v>84</v>
      </c>
      <c r="O88" s="447">
        <f>'[7]заявки 2020-2021'!K97</f>
        <v>86</v>
      </c>
      <c r="P88" s="441">
        <f t="shared" si="1069"/>
        <v>0.27590942792522027</v>
      </c>
      <c r="Q88" s="441">
        <v>0.51503100000000002</v>
      </c>
      <c r="R88" s="441">
        <f t="shared" si="1070"/>
        <v>0.52729357336819871</v>
      </c>
      <c r="S88" s="443">
        <f>'[7]заявки 2020-2021'!M97</f>
        <v>9</v>
      </c>
      <c r="T88" s="443">
        <f>'[7]заявки 2020-2021'!N97</f>
        <v>4</v>
      </c>
      <c r="U88" s="444">
        <f t="shared" si="1106"/>
        <v>12.9</v>
      </c>
      <c r="V88" s="445">
        <f t="shared" si="1071"/>
        <v>9</v>
      </c>
      <c r="W88" s="446">
        <v>9</v>
      </c>
      <c r="X88" s="446">
        <v>4</v>
      </c>
      <c r="Y88" s="448"/>
      <c r="Z88" s="442">
        <v>1940.4311520000001</v>
      </c>
      <c r="AA88" s="442">
        <v>2788.374268</v>
      </c>
      <c r="AB88" s="442">
        <f>'[7]численность 2020'!E95</f>
        <v>2618.76806640625</v>
      </c>
      <c r="AC88" s="441">
        <v>11.897406</v>
      </c>
      <c r="AD88" s="441">
        <v>17.096416999999999</v>
      </c>
      <c r="AE88" s="441">
        <f t="shared" si="1111"/>
        <v>16.056506646021859</v>
      </c>
      <c r="AF88" s="443">
        <f>'[7]заявки 2020-2021'!J97</f>
        <v>139</v>
      </c>
      <c r="AG88" s="444">
        <f t="shared" si="1107"/>
        <v>130.93840332031252</v>
      </c>
      <c r="AH88" s="445">
        <f t="shared" si="1072"/>
        <v>130.93840332031252</v>
      </c>
      <c r="AI88" s="449">
        <f t="shared" si="1073"/>
        <v>97.5</v>
      </c>
      <c r="AJ88" s="446">
        <v>130</v>
      </c>
      <c r="AK88" s="446">
        <v>97</v>
      </c>
      <c r="AL88" s="442">
        <v>302.544128</v>
      </c>
      <c r="AM88" s="442">
        <v>433.766571</v>
      </c>
      <c r="AN88" s="442">
        <f>'[7]численность 2020'!F95</f>
        <v>385.0609130859375</v>
      </c>
      <c r="AO88" s="441">
        <v>1.8549949999999999</v>
      </c>
      <c r="AP88" s="441">
        <v>2.6595620000000002</v>
      </c>
      <c r="AQ88" s="441">
        <f t="shared" si="1074"/>
        <v>2.3609319165756442</v>
      </c>
      <c r="AR88" s="443">
        <f>'[7]заявки 2020-2021'!D97</f>
        <v>20</v>
      </c>
      <c r="AS88" s="443">
        <f>'[7]заявки 2020-2021'!E97</f>
        <v>0</v>
      </c>
      <c r="AT88" s="444">
        <f t="shared" si="1100"/>
        <v>26.954263916015627</v>
      </c>
      <c r="AU88" s="449">
        <f t="shared" si="1075"/>
        <v>20</v>
      </c>
      <c r="AV88" s="446">
        <v>20</v>
      </c>
      <c r="AW88" s="444">
        <f t="shared" si="1076"/>
        <v>5</v>
      </c>
      <c r="AX88" s="445">
        <f t="shared" si="1077"/>
        <v>0</v>
      </c>
      <c r="AY88" s="446"/>
      <c r="AZ88" s="444">
        <f t="shared" si="1078"/>
        <v>10</v>
      </c>
      <c r="BA88" s="446">
        <v>10</v>
      </c>
      <c r="BB88" s="442">
        <v>146.00625600000001</v>
      </c>
      <c r="BC88" s="442">
        <v>224.50706500000001</v>
      </c>
      <c r="BD88" s="442">
        <f>'[7]численность 2020'!G95</f>
        <v>232.18730163574219</v>
      </c>
      <c r="BE88" s="441">
        <v>0.89521099999999998</v>
      </c>
      <c r="BF88" s="441">
        <v>1.376525</v>
      </c>
      <c r="BG88" s="441">
        <f t="shared" si="1079"/>
        <v>1.4236147903515153</v>
      </c>
      <c r="BH88" s="443">
        <f>'[7]заявки 2020-2021'!B97</f>
        <v>12</v>
      </c>
      <c r="BI88" s="443">
        <f>'[7]заявки 2020-2021'!C97</f>
        <v>0</v>
      </c>
      <c r="BJ88" s="444">
        <f t="shared" si="1101"/>
        <v>11.609365081787111</v>
      </c>
      <c r="BK88" s="449">
        <f t="shared" si="1080"/>
        <v>11.609365081787111</v>
      </c>
      <c r="BL88" s="446">
        <v>11</v>
      </c>
      <c r="BM88" s="444">
        <f t="shared" si="1081"/>
        <v>2.75</v>
      </c>
      <c r="BN88" s="445">
        <f t="shared" si="1082"/>
        <v>0</v>
      </c>
      <c r="BO88" s="446"/>
      <c r="BP88" s="444">
        <f t="shared" si="1098"/>
        <v>2.2000000000000002</v>
      </c>
      <c r="BQ88" s="446">
        <v>2</v>
      </c>
      <c r="BR88" s="442">
        <v>169.36726400000001</v>
      </c>
      <c r="BS88" s="442">
        <v>245.888671875</v>
      </c>
      <c r="BT88" s="442">
        <f>'[7]численность 2020'!H95</f>
        <v>224.08775329589844</v>
      </c>
      <c r="BU88" s="441">
        <v>1.0384450000000001</v>
      </c>
      <c r="BV88" s="441">
        <v>1.507622</v>
      </c>
      <c r="BW88" s="441">
        <f t="shared" si="1083"/>
        <v>1.3739538625982051</v>
      </c>
      <c r="BX88" s="443">
        <f>'[7]заявки 2020-2021'!F97</f>
        <v>13</v>
      </c>
      <c r="BY88" s="443">
        <f>'[7]заявки 2020-2021'!G97</f>
        <v>3</v>
      </c>
      <c r="BZ88" s="443">
        <f>'[7]заявки 2020-2021'!H97</f>
        <v>0</v>
      </c>
      <c r="CA88" s="444">
        <f t="shared" si="1102"/>
        <v>11.204387664794922</v>
      </c>
      <c r="CB88" s="449">
        <f t="shared" si="1084"/>
        <v>11.204387664794922</v>
      </c>
      <c r="CC88" s="446">
        <v>11</v>
      </c>
      <c r="CD88" s="444">
        <f t="shared" si="1085"/>
        <v>1.375</v>
      </c>
      <c r="CE88" s="445">
        <f t="shared" si="1086"/>
        <v>1.375</v>
      </c>
      <c r="CF88" s="446">
        <v>2</v>
      </c>
      <c r="CG88" s="444">
        <f t="shared" si="1087"/>
        <v>1.375</v>
      </c>
      <c r="CH88" s="445">
        <f t="shared" si="1088"/>
        <v>0</v>
      </c>
      <c r="CI88" s="446"/>
      <c r="CJ88" s="444">
        <f t="shared" si="1099"/>
        <v>2.2000000000000002</v>
      </c>
      <c r="CK88" s="446">
        <v>2</v>
      </c>
      <c r="CL88" s="450">
        <f t="shared" si="1103"/>
        <v>1</v>
      </c>
      <c r="CM88" s="442"/>
      <c r="CN88" s="442"/>
      <c r="CO88" s="442"/>
      <c r="CP88" s="441"/>
      <c r="CQ88" s="441"/>
      <c r="CR88" s="441"/>
      <c r="CS88" s="443"/>
      <c r="CT88" s="444"/>
      <c r="CU88" s="449"/>
      <c r="CV88" s="446"/>
      <c r="CW88" s="444"/>
      <c r="CX88" s="446"/>
      <c r="CY88" s="442">
        <v>0</v>
      </c>
      <c r="CZ88" s="442">
        <v>0</v>
      </c>
      <c r="DA88" s="442">
        <f>'[7]численность 2020'!I95</f>
        <v>0</v>
      </c>
      <c r="DB88" s="441">
        <v>0</v>
      </c>
      <c r="DC88" s="441">
        <v>0</v>
      </c>
      <c r="DD88" s="441">
        <f t="shared" si="1092"/>
        <v>0</v>
      </c>
      <c r="DE88" s="443">
        <f>'[7]заявки 2020-2021'!I97</f>
        <v>0</v>
      </c>
      <c r="DF88" s="444">
        <f t="shared" si="1104"/>
        <v>0</v>
      </c>
      <c r="DG88" s="445">
        <f t="shared" si="1093"/>
        <v>0</v>
      </c>
      <c r="DH88" s="446"/>
      <c r="DI88" s="442">
        <v>5.10623</v>
      </c>
      <c r="DJ88" s="442">
        <v>9.6392559999999996</v>
      </c>
      <c r="DK88" s="442">
        <f>'[7]численность 2020'!J95</f>
        <v>15.048357963562012</v>
      </c>
      <c r="DL88" s="441">
        <v>5.9101000000000001e-002</v>
      </c>
      <c r="DM88" s="441">
        <v>5.9101000000000001e-002</v>
      </c>
      <c r="DN88" s="441">
        <f t="shared" si="1094"/>
        <v>9.2266307487562829e-002</v>
      </c>
      <c r="DO88" s="443">
        <f>'[7]заявки 2020-2021'!P97</f>
        <v>0</v>
      </c>
      <c r="DP88" s="444">
        <f t="shared" si="1105"/>
        <v>1.5048357963562013</v>
      </c>
      <c r="DQ88" s="445">
        <f t="shared" si="1095"/>
        <v>0</v>
      </c>
      <c r="DR88" s="446"/>
      <c r="DS88" s="442">
        <v>0</v>
      </c>
      <c r="DT88" s="447">
        <v>0</v>
      </c>
      <c r="DU88" s="447">
        <f>'[7]заявки 2020-2021'!Q97</f>
        <v>0</v>
      </c>
      <c r="DV88" s="441">
        <f t="shared" si="1096"/>
        <v>0</v>
      </c>
      <c r="DW88" s="441">
        <v>0</v>
      </c>
      <c r="DX88" s="441">
        <f t="shared" si="1112"/>
        <v>0</v>
      </c>
      <c r="DY88" s="443">
        <f>'[7]заявки 2020-2021'!S97</f>
        <v>0</v>
      </c>
      <c r="DZ88" s="444">
        <f t="shared" si="1108"/>
        <v>0</v>
      </c>
      <c r="EA88" s="445">
        <f t="shared" si="1097"/>
        <v>0</v>
      </c>
      <c r="EB88" s="446"/>
    </row>
    <row r="89" ht="33" customHeight="1">
      <c r="A89" s="152" t="s">
        <v>318</v>
      </c>
      <c r="B89" s="441">
        <f>'[7]численность 2020'!C98</f>
        <v>49.080001831054688</v>
      </c>
      <c r="C89" s="442">
        <v>182.614182</v>
      </c>
      <c r="D89" s="442">
        <v>218.92924500000001</v>
      </c>
      <c r="E89" s="442">
        <f>'[7]численность 2020'!D98</f>
        <v>226.44667053222656</v>
      </c>
      <c r="F89" s="441">
        <v>3.720745</v>
      </c>
      <c r="G89" s="441">
        <f t="shared" si="1067"/>
        <v>4.4606608970538542</v>
      </c>
      <c r="H89" s="441">
        <f t="shared" si="1109"/>
        <v>4.613827670824282</v>
      </c>
      <c r="I89" s="443">
        <f>'[7]заявки 2020-2021'!O94</f>
        <v>82</v>
      </c>
      <c r="J89" s="444">
        <f t="shared" si="1110"/>
        <v>79.256334686279288</v>
      </c>
      <c r="K89" s="445">
        <f t="shared" si="1068"/>
        <v>79.256334686279288</v>
      </c>
      <c r="L89" s="446">
        <v>79</v>
      </c>
      <c r="M89" s="442">
        <v>15</v>
      </c>
      <c r="N89" s="442">
        <v>11</v>
      </c>
      <c r="O89" s="447">
        <f>'[7]заявки 2020-2021'!K94</f>
        <v>11</v>
      </c>
      <c r="P89" s="441">
        <f t="shared" si="1069"/>
        <v>0.3056234604805772</v>
      </c>
      <c r="Q89" s="441">
        <v>0.22412399999999999</v>
      </c>
      <c r="R89" s="441">
        <f t="shared" si="1070"/>
        <v>0.22412387101908995</v>
      </c>
      <c r="S89" s="443">
        <f>'[7]заявки 2020-2021'!M94</f>
        <v>1</v>
      </c>
      <c r="T89" s="443">
        <f>'[7]заявки 2020-2021'!N94</f>
        <v>0</v>
      </c>
      <c r="U89" s="444">
        <f t="shared" si="1106"/>
        <v>1.6499999999999999</v>
      </c>
      <c r="V89" s="445">
        <f t="shared" si="1071"/>
        <v>1</v>
      </c>
      <c r="W89" s="446">
        <v>1</v>
      </c>
      <c r="X89" s="446"/>
      <c r="Y89" s="448"/>
      <c r="Z89" s="442">
        <v>160.445877</v>
      </c>
      <c r="AA89" s="442">
        <v>212.96916200000001</v>
      </c>
      <c r="AB89" s="442">
        <f>'[7]численность 2020'!E98</f>
        <v>257.42861938476563</v>
      </c>
      <c r="AC89" s="441">
        <v>3.2690679999999999</v>
      </c>
      <c r="AD89" s="441">
        <v>4.3392249999999999</v>
      </c>
      <c r="AE89" s="441">
        <f t="shared" si="1111"/>
        <v>5.2450816988739648</v>
      </c>
      <c r="AF89" s="443">
        <f>'[7]заявки 2020-2021'!J94</f>
        <v>13</v>
      </c>
      <c r="AG89" s="444">
        <f t="shared" si="1107"/>
        <v>12.871430969238283</v>
      </c>
      <c r="AH89" s="445">
        <f t="shared" si="1072"/>
        <v>12.871430969238283</v>
      </c>
      <c r="AI89" s="449">
        <f t="shared" si="1073"/>
        <v>9</v>
      </c>
      <c r="AJ89" s="446">
        <v>12</v>
      </c>
      <c r="AK89" s="446">
        <v>9</v>
      </c>
      <c r="AL89" s="442">
        <v>64.383201999999997</v>
      </c>
      <c r="AM89" s="442">
        <v>72.192939999999993</v>
      </c>
      <c r="AN89" s="442">
        <f>'[7]численность 2020'!F98</f>
        <v>72.006080627441406</v>
      </c>
      <c r="AO89" s="441">
        <v>1.311801</v>
      </c>
      <c r="AP89" s="441">
        <v>1.4709239999999999</v>
      </c>
      <c r="AQ89" s="441">
        <f t="shared" si="1074"/>
        <v>1.4671165024668065</v>
      </c>
      <c r="AR89" s="443">
        <f>'[7]заявки 2020-2021'!D94</f>
        <v>3</v>
      </c>
      <c r="AS89" s="443">
        <f>'[7]заявки 2020-2021'!E94</f>
        <v>0</v>
      </c>
      <c r="AT89" s="444">
        <f t="shared" si="1100"/>
        <v>3.6003040313720707</v>
      </c>
      <c r="AU89" s="449">
        <f t="shared" si="1075"/>
        <v>3</v>
      </c>
      <c r="AV89" s="446">
        <v>3</v>
      </c>
      <c r="AW89" s="444">
        <f t="shared" si="1076"/>
        <v>0</v>
      </c>
      <c r="AX89" s="445">
        <f t="shared" si="1077"/>
        <v>0</v>
      </c>
      <c r="AY89" s="446"/>
      <c r="AZ89" s="444">
        <f t="shared" si="1078"/>
        <v>1.5</v>
      </c>
      <c r="BA89" s="446">
        <v>1</v>
      </c>
      <c r="BB89" s="442">
        <v>23.058454999999999</v>
      </c>
      <c r="BC89" s="442">
        <v>20.482647</v>
      </c>
      <c r="BD89" s="442">
        <f>'[7]численность 2020'!G98</f>
        <v>7.5730524063110352</v>
      </c>
      <c r="BE89" s="441">
        <v>0.46981400000000001</v>
      </c>
      <c r="BF89" s="441">
        <v>0.41733199999999998</v>
      </c>
      <c r="BG89" s="441">
        <f t="shared" si="1079"/>
        <v>0.1543001655211694</v>
      </c>
      <c r="BH89" s="443">
        <f>'[7]заявки 2020-2021'!B94</f>
        <v>0</v>
      </c>
      <c r="BI89" s="443">
        <f>'[7]заявки 2020-2021'!C94</f>
        <v>0</v>
      </c>
      <c r="BJ89" s="444">
        <f t="shared" si="1101"/>
        <v>0.22719157218933106</v>
      </c>
      <c r="BK89" s="449">
        <f t="shared" si="1080"/>
        <v>0</v>
      </c>
      <c r="BL89" s="446"/>
      <c r="BM89" s="444">
        <f t="shared" si="1081"/>
        <v>0</v>
      </c>
      <c r="BN89" s="445">
        <f t="shared" si="1082"/>
        <v>0</v>
      </c>
      <c r="BO89" s="446"/>
      <c r="BP89" s="444">
        <f t="shared" si="1098"/>
        <v>0</v>
      </c>
      <c r="BQ89" s="446"/>
      <c r="BR89" s="442">
        <v>29.752846000000002</v>
      </c>
      <c r="BS89" s="442">
        <v>37.551516999999997</v>
      </c>
      <c r="BT89" s="442">
        <f>'[7]численность 2020'!H98</f>
        <v>41.231063842773438</v>
      </c>
      <c r="BU89" s="441">
        <v>0.60621100000000006</v>
      </c>
      <c r="BV89" s="441">
        <v>0.76510800000000001</v>
      </c>
      <c r="BW89" s="441">
        <f t="shared" si="1083"/>
        <v>0.84007869406160163</v>
      </c>
      <c r="BX89" s="443">
        <f>'[7]заявки 2020-2021'!F94</f>
        <v>2</v>
      </c>
      <c r="BY89" s="443">
        <f>'[7]заявки 2020-2021'!G94</f>
        <v>0</v>
      </c>
      <c r="BZ89" s="443">
        <f>'[7]заявки 2020-2021'!H94</f>
        <v>0</v>
      </c>
      <c r="CA89" s="444">
        <f t="shared" si="1102"/>
        <v>1.236931915283203</v>
      </c>
      <c r="CB89" s="449">
        <f t="shared" si="1084"/>
        <v>1.236931915283203</v>
      </c>
      <c r="CC89" s="446">
        <v>1</v>
      </c>
      <c r="CD89" s="444">
        <f t="shared" si="1085"/>
        <v>0</v>
      </c>
      <c r="CE89" s="445">
        <f t="shared" si="1086"/>
        <v>0</v>
      </c>
      <c r="CF89" s="446"/>
      <c r="CG89" s="444">
        <f t="shared" si="1087"/>
        <v>0</v>
      </c>
      <c r="CH89" s="445">
        <f t="shared" si="1088"/>
        <v>0</v>
      </c>
      <c r="CI89" s="446"/>
      <c r="CJ89" s="444">
        <f t="shared" si="1099"/>
        <v>0.20000000000000001</v>
      </c>
      <c r="CK89" s="446"/>
      <c r="CL89" s="450">
        <f t="shared" si="1103"/>
        <v>1</v>
      </c>
      <c r="CM89" s="442">
        <v>67</v>
      </c>
      <c r="CN89" s="442">
        <v>303</v>
      </c>
      <c r="CO89" s="442" t="e">
        <f>#NAME?</f>
        <v>#REF!</v>
      </c>
      <c r="CP89" s="441">
        <v>0.14499999999999999</v>
      </c>
      <c r="CQ89" s="441">
        <v>0.65400000000000003</v>
      </c>
      <c r="CR89" s="441" t="e">
        <f>#NAME?</f>
        <v>#REF!</v>
      </c>
      <c r="CS89" s="443" t="e">
        <f>#NAME?</f>
        <v>#REF!</v>
      </c>
      <c r="CT89" s="444" t="e">
        <f t="shared" si="1113"/>
        <v>#REF!</v>
      </c>
      <c r="CU89" s="449" t="e">
        <f t="shared" si="1090"/>
        <v>#REF!</v>
      </c>
      <c r="CV89" s="446"/>
      <c r="CW89" s="444">
        <f t="shared" si="1091"/>
        <v>0</v>
      </c>
      <c r="CX89" s="446"/>
      <c r="CY89" s="442">
        <v>0</v>
      </c>
      <c r="CZ89" s="442">
        <v>0</v>
      </c>
      <c r="DA89" s="442">
        <f>'[7]численность 2020'!I98</f>
        <v>0</v>
      </c>
      <c r="DB89" s="441">
        <v>0</v>
      </c>
      <c r="DC89" s="441">
        <v>0</v>
      </c>
      <c r="DD89" s="441">
        <f t="shared" si="1092"/>
        <v>0</v>
      </c>
      <c r="DE89" s="443">
        <f>'[7]заявки 2020-2021'!I94</f>
        <v>0</v>
      </c>
      <c r="DF89" s="444">
        <f t="shared" si="1104"/>
        <v>0</v>
      </c>
      <c r="DG89" s="445">
        <f t="shared" si="1093"/>
        <v>0</v>
      </c>
      <c r="DH89" s="446"/>
      <c r="DI89" s="442">
        <v>0.73162700000000003</v>
      </c>
      <c r="DJ89" s="442">
        <v>1.1192703247070313</v>
      </c>
      <c r="DK89" s="442">
        <f>'[7]численность 2020'!J98</f>
        <v>0.55177068710327148</v>
      </c>
      <c r="DL89" s="441">
        <v>2.2804999999999999e-002</v>
      </c>
      <c r="DM89" s="441">
        <v>2.2804999999999999e-002</v>
      </c>
      <c r="DN89" s="441">
        <f t="shared" si="1094"/>
        <v>1.1242271118949843e-002</v>
      </c>
      <c r="DO89" s="443">
        <f>'[7]заявки 2020-2021'!P94</f>
        <v>0</v>
      </c>
      <c r="DP89" s="444">
        <f t="shared" si="1105"/>
        <v>5.5177068710327154e-002</v>
      </c>
      <c r="DQ89" s="445">
        <f t="shared" si="1095"/>
        <v>0</v>
      </c>
      <c r="DR89" s="446"/>
      <c r="DS89" s="442">
        <v>0</v>
      </c>
      <c r="DT89" s="447">
        <v>0</v>
      </c>
      <c r="DU89" s="447">
        <f>'[7]заявки 2020-2021'!Q94</f>
        <v>0</v>
      </c>
      <c r="DV89" s="441">
        <f t="shared" si="1096"/>
        <v>0</v>
      </c>
      <c r="DW89" s="441">
        <v>0</v>
      </c>
      <c r="DX89" s="441">
        <f t="shared" si="1112"/>
        <v>0</v>
      </c>
      <c r="DY89" s="443">
        <f>'[7]заявки 2020-2021'!S94</f>
        <v>0</v>
      </c>
      <c r="DZ89" s="444">
        <f t="shared" si="1108"/>
        <v>0</v>
      </c>
      <c r="EA89" s="445">
        <f t="shared" si="1097"/>
        <v>0</v>
      </c>
      <c r="EB89" s="446"/>
    </row>
    <row r="90" ht="33" customHeight="1">
      <c r="A90" s="152" t="s">
        <v>319</v>
      </c>
      <c r="B90" s="441">
        <f>'[7]численность 2020'!C99</f>
        <v>151.08000183105469</v>
      </c>
      <c r="C90" s="442">
        <v>552.41955599999994</v>
      </c>
      <c r="D90" s="442">
        <v>559.25732400000004</v>
      </c>
      <c r="E90" s="442">
        <f>'[7]численность 2020'!D99</f>
        <v>587.69293212890625</v>
      </c>
      <c r="F90" s="441">
        <v>3.6564700000000001</v>
      </c>
      <c r="G90" s="441">
        <f t="shared" si="1067"/>
        <v>3.7017296626997656</v>
      </c>
      <c r="H90" s="441">
        <f t="shared" si="1109"/>
        <v>3.8899452277350002</v>
      </c>
      <c r="I90" s="443">
        <f>'[7]заявки 2020-2021'!O93</f>
        <v>150</v>
      </c>
      <c r="J90" s="444">
        <f t="shared" si="1110"/>
        <v>205.69252624511716</v>
      </c>
      <c r="K90" s="445">
        <f t="shared" si="1068"/>
        <v>150</v>
      </c>
      <c r="L90" s="446">
        <v>150</v>
      </c>
      <c r="M90" s="442">
        <v>33</v>
      </c>
      <c r="N90" s="442">
        <v>33</v>
      </c>
      <c r="O90" s="447">
        <f>'[7]заявки 2020-2021'!K93</f>
        <v>33</v>
      </c>
      <c r="P90" s="441">
        <f t="shared" si="1069"/>
        <v>0.2184273206251498</v>
      </c>
      <c r="Q90" s="441">
        <v>0.21842700000000001</v>
      </c>
      <c r="R90" s="441">
        <f t="shared" si="1070"/>
        <v>0.2184273206251498</v>
      </c>
      <c r="S90" s="443">
        <f>'[7]заявки 2020-2021'!M93</f>
        <v>2</v>
      </c>
      <c r="T90" s="443">
        <f>'[7]заявки 2020-2021'!N93</f>
        <v>1</v>
      </c>
      <c r="U90" s="444">
        <f t="shared" si="1106"/>
        <v>4.9500000000000002</v>
      </c>
      <c r="V90" s="445">
        <f t="shared" si="1071"/>
        <v>2</v>
      </c>
      <c r="W90" s="446">
        <v>2</v>
      </c>
      <c r="X90" s="446">
        <v>1</v>
      </c>
      <c r="Y90" s="448"/>
      <c r="Z90" s="442">
        <v>924.78741500000001</v>
      </c>
      <c r="AA90" s="442">
        <v>950.42901600000005</v>
      </c>
      <c r="AB90" s="442">
        <f>'[7]численность 2020'!E99</f>
        <v>913.2064208984375</v>
      </c>
      <c r="AC90" s="441">
        <v>6.1211770000000003</v>
      </c>
      <c r="AD90" s="441">
        <v>6.2908989999999996</v>
      </c>
      <c r="AE90" s="441">
        <f t="shared" si="1111"/>
        <v>6.0445221725614697</v>
      </c>
      <c r="AF90" s="443">
        <f>'[7]заявки 2020-2021'!J93</f>
        <v>48</v>
      </c>
      <c r="AG90" s="444">
        <f t="shared" si="1107"/>
        <v>45.660321044921879</v>
      </c>
      <c r="AH90" s="445">
        <f t="shared" si="1072"/>
        <v>45.660321044921879</v>
      </c>
      <c r="AI90" s="449">
        <f t="shared" si="1073"/>
        <v>33.75</v>
      </c>
      <c r="AJ90" s="446">
        <v>45</v>
      </c>
      <c r="AK90" s="446">
        <v>33</v>
      </c>
      <c r="AL90" s="442">
        <v>197.292709</v>
      </c>
      <c r="AM90" s="442">
        <v>310.98406999999997</v>
      </c>
      <c r="AN90" s="442">
        <f>'[7]численность 2020'!F99</f>
        <v>328.76339721679688</v>
      </c>
      <c r="AO90" s="441">
        <v>1.305882</v>
      </c>
      <c r="AP90" s="441">
        <v>2.0584069999999999</v>
      </c>
      <c r="AQ90" s="441">
        <f t="shared" si="1074"/>
        <v>2.1760881204147506</v>
      </c>
      <c r="AR90" s="443">
        <f>'[7]заявки 2020-2021'!D93</f>
        <v>16</v>
      </c>
      <c r="AS90" s="443">
        <f>'[7]заявки 2020-2021'!E93</f>
        <v>0</v>
      </c>
      <c r="AT90" s="444">
        <f t="shared" si="1100"/>
        <v>23.013437805175784</v>
      </c>
      <c r="AU90" s="449">
        <f t="shared" si="1075"/>
        <v>16</v>
      </c>
      <c r="AV90" s="446">
        <v>16</v>
      </c>
      <c r="AW90" s="444">
        <f t="shared" si="1076"/>
        <v>4</v>
      </c>
      <c r="AX90" s="445">
        <f t="shared" si="1077"/>
        <v>0</v>
      </c>
      <c r="AY90" s="446"/>
      <c r="AZ90" s="444">
        <f t="shared" si="1078"/>
        <v>8</v>
      </c>
      <c r="BA90" s="446">
        <v>8</v>
      </c>
      <c r="BB90" s="442">
        <v>70.474379999999996</v>
      </c>
      <c r="BC90" s="442">
        <v>73.162643000000003</v>
      </c>
      <c r="BD90" s="442">
        <f>'[7]численность 2020'!G99</f>
        <v>76.069046020507813</v>
      </c>
      <c r="BE90" s="441">
        <v>0.46647100000000002</v>
      </c>
      <c r="BF90" s="441">
        <v>0.48426399999999997</v>
      </c>
      <c r="BG90" s="441">
        <f t="shared" si="1079"/>
        <v>0.50350175469002223</v>
      </c>
      <c r="BH90" s="443">
        <f>'[7]заявки 2020-2021'!B93</f>
        <v>2</v>
      </c>
      <c r="BI90" s="443">
        <f>'[7]заявки 2020-2021'!C93</f>
        <v>0</v>
      </c>
      <c r="BJ90" s="444">
        <f t="shared" si="1101"/>
        <v>2.2820713806152342</v>
      </c>
      <c r="BK90" s="449">
        <f t="shared" si="1080"/>
        <v>2</v>
      </c>
      <c r="BL90" s="446">
        <v>2</v>
      </c>
      <c r="BM90" s="444">
        <f t="shared" si="1081"/>
        <v>0</v>
      </c>
      <c r="BN90" s="445">
        <f t="shared" si="1082"/>
        <v>0</v>
      </c>
      <c r="BO90" s="446"/>
      <c r="BP90" s="444">
        <f t="shared" si="1098"/>
        <v>0.40000000000000002</v>
      </c>
      <c r="BQ90" s="446"/>
      <c r="BR90" s="442">
        <v>105.71157100000001</v>
      </c>
      <c r="BS90" s="442">
        <v>117.582825</v>
      </c>
      <c r="BT90" s="442">
        <f>'[7]численность 2020'!H99</f>
        <v>131.39198303222656</v>
      </c>
      <c r="BU90" s="441">
        <v>0.69970600000000005</v>
      </c>
      <c r="BV90" s="441">
        <v>0.77828200000000003</v>
      </c>
      <c r="BW90" s="441">
        <f t="shared" si="1083"/>
        <v>0.86968481228346639</v>
      </c>
      <c r="BX90" s="443">
        <f>'[7]заявки 2020-2021'!F93</f>
        <v>5</v>
      </c>
      <c r="BY90" s="443">
        <f>'[7]заявки 2020-2021'!G93</f>
        <v>1</v>
      </c>
      <c r="BZ90" s="443">
        <f>'[7]заявки 2020-2021'!H93</f>
        <v>0</v>
      </c>
      <c r="CA90" s="444">
        <f t="shared" si="1102"/>
        <v>3.9417594909667968</v>
      </c>
      <c r="CB90" s="449">
        <f t="shared" si="1084"/>
        <v>3.9417594909667968</v>
      </c>
      <c r="CC90" s="446">
        <v>3</v>
      </c>
      <c r="CD90" s="444">
        <f t="shared" si="1085"/>
        <v>0</v>
      </c>
      <c r="CE90" s="445">
        <f t="shared" si="1086"/>
        <v>0</v>
      </c>
      <c r="CF90" s="446"/>
      <c r="CG90" s="444">
        <f t="shared" si="1087"/>
        <v>0</v>
      </c>
      <c r="CH90" s="445">
        <f t="shared" si="1088"/>
        <v>0</v>
      </c>
      <c r="CI90" s="446"/>
      <c r="CJ90" s="444">
        <f t="shared" si="1099"/>
        <v>0.60000000000000009</v>
      </c>
      <c r="CK90" s="446"/>
      <c r="CL90" s="450">
        <f t="shared" si="1103"/>
        <v>1</v>
      </c>
      <c r="CM90" s="442"/>
      <c r="CN90" s="442"/>
      <c r="CO90" s="442"/>
      <c r="CP90" s="441"/>
      <c r="CQ90" s="441"/>
      <c r="CR90" s="441"/>
      <c r="CS90" s="443"/>
      <c r="CT90" s="444"/>
      <c r="CU90" s="449"/>
      <c r="CV90" s="446"/>
      <c r="CW90" s="444"/>
      <c r="CX90" s="446"/>
      <c r="CY90" s="442">
        <v>0</v>
      </c>
      <c r="CZ90" s="442">
        <v>0</v>
      </c>
      <c r="DA90" s="442">
        <f>'[7]численность 2020'!I99</f>
        <v>0</v>
      </c>
      <c r="DB90" s="441">
        <v>0</v>
      </c>
      <c r="DC90" s="441">
        <v>0</v>
      </c>
      <c r="DD90" s="441">
        <f t="shared" si="1092"/>
        <v>0</v>
      </c>
      <c r="DE90" s="443">
        <f>'[7]заявки 2020-2021'!I93</f>
        <v>0</v>
      </c>
      <c r="DF90" s="444">
        <f t="shared" si="1104"/>
        <v>0</v>
      </c>
      <c r="DG90" s="445">
        <f t="shared" si="1093"/>
        <v>0</v>
      </c>
      <c r="DH90" s="446"/>
      <c r="DI90" s="442">
        <v>6.220942</v>
      </c>
      <c r="DJ90" s="442">
        <v>6.8536429999999999</v>
      </c>
      <c r="DK90" s="442">
        <f>'[7]численность 2020'!J99</f>
        <v>6.0462231636047363</v>
      </c>
      <c r="DL90" s="441">
        <v>4.5364000000000002e-002</v>
      </c>
      <c r="DM90" s="441">
        <v>4.5364000000000002e-002</v>
      </c>
      <c r="DN90" s="441">
        <f t="shared" si="1094"/>
        <v>4.0020009864481794e-002</v>
      </c>
      <c r="DO90" s="443">
        <f>'[7]заявки 2020-2021'!P93</f>
        <v>0</v>
      </c>
      <c r="DP90" s="444">
        <f t="shared" si="1105"/>
        <v>0.6046223163604737</v>
      </c>
      <c r="DQ90" s="445">
        <f t="shared" si="1095"/>
        <v>0</v>
      </c>
      <c r="DR90" s="446"/>
      <c r="DS90" s="442">
        <v>0</v>
      </c>
      <c r="DT90" s="447">
        <v>0</v>
      </c>
      <c r="DU90" s="447">
        <f>'[7]заявки 2020-2021'!Q93</f>
        <v>0</v>
      </c>
      <c r="DV90" s="441">
        <f t="shared" si="1096"/>
        <v>0</v>
      </c>
      <c r="DW90" s="441">
        <v>0</v>
      </c>
      <c r="DX90" s="441">
        <f t="shared" si="1112"/>
        <v>0</v>
      </c>
      <c r="DY90" s="443">
        <f>'[7]заявки 2020-2021'!S93</f>
        <v>0</v>
      </c>
      <c r="DZ90" s="444">
        <f t="shared" si="1108"/>
        <v>0</v>
      </c>
      <c r="EA90" s="445">
        <f t="shared" si="1097"/>
        <v>0</v>
      </c>
      <c r="EB90" s="446"/>
    </row>
    <row r="91" ht="33" customHeight="1">
      <c r="A91" s="152" t="s">
        <v>1021</v>
      </c>
      <c r="B91" s="441">
        <f>'[7]численность 2020'!C100</f>
        <v>46.479999542236328</v>
      </c>
      <c r="C91" s="442">
        <v>145.067612</v>
      </c>
      <c r="D91" s="442">
        <v>154.28079199999999</v>
      </c>
      <c r="E91" s="442">
        <f>'[7]численность 2020'!D100</f>
        <v>150.40718078613281</v>
      </c>
      <c r="F91" s="441">
        <v>3.121076</v>
      </c>
      <c r="G91" s="441">
        <f t="shared" si="1067"/>
        <v>3.31929418579562</v>
      </c>
      <c r="H91" s="441">
        <f t="shared" si="1109"/>
        <v>3.235954868060142</v>
      </c>
      <c r="I91" s="443">
        <f>'[7]заявки 2020-2021'!O95</f>
        <v>23</v>
      </c>
      <c r="J91" s="444">
        <f t="shared" si="1110"/>
        <v>52.642513275146484</v>
      </c>
      <c r="K91" s="445">
        <f t="shared" si="1068"/>
        <v>23</v>
      </c>
      <c r="L91" s="446">
        <v>23</v>
      </c>
      <c r="M91" s="442">
        <v>13</v>
      </c>
      <c r="N91" s="442">
        <v>10</v>
      </c>
      <c r="O91" s="447">
        <f>'[7]заявки 2020-2021'!K95</f>
        <v>10</v>
      </c>
      <c r="P91" s="441">
        <f t="shared" si="1069"/>
        <v>0.27969019208330487</v>
      </c>
      <c r="Q91" s="441">
        <v>0.215146</v>
      </c>
      <c r="R91" s="441">
        <f t="shared" si="1070"/>
        <v>0.21514630160254219</v>
      </c>
      <c r="S91" s="443">
        <f>'[7]заявки 2020-2021'!M95</f>
        <v>1</v>
      </c>
      <c r="T91" s="443">
        <f>'[7]заявки 2020-2021'!N95</f>
        <v>0</v>
      </c>
      <c r="U91" s="444">
        <f t="shared" si="1106"/>
        <v>1.5</v>
      </c>
      <c r="V91" s="445">
        <f t="shared" si="1071"/>
        <v>1</v>
      </c>
      <c r="W91" s="446">
        <v>1</v>
      </c>
      <c r="X91" s="446"/>
      <c r="Y91" s="448"/>
      <c r="Z91" s="442">
        <v>113.525146484375</v>
      </c>
      <c r="AA91" s="442">
        <v>177.454666</v>
      </c>
      <c r="AB91" s="442">
        <f>'[7]численность 2020'!E100</f>
        <v>217.57978820800781</v>
      </c>
      <c r="AC91" s="441">
        <v>2.4424519999999998</v>
      </c>
      <c r="AD91" s="441">
        <v>3.8178719999999999</v>
      </c>
      <c r="AE91" s="441">
        <f t="shared" si="1111"/>
        <v>4.6811486736417303</v>
      </c>
      <c r="AF91" s="443">
        <f>'[7]заявки 2020-2021'!J95</f>
        <v>11</v>
      </c>
      <c r="AG91" s="444">
        <f t="shared" si="1107"/>
        <v>10.878989410400392</v>
      </c>
      <c r="AH91" s="445">
        <f t="shared" si="1072"/>
        <v>10.878989410400392</v>
      </c>
      <c r="AI91" s="449">
        <f t="shared" si="1073"/>
        <v>7.5</v>
      </c>
      <c r="AJ91" s="446">
        <v>10</v>
      </c>
      <c r="AK91" s="446">
        <v>7</v>
      </c>
      <c r="AL91" s="442">
        <v>0</v>
      </c>
      <c r="AM91" s="442">
        <v>0</v>
      </c>
      <c r="AN91" s="442">
        <f>'[7]численность 2020'!F100</f>
        <v>1.3926591873168945</v>
      </c>
      <c r="AO91" s="441">
        <v>0</v>
      </c>
      <c r="AP91" s="441">
        <v>0</v>
      </c>
      <c r="AQ91" s="441">
        <f t="shared" si="1074"/>
        <v>2.996254735440319e-002</v>
      </c>
      <c r="AR91" s="443">
        <f>'[7]заявки 2020-2021'!D95</f>
        <v>0</v>
      </c>
      <c r="AS91" s="443">
        <f>'[7]заявки 2020-2021'!E95</f>
        <v>0</v>
      </c>
      <c r="AT91" s="444">
        <f t="shared" si="1100"/>
        <v>0</v>
      </c>
      <c r="AU91" s="449">
        <f t="shared" si="1075"/>
        <v>0</v>
      </c>
      <c r="AV91" s="446"/>
      <c r="AW91" s="444">
        <f t="shared" si="1076"/>
        <v>0</v>
      </c>
      <c r="AX91" s="445">
        <f t="shared" si="1077"/>
        <v>0</v>
      </c>
      <c r="AY91" s="446"/>
      <c r="AZ91" s="444">
        <f t="shared" si="1078"/>
        <v>0</v>
      </c>
      <c r="BA91" s="446"/>
      <c r="BB91" s="442">
        <v>16.245999999999999</v>
      </c>
      <c r="BC91" s="442">
        <v>20.171313999999999</v>
      </c>
      <c r="BD91" s="442">
        <f>'[7]численность 2020'!G100</f>
        <v>17.698375701904297</v>
      </c>
      <c r="BE91" s="441">
        <v>0.34952699999999998</v>
      </c>
      <c r="BF91" s="441">
        <v>0.43397799999999997</v>
      </c>
      <c r="BG91" s="441">
        <f t="shared" si="1079"/>
        <v>0.38077400766370062</v>
      </c>
      <c r="BH91" s="443">
        <f>'[7]заявки 2020-2021'!B95</f>
        <v>1</v>
      </c>
      <c r="BI91" s="443">
        <f>'[7]заявки 2020-2021'!C95</f>
        <v>0</v>
      </c>
      <c r="BJ91" s="444">
        <f t="shared" si="1101"/>
        <v>0.53095127105712892</v>
      </c>
      <c r="BK91" s="449">
        <f t="shared" si="1080"/>
        <v>0.53095127105712892</v>
      </c>
      <c r="BL91" s="446"/>
      <c r="BM91" s="444">
        <f t="shared" si="1081"/>
        <v>0</v>
      </c>
      <c r="BN91" s="445">
        <f t="shared" si="1082"/>
        <v>0</v>
      </c>
      <c r="BO91" s="446"/>
      <c r="BP91" s="444">
        <f t="shared" si="1098"/>
        <v>0</v>
      </c>
      <c r="BQ91" s="446"/>
      <c r="BR91" s="442">
        <v>25.428519999999999</v>
      </c>
      <c r="BS91" s="442">
        <v>29.046693999999999</v>
      </c>
      <c r="BT91" s="442">
        <f>'[7]численность 2020'!H100</f>
        <v>26.901533126831055</v>
      </c>
      <c r="BU91" s="441">
        <v>0.54708500000000004</v>
      </c>
      <c r="BV91" s="441">
        <v>0.62492899999999996</v>
      </c>
      <c r="BW91" s="441">
        <f t="shared" si="1083"/>
        <v>0.57877653596759737</v>
      </c>
      <c r="BX91" s="443">
        <f>'[7]заявки 2020-2021'!F95</f>
        <v>1</v>
      </c>
      <c r="BY91" s="443">
        <f>'[7]заявки 2020-2021'!G95</f>
        <v>0</v>
      </c>
      <c r="BZ91" s="443">
        <f>'[7]заявки 2020-2021'!H95</f>
        <v>0</v>
      </c>
      <c r="CA91" s="444">
        <f t="shared" si="1102"/>
        <v>0.80704599380493158</v>
      </c>
      <c r="CB91" s="449">
        <f t="shared" si="1084"/>
        <v>0.80704599380493158</v>
      </c>
      <c r="CC91" s="446"/>
      <c r="CD91" s="444">
        <f t="shared" si="1085"/>
        <v>0</v>
      </c>
      <c r="CE91" s="445">
        <f t="shared" si="1086"/>
        <v>0</v>
      </c>
      <c r="CF91" s="446"/>
      <c r="CG91" s="444">
        <f t="shared" si="1087"/>
        <v>0</v>
      </c>
      <c r="CH91" s="445">
        <f t="shared" si="1088"/>
        <v>0</v>
      </c>
      <c r="CI91" s="446"/>
      <c r="CJ91" s="444">
        <f t="shared" si="1099"/>
        <v>0</v>
      </c>
      <c r="CK91" s="446"/>
      <c r="CL91" s="450">
        <f t="shared" si="1103"/>
        <v>1</v>
      </c>
      <c r="CM91" s="442"/>
      <c r="CN91" s="442"/>
      <c r="CO91" s="442"/>
      <c r="CP91" s="441"/>
      <c r="CQ91" s="441"/>
      <c r="CR91" s="441"/>
      <c r="CS91" s="443"/>
      <c r="CT91" s="444"/>
      <c r="CU91" s="449"/>
      <c r="CV91" s="446"/>
      <c r="CW91" s="444"/>
      <c r="CX91" s="446"/>
      <c r="CY91" s="442">
        <v>0</v>
      </c>
      <c r="CZ91" s="442">
        <v>0</v>
      </c>
      <c r="DA91" s="442">
        <f>'[7]численность 2020'!I100</f>
        <v>0</v>
      </c>
      <c r="DB91" s="441">
        <v>0</v>
      </c>
      <c r="DC91" s="441">
        <v>0</v>
      </c>
      <c r="DD91" s="441">
        <f t="shared" si="1092"/>
        <v>0</v>
      </c>
      <c r="DE91" s="443">
        <f>'[7]заявки 2020-2021'!I95</f>
        <v>0</v>
      </c>
      <c r="DF91" s="444">
        <f t="shared" si="1104"/>
        <v>0</v>
      </c>
      <c r="DG91" s="445">
        <f t="shared" si="1093"/>
        <v>0</v>
      </c>
      <c r="DH91" s="446"/>
      <c r="DI91" s="442">
        <v>0.46317900000000001</v>
      </c>
      <c r="DJ91" s="442">
        <v>0.264542</v>
      </c>
      <c r="DK91" s="442">
        <f>'[7]численность 2020'!J100</f>
        <v>0.23210985958576202</v>
      </c>
      <c r="DL91" s="441">
        <v>5.692e-003</v>
      </c>
      <c r="DM91" s="441">
        <v>5.692e-003</v>
      </c>
      <c r="DN91" s="441">
        <f t="shared" si="1094"/>
        <v>4.9937577855362078e-003</v>
      </c>
      <c r="DO91" s="443">
        <f>'[7]заявки 2020-2021'!P95</f>
        <v>0</v>
      </c>
      <c r="DP91" s="444">
        <f t="shared" si="1105"/>
        <v>2.3210985958576204e-002</v>
      </c>
      <c r="DQ91" s="445">
        <f t="shared" si="1095"/>
        <v>0</v>
      </c>
      <c r="DR91" s="446"/>
      <c r="DS91" s="442">
        <v>0</v>
      </c>
      <c r="DT91" s="447">
        <v>0</v>
      </c>
      <c r="DU91" s="447">
        <f>'[7]заявки 2020-2021'!Q95</f>
        <v>0</v>
      </c>
      <c r="DV91" s="441">
        <f t="shared" si="1096"/>
        <v>0</v>
      </c>
      <c r="DW91" s="441">
        <v>0</v>
      </c>
      <c r="DX91" s="441">
        <f t="shared" si="1112"/>
        <v>0</v>
      </c>
      <c r="DY91" s="443">
        <f>'[7]заявки 2020-2021'!S95</f>
        <v>0</v>
      </c>
      <c r="DZ91" s="444">
        <f t="shared" si="1108"/>
        <v>0</v>
      </c>
      <c r="EA91" s="445">
        <f t="shared" si="1097"/>
        <v>0</v>
      </c>
      <c r="EB91" s="446"/>
    </row>
    <row r="92" ht="33" customHeight="1">
      <c r="A92" s="152" t="s">
        <v>321</v>
      </c>
      <c r="B92" s="441">
        <f>'[7]численность 2020'!C101</f>
        <v>2090</v>
      </c>
      <c r="C92" s="442">
        <v>11661.820313</v>
      </c>
      <c r="D92" s="442">
        <v>9154.3017579999996</v>
      </c>
      <c r="E92" s="442">
        <f>'[7]численность 2020'!D101</f>
        <v>9612.9736328125</v>
      </c>
      <c r="F92" s="441">
        <v>5.5798180000000004</v>
      </c>
      <c r="G92" s="441">
        <f t="shared" si="1067"/>
        <v>4.3800486879485643</v>
      </c>
      <c r="H92" s="441">
        <f t="shared" si="1109"/>
        <v>4.5995089152212918</v>
      </c>
      <c r="I92" s="443">
        <f>'[7]заявки 2020-2021'!O96</f>
        <v>2500</v>
      </c>
      <c r="J92" s="444">
        <f t="shared" si="1110"/>
        <v>3364.540771484375</v>
      </c>
      <c r="K92" s="445">
        <f t="shared" si="1068"/>
        <v>2500</v>
      </c>
      <c r="L92" s="446">
        <v>2500</v>
      </c>
      <c r="M92" s="442">
        <v>460</v>
      </c>
      <c r="N92" s="442">
        <v>460</v>
      </c>
      <c r="O92" s="447">
        <f>'[7]заявки 2020-2021'!K96</f>
        <v>460</v>
      </c>
      <c r="P92" s="441">
        <f t="shared" si="1069"/>
        <v>0.22009569377990432</v>
      </c>
      <c r="Q92" s="441">
        <v>0.22009600000000001</v>
      </c>
      <c r="R92" s="441">
        <f t="shared" si="1070"/>
        <v>0.22009569377990432</v>
      </c>
      <c r="S92" s="443">
        <f>'[7]заявки 2020-2021'!M96</f>
        <v>40</v>
      </c>
      <c r="T92" s="443">
        <f>'[7]заявки 2020-2021'!N96</f>
        <v>20</v>
      </c>
      <c r="U92" s="444">
        <f t="shared" si="1106"/>
        <v>69</v>
      </c>
      <c r="V92" s="445">
        <f t="shared" si="1071"/>
        <v>40</v>
      </c>
      <c r="W92" s="446">
        <v>40</v>
      </c>
      <c r="X92" s="446">
        <v>20</v>
      </c>
      <c r="Y92" s="448"/>
      <c r="Z92" s="442">
        <v>10918.616211</v>
      </c>
      <c r="AA92" s="442">
        <v>12110.038086</v>
      </c>
      <c r="AB92" s="442">
        <f>'[7]численность 2020'!E101</f>
        <v>14867.927734375</v>
      </c>
      <c r="AC92" s="441">
        <v>5.2242179999999996</v>
      </c>
      <c r="AD92" s="441">
        <v>5.7942770000000001</v>
      </c>
      <c r="AE92" s="441">
        <f t="shared" si="1111"/>
        <v>7.1138410212320577</v>
      </c>
      <c r="AF92" s="443">
        <f>'[7]заявки 2020-2021'!J96</f>
        <v>660</v>
      </c>
      <c r="AG92" s="444">
        <f t="shared" si="1107"/>
        <v>743.39638671875002</v>
      </c>
      <c r="AH92" s="445">
        <f t="shared" si="1072"/>
        <v>660</v>
      </c>
      <c r="AI92" s="449">
        <f t="shared" si="1073"/>
        <v>495</v>
      </c>
      <c r="AJ92" s="446">
        <v>660</v>
      </c>
      <c r="AK92" s="446">
        <v>495</v>
      </c>
      <c r="AL92" s="442">
        <v>0</v>
      </c>
      <c r="AM92" s="442">
        <v>0</v>
      </c>
      <c r="AN92" s="442">
        <f>'[7]численность 2020'!F101</f>
        <v>0</v>
      </c>
      <c r="AO92" s="441">
        <v>0</v>
      </c>
      <c r="AP92" s="441">
        <v>0</v>
      </c>
      <c r="AQ92" s="441">
        <f t="shared" si="1074"/>
        <v>0</v>
      </c>
      <c r="AR92" s="443">
        <f>'[7]заявки 2020-2021'!D96</f>
        <v>0</v>
      </c>
      <c r="AS92" s="443">
        <f>'[7]заявки 2020-2021'!E96</f>
        <v>0</v>
      </c>
      <c r="AT92" s="444">
        <f t="shared" si="1100"/>
        <v>0</v>
      </c>
      <c r="AU92" s="449">
        <f t="shared" si="1075"/>
        <v>0</v>
      </c>
      <c r="AV92" s="446"/>
      <c r="AW92" s="444">
        <f t="shared" si="1076"/>
        <v>0</v>
      </c>
      <c r="AX92" s="445">
        <f t="shared" si="1077"/>
        <v>0</v>
      </c>
      <c r="AY92" s="446"/>
      <c r="AZ92" s="444">
        <f t="shared" si="1078"/>
        <v>0</v>
      </c>
      <c r="BA92" s="446"/>
      <c r="BB92" s="442">
        <v>591.78002900000001</v>
      </c>
      <c r="BC92" s="442">
        <v>521.21832300000005</v>
      </c>
      <c r="BD92" s="442">
        <f>'[7]численность 2020'!G101</f>
        <v>793.549560546875</v>
      </c>
      <c r="BE92" s="441">
        <v>0.28314800000000001</v>
      </c>
      <c r="BF92" s="441">
        <v>0.249387</v>
      </c>
      <c r="BG92" s="441">
        <f t="shared" si="1079"/>
        <v>0.37968878495065789</v>
      </c>
      <c r="BH92" s="443">
        <f>'[7]заявки 2020-2021'!B96</f>
        <v>18</v>
      </c>
      <c r="BI92" s="443">
        <f>'[7]заявки 2020-2021'!C96</f>
        <v>0</v>
      </c>
      <c r="BJ92" s="444">
        <f t="shared" si="1101"/>
        <v>23.806486816406249</v>
      </c>
      <c r="BK92" s="449">
        <f t="shared" si="1080"/>
        <v>18</v>
      </c>
      <c r="BL92" s="446">
        <v>18</v>
      </c>
      <c r="BM92" s="444">
        <f t="shared" si="1081"/>
        <v>4.5</v>
      </c>
      <c r="BN92" s="445">
        <f t="shared" si="1082"/>
        <v>0</v>
      </c>
      <c r="BO92" s="446"/>
      <c r="BP92" s="444">
        <f t="shared" si="1098"/>
        <v>3.6000000000000001</v>
      </c>
      <c r="BQ92" s="446">
        <v>3</v>
      </c>
      <c r="BR92" s="442">
        <v>3370.5729980000001</v>
      </c>
      <c r="BS92" s="442">
        <v>2981.3688959999999</v>
      </c>
      <c r="BT92" s="442">
        <f>'[7]численность 2020'!H101</f>
        <v>3153.3154296875</v>
      </c>
      <c r="BU92" s="441">
        <v>1.612714</v>
      </c>
      <c r="BV92" s="441">
        <v>1.4264920000000001</v>
      </c>
      <c r="BW92" s="441">
        <f t="shared" si="1083"/>
        <v>1.508763363486842</v>
      </c>
      <c r="BX92" s="443">
        <f>'[7]заявки 2020-2021'!F96</f>
        <v>80</v>
      </c>
      <c r="BY92" s="443">
        <f>'[7]заявки 2020-2021'!G96</f>
        <v>10</v>
      </c>
      <c r="BZ92" s="443">
        <f>'[7]заявки 2020-2021'!H96</f>
        <v>10</v>
      </c>
      <c r="CA92" s="444">
        <f t="shared" si="1102"/>
        <v>157.665771484375</v>
      </c>
      <c r="CB92" s="449">
        <f t="shared" si="1084"/>
        <v>80</v>
      </c>
      <c r="CC92" s="446">
        <v>80</v>
      </c>
      <c r="CD92" s="444">
        <f t="shared" si="1085"/>
        <v>10</v>
      </c>
      <c r="CE92" s="445">
        <f t="shared" si="1086"/>
        <v>10</v>
      </c>
      <c r="CF92" s="446">
        <v>10</v>
      </c>
      <c r="CG92" s="444">
        <f t="shared" si="1087"/>
        <v>10</v>
      </c>
      <c r="CH92" s="445">
        <f t="shared" si="1088"/>
        <v>10</v>
      </c>
      <c r="CI92" s="446">
        <v>10</v>
      </c>
      <c r="CJ92" s="444">
        <f t="shared" si="1099"/>
        <v>16</v>
      </c>
      <c r="CK92" s="446">
        <v>16</v>
      </c>
      <c r="CL92" s="450">
        <f t="shared" si="1103"/>
        <v>1</v>
      </c>
      <c r="CM92" s="442"/>
      <c r="CN92" s="442"/>
      <c r="CO92" s="442"/>
      <c r="CP92" s="441"/>
      <c r="CQ92" s="441"/>
      <c r="CR92" s="441"/>
      <c r="CS92" s="443"/>
      <c r="CT92" s="444"/>
      <c r="CU92" s="449"/>
      <c r="CV92" s="446"/>
      <c r="CW92" s="444"/>
      <c r="CX92" s="446"/>
      <c r="CY92" s="442">
        <v>0</v>
      </c>
      <c r="CZ92" s="442">
        <v>0</v>
      </c>
      <c r="DA92" s="442">
        <f>'[7]численность 2020'!I101</f>
        <v>0</v>
      </c>
      <c r="DB92" s="441">
        <v>0</v>
      </c>
      <c r="DC92" s="441">
        <v>0</v>
      </c>
      <c r="DD92" s="441">
        <f t="shared" si="1092"/>
        <v>0</v>
      </c>
      <c r="DE92" s="443">
        <f>'[7]заявки 2020-2021'!I96</f>
        <v>0</v>
      </c>
      <c r="DF92" s="444">
        <f t="shared" si="1104"/>
        <v>0</v>
      </c>
      <c r="DG92" s="445">
        <f t="shared" si="1093"/>
        <v>0</v>
      </c>
      <c r="DH92" s="446"/>
      <c r="DI92" s="442">
        <v>151.846619</v>
      </c>
      <c r="DJ92" s="442">
        <v>129.87735000000001</v>
      </c>
      <c r="DK92" s="442">
        <f>'[7]численность 2020'!J101</f>
        <v>123.24325561523438</v>
      </c>
      <c r="DL92" s="441">
        <v>6.2142000000000003e-002</v>
      </c>
      <c r="DM92" s="441">
        <v>6.2142000000000003e-002</v>
      </c>
      <c r="DN92" s="441">
        <f t="shared" si="1094"/>
        <v>5.896806488767195e-002</v>
      </c>
      <c r="DO92" s="443">
        <f>'[7]заявки 2020-2021'!P96</f>
        <v>10</v>
      </c>
      <c r="DP92" s="444">
        <f t="shared" si="1105"/>
        <v>12.324325561523438</v>
      </c>
      <c r="DQ92" s="445">
        <f t="shared" si="1095"/>
        <v>10</v>
      </c>
      <c r="DR92" s="446">
        <v>10</v>
      </c>
      <c r="DS92" s="442">
        <v>0</v>
      </c>
      <c r="DT92" s="447">
        <v>0</v>
      </c>
      <c r="DU92" s="447">
        <f>'[7]заявки 2020-2021'!Q96</f>
        <v>0</v>
      </c>
      <c r="DV92" s="441">
        <f t="shared" si="1096"/>
        <v>0</v>
      </c>
      <c r="DW92" s="441">
        <v>0</v>
      </c>
      <c r="DX92" s="441">
        <f t="shared" si="1112"/>
        <v>0</v>
      </c>
      <c r="DY92" s="443">
        <f>'[7]заявки 2020-2021'!S96</f>
        <v>0</v>
      </c>
      <c r="DZ92" s="444">
        <f t="shared" si="1108"/>
        <v>0</v>
      </c>
      <c r="EA92" s="445">
        <f t="shared" si="1097"/>
        <v>0</v>
      </c>
      <c r="EB92" s="446"/>
    </row>
    <row r="93" ht="34.5" customHeight="1">
      <c r="A93" s="152" t="s">
        <v>145</v>
      </c>
      <c r="B93" s="441">
        <f>'[7]численность 2020'!C97</f>
        <v>42.955001831054688</v>
      </c>
      <c r="C93" s="442">
        <v>208.797943</v>
      </c>
      <c r="D93" s="442">
        <v>262.98980699999998</v>
      </c>
      <c r="E93" s="442">
        <f>'[7]численность 2020'!D97</f>
        <v>239.13131713867188</v>
      </c>
      <c r="F93" s="441">
        <v>4.855766</v>
      </c>
      <c r="G93" s="441">
        <f t="shared" si="1067"/>
        <v>6.1224489795918364</v>
      </c>
      <c r="H93" s="441">
        <f t="shared" si="1109"/>
        <v>5.5670191350286435</v>
      </c>
      <c r="I93" s="443">
        <f>'[7]заявки 2020-2021'!O98</f>
        <v>83</v>
      </c>
      <c r="J93" s="444">
        <f t="shared" si="1110"/>
        <v>83.695960998535156</v>
      </c>
      <c r="K93" s="445">
        <f t="shared" si="1068"/>
        <v>83</v>
      </c>
      <c r="L93" s="446">
        <v>83</v>
      </c>
      <c r="M93" s="442">
        <v>26</v>
      </c>
      <c r="N93" s="442">
        <v>31</v>
      </c>
      <c r="O93" s="447">
        <f>'[7]заявки 2020-2021'!K98</f>
        <v>31</v>
      </c>
      <c r="P93" s="441">
        <f t="shared" si="1069"/>
        <v>0.60528457436132799</v>
      </c>
      <c r="Q93" s="441">
        <v>0.72168500000000002</v>
      </c>
      <c r="R93" s="441">
        <f t="shared" si="1070"/>
        <v>0.72168545404619877</v>
      </c>
      <c r="S93" s="443">
        <f>'[7]заявки 2020-2021'!M98</f>
        <v>4</v>
      </c>
      <c r="T93" s="443">
        <f>'[7]заявки 2020-2021'!N98</f>
        <v>2</v>
      </c>
      <c r="U93" s="444">
        <f t="shared" si="1106"/>
        <v>4.6499999999999995</v>
      </c>
      <c r="V93" s="445">
        <f t="shared" si="1071"/>
        <v>4</v>
      </c>
      <c r="W93" s="446">
        <v>4</v>
      </c>
      <c r="X93" s="446">
        <v>2</v>
      </c>
      <c r="Y93" s="448"/>
      <c r="Z93" s="442">
        <v>605.67980999999997</v>
      </c>
      <c r="AA93" s="442">
        <v>647.10101299999997</v>
      </c>
      <c r="AB93" s="442">
        <f>'[7]численность 2020'!E97</f>
        <v>457.80166625976563</v>
      </c>
      <c r="AC93" s="441">
        <v>14.085577000000001</v>
      </c>
      <c r="AD93" s="441">
        <v>15.064624999999999</v>
      </c>
      <c r="AE93" s="441">
        <f t="shared" si="1111"/>
        <v>10.657703334767268</v>
      </c>
      <c r="AF93" s="443">
        <f>'[7]заявки 2020-2021'!J98</f>
        <v>22</v>
      </c>
      <c r="AG93" s="444">
        <f t="shared" si="1107"/>
        <v>22.890083312988281</v>
      </c>
      <c r="AH93" s="445">
        <f t="shared" si="1072"/>
        <v>22</v>
      </c>
      <c r="AI93" s="449">
        <f t="shared" si="1073"/>
        <v>16.5</v>
      </c>
      <c r="AJ93" s="446">
        <v>22</v>
      </c>
      <c r="AK93" s="446">
        <v>16</v>
      </c>
      <c r="AL93" s="442">
        <v>95.041092000000006</v>
      </c>
      <c r="AM93" s="442">
        <v>127.11174800000001</v>
      </c>
      <c r="AN93" s="442">
        <f>'[7]численность 2020'!F97</f>
        <v>107.53228759765625</v>
      </c>
      <c r="AO93" s="441">
        <v>2.2102580000000001</v>
      </c>
      <c r="AP93" s="441">
        <v>2.959184</v>
      </c>
      <c r="AQ93" s="441">
        <f t="shared" si="1074"/>
        <v>2.5033705741787413</v>
      </c>
      <c r="AR93" s="443">
        <f>'[7]заявки 2020-2021'!D98</f>
        <v>7</v>
      </c>
      <c r="AS93" s="443">
        <f>'[7]заявки 2020-2021'!E98</f>
        <v>1</v>
      </c>
      <c r="AT93" s="444">
        <f t="shared" si="1100"/>
        <v>7.5272601318359378</v>
      </c>
      <c r="AU93" s="449">
        <f t="shared" si="1075"/>
        <v>7</v>
      </c>
      <c r="AV93" s="446">
        <v>7</v>
      </c>
      <c r="AW93" s="444">
        <f t="shared" si="1076"/>
        <v>1.75</v>
      </c>
      <c r="AX93" s="445">
        <f t="shared" si="1077"/>
        <v>1</v>
      </c>
      <c r="AY93" s="446">
        <v>1</v>
      </c>
      <c r="AZ93" s="444">
        <f t="shared" si="1078"/>
        <v>3.5</v>
      </c>
      <c r="BA93" s="446">
        <v>3</v>
      </c>
      <c r="BB93" s="442">
        <v>86.962601000000006</v>
      </c>
      <c r="BC93" s="442">
        <v>98.779456999999994</v>
      </c>
      <c r="BD93" s="442">
        <f>'[7]численность 2020'!G97</f>
        <v>87.85003662109375</v>
      </c>
      <c r="BE93" s="441">
        <v>2.022386</v>
      </c>
      <c r="BF93" s="441">
        <v>2.2996029999999998</v>
      </c>
      <c r="BG93" s="441">
        <f t="shared" si="1079"/>
        <v>2.0451643086086846</v>
      </c>
      <c r="BH93" s="443">
        <f>'[7]заявки 2020-2021'!B98</f>
        <v>6</v>
      </c>
      <c r="BI93" s="443">
        <f>'[7]заявки 2020-2021'!C98</f>
        <v>1</v>
      </c>
      <c r="BJ93" s="444">
        <f t="shared" si="1101"/>
        <v>6.1495025634765632</v>
      </c>
      <c r="BK93" s="449">
        <f t="shared" si="1080"/>
        <v>6</v>
      </c>
      <c r="BL93" s="446">
        <v>6</v>
      </c>
      <c r="BM93" s="444">
        <f t="shared" si="1081"/>
        <v>1.5</v>
      </c>
      <c r="BN93" s="445">
        <f t="shared" si="1082"/>
        <v>1</v>
      </c>
      <c r="BO93" s="446">
        <v>1</v>
      </c>
      <c r="BP93" s="444">
        <f t="shared" si="1098"/>
        <v>1.2000000000000002</v>
      </c>
      <c r="BQ93" s="446">
        <v>1</v>
      </c>
      <c r="BR93" s="442">
        <v>166.49250799999999</v>
      </c>
      <c r="BS93" s="442">
        <v>175.27784700000001</v>
      </c>
      <c r="BT93" s="442">
        <f>'[7]численность 2020'!H97</f>
        <v>152.27339172363281</v>
      </c>
      <c r="BU93" s="441">
        <v>3.8719190000000001</v>
      </c>
      <c r="BV93" s="441">
        <v>4.0804989999999997</v>
      </c>
      <c r="BW93" s="441">
        <f t="shared" si="1083"/>
        <v>3.5449513498459555</v>
      </c>
      <c r="BX93" s="443">
        <f>'[7]заявки 2020-2021'!F98</f>
        <v>10</v>
      </c>
      <c r="BY93" s="443">
        <f>'[7]заявки 2020-2021'!G98</f>
        <v>1</v>
      </c>
      <c r="BZ93" s="443">
        <f>'[7]заявки 2020-2021'!H98</f>
        <v>1</v>
      </c>
      <c r="CA93" s="444">
        <f t="shared" si="1102"/>
        <v>10.659137420654298</v>
      </c>
      <c r="CB93" s="449">
        <f t="shared" si="1084"/>
        <v>10</v>
      </c>
      <c r="CC93" s="446"/>
      <c r="CD93" s="444">
        <f t="shared" si="1085"/>
        <v>0</v>
      </c>
      <c r="CE93" s="445">
        <f t="shared" si="1086"/>
        <v>0</v>
      </c>
      <c r="CF93" s="446"/>
      <c r="CG93" s="444">
        <f t="shared" si="1087"/>
        <v>0</v>
      </c>
      <c r="CH93" s="445">
        <f t="shared" si="1088"/>
        <v>0</v>
      </c>
      <c r="CI93" s="446"/>
      <c r="CJ93" s="444">
        <f t="shared" si="1099"/>
        <v>0</v>
      </c>
      <c r="CK93" s="446"/>
      <c r="CL93" s="450">
        <f t="shared" si="1103"/>
        <v>1</v>
      </c>
      <c r="CM93" s="442">
        <v>89</v>
      </c>
      <c r="CN93" s="442">
        <v>0</v>
      </c>
      <c r="CO93" s="442" t="e">
        <f>#NAME?</f>
        <v>#REF!</v>
      </c>
      <c r="CP93" s="441">
        <v>1.2210000000000001</v>
      </c>
      <c r="CQ93" s="441">
        <v>0</v>
      </c>
      <c r="CR93" s="441" t="e">
        <f>#NAME?</f>
        <v>#REF!</v>
      </c>
      <c r="CS93" s="443" t="e">
        <f>#NAME?</f>
        <v>#REF!</v>
      </c>
      <c r="CT93" s="444" t="e">
        <f t="shared" si="1113"/>
        <v>#REF!</v>
      </c>
      <c r="CU93" s="449" t="e">
        <f t="shared" si="1090"/>
        <v>#REF!</v>
      </c>
      <c r="CV93" s="446"/>
      <c r="CW93" s="444">
        <f t="shared" si="1091"/>
        <v>0</v>
      </c>
      <c r="CX93" s="446"/>
      <c r="CY93" s="442">
        <v>0</v>
      </c>
      <c r="CZ93" s="442">
        <v>0</v>
      </c>
      <c r="DA93" s="442">
        <f>'[7]численность 2020'!I97</f>
        <v>0</v>
      </c>
      <c r="DB93" s="441">
        <v>0</v>
      </c>
      <c r="DC93" s="441">
        <v>0</v>
      </c>
      <c r="DD93" s="441">
        <f t="shared" si="1092"/>
        <v>0</v>
      </c>
      <c r="DE93" s="443">
        <f>'[7]заявки 2020-2021'!I98</f>
        <v>0</v>
      </c>
      <c r="DF93" s="444">
        <f t="shared" si="1104"/>
        <v>0</v>
      </c>
      <c r="DG93" s="445">
        <f t="shared" si="1093"/>
        <v>0</v>
      </c>
      <c r="DH93" s="446"/>
      <c r="DI93" s="442">
        <v>9.0167179999999991</v>
      </c>
      <c r="DJ93" s="442">
        <v>9.009836</v>
      </c>
      <c r="DK93" s="442">
        <f>'[7]численность 2020'!J97</f>
        <v>7.040804386138916</v>
      </c>
      <c r="DL93" s="441">
        <v>0.20975099999999999</v>
      </c>
      <c r="DM93" s="441">
        <v>0.20975099999999999</v>
      </c>
      <c r="DN93" s="441">
        <f t="shared" si="1094"/>
        <v>0.16391116484713325</v>
      </c>
      <c r="DO93" s="443">
        <f>'[7]заявки 2020-2021'!P98</f>
        <v>0</v>
      </c>
      <c r="DP93" s="444">
        <f t="shared" si="1105"/>
        <v>0.70408043861389169</v>
      </c>
      <c r="DQ93" s="445">
        <f t="shared" si="1095"/>
        <v>0</v>
      </c>
      <c r="DR93" s="446"/>
      <c r="DS93" s="442">
        <v>0</v>
      </c>
      <c r="DT93" s="447">
        <v>0</v>
      </c>
      <c r="DU93" s="447">
        <f>'[7]заявки 2020-2021'!Q98</f>
        <v>0</v>
      </c>
      <c r="DV93" s="441">
        <f t="shared" si="1096"/>
        <v>0</v>
      </c>
      <c r="DW93" s="441">
        <v>0</v>
      </c>
      <c r="DX93" s="441">
        <f t="shared" si="1112"/>
        <v>0</v>
      </c>
      <c r="DY93" s="443">
        <f>'[7]заявки 2020-2021'!S98</f>
        <v>0</v>
      </c>
      <c r="DZ93" s="444">
        <f t="shared" si="1108"/>
        <v>0</v>
      </c>
      <c r="EA93" s="445">
        <f t="shared" si="1097"/>
        <v>0</v>
      </c>
      <c r="EB93" s="446"/>
    </row>
    <row r="94" ht="34.5" customHeight="1">
      <c r="A94" s="307" t="s">
        <v>293</v>
      </c>
      <c r="B94" s="441"/>
      <c r="C94" s="442"/>
      <c r="D94" s="442"/>
      <c r="E94" s="442"/>
      <c r="F94" s="441"/>
      <c r="G94" s="441" t="e">
        <f t="shared" si="1067"/>
        <v>#DIV/0!</v>
      </c>
      <c r="H94" s="441"/>
      <c r="I94" s="443">
        <v>1729</v>
      </c>
      <c r="J94" s="444"/>
      <c r="K94" s="445"/>
      <c r="L94" s="446">
        <v>850</v>
      </c>
      <c r="M94" s="442"/>
      <c r="N94" s="442"/>
      <c r="O94" s="447"/>
      <c r="P94" s="441"/>
      <c r="Q94" s="441"/>
      <c r="R94" s="441"/>
      <c r="S94" s="443">
        <v>43</v>
      </c>
      <c r="T94" s="443"/>
      <c r="U94" s="444"/>
      <c r="V94" s="445"/>
      <c r="W94" s="446">
        <v>38</v>
      </c>
      <c r="X94" s="446"/>
      <c r="Y94" s="448"/>
      <c r="Z94" s="442"/>
      <c r="AA94" s="442"/>
      <c r="AB94" s="442"/>
      <c r="AC94" s="441"/>
      <c r="AD94" s="441"/>
      <c r="AE94" s="441"/>
      <c r="AF94" s="443"/>
      <c r="AG94" s="444"/>
      <c r="AH94" s="445"/>
      <c r="AI94" s="449"/>
      <c r="AJ94" s="446"/>
      <c r="AK94" s="446"/>
      <c r="AL94" s="442"/>
      <c r="AM94" s="442"/>
      <c r="AN94" s="442"/>
      <c r="AO94" s="441"/>
      <c r="AP94" s="441"/>
      <c r="AQ94" s="441"/>
      <c r="AR94" s="443"/>
      <c r="AS94" s="443"/>
      <c r="AT94" s="444"/>
      <c r="AU94" s="449"/>
      <c r="AV94" s="446"/>
      <c r="AW94" s="444"/>
      <c r="AX94" s="445"/>
      <c r="AY94" s="446"/>
      <c r="AZ94" s="444"/>
      <c r="BA94" s="446"/>
      <c r="BB94" s="442"/>
      <c r="BC94" s="442"/>
      <c r="BD94" s="442"/>
      <c r="BE94" s="441"/>
      <c r="BF94" s="441"/>
      <c r="BG94" s="441"/>
      <c r="BH94" s="443"/>
      <c r="BI94" s="443"/>
      <c r="BJ94" s="444"/>
      <c r="BK94" s="449"/>
      <c r="BL94" s="446"/>
      <c r="BM94" s="444"/>
      <c r="BN94" s="445"/>
      <c r="BO94" s="446"/>
      <c r="BP94" s="444"/>
      <c r="BQ94" s="446"/>
      <c r="BR94" s="442"/>
      <c r="BS94" s="442"/>
      <c r="BT94" s="442"/>
      <c r="BU94" s="441"/>
      <c r="BV94" s="441"/>
      <c r="BW94" s="441"/>
      <c r="BX94" s="443">
        <v>174</v>
      </c>
      <c r="BY94" s="443"/>
      <c r="BZ94" s="443"/>
      <c r="CA94" s="444"/>
      <c r="CB94" s="449"/>
      <c r="CC94" s="446">
        <v>50</v>
      </c>
      <c r="CD94" s="444">
        <f t="shared" si="1085"/>
        <v>6.25</v>
      </c>
      <c r="CE94" s="445"/>
      <c r="CF94" s="446"/>
      <c r="CG94" s="444">
        <f t="shared" si="1087"/>
        <v>6.25</v>
      </c>
      <c r="CH94" s="445"/>
      <c r="CI94" s="446"/>
      <c r="CJ94" s="444">
        <f t="shared" si="1099"/>
        <v>10</v>
      </c>
      <c r="CK94" s="446"/>
      <c r="CL94" s="450"/>
      <c r="CM94" s="442"/>
      <c r="CN94" s="442"/>
      <c r="CO94" s="442"/>
      <c r="CP94" s="441"/>
      <c r="CQ94" s="441"/>
      <c r="CR94" s="441"/>
      <c r="CS94" s="443"/>
      <c r="CT94" s="444"/>
      <c r="CU94" s="449"/>
      <c r="CV94" s="446"/>
      <c r="CW94" s="444"/>
      <c r="CX94" s="446"/>
      <c r="CY94" s="442"/>
      <c r="CZ94" s="442"/>
      <c r="DA94" s="442"/>
      <c r="DB94" s="441"/>
      <c r="DC94" s="441"/>
      <c r="DD94" s="441"/>
      <c r="DE94" s="443"/>
      <c r="DF94" s="444"/>
      <c r="DG94" s="445"/>
      <c r="DH94" s="446"/>
      <c r="DI94" s="442"/>
      <c r="DJ94" s="442"/>
      <c r="DK94" s="442"/>
      <c r="DL94" s="441"/>
      <c r="DM94" s="441"/>
      <c r="DN94" s="441"/>
      <c r="DO94" s="443">
        <v>1</v>
      </c>
      <c r="DP94" s="444"/>
      <c r="DQ94" s="445"/>
      <c r="DR94" s="446"/>
      <c r="DS94" s="442"/>
      <c r="DT94" s="447"/>
      <c r="DU94" s="447"/>
      <c r="DV94" s="441" t="e">
        <f t="shared" si="1096"/>
        <v>#DIV/0!</v>
      </c>
      <c r="DW94" s="441"/>
      <c r="DX94" s="441"/>
      <c r="DY94" s="443"/>
      <c r="DZ94" s="444"/>
      <c r="EA94" s="445"/>
      <c r="EB94" s="446"/>
    </row>
    <row r="95" ht="13.5" customHeight="1">
      <c r="A95" s="268" t="s">
        <v>153</v>
      </c>
      <c r="B95" s="441"/>
      <c r="C95" s="442"/>
      <c r="D95" s="442"/>
      <c r="E95" s="442"/>
      <c r="F95" s="441"/>
      <c r="G95" s="441" t="e">
        <f t="shared" si="1067"/>
        <v>#DIV/0!</v>
      </c>
      <c r="H95" s="441"/>
      <c r="I95" s="443"/>
      <c r="J95" s="444"/>
      <c r="K95" s="445">
        <f t="shared" si="1068"/>
        <v>0</v>
      </c>
      <c r="L95" s="446"/>
      <c r="M95" s="442"/>
      <c r="N95" s="442"/>
      <c r="O95" s="447"/>
      <c r="P95" s="441"/>
      <c r="Q95" s="441"/>
      <c r="R95" s="441" t="e">
        <f t="shared" si="1070"/>
        <v>#DIV/0!</v>
      </c>
      <c r="S95" s="443"/>
      <c r="T95" s="443"/>
      <c r="U95" s="444">
        <f t="shared" si="1106"/>
        <v>0</v>
      </c>
      <c r="V95" s="445">
        <f t="shared" si="1071"/>
        <v>0</v>
      </c>
      <c r="W95" s="446"/>
      <c r="X95" s="446"/>
      <c r="Y95" s="448"/>
      <c r="Z95" s="442"/>
      <c r="AA95" s="442"/>
      <c r="AB95" s="442"/>
      <c r="AC95" s="441"/>
      <c r="AD95" s="441"/>
      <c r="AE95" s="441" t="e">
        <f t="shared" si="1111"/>
        <v>#DIV/0!</v>
      </c>
      <c r="AF95" s="443"/>
      <c r="AG95" s="444">
        <f t="shared" si="1107"/>
        <v>0</v>
      </c>
      <c r="AH95" s="445">
        <f t="shared" si="1072"/>
        <v>0</v>
      </c>
      <c r="AI95" s="449">
        <f t="shared" si="1073"/>
        <v>0</v>
      </c>
      <c r="AJ95" s="446"/>
      <c r="AK95" s="446"/>
      <c r="AL95" s="442"/>
      <c r="AM95" s="442"/>
      <c r="AN95" s="442"/>
      <c r="AO95" s="441"/>
      <c r="AP95" s="441"/>
      <c r="AQ95" s="441" t="e">
        <f t="shared" si="1074"/>
        <v>#DIV/0!</v>
      </c>
      <c r="AR95" s="443"/>
      <c r="AS95" s="443"/>
      <c r="AT95" s="444">
        <f t="shared" si="1100"/>
        <v>0</v>
      </c>
      <c r="AU95" s="449">
        <f t="shared" si="1075"/>
        <v>0</v>
      </c>
      <c r="AV95" s="446"/>
      <c r="AW95" s="444">
        <f t="shared" si="1076"/>
        <v>0</v>
      </c>
      <c r="AX95" s="445">
        <f t="shared" si="1077"/>
        <v>0</v>
      </c>
      <c r="AY95" s="446"/>
      <c r="AZ95" s="444">
        <f t="shared" si="1078"/>
        <v>0</v>
      </c>
      <c r="BA95" s="446"/>
      <c r="BB95" s="442"/>
      <c r="BC95" s="442"/>
      <c r="BD95" s="442"/>
      <c r="BE95" s="441"/>
      <c r="BF95" s="441"/>
      <c r="BG95" s="441" t="e">
        <f t="shared" si="1079"/>
        <v>#DIV/0!</v>
      </c>
      <c r="BH95" s="443"/>
      <c r="BI95" s="443"/>
      <c r="BJ95" s="444">
        <f t="shared" si="1101"/>
        <v>0</v>
      </c>
      <c r="BK95" s="449">
        <f t="shared" si="1080"/>
        <v>0</v>
      </c>
      <c r="BL95" s="446"/>
      <c r="BM95" s="444">
        <f t="shared" si="1081"/>
        <v>0</v>
      </c>
      <c r="BN95" s="445">
        <f t="shared" si="1082"/>
        <v>0</v>
      </c>
      <c r="BO95" s="446"/>
      <c r="BP95" s="444">
        <f t="shared" si="1098"/>
        <v>0</v>
      </c>
      <c r="BQ95" s="446"/>
      <c r="BR95" s="442"/>
      <c r="BS95" s="442"/>
      <c r="BT95" s="442"/>
      <c r="BU95" s="441"/>
      <c r="BV95" s="441"/>
      <c r="BW95" s="441" t="e">
        <f t="shared" si="1083"/>
        <v>#DIV/0!</v>
      </c>
      <c r="BX95" s="443"/>
      <c r="BY95" s="443"/>
      <c r="BZ95" s="443"/>
      <c r="CA95" s="444">
        <f t="shared" si="1102"/>
        <v>0</v>
      </c>
      <c r="CB95" s="449">
        <f t="shared" si="1084"/>
        <v>0</v>
      </c>
      <c r="CC95" s="446"/>
      <c r="CD95" s="444">
        <f t="shared" si="1085"/>
        <v>0</v>
      </c>
      <c r="CE95" s="445">
        <f t="shared" si="1086"/>
        <v>0</v>
      </c>
      <c r="CF95" s="446"/>
      <c r="CG95" s="444">
        <f t="shared" si="1087"/>
        <v>0</v>
      </c>
      <c r="CH95" s="445">
        <f t="shared" si="1088"/>
        <v>0</v>
      </c>
      <c r="CI95" s="446"/>
      <c r="CJ95" s="444">
        <f t="shared" si="1099"/>
        <v>0</v>
      </c>
      <c r="CK95" s="446"/>
      <c r="CL95" s="450">
        <f t="shared" si="1103"/>
        <v>1</v>
      </c>
      <c r="CM95" s="442"/>
      <c r="CN95" s="442"/>
      <c r="CO95" s="442"/>
      <c r="CP95" s="441"/>
      <c r="CQ95" s="441"/>
      <c r="CR95" s="441"/>
      <c r="CS95" s="443"/>
      <c r="CT95" s="444">
        <f t="shared" si="1113"/>
        <v>0</v>
      </c>
      <c r="CU95" s="449">
        <f t="shared" si="1090"/>
        <v>0</v>
      </c>
      <c r="CV95" s="446"/>
      <c r="CW95" s="444">
        <f t="shared" si="1091"/>
        <v>0</v>
      </c>
      <c r="CX95" s="446"/>
      <c r="CY95" s="442"/>
      <c r="CZ95" s="442"/>
      <c r="DA95" s="442"/>
      <c r="DB95" s="441"/>
      <c r="DC95" s="441"/>
      <c r="DD95" s="441" t="e">
        <f t="shared" si="1092"/>
        <v>#DIV/0!</v>
      </c>
      <c r="DE95" s="443"/>
      <c r="DF95" s="444">
        <f t="shared" si="1104"/>
        <v>0</v>
      </c>
      <c r="DG95" s="445">
        <f t="shared" si="1093"/>
        <v>0</v>
      </c>
      <c r="DH95" s="446"/>
      <c r="DI95" s="442"/>
      <c r="DJ95" s="442"/>
      <c r="DK95" s="442"/>
      <c r="DL95" s="441"/>
      <c r="DM95" s="441"/>
      <c r="DN95" s="441" t="e">
        <f t="shared" si="1094"/>
        <v>#DIV/0!</v>
      </c>
      <c r="DO95" s="443"/>
      <c r="DP95" s="444">
        <f t="shared" si="1105"/>
        <v>0</v>
      </c>
      <c r="DQ95" s="445">
        <f t="shared" si="1095"/>
        <v>0</v>
      </c>
      <c r="DR95" s="446"/>
      <c r="DS95" s="442"/>
      <c r="DT95" s="447"/>
      <c r="DU95" s="447"/>
      <c r="DV95" s="441" t="e">
        <f t="shared" si="1096"/>
        <v>#DIV/0!</v>
      </c>
      <c r="DW95" s="441"/>
      <c r="DX95" s="441" t="e">
        <f t="shared" si="1112"/>
        <v>#DIV/0!</v>
      </c>
      <c r="DY95" s="443"/>
      <c r="DZ95" s="444">
        <f t="shared" si="1108"/>
        <v>0</v>
      </c>
      <c r="EA95" s="445">
        <f t="shared" si="1097"/>
        <v>0</v>
      </c>
      <c r="EB95" s="446"/>
    </row>
    <row r="96" ht="66" customHeight="1">
      <c r="A96" s="152" t="s">
        <v>168</v>
      </c>
      <c r="B96" s="441">
        <f>'[7]численность 2020'!C117</f>
        <v>34.730998992919922</v>
      </c>
      <c r="C96" s="442">
        <v>49.096096000000003</v>
      </c>
      <c r="D96" s="442">
        <v>51</v>
      </c>
      <c r="E96" s="442">
        <f>'[7]численность 2020'!D117</f>
        <v>54.835338592529297</v>
      </c>
      <c r="F96" s="441">
        <v>1.4588490000000001</v>
      </c>
      <c r="G96" s="441">
        <f t="shared" si="1067"/>
        <v>1.4684288237835195</v>
      </c>
      <c r="H96" s="441">
        <f t="shared" si="1109"/>
        <v>1.5788586617882123</v>
      </c>
      <c r="I96" s="443">
        <f>'[7]заявки 2020-2021'!O100</f>
        <v>18</v>
      </c>
      <c r="J96" s="444">
        <f t="shared" si="1110"/>
        <v>19.192368507385254</v>
      </c>
      <c r="K96" s="445">
        <f t="shared" si="1068"/>
        <v>18</v>
      </c>
      <c r="L96" s="446">
        <v>18</v>
      </c>
      <c r="M96" s="442">
        <v>10</v>
      </c>
      <c r="N96" s="442">
        <v>10</v>
      </c>
      <c r="O96" s="447">
        <f>'[7]заявки 2020-2021'!K100</f>
        <v>10</v>
      </c>
      <c r="P96" s="441">
        <f t="shared" si="1069"/>
        <v>0.28792722034970969</v>
      </c>
      <c r="Q96" s="441">
        <v>0.29802699999999999</v>
      </c>
      <c r="R96" s="441">
        <f t="shared" si="1070"/>
        <v>0.28792722034970969</v>
      </c>
      <c r="S96" s="443">
        <f>'[7]заявки 2020-2021'!M100</f>
        <v>1</v>
      </c>
      <c r="T96" s="443">
        <f>'[7]заявки 2020-2021'!N100</f>
        <v>0</v>
      </c>
      <c r="U96" s="444">
        <f t="shared" si="1106"/>
        <v>1.5</v>
      </c>
      <c r="V96" s="445">
        <f t="shared" si="1071"/>
        <v>1</v>
      </c>
      <c r="W96" s="446">
        <v>1</v>
      </c>
      <c r="X96" s="446"/>
      <c r="Y96" s="448"/>
      <c r="Z96" s="442">
        <v>98.862015</v>
      </c>
      <c r="AA96" s="442">
        <v>96</v>
      </c>
      <c r="AB96" s="442">
        <f>'[7]численность 2020'!E117</f>
        <v>104.12464904785156</v>
      </c>
      <c r="AC96" s="441">
        <v>2.9376009999999999</v>
      </c>
      <c r="AD96" s="441">
        <v>2.8610600000000002</v>
      </c>
      <c r="AE96" s="441">
        <f t="shared" si="1111"/>
        <v>2.9980320770236948</v>
      </c>
      <c r="AF96" s="443">
        <f>'[7]заявки 2020-2021'!J100</f>
        <v>4</v>
      </c>
      <c r="AG96" s="444">
        <f t="shared" si="1107"/>
        <v>5.2062324523925785</v>
      </c>
      <c r="AH96" s="445">
        <f t="shared" si="1072"/>
        <v>4</v>
      </c>
      <c r="AI96" s="449">
        <f t="shared" si="1073"/>
        <v>3</v>
      </c>
      <c r="AJ96" s="446">
        <v>4</v>
      </c>
      <c r="AK96" s="446">
        <v>3</v>
      </c>
      <c r="AL96" s="442">
        <v>135.77461199999999</v>
      </c>
      <c r="AM96" s="442">
        <v>140</v>
      </c>
      <c r="AN96" s="442">
        <f>'[7]численность 2020'!F117</f>
        <v>156.42132568359375</v>
      </c>
      <c r="AO96" s="441">
        <v>4.034427</v>
      </c>
      <c r="AP96" s="441">
        <v>4.1723790000000003</v>
      </c>
      <c r="AQ96" s="441">
        <f t="shared" si="1074"/>
        <v>4.5037957507493802</v>
      </c>
      <c r="AR96" s="443">
        <f>'[7]заявки 2020-2021'!D100</f>
        <v>12</v>
      </c>
      <c r="AS96" s="443">
        <f>'[7]заявки 2020-2021'!E100</f>
        <v>1</v>
      </c>
      <c r="AT96" s="444">
        <f t="shared" si="1100"/>
        <v>12.5137060546875</v>
      </c>
      <c r="AU96" s="449">
        <f t="shared" si="1075"/>
        <v>12</v>
      </c>
      <c r="AV96" s="446">
        <v>12</v>
      </c>
      <c r="AW96" s="444">
        <f t="shared" si="1076"/>
        <v>3</v>
      </c>
      <c r="AX96" s="445">
        <f t="shared" si="1077"/>
        <v>1</v>
      </c>
      <c r="AY96" s="446">
        <v>1</v>
      </c>
      <c r="AZ96" s="444">
        <f t="shared" si="1078"/>
        <v>6</v>
      </c>
      <c r="BA96" s="446">
        <v>6</v>
      </c>
      <c r="BB96" s="442">
        <v>67.362312000000003</v>
      </c>
      <c r="BC96" s="442">
        <v>70</v>
      </c>
      <c r="BD96" s="442">
        <f>'[7]численность 2020'!G117</f>
        <v>70.282188415527344</v>
      </c>
      <c r="BE96" s="441">
        <v>2.001614</v>
      </c>
      <c r="BF96" s="441">
        <v>2.0861890000000001</v>
      </c>
      <c r="BG96" s="441">
        <f t="shared" si="1079"/>
        <v>2.0236155150577355</v>
      </c>
      <c r="BH96" s="443">
        <f>'[7]заявки 2020-2021'!B100</f>
        <v>3</v>
      </c>
      <c r="BI96" s="443">
        <f>'[7]заявки 2020-2021'!C100</f>
        <v>0</v>
      </c>
      <c r="BJ96" s="444">
        <f t="shared" si="1101"/>
        <v>4.9197531890869142</v>
      </c>
      <c r="BK96" s="449">
        <f t="shared" si="1080"/>
        <v>3</v>
      </c>
      <c r="BL96" s="446">
        <v>3</v>
      </c>
      <c r="BM96" s="444">
        <f t="shared" si="1081"/>
        <v>0</v>
      </c>
      <c r="BN96" s="445">
        <f t="shared" si="1082"/>
        <v>0</v>
      </c>
      <c r="BO96" s="446"/>
      <c r="BP96" s="444">
        <f t="shared" si="1098"/>
        <v>0.60000000000000009</v>
      </c>
      <c r="BQ96" s="446"/>
      <c r="BR96" s="442">
        <v>80.061760000000007</v>
      </c>
      <c r="BS96" s="442">
        <v>79</v>
      </c>
      <c r="BT96" s="442">
        <f>'[7]численность 2020'!H117</f>
        <v>84.576866149902344</v>
      </c>
      <c r="BU96" s="441">
        <v>2.3789669999999998</v>
      </c>
      <c r="BV96" s="441">
        <v>2.3544139999999998</v>
      </c>
      <c r="BW96" s="441">
        <f t="shared" si="1083"/>
        <v>2.4351981976430834</v>
      </c>
      <c r="BX96" s="443">
        <f>'[7]заявки 2020-2021'!F100</f>
        <v>5</v>
      </c>
      <c r="BY96" s="443">
        <f>'[7]заявки 2020-2021'!G100</f>
        <v>0</v>
      </c>
      <c r="BZ96" s="443">
        <f>'[7]заявки 2020-2021'!H100</f>
        <v>1</v>
      </c>
      <c r="CA96" s="444">
        <f t="shared" si="1102"/>
        <v>5.920380630493165</v>
      </c>
      <c r="CB96" s="449">
        <f t="shared" si="1084"/>
        <v>5</v>
      </c>
      <c r="CC96" s="446">
        <v>5</v>
      </c>
      <c r="CD96" s="444">
        <f t="shared" si="1085"/>
        <v>0.625</v>
      </c>
      <c r="CE96" s="445">
        <f t="shared" si="1086"/>
        <v>0</v>
      </c>
      <c r="CF96" s="446"/>
      <c r="CG96" s="444">
        <f t="shared" si="1087"/>
        <v>0.625</v>
      </c>
      <c r="CH96" s="445">
        <f t="shared" si="1088"/>
        <v>0.625</v>
      </c>
      <c r="CI96" s="446">
        <v>1</v>
      </c>
      <c r="CJ96" s="444">
        <f t="shared" si="1099"/>
        <v>1</v>
      </c>
      <c r="CK96" s="446">
        <v>1</v>
      </c>
      <c r="CL96" s="450">
        <f t="shared" si="1103"/>
        <v>1</v>
      </c>
      <c r="CM96" s="442">
        <v>0</v>
      </c>
      <c r="CN96" s="442">
        <v>0</v>
      </c>
      <c r="CO96" s="442" t="e">
        <f>#NAME?</f>
        <v>#REF!</v>
      </c>
      <c r="CP96" s="441">
        <v>0</v>
      </c>
      <c r="CQ96" s="441">
        <v>0</v>
      </c>
      <c r="CR96" s="441" t="e">
        <f>#NAME?</f>
        <v>#REF!</v>
      </c>
      <c r="CS96" s="443" t="e">
        <f>#NAME?</f>
        <v>#REF!</v>
      </c>
      <c r="CT96" s="444" t="e">
        <f t="shared" si="1113"/>
        <v>#REF!</v>
      </c>
      <c r="CU96" s="449" t="e">
        <f t="shared" si="1090"/>
        <v>#REF!</v>
      </c>
      <c r="CV96" s="446"/>
      <c r="CW96" s="444">
        <f t="shared" ref="CW96:CW159" si="1114">CV96*0.80000000000000004</f>
        <v>0</v>
      </c>
      <c r="CX96" s="446"/>
      <c r="CY96" s="442">
        <v>0</v>
      </c>
      <c r="CZ96" s="442">
        <v>0</v>
      </c>
      <c r="DA96" s="442">
        <f>'[7]численность 2020'!I117</f>
        <v>0</v>
      </c>
      <c r="DB96" s="441">
        <v>0</v>
      </c>
      <c r="DC96" s="441">
        <v>0</v>
      </c>
      <c r="DD96" s="441">
        <f t="shared" si="1092"/>
        <v>0</v>
      </c>
      <c r="DE96" s="443">
        <f>'[7]заявки 2020-2021'!I100</f>
        <v>0</v>
      </c>
      <c r="DF96" s="444">
        <f t="shared" si="1104"/>
        <v>0</v>
      </c>
      <c r="DG96" s="445">
        <f t="shared" si="1093"/>
        <v>0</v>
      </c>
      <c r="DH96" s="446"/>
      <c r="DI96" s="442">
        <v>3.0775579999999998</v>
      </c>
      <c r="DJ96" s="442">
        <v>4</v>
      </c>
      <c r="DK96" s="442">
        <f>'[7]численность 2020'!J117</f>
        <v>4.4914979934692383</v>
      </c>
      <c r="DL96" s="441">
        <v>0.119211</v>
      </c>
      <c r="DM96" s="441">
        <v>0.119211</v>
      </c>
      <c r="DN96" s="441">
        <f t="shared" si="1094"/>
        <v>0.12932245324658964</v>
      </c>
      <c r="DO96" s="443">
        <f>'[7]заявки 2020-2021'!P100</f>
        <v>0</v>
      </c>
      <c r="DP96" s="444">
        <f t="shared" si="1105"/>
        <v>0.44914979934692384</v>
      </c>
      <c r="DQ96" s="445">
        <f t="shared" si="1095"/>
        <v>0</v>
      </c>
      <c r="DR96" s="446"/>
      <c r="DS96" s="442">
        <v>0</v>
      </c>
      <c r="DT96" s="447">
        <v>0</v>
      </c>
      <c r="DU96" s="447">
        <f>'[7]заявки 2020-2021'!Q100</f>
        <v>0</v>
      </c>
      <c r="DV96" s="441">
        <f t="shared" si="1096"/>
        <v>0</v>
      </c>
      <c r="DW96" s="441">
        <v>0</v>
      </c>
      <c r="DX96" s="441">
        <f t="shared" si="1112"/>
        <v>0</v>
      </c>
      <c r="DY96" s="443">
        <f>'[7]заявки 2020-2021'!S100</f>
        <v>0</v>
      </c>
      <c r="DZ96" s="444">
        <f t="shared" si="1108"/>
        <v>0</v>
      </c>
      <c r="EA96" s="445">
        <f t="shared" si="1097"/>
        <v>0</v>
      </c>
      <c r="EB96" s="446"/>
    </row>
    <row r="97" ht="78.75" customHeight="1">
      <c r="A97" s="152" t="s">
        <v>156</v>
      </c>
      <c r="B97" s="441">
        <f>#NAME?</f>
        <v>34.730998992919922</v>
      </c>
      <c r="C97" s="442">
        <v>45.187111000000002</v>
      </c>
      <c r="D97" s="442">
        <v>43.242130000000003</v>
      </c>
      <c r="E97" s="442">
        <f>'[7]численность 2020'!D107</f>
        <v>51.773895263671875</v>
      </c>
      <c r="F97" s="441">
        <v>1.216342</v>
      </c>
      <c r="G97" s="441">
        <f t="shared" si="1067"/>
        <v>1.2450586373388259</v>
      </c>
      <c r="H97" s="441">
        <f t="shared" si="1109"/>
        <v>1.4907113749946044</v>
      </c>
      <c r="I97" s="443">
        <f>'[7]заявки 2020-2021'!O101</f>
        <v>15</v>
      </c>
      <c r="J97" s="444">
        <f t="shared" si="1110"/>
        <v>18.120863342285155</v>
      </c>
      <c r="K97" s="445">
        <f t="shared" si="1068"/>
        <v>15</v>
      </c>
      <c r="L97" s="446">
        <v>15</v>
      </c>
      <c r="M97" s="442">
        <v>32</v>
      </c>
      <c r="N97" s="442">
        <v>34</v>
      </c>
      <c r="O97" s="447">
        <f>'[7]заявки 2020-2021'!K101</f>
        <v>43</v>
      </c>
      <c r="P97" s="441">
        <f t="shared" si="1069"/>
        <v>0.92136710511907105</v>
      </c>
      <c r="Q97" s="441">
        <v>0.89121899999999998</v>
      </c>
      <c r="R97" s="441">
        <f t="shared" si="1070"/>
        <v>1.2380870475037518</v>
      </c>
      <c r="S97" s="443">
        <f>'[7]заявки 2020-2021'!M101</f>
        <v>6</v>
      </c>
      <c r="T97" s="443">
        <f>'[7]заявки 2020-2021'!N101</f>
        <v>3</v>
      </c>
      <c r="U97" s="444">
        <f t="shared" si="1106"/>
        <v>6.4500000000000002</v>
      </c>
      <c r="V97" s="445">
        <f t="shared" si="1071"/>
        <v>6</v>
      </c>
      <c r="W97" s="446">
        <v>6</v>
      </c>
      <c r="X97" s="446">
        <v>3</v>
      </c>
      <c r="Y97" s="448"/>
      <c r="Z97" s="442">
        <v>126.030281</v>
      </c>
      <c r="AA97" s="442">
        <v>119.441833</v>
      </c>
      <c r="AB97" s="442">
        <f>'[7]численность 2020'!E107</f>
        <v>149.03219604492188</v>
      </c>
      <c r="AC97" s="441">
        <v>3.3924699999999999</v>
      </c>
      <c r="AD97" s="441">
        <v>3.1308470000000002</v>
      </c>
      <c r="AE97" s="441">
        <f t="shared" si="1111"/>
        <v>4.2910425949827351</v>
      </c>
      <c r="AF97" s="443">
        <f>'[7]заявки 2020-2021'!J101</f>
        <v>7</v>
      </c>
      <c r="AG97" s="444">
        <f t="shared" si="1107"/>
        <v>7.4516098022460939</v>
      </c>
      <c r="AH97" s="445">
        <f t="shared" si="1072"/>
        <v>7</v>
      </c>
      <c r="AI97" s="449">
        <f t="shared" si="1073"/>
        <v>5.25</v>
      </c>
      <c r="AJ97" s="446">
        <v>7</v>
      </c>
      <c r="AK97" s="446">
        <v>5</v>
      </c>
      <c r="AL97" s="442">
        <v>365.98174999999998</v>
      </c>
      <c r="AM97" s="442">
        <v>335.11077899999998</v>
      </c>
      <c r="AN97" s="442">
        <f>'[7]численность 2020'!F107</f>
        <v>369.76052856445313</v>
      </c>
      <c r="AO97" s="441">
        <v>9.8514599999999994</v>
      </c>
      <c r="AP97" s="441">
        <v>8.7840310000000006</v>
      </c>
      <c r="AQ97" s="441">
        <f t="shared" si="1074"/>
        <v>10.646412118460242</v>
      </c>
      <c r="AR97" s="443">
        <f>'[7]заявки 2020-2021'!D101</f>
        <v>42</v>
      </c>
      <c r="AS97" s="443">
        <f>'[7]заявки 2020-2021'!E101</f>
        <v>5</v>
      </c>
      <c r="AT97" s="444">
        <f t="shared" si="1100"/>
        <v>55.464079284667967</v>
      </c>
      <c r="AU97" s="449">
        <f t="shared" si="1075"/>
        <v>42</v>
      </c>
      <c r="AV97" s="446">
        <v>42</v>
      </c>
      <c r="AW97" s="444">
        <f t="shared" si="1076"/>
        <v>10.5</v>
      </c>
      <c r="AX97" s="445">
        <f t="shared" si="1077"/>
        <v>5</v>
      </c>
      <c r="AY97" s="446">
        <v>5</v>
      </c>
      <c r="AZ97" s="444">
        <f t="shared" si="1078"/>
        <v>21</v>
      </c>
      <c r="BA97" s="446">
        <v>21</v>
      </c>
      <c r="BB97" s="442">
        <v>71.575965999999994</v>
      </c>
      <c r="BC97" s="442">
        <v>64.307631999999998</v>
      </c>
      <c r="BD97" s="442">
        <f>'[7]численность 2020'!G107</f>
        <v>71.436744689941406</v>
      </c>
      <c r="BE97" s="441">
        <v>1.9266749999999999</v>
      </c>
      <c r="BF97" s="441">
        <v>1.6856519999999999</v>
      </c>
      <c r="BG97" s="441">
        <f t="shared" si="1079"/>
        <v>2.0568583329406716</v>
      </c>
      <c r="BH97" s="443">
        <f>'[7]заявки 2020-2021'!B101</f>
        <v>3</v>
      </c>
      <c r="BI97" s="443">
        <f>'[7]заявки 2020-2021'!C101</f>
        <v>0</v>
      </c>
      <c r="BJ97" s="444">
        <f t="shared" si="1101"/>
        <v>5.0005721282958993</v>
      </c>
      <c r="BK97" s="449">
        <f t="shared" si="1080"/>
        <v>3</v>
      </c>
      <c r="BL97" s="446">
        <v>3</v>
      </c>
      <c r="BM97" s="444">
        <f t="shared" si="1081"/>
        <v>0</v>
      </c>
      <c r="BN97" s="445">
        <f t="shared" si="1082"/>
        <v>0</v>
      </c>
      <c r="BO97" s="446"/>
      <c r="BP97" s="444">
        <f t="shared" si="1098"/>
        <v>0.60000000000000009</v>
      </c>
      <c r="BQ97" s="446"/>
      <c r="BR97" s="442">
        <v>226.74963399999999</v>
      </c>
      <c r="BS97" s="442">
        <v>227</v>
      </c>
      <c r="BT97" s="442">
        <f>'[7]численность 2020'!H107</f>
        <v>246.90570068359375</v>
      </c>
      <c r="BU97" s="441">
        <v>6.1036239999999999</v>
      </c>
      <c r="BV97" s="441">
        <v>5.950196</v>
      </c>
      <c r="BW97" s="441">
        <f t="shared" si="1083"/>
        <v>7.1090872086324568</v>
      </c>
      <c r="BX97" s="443">
        <f>'[7]заявки 2020-2021'!F101</f>
        <v>22</v>
      </c>
      <c r="BY97" s="443">
        <f>'[7]заявки 2020-2021'!G101</f>
        <v>2</v>
      </c>
      <c r="BZ97" s="443">
        <f>'[7]заявки 2020-2021'!H101</f>
        <v>2</v>
      </c>
      <c r="CA97" s="444">
        <f t="shared" si="1102"/>
        <v>24.690570068359378</v>
      </c>
      <c r="CB97" s="449">
        <f t="shared" si="1084"/>
        <v>22</v>
      </c>
      <c r="CC97" s="446">
        <v>22</v>
      </c>
      <c r="CD97" s="444">
        <f t="shared" si="1085"/>
        <v>2.75</v>
      </c>
      <c r="CE97" s="445">
        <f t="shared" si="1086"/>
        <v>2</v>
      </c>
      <c r="CF97" s="446">
        <v>2</v>
      </c>
      <c r="CG97" s="444">
        <f t="shared" si="1087"/>
        <v>2.75</v>
      </c>
      <c r="CH97" s="445">
        <f t="shared" si="1088"/>
        <v>2</v>
      </c>
      <c r="CI97" s="446">
        <v>2</v>
      </c>
      <c r="CJ97" s="444">
        <f t="shared" si="1099"/>
        <v>4.4000000000000004</v>
      </c>
      <c r="CK97" s="446">
        <v>4</v>
      </c>
      <c r="CL97" s="450">
        <f t="shared" si="1103"/>
        <v>1</v>
      </c>
      <c r="CM97" s="442">
        <v>0</v>
      </c>
      <c r="CN97" s="442">
        <v>0</v>
      </c>
      <c r="CO97" s="442" t="e">
        <f>#NAME?</f>
        <v>#REF!</v>
      </c>
      <c r="CP97" s="441">
        <v>0</v>
      </c>
      <c r="CQ97" s="441">
        <v>0</v>
      </c>
      <c r="CR97" s="441" t="e">
        <f>#NAME?</f>
        <v>#REF!</v>
      </c>
      <c r="CS97" s="443" t="e">
        <f>#NAME?</f>
        <v>#REF!</v>
      </c>
      <c r="CT97" s="444" t="e">
        <f t="shared" si="1113"/>
        <v>#REF!</v>
      </c>
      <c r="CU97" s="449" t="e">
        <f t="shared" si="1090"/>
        <v>#REF!</v>
      </c>
      <c r="CV97" s="446"/>
      <c r="CW97" s="444">
        <f t="shared" si="1114"/>
        <v>0</v>
      </c>
      <c r="CX97" s="446"/>
      <c r="CY97" s="442">
        <v>0</v>
      </c>
      <c r="CZ97" s="442">
        <v>0</v>
      </c>
      <c r="DA97" s="442">
        <f>'[7]численность 2020'!I107</f>
        <v>0</v>
      </c>
      <c r="DB97" s="441">
        <v>0</v>
      </c>
      <c r="DC97" s="441">
        <v>0</v>
      </c>
      <c r="DD97" s="441">
        <f t="shared" si="1092"/>
        <v>0</v>
      </c>
      <c r="DE97" s="443">
        <f>'[7]заявки 2020-2021'!I101</f>
        <v>0</v>
      </c>
      <c r="DF97" s="444">
        <f t="shared" si="1104"/>
        <v>0</v>
      </c>
      <c r="DG97" s="445">
        <f t="shared" si="1093"/>
        <v>0</v>
      </c>
      <c r="DH97" s="446"/>
      <c r="DI97" s="442">
        <v>12.594291</v>
      </c>
      <c r="DJ97" s="442">
        <v>11.903964999999999</v>
      </c>
      <c r="DK97" s="442">
        <f>'[7]численность 2020'!J107</f>
        <v>12.676586151123047</v>
      </c>
      <c r="DL97" s="441">
        <v>0.312031</v>
      </c>
      <c r="DM97" s="441">
        <v>0.312031</v>
      </c>
      <c r="DN97" s="441">
        <f t="shared" si="1094"/>
        <v>0.36499342140164837</v>
      </c>
      <c r="DO97" s="443">
        <f>'[7]заявки 2020-2021'!P101</f>
        <v>1</v>
      </c>
      <c r="DP97" s="444">
        <f t="shared" si="1105"/>
        <v>1.2676586151123048</v>
      </c>
      <c r="DQ97" s="445">
        <f t="shared" si="1095"/>
        <v>1</v>
      </c>
      <c r="DR97" s="446">
        <v>1</v>
      </c>
      <c r="DS97" s="442">
        <v>0</v>
      </c>
      <c r="DT97" s="447">
        <v>0</v>
      </c>
      <c r="DU97" s="447">
        <f>'[7]заявки 2020-2021'!Q101</f>
        <v>0</v>
      </c>
      <c r="DV97" s="441">
        <f t="shared" si="1096"/>
        <v>0</v>
      </c>
      <c r="DW97" s="441">
        <v>0</v>
      </c>
      <c r="DX97" s="441">
        <f t="shared" si="1112"/>
        <v>0</v>
      </c>
      <c r="DY97" s="443">
        <f>'[7]заявки 2020-2021'!S101</f>
        <v>0</v>
      </c>
      <c r="DZ97" s="444">
        <f t="shared" si="1108"/>
        <v>0</v>
      </c>
      <c r="EA97" s="445">
        <f t="shared" si="1097"/>
        <v>0</v>
      </c>
      <c r="EB97" s="446"/>
    </row>
    <row r="98" ht="64.5" customHeight="1">
      <c r="A98" s="152" t="s">
        <v>323</v>
      </c>
      <c r="B98" s="441">
        <f>'[7]численность 2020'!C118</f>
        <v>12.800000190734863</v>
      </c>
      <c r="C98" s="442">
        <v>10.564501999999999</v>
      </c>
      <c r="D98" s="442">
        <v>9.7976089999999996</v>
      </c>
      <c r="E98" s="442">
        <f>'[7]численность 2020'!D118</f>
        <v>9.2446842193603516</v>
      </c>
      <c r="F98" s="441">
        <v>0.82535199999999997</v>
      </c>
      <c r="G98" s="441">
        <f t="shared" si="1067"/>
        <v>0.7654382174396781</v>
      </c>
      <c r="H98" s="441">
        <f t="shared" si="1109"/>
        <v>0.72224094387529869</v>
      </c>
      <c r="I98" s="443">
        <f>'[7]заявки 2020-2021'!O102</f>
        <v>0</v>
      </c>
      <c r="J98" s="444">
        <f t="shared" si="1110"/>
        <v>0</v>
      </c>
      <c r="K98" s="445">
        <f t="shared" si="1068"/>
        <v>0</v>
      </c>
      <c r="L98" s="446"/>
      <c r="M98" s="442">
        <v>0</v>
      </c>
      <c r="N98" s="442">
        <v>0</v>
      </c>
      <c r="O98" s="447">
        <f>'[7]заявки 2020-2021'!K102</f>
        <v>0</v>
      </c>
      <c r="P98" s="441">
        <f t="shared" si="1069"/>
        <v>0</v>
      </c>
      <c r="Q98" s="441">
        <v>0</v>
      </c>
      <c r="R98" s="441">
        <f t="shared" si="1070"/>
        <v>0</v>
      </c>
      <c r="S98" s="443">
        <f>'[7]заявки 2020-2021'!M102</f>
        <v>0</v>
      </c>
      <c r="T98" s="443">
        <f>'[7]заявки 2020-2021'!N102</f>
        <v>0</v>
      </c>
      <c r="U98" s="444">
        <f t="shared" si="1106"/>
        <v>0</v>
      </c>
      <c r="V98" s="445">
        <f t="shared" si="1071"/>
        <v>0</v>
      </c>
      <c r="W98" s="446"/>
      <c r="X98" s="446"/>
      <c r="Y98" s="448"/>
      <c r="Z98" s="442">
        <v>32.055591999999997</v>
      </c>
      <c r="AA98" s="442">
        <v>32.384197</v>
      </c>
      <c r="AB98" s="442">
        <f>'[7]численность 2020'!E118</f>
        <v>33.126785278320313</v>
      </c>
      <c r="AC98" s="441">
        <v>2.504343</v>
      </c>
      <c r="AD98" s="441">
        <v>2.5300150000000001</v>
      </c>
      <c r="AE98" s="441">
        <f t="shared" si="1111"/>
        <v>2.5880300613041212</v>
      </c>
      <c r="AF98" s="443">
        <f>'[7]заявки 2020-2021'!J102</f>
        <v>0</v>
      </c>
      <c r="AG98" s="444">
        <f t="shared" si="1107"/>
        <v>0</v>
      </c>
      <c r="AH98" s="445">
        <f t="shared" si="1072"/>
        <v>0</v>
      </c>
      <c r="AI98" s="449">
        <f t="shared" si="1073"/>
        <v>0</v>
      </c>
      <c r="AJ98" s="446"/>
      <c r="AK98" s="446"/>
      <c r="AL98" s="442">
        <v>88.367050000000006</v>
      </c>
      <c r="AM98" s="442">
        <v>88.869202000000001</v>
      </c>
      <c r="AN98" s="442">
        <f>'[7]численность 2020'!F118</f>
        <v>89.976287841796875</v>
      </c>
      <c r="AO98" s="441">
        <v>6.9036759999999999</v>
      </c>
      <c r="AP98" s="441">
        <v>6.9429059999999998</v>
      </c>
      <c r="AQ98" s="441">
        <f t="shared" si="1074"/>
        <v>7.0293973828941976</v>
      </c>
      <c r="AR98" s="443">
        <f>'[7]заявки 2020-2021'!D102</f>
        <v>8</v>
      </c>
      <c r="AS98" s="443">
        <f>'[7]заявки 2020-2021'!E102</f>
        <v>0</v>
      </c>
      <c r="AT98" s="444">
        <f t="shared" si="1100"/>
        <v>8.9976287841796871</v>
      </c>
      <c r="AU98" s="449">
        <f t="shared" si="1075"/>
        <v>8</v>
      </c>
      <c r="AV98" s="446">
        <v>8</v>
      </c>
      <c r="AW98" s="444">
        <f t="shared" si="1076"/>
        <v>2</v>
      </c>
      <c r="AX98" s="445">
        <f t="shared" si="1077"/>
        <v>0</v>
      </c>
      <c r="AY98" s="446"/>
      <c r="AZ98" s="444">
        <f t="shared" si="1078"/>
        <v>4</v>
      </c>
      <c r="BA98" s="446">
        <v>4</v>
      </c>
      <c r="BB98" s="442">
        <v>11.043737</v>
      </c>
      <c r="BC98" s="442">
        <v>10.519057999999999</v>
      </c>
      <c r="BD98" s="442">
        <f>'[7]численность 2020'!G118</f>
        <v>9.3552494049072266</v>
      </c>
      <c r="BE98" s="441">
        <v>0.862792</v>
      </c>
      <c r="BF98" s="441">
        <v>0.821801</v>
      </c>
      <c r="BG98" s="441">
        <f t="shared" si="1079"/>
        <v>0.73087884886743348</v>
      </c>
      <c r="BH98" s="443">
        <f>'[7]заявки 2020-2021'!B102</f>
        <v>0</v>
      </c>
      <c r="BI98" s="443">
        <f>'[7]заявки 2020-2021'!C102</f>
        <v>0</v>
      </c>
      <c r="BJ98" s="444">
        <f t="shared" si="1101"/>
        <v>0.28065748214721681</v>
      </c>
      <c r="BK98" s="449">
        <f t="shared" si="1080"/>
        <v>0</v>
      </c>
      <c r="BL98" s="446"/>
      <c r="BM98" s="444">
        <f t="shared" si="1081"/>
        <v>0</v>
      </c>
      <c r="BN98" s="445">
        <f t="shared" si="1082"/>
        <v>0</v>
      </c>
      <c r="BO98" s="446"/>
      <c r="BP98" s="444">
        <f t="shared" si="1098"/>
        <v>0</v>
      </c>
      <c r="BQ98" s="446"/>
      <c r="BR98" s="442">
        <v>24.252915999999999</v>
      </c>
      <c r="BS98" s="442">
        <v>25.331607999999999</v>
      </c>
      <c r="BT98" s="442">
        <f>'[7]численность 2020'!H118</f>
        <v>26.542802810668945</v>
      </c>
      <c r="BU98" s="441">
        <v>1.8947590000000001</v>
      </c>
      <c r="BV98" s="441">
        <v>1.9790319999999999</v>
      </c>
      <c r="BW98" s="441">
        <f t="shared" si="1083"/>
        <v>2.0736564386836225</v>
      </c>
      <c r="BX98" s="443">
        <f>'[7]заявки 2020-2021'!F102</f>
        <v>1</v>
      </c>
      <c r="BY98" s="443">
        <f>'[7]заявки 2020-2021'!G102</f>
        <v>0</v>
      </c>
      <c r="BZ98" s="443">
        <f>'[7]заявки 2020-2021'!H102</f>
        <v>0</v>
      </c>
      <c r="CA98" s="444">
        <f t="shared" si="1102"/>
        <v>1.8579961967468264</v>
      </c>
      <c r="CB98" s="449">
        <f t="shared" si="1084"/>
        <v>1</v>
      </c>
      <c r="CC98" s="446">
        <v>1</v>
      </c>
      <c r="CD98" s="444">
        <f t="shared" si="1085"/>
        <v>0</v>
      </c>
      <c r="CE98" s="445">
        <f t="shared" si="1086"/>
        <v>0</v>
      </c>
      <c r="CF98" s="446"/>
      <c r="CG98" s="444">
        <f t="shared" si="1087"/>
        <v>0</v>
      </c>
      <c r="CH98" s="445">
        <f t="shared" si="1088"/>
        <v>0</v>
      </c>
      <c r="CI98" s="446"/>
      <c r="CJ98" s="444">
        <f t="shared" si="1099"/>
        <v>0.20000000000000001</v>
      </c>
      <c r="CK98" s="446"/>
      <c r="CL98" s="450">
        <f t="shared" si="1103"/>
        <v>1</v>
      </c>
      <c r="CM98" s="442">
        <v>0</v>
      </c>
      <c r="CN98" s="442">
        <v>0</v>
      </c>
      <c r="CO98" s="442" t="e">
        <f>#NAME?</f>
        <v>#REF!</v>
      </c>
      <c r="CP98" s="441">
        <v>0</v>
      </c>
      <c r="CQ98" s="441">
        <v>0</v>
      </c>
      <c r="CR98" s="441" t="e">
        <f>#NAME?</f>
        <v>#REF!</v>
      </c>
      <c r="CS98" s="443" t="e">
        <f>#NAME?</f>
        <v>#REF!</v>
      </c>
      <c r="CT98" s="444" t="e">
        <f t="shared" si="1113"/>
        <v>#REF!</v>
      </c>
      <c r="CU98" s="449" t="e">
        <f t="shared" si="1090"/>
        <v>#REF!</v>
      </c>
      <c r="CV98" s="446"/>
      <c r="CW98" s="444">
        <f t="shared" si="1114"/>
        <v>0</v>
      </c>
      <c r="CX98" s="446"/>
      <c r="CY98" s="442">
        <v>0</v>
      </c>
      <c r="CZ98" s="442">
        <v>0</v>
      </c>
      <c r="DA98" s="442">
        <f>'[7]численность 2020'!I118</f>
        <v>0</v>
      </c>
      <c r="DB98" s="441">
        <v>0</v>
      </c>
      <c r="DC98" s="441">
        <v>0</v>
      </c>
      <c r="DD98" s="441">
        <f t="shared" si="1092"/>
        <v>0</v>
      </c>
      <c r="DE98" s="443">
        <f>'[7]заявки 2020-2021'!I102</f>
        <v>0</v>
      </c>
      <c r="DF98" s="444">
        <f t="shared" si="1104"/>
        <v>0</v>
      </c>
      <c r="DG98" s="445">
        <f t="shared" si="1093"/>
        <v>0</v>
      </c>
      <c r="DH98" s="446"/>
      <c r="DI98" s="442">
        <v>1.206966</v>
      </c>
      <c r="DJ98" s="442">
        <v>1.1261620000000001</v>
      </c>
      <c r="DK98" s="442">
        <f>'[7]численность 2020'!J118</f>
        <v>1.2839838266372681</v>
      </c>
      <c r="DL98" s="441">
        <v>8.7981000000000004e-002</v>
      </c>
      <c r="DM98" s="441">
        <v>8.7981000000000004e-002</v>
      </c>
      <c r="DN98" s="441">
        <f t="shared" si="1094"/>
        <v>0.10031123496128269</v>
      </c>
      <c r="DO98" s="443">
        <f>'[7]заявки 2020-2021'!P102</f>
        <v>0</v>
      </c>
      <c r="DP98" s="444">
        <f t="shared" si="1105"/>
        <v>0.1283983826637268</v>
      </c>
      <c r="DQ98" s="445">
        <f t="shared" si="1095"/>
        <v>0</v>
      </c>
      <c r="DR98" s="446"/>
      <c r="DS98" s="442">
        <v>0</v>
      </c>
      <c r="DT98" s="447">
        <v>0</v>
      </c>
      <c r="DU98" s="447">
        <f>'[7]заявки 2020-2021'!Q102</f>
        <v>0</v>
      </c>
      <c r="DV98" s="441">
        <f t="shared" si="1096"/>
        <v>0</v>
      </c>
      <c r="DW98" s="441">
        <v>0</v>
      </c>
      <c r="DX98" s="441">
        <f t="shared" si="1112"/>
        <v>0</v>
      </c>
      <c r="DY98" s="443">
        <f>'[7]заявки 2020-2021'!S102</f>
        <v>0</v>
      </c>
      <c r="DZ98" s="444">
        <f t="shared" si="1108"/>
        <v>0</v>
      </c>
      <c r="EA98" s="445">
        <f t="shared" si="1097"/>
        <v>0</v>
      </c>
      <c r="EB98" s="446"/>
    </row>
    <row r="99" ht="48.75" customHeight="1">
      <c r="A99" s="152" t="s">
        <v>324</v>
      </c>
      <c r="B99" s="441">
        <f>'[7]численность 2020'!C116</f>
        <v>24.744998931884766</v>
      </c>
      <c r="C99" s="442">
        <v>46.829006</v>
      </c>
      <c r="D99" s="442">
        <v>47.684223000000003</v>
      </c>
      <c r="E99" s="442">
        <f>'[7]численность 2020'!D116</f>
        <v>52.815086364746094</v>
      </c>
      <c r="F99" s="441">
        <v>2.0999560000000002</v>
      </c>
      <c r="G99" s="441">
        <f t="shared" si="1067"/>
        <v>1.9270246608742463</v>
      </c>
      <c r="H99" s="441">
        <f t="shared" si="1109"/>
        <v>2.1343741622349426</v>
      </c>
      <c r="I99" s="443">
        <f>'[7]заявки 2020-2021'!O104</f>
        <v>8</v>
      </c>
      <c r="J99" s="444">
        <f t="shared" si="1110"/>
        <v>18.485280227661132</v>
      </c>
      <c r="K99" s="445">
        <f t="shared" si="1068"/>
        <v>8</v>
      </c>
      <c r="L99" s="446">
        <v>8</v>
      </c>
      <c r="M99" s="442">
        <v>19</v>
      </c>
      <c r="N99" s="442">
        <v>19</v>
      </c>
      <c r="O99" s="447">
        <f>'[7]заявки 2020-2021'!K104</f>
        <v>21</v>
      </c>
      <c r="P99" s="441">
        <f t="shared" si="1069"/>
        <v>0.76783191837272058</v>
      </c>
      <c r="Q99" s="441">
        <v>0.85201800000000005</v>
      </c>
      <c r="R99" s="441">
        <f t="shared" si="1070"/>
        <v>0.84865633083300684</v>
      </c>
      <c r="S99" s="443">
        <f>'[7]заявки 2020-2021'!M104</f>
        <v>2</v>
      </c>
      <c r="T99" s="443">
        <f>'[7]заявки 2020-2021'!N104</f>
        <v>1</v>
      </c>
      <c r="U99" s="444">
        <f t="shared" si="1106"/>
        <v>3.1499999999999999</v>
      </c>
      <c r="V99" s="445">
        <f t="shared" si="1071"/>
        <v>2</v>
      </c>
      <c r="W99" s="446">
        <v>2</v>
      </c>
      <c r="X99" s="446">
        <v>1</v>
      </c>
      <c r="Y99" s="448"/>
      <c r="Z99" s="442">
        <v>69.310333</v>
      </c>
      <c r="AA99" s="442">
        <v>71.728210000000004</v>
      </c>
      <c r="AB99" s="442">
        <f>'[7]численность 2020'!E116</f>
        <v>82.731063842773438</v>
      </c>
      <c r="AC99" s="441">
        <v>3.1080869999999998</v>
      </c>
      <c r="AD99" s="441">
        <v>3.2165119999999998</v>
      </c>
      <c r="AE99" s="441">
        <f t="shared" si="1111"/>
        <v>3.3433448136533022</v>
      </c>
      <c r="AF99" s="443">
        <f>'[7]заявки 2020-2021'!J104</f>
        <v>4</v>
      </c>
      <c r="AG99" s="444">
        <f t="shared" si="1107"/>
        <v>4.1365531921386722</v>
      </c>
      <c r="AH99" s="445">
        <f t="shared" si="1072"/>
        <v>4</v>
      </c>
      <c r="AI99" s="449">
        <f t="shared" si="1073"/>
        <v>3</v>
      </c>
      <c r="AJ99" s="446">
        <v>4</v>
      </c>
      <c r="AK99" s="446">
        <v>3</v>
      </c>
      <c r="AL99" s="442">
        <v>155.824173</v>
      </c>
      <c r="AM99" s="442">
        <v>134.32205200000001</v>
      </c>
      <c r="AN99" s="442">
        <f>'[7]численность 2020'!F116</f>
        <v>166.36857604980469</v>
      </c>
      <c r="AO99" s="441">
        <v>6.9876310000000004</v>
      </c>
      <c r="AP99" s="441">
        <v>6.0234110000000003</v>
      </c>
      <c r="AQ99" s="441">
        <f t="shared" si="1074"/>
        <v>6.7233212055399676</v>
      </c>
      <c r="AR99" s="443">
        <f>'[7]заявки 2020-2021'!D104</f>
        <v>11</v>
      </c>
      <c r="AS99" s="443">
        <f>'[7]заявки 2020-2021'!E104</f>
        <v>2</v>
      </c>
      <c r="AT99" s="444">
        <f t="shared" si="1100"/>
        <v>16.63685760498047</v>
      </c>
      <c r="AU99" s="449">
        <f t="shared" si="1075"/>
        <v>11</v>
      </c>
      <c r="AV99" s="446">
        <v>11</v>
      </c>
      <c r="AW99" s="444">
        <f t="shared" si="1076"/>
        <v>2.75</v>
      </c>
      <c r="AX99" s="445">
        <f t="shared" si="1077"/>
        <v>2</v>
      </c>
      <c r="AY99" s="446">
        <v>2</v>
      </c>
      <c r="AZ99" s="444">
        <f t="shared" si="1078"/>
        <v>5.5</v>
      </c>
      <c r="BA99" s="446">
        <v>5</v>
      </c>
      <c r="BB99" s="442">
        <v>10.996758</v>
      </c>
      <c r="BC99" s="442">
        <v>11.342003999999999</v>
      </c>
      <c r="BD99" s="442">
        <f>'[7]численность 2020'!G116</f>
        <v>14.190912246704102</v>
      </c>
      <c r="BE99" s="441">
        <v>0.49312800000000001</v>
      </c>
      <c r="BF99" s="441">
        <v>0.50861000000000001</v>
      </c>
      <c r="BG99" s="441">
        <f t="shared" si="1079"/>
        <v>0.57348607230767068</v>
      </c>
      <c r="BH99" s="443">
        <f>'[7]заявки 2020-2021'!B104</f>
        <v>0</v>
      </c>
      <c r="BI99" s="443">
        <f>'[7]заявки 2020-2021'!C104</f>
        <v>0</v>
      </c>
      <c r="BJ99" s="444">
        <f t="shared" si="1101"/>
        <v>0.42572736740112305</v>
      </c>
      <c r="BK99" s="449">
        <f t="shared" si="1080"/>
        <v>0</v>
      </c>
      <c r="BL99" s="446"/>
      <c r="BM99" s="444">
        <f t="shared" si="1081"/>
        <v>0</v>
      </c>
      <c r="BN99" s="445">
        <f t="shared" si="1082"/>
        <v>0</v>
      </c>
      <c r="BO99" s="446"/>
      <c r="BP99" s="444">
        <f t="shared" si="1098"/>
        <v>0</v>
      </c>
      <c r="BQ99" s="446"/>
      <c r="BR99" s="442">
        <v>45.927635000000002</v>
      </c>
      <c r="BS99" s="442">
        <v>46.664245999999999</v>
      </c>
      <c r="BT99" s="442">
        <f>'[7]численность 2020'!H116</f>
        <v>55.996574401855469</v>
      </c>
      <c r="BU99" s="441">
        <v>2.0595349999999999</v>
      </c>
      <c r="BV99" s="441">
        <v>2.0925669999999998</v>
      </c>
      <c r="BW99" s="441">
        <f t="shared" si="1083"/>
        <v>2.2629451129093399</v>
      </c>
      <c r="BX99" s="443">
        <f>'[7]заявки 2020-2021'!F104</f>
        <v>4</v>
      </c>
      <c r="BY99" s="443">
        <f>'[7]заявки 2020-2021'!G104</f>
        <v>1</v>
      </c>
      <c r="BZ99" s="443">
        <f>'[7]заявки 2020-2021'!H104</f>
        <v>0</v>
      </c>
      <c r="CA99" s="444">
        <f t="shared" si="1102"/>
        <v>3.9197602081298832</v>
      </c>
      <c r="CB99" s="449">
        <f t="shared" si="1084"/>
        <v>3.9197602081298832</v>
      </c>
      <c r="CC99" s="446">
        <v>3</v>
      </c>
      <c r="CD99" s="444">
        <f t="shared" si="1085"/>
        <v>0</v>
      </c>
      <c r="CE99" s="445">
        <f t="shared" si="1086"/>
        <v>0</v>
      </c>
      <c r="CF99" s="446"/>
      <c r="CG99" s="444">
        <f t="shared" si="1087"/>
        <v>0</v>
      </c>
      <c r="CH99" s="445">
        <f t="shared" si="1088"/>
        <v>0</v>
      </c>
      <c r="CI99" s="446"/>
      <c r="CJ99" s="444">
        <f t="shared" si="1099"/>
        <v>0.60000000000000009</v>
      </c>
      <c r="CK99" s="446"/>
      <c r="CL99" s="450">
        <f t="shared" si="1103"/>
        <v>1</v>
      </c>
      <c r="CM99" s="442">
        <v>0</v>
      </c>
      <c r="CN99" s="442">
        <v>0</v>
      </c>
      <c r="CO99" s="442" t="e">
        <f>#NAME?</f>
        <v>#REF!</v>
      </c>
      <c r="CP99" s="441">
        <v>0</v>
      </c>
      <c r="CQ99" s="441">
        <v>0</v>
      </c>
      <c r="CR99" s="441" t="e">
        <f>#NAME?</f>
        <v>#REF!</v>
      </c>
      <c r="CS99" s="443" t="e">
        <f>#NAME?</f>
        <v>#REF!</v>
      </c>
      <c r="CT99" s="444" t="e">
        <f t="shared" si="1113"/>
        <v>#REF!</v>
      </c>
      <c r="CU99" s="449" t="e">
        <f t="shared" si="1090"/>
        <v>#REF!</v>
      </c>
      <c r="CV99" s="446"/>
      <c r="CW99" s="444">
        <f t="shared" si="1114"/>
        <v>0</v>
      </c>
      <c r="CX99" s="446"/>
      <c r="CY99" s="442">
        <v>0</v>
      </c>
      <c r="CZ99" s="442">
        <v>0</v>
      </c>
      <c r="DA99" s="442">
        <f>'[7]численность 2020'!I116</f>
        <v>0</v>
      </c>
      <c r="DB99" s="441">
        <v>0</v>
      </c>
      <c r="DC99" s="441">
        <v>0</v>
      </c>
      <c r="DD99" s="441">
        <f t="shared" si="1092"/>
        <v>0</v>
      </c>
      <c r="DE99" s="443">
        <f>'[7]заявки 2020-2021'!I104</f>
        <v>0</v>
      </c>
      <c r="DF99" s="444">
        <f t="shared" si="1104"/>
        <v>0</v>
      </c>
      <c r="DG99" s="445">
        <f t="shared" si="1093"/>
        <v>0</v>
      </c>
      <c r="DH99" s="446"/>
      <c r="DI99" s="442">
        <v>3.8175819999999998</v>
      </c>
      <c r="DJ99" s="442">
        <v>3.8249379999999999</v>
      </c>
      <c r="DK99" s="442">
        <f>'[7]численность 2020'!J116</f>
        <v>4.149756908416748</v>
      </c>
      <c r="DL99" s="441">
        <v>0.17152200000000001</v>
      </c>
      <c r="DM99" s="441">
        <v>0.17152200000000001</v>
      </c>
      <c r="DN99" s="441">
        <f t="shared" si="1094"/>
        <v>0.16770083198789904</v>
      </c>
      <c r="DO99" s="443">
        <f>'[7]заявки 2020-2021'!P104</f>
        <v>0</v>
      </c>
      <c r="DP99" s="444">
        <f t="shared" si="1105"/>
        <v>0.41497569084167485</v>
      </c>
      <c r="DQ99" s="445">
        <f t="shared" si="1095"/>
        <v>0</v>
      </c>
      <c r="DR99" s="446"/>
      <c r="DS99" s="442">
        <v>0</v>
      </c>
      <c r="DT99" s="447">
        <v>0</v>
      </c>
      <c r="DU99" s="447">
        <f>'[7]заявки 2020-2021'!Q104</f>
        <v>0</v>
      </c>
      <c r="DV99" s="441">
        <f t="shared" si="1096"/>
        <v>0</v>
      </c>
      <c r="DW99" s="441">
        <v>0</v>
      </c>
      <c r="DX99" s="441">
        <f t="shared" si="1112"/>
        <v>0</v>
      </c>
      <c r="DY99" s="443">
        <f>'[7]заявки 2020-2021'!S104</f>
        <v>0</v>
      </c>
      <c r="DZ99" s="444">
        <f t="shared" si="1108"/>
        <v>0</v>
      </c>
      <c r="EA99" s="445">
        <f t="shared" si="1097"/>
        <v>0</v>
      </c>
      <c r="EB99" s="446"/>
    </row>
    <row r="100" ht="15.75">
      <c r="A100" s="152" t="s">
        <v>155</v>
      </c>
      <c r="B100" s="441">
        <f>'[7]численность 2020'!C106</f>
        <v>62.600002288818359</v>
      </c>
      <c r="C100" s="442">
        <v>93.825783000000001</v>
      </c>
      <c r="D100" s="442">
        <v>92.440383999999995</v>
      </c>
      <c r="E100" s="442">
        <f>'[7]численность 2020'!D106</f>
        <v>91.548934936523438</v>
      </c>
      <c r="F100" s="441">
        <v>1.4988140000000001</v>
      </c>
      <c r="G100" s="441">
        <f t="shared" si="1067"/>
        <v>1.4766833950682547</v>
      </c>
      <c r="H100" s="441">
        <f t="shared" si="1109"/>
        <v>1.4624429966334993</v>
      </c>
      <c r="I100" s="443">
        <f>'[7]заявки 2020-2021'!O105</f>
        <v>32</v>
      </c>
      <c r="J100" s="444">
        <f>IF(E100&gt;34,E100*0.34999999999999998,0)</f>
        <v>32.042127227783205</v>
      </c>
      <c r="K100" s="445">
        <f t="shared" si="1068"/>
        <v>32</v>
      </c>
      <c r="L100" s="446">
        <v>32</v>
      </c>
      <c r="M100" s="442">
        <v>138</v>
      </c>
      <c r="N100" s="442">
        <v>138</v>
      </c>
      <c r="O100" s="447">
        <f>'[7]заявки 2020-2021'!K105</f>
        <v>120</v>
      </c>
      <c r="P100" s="441">
        <f t="shared" si="1069"/>
        <v>2.2044727628492375</v>
      </c>
      <c r="Q100" s="441">
        <v>2.2044730000000001</v>
      </c>
      <c r="R100" s="441">
        <f t="shared" si="1070"/>
        <v>1.9169328372602066</v>
      </c>
      <c r="S100" s="443">
        <f>'[7]заявки 2020-2021'!M105</f>
        <v>18</v>
      </c>
      <c r="T100" s="443">
        <f>'[7]заявки 2020-2021'!N105</f>
        <v>9</v>
      </c>
      <c r="U100" s="444">
        <f t="shared" si="1106"/>
        <v>18</v>
      </c>
      <c r="V100" s="445">
        <f t="shared" si="1071"/>
        <v>18</v>
      </c>
      <c r="W100" s="446">
        <v>18</v>
      </c>
      <c r="X100" s="446">
        <v>9</v>
      </c>
      <c r="Y100" s="448"/>
      <c r="Z100" s="442">
        <v>936.11157200000002</v>
      </c>
      <c r="AA100" s="442">
        <v>700.97918700000002</v>
      </c>
      <c r="AB100" s="442">
        <f>'[7]численность 2020'!E106</f>
        <v>838.49664306640625</v>
      </c>
      <c r="AC100" s="441">
        <v>14.953858</v>
      </c>
      <c r="AD100" s="441">
        <v>11.197749999999999</v>
      </c>
      <c r="AE100" s="441">
        <f t="shared" si="1111"/>
        <v>13.394514575220374</v>
      </c>
      <c r="AF100" s="443">
        <f>'[7]заявки 2020-2021'!J105</f>
        <v>41</v>
      </c>
      <c r="AG100" s="444">
        <f t="shared" si="1107"/>
        <v>41.924832153320317</v>
      </c>
      <c r="AH100" s="445">
        <f t="shared" si="1072"/>
        <v>41</v>
      </c>
      <c r="AI100" s="449">
        <f t="shared" si="1073"/>
        <v>30.75</v>
      </c>
      <c r="AJ100" s="446">
        <v>41</v>
      </c>
      <c r="AK100" s="446">
        <v>30</v>
      </c>
      <c r="AL100" s="442">
        <v>218.46691899999999</v>
      </c>
      <c r="AM100" s="442">
        <v>208.31637599999999</v>
      </c>
      <c r="AN100" s="442">
        <f>'[7]численность 2020'!F106</f>
        <v>266.40744018554688</v>
      </c>
      <c r="AO100" s="441">
        <v>3.489887</v>
      </c>
      <c r="AP100" s="441">
        <v>3.3277380000000001</v>
      </c>
      <c r="AQ100" s="441">
        <f t="shared" si="1074"/>
        <v>4.2557097515175757</v>
      </c>
      <c r="AR100" s="443">
        <f>'[7]заявки 2020-2021'!D105</f>
        <v>21</v>
      </c>
      <c r="AS100" s="443">
        <f>'[7]заявки 2020-2021'!E105</f>
        <v>1</v>
      </c>
      <c r="AT100" s="444">
        <f t="shared" si="1100"/>
        <v>21.31259521484375</v>
      </c>
      <c r="AU100" s="449">
        <f t="shared" si="1075"/>
        <v>21</v>
      </c>
      <c r="AV100" s="446">
        <v>21</v>
      </c>
      <c r="AW100" s="444">
        <f t="shared" si="1076"/>
        <v>5.25</v>
      </c>
      <c r="AX100" s="445">
        <f t="shared" si="1077"/>
        <v>1</v>
      </c>
      <c r="AY100" s="446">
        <v>1</v>
      </c>
      <c r="AZ100" s="444">
        <f t="shared" si="1078"/>
        <v>10.5</v>
      </c>
      <c r="BA100" s="446">
        <v>10</v>
      </c>
      <c r="BB100" s="442">
        <v>32.731709000000002</v>
      </c>
      <c r="BC100" s="442">
        <v>28.955432999999999</v>
      </c>
      <c r="BD100" s="442">
        <f>'[7]численность 2020'!G106</f>
        <v>29.78392219543457</v>
      </c>
      <c r="BE100" s="441">
        <v>0.52287099999999997</v>
      </c>
      <c r="BF100" s="441">
        <v>0.46254699999999999</v>
      </c>
      <c r="BG100" s="441">
        <f t="shared" si="1079"/>
        <v>0.47578148732359693</v>
      </c>
      <c r="BH100" s="443">
        <f>'[7]заявки 2020-2021'!B105</f>
        <v>0</v>
      </c>
      <c r="BI100" s="443">
        <f>'[7]заявки 2020-2021'!C105</f>
        <v>0</v>
      </c>
      <c r="BJ100" s="444">
        <f t="shared" si="1101"/>
        <v>0.89351766586303705</v>
      </c>
      <c r="BK100" s="449">
        <f t="shared" si="1080"/>
        <v>0</v>
      </c>
      <c r="BL100" s="446"/>
      <c r="BM100" s="444">
        <f t="shared" si="1081"/>
        <v>0</v>
      </c>
      <c r="BN100" s="445">
        <f t="shared" si="1082"/>
        <v>0</v>
      </c>
      <c r="BO100" s="446"/>
      <c r="BP100" s="444">
        <f t="shared" si="1098"/>
        <v>0</v>
      </c>
      <c r="BQ100" s="446"/>
      <c r="BR100" s="442">
        <v>335.5</v>
      </c>
      <c r="BS100" s="442">
        <v>287.899719</v>
      </c>
      <c r="BT100" s="442">
        <f>'[7]численность 2020'!H106</f>
        <v>352.7532958984375</v>
      </c>
      <c r="BU100" s="441">
        <v>5.3594249999999999</v>
      </c>
      <c r="BV100" s="441">
        <v>4.599037</v>
      </c>
      <c r="BW100" s="441">
        <f t="shared" si="1083"/>
        <v>5.6350364696623414</v>
      </c>
      <c r="BX100" s="443">
        <f>'[7]заявки 2020-2021'!F105</f>
        <v>28</v>
      </c>
      <c r="BY100" s="443">
        <f>'[7]заявки 2020-2021'!G105</f>
        <v>3</v>
      </c>
      <c r="BZ100" s="443">
        <f>'[7]заявки 2020-2021'!H105</f>
        <v>4</v>
      </c>
      <c r="CA100" s="444">
        <f t="shared" si="1102"/>
        <v>28.220263671874999</v>
      </c>
      <c r="CB100" s="449">
        <f t="shared" si="1084"/>
        <v>28</v>
      </c>
      <c r="CC100" s="446">
        <v>28</v>
      </c>
      <c r="CD100" s="444">
        <f t="shared" si="1085"/>
        <v>3.5</v>
      </c>
      <c r="CE100" s="445">
        <f t="shared" si="1086"/>
        <v>3</v>
      </c>
      <c r="CF100" s="446">
        <v>3</v>
      </c>
      <c r="CG100" s="444">
        <f t="shared" si="1087"/>
        <v>3.5</v>
      </c>
      <c r="CH100" s="445">
        <f t="shared" si="1088"/>
        <v>3.5</v>
      </c>
      <c r="CI100" s="446">
        <v>4</v>
      </c>
      <c r="CJ100" s="444">
        <f t="shared" si="1099"/>
        <v>5.6000000000000005</v>
      </c>
      <c r="CK100" s="446">
        <v>5</v>
      </c>
      <c r="CL100" s="450">
        <f t="shared" si="1103"/>
        <v>1</v>
      </c>
      <c r="CM100" s="442"/>
      <c r="CN100" s="442"/>
      <c r="CO100" s="442"/>
      <c r="CP100" s="441"/>
      <c r="CQ100" s="441"/>
      <c r="CR100" s="441"/>
      <c r="CS100" s="443"/>
      <c r="CT100" s="444"/>
      <c r="CU100" s="449"/>
      <c r="CV100" s="446"/>
      <c r="CW100" s="444"/>
      <c r="CX100" s="446"/>
      <c r="CY100" s="442">
        <v>0</v>
      </c>
      <c r="CZ100" s="442">
        <v>0</v>
      </c>
      <c r="DA100" s="442">
        <f>'[7]численность 2020'!I106</f>
        <v>0</v>
      </c>
      <c r="DB100" s="441">
        <v>0</v>
      </c>
      <c r="DC100" s="441">
        <v>0</v>
      </c>
      <c r="DD100" s="441">
        <f t="shared" si="1092"/>
        <v>0</v>
      </c>
      <c r="DE100" s="443">
        <f>'[7]заявки 2020-2021'!I105</f>
        <v>0</v>
      </c>
      <c r="DF100" s="444">
        <f t="shared" si="1104"/>
        <v>0</v>
      </c>
      <c r="DG100" s="445">
        <f t="shared" si="1093"/>
        <v>0</v>
      </c>
      <c r="DH100" s="446"/>
      <c r="DI100" s="442">
        <v>32.961677999999999</v>
      </c>
      <c r="DJ100" s="442">
        <v>25.768301000000001</v>
      </c>
      <c r="DK100" s="442">
        <f>'[7]численность 2020'!J106</f>
        <v>28.990495681762695</v>
      </c>
      <c r="DL100" s="441">
        <v>0.411634</v>
      </c>
      <c r="DM100" s="441">
        <v>0.411634</v>
      </c>
      <c r="DN100" s="441">
        <f t="shared" si="1094"/>
        <v>0.46310694284017606</v>
      </c>
      <c r="DO100" s="443">
        <f>'[7]заявки 2020-2021'!P105</f>
        <v>2</v>
      </c>
      <c r="DP100" s="444">
        <f t="shared" si="1105"/>
        <v>2.8990495681762698</v>
      </c>
      <c r="DQ100" s="445">
        <f t="shared" si="1095"/>
        <v>2</v>
      </c>
      <c r="DR100" s="446">
        <v>2</v>
      </c>
      <c r="DS100" s="442">
        <v>0</v>
      </c>
      <c r="DT100" s="447">
        <v>0</v>
      </c>
      <c r="DU100" s="447">
        <f>'[7]заявки 2020-2021'!Q105</f>
        <v>0</v>
      </c>
      <c r="DV100" s="441">
        <f t="shared" si="1096"/>
        <v>0</v>
      </c>
      <c r="DW100" s="441">
        <v>0</v>
      </c>
      <c r="DX100" s="441">
        <f t="shared" si="1112"/>
        <v>0</v>
      </c>
      <c r="DY100" s="443">
        <f>'[7]заявки 2020-2021'!S105</f>
        <v>0</v>
      </c>
      <c r="DZ100" s="444">
        <f t="shared" si="1108"/>
        <v>0</v>
      </c>
      <c r="EA100" s="445">
        <f t="shared" si="1097"/>
        <v>0</v>
      </c>
      <c r="EB100" s="446"/>
    </row>
    <row r="101" ht="31.5">
      <c r="A101" s="152" t="s">
        <v>154</v>
      </c>
      <c r="B101" s="441">
        <f>'[7]численность 2020'!C105</f>
        <v>8.3999996185302734</v>
      </c>
      <c r="C101" s="442">
        <v>31.995591999999998</v>
      </c>
      <c r="D101" s="442">
        <v>31.116447000000001</v>
      </c>
      <c r="E101" s="442">
        <f>'[7]численность 2020'!D105</f>
        <v>35</v>
      </c>
      <c r="F101" s="441">
        <v>3.808999</v>
      </c>
      <c r="G101" s="441">
        <f t="shared" si="1067"/>
        <v>3.7043391502171086</v>
      </c>
      <c r="H101" s="441">
        <f t="shared" si="1109"/>
        <v>4.1666668558877697</v>
      </c>
      <c r="I101" s="443">
        <f>'[7]заявки 2020-2021'!O106</f>
        <v>11</v>
      </c>
      <c r="J101" s="444">
        <f t="shared" si="1110"/>
        <v>12.25</v>
      </c>
      <c r="K101" s="445">
        <f t="shared" si="1068"/>
        <v>11</v>
      </c>
      <c r="L101" s="446">
        <v>11</v>
      </c>
      <c r="M101" s="442">
        <v>31</v>
      </c>
      <c r="N101" s="442">
        <v>31</v>
      </c>
      <c r="O101" s="447">
        <f>'[7]заявки 2020-2021'!K106</f>
        <v>30</v>
      </c>
      <c r="P101" s="441">
        <f t="shared" si="1069"/>
        <v>3.6904763580720248</v>
      </c>
      <c r="Q101" s="441">
        <v>3.6904759999999999</v>
      </c>
      <c r="R101" s="441">
        <f t="shared" si="1070"/>
        <v>3.5714287336180885</v>
      </c>
      <c r="S101" s="443">
        <f>'[7]заявки 2020-2021'!M106</f>
        <v>4</v>
      </c>
      <c r="T101" s="443">
        <f>'[7]заявки 2020-2021'!N106</f>
        <v>3</v>
      </c>
      <c r="U101" s="444">
        <f t="shared" si="1106"/>
        <v>4.5</v>
      </c>
      <c r="V101" s="445">
        <f t="shared" si="1071"/>
        <v>4</v>
      </c>
      <c r="W101" s="446">
        <v>4</v>
      </c>
      <c r="X101" s="446">
        <v>3</v>
      </c>
      <c r="Y101" s="448"/>
      <c r="Z101" s="442">
        <v>64.85546875</v>
      </c>
      <c r="AA101" s="442">
        <v>56.369746999999997</v>
      </c>
      <c r="AB101" s="442">
        <f>'[7]численность 2020'!E105</f>
        <v>79.519081115722656</v>
      </c>
      <c r="AC101" s="441">
        <v>7.7208889999999997</v>
      </c>
      <c r="AD101" s="441">
        <v>6.7106839999999996</v>
      </c>
      <c r="AE101" s="441">
        <f t="shared" si="1111"/>
        <v>9.4665577055866468</v>
      </c>
      <c r="AF101" s="443">
        <f>'[7]заявки 2020-2021'!J106</f>
        <v>4</v>
      </c>
      <c r="AG101" s="444">
        <f t="shared" si="1107"/>
        <v>3.9759540557861328</v>
      </c>
      <c r="AH101" s="445">
        <f t="shared" si="1072"/>
        <v>3.9759540557861328</v>
      </c>
      <c r="AI101" s="449">
        <f t="shared" si="1073"/>
        <v>2.25</v>
      </c>
      <c r="AJ101" s="446">
        <v>3</v>
      </c>
      <c r="AK101" s="446">
        <v>2</v>
      </c>
      <c r="AL101" s="442">
        <v>58.974926000000004</v>
      </c>
      <c r="AM101" s="442">
        <v>55.030014000000001</v>
      </c>
      <c r="AN101" s="442">
        <f>'[7]численность 2020'!F105</f>
        <v>68.591506958007813</v>
      </c>
      <c r="AO101" s="441">
        <v>7.0208250000000003</v>
      </c>
      <c r="AP101" s="441">
        <v>6.5511920000000003</v>
      </c>
      <c r="AQ101" s="441">
        <f t="shared" si="1074"/>
        <v>8.1656559610664718</v>
      </c>
      <c r="AR101" s="443">
        <f>'[7]заявки 2020-2021'!D106</f>
        <v>6</v>
      </c>
      <c r="AS101" s="443">
        <f>'[7]заявки 2020-2021'!E106</f>
        <v>0</v>
      </c>
      <c r="AT101" s="444">
        <f t="shared" si="1100"/>
        <v>8.2309808349609366</v>
      </c>
      <c r="AU101" s="449">
        <f t="shared" si="1075"/>
        <v>6</v>
      </c>
      <c r="AV101" s="446">
        <v>6</v>
      </c>
      <c r="AW101" s="444">
        <f t="shared" si="1076"/>
        <v>1.5</v>
      </c>
      <c r="AX101" s="445">
        <f t="shared" si="1077"/>
        <v>0</v>
      </c>
      <c r="AY101" s="446"/>
      <c r="AZ101" s="444">
        <f t="shared" si="1078"/>
        <v>3</v>
      </c>
      <c r="BA101" s="446">
        <v>3</v>
      </c>
      <c r="BB101" s="442">
        <v>4.3073160000000001</v>
      </c>
      <c r="BC101" s="442">
        <v>4.2472989999999999</v>
      </c>
      <c r="BD101" s="442">
        <f>'[7]численность 2020'!G105</f>
        <v>5.1275520324707031</v>
      </c>
      <c r="BE101" s="441">
        <v>0.51277600000000001</v>
      </c>
      <c r="BF101" s="441">
        <v>0.50563100000000005</v>
      </c>
      <c r="BG101" s="441">
        <f t="shared" si="1079"/>
        <v>0.61042288872958994</v>
      </c>
      <c r="BH101" s="443">
        <f>'[7]заявки 2020-2021'!B106</f>
        <v>0</v>
      </c>
      <c r="BI101" s="443">
        <f>'[7]заявки 2020-2021'!C106</f>
        <v>0</v>
      </c>
      <c r="BJ101" s="444">
        <f t="shared" si="1101"/>
        <v>0.15382656097412109</v>
      </c>
      <c r="BK101" s="449">
        <f t="shared" si="1080"/>
        <v>0</v>
      </c>
      <c r="BL101" s="446"/>
      <c r="BM101" s="444">
        <f t="shared" si="1081"/>
        <v>0</v>
      </c>
      <c r="BN101" s="445">
        <f t="shared" si="1082"/>
        <v>0</v>
      </c>
      <c r="BO101" s="446"/>
      <c r="BP101" s="444">
        <f t="shared" si="1098"/>
        <v>0</v>
      </c>
      <c r="BQ101" s="446"/>
      <c r="BR101" s="442">
        <v>65.471207000000007</v>
      </c>
      <c r="BS101" s="442">
        <v>58.144058000000001</v>
      </c>
      <c r="BT101" s="442">
        <f>'[7]численность 2020'!H105</f>
        <v>67.830184936523438</v>
      </c>
      <c r="BU101" s="441">
        <v>7.7941919999999998</v>
      </c>
      <c r="BV101" s="441">
        <v>6.9219119999999998</v>
      </c>
      <c r="BW101" s="441">
        <f t="shared" si="1083"/>
        <v>8.0750223829642884</v>
      </c>
      <c r="BX101" s="443">
        <f>'[7]заявки 2020-2021'!F106</f>
        <v>6</v>
      </c>
      <c r="BY101" s="443">
        <f>'[7]заявки 2020-2021'!G106</f>
        <v>1</v>
      </c>
      <c r="BZ101" s="443">
        <f>'[7]заявки 2020-2021'!H106</f>
        <v>0</v>
      </c>
      <c r="CA101" s="444">
        <f t="shared" si="1102"/>
        <v>8.1396221923828129</v>
      </c>
      <c r="CB101" s="449">
        <f t="shared" si="1084"/>
        <v>6</v>
      </c>
      <c r="CC101" s="446">
        <v>6</v>
      </c>
      <c r="CD101" s="444">
        <f t="shared" si="1085"/>
        <v>0.75</v>
      </c>
      <c r="CE101" s="445">
        <f t="shared" si="1086"/>
        <v>0.75</v>
      </c>
      <c r="CF101" s="446">
        <v>1</v>
      </c>
      <c r="CG101" s="444">
        <f t="shared" si="1087"/>
        <v>0.75</v>
      </c>
      <c r="CH101" s="445">
        <f t="shared" si="1088"/>
        <v>0</v>
      </c>
      <c r="CI101" s="446"/>
      <c r="CJ101" s="444">
        <f t="shared" si="1099"/>
        <v>1.2000000000000002</v>
      </c>
      <c r="CK101" s="446">
        <v>1</v>
      </c>
      <c r="CL101" s="450">
        <f t="shared" si="1103"/>
        <v>1</v>
      </c>
      <c r="CM101" s="442">
        <v>0</v>
      </c>
      <c r="CN101" s="442">
        <v>0</v>
      </c>
      <c r="CO101" s="442" t="e">
        <f>#NAME?</f>
        <v>#REF!</v>
      </c>
      <c r="CP101" s="441">
        <v>0</v>
      </c>
      <c r="CQ101" s="441">
        <v>0</v>
      </c>
      <c r="CR101" s="441" t="e">
        <f>#NAME?</f>
        <v>#REF!</v>
      </c>
      <c r="CS101" s="443" t="e">
        <f>#NAME?</f>
        <v>#REF!</v>
      </c>
      <c r="CT101" s="444" t="e">
        <f t="shared" si="1113"/>
        <v>#REF!</v>
      </c>
      <c r="CU101" s="449" t="e">
        <f t="shared" si="1090"/>
        <v>#REF!</v>
      </c>
      <c r="CV101" s="446"/>
      <c r="CW101" s="444">
        <f t="shared" si="1114"/>
        <v>0</v>
      </c>
      <c r="CX101" s="446"/>
      <c r="CY101" s="442">
        <v>0</v>
      </c>
      <c r="CZ101" s="442">
        <v>0</v>
      </c>
      <c r="DA101" s="442">
        <f>'[7]численность 2020'!I105</f>
        <v>0</v>
      </c>
      <c r="DB101" s="441">
        <v>0</v>
      </c>
      <c r="DC101" s="441">
        <v>0</v>
      </c>
      <c r="DD101" s="441">
        <f t="shared" si="1092"/>
        <v>0</v>
      </c>
      <c r="DE101" s="443">
        <f>'[7]заявки 2020-2021'!I106</f>
        <v>0</v>
      </c>
      <c r="DF101" s="444">
        <f t="shared" si="1104"/>
        <v>0</v>
      </c>
      <c r="DG101" s="445">
        <f t="shared" si="1093"/>
        <v>0</v>
      </c>
      <c r="DH101" s="446"/>
      <c r="DI101" s="442">
        <v>5.2535129999999999</v>
      </c>
      <c r="DJ101" s="442">
        <v>5.1860749999999998</v>
      </c>
      <c r="DK101" s="442">
        <f>'[7]численность 2020'!J105</f>
        <v>5.1395597457885742</v>
      </c>
      <c r="DL101" s="441">
        <v>0.61738999999999999</v>
      </c>
      <c r="DM101" s="441">
        <v>0.61738999999999999</v>
      </c>
      <c r="DN101" s="441">
        <f t="shared" si="1094"/>
        <v>0.61185237847520635</v>
      </c>
      <c r="DO101" s="443">
        <f>'[7]заявки 2020-2021'!P106</f>
        <v>0</v>
      </c>
      <c r="DP101" s="444">
        <f t="shared" si="1105"/>
        <v>0.51395597457885744</v>
      </c>
      <c r="DQ101" s="445">
        <f t="shared" si="1095"/>
        <v>0</v>
      </c>
      <c r="DR101" s="446"/>
      <c r="DS101" s="442">
        <v>0</v>
      </c>
      <c r="DT101" s="447">
        <v>0</v>
      </c>
      <c r="DU101" s="447">
        <f>'[7]заявки 2020-2021'!Q106</f>
        <v>0</v>
      </c>
      <c r="DV101" s="441">
        <f t="shared" si="1096"/>
        <v>0</v>
      </c>
      <c r="DW101" s="441">
        <v>0</v>
      </c>
      <c r="DX101" s="441">
        <f t="shared" si="1112"/>
        <v>0</v>
      </c>
      <c r="DY101" s="443">
        <f>'[7]заявки 2020-2021'!S106</f>
        <v>0</v>
      </c>
      <c r="DZ101" s="444">
        <f t="shared" si="1108"/>
        <v>0</v>
      </c>
      <c r="EA101" s="445">
        <f t="shared" si="1097"/>
        <v>0</v>
      </c>
      <c r="EB101" s="446"/>
    </row>
    <row r="102" ht="33" customHeight="1">
      <c r="A102" s="152" t="s">
        <v>163</v>
      </c>
      <c r="B102" s="441">
        <f>'[7]численность 2020'!C114</f>
        <v>40.437999725341797</v>
      </c>
      <c r="C102" s="442">
        <v>57.853222000000002</v>
      </c>
      <c r="D102" s="442">
        <v>39.433391999999998</v>
      </c>
      <c r="E102" s="442">
        <f>'[7]численность 2020'!D114</f>
        <v>43.712776184082031</v>
      </c>
      <c r="F102" s="441">
        <v>1.5184569999999999</v>
      </c>
      <c r="G102" s="441">
        <f t="shared" si="1067"/>
        <v>0.97515682869775322</v>
      </c>
      <c r="H102" s="441">
        <f t="shared" si="1109"/>
        <v>1.0809826519853303</v>
      </c>
      <c r="I102" s="443">
        <f>'[7]заявки 2020-2021'!O107</f>
        <v>15</v>
      </c>
      <c r="J102" s="444">
        <f t="shared" si="1110"/>
        <v>15.29947166442871</v>
      </c>
      <c r="K102" s="445">
        <f t="shared" si="1068"/>
        <v>15</v>
      </c>
      <c r="L102" s="446">
        <v>15</v>
      </c>
      <c r="M102" s="442">
        <v>30</v>
      </c>
      <c r="N102" s="442">
        <v>34</v>
      </c>
      <c r="O102" s="447">
        <f>'[7]заявки 2020-2021'!K107</f>
        <v>30</v>
      </c>
      <c r="P102" s="441">
        <f t="shared" si="1069"/>
        <v>0.74187645788027234</v>
      </c>
      <c r="Q102" s="441">
        <v>0.841584</v>
      </c>
      <c r="R102" s="441">
        <f t="shared" si="1070"/>
        <v>0.74187645788027234</v>
      </c>
      <c r="S102" s="443">
        <f>'[7]заявки 2020-2021'!M107</f>
        <v>4</v>
      </c>
      <c r="T102" s="443">
        <f>'[7]заявки 2020-2021'!N107</f>
        <v>2</v>
      </c>
      <c r="U102" s="444">
        <f t="shared" si="1106"/>
        <v>4.5</v>
      </c>
      <c r="V102" s="445">
        <f t="shared" si="1071"/>
        <v>4</v>
      </c>
      <c r="W102" s="446">
        <v>4</v>
      </c>
      <c r="X102" s="446">
        <v>2</v>
      </c>
      <c r="Y102" s="448"/>
      <c r="Z102" s="442">
        <v>32.690781000000001</v>
      </c>
      <c r="AA102" s="442">
        <v>37.403731999999998</v>
      </c>
      <c r="AB102" s="442">
        <f>'[7]численность 2020'!E114</f>
        <v>48.256992340087891</v>
      </c>
      <c r="AC102" s="441">
        <v>0.85802599999999996</v>
      </c>
      <c r="AD102" s="441">
        <v>0.92583499999999996</v>
      </c>
      <c r="AE102" s="441">
        <f t="shared" si="1111"/>
        <v>1.193357551507328</v>
      </c>
      <c r="AF102" s="443">
        <f>'[7]заявки 2020-2021'!J107</f>
        <v>2</v>
      </c>
      <c r="AG102" s="444">
        <f t="shared" si="1107"/>
        <v>2.4128496170043947</v>
      </c>
      <c r="AH102" s="445">
        <f t="shared" si="1072"/>
        <v>2</v>
      </c>
      <c r="AI102" s="449">
        <f t="shared" si="1073"/>
        <v>1.5</v>
      </c>
      <c r="AJ102" s="446">
        <v>2</v>
      </c>
      <c r="AK102" s="446">
        <v>1</v>
      </c>
      <c r="AL102" s="442">
        <v>337.10632299999997</v>
      </c>
      <c r="AM102" s="442">
        <v>252.25773599999999</v>
      </c>
      <c r="AN102" s="442">
        <f>'[7]численность 2020'!F114</f>
        <v>252.78349304199219</v>
      </c>
      <c r="AO102" s="441">
        <v>8.8479340000000004</v>
      </c>
      <c r="AP102" s="441">
        <v>6.2440030000000002</v>
      </c>
      <c r="AQ102" s="441">
        <f t="shared" si="1074"/>
        <v>6.2511374142865215</v>
      </c>
      <c r="AR102" s="443">
        <f>'[7]заявки 2020-2021'!D107</f>
        <v>20</v>
      </c>
      <c r="AS102" s="443">
        <f>'[7]заявки 2020-2021'!E107</f>
        <v>2</v>
      </c>
      <c r="AT102" s="444">
        <f t="shared" si="1100"/>
        <v>25.278349304199221</v>
      </c>
      <c r="AU102" s="449">
        <f t="shared" si="1075"/>
        <v>20</v>
      </c>
      <c r="AV102" s="446">
        <v>20</v>
      </c>
      <c r="AW102" s="444">
        <f t="shared" si="1076"/>
        <v>5</v>
      </c>
      <c r="AX102" s="445">
        <f t="shared" si="1077"/>
        <v>2</v>
      </c>
      <c r="AY102" s="446">
        <v>2</v>
      </c>
      <c r="AZ102" s="444">
        <f t="shared" si="1078"/>
        <v>10</v>
      </c>
      <c r="BA102" s="446">
        <v>10</v>
      </c>
      <c r="BB102" s="442">
        <v>80.308441000000002</v>
      </c>
      <c r="BC102" s="442">
        <v>100.81611599999999</v>
      </c>
      <c r="BD102" s="442">
        <f>'[7]численность 2020'!G114</f>
        <v>107.17542266845703</v>
      </c>
      <c r="BE102" s="441">
        <v>2.1078329999999998</v>
      </c>
      <c r="BF102" s="441">
        <v>2.4954480000000001</v>
      </c>
      <c r="BG102" s="441">
        <f t="shared" si="1079"/>
        <v>2.6503640980365319</v>
      </c>
      <c r="BH102" s="443">
        <f>'[7]заявки 2020-2021'!B107</f>
        <v>6</v>
      </c>
      <c r="BI102" s="443">
        <f>'[7]заявки 2020-2021'!C107</f>
        <v>1</v>
      </c>
      <c r="BJ102" s="444">
        <f t="shared" si="1101"/>
        <v>7.5022795867919925</v>
      </c>
      <c r="BK102" s="449">
        <f t="shared" si="1080"/>
        <v>6</v>
      </c>
      <c r="BL102" s="446">
        <v>6</v>
      </c>
      <c r="BM102" s="444">
        <f t="shared" si="1081"/>
        <v>1.5</v>
      </c>
      <c r="BN102" s="445">
        <f t="shared" si="1082"/>
        <v>1</v>
      </c>
      <c r="BO102" s="446">
        <v>1</v>
      </c>
      <c r="BP102" s="444">
        <f t="shared" si="1098"/>
        <v>1.2000000000000002</v>
      </c>
      <c r="BQ102" s="446">
        <v>1</v>
      </c>
      <c r="BR102" s="442">
        <v>215.475449</v>
      </c>
      <c r="BS102" s="442">
        <v>191.01998900000001</v>
      </c>
      <c r="BT102" s="442">
        <f>'[7]численность 2020'!H114</f>
        <v>198.63926696777344</v>
      </c>
      <c r="BU102" s="441">
        <v>5.6555229999999996</v>
      </c>
      <c r="BV102" s="441">
        <v>4.7282169999999999</v>
      </c>
      <c r="BW102" s="441">
        <f t="shared" si="1083"/>
        <v>4.9121931924661855</v>
      </c>
      <c r="BX102" s="443">
        <f>'[7]заявки 2020-2021'!F107</f>
        <v>14</v>
      </c>
      <c r="BY102" s="443">
        <f>'[7]заявки 2020-2021'!G107</f>
        <v>2</v>
      </c>
      <c r="BZ102" s="443">
        <f>'[7]заявки 2020-2021'!H107</f>
        <v>2</v>
      </c>
      <c r="CA102" s="444">
        <f t="shared" si="1102"/>
        <v>15.891141357421875</v>
      </c>
      <c r="CB102" s="449">
        <f t="shared" si="1084"/>
        <v>14</v>
      </c>
      <c r="CC102" s="446">
        <v>14</v>
      </c>
      <c r="CD102" s="444">
        <f t="shared" si="1085"/>
        <v>1.75</v>
      </c>
      <c r="CE102" s="445">
        <f t="shared" si="1086"/>
        <v>1.75</v>
      </c>
      <c r="CF102" s="446">
        <v>1</v>
      </c>
      <c r="CG102" s="444">
        <f t="shared" si="1087"/>
        <v>1.75</v>
      </c>
      <c r="CH102" s="445">
        <f t="shared" si="1088"/>
        <v>1.75</v>
      </c>
      <c r="CI102" s="446">
        <v>2</v>
      </c>
      <c r="CJ102" s="444">
        <f t="shared" si="1099"/>
        <v>2.8000000000000003</v>
      </c>
      <c r="CK102" s="446">
        <v>2</v>
      </c>
      <c r="CL102" s="450">
        <f t="shared" si="1103"/>
        <v>1</v>
      </c>
      <c r="CM102" s="442">
        <v>0</v>
      </c>
      <c r="CN102" s="442">
        <v>0</v>
      </c>
      <c r="CO102" s="442" t="e">
        <f>#NAME?</f>
        <v>#REF!</v>
      </c>
      <c r="CP102" s="441">
        <v>0</v>
      </c>
      <c r="CQ102" s="441">
        <v>0</v>
      </c>
      <c r="CR102" s="441" t="e">
        <f>#NAME?</f>
        <v>#REF!</v>
      </c>
      <c r="CS102" s="443" t="e">
        <f>#NAME?</f>
        <v>#REF!</v>
      </c>
      <c r="CT102" s="444" t="e">
        <f t="shared" si="1113"/>
        <v>#REF!</v>
      </c>
      <c r="CU102" s="449" t="e">
        <f t="shared" si="1090"/>
        <v>#REF!</v>
      </c>
      <c r="CV102" s="446"/>
      <c r="CW102" s="444">
        <f t="shared" si="1114"/>
        <v>0</v>
      </c>
      <c r="CX102" s="446"/>
      <c r="CY102" s="442">
        <v>0</v>
      </c>
      <c r="CZ102" s="442">
        <v>0</v>
      </c>
      <c r="DA102" s="442">
        <f>'[7]численность 2020'!I114</f>
        <v>0</v>
      </c>
      <c r="DB102" s="441">
        <v>0</v>
      </c>
      <c r="DC102" s="441">
        <v>0</v>
      </c>
      <c r="DD102" s="441">
        <f t="shared" si="1092"/>
        <v>0</v>
      </c>
      <c r="DE102" s="443">
        <f>'[7]заявки 2020-2021'!I107</f>
        <v>0</v>
      </c>
      <c r="DF102" s="444">
        <f t="shared" si="1104"/>
        <v>0</v>
      </c>
      <c r="DG102" s="445">
        <f t="shared" si="1093"/>
        <v>0</v>
      </c>
      <c r="DH102" s="446"/>
      <c r="DI102" s="442">
        <v>12.42361</v>
      </c>
      <c r="DJ102" s="442">
        <v>12.757863</v>
      </c>
      <c r="DK102" s="442">
        <f>'[7]численность 2020'!J114</f>
        <v>11.958462715148926</v>
      </c>
      <c r="DL102" s="441">
        <v>0.31578899999999999</v>
      </c>
      <c r="DM102" s="441">
        <v>0.31578899999999999</v>
      </c>
      <c r="DN102" s="441">
        <f t="shared" si="1094"/>
        <v>0.29572339869359965</v>
      </c>
      <c r="DO102" s="443">
        <f>'[7]заявки 2020-2021'!P107</f>
        <v>1</v>
      </c>
      <c r="DP102" s="444">
        <f t="shared" si="1105"/>
        <v>1.1958462715148925</v>
      </c>
      <c r="DQ102" s="445">
        <f t="shared" si="1095"/>
        <v>1</v>
      </c>
      <c r="DR102" s="446">
        <v>1</v>
      </c>
      <c r="DS102" s="442">
        <v>0</v>
      </c>
      <c r="DT102" s="447">
        <v>0</v>
      </c>
      <c r="DU102" s="447">
        <f>'[7]заявки 2020-2021'!Q107</f>
        <v>0</v>
      </c>
      <c r="DV102" s="441">
        <f t="shared" si="1096"/>
        <v>0</v>
      </c>
      <c r="DW102" s="441">
        <v>0</v>
      </c>
      <c r="DX102" s="441">
        <f t="shared" si="1112"/>
        <v>0</v>
      </c>
      <c r="DY102" s="443">
        <f>'[7]заявки 2020-2021'!S107</f>
        <v>0</v>
      </c>
      <c r="DZ102" s="444">
        <f t="shared" si="1108"/>
        <v>0</v>
      </c>
      <c r="EA102" s="445">
        <f t="shared" si="1097"/>
        <v>0</v>
      </c>
      <c r="EB102" s="446"/>
    </row>
    <row r="103" ht="50.25" customHeight="1">
      <c r="A103" s="152" t="s">
        <v>325</v>
      </c>
      <c r="B103" s="441">
        <f>'[7]численность 2020'!C111</f>
        <v>25.611000061035156</v>
      </c>
      <c r="C103" s="442">
        <v>43.165095999999998</v>
      </c>
      <c r="D103" s="442">
        <v>45.270713999999998</v>
      </c>
      <c r="E103" s="442">
        <f>'[7]численность 2020'!D111</f>
        <v>43.758056640625</v>
      </c>
      <c r="F103" s="441">
        <v>1.6854119999999999</v>
      </c>
      <c r="G103" s="441">
        <f t="shared" si="1067"/>
        <v>1.7676277262998286</v>
      </c>
      <c r="H103" s="441">
        <f t="shared" si="1109"/>
        <v>1.708564934455604</v>
      </c>
      <c r="I103" s="443">
        <f>'[7]заявки 2020-2021'!O108</f>
        <v>10</v>
      </c>
      <c r="J103" s="444">
        <f t="shared" si="1110"/>
        <v>15.315319824218749</v>
      </c>
      <c r="K103" s="445">
        <f t="shared" si="1068"/>
        <v>10</v>
      </c>
      <c r="L103" s="446">
        <v>10</v>
      </c>
      <c r="M103" s="442">
        <v>12</v>
      </c>
      <c r="N103" s="442">
        <v>14</v>
      </c>
      <c r="O103" s="447">
        <f>'[7]заявки 2020-2021'!K108</f>
        <v>16</v>
      </c>
      <c r="P103" s="441">
        <f t="shared" si="1069"/>
        <v>0.46854866937652018</v>
      </c>
      <c r="Q103" s="441">
        <v>0.54664000000000001</v>
      </c>
      <c r="R103" s="441">
        <f t="shared" si="1070"/>
        <v>0.62473155916869361</v>
      </c>
      <c r="S103" s="443">
        <f>'[7]заявки 2020-2021'!M108</f>
        <v>2</v>
      </c>
      <c r="T103" s="443">
        <f>'[7]заявки 2020-2021'!N108</f>
        <v>1</v>
      </c>
      <c r="U103" s="444">
        <f t="shared" si="1106"/>
        <v>2.3999999999999999</v>
      </c>
      <c r="V103" s="445">
        <f t="shared" si="1071"/>
        <v>2</v>
      </c>
      <c r="W103" s="446">
        <v>2</v>
      </c>
      <c r="X103" s="446">
        <v>1</v>
      </c>
      <c r="Y103" s="448"/>
      <c r="Z103" s="442">
        <v>60.360954</v>
      </c>
      <c r="AA103" s="442">
        <v>63.504753000000001</v>
      </c>
      <c r="AB103" s="442">
        <f>'[7]численность 2020'!E111</f>
        <v>66.149887084960938</v>
      </c>
      <c r="AC103" s="441">
        <v>2.3568370000000001</v>
      </c>
      <c r="AD103" s="441">
        <v>2.4795889999999998</v>
      </c>
      <c r="AE103" s="441">
        <f t="shared" si="1111"/>
        <v>2.582870131088792</v>
      </c>
      <c r="AF103" s="443">
        <f>'[7]заявки 2020-2021'!J108</f>
        <v>3</v>
      </c>
      <c r="AG103" s="444">
        <f t="shared" si="1107"/>
        <v>3.3074943542480471</v>
      </c>
      <c r="AH103" s="445">
        <f t="shared" si="1072"/>
        <v>3</v>
      </c>
      <c r="AI103" s="449">
        <f t="shared" si="1073"/>
        <v>2.25</v>
      </c>
      <c r="AJ103" s="446">
        <v>3</v>
      </c>
      <c r="AK103" s="446">
        <v>2</v>
      </c>
      <c r="AL103" s="442">
        <v>137.74229399999999</v>
      </c>
      <c r="AM103" s="442">
        <v>152.21839900000001</v>
      </c>
      <c r="AN103" s="442">
        <f>'[7]численность 2020'!F111</f>
        <v>159.81948852539063</v>
      </c>
      <c r="AO103" s="441">
        <v>5.378247</v>
      </c>
      <c r="AP103" s="441">
        <v>5.9434769999999997</v>
      </c>
      <c r="AQ103" s="441">
        <f t="shared" si="1074"/>
        <v>6.2402673907506516</v>
      </c>
      <c r="AR103" s="443">
        <f>'[7]заявки 2020-2021'!D108</f>
        <v>10</v>
      </c>
      <c r="AS103" s="443">
        <f>'[7]заявки 2020-2021'!E108</f>
        <v>2</v>
      </c>
      <c r="AT103" s="444">
        <f t="shared" si="1100"/>
        <v>15.981948852539063</v>
      </c>
      <c r="AU103" s="449">
        <f t="shared" si="1075"/>
        <v>10</v>
      </c>
      <c r="AV103" s="446">
        <v>10</v>
      </c>
      <c r="AW103" s="444">
        <f t="shared" si="1076"/>
        <v>2.5</v>
      </c>
      <c r="AX103" s="445">
        <f t="shared" si="1077"/>
        <v>2</v>
      </c>
      <c r="AY103" s="446">
        <v>2</v>
      </c>
      <c r="AZ103" s="444">
        <f>AV103*0.5</f>
        <v>5</v>
      </c>
      <c r="BA103" s="446">
        <v>5</v>
      </c>
      <c r="BB103" s="442">
        <v>45.0440673828125</v>
      </c>
      <c r="BC103" s="442">
        <v>49.057896</v>
      </c>
      <c r="BD103" s="442">
        <f>'[7]численность 2020'!G111</f>
        <v>50.830287933349609</v>
      </c>
      <c r="BE103" s="441">
        <v>1.758778</v>
      </c>
      <c r="BF103" s="441">
        <v>1.9155009999999999</v>
      </c>
      <c r="BG103" s="441">
        <f t="shared" si="1079"/>
        <v>1.9847053145996958</v>
      </c>
      <c r="BH103" s="443">
        <f>'[7]заявки 2020-2021'!B108</f>
        <v>2</v>
      </c>
      <c r="BI103" s="443">
        <f>'[7]заявки 2020-2021'!C108</f>
        <v>0</v>
      </c>
      <c r="BJ103" s="444">
        <f t="shared" si="1101"/>
        <v>2.5415143966674805</v>
      </c>
      <c r="BK103" s="449">
        <f t="shared" si="1080"/>
        <v>2</v>
      </c>
      <c r="BL103" s="446">
        <v>2</v>
      </c>
      <c r="BM103" s="444">
        <f t="shared" si="1081"/>
        <v>0</v>
      </c>
      <c r="BN103" s="445">
        <f t="shared" si="1082"/>
        <v>0</v>
      </c>
      <c r="BO103" s="446"/>
      <c r="BP103" s="444">
        <f t="shared" si="1098"/>
        <v>0.40000000000000002</v>
      </c>
      <c r="BQ103" s="446"/>
      <c r="BR103" s="442">
        <v>173.486557</v>
      </c>
      <c r="BS103" s="442">
        <v>185.97403</v>
      </c>
      <c r="BT103" s="442">
        <f>'[7]численность 2020'!H111</f>
        <v>197.67332458496094</v>
      </c>
      <c r="BU103" s="441">
        <v>6.7739079999999996</v>
      </c>
      <c r="BV103" s="441">
        <v>7.2614900000000002</v>
      </c>
      <c r="BW103" s="441">
        <f t="shared" si="1083"/>
        <v>7.7182977671263684</v>
      </c>
      <c r="BX103" s="443">
        <f>'[7]заявки 2020-2021'!F108</f>
        <v>17</v>
      </c>
      <c r="BY103" s="443">
        <f>'[7]заявки 2020-2021'!G108</f>
        <v>2</v>
      </c>
      <c r="BZ103" s="443">
        <f>'[7]заявки 2020-2021'!H108</f>
        <v>2</v>
      </c>
      <c r="CA103" s="444">
        <f t="shared" si="1102"/>
        <v>19.767332458496096</v>
      </c>
      <c r="CB103" s="449">
        <f t="shared" si="1084"/>
        <v>17</v>
      </c>
      <c r="CC103" s="446">
        <v>17</v>
      </c>
      <c r="CD103" s="444">
        <f t="shared" si="1085"/>
        <v>2.125</v>
      </c>
      <c r="CE103" s="445">
        <f t="shared" si="1086"/>
        <v>2</v>
      </c>
      <c r="CF103" s="446">
        <v>2</v>
      </c>
      <c r="CG103" s="444">
        <f t="shared" si="1087"/>
        <v>2.125</v>
      </c>
      <c r="CH103" s="445">
        <f t="shared" si="1088"/>
        <v>2</v>
      </c>
      <c r="CI103" s="446">
        <v>2</v>
      </c>
      <c r="CJ103" s="444">
        <f t="shared" si="1099"/>
        <v>3.4000000000000004</v>
      </c>
      <c r="CK103" s="446">
        <v>3</v>
      </c>
      <c r="CL103" s="450">
        <f t="shared" si="1103"/>
        <v>1</v>
      </c>
      <c r="CM103" s="442">
        <v>0</v>
      </c>
      <c r="CN103" s="442">
        <v>0</v>
      </c>
      <c r="CO103" s="442" t="e">
        <f>#NAME?</f>
        <v>#REF!</v>
      </c>
      <c r="CP103" s="441">
        <v>0</v>
      </c>
      <c r="CQ103" s="441">
        <v>0</v>
      </c>
      <c r="CR103" s="441" t="e">
        <f>#NAME?</f>
        <v>#REF!</v>
      </c>
      <c r="CS103" s="443" t="e">
        <f>#NAME?</f>
        <v>#REF!</v>
      </c>
      <c r="CT103" s="444" t="e">
        <f t="shared" si="1113"/>
        <v>#REF!</v>
      </c>
      <c r="CU103" s="449" t="e">
        <f t="shared" si="1090"/>
        <v>#REF!</v>
      </c>
      <c r="CV103" s="446"/>
      <c r="CW103" s="444">
        <f t="shared" si="1114"/>
        <v>0</v>
      </c>
      <c r="CX103" s="446"/>
      <c r="CY103" s="442">
        <v>0</v>
      </c>
      <c r="CZ103" s="442">
        <v>0</v>
      </c>
      <c r="DA103" s="442">
        <f>'[7]численность 2020'!I111</f>
        <v>0</v>
      </c>
      <c r="DB103" s="441">
        <v>0</v>
      </c>
      <c r="DC103" s="441">
        <v>0</v>
      </c>
      <c r="DD103" s="441">
        <f t="shared" si="1092"/>
        <v>0</v>
      </c>
      <c r="DE103" s="443">
        <f>'[7]заявки 2020-2021'!I108</f>
        <v>0</v>
      </c>
      <c r="DF103" s="444">
        <f t="shared" si="1104"/>
        <v>0</v>
      </c>
      <c r="DG103" s="445">
        <f t="shared" si="1093"/>
        <v>0</v>
      </c>
      <c r="DH103" s="446"/>
      <c r="DI103" s="442">
        <v>1.023563</v>
      </c>
      <c r="DJ103" s="442">
        <v>0.43867</v>
      </c>
      <c r="DK103" s="442">
        <f>'[7]численность 2020'!J111</f>
        <v>2.1366240978240967</v>
      </c>
      <c r="DL103" s="441">
        <v>1.7128000000000001e-002</v>
      </c>
      <c r="DM103" s="441">
        <v>1.7128000000000001e-002</v>
      </c>
      <c r="DN103" s="441">
        <f t="shared" si="1094"/>
        <v>8.3426031499440695e-002</v>
      </c>
      <c r="DO103" s="443">
        <f>'[7]заявки 2020-2021'!P108</f>
        <v>0</v>
      </c>
      <c r="DP103" s="444">
        <f t="shared" si="1105"/>
        <v>0.21366240978240969</v>
      </c>
      <c r="DQ103" s="445">
        <f t="shared" si="1095"/>
        <v>0</v>
      </c>
      <c r="DR103" s="446"/>
      <c r="DS103" s="442">
        <v>0</v>
      </c>
      <c r="DT103" s="447">
        <v>0</v>
      </c>
      <c r="DU103" s="447">
        <f>'[7]заявки 2020-2021'!Q108</f>
        <v>0</v>
      </c>
      <c r="DV103" s="441">
        <f t="shared" si="1096"/>
        <v>0</v>
      </c>
      <c r="DW103" s="441">
        <v>0</v>
      </c>
      <c r="DX103" s="441">
        <f t="shared" si="1112"/>
        <v>0</v>
      </c>
      <c r="DY103" s="443">
        <f>'[7]заявки 2020-2021'!S108</f>
        <v>0</v>
      </c>
      <c r="DZ103" s="444">
        <f t="shared" si="1108"/>
        <v>0</v>
      </c>
      <c r="EA103" s="445">
        <f t="shared" si="1097"/>
        <v>0</v>
      </c>
      <c r="EB103" s="446"/>
    </row>
    <row r="104" ht="36.75" customHeight="1">
      <c r="A104" s="152" t="s">
        <v>326</v>
      </c>
      <c r="B104" s="441">
        <f>'[7]численность 2020'!C110</f>
        <v>16.61400032043457</v>
      </c>
      <c r="C104" s="442">
        <v>33.840201999999998</v>
      </c>
      <c r="D104" s="442">
        <v>40.248801999999998</v>
      </c>
      <c r="E104" s="442">
        <f>'[7]численность 2020'!D110</f>
        <v>41.721591949462891</v>
      </c>
      <c r="F104" s="441">
        <v>2.0509210000000002</v>
      </c>
      <c r="G104" s="441">
        <f t="shared" si="1067"/>
        <v>2.4225834482231314</v>
      </c>
      <c r="H104" s="441">
        <f t="shared" si="1109"/>
        <v>2.5112309585155699</v>
      </c>
      <c r="I104" s="443">
        <f>'[7]заявки 2020-2021'!O109</f>
        <v>5</v>
      </c>
      <c r="J104" s="444">
        <f t="shared" si="1110"/>
        <v>14.60255718231201</v>
      </c>
      <c r="K104" s="445">
        <f t="shared" si="1068"/>
        <v>5</v>
      </c>
      <c r="L104" s="446">
        <v>5</v>
      </c>
      <c r="M104" s="442">
        <v>13</v>
      </c>
      <c r="N104" s="442">
        <v>13</v>
      </c>
      <c r="O104" s="447">
        <f>'[7]заявки 2020-2021'!K109</f>
        <v>13</v>
      </c>
      <c r="P104" s="441">
        <f t="shared" si="1069"/>
        <v>0.78247259836696337</v>
      </c>
      <c r="Q104" s="441">
        <v>0.78247299999999997</v>
      </c>
      <c r="R104" s="441">
        <f t="shared" si="1070"/>
        <v>0.78247259836696337</v>
      </c>
      <c r="S104" s="443">
        <f>'[7]заявки 2020-2021'!M109</f>
        <v>1</v>
      </c>
      <c r="T104" s="443">
        <f>'[7]заявки 2020-2021'!N109</f>
        <v>0</v>
      </c>
      <c r="U104" s="444">
        <f t="shared" si="1106"/>
        <v>1.95</v>
      </c>
      <c r="V104" s="445">
        <f t="shared" si="1071"/>
        <v>1</v>
      </c>
      <c r="W104" s="446">
        <v>1</v>
      </c>
      <c r="X104" s="446"/>
      <c r="Y104" s="448"/>
      <c r="Z104" s="442">
        <v>21.982938999999998</v>
      </c>
      <c r="AA104" s="442">
        <v>47.667541999999997</v>
      </c>
      <c r="AB104" s="442">
        <f>'[7]численность 2020'!E110</f>
        <v>26.00041389465332</v>
      </c>
      <c r="AC104" s="441">
        <v>1.3322989999999999</v>
      </c>
      <c r="AD104" s="441">
        <v>2.869119</v>
      </c>
      <c r="AE104" s="441">
        <f t="shared" si="1111"/>
        <v>1.564970109135837</v>
      </c>
      <c r="AF104" s="443">
        <f>'[7]заявки 2020-2021'!J109</f>
        <v>1</v>
      </c>
      <c r="AG104" s="444">
        <f t="shared" si="1107"/>
        <v>0</v>
      </c>
      <c r="AH104" s="445">
        <f t="shared" si="1072"/>
        <v>0</v>
      </c>
      <c r="AI104" s="449">
        <f t="shared" si="1073"/>
        <v>0</v>
      </c>
      <c r="AJ104" s="446"/>
      <c r="AK104" s="446"/>
      <c r="AL104" s="442">
        <v>74.953086999999996</v>
      </c>
      <c r="AM104" s="442">
        <v>87.546836999999996</v>
      </c>
      <c r="AN104" s="442">
        <f>'[7]численность 2020'!F110</f>
        <v>80.778907775878906</v>
      </c>
      <c r="AO104" s="441">
        <v>4.542611</v>
      </c>
      <c r="AP104" s="441">
        <v>5.2694619999999999</v>
      </c>
      <c r="AQ104" s="441">
        <f t="shared" si="1074"/>
        <v>4.8620986046644052</v>
      </c>
      <c r="AR104" s="443">
        <f>'[7]заявки 2020-2021'!D109</f>
        <v>1</v>
      </c>
      <c r="AS104" s="443">
        <f>'[7]заявки 2020-2021'!E109</f>
        <v>0</v>
      </c>
      <c r="AT104" s="444">
        <f t="shared" si="1100"/>
        <v>6.4623126220703124</v>
      </c>
      <c r="AU104" s="449">
        <f t="shared" si="1075"/>
        <v>1</v>
      </c>
      <c r="AV104" s="446">
        <v>1</v>
      </c>
      <c r="AW104" s="444">
        <f t="shared" si="1076"/>
        <v>0</v>
      </c>
      <c r="AX104" s="445">
        <f t="shared" si="1077"/>
        <v>0</v>
      </c>
      <c r="AY104" s="446"/>
      <c r="AZ104" s="444">
        <f t="shared" si="1078"/>
        <v>0.5</v>
      </c>
      <c r="BA104" s="446"/>
      <c r="BB104" s="442">
        <v>0</v>
      </c>
      <c r="BC104" s="442">
        <v>5.4906269999999999</v>
      </c>
      <c r="BD104" s="442">
        <f>'[7]численность 2020'!G110</f>
        <v>0</v>
      </c>
      <c r="BE104" s="441">
        <v>0</v>
      </c>
      <c r="BF104" s="441">
        <v>0.330482</v>
      </c>
      <c r="BG104" s="441">
        <f t="shared" si="1079"/>
        <v>0</v>
      </c>
      <c r="BH104" s="443">
        <f>'[7]заявки 2020-2021'!B109</f>
        <v>0</v>
      </c>
      <c r="BI104" s="443">
        <f>'[7]заявки 2020-2021'!C109</f>
        <v>0</v>
      </c>
      <c r="BJ104" s="444">
        <f t="shared" si="1101"/>
        <v>0</v>
      </c>
      <c r="BK104" s="449">
        <f t="shared" si="1080"/>
        <v>0</v>
      </c>
      <c r="BL104" s="446"/>
      <c r="BM104" s="444">
        <f t="shared" si="1081"/>
        <v>0</v>
      </c>
      <c r="BN104" s="445">
        <f t="shared" si="1082"/>
        <v>0</v>
      </c>
      <c r="BO104" s="446"/>
      <c r="BP104" s="444">
        <f t="shared" si="1098"/>
        <v>0</v>
      </c>
      <c r="BQ104" s="446"/>
      <c r="BR104" s="442">
        <v>94.561272000000002</v>
      </c>
      <c r="BS104" s="442">
        <v>97.964332999999996</v>
      </c>
      <c r="BT104" s="442">
        <f>'[7]численность 2020'!H110</f>
        <v>111.229248046875</v>
      </c>
      <c r="BU104" s="441">
        <v>5.7309859999999997</v>
      </c>
      <c r="BV104" s="441">
        <v>5.8964930000000004</v>
      </c>
      <c r="BW104" s="441">
        <f t="shared" si="1083"/>
        <v>6.6949106718185973</v>
      </c>
      <c r="BX104" s="443">
        <f>'[7]заявки 2020-2021'!F109</f>
        <v>6</v>
      </c>
      <c r="BY104" s="443">
        <f>'[7]заявки 2020-2021'!G109</f>
        <v>1</v>
      </c>
      <c r="BZ104" s="443">
        <f>'[7]заявки 2020-2021'!H109</f>
        <v>1</v>
      </c>
      <c r="CA104" s="444">
        <f t="shared" si="1102"/>
        <v>11.1229248046875</v>
      </c>
      <c r="CB104" s="449">
        <f t="shared" si="1084"/>
        <v>6</v>
      </c>
      <c r="CC104" s="446">
        <v>6</v>
      </c>
      <c r="CD104" s="444">
        <f t="shared" si="1085"/>
        <v>0.75</v>
      </c>
      <c r="CE104" s="445">
        <f t="shared" si="1086"/>
        <v>0.75</v>
      </c>
      <c r="CF104" s="446"/>
      <c r="CG104" s="444">
        <f t="shared" si="1087"/>
        <v>0.75</v>
      </c>
      <c r="CH104" s="445">
        <f t="shared" si="1088"/>
        <v>0.75</v>
      </c>
      <c r="CI104" s="446">
        <v>1</v>
      </c>
      <c r="CJ104" s="444">
        <f t="shared" si="1099"/>
        <v>1.2000000000000002</v>
      </c>
      <c r="CK104" s="446">
        <v>1</v>
      </c>
      <c r="CL104" s="450">
        <f t="shared" si="1103"/>
        <v>1</v>
      </c>
      <c r="CM104" s="442">
        <v>0</v>
      </c>
      <c r="CN104" s="442">
        <v>0</v>
      </c>
      <c r="CO104" s="442" t="e">
        <f>#NAME?</f>
        <v>#REF!</v>
      </c>
      <c r="CP104" s="441">
        <v>0</v>
      </c>
      <c r="CQ104" s="441">
        <v>0</v>
      </c>
      <c r="CR104" s="441" t="e">
        <f>#NAME?</f>
        <v>#REF!</v>
      </c>
      <c r="CS104" s="443" t="e">
        <f>#NAME?</f>
        <v>#REF!</v>
      </c>
      <c r="CT104" s="444" t="e">
        <f t="shared" si="1113"/>
        <v>#REF!</v>
      </c>
      <c r="CU104" s="449" t="e">
        <f t="shared" si="1090"/>
        <v>#REF!</v>
      </c>
      <c r="CV104" s="446"/>
      <c r="CW104" s="444">
        <f t="shared" si="1114"/>
        <v>0</v>
      </c>
      <c r="CX104" s="446"/>
      <c r="CY104" s="442">
        <v>0</v>
      </c>
      <c r="CZ104" s="442">
        <v>0</v>
      </c>
      <c r="DA104" s="442">
        <f>'[7]численность 2020'!I110</f>
        <v>0</v>
      </c>
      <c r="DB104" s="441">
        <v>0</v>
      </c>
      <c r="DC104" s="441">
        <v>0</v>
      </c>
      <c r="DD104" s="441">
        <f t="shared" si="1092"/>
        <v>0</v>
      </c>
      <c r="DE104" s="443">
        <f>'[7]заявки 2020-2021'!I109</f>
        <v>0</v>
      </c>
      <c r="DF104" s="444">
        <f t="shared" si="1104"/>
        <v>0</v>
      </c>
      <c r="DG104" s="445">
        <f t="shared" si="1093"/>
        <v>0</v>
      </c>
      <c r="DH104" s="446"/>
      <c r="DI104" s="442">
        <v>1.154393</v>
      </c>
      <c r="DJ104" s="442">
        <v>1.042224</v>
      </c>
      <c r="DK104" s="442">
        <f>'[7]численность 2020'!J110</f>
        <v>1.4171737432479858</v>
      </c>
      <c r="DL104" s="441">
        <v>6.2731999999999996e-002</v>
      </c>
      <c r="DM104" s="441">
        <v>6.2731999999999996e-002</v>
      </c>
      <c r="DN104" s="441">
        <f t="shared" si="1094"/>
        <v>8.5299970862822094e-002</v>
      </c>
      <c r="DO104" s="443">
        <f>'[7]заявки 2020-2021'!P109</f>
        <v>0</v>
      </c>
      <c r="DP104" s="444">
        <f t="shared" si="1105"/>
        <v>0.14171737432479858</v>
      </c>
      <c r="DQ104" s="445">
        <f t="shared" si="1095"/>
        <v>0</v>
      </c>
      <c r="DR104" s="446"/>
      <c r="DS104" s="442">
        <v>0</v>
      </c>
      <c r="DT104" s="447">
        <v>0</v>
      </c>
      <c r="DU104" s="447">
        <f>'[7]заявки 2020-2021'!Q109</f>
        <v>0</v>
      </c>
      <c r="DV104" s="441">
        <f t="shared" si="1096"/>
        <v>0</v>
      </c>
      <c r="DW104" s="441">
        <v>0</v>
      </c>
      <c r="DX104" s="441">
        <f t="shared" si="1112"/>
        <v>0</v>
      </c>
      <c r="DY104" s="443">
        <f>'[7]заявки 2020-2021'!S109</f>
        <v>0</v>
      </c>
      <c r="DZ104" s="444">
        <f t="shared" si="1108"/>
        <v>0</v>
      </c>
      <c r="EA104" s="445">
        <f t="shared" si="1097"/>
        <v>0</v>
      </c>
      <c r="EB104" s="446"/>
    </row>
    <row r="105" ht="31.5" customHeight="1">
      <c r="A105" s="152" t="s">
        <v>158</v>
      </c>
      <c r="B105" s="441">
        <f>'[7]численность 2020'!C109</f>
        <v>49.437999725341797</v>
      </c>
      <c r="C105" s="442">
        <v>53.823528000000003</v>
      </c>
      <c r="D105" s="442">
        <v>77.059364000000002</v>
      </c>
      <c r="E105" s="442">
        <f>'[7]численность 2020'!D109</f>
        <v>78.713485717773438</v>
      </c>
      <c r="F105" s="441">
        <v>1.1029409999999999</v>
      </c>
      <c r="G105" s="441">
        <f t="shared" si="1067"/>
        <v>1.5587071634564376</v>
      </c>
      <c r="H105" s="441">
        <f t="shared" si="1109"/>
        <v>1.5921656651780978</v>
      </c>
      <c r="I105" s="443">
        <f>'[7]заявки 2020-2021'!O110</f>
        <v>15</v>
      </c>
      <c r="J105" s="444">
        <f t="shared" si="1110"/>
        <v>27.549720001220702</v>
      </c>
      <c r="K105" s="445">
        <f t="shared" si="1068"/>
        <v>15</v>
      </c>
      <c r="L105" s="446">
        <v>15</v>
      </c>
      <c r="M105" s="442">
        <v>18</v>
      </c>
      <c r="N105" s="442">
        <v>18</v>
      </c>
      <c r="O105" s="447">
        <f>'[7]заявки 2020-2021'!K110</f>
        <v>18</v>
      </c>
      <c r="P105" s="441">
        <f t="shared" si="1069"/>
        <v>0.36409240058256737</v>
      </c>
      <c r="Q105" s="441">
        <v>0.36297600000000002</v>
      </c>
      <c r="R105" s="441">
        <f t="shared" si="1070"/>
        <v>0.36409240058256737</v>
      </c>
      <c r="S105" s="443">
        <f>'[7]заявки 2020-2021'!M110</f>
        <v>1</v>
      </c>
      <c r="T105" s="443">
        <f>'[7]заявки 2020-2021'!N110</f>
        <v>1</v>
      </c>
      <c r="U105" s="444">
        <f t="shared" si="1106"/>
        <v>2.6999999999999997</v>
      </c>
      <c r="V105" s="445">
        <f t="shared" si="1071"/>
        <v>1</v>
      </c>
      <c r="W105" s="446">
        <v>1</v>
      </c>
      <c r="X105" s="446">
        <v>1</v>
      </c>
      <c r="Y105" s="448"/>
      <c r="Z105" s="442">
        <v>60.753307</v>
      </c>
      <c r="AA105" s="442">
        <v>70.716064453125</v>
      </c>
      <c r="AB105" s="442">
        <f>'[7]численность 2020'!E109</f>
        <v>89.541786193847656</v>
      </c>
      <c r="AC105" s="441">
        <v>1.244945</v>
      </c>
      <c r="AD105" s="441">
        <v>1.426015</v>
      </c>
      <c r="AE105" s="441">
        <f t="shared" si="1111"/>
        <v>1.8111935493204989</v>
      </c>
      <c r="AF105" s="443">
        <f>'[7]заявки 2020-2021'!J110</f>
        <v>4</v>
      </c>
      <c r="AG105" s="444">
        <f t="shared" si="1107"/>
        <v>4.4770893096923832</v>
      </c>
      <c r="AH105" s="445">
        <f t="shared" si="1072"/>
        <v>4</v>
      </c>
      <c r="AI105" s="449">
        <f t="shared" si="1073"/>
        <v>3</v>
      </c>
      <c r="AJ105" s="446">
        <v>4</v>
      </c>
      <c r="AK105" s="446">
        <v>3</v>
      </c>
      <c r="AL105" s="442">
        <v>256.334564</v>
      </c>
      <c r="AM105" s="442">
        <v>270.96078499999999</v>
      </c>
      <c r="AN105" s="442">
        <f>'[7]численность 2020'!F109</f>
        <v>264.72091674804688</v>
      </c>
      <c r="AO105" s="441">
        <v>5.252758</v>
      </c>
      <c r="AP105" s="441">
        <v>5.4640209999999998</v>
      </c>
      <c r="AQ105" s="441">
        <f t="shared" si="1074"/>
        <v>5.3546041146230188</v>
      </c>
      <c r="AR105" s="443">
        <f>'[7]заявки 2020-2021'!D110</f>
        <v>21</v>
      </c>
      <c r="AS105" s="443">
        <f>'[7]заявки 2020-2021'!E110</f>
        <v>5</v>
      </c>
      <c r="AT105" s="444">
        <f t="shared" si="1100"/>
        <v>21.17767333984375</v>
      </c>
      <c r="AU105" s="449">
        <f t="shared" si="1075"/>
        <v>21</v>
      </c>
      <c r="AV105" s="446">
        <v>21</v>
      </c>
      <c r="AW105" s="444">
        <f t="shared" si="1076"/>
        <v>5.25</v>
      </c>
      <c r="AX105" s="445">
        <f t="shared" si="1077"/>
        <v>5</v>
      </c>
      <c r="AY105" s="446">
        <v>5</v>
      </c>
      <c r="AZ105" s="444">
        <f t="shared" si="1078"/>
        <v>10.5</v>
      </c>
      <c r="BA105" s="446">
        <v>10</v>
      </c>
      <c r="BB105" s="442">
        <v>94.393012999999996</v>
      </c>
      <c r="BC105" s="442">
        <v>101.910492</v>
      </c>
      <c r="BD105" s="442">
        <f>'[7]численность 2020'!G109</f>
        <v>105.58902740478516</v>
      </c>
      <c r="BE105" s="441">
        <v>1.934283</v>
      </c>
      <c r="BF105" s="441">
        <v>2.0550609999999998</v>
      </c>
      <c r="BG105" s="441">
        <f t="shared" si="1079"/>
        <v>2.1357868034992622</v>
      </c>
      <c r="BH105" s="443">
        <f>'[7]заявки 2020-2021'!B110</f>
        <v>5</v>
      </c>
      <c r="BI105" s="443">
        <f>'[7]заявки 2020-2021'!C110</f>
        <v>1</v>
      </c>
      <c r="BJ105" s="444">
        <f t="shared" si="1101"/>
        <v>7.3912319183349613</v>
      </c>
      <c r="BK105" s="449">
        <f t="shared" si="1080"/>
        <v>5</v>
      </c>
      <c r="BL105" s="446">
        <v>5</v>
      </c>
      <c r="BM105" s="444">
        <f t="shared" si="1081"/>
        <v>1.25</v>
      </c>
      <c r="BN105" s="445">
        <f t="shared" si="1082"/>
        <v>1</v>
      </c>
      <c r="BO105" s="446">
        <v>1</v>
      </c>
      <c r="BP105" s="444">
        <f t="shared" si="1098"/>
        <v>1</v>
      </c>
      <c r="BQ105" s="446">
        <v>1</v>
      </c>
      <c r="BR105" s="442">
        <v>367.31195100000002</v>
      </c>
      <c r="BS105" s="442">
        <v>366.24084499999998</v>
      </c>
      <c r="BT105" s="442">
        <f>'[7]численность 2020'!H109</f>
        <v>358.050048828125</v>
      </c>
      <c r="BU105" s="441">
        <v>7.5268839999999999</v>
      </c>
      <c r="BV105" s="441">
        <v>7.3853770000000001</v>
      </c>
      <c r="BW105" s="441">
        <f t="shared" si="1083"/>
        <v>7.2424056559187493</v>
      </c>
      <c r="BX105" s="443">
        <f>'[7]заявки 2020-2021'!F110</f>
        <v>35</v>
      </c>
      <c r="BY105" s="443">
        <f>'[7]заявки 2020-2021'!G110</f>
        <v>5</v>
      </c>
      <c r="BZ105" s="443">
        <f>'[7]заявки 2020-2021'!H110</f>
        <v>4</v>
      </c>
      <c r="CA105" s="444">
        <f t="shared" si="1102"/>
        <v>35.805004882812504</v>
      </c>
      <c r="CB105" s="449">
        <f t="shared" si="1084"/>
        <v>35</v>
      </c>
      <c r="CC105" s="446">
        <v>35</v>
      </c>
      <c r="CD105" s="444">
        <f t="shared" si="1085"/>
        <v>4.375</v>
      </c>
      <c r="CE105" s="445">
        <f t="shared" si="1086"/>
        <v>4.375</v>
      </c>
      <c r="CF105" s="446">
        <v>4</v>
      </c>
      <c r="CG105" s="444">
        <f t="shared" si="1087"/>
        <v>4.375</v>
      </c>
      <c r="CH105" s="445">
        <f t="shared" si="1088"/>
        <v>4</v>
      </c>
      <c r="CI105" s="446">
        <v>4</v>
      </c>
      <c r="CJ105" s="444">
        <f t="shared" si="1099"/>
        <v>7</v>
      </c>
      <c r="CK105" s="446">
        <v>7</v>
      </c>
      <c r="CL105" s="450">
        <f t="shared" si="1103"/>
        <v>1</v>
      </c>
      <c r="CM105" s="442">
        <v>0</v>
      </c>
      <c r="CN105" s="442">
        <v>0</v>
      </c>
      <c r="CO105" s="442" t="e">
        <f>#NAME?</f>
        <v>#REF!</v>
      </c>
      <c r="CP105" s="441">
        <v>0</v>
      </c>
      <c r="CQ105" s="441">
        <v>0</v>
      </c>
      <c r="CR105" s="441" t="e">
        <f>#NAME?</f>
        <v>#REF!</v>
      </c>
      <c r="CS105" s="443" t="e">
        <f>#NAME?</f>
        <v>#REF!</v>
      </c>
      <c r="CT105" s="444" t="e">
        <f t="shared" si="1113"/>
        <v>#REF!</v>
      </c>
      <c r="CU105" s="449" t="e">
        <f t="shared" si="1090"/>
        <v>#REF!</v>
      </c>
      <c r="CV105" s="446"/>
      <c r="CW105" s="444">
        <f t="shared" si="1114"/>
        <v>0</v>
      </c>
      <c r="CX105" s="446"/>
      <c r="CY105" s="442">
        <v>0</v>
      </c>
      <c r="CZ105" s="442">
        <v>0</v>
      </c>
      <c r="DA105" s="442">
        <f>'[7]численность 2020'!I109</f>
        <v>0</v>
      </c>
      <c r="DB105" s="441">
        <v>0</v>
      </c>
      <c r="DC105" s="441">
        <v>0</v>
      </c>
      <c r="DD105" s="441">
        <f t="shared" si="1092"/>
        <v>0</v>
      </c>
      <c r="DE105" s="443">
        <f>'[7]заявки 2020-2021'!I110</f>
        <v>0</v>
      </c>
      <c r="DF105" s="444">
        <f t="shared" si="1104"/>
        <v>0</v>
      </c>
      <c r="DG105" s="445">
        <f t="shared" si="1093"/>
        <v>0</v>
      </c>
      <c r="DH105" s="446"/>
      <c r="DI105" s="442">
        <v>0</v>
      </c>
      <c r="DJ105" s="442">
        <v>0</v>
      </c>
      <c r="DK105" s="442">
        <f>'[7]численность 2020'!J109</f>
        <v>0</v>
      </c>
      <c r="DL105" s="441">
        <v>0</v>
      </c>
      <c r="DM105" s="441">
        <v>0</v>
      </c>
      <c r="DN105" s="441">
        <f t="shared" si="1094"/>
        <v>0</v>
      </c>
      <c r="DO105" s="443">
        <f>'[7]заявки 2020-2021'!P110</f>
        <v>0</v>
      </c>
      <c r="DP105" s="444">
        <f t="shared" si="1105"/>
        <v>0</v>
      </c>
      <c r="DQ105" s="445">
        <f t="shared" si="1095"/>
        <v>0</v>
      </c>
      <c r="DR105" s="446"/>
      <c r="DS105" s="442">
        <v>0</v>
      </c>
      <c r="DT105" s="447">
        <v>0</v>
      </c>
      <c r="DU105" s="447">
        <f>'[7]заявки 2020-2021'!Q110</f>
        <v>0</v>
      </c>
      <c r="DV105" s="441">
        <f t="shared" si="1096"/>
        <v>0</v>
      </c>
      <c r="DW105" s="441">
        <v>0</v>
      </c>
      <c r="DX105" s="441">
        <f t="shared" si="1112"/>
        <v>0</v>
      </c>
      <c r="DY105" s="443">
        <f>'[7]заявки 2020-2021'!S110</f>
        <v>0</v>
      </c>
      <c r="DZ105" s="444">
        <f t="shared" si="1108"/>
        <v>0</v>
      </c>
      <c r="EA105" s="445">
        <f t="shared" si="1097"/>
        <v>0</v>
      </c>
      <c r="EB105" s="446"/>
    </row>
    <row r="106" ht="48.75" customHeight="1">
      <c r="A106" s="152" t="s">
        <v>157</v>
      </c>
      <c r="B106" s="441">
        <f>'[7]численность 2020'!C108</f>
        <v>34.689998626708984</v>
      </c>
      <c r="C106" s="442">
        <v>54.825996000000004</v>
      </c>
      <c r="D106" s="442">
        <v>51.118873999999998</v>
      </c>
      <c r="E106" s="442">
        <f>'[7]численность 2020'!D108</f>
        <v>51.020126342773438</v>
      </c>
      <c r="F106" s="441">
        <v>1.5781810000000001</v>
      </c>
      <c r="G106" s="441">
        <f t="shared" si="1067"/>
        <v>1.4735911104024457</v>
      </c>
      <c r="H106" s="441">
        <f t="shared" si="1109"/>
        <v>1.4707445477813119</v>
      </c>
      <c r="I106" s="443">
        <f>'[7]заявки 2020-2021'!O112</f>
        <v>17</v>
      </c>
      <c r="J106" s="444">
        <f t="shared" si="1110"/>
        <v>17.857044219970703</v>
      </c>
      <c r="K106" s="445">
        <f t="shared" si="1068"/>
        <v>17</v>
      </c>
      <c r="L106" s="446">
        <v>17</v>
      </c>
      <c r="M106" s="442">
        <v>16</v>
      </c>
      <c r="N106" s="442">
        <v>16</v>
      </c>
      <c r="O106" s="447">
        <f>'[7]заявки 2020-2021'!K112</f>
        <v>16</v>
      </c>
      <c r="P106" s="441">
        <f t="shared" si="1069"/>
        <v>0.46122803786106431</v>
      </c>
      <c r="Q106" s="441">
        <v>0.46056399999999997</v>
      </c>
      <c r="R106" s="441">
        <f t="shared" si="1070"/>
        <v>0.46122803786106431</v>
      </c>
      <c r="S106" s="443">
        <f>'[7]заявки 2020-2021'!M112</f>
        <v>2</v>
      </c>
      <c r="T106" s="443">
        <f>'[7]заявки 2020-2021'!N112</f>
        <v>1</v>
      </c>
      <c r="U106" s="444">
        <f t="shared" si="1106"/>
        <v>2.3999999999999999</v>
      </c>
      <c r="V106" s="445">
        <f t="shared" si="1071"/>
        <v>2</v>
      </c>
      <c r="W106" s="446">
        <v>2</v>
      </c>
      <c r="X106" s="446">
        <v>1</v>
      </c>
      <c r="Y106" s="448"/>
      <c r="Z106" s="442">
        <v>74.878403000000006</v>
      </c>
      <c r="AA106" s="442">
        <v>79.491455078125</v>
      </c>
      <c r="AB106" s="442">
        <f>'[7]численность 2020'!E108</f>
        <v>104.67706298828125</v>
      </c>
      <c r="AC106" s="441">
        <v>2.1553939999999998</v>
      </c>
      <c r="AD106" s="441">
        <v>2.2881819999999999</v>
      </c>
      <c r="AE106" s="441">
        <f t="shared" si="1111"/>
        <v>3.0174997731964996</v>
      </c>
      <c r="AF106" s="443">
        <f>'[7]заявки 2020-2021'!J112</f>
        <v>5</v>
      </c>
      <c r="AG106" s="444">
        <f t="shared" si="1107"/>
        <v>5.2338531494140632</v>
      </c>
      <c r="AH106" s="445">
        <f t="shared" si="1072"/>
        <v>5</v>
      </c>
      <c r="AI106" s="449">
        <f t="shared" si="1073"/>
        <v>3.75</v>
      </c>
      <c r="AJ106" s="446">
        <v>5</v>
      </c>
      <c r="AK106" s="446">
        <v>3</v>
      </c>
      <c r="AL106" s="442">
        <v>270.94509900000003</v>
      </c>
      <c r="AM106" s="442">
        <v>227.25230400000001</v>
      </c>
      <c r="AN106" s="442">
        <f>'[7]численность 2020'!F108</f>
        <v>307.15469360351563</v>
      </c>
      <c r="AO106" s="441">
        <v>7.7992249999999999</v>
      </c>
      <c r="AP106" s="441">
        <v>6.5415169999999998</v>
      </c>
      <c r="AQ106" s="441">
        <f t="shared" si="1074"/>
        <v>8.8542722906603686</v>
      </c>
      <c r="AR106" s="443">
        <f>'[7]заявки 2020-2021'!D112</f>
        <v>36</v>
      </c>
      <c r="AS106" s="443">
        <f>'[7]заявки 2020-2021'!E112</f>
        <v>4</v>
      </c>
      <c r="AT106" s="444">
        <f t="shared" si="1100"/>
        <v>36.858563232421872</v>
      </c>
      <c r="AU106" s="449">
        <f t="shared" si="1075"/>
        <v>36</v>
      </c>
      <c r="AV106" s="446">
        <v>36</v>
      </c>
      <c r="AW106" s="444">
        <f t="shared" si="1076"/>
        <v>9</v>
      </c>
      <c r="AX106" s="445">
        <f t="shared" si="1077"/>
        <v>4</v>
      </c>
      <c r="AY106" s="446">
        <v>4</v>
      </c>
      <c r="AZ106" s="444">
        <f t="shared" si="1078"/>
        <v>18</v>
      </c>
      <c r="BA106" s="446">
        <v>18</v>
      </c>
      <c r="BB106" s="442">
        <v>23.267859999999999</v>
      </c>
      <c r="BC106" s="442">
        <v>26.966011000000002</v>
      </c>
      <c r="BD106" s="442">
        <f>'[7]численность 2020'!G108</f>
        <v>48.762527465820313</v>
      </c>
      <c r="BE106" s="441">
        <v>0.66977100000000001</v>
      </c>
      <c r="BF106" s="441">
        <v>0.77622400000000003</v>
      </c>
      <c r="BG106" s="441">
        <f t="shared" si="1079"/>
        <v>1.4056653040129099</v>
      </c>
      <c r="BH106" s="443">
        <f>'[7]заявки 2020-2021'!B112</f>
        <v>2</v>
      </c>
      <c r="BI106" s="443">
        <f>'[7]заявки 2020-2021'!C112</f>
        <v>0</v>
      </c>
      <c r="BJ106" s="444">
        <f t="shared" si="1101"/>
        <v>2.4381263732910159</v>
      </c>
      <c r="BK106" s="449">
        <f t="shared" si="1080"/>
        <v>2</v>
      </c>
      <c r="BL106" s="446">
        <v>2</v>
      </c>
      <c r="BM106" s="444">
        <f t="shared" si="1081"/>
        <v>0</v>
      </c>
      <c r="BN106" s="445">
        <f t="shared" si="1082"/>
        <v>0</v>
      </c>
      <c r="BO106" s="446"/>
      <c r="BP106" s="444">
        <f t="shared" si="1098"/>
        <v>0.40000000000000002</v>
      </c>
      <c r="BQ106" s="446"/>
      <c r="BR106" s="442">
        <v>69.674698000000006</v>
      </c>
      <c r="BS106" s="442">
        <v>66.802161999999996</v>
      </c>
      <c r="BT106" s="442">
        <f>'[7]численность 2020'!H108</f>
        <v>82.521202087402344</v>
      </c>
      <c r="BU106" s="441">
        <v>2.0056039999999999</v>
      </c>
      <c r="BV106" s="441">
        <v>1.9229179999999999</v>
      </c>
      <c r="BW106" s="441">
        <f t="shared" si="1083"/>
        <v>2.3788182575443093</v>
      </c>
      <c r="BX106" s="443">
        <f>'[7]заявки 2020-2021'!F112</f>
        <v>5</v>
      </c>
      <c r="BY106" s="443">
        <f>'[7]заявки 2020-2021'!G112</f>
        <v>1</v>
      </c>
      <c r="BZ106" s="443">
        <f>'[7]заявки 2020-2021'!H112</f>
        <v>0</v>
      </c>
      <c r="CA106" s="444">
        <f t="shared" si="1102"/>
        <v>5.7764841461181646</v>
      </c>
      <c r="CB106" s="449">
        <f t="shared" si="1084"/>
        <v>5</v>
      </c>
      <c r="CC106" s="446">
        <v>5</v>
      </c>
      <c r="CD106" s="444">
        <f t="shared" si="1085"/>
        <v>0.625</v>
      </c>
      <c r="CE106" s="445">
        <f t="shared" si="1086"/>
        <v>0.625</v>
      </c>
      <c r="CF106" s="446">
        <v>1</v>
      </c>
      <c r="CG106" s="444">
        <f t="shared" si="1087"/>
        <v>0.625</v>
      </c>
      <c r="CH106" s="445">
        <f t="shared" si="1088"/>
        <v>0</v>
      </c>
      <c r="CI106" s="446"/>
      <c r="CJ106" s="444">
        <f t="shared" si="1099"/>
        <v>1</v>
      </c>
      <c r="CK106" s="446">
        <v>1</v>
      </c>
      <c r="CL106" s="450">
        <f t="shared" si="1103"/>
        <v>1</v>
      </c>
      <c r="CM106" s="442">
        <v>0</v>
      </c>
      <c r="CN106" s="442">
        <v>0</v>
      </c>
      <c r="CO106" s="442" t="e">
        <f>#NAME?</f>
        <v>#REF!</v>
      </c>
      <c r="CP106" s="441">
        <v>0</v>
      </c>
      <c r="CQ106" s="441">
        <v>0</v>
      </c>
      <c r="CR106" s="441" t="e">
        <f>#NAME?</f>
        <v>#REF!</v>
      </c>
      <c r="CS106" s="443" t="e">
        <f>#NAME?</f>
        <v>#REF!</v>
      </c>
      <c r="CT106" s="444" t="e">
        <f t="shared" si="1113"/>
        <v>#REF!</v>
      </c>
      <c r="CU106" s="449" t="e">
        <f t="shared" si="1090"/>
        <v>#REF!</v>
      </c>
      <c r="CV106" s="446"/>
      <c r="CW106" s="444">
        <f t="shared" si="1114"/>
        <v>0</v>
      </c>
      <c r="CX106" s="446"/>
      <c r="CY106" s="442">
        <v>0</v>
      </c>
      <c r="CZ106" s="442">
        <v>0</v>
      </c>
      <c r="DA106" s="442">
        <f>'[7]численность 2020'!I108</f>
        <v>0</v>
      </c>
      <c r="DB106" s="441">
        <v>0</v>
      </c>
      <c r="DC106" s="441">
        <v>0</v>
      </c>
      <c r="DD106" s="441">
        <f t="shared" si="1092"/>
        <v>0</v>
      </c>
      <c r="DE106" s="443">
        <f>'[7]заявки 2020-2021'!I112</f>
        <v>0</v>
      </c>
      <c r="DF106" s="444">
        <f t="shared" si="1104"/>
        <v>0</v>
      </c>
      <c r="DG106" s="445">
        <f t="shared" si="1093"/>
        <v>0</v>
      </c>
      <c r="DH106" s="446"/>
      <c r="DI106" s="442">
        <v>0</v>
      </c>
      <c r="DJ106" s="442">
        <v>0</v>
      </c>
      <c r="DK106" s="442">
        <f>'[7]численность 2020'!J108</f>
        <v>4.0619616508483887</v>
      </c>
      <c r="DL106" s="441">
        <v>0</v>
      </c>
      <c r="DM106" s="441">
        <v>0</v>
      </c>
      <c r="DN106" s="441">
        <f t="shared" si="1094"/>
        <v>0.11709316263048074</v>
      </c>
      <c r="DO106" s="443">
        <f>'[7]заявки 2020-2021'!P112</f>
        <v>0</v>
      </c>
      <c r="DP106" s="444">
        <f t="shared" si="1105"/>
        <v>0.40619616508483891</v>
      </c>
      <c r="DQ106" s="445">
        <f t="shared" si="1095"/>
        <v>0</v>
      </c>
      <c r="DR106" s="446"/>
      <c r="DS106" s="442">
        <v>0</v>
      </c>
      <c r="DT106" s="447">
        <v>0</v>
      </c>
      <c r="DU106" s="447">
        <f>'[7]заявки 2020-2021'!Q112</f>
        <v>0</v>
      </c>
      <c r="DV106" s="441">
        <f t="shared" si="1096"/>
        <v>0</v>
      </c>
      <c r="DW106" s="441">
        <v>0</v>
      </c>
      <c r="DX106" s="441">
        <f t="shared" si="1112"/>
        <v>0</v>
      </c>
      <c r="DY106" s="443">
        <f>'[7]заявки 2020-2021'!S112</f>
        <v>0</v>
      </c>
      <c r="DZ106" s="444">
        <f t="shared" si="1108"/>
        <v>0</v>
      </c>
      <c r="EA106" s="445">
        <f t="shared" si="1097"/>
        <v>0</v>
      </c>
      <c r="EB106" s="446"/>
    </row>
    <row r="107" ht="31.5">
      <c r="A107" s="152" t="s">
        <v>161</v>
      </c>
      <c r="B107" s="441">
        <f>'[7]численность 2020'!C112</f>
        <v>9.4641590118408203</v>
      </c>
      <c r="C107" s="442">
        <v>44.518295000000002</v>
      </c>
      <c r="D107" s="442">
        <v>45.749996000000003</v>
      </c>
      <c r="E107" s="442">
        <f>'[7]численность 2020'!D112</f>
        <v>46.896846771240234</v>
      </c>
      <c r="F107" s="441">
        <v>4.8127890000000004</v>
      </c>
      <c r="G107" s="441">
        <f t="shared" si="1067"/>
        <v>4.8340265762720058</v>
      </c>
      <c r="H107" s="441">
        <f t="shared" si="1109"/>
        <v>4.9552048642215905</v>
      </c>
      <c r="I107" s="443">
        <f>'[7]заявки 2020-2021'!O111</f>
        <v>15</v>
      </c>
      <c r="J107" s="444">
        <f t="shared" si="1110"/>
        <v>16.413896369934083</v>
      </c>
      <c r="K107" s="445">
        <f t="shared" si="1068"/>
        <v>15</v>
      </c>
      <c r="L107" s="446">
        <v>15</v>
      </c>
      <c r="M107" s="442">
        <v>28</v>
      </c>
      <c r="N107" s="442">
        <v>30</v>
      </c>
      <c r="O107" s="447">
        <f>'[7]заявки 2020-2021'!K111</f>
        <v>26</v>
      </c>
      <c r="P107" s="441">
        <f t="shared" si="1069"/>
        <v>2.9585301731478282</v>
      </c>
      <c r="Q107" s="441">
        <v>3.1698539999999999</v>
      </c>
      <c r="R107" s="441">
        <f t="shared" si="1070"/>
        <v>2.7472065893515545</v>
      </c>
      <c r="S107" s="443">
        <f>'[7]заявки 2020-2021'!M111</f>
        <v>3</v>
      </c>
      <c r="T107" s="443">
        <f>'[7]заявки 2020-2021'!N111</f>
        <v>1</v>
      </c>
      <c r="U107" s="444">
        <f t="shared" si="1106"/>
        <v>3.8999999999999999</v>
      </c>
      <c r="V107" s="445">
        <f t="shared" si="1071"/>
        <v>3</v>
      </c>
      <c r="W107" s="446">
        <v>3</v>
      </c>
      <c r="X107" s="446">
        <v>1</v>
      </c>
      <c r="Y107" s="448"/>
      <c r="Z107" s="442">
        <v>16.72161865234375</v>
      </c>
      <c r="AA107" s="442">
        <v>15.700891</v>
      </c>
      <c r="AB107" s="442">
        <f>'[7]численность 2020'!E112</f>
        <v>15.976750373840332</v>
      </c>
      <c r="AC107" s="441">
        <v>1.8077430000000001</v>
      </c>
      <c r="AD107" s="441">
        <v>1.658984</v>
      </c>
      <c r="AE107" s="441">
        <f t="shared" si="1111"/>
        <v>1.6881320732091951</v>
      </c>
      <c r="AF107" s="443">
        <f>'[7]заявки 2020-2021'!J111</f>
        <v>0</v>
      </c>
      <c r="AG107" s="444">
        <f t="shared" si="1107"/>
        <v>0</v>
      </c>
      <c r="AH107" s="445">
        <f t="shared" si="1072"/>
        <v>0</v>
      </c>
      <c r="AI107" s="449">
        <f t="shared" si="1073"/>
        <v>0</v>
      </c>
      <c r="AJ107" s="446"/>
      <c r="AK107" s="446"/>
      <c r="AL107" s="442">
        <v>6.9997470000000002</v>
      </c>
      <c r="AM107" s="442">
        <v>7.1937439999999997</v>
      </c>
      <c r="AN107" s="442">
        <f>'[7]численность 2020'!F112</f>
        <v>7.3764066696166992</v>
      </c>
      <c r="AO107" s="441">
        <v>0.75672899999999998</v>
      </c>
      <c r="AP107" s="441">
        <v>0.760104</v>
      </c>
      <c r="AQ107" s="441">
        <f t="shared" si="1074"/>
        <v>0.77940434648106738</v>
      </c>
      <c r="AR107" s="443">
        <f>'[7]заявки 2020-2021'!D111</f>
        <v>0</v>
      </c>
      <c r="AS107" s="443">
        <f>'[7]заявки 2020-2021'!E111</f>
        <v>0</v>
      </c>
      <c r="AT107" s="444">
        <f t="shared" si="1100"/>
        <v>0</v>
      </c>
      <c r="AU107" s="449">
        <f t="shared" si="1075"/>
        <v>0</v>
      </c>
      <c r="AV107" s="446"/>
      <c r="AW107" s="444">
        <f t="shared" si="1076"/>
        <v>0</v>
      </c>
      <c r="AX107" s="445">
        <f t="shared" si="1077"/>
        <v>0</v>
      </c>
      <c r="AY107" s="446"/>
      <c r="AZ107" s="444">
        <f t="shared" si="1078"/>
        <v>0</v>
      </c>
      <c r="BA107" s="446"/>
      <c r="BB107" s="442">
        <v>0</v>
      </c>
      <c r="BC107" s="442">
        <v>0</v>
      </c>
      <c r="BD107" s="442">
        <f>'[7]численность 2020'!G112</f>
        <v>0</v>
      </c>
      <c r="BE107" s="441">
        <v>0</v>
      </c>
      <c r="BF107" s="441">
        <v>0</v>
      </c>
      <c r="BG107" s="441">
        <f t="shared" si="1079"/>
        <v>0</v>
      </c>
      <c r="BH107" s="443">
        <f>'[7]заявки 2020-2021'!B111</f>
        <v>0</v>
      </c>
      <c r="BI107" s="443">
        <f>'[7]заявки 2020-2021'!C111</f>
        <v>0</v>
      </c>
      <c r="BJ107" s="444">
        <f t="shared" si="1101"/>
        <v>0</v>
      </c>
      <c r="BK107" s="449">
        <f t="shared" si="1080"/>
        <v>0</v>
      </c>
      <c r="BL107" s="446"/>
      <c r="BM107" s="444">
        <f t="shared" si="1081"/>
        <v>0</v>
      </c>
      <c r="BN107" s="445">
        <f t="shared" si="1082"/>
        <v>0</v>
      </c>
      <c r="BO107" s="446"/>
      <c r="BP107" s="444">
        <f t="shared" si="1098"/>
        <v>0</v>
      </c>
      <c r="BQ107" s="446"/>
      <c r="BR107" s="442">
        <v>11.640395</v>
      </c>
      <c r="BS107" s="442">
        <v>12.03919</v>
      </c>
      <c r="BT107" s="442">
        <f>'[7]численность 2020'!H112</f>
        <v>12.240489959716797</v>
      </c>
      <c r="BU107" s="441">
        <v>1.258421</v>
      </c>
      <c r="BV107" s="441">
        <v>1.2720819999999999</v>
      </c>
      <c r="BW107" s="441">
        <f t="shared" si="1083"/>
        <v>1.293352102854828</v>
      </c>
      <c r="BX107" s="443">
        <f>'[7]заявки 2020-2021'!F111</f>
        <v>0</v>
      </c>
      <c r="BY107" s="443">
        <f>'[7]заявки 2020-2021'!G111</f>
        <v>0</v>
      </c>
      <c r="BZ107" s="443">
        <f>'[7]заявки 2020-2021'!H111</f>
        <v>0</v>
      </c>
      <c r="CA107" s="444">
        <f t="shared" si="1102"/>
        <v>0.61202449798583991</v>
      </c>
      <c r="CB107" s="449">
        <f t="shared" si="1084"/>
        <v>0</v>
      </c>
      <c r="CC107" s="446"/>
      <c r="CD107" s="444">
        <f t="shared" si="1085"/>
        <v>0</v>
      </c>
      <c r="CE107" s="445">
        <f t="shared" si="1086"/>
        <v>0</v>
      </c>
      <c r="CF107" s="446"/>
      <c r="CG107" s="444">
        <f t="shared" si="1087"/>
        <v>0</v>
      </c>
      <c r="CH107" s="445">
        <f t="shared" si="1088"/>
        <v>0</v>
      </c>
      <c r="CI107" s="446"/>
      <c r="CJ107" s="444">
        <f t="shared" si="1099"/>
        <v>0</v>
      </c>
      <c r="CK107" s="446"/>
      <c r="CL107" s="450">
        <f t="shared" si="1103"/>
        <v>1</v>
      </c>
      <c r="CM107" s="442">
        <v>0</v>
      </c>
      <c r="CN107" s="442">
        <v>0</v>
      </c>
      <c r="CO107" s="442" t="e">
        <f>#NAME?</f>
        <v>#REF!</v>
      </c>
      <c r="CP107" s="441">
        <v>0</v>
      </c>
      <c r="CQ107" s="441">
        <v>0</v>
      </c>
      <c r="CR107" s="441" t="e">
        <f>#NAME?</f>
        <v>#REF!</v>
      </c>
      <c r="CS107" s="443" t="e">
        <f>#NAME?</f>
        <v>#REF!</v>
      </c>
      <c r="CT107" s="444" t="e">
        <f t="shared" si="1113"/>
        <v>#REF!</v>
      </c>
      <c r="CU107" s="449" t="e">
        <f t="shared" si="1090"/>
        <v>#REF!</v>
      </c>
      <c r="CV107" s="446"/>
      <c r="CW107" s="444">
        <f t="shared" si="1114"/>
        <v>0</v>
      </c>
      <c r="CX107" s="446"/>
      <c r="CY107" s="442">
        <v>0</v>
      </c>
      <c r="CZ107" s="442">
        <v>0</v>
      </c>
      <c r="DA107" s="442">
        <f>'[7]численность 2020'!I112</f>
        <v>0</v>
      </c>
      <c r="DB107" s="441">
        <v>0</v>
      </c>
      <c r="DC107" s="441">
        <v>0</v>
      </c>
      <c r="DD107" s="441">
        <f t="shared" si="1092"/>
        <v>0</v>
      </c>
      <c r="DE107" s="443">
        <f>'[7]заявки 2020-2021'!I111</f>
        <v>0</v>
      </c>
      <c r="DF107" s="444">
        <f t="shared" si="1104"/>
        <v>0</v>
      </c>
      <c r="DG107" s="445">
        <f t="shared" si="1093"/>
        <v>0</v>
      </c>
      <c r="DH107" s="446"/>
      <c r="DI107" s="442">
        <v>0</v>
      </c>
      <c r="DJ107" s="442">
        <v>0</v>
      </c>
      <c r="DK107" s="442">
        <f>'[7]численность 2020'!J112</f>
        <v>0</v>
      </c>
      <c r="DL107" s="441">
        <v>0</v>
      </c>
      <c r="DM107" s="441">
        <v>0</v>
      </c>
      <c r="DN107" s="441">
        <f t="shared" si="1094"/>
        <v>0</v>
      </c>
      <c r="DO107" s="443">
        <f>'[7]заявки 2020-2021'!P111</f>
        <v>0</v>
      </c>
      <c r="DP107" s="444">
        <f t="shared" si="1105"/>
        <v>0</v>
      </c>
      <c r="DQ107" s="445">
        <f t="shared" si="1095"/>
        <v>0</v>
      </c>
      <c r="DR107" s="446"/>
      <c r="DS107" s="442">
        <v>0</v>
      </c>
      <c r="DT107" s="447">
        <v>0</v>
      </c>
      <c r="DU107" s="447">
        <f>'[7]заявки 2020-2021'!Q111</f>
        <v>0</v>
      </c>
      <c r="DV107" s="441">
        <f t="shared" si="1096"/>
        <v>0</v>
      </c>
      <c r="DW107" s="441">
        <v>0</v>
      </c>
      <c r="DX107" s="441">
        <f t="shared" si="1112"/>
        <v>0</v>
      </c>
      <c r="DY107" s="443">
        <f>'[7]заявки 2020-2021'!S111</f>
        <v>0</v>
      </c>
      <c r="DZ107" s="444">
        <f t="shared" si="1108"/>
        <v>0</v>
      </c>
      <c r="EA107" s="445">
        <f t="shared" si="1097"/>
        <v>0</v>
      </c>
      <c r="EB107" s="446"/>
    </row>
    <row r="108" s="454" customFormat="1">
      <c r="A108" s="154" t="s">
        <v>162</v>
      </c>
      <c r="B108" s="455">
        <f>'[7]численность 2020'!C113</f>
        <v>76.146003723144531</v>
      </c>
      <c r="C108" s="456"/>
      <c r="D108" s="456"/>
      <c r="E108" s="456">
        <f>'[7]численность 2020'!D113</f>
        <v>64.190185546875</v>
      </c>
      <c r="F108" s="455"/>
      <c r="G108" s="441">
        <f t="shared" si="1067"/>
        <v>0</v>
      </c>
      <c r="H108" s="455">
        <f>E108/B108</f>
        <v>0.84298823849326232</v>
      </c>
      <c r="I108" s="457">
        <f>'[7]заявки 2020-2021'!O103</f>
        <v>50</v>
      </c>
      <c r="J108" s="444">
        <f t="shared" si="1110"/>
        <v>22.466564941406247</v>
      </c>
      <c r="K108" s="458">
        <f>IF(I108&lt;J108,I108,J108)</f>
        <v>22.466564941406247</v>
      </c>
      <c r="L108" s="459">
        <v>0</v>
      </c>
      <c r="M108" s="456"/>
      <c r="N108" s="456"/>
      <c r="O108" s="460">
        <f>'[7]заявки 2020-2021'!K103</f>
        <v>57</v>
      </c>
      <c r="P108" s="441">
        <f t="shared" si="1069"/>
        <v>0</v>
      </c>
      <c r="Q108" s="455">
        <v>3.1698539999999999</v>
      </c>
      <c r="R108" s="455">
        <f>O108/B108</f>
        <v>0.74856193645097213</v>
      </c>
      <c r="S108" s="457">
        <f>'[7]заявки 2020-2021'!M103</f>
        <v>8</v>
      </c>
      <c r="T108" s="457">
        <f>'[7]заявки 2020-2021'!N103</f>
        <v>4</v>
      </c>
      <c r="U108" s="444">
        <f t="shared" si="1106"/>
        <v>8.5499999999999989</v>
      </c>
      <c r="V108" s="458">
        <f>IF(S108&lt;U108,S108,U108)</f>
        <v>8</v>
      </c>
      <c r="W108" s="459">
        <v>0</v>
      </c>
      <c r="X108" s="459">
        <v>0</v>
      </c>
      <c r="Y108" s="461"/>
      <c r="Z108" s="456"/>
      <c r="AA108" s="456"/>
      <c r="AB108" s="456">
        <f>'[7]численность 2020'!E113</f>
        <v>89.259475708007813</v>
      </c>
      <c r="AC108" s="455"/>
      <c r="AD108" s="455"/>
      <c r="AE108" s="455">
        <f>AB108/B108</f>
        <v>1.1722148417997338</v>
      </c>
      <c r="AF108" s="457">
        <f>'[7]заявки 2020-2021'!J103</f>
        <v>4</v>
      </c>
      <c r="AG108" s="444">
        <f t="shared" si="1107"/>
        <v>4.4629737854003908</v>
      </c>
      <c r="AH108" s="458">
        <f>IF(AF108&lt;AG108,AF108,AG108)</f>
        <v>4</v>
      </c>
      <c r="AI108" s="463">
        <f>AJ108*0.75</f>
        <v>0</v>
      </c>
      <c r="AJ108" s="459">
        <v>0</v>
      </c>
      <c r="AK108" s="459">
        <v>0</v>
      </c>
      <c r="AL108" s="456"/>
      <c r="AM108" s="456"/>
      <c r="AN108" s="456">
        <f>'[7]численность 2020'!F113</f>
        <v>326.93881225585938</v>
      </c>
      <c r="AO108" s="455"/>
      <c r="AP108" s="455"/>
      <c r="AQ108" s="455">
        <f>AN108/B108</f>
        <v>4.2935780772495944</v>
      </c>
      <c r="AR108" s="457">
        <f>'[7]заявки 2020-2021'!D103</f>
        <v>26</v>
      </c>
      <c r="AS108" s="457">
        <f>'[7]заявки 2020-2021'!E103</f>
        <v>6</v>
      </c>
      <c r="AT108" s="462">
        <f>IF(AN108&gt;34,IF(AQ108&gt;10,AN108*0.14999999999999999,IF(AQ108&gt;8,AN108*0.12,IF(AQ108&gt;6,AN108*0.10000000000000001,IF(AQ108&gt;4,AN108*0.080000000000000002,IF(AQ108&gt;2,AN108*0.070000000000000007,IF(AQ108&gt;1,AN108*0.050000000000000003,IF(AQ108&lt;1,AN108*0.029999999999999999,0))))))),0)</f>
        <v>26.155104980468749</v>
      </c>
      <c r="AU108" s="463">
        <f>IF(AR108&lt;AT108,AR108,AT108)</f>
        <v>26</v>
      </c>
      <c r="AV108" s="459">
        <v>0</v>
      </c>
      <c r="AW108" s="462">
        <f>IF(AV108&gt;3,AV108*0.25,0)</f>
        <v>0</v>
      </c>
      <c r="AX108" s="458">
        <f>IF(AS108&lt;AW108,AS108,AW108)</f>
        <v>0</v>
      </c>
      <c r="AY108" s="459">
        <v>0</v>
      </c>
      <c r="AZ108" s="462">
        <f>AV108*0.5</f>
        <v>0</v>
      </c>
      <c r="BA108" s="459">
        <v>0</v>
      </c>
      <c r="BB108" s="456"/>
      <c r="BC108" s="456"/>
      <c r="BD108" s="456">
        <f>'[7]численность 2020'!G113</f>
        <v>133.92913818359375</v>
      </c>
      <c r="BE108" s="455"/>
      <c r="BF108" s="455"/>
      <c r="BG108" s="455">
        <f>BD108/B108</f>
        <v>1.7588465794021186</v>
      </c>
      <c r="BH108" s="457">
        <f>'[7]заявки 2020-2021'!B103</f>
        <v>6</v>
      </c>
      <c r="BI108" s="457">
        <f>'[7]заявки 2020-2021'!C103</f>
        <v>1</v>
      </c>
      <c r="BJ108" s="462">
        <f>IF(BD108&gt;1,IF(BG108&gt;10,BD108*0.14999999999999999,IF(BG108&gt;8,BD108*0.12,IF(BG108&gt;6,BD108*0.10000000000000001,IF(BG108&gt;4,BD108*0.080000000000000002,IF(BG108&gt;2,BD108*0.070000000000000007,IF(BG108&gt;1,BD108*0.050000000000000003,IF(BG108&lt;1,BD108*0.029999999999999999,0))))))),0)</f>
        <v>6.6964569091796875</v>
      </c>
      <c r="BK108" s="463">
        <f>IF(BH108&lt;BJ108,BH108,BJ108)</f>
        <v>6</v>
      </c>
      <c r="BL108" s="459">
        <v>0</v>
      </c>
      <c r="BM108" s="462">
        <f>IF(BL108&gt;3,BL108*0.25,0)</f>
        <v>0</v>
      </c>
      <c r="BN108" s="458">
        <f>IF(BI108&lt;BM108,BI108,BM108)</f>
        <v>0</v>
      </c>
      <c r="BO108" s="459">
        <v>0</v>
      </c>
      <c r="BP108" s="462">
        <f>BL108*0.20000000000000001</f>
        <v>0</v>
      </c>
      <c r="BQ108" s="459">
        <v>0</v>
      </c>
      <c r="BR108" s="456"/>
      <c r="BS108" s="456"/>
      <c r="BT108" s="456">
        <f>'[7]численность 2020'!H113</f>
        <v>309.25457763671875</v>
      </c>
      <c r="BU108" s="455"/>
      <c r="BV108" s="455"/>
      <c r="BW108" s="455">
        <f>BT108/B108</f>
        <v>4.0613369384573623</v>
      </c>
      <c r="BX108" s="457">
        <f>'[7]заявки 2020-2021'!F103</f>
        <v>24</v>
      </c>
      <c r="BY108" s="457">
        <f>'[7]заявки 2020-2021'!G103</f>
        <v>2</v>
      </c>
      <c r="BZ108" s="457">
        <f>'[7]заявки 2020-2021'!H103</f>
        <v>4</v>
      </c>
      <c r="CA108" s="444">
        <f t="shared" si="1102"/>
        <v>24.740366210937502</v>
      </c>
      <c r="CB108" s="463">
        <f>IF(BX108&lt;CA108,BX108,CA108)</f>
        <v>24</v>
      </c>
      <c r="CC108" s="459">
        <v>0</v>
      </c>
      <c r="CD108" s="462">
        <f>IF(CC108&gt;3,CC108*0.125,0)</f>
        <v>0</v>
      </c>
      <c r="CE108" s="458">
        <f>IF(BY108&lt;CD108,BY108,CD108)</f>
        <v>0</v>
      </c>
      <c r="CF108" s="459">
        <v>0</v>
      </c>
      <c r="CG108" s="462">
        <f>IF(CC108&gt;3,CC108*0.125,0)</f>
        <v>0</v>
      </c>
      <c r="CH108" s="458">
        <f>IF(BZ108&lt;CG108,BZ108,CG108)</f>
        <v>0</v>
      </c>
      <c r="CI108" s="459">
        <v>0</v>
      </c>
      <c r="CJ108" s="462">
        <f>CC108*0.20000000000000001</f>
        <v>0</v>
      </c>
      <c r="CK108" s="459">
        <v>0</v>
      </c>
      <c r="CL108" s="464">
        <f>IF(CC108*0.25&gt;CF108+CI108-0.10000000000000001,1,0)</f>
        <v>1</v>
      </c>
      <c r="CM108" s="456">
        <v>0</v>
      </c>
      <c r="CN108" s="456">
        <v>0</v>
      </c>
      <c r="CO108" s="456" t="e">
        <f>#NAME?</f>
        <v>#REF!</v>
      </c>
      <c r="CP108" s="455">
        <v>0</v>
      </c>
      <c r="CQ108" s="455">
        <v>0</v>
      </c>
      <c r="CR108" s="455" t="e">
        <f>#NAME?</f>
        <v>#REF!</v>
      </c>
      <c r="CS108" s="457" t="e">
        <f>#NAME?</f>
        <v>#REF!</v>
      </c>
      <c r="CT108" s="462" t="e">
        <f>IF((CO108*0.10000000000000001)&gt;0,CO108*0.80000000000000004,0)</f>
        <v>#REF!</v>
      </c>
      <c r="CU108" s="463" t="e">
        <f t="shared" ref="CU108:CU109" si="1115">IF(CS108&lt;CT108,CS108,CT108)</f>
        <v>#REF!</v>
      </c>
      <c r="CV108" s="459"/>
      <c r="CW108" s="462">
        <f t="shared" ref="CW108:CW109" si="1116">CV108*0.80000000000000004</f>
        <v>0</v>
      </c>
      <c r="CX108" s="459"/>
      <c r="CY108" s="456"/>
      <c r="CZ108" s="456"/>
      <c r="DA108" s="456">
        <f>'[7]численность 2020'!I113</f>
        <v>0</v>
      </c>
      <c r="DB108" s="455"/>
      <c r="DC108" s="455"/>
      <c r="DD108" s="455">
        <f>DA108/B108</f>
        <v>0</v>
      </c>
      <c r="DE108" s="457">
        <f>'[7]заявки 2020-2021'!I103</f>
        <v>0</v>
      </c>
      <c r="DF108" s="462">
        <f>IF(DA108&gt;34,DA108*0.17999999999999999,0)</f>
        <v>0</v>
      </c>
      <c r="DG108" s="458">
        <f>IF(DE108&lt;DF108,DE108,DF108)</f>
        <v>0</v>
      </c>
      <c r="DH108" s="459">
        <v>0</v>
      </c>
      <c r="DI108" s="456"/>
      <c r="DJ108" s="456"/>
      <c r="DK108" s="456">
        <f>'[7]численность 2020'!J113</f>
        <v>2.3951559066772461</v>
      </c>
      <c r="DL108" s="455"/>
      <c r="DM108" s="455"/>
      <c r="DN108" s="455">
        <f>DK108/B108</f>
        <v>3.145478146674216e-002</v>
      </c>
      <c r="DO108" s="457">
        <f>'[7]заявки 2020-2021'!P103</f>
        <v>1</v>
      </c>
      <c r="DP108" s="462">
        <f>DK108*0.10000000000000001</f>
        <v>0.23951559066772463</v>
      </c>
      <c r="DQ108" s="458">
        <f>IF(DO108&lt;DP108,DO108,DP108)</f>
        <v>0.23951559066772463</v>
      </c>
      <c r="DR108" s="459">
        <v>0</v>
      </c>
      <c r="DS108" s="456"/>
      <c r="DT108" s="460"/>
      <c r="DU108" s="460">
        <f>'[7]заявки 2020-2021'!Q103</f>
        <v>22</v>
      </c>
      <c r="DV108" s="441">
        <f t="shared" si="1096"/>
        <v>0</v>
      </c>
      <c r="DW108" s="455"/>
      <c r="DX108" s="455">
        <f>DU108/B108</f>
        <v>0.28891864213897167</v>
      </c>
      <c r="DY108" s="457">
        <f>'[7]заявки 2020-2021'!S103</f>
        <v>2</v>
      </c>
      <c r="DZ108" s="462">
        <f>DU108*0.10000000000000001</f>
        <v>2.2000000000000002</v>
      </c>
      <c r="EA108" s="458">
        <f>IF(DY108&lt;DZ108,DY108,DZ108)</f>
        <v>2</v>
      </c>
      <c r="EB108" s="459">
        <v>0</v>
      </c>
    </row>
    <row r="109" ht="32.25" customHeight="1">
      <c r="A109" s="155" t="s">
        <v>327</v>
      </c>
      <c r="B109" s="441">
        <f>'[7]численность 2020'!C115</f>
        <v>58.169998168945313</v>
      </c>
      <c r="C109" s="442">
        <v>56.608170000000001</v>
      </c>
      <c r="D109" s="442">
        <v>62.522854000000002</v>
      </c>
      <c r="E109" s="442">
        <f>'[7]численность 2020'!D115</f>
        <v>71.216720581054688</v>
      </c>
      <c r="F109" s="441">
        <v>0.97315099999999999</v>
      </c>
      <c r="G109" s="441">
        <f t="shared" si="1067"/>
        <v>1.0748299092210882</v>
      </c>
      <c r="H109" s="441">
        <f t="shared" si="1109"/>
        <v>1.2242861066321042</v>
      </c>
      <c r="I109" s="443">
        <f>'[7]заявки 2020-2021'!O113</f>
        <v>15</v>
      </c>
      <c r="J109" s="444">
        <f t="shared" si="1110"/>
        <v>24.925852203369139</v>
      </c>
      <c r="K109" s="445">
        <f t="shared" si="1068"/>
        <v>15</v>
      </c>
      <c r="L109" s="446">
        <v>15</v>
      </c>
      <c r="M109" s="442">
        <v>19</v>
      </c>
      <c r="N109" s="442">
        <v>21</v>
      </c>
      <c r="O109" s="447">
        <f>'[7]заявки 2020-2021'!K113</f>
        <v>25</v>
      </c>
      <c r="P109" s="441">
        <f t="shared" si="1069"/>
        <v>0.32662885676594977</v>
      </c>
      <c r="Q109" s="441">
        <v>0.36101100000000003</v>
      </c>
      <c r="R109" s="441">
        <f t="shared" si="1070"/>
        <v>0.42977481153414449</v>
      </c>
      <c r="S109" s="443">
        <f>'[7]заявки 2020-2021'!M113</f>
        <v>3</v>
      </c>
      <c r="T109" s="443">
        <f>'[7]заявки 2020-2021'!N113</f>
        <v>3</v>
      </c>
      <c r="U109" s="444">
        <f t="shared" si="1106"/>
        <v>3.75</v>
      </c>
      <c r="V109" s="445">
        <f t="shared" si="1071"/>
        <v>3</v>
      </c>
      <c r="W109" s="446">
        <v>3</v>
      </c>
      <c r="X109" s="446">
        <v>3</v>
      </c>
      <c r="Y109" s="448"/>
      <c r="Z109" s="442">
        <v>112.38762699999999</v>
      </c>
      <c r="AA109" s="442">
        <v>90.750473</v>
      </c>
      <c r="AB109" s="442">
        <f>'[7]численность 2020'!E115</f>
        <v>90.149795532226563</v>
      </c>
      <c r="AC109" s="441">
        <v>1.9320550000000001</v>
      </c>
      <c r="AD109" s="441">
        <v>1.5600909999999999</v>
      </c>
      <c r="AE109" s="441">
        <f t="shared" si="1111"/>
        <v>1.5497644553881731</v>
      </c>
      <c r="AF109" s="443">
        <f>'[7]заявки 2020-2021'!J113</f>
        <v>4</v>
      </c>
      <c r="AG109" s="444">
        <f t="shared" si="1107"/>
        <v>4.5074897766113287</v>
      </c>
      <c r="AH109" s="445">
        <f t="shared" si="1072"/>
        <v>4</v>
      </c>
      <c r="AI109" s="449">
        <f t="shared" si="1073"/>
        <v>3</v>
      </c>
      <c r="AJ109" s="446">
        <v>4</v>
      </c>
      <c r="AK109" s="446">
        <v>3</v>
      </c>
      <c r="AL109" s="442">
        <v>463.76629600000001</v>
      </c>
      <c r="AM109" s="442">
        <v>715.25354000000004</v>
      </c>
      <c r="AN109" s="442">
        <f>'[7]численность 2020'!F115</f>
        <v>693.782470703125</v>
      </c>
      <c r="AO109" s="441">
        <v>7.9726030000000003</v>
      </c>
      <c r="AP109" s="441">
        <v>12.295918</v>
      </c>
      <c r="AQ109" s="441">
        <f t="shared" si="1074"/>
        <v>11.926809223685146</v>
      </c>
      <c r="AR109" s="443">
        <f>'[7]заявки 2020-2021'!D113</f>
        <v>35</v>
      </c>
      <c r="AS109" s="443">
        <f>'[7]заявки 2020-2021'!E113</f>
        <v>0</v>
      </c>
      <c r="AT109" s="444">
        <f t="shared" si="1100"/>
        <v>104.06737060546875</v>
      </c>
      <c r="AU109" s="449">
        <f t="shared" si="1075"/>
        <v>35</v>
      </c>
      <c r="AV109" s="446">
        <v>35</v>
      </c>
      <c r="AW109" s="444">
        <f t="shared" si="1076"/>
        <v>8.75</v>
      </c>
      <c r="AX109" s="445">
        <f t="shared" si="1077"/>
        <v>0</v>
      </c>
      <c r="AY109" s="446"/>
      <c r="AZ109" s="444">
        <f t="shared" si="1078"/>
        <v>17.5</v>
      </c>
      <c r="BA109" s="446">
        <v>17</v>
      </c>
      <c r="BB109" s="442">
        <v>66.106621000000004</v>
      </c>
      <c r="BC109" s="442">
        <v>25.144345999999999</v>
      </c>
      <c r="BD109" s="442">
        <f>'[7]численность 2020'!G115</f>
        <v>0</v>
      </c>
      <c r="BE109" s="441">
        <v>1.1364380000000001</v>
      </c>
      <c r="BF109" s="441">
        <v>0.43225599999999997</v>
      </c>
      <c r="BG109" s="441">
        <f t="shared" si="1079"/>
        <v>0</v>
      </c>
      <c r="BH109" s="443">
        <f>'[7]заявки 2020-2021'!B113</f>
        <v>0</v>
      </c>
      <c r="BI109" s="443">
        <f>'[7]заявки 2020-2021'!C113</f>
        <v>0</v>
      </c>
      <c r="BJ109" s="444">
        <f t="shared" si="1101"/>
        <v>0</v>
      </c>
      <c r="BK109" s="449">
        <f t="shared" si="1080"/>
        <v>0</v>
      </c>
      <c r="BL109" s="446"/>
      <c r="BM109" s="444">
        <f t="shared" si="1081"/>
        <v>0</v>
      </c>
      <c r="BN109" s="445">
        <f t="shared" si="1082"/>
        <v>0</v>
      </c>
      <c r="BO109" s="446"/>
      <c r="BP109" s="444">
        <f t="shared" si="1098"/>
        <v>0</v>
      </c>
      <c r="BQ109" s="446"/>
      <c r="BR109" s="442">
        <v>313.03427099999999</v>
      </c>
      <c r="BS109" s="442">
        <v>273.57049599999999</v>
      </c>
      <c r="BT109" s="442">
        <f>'[7]численность 2020'!H115</f>
        <v>221.34272766113281</v>
      </c>
      <c r="BU109" s="441">
        <v>5.3813700000000004</v>
      </c>
      <c r="BV109" s="441">
        <v>4.7029480000000001</v>
      </c>
      <c r="BW109" s="441">
        <f t="shared" si="1083"/>
        <v>3.8051011626006725</v>
      </c>
      <c r="BX109" s="443">
        <f>'[7]заявки 2020-2021'!F113</f>
        <v>15</v>
      </c>
      <c r="BY109" s="443">
        <f>'[7]заявки 2020-2021'!G113</f>
        <v>0</v>
      </c>
      <c r="BZ109" s="443">
        <f>'[7]заявки 2020-2021'!H113</f>
        <v>0</v>
      </c>
      <c r="CA109" s="444">
        <f t="shared" si="1102"/>
        <v>15.493990936279298</v>
      </c>
      <c r="CB109" s="449">
        <f t="shared" si="1084"/>
        <v>15</v>
      </c>
      <c r="CC109" s="446">
        <v>15</v>
      </c>
      <c r="CD109" s="444">
        <f t="shared" si="1085"/>
        <v>1.875</v>
      </c>
      <c r="CE109" s="445">
        <f t="shared" si="1086"/>
        <v>0</v>
      </c>
      <c r="CF109" s="446"/>
      <c r="CG109" s="444">
        <f t="shared" si="1087"/>
        <v>1.875</v>
      </c>
      <c r="CH109" s="445">
        <f t="shared" si="1088"/>
        <v>0</v>
      </c>
      <c r="CI109" s="446"/>
      <c r="CJ109" s="444">
        <f t="shared" si="1099"/>
        <v>3</v>
      </c>
      <c r="CK109" s="446">
        <v>3</v>
      </c>
      <c r="CL109" s="450">
        <f t="shared" si="1103"/>
        <v>1</v>
      </c>
      <c r="CM109" s="442"/>
      <c r="CN109" s="442">
        <v>0</v>
      </c>
      <c r="CO109" s="442" t="e">
        <f>#NAME?</f>
        <v>#REF!</v>
      </c>
      <c r="CP109" s="441"/>
      <c r="CQ109" s="441">
        <v>0</v>
      </c>
      <c r="CR109" s="441" t="e">
        <f>#NAME?</f>
        <v>#REF!</v>
      </c>
      <c r="CS109" s="443" t="e">
        <f>#NAME?</f>
        <v>#REF!</v>
      </c>
      <c r="CT109" s="444" t="e">
        <f t="shared" si="1113"/>
        <v>#REF!</v>
      </c>
      <c r="CU109" s="449" t="e">
        <f t="shared" si="1115"/>
        <v>#REF!</v>
      </c>
      <c r="CV109" s="446"/>
      <c r="CW109" s="444">
        <f t="shared" si="1116"/>
        <v>0</v>
      </c>
      <c r="CX109" s="446"/>
      <c r="CY109" s="442">
        <v>0</v>
      </c>
      <c r="CZ109" s="442">
        <v>0</v>
      </c>
      <c r="DA109" s="442">
        <f>'[7]численность 2020'!I115</f>
        <v>0</v>
      </c>
      <c r="DB109" s="441">
        <v>0</v>
      </c>
      <c r="DC109" s="441">
        <v>0</v>
      </c>
      <c r="DD109" s="441">
        <f t="shared" si="1092"/>
        <v>0</v>
      </c>
      <c r="DE109" s="443">
        <f>'[7]заявки 2020-2021'!I113</f>
        <v>0</v>
      </c>
      <c r="DF109" s="444">
        <f t="shared" si="1104"/>
        <v>0</v>
      </c>
      <c r="DG109" s="445">
        <f t="shared" si="1093"/>
        <v>0</v>
      </c>
      <c r="DH109" s="446"/>
      <c r="DI109" s="442">
        <v>6.3747939999999996</v>
      </c>
      <c r="DJ109" s="442">
        <v>3.6273810000000002</v>
      </c>
      <c r="DK109" s="442">
        <f>'[7]численность 2020'!J115</f>
        <v>0.64507895708084106</v>
      </c>
      <c r="DL109" s="441">
        <v>6.2357999999999997e-002</v>
      </c>
      <c r="DM109" s="441">
        <v>6.2357999999999997e-002</v>
      </c>
      <c r="DN109" s="441">
        <f t="shared" si="1094"/>
        <v>1.1089547488162438e-002</v>
      </c>
      <c r="DO109" s="443">
        <f>'[7]заявки 2020-2021'!P113</f>
        <v>0</v>
      </c>
      <c r="DP109" s="444">
        <f t="shared" si="1105"/>
        <v>6.4507895708084115e-002</v>
      </c>
      <c r="DQ109" s="445">
        <f t="shared" si="1095"/>
        <v>0</v>
      </c>
      <c r="DR109" s="446"/>
      <c r="DS109" s="442">
        <v>0</v>
      </c>
      <c r="DT109" s="447">
        <v>0</v>
      </c>
      <c r="DU109" s="447">
        <f>'[7]заявки 2020-2021'!Q113</f>
        <v>0</v>
      </c>
      <c r="DV109" s="441">
        <f t="shared" si="1096"/>
        <v>0</v>
      </c>
      <c r="DW109" s="441">
        <v>0</v>
      </c>
      <c r="DX109" s="441">
        <f t="shared" si="1112"/>
        <v>0</v>
      </c>
      <c r="DY109" s="443">
        <f>'[7]заявки 2020-2021'!S113</f>
        <v>0</v>
      </c>
      <c r="DZ109" s="444">
        <f t="shared" si="1108"/>
        <v>0</v>
      </c>
      <c r="EA109" s="445">
        <f t="shared" si="1097"/>
        <v>0</v>
      </c>
      <c r="EB109" s="446"/>
    </row>
    <row r="110" ht="15.75">
      <c r="A110" s="268" t="s">
        <v>173</v>
      </c>
      <c r="B110" s="441"/>
      <c r="C110" s="442"/>
      <c r="D110" s="442"/>
      <c r="E110" s="442"/>
      <c r="F110" s="441"/>
      <c r="G110" s="441" t="e">
        <f t="shared" si="1067"/>
        <v>#DIV/0!</v>
      </c>
      <c r="H110" s="441"/>
      <c r="I110" s="443"/>
      <c r="J110" s="444"/>
      <c r="K110" s="445">
        <f t="shared" si="1068"/>
        <v>0</v>
      </c>
      <c r="L110" s="446"/>
      <c r="M110" s="442"/>
      <c r="N110" s="442"/>
      <c r="O110" s="447"/>
      <c r="P110" s="441"/>
      <c r="Q110" s="441"/>
      <c r="R110" s="441" t="e">
        <f t="shared" si="1070"/>
        <v>#DIV/0!</v>
      </c>
      <c r="S110" s="443"/>
      <c r="T110" s="443"/>
      <c r="U110" s="444">
        <f t="shared" si="1106"/>
        <v>0</v>
      </c>
      <c r="V110" s="445">
        <f t="shared" si="1071"/>
        <v>0</v>
      </c>
      <c r="W110" s="446"/>
      <c r="X110" s="446"/>
      <c r="Y110" s="448"/>
      <c r="Z110" s="442"/>
      <c r="AA110" s="442"/>
      <c r="AB110" s="442"/>
      <c r="AC110" s="441"/>
      <c r="AD110" s="441"/>
      <c r="AE110" s="441" t="e">
        <f t="shared" si="1111"/>
        <v>#DIV/0!</v>
      </c>
      <c r="AF110" s="443"/>
      <c r="AG110" s="444">
        <f t="shared" si="1107"/>
        <v>0</v>
      </c>
      <c r="AH110" s="445">
        <f t="shared" si="1072"/>
        <v>0</v>
      </c>
      <c r="AI110" s="449">
        <f t="shared" si="1073"/>
        <v>0</v>
      </c>
      <c r="AJ110" s="446"/>
      <c r="AK110" s="446"/>
      <c r="AL110" s="442"/>
      <c r="AM110" s="442"/>
      <c r="AN110" s="442"/>
      <c r="AO110" s="441"/>
      <c r="AP110" s="441"/>
      <c r="AQ110" s="441" t="e">
        <f t="shared" si="1074"/>
        <v>#DIV/0!</v>
      </c>
      <c r="AR110" s="443"/>
      <c r="AS110" s="443"/>
      <c r="AT110" s="444">
        <f t="shared" si="1100"/>
        <v>0</v>
      </c>
      <c r="AU110" s="449">
        <f t="shared" si="1075"/>
        <v>0</v>
      </c>
      <c r="AV110" s="446"/>
      <c r="AW110" s="444">
        <f t="shared" si="1076"/>
        <v>0</v>
      </c>
      <c r="AX110" s="445">
        <f t="shared" si="1077"/>
        <v>0</v>
      </c>
      <c r="AY110" s="446"/>
      <c r="AZ110" s="444">
        <f t="shared" si="1078"/>
        <v>0</v>
      </c>
      <c r="BA110" s="446"/>
      <c r="BB110" s="442"/>
      <c r="BC110" s="442"/>
      <c r="BD110" s="442"/>
      <c r="BE110" s="441"/>
      <c r="BF110" s="441"/>
      <c r="BG110" s="441" t="e">
        <f t="shared" si="1079"/>
        <v>#DIV/0!</v>
      </c>
      <c r="BH110" s="443"/>
      <c r="BI110" s="443"/>
      <c r="BJ110" s="444">
        <f t="shared" si="1101"/>
        <v>0</v>
      </c>
      <c r="BK110" s="449">
        <f t="shared" si="1080"/>
        <v>0</v>
      </c>
      <c r="BL110" s="446"/>
      <c r="BM110" s="444">
        <f t="shared" si="1081"/>
        <v>0</v>
      </c>
      <c r="BN110" s="445">
        <f t="shared" si="1082"/>
        <v>0</v>
      </c>
      <c r="BO110" s="446"/>
      <c r="BP110" s="444">
        <f t="shared" si="1098"/>
        <v>0</v>
      </c>
      <c r="BQ110" s="446"/>
      <c r="BR110" s="442"/>
      <c r="BS110" s="442"/>
      <c r="BT110" s="442"/>
      <c r="BU110" s="441"/>
      <c r="BV110" s="441"/>
      <c r="BW110" s="441" t="e">
        <f t="shared" si="1083"/>
        <v>#DIV/0!</v>
      </c>
      <c r="BX110" s="443"/>
      <c r="BY110" s="443"/>
      <c r="BZ110" s="443"/>
      <c r="CA110" s="444">
        <f t="shared" si="1102"/>
        <v>0</v>
      </c>
      <c r="CB110" s="449">
        <f t="shared" si="1084"/>
        <v>0</v>
      </c>
      <c r="CC110" s="446"/>
      <c r="CD110" s="444">
        <f t="shared" si="1085"/>
        <v>0</v>
      </c>
      <c r="CE110" s="445">
        <f t="shared" si="1086"/>
        <v>0</v>
      </c>
      <c r="CF110" s="446"/>
      <c r="CG110" s="444">
        <f t="shared" si="1087"/>
        <v>0</v>
      </c>
      <c r="CH110" s="445">
        <f t="shared" si="1088"/>
        <v>0</v>
      </c>
      <c r="CI110" s="446"/>
      <c r="CJ110" s="444">
        <f t="shared" si="1099"/>
        <v>0</v>
      </c>
      <c r="CK110" s="446"/>
      <c r="CL110" s="450">
        <f t="shared" si="1103"/>
        <v>1</v>
      </c>
      <c r="CM110" s="442"/>
      <c r="CN110" s="442"/>
      <c r="CO110" s="442"/>
      <c r="CP110" s="441"/>
      <c r="CQ110" s="441"/>
      <c r="CR110" s="441"/>
      <c r="CS110" s="443"/>
      <c r="CT110" s="444">
        <f t="shared" si="1113"/>
        <v>0</v>
      </c>
      <c r="CU110" s="449">
        <f t="shared" si="1090"/>
        <v>0</v>
      </c>
      <c r="CV110" s="446"/>
      <c r="CW110" s="444">
        <f t="shared" si="1114"/>
        <v>0</v>
      </c>
      <c r="CX110" s="446"/>
      <c r="CY110" s="442"/>
      <c r="CZ110" s="442"/>
      <c r="DA110" s="442"/>
      <c r="DB110" s="441"/>
      <c r="DC110" s="441"/>
      <c r="DD110" s="441" t="e">
        <f t="shared" si="1092"/>
        <v>#DIV/0!</v>
      </c>
      <c r="DE110" s="443"/>
      <c r="DF110" s="444">
        <f t="shared" si="1104"/>
        <v>0</v>
      </c>
      <c r="DG110" s="445">
        <f t="shared" si="1093"/>
        <v>0</v>
      </c>
      <c r="DH110" s="446"/>
      <c r="DI110" s="442"/>
      <c r="DJ110" s="442"/>
      <c r="DK110" s="442"/>
      <c r="DL110" s="441"/>
      <c r="DM110" s="441"/>
      <c r="DN110" s="441" t="e">
        <f t="shared" si="1094"/>
        <v>#DIV/0!</v>
      </c>
      <c r="DO110" s="443"/>
      <c r="DP110" s="444">
        <f t="shared" si="1105"/>
        <v>0</v>
      </c>
      <c r="DQ110" s="445">
        <f t="shared" si="1095"/>
        <v>0</v>
      </c>
      <c r="DR110" s="446"/>
      <c r="DS110" s="442"/>
      <c r="DT110" s="447"/>
      <c r="DU110" s="447"/>
      <c r="DV110" s="441" t="e">
        <f t="shared" si="1096"/>
        <v>#DIV/0!</v>
      </c>
      <c r="DW110" s="441"/>
      <c r="DX110" s="441" t="e">
        <f t="shared" si="1112"/>
        <v>#DIV/0!</v>
      </c>
      <c r="DY110" s="443"/>
      <c r="DZ110" s="444">
        <f t="shared" si="1108"/>
        <v>0</v>
      </c>
      <c r="EA110" s="445">
        <f t="shared" si="1097"/>
        <v>0</v>
      </c>
      <c r="EB110" s="446"/>
    </row>
    <row r="111" ht="94.5">
      <c r="A111" s="152" t="s">
        <v>328</v>
      </c>
      <c r="B111" s="441">
        <f>'[7]численность 2020'!C124</f>
        <v>22.069999694824219</v>
      </c>
      <c r="C111" s="442">
        <v>149.434845</v>
      </c>
      <c r="D111" s="442">
        <v>202.09240700000001</v>
      </c>
      <c r="E111" s="442">
        <f>'[7]численность 2020'!D124</f>
        <v>114.46290588378906</v>
      </c>
      <c r="F111" s="441">
        <v>6.7709489999999999</v>
      </c>
      <c r="G111" s="441">
        <f t="shared" si="1067"/>
        <v>9.1568831001822133</v>
      </c>
      <c r="H111" s="441">
        <f t="shared" ref="H111:H174" si="1117">E111/B111</f>
        <v>5.1863573840752029</v>
      </c>
      <c r="I111" s="443">
        <f>'[7]заявки 2020-2021'!O115</f>
        <v>39</v>
      </c>
      <c r="J111" s="444">
        <f t="shared" ref="J111:J174" si="1118">IF(E111&gt;34,E111*0.34999999999999998,0)</f>
        <v>40.062017059326166</v>
      </c>
      <c r="K111" s="445">
        <f t="shared" si="1068"/>
        <v>39</v>
      </c>
      <c r="L111" s="446">
        <v>23</v>
      </c>
      <c r="M111" s="442">
        <v>118</v>
      </c>
      <c r="N111" s="442">
        <v>112</v>
      </c>
      <c r="O111" s="447">
        <f>'[7]заявки 2020-2021'!K115</f>
        <v>86</v>
      </c>
      <c r="P111" s="441">
        <f t="shared" si="1069"/>
        <v>5.3466244509134704</v>
      </c>
      <c r="Q111" s="441">
        <v>5.0747619999999998</v>
      </c>
      <c r="R111" s="441">
        <f t="shared" si="1070"/>
        <v>3.8966923964284614</v>
      </c>
      <c r="S111" s="443">
        <f>'[7]заявки 2020-2021'!M115</f>
        <v>8</v>
      </c>
      <c r="T111" s="443">
        <f>'[7]заявки 2020-2021'!N115</f>
        <v>5</v>
      </c>
      <c r="U111" s="444">
        <f t="shared" si="1106"/>
        <v>12.9</v>
      </c>
      <c r="V111" s="445">
        <f t="shared" si="1071"/>
        <v>8</v>
      </c>
      <c r="W111" s="446">
        <v>8</v>
      </c>
      <c r="X111" s="446">
        <v>5</v>
      </c>
      <c r="Y111" s="448"/>
      <c r="Z111" s="442">
        <v>246.53053299999999</v>
      </c>
      <c r="AA111" s="442">
        <v>331.19134500000001</v>
      </c>
      <c r="AB111" s="442">
        <f>'[7]численность 2020'!E124</f>
        <v>331.95932006835938</v>
      </c>
      <c r="AC111" s="441">
        <v>11.170391</v>
      </c>
      <c r="AD111" s="441">
        <v>15.006405000000001</v>
      </c>
      <c r="AE111" s="441">
        <f t="shared" si="1111"/>
        <v>15.041201842255093</v>
      </c>
      <c r="AF111" s="443">
        <f>'[7]заявки 2020-2021'!J115</f>
        <v>16</v>
      </c>
      <c r="AG111" s="444">
        <f t="shared" si="1107"/>
        <v>16.597966003417969</v>
      </c>
      <c r="AH111" s="445">
        <f t="shared" si="1072"/>
        <v>16</v>
      </c>
      <c r="AI111" s="449">
        <f t="shared" si="1073"/>
        <v>12</v>
      </c>
      <c r="AJ111" s="446">
        <v>16</v>
      </c>
      <c r="AK111" s="446">
        <v>12</v>
      </c>
      <c r="AL111" s="442">
        <v>147.955307</v>
      </c>
      <c r="AM111" s="442">
        <v>151.92262299999999</v>
      </c>
      <c r="AN111" s="442">
        <f>'[7]численность 2020'!F124</f>
        <v>166.56376647949219</v>
      </c>
      <c r="AO111" s="441">
        <v>6.7039109999999997</v>
      </c>
      <c r="AP111" s="441">
        <v>6.8836709999999997</v>
      </c>
      <c r="AQ111" s="441">
        <f t="shared" si="1074"/>
        <v>7.5470670041991053</v>
      </c>
      <c r="AR111" s="443">
        <f>'[7]заявки 2020-2021'!D115</f>
        <v>11</v>
      </c>
      <c r="AS111" s="443">
        <f>'[7]заявки 2020-2021'!E115</f>
        <v>0</v>
      </c>
      <c r="AT111" s="444">
        <f t="shared" si="1100"/>
        <v>16.656376647949219</v>
      </c>
      <c r="AU111" s="449">
        <f t="shared" si="1075"/>
        <v>11</v>
      </c>
      <c r="AV111" s="446">
        <v>11</v>
      </c>
      <c r="AW111" s="444">
        <f t="shared" si="1076"/>
        <v>2.75</v>
      </c>
      <c r="AX111" s="445">
        <f t="shared" si="1077"/>
        <v>0</v>
      </c>
      <c r="AY111" s="446"/>
      <c r="AZ111" s="444">
        <f t="shared" si="1078"/>
        <v>5.5</v>
      </c>
      <c r="BA111" s="446">
        <v>5</v>
      </c>
      <c r="BB111" s="442">
        <v>3.0084249999999999</v>
      </c>
      <c r="BC111" s="442">
        <v>5.0287569999999997</v>
      </c>
      <c r="BD111" s="442">
        <f>'[7]численность 2020'!G124</f>
        <v>8.0812931060791016</v>
      </c>
      <c r="BE111" s="441">
        <v>0.13631299999999999</v>
      </c>
      <c r="BF111" s="441">
        <v>0.227855</v>
      </c>
      <c r="BG111" s="441">
        <f t="shared" si="1079"/>
        <v>0.36616643488102535</v>
      </c>
      <c r="BH111" s="443">
        <f>'[7]заявки 2020-2021'!B115</f>
        <v>0</v>
      </c>
      <c r="BI111" s="443">
        <f>'[7]заявки 2020-2021'!C115</f>
        <v>0</v>
      </c>
      <c r="BJ111" s="444">
        <f t="shared" si="1101"/>
        <v>0.24243879318237305</v>
      </c>
      <c r="BK111" s="449">
        <f t="shared" si="1080"/>
        <v>0</v>
      </c>
      <c r="BL111" s="446"/>
      <c r="BM111" s="444">
        <f t="shared" si="1081"/>
        <v>0</v>
      </c>
      <c r="BN111" s="445">
        <f t="shared" si="1082"/>
        <v>0</v>
      </c>
      <c r="BO111" s="446"/>
      <c r="BP111" s="444">
        <f t="shared" si="1098"/>
        <v>0</v>
      </c>
      <c r="BQ111" s="446"/>
      <c r="BR111" s="442">
        <v>187.2744140625</v>
      </c>
      <c r="BS111" s="442">
        <v>213.72215299999999</v>
      </c>
      <c r="BT111" s="442">
        <f>'[7]численность 2020'!H124</f>
        <v>211.21562194824219</v>
      </c>
      <c r="BU111" s="441">
        <v>8.485474</v>
      </c>
      <c r="BV111" s="441">
        <v>9.6838309999999996</v>
      </c>
      <c r="BW111" s="441">
        <f t="shared" si="1083"/>
        <v>9.5702593959607416</v>
      </c>
      <c r="BX111" s="443">
        <f>'[7]заявки 2020-2021'!F115</f>
        <v>24</v>
      </c>
      <c r="BY111" s="443">
        <f>'[7]заявки 2020-2021'!G115</f>
        <v>3</v>
      </c>
      <c r="BZ111" s="443">
        <f>'[7]заявки 2020-2021'!H115</f>
        <v>3</v>
      </c>
      <c r="CA111" s="444">
        <f t="shared" si="1102"/>
        <v>25.345874633789062</v>
      </c>
      <c r="CB111" s="449">
        <f t="shared" si="1084"/>
        <v>24</v>
      </c>
      <c r="CC111" s="446">
        <v>24</v>
      </c>
      <c r="CD111" s="444">
        <f t="shared" si="1085"/>
        <v>3</v>
      </c>
      <c r="CE111" s="445">
        <f t="shared" si="1086"/>
        <v>3</v>
      </c>
      <c r="CF111" s="446">
        <v>3</v>
      </c>
      <c r="CG111" s="444">
        <f t="shared" si="1087"/>
        <v>3</v>
      </c>
      <c r="CH111" s="445">
        <f t="shared" si="1088"/>
        <v>3</v>
      </c>
      <c r="CI111" s="446">
        <v>3</v>
      </c>
      <c r="CJ111" s="444">
        <f t="shared" si="1099"/>
        <v>4.8000000000000007</v>
      </c>
      <c r="CK111" s="446">
        <v>4</v>
      </c>
      <c r="CL111" s="450">
        <f t="shared" si="1103"/>
        <v>1</v>
      </c>
      <c r="CM111" s="442">
        <v>6</v>
      </c>
      <c r="CN111" s="442">
        <v>0</v>
      </c>
      <c r="CO111" s="442" t="e">
        <f>#NAME?</f>
        <v>#REF!</v>
      </c>
      <c r="CP111" s="441">
        <v>0.26500000000000001</v>
      </c>
      <c r="CQ111" s="441">
        <v>0</v>
      </c>
      <c r="CR111" s="441" t="e">
        <f>#NAME?</f>
        <v>#REF!</v>
      </c>
      <c r="CS111" s="443" t="e">
        <f>#NAME?</f>
        <v>#REF!</v>
      </c>
      <c r="CT111" s="444" t="e">
        <f t="shared" si="1113"/>
        <v>#REF!</v>
      </c>
      <c r="CU111" s="449" t="e">
        <f t="shared" si="1090"/>
        <v>#REF!</v>
      </c>
      <c r="CV111" s="446"/>
      <c r="CW111" s="444">
        <f t="shared" si="1114"/>
        <v>0</v>
      </c>
      <c r="CX111" s="446"/>
      <c r="CY111" s="442">
        <v>0</v>
      </c>
      <c r="CZ111" s="442">
        <v>0</v>
      </c>
      <c r="DA111" s="442">
        <f>'[7]численность 2020'!I124</f>
        <v>0</v>
      </c>
      <c r="DB111" s="441">
        <v>0</v>
      </c>
      <c r="DC111" s="441">
        <v>0</v>
      </c>
      <c r="DD111" s="441">
        <f t="shared" si="1092"/>
        <v>0</v>
      </c>
      <c r="DE111" s="443">
        <f>'[7]заявки 2020-2021'!I115</f>
        <v>0</v>
      </c>
      <c r="DF111" s="444">
        <f t="shared" si="1104"/>
        <v>0</v>
      </c>
      <c r="DG111" s="445">
        <f t="shared" si="1093"/>
        <v>0</v>
      </c>
      <c r="DH111" s="446"/>
      <c r="DI111" s="442">
        <v>0.86307299999999998</v>
      </c>
      <c r="DJ111" s="442">
        <v>2.1198510000000002</v>
      </c>
      <c r="DK111" s="442">
        <f>'[7]численность 2020'!J124</f>
        <v>1.9269851446151733</v>
      </c>
      <c r="DL111" s="441">
        <v>9.6050999999999997e-002</v>
      </c>
      <c r="DM111" s="441">
        <v>9.6050999999999997e-002</v>
      </c>
      <c r="DN111" s="441">
        <f t="shared" si="1094"/>
        <v>8.7312422802936579e-002</v>
      </c>
      <c r="DO111" s="443">
        <f>'[7]заявки 2020-2021'!P115</f>
        <v>0</v>
      </c>
      <c r="DP111" s="444">
        <f t="shared" si="1105"/>
        <v>0.19269851446151734</v>
      </c>
      <c r="DQ111" s="445">
        <f t="shared" si="1095"/>
        <v>0</v>
      </c>
      <c r="DR111" s="446"/>
      <c r="DS111" s="442">
        <v>0</v>
      </c>
      <c r="DT111" s="447">
        <v>0</v>
      </c>
      <c r="DU111" s="447">
        <f>'[7]заявки 2020-2021'!Q115</f>
        <v>0</v>
      </c>
      <c r="DV111" s="441">
        <f t="shared" si="1096"/>
        <v>0</v>
      </c>
      <c r="DW111" s="441">
        <v>0</v>
      </c>
      <c r="DX111" s="441">
        <f t="shared" si="1112"/>
        <v>0</v>
      </c>
      <c r="DY111" s="443">
        <f>'[7]заявки 2020-2021'!S115</f>
        <v>0</v>
      </c>
      <c r="DZ111" s="444">
        <f t="shared" si="1108"/>
        <v>0</v>
      </c>
      <c r="EA111" s="445">
        <f t="shared" si="1097"/>
        <v>0</v>
      </c>
      <c r="EB111" s="446"/>
    </row>
    <row r="112" s="392" customFormat="1">
      <c r="A112" s="152" t="s">
        <v>329</v>
      </c>
      <c r="B112" s="441">
        <f>'[7]численность 2020'!C128</f>
        <v>51.963001251220703</v>
      </c>
      <c r="C112" s="442">
        <v>156.76025390625</v>
      </c>
      <c r="D112" s="442">
        <v>69.848015000000004</v>
      </c>
      <c r="E112" s="442">
        <f>'[7]численность 2020'!D128</f>
        <v>106.23926544189453</v>
      </c>
      <c r="F112" s="441">
        <v>3.1041629999999998</v>
      </c>
      <c r="G112" s="441">
        <f t="shared" si="1067"/>
        <v>1.3441874631885724</v>
      </c>
      <c r="H112" s="441">
        <f t="shared" si="1117"/>
        <v>2.044517500601426</v>
      </c>
      <c r="I112" s="443">
        <f>'[7]заявки 2020-2021'!O116</f>
        <v>37</v>
      </c>
      <c r="J112" s="444">
        <f t="shared" si="1118"/>
        <v>37.183742904663085</v>
      </c>
      <c r="K112" s="445">
        <f t="shared" si="1068"/>
        <v>37</v>
      </c>
      <c r="L112" s="446">
        <v>21</v>
      </c>
      <c r="M112" s="442">
        <v>88</v>
      </c>
      <c r="N112" s="442">
        <v>88</v>
      </c>
      <c r="O112" s="447">
        <f>'[7]заявки 2020-2021'!K116</f>
        <v>88</v>
      </c>
      <c r="P112" s="441">
        <f t="shared" si="1069"/>
        <v>1.6935126509447473</v>
      </c>
      <c r="Q112" s="441">
        <v>1.693513</v>
      </c>
      <c r="R112" s="441">
        <f t="shared" si="1070"/>
        <v>1.6935126509447473</v>
      </c>
      <c r="S112" s="443">
        <f>'[7]заявки 2020-2021'!M116</f>
        <v>8</v>
      </c>
      <c r="T112" s="443">
        <f>'[7]заявки 2020-2021'!N116</f>
        <v>4</v>
      </c>
      <c r="U112" s="444">
        <f t="shared" si="1106"/>
        <v>13.199999999999999</v>
      </c>
      <c r="V112" s="445">
        <f t="shared" si="1071"/>
        <v>8</v>
      </c>
      <c r="W112" s="446">
        <v>8</v>
      </c>
      <c r="X112" s="446">
        <v>4</v>
      </c>
      <c r="Y112" s="448"/>
      <c r="Z112" s="442">
        <v>315.31732199999999</v>
      </c>
      <c r="AA112" s="442">
        <v>75.668694000000002</v>
      </c>
      <c r="AB112" s="442">
        <f>'[7]численность 2020'!E128</f>
        <v>124.03150177001953</v>
      </c>
      <c r="AC112" s="441">
        <v>6.2439070000000001</v>
      </c>
      <c r="AD112" s="441">
        <v>1.4562029999999999</v>
      </c>
      <c r="AE112" s="441">
        <f t="shared" si="1111"/>
        <v>2.3869195154909537</v>
      </c>
      <c r="AF112" s="443">
        <f>'[7]заявки 2020-2021'!J116</f>
        <v>6</v>
      </c>
      <c r="AG112" s="444">
        <f t="shared" si="1107"/>
        <v>6.2015750885009773</v>
      </c>
      <c r="AH112" s="445">
        <f t="shared" si="1072"/>
        <v>6</v>
      </c>
      <c r="AI112" s="449">
        <f t="shared" si="1073"/>
        <v>3</v>
      </c>
      <c r="AJ112" s="446">
        <v>4</v>
      </c>
      <c r="AK112" s="446">
        <v>3</v>
      </c>
      <c r="AL112" s="442">
        <v>0</v>
      </c>
      <c r="AM112" s="442">
        <v>36.548386000000001</v>
      </c>
      <c r="AN112" s="442">
        <f>'[7]численность 2020'!F128</f>
        <v>1.7135368585586548</v>
      </c>
      <c r="AO112" s="441">
        <v>0</v>
      </c>
      <c r="AP112" s="441">
        <v>0.70335400000000003</v>
      </c>
      <c r="AQ112" s="441">
        <f t="shared" si="1074"/>
        <v>3.2976094861695476e-002</v>
      </c>
      <c r="AR112" s="443">
        <f>'[7]заявки 2020-2021'!D116</f>
        <v>0</v>
      </c>
      <c r="AS112" s="443">
        <f>'[7]заявки 2020-2021'!E116</f>
        <v>0</v>
      </c>
      <c r="AT112" s="444">
        <f t="shared" si="1100"/>
        <v>0</v>
      </c>
      <c r="AU112" s="449">
        <f t="shared" si="1075"/>
        <v>0</v>
      </c>
      <c r="AV112" s="446"/>
      <c r="AW112" s="444">
        <f t="shared" si="1076"/>
        <v>0</v>
      </c>
      <c r="AX112" s="445">
        <f t="shared" si="1077"/>
        <v>0</v>
      </c>
      <c r="AY112" s="446"/>
      <c r="AZ112" s="444">
        <f t="shared" si="1078"/>
        <v>0</v>
      </c>
      <c r="BA112" s="446"/>
      <c r="BB112" s="442">
        <v>47.397151999999998</v>
      </c>
      <c r="BC112" s="442">
        <v>35.093215999999998</v>
      </c>
      <c r="BD112" s="442">
        <f>'[7]численность 2020'!G128</f>
        <v>15.678861618041992</v>
      </c>
      <c r="BE112" s="441">
        <v>0.93855699999999997</v>
      </c>
      <c r="BF112" s="441">
        <v>0.67535000000000001</v>
      </c>
      <c r="BG112" s="441">
        <f t="shared" si="1079"/>
        <v>0.30173125571097892</v>
      </c>
      <c r="BH112" s="443">
        <f>'[7]заявки 2020-2021'!B116</f>
        <v>0</v>
      </c>
      <c r="BI112" s="443">
        <f>'[7]заявки 2020-2021'!C116</f>
        <v>0</v>
      </c>
      <c r="BJ112" s="444">
        <f t="shared" si="1101"/>
        <v>0.47036584854125973</v>
      </c>
      <c r="BK112" s="449">
        <f t="shared" si="1080"/>
        <v>0</v>
      </c>
      <c r="BL112" s="446"/>
      <c r="BM112" s="444">
        <f t="shared" si="1081"/>
        <v>0</v>
      </c>
      <c r="BN112" s="445">
        <f t="shared" si="1082"/>
        <v>0</v>
      </c>
      <c r="BO112" s="446"/>
      <c r="BP112" s="444">
        <f t="shared" si="1098"/>
        <v>0</v>
      </c>
      <c r="BQ112" s="446"/>
      <c r="BR112" s="442">
        <v>254.759705</v>
      </c>
      <c r="BS112" s="442">
        <v>144.50146484375</v>
      </c>
      <c r="BT112" s="442">
        <f>'[7]численность 2020'!H128</f>
        <v>90.588981628417969</v>
      </c>
      <c r="BU112" s="441">
        <v>5.0447470000000001</v>
      </c>
      <c r="BV112" s="441">
        <v>2.780853</v>
      </c>
      <c r="BW112" s="441">
        <f t="shared" si="1083"/>
        <v>1.7433362093628084</v>
      </c>
      <c r="BX112" s="443">
        <f>'[7]заявки 2020-2021'!F116</f>
        <v>6</v>
      </c>
      <c r="BY112" s="443">
        <f>'[7]заявки 2020-2021'!G116</f>
        <v>1</v>
      </c>
      <c r="BZ112" s="443">
        <f>'[7]заявки 2020-2021'!H116</f>
        <v>0</v>
      </c>
      <c r="CA112" s="444">
        <f t="shared" si="1102"/>
        <v>4.529449081420899</v>
      </c>
      <c r="CB112" s="449">
        <f t="shared" si="1084"/>
        <v>4.529449081420899</v>
      </c>
      <c r="CC112" s="446">
        <v>4</v>
      </c>
      <c r="CD112" s="444">
        <f t="shared" si="1085"/>
        <v>0.5</v>
      </c>
      <c r="CE112" s="445">
        <f t="shared" si="1086"/>
        <v>0.5</v>
      </c>
      <c r="CF112" s="446">
        <v>1</v>
      </c>
      <c r="CG112" s="444">
        <f t="shared" si="1087"/>
        <v>0.5</v>
      </c>
      <c r="CH112" s="445">
        <f t="shared" si="1088"/>
        <v>0</v>
      </c>
      <c r="CI112" s="446"/>
      <c r="CJ112" s="444">
        <f t="shared" si="1099"/>
        <v>0.80000000000000004</v>
      </c>
      <c r="CK112" s="446"/>
      <c r="CL112" s="450">
        <f t="shared" si="1103"/>
        <v>1</v>
      </c>
      <c r="CM112" s="442">
        <v>0</v>
      </c>
      <c r="CN112" s="442">
        <v>0</v>
      </c>
      <c r="CO112" s="442" t="e">
        <f>#NAME?</f>
        <v>#REF!</v>
      </c>
      <c r="CP112" s="441">
        <v>0</v>
      </c>
      <c r="CQ112" s="441">
        <v>0</v>
      </c>
      <c r="CR112" s="441" t="e">
        <f>#NAME?</f>
        <v>#REF!</v>
      </c>
      <c r="CS112" s="443" t="e">
        <f>#NAME?</f>
        <v>#REF!</v>
      </c>
      <c r="CT112" s="444" t="e">
        <f t="shared" si="1113"/>
        <v>#REF!</v>
      </c>
      <c r="CU112" s="449" t="e">
        <f t="shared" si="1090"/>
        <v>#REF!</v>
      </c>
      <c r="CV112" s="446"/>
      <c r="CW112" s="444">
        <f t="shared" si="1114"/>
        <v>0</v>
      </c>
      <c r="CX112" s="446"/>
      <c r="CY112" s="442">
        <v>0</v>
      </c>
      <c r="CZ112" s="442">
        <v>0</v>
      </c>
      <c r="DA112" s="442">
        <f>'[7]численность 2020'!I128</f>
        <v>0</v>
      </c>
      <c r="DB112" s="441">
        <v>0</v>
      </c>
      <c r="DC112" s="441">
        <v>0</v>
      </c>
      <c r="DD112" s="441">
        <f t="shared" si="1092"/>
        <v>0</v>
      </c>
      <c r="DE112" s="443">
        <f>'[7]заявки 2020-2021'!I116</f>
        <v>0</v>
      </c>
      <c r="DF112" s="444">
        <f t="shared" si="1104"/>
        <v>0</v>
      </c>
      <c r="DG112" s="445">
        <f t="shared" si="1093"/>
        <v>0</v>
      </c>
      <c r="DH112" s="446"/>
      <c r="DI112" s="442">
        <v>0</v>
      </c>
      <c r="DJ112" s="442">
        <v>2.7072880000000001</v>
      </c>
      <c r="DK112" s="442">
        <f>'[7]численность 2020'!J128</f>
        <v>0</v>
      </c>
      <c r="DL112" s="441">
        <v>5.21e-002</v>
      </c>
      <c r="DM112" s="441">
        <v>5.21e-002</v>
      </c>
      <c r="DN112" s="441">
        <f t="shared" si="1094"/>
        <v>0</v>
      </c>
      <c r="DO112" s="443">
        <f>'[7]заявки 2020-2021'!P116</f>
        <v>0</v>
      </c>
      <c r="DP112" s="444">
        <f t="shared" si="1105"/>
        <v>0</v>
      </c>
      <c r="DQ112" s="445">
        <f t="shared" si="1095"/>
        <v>0</v>
      </c>
      <c r="DR112" s="446"/>
      <c r="DS112" s="442">
        <v>0</v>
      </c>
      <c r="DT112" s="447">
        <v>0</v>
      </c>
      <c r="DU112" s="447">
        <f>'[7]заявки 2020-2021'!Q116</f>
        <v>0</v>
      </c>
      <c r="DV112" s="441">
        <f t="shared" si="1096"/>
        <v>0</v>
      </c>
      <c r="DW112" s="441">
        <v>0</v>
      </c>
      <c r="DX112" s="441">
        <f t="shared" si="1112"/>
        <v>0</v>
      </c>
      <c r="DY112" s="443">
        <f>'[7]заявки 2020-2021'!S116</f>
        <v>0</v>
      </c>
      <c r="DZ112" s="444">
        <f t="shared" si="1108"/>
        <v>0</v>
      </c>
      <c r="EA112" s="445">
        <f t="shared" si="1097"/>
        <v>0</v>
      </c>
      <c r="EB112" s="446"/>
    </row>
    <row r="113" ht="31.5">
      <c r="A113" s="152" t="s">
        <v>174</v>
      </c>
      <c r="B113" s="441">
        <f>'[7]численность 2020'!C123</f>
        <v>10.689999580383301</v>
      </c>
      <c r="C113" s="442">
        <v>40.509472000000002</v>
      </c>
      <c r="D113" s="442">
        <v>40.265663000000004</v>
      </c>
      <c r="E113" s="442">
        <f>'[7]численность 2020'!D123</f>
        <v>32.812671661376953</v>
      </c>
      <c r="F113" s="441">
        <v>3.7894739999999998</v>
      </c>
      <c r="G113" s="441">
        <f t="shared" si="1067"/>
        <v>3.7666664852692997</v>
      </c>
      <c r="H113" s="441">
        <f t="shared" si="1117"/>
        <v>3.0694736154704714</v>
      </c>
      <c r="I113" s="443">
        <f>'[7]заявки 2020-2021'!O117</f>
        <v>11</v>
      </c>
      <c r="J113" s="444">
        <f t="shared" si="1118"/>
        <v>0</v>
      </c>
      <c r="K113" s="445">
        <f t="shared" si="1068"/>
        <v>0</v>
      </c>
      <c r="L113" s="446"/>
      <c r="M113" s="442">
        <v>11</v>
      </c>
      <c r="N113" s="442">
        <v>11</v>
      </c>
      <c r="O113" s="447">
        <f>'[7]заявки 2020-2021'!K117</f>
        <v>11</v>
      </c>
      <c r="P113" s="441">
        <f t="shared" si="1069"/>
        <v>1.0289991049378118</v>
      </c>
      <c r="Q113" s="441">
        <f>N113/B113</f>
        <v>1.0289991049378118</v>
      </c>
      <c r="R113" s="441">
        <f t="shared" si="1070"/>
        <v>1.0289991049378118</v>
      </c>
      <c r="S113" s="443">
        <f>'[7]заявки 2020-2021'!M117</f>
        <v>1</v>
      </c>
      <c r="T113" s="443">
        <f>'[7]заявки 2020-2021'!N117</f>
        <v>1</v>
      </c>
      <c r="U113" s="444">
        <f t="shared" si="1106"/>
        <v>1.6499999999999999</v>
      </c>
      <c r="V113" s="445">
        <f t="shared" si="1071"/>
        <v>1</v>
      </c>
      <c r="W113" s="446">
        <v>1</v>
      </c>
      <c r="X113" s="446">
        <v>1</v>
      </c>
      <c r="Y113" s="448"/>
      <c r="Z113" s="442">
        <v>35.322006000000002</v>
      </c>
      <c r="AA113" s="442">
        <v>46.605434000000002</v>
      </c>
      <c r="AB113" s="442">
        <f>'[7]численность 2020'!E123</f>
        <v>51.047557830810547</v>
      </c>
      <c r="AC113" s="441">
        <v>3.3042099999999999</v>
      </c>
      <c r="AD113" s="441">
        <v>4.3597229999999998</v>
      </c>
      <c r="AE113" s="441">
        <f t="shared" si="1111"/>
        <v>4.7752628470150214</v>
      </c>
      <c r="AF113" s="443">
        <f>'[7]заявки 2020-2021'!J117</f>
        <v>2</v>
      </c>
      <c r="AG113" s="444">
        <f t="shared" si="1107"/>
        <v>2.5523778915405275</v>
      </c>
      <c r="AH113" s="445">
        <f t="shared" si="1072"/>
        <v>2</v>
      </c>
      <c r="AI113" s="449">
        <f t="shared" si="1073"/>
        <v>1.5</v>
      </c>
      <c r="AJ113" s="446">
        <v>2</v>
      </c>
      <c r="AK113" s="446">
        <v>1</v>
      </c>
      <c r="AL113" s="442">
        <v>49.117736999999998</v>
      </c>
      <c r="AM113" s="442">
        <v>44.987082999999998</v>
      </c>
      <c r="AN113" s="442">
        <f>'[7]численность 2020'!F123</f>
        <v>47.936214447021484</v>
      </c>
      <c r="AO113" s="441">
        <v>4.5947370000000003</v>
      </c>
      <c r="AP113" s="441">
        <v>4.2083339999999998</v>
      </c>
      <c r="AQ113" s="441">
        <f t="shared" si="1074"/>
        <v>4.4842110690992829</v>
      </c>
      <c r="AR113" s="443">
        <f>'[7]заявки 2020-2021'!D117</f>
        <v>3</v>
      </c>
      <c r="AS113" s="443">
        <f>'[7]заявки 2020-2021'!E117</f>
        <v>0</v>
      </c>
      <c r="AT113" s="444">
        <f t="shared" si="1100"/>
        <v>3.8348971557617189</v>
      </c>
      <c r="AU113" s="449">
        <f t="shared" si="1075"/>
        <v>3</v>
      </c>
      <c r="AV113" s="446">
        <v>3</v>
      </c>
      <c r="AW113" s="444">
        <f t="shared" si="1076"/>
        <v>0</v>
      </c>
      <c r="AX113" s="445">
        <f t="shared" si="1077"/>
        <v>0</v>
      </c>
      <c r="AY113" s="446"/>
      <c r="AZ113" s="444">
        <f t="shared" si="1078"/>
        <v>1.5</v>
      </c>
      <c r="BA113" s="446">
        <v>1</v>
      </c>
      <c r="BB113" s="442">
        <v>3.4320526123046875</v>
      </c>
      <c r="BC113" s="442">
        <v>2.2642009999999999</v>
      </c>
      <c r="BD113" s="442">
        <f>'[7]численность 2020'!G123</f>
        <v>1.8876289129257202</v>
      </c>
      <c r="BE113" s="441">
        <v>0.32105299999999998</v>
      </c>
      <c r="BF113" s="441">
        <v>0.21180599999999999</v>
      </c>
      <c r="BG113" s="441">
        <f t="shared" si="1079"/>
        <v>0.17657895107775462</v>
      </c>
      <c r="BH113" s="443">
        <f>'[7]заявки 2020-2021'!B117</f>
        <v>0</v>
      </c>
      <c r="BI113" s="443">
        <f>'[7]заявки 2020-2021'!C117</f>
        <v>0</v>
      </c>
      <c r="BJ113" s="444">
        <f t="shared" si="1101"/>
        <v>5.6628867387771606e-002</v>
      </c>
      <c r="BK113" s="449">
        <f t="shared" si="1080"/>
        <v>0</v>
      </c>
      <c r="BL113" s="446"/>
      <c r="BM113" s="444">
        <f t="shared" si="1081"/>
        <v>0</v>
      </c>
      <c r="BN113" s="445">
        <f t="shared" si="1082"/>
        <v>0</v>
      </c>
      <c r="BO113" s="446"/>
      <c r="BP113" s="444">
        <f t="shared" si="1098"/>
        <v>0</v>
      </c>
      <c r="BQ113" s="446"/>
      <c r="BR113" s="442">
        <v>9.9529519999999998</v>
      </c>
      <c r="BS113" s="442">
        <v>20.679707000000001</v>
      </c>
      <c r="BT113" s="442">
        <f>'[7]численность 2020'!H123</f>
        <v>22.823148727416992</v>
      </c>
      <c r="BU113" s="441">
        <v>0.93105300000000002</v>
      </c>
      <c r="BV113" s="441">
        <v>1.934491</v>
      </c>
      <c r="BW113" s="441">
        <f t="shared" si="1083"/>
        <v>2.1349999647613314</v>
      </c>
      <c r="BX113" s="443">
        <f>'[7]заявки 2020-2021'!F117</f>
        <v>1</v>
      </c>
      <c r="BY113" s="443">
        <f>'[7]заявки 2020-2021'!G117</f>
        <v>0</v>
      </c>
      <c r="BZ113" s="443">
        <f>'[7]заявки 2020-2021'!H117</f>
        <v>0</v>
      </c>
      <c r="CA113" s="444">
        <f t="shared" si="1102"/>
        <v>1.5976204109191896</v>
      </c>
      <c r="CB113" s="449">
        <f t="shared" si="1084"/>
        <v>1</v>
      </c>
      <c r="CC113" s="446">
        <v>1</v>
      </c>
      <c r="CD113" s="444">
        <f t="shared" si="1085"/>
        <v>0</v>
      </c>
      <c r="CE113" s="445">
        <f t="shared" si="1086"/>
        <v>0</v>
      </c>
      <c r="CF113" s="446"/>
      <c r="CG113" s="444">
        <f t="shared" si="1087"/>
        <v>0</v>
      </c>
      <c r="CH113" s="445">
        <f t="shared" si="1088"/>
        <v>0</v>
      </c>
      <c r="CI113" s="446"/>
      <c r="CJ113" s="444">
        <f t="shared" si="1099"/>
        <v>0.20000000000000001</v>
      </c>
      <c r="CK113" s="446"/>
      <c r="CL113" s="450">
        <f t="shared" si="1103"/>
        <v>1</v>
      </c>
      <c r="CM113" s="442"/>
      <c r="CN113" s="442"/>
      <c r="CO113" s="442"/>
      <c r="CP113" s="441"/>
      <c r="CQ113" s="441"/>
      <c r="CR113" s="441"/>
      <c r="CS113" s="443"/>
      <c r="CT113" s="444"/>
      <c r="CU113" s="449"/>
      <c r="CV113" s="446"/>
      <c r="CW113" s="444"/>
      <c r="CX113" s="446"/>
      <c r="CY113" s="442">
        <v>0</v>
      </c>
      <c r="CZ113" s="442">
        <v>0</v>
      </c>
      <c r="DA113" s="442">
        <f>'[7]численность 2020'!I123</f>
        <v>0</v>
      </c>
      <c r="DB113" s="441">
        <v>0</v>
      </c>
      <c r="DC113" s="441">
        <v>0</v>
      </c>
      <c r="DD113" s="441">
        <f t="shared" si="1092"/>
        <v>0</v>
      </c>
      <c r="DE113" s="443">
        <f>'[7]заявки 2020-2021'!I117</f>
        <v>0</v>
      </c>
      <c r="DF113" s="444">
        <f t="shared" si="1104"/>
        <v>0</v>
      </c>
      <c r="DG113" s="445">
        <f t="shared" si="1093"/>
        <v>0</v>
      </c>
      <c r="DH113" s="446"/>
      <c r="DI113" s="442">
        <v>0.843947</v>
      </c>
      <c r="DJ113" s="442">
        <v>1.682685</v>
      </c>
      <c r="DK113" s="442">
        <f>'[7]численность 2020'!J123</f>
        <v>1.4628422260284424</v>
      </c>
      <c r="DL113" s="441">
        <v>0.15740699999999999</v>
      </c>
      <c r="DM113" s="441">
        <v>0.15740699999999999</v>
      </c>
      <c r="DN113" s="441">
        <f t="shared" si="1094"/>
        <v>0.13684212193168213</v>
      </c>
      <c r="DO113" s="443">
        <f>'[7]заявки 2020-2021'!P117</f>
        <v>0</v>
      </c>
      <c r="DP113" s="444">
        <f t="shared" si="1105"/>
        <v>0.14628422260284424</v>
      </c>
      <c r="DQ113" s="445">
        <f t="shared" si="1095"/>
        <v>0</v>
      </c>
      <c r="DR113" s="446"/>
      <c r="DS113" s="442">
        <v>0</v>
      </c>
      <c r="DT113" s="447">
        <v>0</v>
      </c>
      <c r="DU113" s="447">
        <f>'[7]заявки 2020-2021'!Q117</f>
        <v>0</v>
      </c>
      <c r="DV113" s="441">
        <f t="shared" si="1096"/>
        <v>0</v>
      </c>
      <c r="DW113" s="441">
        <v>0</v>
      </c>
      <c r="DX113" s="441">
        <f t="shared" si="1112"/>
        <v>0</v>
      </c>
      <c r="DY113" s="443">
        <f>'[7]заявки 2020-2021'!S117</f>
        <v>0</v>
      </c>
      <c r="DZ113" s="444">
        <f t="shared" si="1108"/>
        <v>0</v>
      </c>
      <c r="EA113" s="445">
        <f t="shared" si="1097"/>
        <v>0</v>
      </c>
      <c r="EB113" s="446"/>
    </row>
    <row r="114" ht="31.5">
      <c r="A114" s="152" t="s">
        <v>178</v>
      </c>
      <c r="B114" s="441">
        <f>'[7]численность 2020'!C127</f>
        <v>127.13700103759766</v>
      </c>
      <c r="C114" s="442">
        <v>446.08715799999999</v>
      </c>
      <c r="D114" s="442">
        <v>472.02242999999999</v>
      </c>
      <c r="E114" s="442">
        <f>'[7]численность 2020'!D127</f>
        <v>264.6900634765625</v>
      </c>
      <c r="F114" s="441">
        <v>3.5087120000000001</v>
      </c>
      <c r="G114" s="441">
        <f t="shared" si="1067"/>
        <v>3.7127069741115948</v>
      </c>
      <c r="H114" s="441">
        <f t="shared" si="1117"/>
        <v>2.0819278519735329</v>
      </c>
      <c r="I114" s="443">
        <f>'[7]заявки 2020-2021'!O118</f>
        <v>92</v>
      </c>
      <c r="J114" s="444">
        <f t="shared" si="1118"/>
        <v>92.641522216796872</v>
      </c>
      <c r="K114" s="445">
        <f t="shared" si="1068"/>
        <v>92</v>
      </c>
      <c r="L114" s="446">
        <v>39</v>
      </c>
      <c r="M114" s="442">
        <v>116</v>
      </c>
      <c r="N114" s="442">
        <v>148</v>
      </c>
      <c r="O114" s="447">
        <f>'[7]заявки 2020-2021'!K118</f>
        <v>148</v>
      </c>
      <c r="P114" s="441">
        <f t="shared" si="1069"/>
        <v>0.91240157509847064</v>
      </c>
      <c r="Q114" s="441">
        <v>1.164099</v>
      </c>
      <c r="R114" s="441">
        <f t="shared" si="1070"/>
        <v>1.1640985613325314</v>
      </c>
      <c r="S114" s="443">
        <f>'[7]заявки 2020-2021'!M118</f>
        <v>22</v>
      </c>
      <c r="T114" s="443">
        <f>'[7]заявки 2020-2021'!N118</f>
        <v>11</v>
      </c>
      <c r="U114" s="444">
        <f t="shared" si="1106"/>
        <v>22.199999999999999</v>
      </c>
      <c r="V114" s="445">
        <f t="shared" si="1071"/>
        <v>22</v>
      </c>
      <c r="W114" s="446">
        <v>22</v>
      </c>
      <c r="X114" s="446">
        <v>11</v>
      </c>
      <c r="Y114" s="448"/>
      <c r="Z114" s="442">
        <v>371.73928799999999</v>
      </c>
      <c r="AA114" s="442">
        <v>427.50021400000003</v>
      </c>
      <c r="AB114" s="442">
        <f>'[7]численность 2020'!E127</f>
        <v>440.14089965820313</v>
      </c>
      <c r="AC114" s="441">
        <v>2.9239269999999999</v>
      </c>
      <c r="AD114" s="441">
        <v>3.3625159999999998</v>
      </c>
      <c r="AE114" s="441">
        <f t="shared" si="1111"/>
        <v>3.4619418113224349</v>
      </c>
      <c r="AF114" s="443">
        <f>'[7]заявки 2020-2021'!J118</f>
        <v>22</v>
      </c>
      <c r="AG114" s="444">
        <f t="shared" si="1107"/>
        <v>22.007044982910159</v>
      </c>
      <c r="AH114" s="445">
        <f t="shared" si="1072"/>
        <v>22</v>
      </c>
      <c r="AI114" s="449">
        <f t="shared" si="1073"/>
        <v>16.5</v>
      </c>
      <c r="AJ114" s="446">
        <v>22</v>
      </c>
      <c r="AK114" s="446">
        <v>16</v>
      </c>
      <c r="AL114" s="442">
        <v>594.35064699999998</v>
      </c>
      <c r="AM114" s="442">
        <v>583.54431199999999</v>
      </c>
      <c r="AN114" s="442">
        <f>'[7]численность 2020'!F127</f>
        <v>594.6876220703125</v>
      </c>
      <c r="AO114" s="441">
        <v>4.6748830000000003</v>
      </c>
      <c r="AP114" s="441">
        <v>4.5898859999999999</v>
      </c>
      <c r="AQ114" s="441">
        <f t="shared" si="1074"/>
        <v>4.6775338195561824</v>
      </c>
      <c r="AR114" s="443">
        <f>'[7]заявки 2020-2021'!D118</f>
        <v>47</v>
      </c>
      <c r="AS114" s="443">
        <f>'[7]заявки 2020-2021'!E118</f>
        <v>5</v>
      </c>
      <c r="AT114" s="444">
        <f t="shared" si="1100"/>
        <v>47.575009765624998</v>
      </c>
      <c r="AU114" s="449">
        <f t="shared" si="1075"/>
        <v>47</v>
      </c>
      <c r="AV114" s="446">
        <v>47</v>
      </c>
      <c r="AW114" s="444">
        <f t="shared" si="1076"/>
        <v>11.75</v>
      </c>
      <c r="AX114" s="445">
        <f t="shared" si="1077"/>
        <v>5</v>
      </c>
      <c r="AY114" s="446">
        <v>5</v>
      </c>
      <c r="AZ114" s="444">
        <f t="shared" si="1078"/>
        <v>23.5</v>
      </c>
      <c r="BA114" s="446">
        <v>23</v>
      </c>
      <c r="BB114" s="442">
        <v>17.578369140625</v>
      </c>
      <c r="BC114" s="442">
        <v>24.170259000000001</v>
      </c>
      <c r="BD114" s="442">
        <f>'[7]численность 2020'!G127</f>
        <v>26.382505416870117</v>
      </c>
      <c r="BE114" s="441">
        <v>0.138263</v>
      </c>
      <c r="BF114" s="441">
        <v>0.190112</v>
      </c>
      <c r="BG114" s="441">
        <f t="shared" si="1079"/>
        <v>0.20751240946031232</v>
      </c>
      <c r="BH114" s="443">
        <f>'[7]заявки 2020-2021'!B118</f>
        <v>0</v>
      </c>
      <c r="BI114" s="443">
        <f>'[7]заявки 2020-2021'!C118</f>
        <v>0</v>
      </c>
      <c r="BJ114" s="444">
        <f t="shared" si="1101"/>
        <v>0.7914751625061035</v>
      </c>
      <c r="BK114" s="449">
        <f t="shared" si="1080"/>
        <v>0</v>
      </c>
      <c r="BL114" s="446"/>
      <c r="BM114" s="444">
        <f t="shared" si="1081"/>
        <v>0</v>
      </c>
      <c r="BN114" s="445">
        <f t="shared" si="1082"/>
        <v>0</v>
      </c>
      <c r="BO114" s="446"/>
      <c r="BP114" s="444">
        <f t="shared" si="1098"/>
        <v>0</v>
      </c>
      <c r="BQ114" s="446"/>
      <c r="BR114" s="442">
        <v>136.232361</v>
      </c>
      <c r="BS114" s="442">
        <v>173.586411</v>
      </c>
      <c r="BT114" s="442">
        <f>'[7]численность 2020'!H127</f>
        <v>204.46441650390625</v>
      </c>
      <c r="BU114" s="441">
        <v>1.0715399999999999</v>
      </c>
      <c r="BV114" s="441">
        <v>1.3653489999999999</v>
      </c>
      <c r="BW114" s="441">
        <f t="shared" si="1083"/>
        <v>1.6082211695668431</v>
      </c>
      <c r="BX114" s="443">
        <f>'[7]заявки 2020-2021'!F118</f>
        <v>10</v>
      </c>
      <c r="BY114" s="443">
        <f>'[7]заявки 2020-2021'!G118</f>
        <v>1</v>
      </c>
      <c r="BZ114" s="443">
        <f>'[7]заявки 2020-2021'!H118</f>
        <v>1</v>
      </c>
      <c r="CA114" s="444">
        <f t="shared" si="1102"/>
        <v>10.223220825195313</v>
      </c>
      <c r="CB114" s="449">
        <f t="shared" si="1084"/>
        <v>10</v>
      </c>
      <c r="CC114" s="446">
        <v>10</v>
      </c>
      <c r="CD114" s="444">
        <f t="shared" si="1085"/>
        <v>1.25</v>
      </c>
      <c r="CE114" s="445">
        <f t="shared" si="1086"/>
        <v>1</v>
      </c>
      <c r="CF114" s="446">
        <v>1</v>
      </c>
      <c r="CG114" s="444">
        <f t="shared" si="1087"/>
        <v>1.25</v>
      </c>
      <c r="CH114" s="445">
        <f t="shared" si="1088"/>
        <v>1</v>
      </c>
      <c r="CI114" s="446">
        <v>1</v>
      </c>
      <c r="CJ114" s="444">
        <f t="shared" si="1099"/>
        <v>2</v>
      </c>
      <c r="CK114" s="446">
        <v>2</v>
      </c>
      <c r="CL114" s="450">
        <f t="shared" si="1103"/>
        <v>1</v>
      </c>
      <c r="CM114" s="442">
        <v>50</v>
      </c>
      <c r="CN114" s="442">
        <v>137</v>
      </c>
      <c r="CO114" s="442" t="e">
        <f>#NAME?</f>
        <v>#REF!</v>
      </c>
      <c r="CP114" s="441">
        <v>0.59199999999999997</v>
      </c>
      <c r="CQ114" s="441">
        <v>0.74399999999999999</v>
      </c>
      <c r="CR114" s="441" t="e">
        <f>#NAME?</f>
        <v>#REF!</v>
      </c>
      <c r="CS114" s="443" t="e">
        <f>#NAME?</f>
        <v>#REF!</v>
      </c>
      <c r="CT114" s="444" t="e">
        <f t="shared" si="1113"/>
        <v>#REF!</v>
      </c>
      <c r="CU114" s="449" t="e">
        <f t="shared" si="1090"/>
        <v>#REF!</v>
      </c>
      <c r="CV114" s="446"/>
      <c r="CW114" s="444">
        <f t="shared" si="1114"/>
        <v>0</v>
      </c>
      <c r="CX114" s="446"/>
      <c r="CY114" s="442">
        <v>0</v>
      </c>
      <c r="CZ114" s="442">
        <v>0</v>
      </c>
      <c r="DA114" s="442">
        <f>'[7]численность 2020'!I127</f>
        <v>0</v>
      </c>
      <c r="DB114" s="441">
        <v>0</v>
      </c>
      <c r="DC114" s="441">
        <v>0</v>
      </c>
      <c r="DD114" s="441">
        <f t="shared" si="1092"/>
        <v>0</v>
      </c>
      <c r="DE114" s="443">
        <f>'[7]заявки 2020-2021'!I118</f>
        <v>0</v>
      </c>
      <c r="DF114" s="444">
        <f t="shared" si="1104"/>
        <v>0</v>
      </c>
      <c r="DG114" s="445">
        <f t="shared" si="1093"/>
        <v>0</v>
      </c>
      <c r="DH114" s="446"/>
      <c r="DI114" s="442">
        <v>8.6451010000000004</v>
      </c>
      <c r="DJ114" s="442">
        <v>12.247225</v>
      </c>
      <c r="DK114" s="442">
        <f>'[7]численность 2020'!J127</f>
        <v>14.416669845581055</v>
      </c>
      <c r="DL114" s="441">
        <v>9.6331e-002</v>
      </c>
      <c r="DM114" s="441">
        <v>9.6331e-002</v>
      </c>
      <c r="DN114" s="441">
        <f t="shared" si="1094"/>
        <v>0.11339476098950672</v>
      </c>
      <c r="DO114" s="443">
        <f>'[7]заявки 2020-2021'!P118</f>
        <v>0</v>
      </c>
      <c r="DP114" s="444">
        <f t="shared" si="1105"/>
        <v>1.4416669845581056</v>
      </c>
      <c r="DQ114" s="445">
        <f t="shared" si="1095"/>
        <v>0</v>
      </c>
      <c r="DR114" s="446"/>
      <c r="DS114" s="442">
        <v>0</v>
      </c>
      <c r="DT114" s="447">
        <v>0</v>
      </c>
      <c r="DU114" s="447">
        <f>'[7]заявки 2020-2021'!Q118</f>
        <v>0</v>
      </c>
      <c r="DV114" s="441">
        <f t="shared" si="1096"/>
        <v>0</v>
      </c>
      <c r="DW114" s="441">
        <v>0</v>
      </c>
      <c r="DX114" s="441">
        <f t="shared" si="1112"/>
        <v>0</v>
      </c>
      <c r="DY114" s="443">
        <f>'[7]заявки 2020-2021'!S118</f>
        <v>0</v>
      </c>
      <c r="DZ114" s="444">
        <f t="shared" si="1108"/>
        <v>0</v>
      </c>
      <c r="EA114" s="445">
        <f t="shared" si="1097"/>
        <v>0</v>
      </c>
      <c r="EB114" s="446"/>
    </row>
    <row r="115" ht="31.5">
      <c r="A115" s="452" t="s">
        <v>177</v>
      </c>
      <c r="B115" s="441">
        <f>'[7]численность 2020'!C126</f>
        <v>116.47999572753906</v>
      </c>
      <c r="C115" s="442">
        <v>260.50894199999999</v>
      </c>
      <c r="D115" s="442">
        <v>323.78857399999998</v>
      </c>
      <c r="E115" s="442">
        <f>'[7]численность 2020'!D126</f>
        <v>343.62225341796875</v>
      </c>
      <c r="F115" s="441">
        <v>2.2365119999999998</v>
      </c>
      <c r="G115" s="441">
        <f t="shared" si="1067"/>
        <v>2.7797783833726353</v>
      </c>
      <c r="H115" s="441">
        <f t="shared" si="1117"/>
        <v>2.9500537948313732</v>
      </c>
      <c r="I115" s="443">
        <f>'[7]заявки 2020-2021'!O120</f>
        <v>100</v>
      </c>
      <c r="J115" s="444">
        <f t="shared" si="1118"/>
        <v>120.26778869628906</v>
      </c>
      <c r="K115" s="445">
        <f t="shared" si="1068"/>
        <v>100</v>
      </c>
      <c r="L115" s="446">
        <v>100</v>
      </c>
      <c r="M115" s="442">
        <v>78</v>
      </c>
      <c r="N115" s="442">
        <v>167</v>
      </c>
      <c r="O115" s="447">
        <f>'[7]заявки 2020-2021'!K120</f>
        <v>103</v>
      </c>
      <c r="P115" s="441">
        <f t="shared" si="1069"/>
        <v>0.66964288170521169</v>
      </c>
      <c r="Q115" s="441">
        <v>1.4337230000000001</v>
      </c>
      <c r="R115" s="441">
        <f t="shared" si="1070"/>
        <v>0.88427201045688208</v>
      </c>
      <c r="S115" s="443">
        <f>'[7]заявки 2020-2021'!M120</f>
        <v>15</v>
      </c>
      <c r="T115" s="443">
        <f>'[7]заявки 2020-2021'!N120</f>
        <v>6</v>
      </c>
      <c r="U115" s="444">
        <f t="shared" si="1106"/>
        <v>15.449999999999999</v>
      </c>
      <c r="V115" s="445">
        <f t="shared" si="1071"/>
        <v>15</v>
      </c>
      <c r="W115" s="446">
        <v>15</v>
      </c>
      <c r="X115" s="446">
        <v>6</v>
      </c>
      <c r="Y115" s="448"/>
      <c r="Z115" s="442">
        <v>212.90133700000001</v>
      </c>
      <c r="AA115" s="442">
        <v>226.99067700000001</v>
      </c>
      <c r="AB115" s="442">
        <f>'[7]численность 2020'!E126</f>
        <v>253.85818481445313</v>
      </c>
      <c r="AC115" s="441">
        <v>1.827793</v>
      </c>
      <c r="AD115" s="441">
        <v>1.948752</v>
      </c>
      <c r="AE115" s="441">
        <f t="shared" si="1111"/>
        <v>2.1794144413282641</v>
      </c>
      <c r="AF115" s="443">
        <f>'[7]заявки 2020-2021'!J120</f>
        <v>13</v>
      </c>
      <c r="AG115" s="444">
        <f t="shared" si="1107"/>
        <v>12.692909240722656</v>
      </c>
      <c r="AH115" s="445">
        <f t="shared" si="1072"/>
        <v>12.692909240722656</v>
      </c>
      <c r="AI115" s="449">
        <f t="shared" si="1073"/>
        <v>9</v>
      </c>
      <c r="AJ115" s="446">
        <v>12</v>
      </c>
      <c r="AK115" s="446">
        <v>9</v>
      </c>
      <c r="AL115" s="442">
        <v>260.88983200000001</v>
      </c>
      <c r="AM115" s="442">
        <v>120.27739</v>
      </c>
      <c r="AN115" s="442">
        <f>'[7]численность 2020'!F126</f>
        <v>163.85655212402344</v>
      </c>
      <c r="AO115" s="441">
        <v>2.2397819999999999</v>
      </c>
      <c r="AP115" s="441">
        <v>1.0326010000000001</v>
      </c>
      <c r="AQ115" s="441">
        <f t="shared" si="1074"/>
        <v>1.4067355609052727</v>
      </c>
      <c r="AR115" s="443">
        <f>'[7]заявки 2020-2021'!D120</f>
        <v>8</v>
      </c>
      <c r="AS115" s="443">
        <f>'[7]заявки 2020-2021'!E120</f>
        <v>2</v>
      </c>
      <c r="AT115" s="444">
        <f t="shared" si="1100"/>
        <v>8.1928276062011722</v>
      </c>
      <c r="AU115" s="449">
        <f t="shared" si="1075"/>
        <v>8</v>
      </c>
      <c r="AV115" s="446">
        <v>8</v>
      </c>
      <c r="AW115" s="444">
        <f t="shared" si="1076"/>
        <v>2</v>
      </c>
      <c r="AX115" s="445">
        <f t="shared" si="1077"/>
        <v>2</v>
      </c>
      <c r="AY115" s="446">
        <v>2</v>
      </c>
      <c r="AZ115" s="444">
        <f t="shared" si="1078"/>
        <v>4</v>
      </c>
      <c r="BA115" s="446">
        <v>4</v>
      </c>
      <c r="BB115" s="442">
        <v>32.912742999999999</v>
      </c>
      <c r="BC115" s="442">
        <v>52.938457</v>
      </c>
      <c r="BD115" s="442">
        <f>'[7]численность 2020'!G126</f>
        <v>45.015548706054688</v>
      </c>
      <c r="BE115" s="441">
        <v>0.28256100000000001</v>
      </c>
      <c r="BF115" s="441">
        <v>0.45448499999999997</v>
      </c>
      <c r="BG115" s="441">
        <f t="shared" si="1079"/>
        <v>0.38646591996235607</v>
      </c>
      <c r="BH115" s="443">
        <f>'[7]заявки 2020-2021'!B120</f>
        <v>1</v>
      </c>
      <c r="BI115" s="443">
        <f>'[7]заявки 2020-2021'!C120</f>
        <v>0</v>
      </c>
      <c r="BJ115" s="444">
        <f t="shared" si="1101"/>
        <v>1.3504664611816406</v>
      </c>
      <c r="BK115" s="449">
        <f t="shared" si="1080"/>
        <v>1</v>
      </c>
      <c r="BL115" s="446">
        <v>1</v>
      </c>
      <c r="BM115" s="444">
        <f t="shared" si="1081"/>
        <v>0</v>
      </c>
      <c r="BN115" s="445">
        <f t="shared" si="1082"/>
        <v>0</v>
      </c>
      <c r="BO115" s="446"/>
      <c r="BP115" s="444">
        <f t="shared" si="1098"/>
        <v>0.20000000000000001</v>
      </c>
      <c r="BQ115" s="446"/>
      <c r="BR115" s="442">
        <v>102.610321</v>
      </c>
      <c r="BS115" s="442">
        <v>136.54843099999999</v>
      </c>
      <c r="BT115" s="442">
        <f>'[7]численность 2020'!H126</f>
        <v>168.48825073242188</v>
      </c>
      <c r="BU115" s="441">
        <v>0.88092599999999999</v>
      </c>
      <c r="BV115" s="441">
        <v>1.172291</v>
      </c>
      <c r="BW115" s="441">
        <f t="shared" si="1083"/>
        <v>1.4464994583837081</v>
      </c>
      <c r="BX115" s="443">
        <f>'[7]заявки 2020-2021'!F120</f>
        <v>8</v>
      </c>
      <c r="BY115" s="443">
        <f>'[7]заявки 2020-2021'!G120</f>
        <v>0</v>
      </c>
      <c r="BZ115" s="443">
        <f>'[7]заявки 2020-2021'!H120</f>
        <v>2</v>
      </c>
      <c r="CA115" s="444">
        <f t="shared" si="1102"/>
        <v>8.4244125366210945</v>
      </c>
      <c r="CB115" s="449">
        <f t="shared" si="1084"/>
        <v>8</v>
      </c>
      <c r="CC115" s="446">
        <v>8</v>
      </c>
      <c r="CD115" s="444">
        <f t="shared" si="1085"/>
        <v>1</v>
      </c>
      <c r="CE115" s="445">
        <f t="shared" si="1086"/>
        <v>0</v>
      </c>
      <c r="CF115" s="446"/>
      <c r="CG115" s="444">
        <f t="shared" si="1087"/>
        <v>1</v>
      </c>
      <c r="CH115" s="445">
        <f t="shared" si="1088"/>
        <v>1</v>
      </c>
      <c r="CI115" s="446">
        <v>2</v>
      </c>
      <c r="CJ115" s="444">
        <f t="shared" si="1099"/>
        <v>1.6000000000000001</v>
      </c>
      <c r="CK115" s="446">
        <v>1</v>
      </c>
      <c r="CL115" s="450">
        <f t="shared" si="1103"/>
        <v>1</v>
      </c>
      <c r="CM115" s="442">
        <v>0</v>
      </c>
      <c r="CN115" s="442">
        <v>0</v>
      </c>
      <c r="CO115" s="442" t="e">
        <f>#NAME?</f>
        <v>#REF!</v>
      </c>
      <c r="CP115" s="441">
        <v>0</v>
      </c>
      <c r="CQ115" s="441">
        <v>0</v>
      </c>
      <c r="CR115" s="441" t="e">
        <f>#NAME?</f>
        <v>#REF!</v>
      </c>
      <c r="CS115" s="443" t="e">
        <f>#NAME?</f>
        <v>#REF!</v>
      </c>
      <c r="CT115" s="444" t="e">
        <f>IF((CO115*0.10000000000000001)&gt;0,CO115*0.80000000000000004,0)</f>
        <v>#REF!</v>
      </c>
      <c r="CU115" s="449" t="e">
        <f>IF(CS115&lt;CT115,CS115,CT115)</f>
        <v>#REF!</v>
      </c>
      <c r="CV115" s="446"/>
      <c r="CW115" s="444">
        <f>CV115*0.80000000000000004</f>
        <v>0</v>
      </c>
      <c r="CX115" s="446"/>
      <c r="CY115" s="442">
        <v>0</v>
      </c>
      <c r="CZ115" s="442">
        <v>0</v>
      </c>
      <c r="DA115" s="442">
        <f>'[7]численность 2020'!I126</f>
        <v>0</v>
      </c>
      <c r="DB115" s="441">
        <v>0</v>
      </c>
      <c r="DC115" s="441">
        <v>0</v>
      </c>
      <c r="DD115" s="441">
        <f t="shared" si="1092"/>
        <v>0</v>
      </c>
      <c r="DE115" s="443">
        <f>'[7]заявки 2020-2021'!I120</f>
        <v>0</v>
      </c>
      <c r="DF115" s="444">
        <f t="shared" si="1104"/>
        <v>0</v>
      </c>
      <c r="DG115" s="445">
        <f t="shared" si="1093"/>
        <v>0</v>
      </c>
      <c r="DH115" s="446"/>
      <c r="DI115" s="442">
        <v>1.2695369999999999</v>
      </c>
      <c r="DJ115" s="442">
        <v>5.3456739999999998</v>
      </c>
      <c r="DK115" s="442">
        <f>'[7]численность 2020'!J126</f>
        <v>8.9838581085205078</v>
      </c>
      <c r="DL115" s="441">
        <v>4.5893000000000003e-002</v>
      </c>
      <c r="DM115" s="441">
        <v>4.5893000000000003e-002</v>
      </c>
      <c r="DN115" s="441">
        <f t="shared" si="1094"/>
        <v>7.7127905546415451e-002</v>
      </c>
      <c r="DO115" s="443">
        <f>'[7]заявки 2020-2021'!P120</f>
        <v>0</v>
      </c>
      <c r="DP115" s="444">
        <f t="shared" si="1105"/>
        <v>0.89838581085205083</v>
      </c>
      <c r="DQ115" s="445">
        <f t="shared" si="1095"/>
        <v>0</v>
      </c>
      <c r="DR115" s="446"/>
      <c r="DS115" s="442">
        <v>0</v>
      </c>
      <c r="DT115" s="447">
        <v>0</v>
      </c>
      <c r="DU115" s="447">
        <f>'[7]заявки 2020-2021'!Q120</f>
        <v>0</v>
      </c>
      <c r="DV115" s="441">
        <f t="shared" si="1096"/>
        <v>0</v>
      </c>
      <c r="DW115" s="441">
        <v>0</v>
      </c>
      <c r="DX115" s="441">
        <f t="shared" si="1112"/>
        <v>0</v>
      </c>
      <c r="DY115" s="443">
        <f>'[7]заявки 2020-2021'!S120</f>
        <v>0</v>
      </c>
      <c r="DZ115" s="444">
        <f t="shared" si="1108"/>
        <v>0</v>
      </c>
      <c r="EA115" s="445">
        <f t="shared" si="1097"/>
        <v>0</v>
      </c>
      <c r="EB115" s="446"/>
    </row>
    <row r="116" ht="47.25">
      <c r="A116" s="152" t="s">
        <v>330</v>
      </c>
      <c r="B116" s="441">
        <f>'[7]численность 2020'!C125</f>
        <v>19.554000854492188</v>
      </c>
      <c r="C116" s="442">
        <v>112.19047500000001</v>
      </c>
      <c r="D116" s="442">
        <v>99.038505999999998</v>
      </c>
      <c r="E116" s="442">
        <f>'[7]численность 2020'!D125</f>
        <v>133.19706726074219</v>
      </c>
      <c r="F116" s="441">
        <v>5.9047619999999998</v>
      </c>
      <c r="G116" s="441">
        <f t="shared" si="1067"/>
        <v>5.0648717002304346</v>
      </c>
      <c r="H116" s="441">
        <f t="shared" si="1117"/>
        <v>6.8117552132633001</v>
      </c>
      <c r="I116" s="443">
        <f>'[7]заявки 2020-2021'!O119</f>
        <v>20</v>
      </c>
      <c r="J116" s="444">
        <f t="shared" si="1118"/>
        <v>46.618973541259763</v>
      </c>
      <c r="K116" s="445">
        <f t="shared" si="1068"/>
        <v>20</v>
      </c>
      <c r="L116" s="446">
        <v>20</v>
      </c>
      <c r="M116" s="442">
        <v>22</v>
      </c>
      <c r="N116" s="442">
        <v>31</v>
      </c>
      <c r="O116" s="447">
        <f>'[7]заявки 2020-2021'!K119</f>
        <v>29</v>
      </c>
      <c r="P116" s="441">
        <f t="shared" si="1069"/>
        <v>1.1250894465899488</v>
      </c>
      <c r="Q116" s="441">
        <v>1.585353</v>
      </c>
      <c r="R116" s="441">
        <f t="shared" si="1070"/>
        <v>1.4830724523231142</v>
      </c>
      <c r="S116" s="443">
        <f>'[7]заявки 2020-2021'!M119</f>
        <v>2</v>
      </c>
      <c r="T116" s="443">
        <f>'[7]заявки 2020-2021'!N119</f>
        <v>1</v>
      </c>
      <c r="U116" s="444">
        <f t="shared" si="1106"/>
        <v>4.3499999999999996</v>
      </c>
      <c r="V116" s="445">
        <f t="shared" si="1071"/>
        <v>2</v>
      </c>
      <c r="W116" s="446">
        <v>2</v>
      </c>
      <c r="X116" s="446">
        <v>1</v>
      </c>
      <c r="Y116" s="448"/>
      <c r="Z116" s="442">
        <v>208.78887900000001</v>
      </c>
      <c r="AA116" s="442">
        <v>193.73988299999999</v>
      </c>
      <c r="AB116" s="442">
        <f>'[7]численность 2020'!E125</f>
        <v>192.34054565429688</v>
      </c>
      <c r="AC116" s="441">
        <v>10.988887999999999</v>
      </c>
      <c r="AD116" s="441">
        <v>9.9079409999999992</v>
      </c>
      <c r="AE116" s="441">
        <f t="shared" si="1111"/>
        <v>9.8363780939546199</v>
      </c>
      <c r="AF116" s="443">
        <f>'[7]заявки 2020-2021'!J119</f>
        <v>5</v>
      </c>
      <c r="AG116" s="444">
        <f t="shared" si="1107"/>
        <v>9.6170272827148438</v>
      </c>
      <c r="AH116" s="445">
        <f t="shared" si="1072"/>
        <v>5</v>
      </c>
      <c r="AI116" s="449">
        <f t="shared" si="1073"/>
        <v>3.75</v>
      </c>
      <c r="AJ116" s="446">
        <v>5</v>
      </c>
      <c r="AK116" s="446">
        <v>3</v>
      </c>
      <c r="AL116" s="442">
        <v>54.587302999999999</v>
      </c>
      <c r="AM116" s="442">
        <v>55.267032999999998</v>
      </c>
      <c r="AN116" s="442">
        <f>'[7]численность 2020'!F125</f>
        <v>63.989265441894531</v>
      </c>
      <c r="AO116" s="441">
        <v>2.8730159999999998</v>
      </c>
      <c r="AP116" s="441">
        <v>2.8263799999999999</v>
      </c>
      <c r="AQ116" s="441">
        <f t="shared" si="1074"/>
        <v>3.2724385110781116</v>
      </c>
      <c r="AR116" s="443">
        <f>'[7]заявки 2020-2021'!D119</f>
        <v>3</v>
      </c>
      <c r="AS116" s="443">
        <f>'[7]заявки 2020-2021'!E119</f>
        <v>1</v>
      </c>
      <c r="AT116" s="444">
        <f t="shared" si="1100"/>
        <v>4.4792485809326177</v>
      </c>
      <c r="AU116" s="449">
        <f t="shared" si="1075"/>
        <v>3</v>
      </c>
      <c r="AV116" s="446">
        <v>3</v>
      </c>
      <c r="AW116" s="444">
        <f t="shared" si="1076"/>
        <v>0</v>
      </c>
      <c r="AX116" s="445">
        <f t="shared" si="1077"/>
        <v>0</v>
      </c>
      <c r="AY116" s="446"/>
      <c r="AZ116" s="444">
        <f t="shared" si="1078"/>
        <v>1.5</v>
      </c>
      <c r="BA116" s="446">
        <v>1</v>
      </c>
      <c r="BB116" s="442">
        <v>4.9058200000000003</v>
      </c>
      <c r="BC116" s="442">
        <v>17.016981000000001</v>
      </c>
      <c r="BD116" s="442">
        <f>'[7]численность 2020'!G125</f>
        <v>19.264081954956055</v>
      </c>
      <c r="BE116" s="441">
        <v>0.25820100000000001</v>
      </c>
      <c r="BF116" s="441">
        <v>0.87025600000000003</v>
      </c>
      <c r="BG116" s="441">
        <f t="shared" si="1079"/>
        <v>0.98517342298931476</v>
      </c>
      <c r="BH116" s="443">
        <f>'[7]заявки 2020-2021'!B119</f>
        <v>0</v>
      </c>
      <c r="BI116" s="443">
        <f>'[7]заявки 2020-2021'!C119</f>
        <v>0</v>
      </c>
      <c r="BJ116" s="444">
        <f t="shared" si="1101"/>
        <v>0.57792245864868164</v>
      </c>
      <c r="BK116" s="449">
        <f t="shared" si="1080"/>
        <v>0</v>
      </c>
      <c r="BL116" s="446"/>
      <c r="BM116" s="444">
        <f t="shared" si="1081"/>
        <v>0</v>
      </c>
      <c r="BN116" s="445">
        <f t="shared" si="1082"/>
        <v>0</v>
      </c>
      <c r="BO116" s="446"/>
      <c r="BP116" s="444">
        <f t="shared" si="1098"/>
        <v>0</v>
      </c>
      <c r="BQ116" s="446"/>
      <c r="BR116" s="442">
        <v>129.391006</v>
      </c>
      <c r="BS116" s="442">
        <v>168.564438</v>
      </c>
      <c r="BT116" s="442">
        <f>'[7]численность 2020'!H125</f>
        <v>176.21897888183594</v>
      </c>
      <c r="BU116" s="441">
        <v>6.8100529999999999</v>
      </c>
      <c r="BV116" s="441">
        <v>8.6204579999999993</v>
      </c>
      <c r="BW116" s="441">
        <f t="shared" si="1083"/>
        <v>9.0119142467641211</v>
      </c>
      <c r="BX116" s="443">
        <f>'[7]заявки 2020-2021'!F119</f>
        <v>5</v>
      </c>
      <c r="BY116" s="443">
        <f>'[7]заявки 2020-2021'!G119</f>
        <v>1</v>
      </c>
      <c r="BZ116" s="443">
        <f>'[7]заявки 2020-2021'!H119</f>
        <v>1</v>
      </c>
      <c r="CA116" s="444">
        <f t="shared" si="1102"/>
        <v>21.146277465820312</v>
      </c>
      <c r="CB116" s="449">
        <f t="shared" si="1084"/>
        <v>5</v>
      </c>
      <c r="CC116" s="446">
        <v>5</v>
      </c>
      <c r="CD116" s="444">
        <f t="shared" si="1085"/>
        <v>0.625</v>
      </c>
      <c r="CE116" s="445">
        <f t="shared" si="1086"/>
        <v>0.625</v>
      </c>
      <c r="CF116" s="446"/>
      <c r="CG116" s="444">
        <f t="shared" si="1087"/>
        <v>0.625</v>
      </c>
      <c r="CH116" s="445">
        <f t="shared" si="1088"/>
        <v>0.625</v>
      </c>
      <c r="CI116" s="446">
        <v>1</v>
      </c>
      <c r="CJ116" s="444">
        <f t="shared" si="1099"/>
        <v>1</v>
      </c>
      <c r="CK116" s="446">
        <v>1</v>
      </c>
      <c r="CL116" s="450">
        <f t="shared" si="1103"/>
        <v>1</v>
      </c>
      <c r="CM116" s="442">
        <v>0</v>
      </c>
      <c r="CN116" s="442">
        <v>0</v>
      </c>
      <c r="CO116" s="442" t="e">
        <f>#NAME?</f>
        <v>#REF!</v>
      </c>
      <c r="CP116" s="441">
        <v>0</v>
      </c>
      <c r="CQ116" s="441">
        <v>0</v>
      </c>
      <c r="CR116" s="441" t="e">
        <f>#NAME?</f>
        <v>#REF!</v>
      </c>
      <c r="CS116" s="443" t="e">
        <f>#NAME?</f>
        <v>#REF!</v>
      </c>
      <c r="CT116" s="444" t="e">
        <f t="shared" si="1113"/>
        <v>#REF!</v>
      </c>
      <c r="CU116" s="449" t="e">
        <f t="shared" si="1090"/>
        <v>#REF!</v>
      </c>
      <c r="CV116" s="446"/>
      <c r="CW116" s="444">
        <f t="shared" si="1114"/>
        <v>0</v>
      </c>
      <c r="CX116" s="446"/>
      <c r="CY116" s="442">
        <v>0</v>
      </c>
      <c r="CZ116" s="442">
        <v>0</v>
      </c>
      <c r="DA116" s="442">
        <f>'[7]численность 2020'!I125</f>
        <v>0</v>
      </c>
      <c r="DB116" s="441">
        <v>0</v>
      </c>
      <c r="DC116" s="441">
        <v>0</v>
      </c>
      <c r="DD116" s="441">
        <f t="shared" si="1092"/>
        <v>0</v>
      </c>
      <c r="DE116" s="443">
        <f>'[7]заявки 2020-2021'!I119</f>
        <v>0</v>
      </c>
      <c r="DF116" s="444">
        <f t="shared" si="1104"/>
        <v>0</v>
      </c>
      <c r="DG116" s="445">
        <f t="shared" si="1093"/>
        <v>0</v>
      </c>
      <c r="DH116" s="446"/>
      <c r="DI116" s="442">
        <v>0.60317500000000002</v>
      </c>
      <c r="DJ116" s="442">
        <v>1.368517</v>
      </c>
      <c r="DK116" s="442">
        <f>'[7]численность 2020'!J125</f>
        <v>1.7602224349975586</v>
      </c>
      <c r="DL116" s="441">
        <v>6.9986999999999994e-002</v>
      </c>
      <c r="DM116" s="441">
        <v>6.9986999999999994e-002</v>
      </c>
      <c r="DN116" s="441">
        <f t="shared" si="1094"/>
        <v>9.0018531148482503e-002</v>
      </c>
      <c r="DO116" s="443">
        <f>'[7]заявки 2020-2021'!P119</f>
        <v>0</v>
      </c>
      <c r="DP116" s="444">
        <f t="shared" si="1105"/>
        <v>0.17602224349975587</v>
      </c>
      <c r="DQ116" s="445">
        <f t="shared" si="1095"/>
        <v>0</v>
      </c>
      <c r="DR116" s="446"/>
      <c r="DS116" s="442">
        <v>0</v>
      </c>
      <c r="DT116" s="447">
        <v>0</v>
      </c>
      <c r="DU116" s="447">
        <f>'[7]заявки 2020-2021'!Q119</f>
        <v>0</v>
      </c>
      <c r="DV116" s="441">
        <f t="shared" si="1096"/>
        <v>0</v>
      </c>
      <c r="DW116" s="441">
        <v>0</v>
      </c>
      <c r="DX116" s="441">
        <f t="shared" si="1112"/>
        <v>0</v>
      </c>
      <c r="DY116" s="443">
        <f>'[7]заявки 2020-2021'!S119</f>
        <v>0</v>
      </c>
      <c r="DZ116" s="444">
        <f t="shared" si="1108"/>
        <v>0</v>
      </c>
      <c r="EA116" s="445">
        <f t="shared" si="1097"/>
        <v>0</v>
      </c>
      <c r="EB116" s="446"/>
    </row>
    <row r="117" ht="15.75">
      <c r="A117" s="268" t="s">
        <v>180</v>
      </c>
      <c r="B117" s="441"/>
      <c r="C117" s="442"/>
      <c r="D117" s="442"/>
      <c r="E117" s="442"/>
      <c r="F117" s="441"/>
      <c r="G117" s="441" t="e">
        <f t="shared" si="1067"/>
        <v>#DIV/0!</v>
      </c>
      <c r="H117" s="441"/>
      <c r="I117" s="443"/>
      <c r="J117" s="444"/>
      <c r="K117" s="445">
        <f t="shared" si="1068"/>
        <v>0</v>
      </c>
      <c r="L117" s="446"/>
      <c r="M117" s="442"/>
      <c r="N117" s="442"/>
      <c r="O117" s="447"/>
      <c r="P117" s="441"/>
      <c r="Q117" s="441"/>
      <c r="R117" s="441" t="e">
        <f t="shared" si="1070"/>
        <v>#DIV/0!</v>
      </c>
      <c r="S117" s="443"/>
      <c r="T117" s="443"/>
      <c r="U117" s="444">
        <f t="shared" si="1106"/>
        <v>0</v>
      </c>
      <c r="V117" s="445">
        <f t="shared" si="1071"/>
        <v>0</v>
      </c>
      <c r="W117" s="446"/>
      <c r="X117" s="446"/>
      <c r="Y117" s="448"/>
      <c r="Z117" s="442"/>
      <c r="AA117" s="442"/>
      <c r="AB117" s="442"/>
      <c r="AC117" s="441"/>
      <c r="AD117" s="441"/>
      <c r="AE117" s="441" t="e">
        <f t="shared" si="1111"/>
        <v>#DIV/0!</v>
      </c>
      <c r="AF117" s="443"/>
      <c r="AG117" s="444">
        <f t="shared" si="1107"/>
        <v>0</v>
      </c>
      <c r="AH117" s="445">
        <f t="shared" si="1072"/>
        <v>0</v>
      </c>
      <c r="AI117" s="449">
        <f t="shared" si="1073"/>
        <v>0</v>
      </c>
      <c r="AJ117" s="446"/>
      <c r="AK117" s="446"/>
      <c r="AL117" s="442"/>
      <c r="AM117" s="442"/>
      <c r="AN117" s="442"/>
      <c r="AO117" s="441"/>
      <c r="AP117" s="441"/>
      <c r="AQ117" s="441" t="e">
        <f t="shared" si="1074"/>
        <v>#DIV/0!</v>
      </c>
      <c r="AR117" s="443"/>
      <c r="AS117" s="443"/>
      <c r="AT117" s="444">
        <f t="shared" si="1100"/>
        <v>0</v>
      </c>
      <c r="AU117" s="449">
        <f t="shared" si="1075"/>
        <v>0</v>
      </c>
      <c r="AV117" s="446"/>
      <c r="AW117" s="444">
        <f t="shared" si="1076"/>
        <v>0</v>
      </c>
      <c r="AX117" s="445">
        <f t="shared" si="1077"/>
        <v>0</v>
      </c>
      <c r="AY117" s="446"/>
      <c r="AZ117" s="444">
        <f t="shared" si="1078"/>
        <v>0</v>
      </c>
      <c r="BA117" s="446"/>
      <c r="BB117" s="442"/>
      <c r="BC117" s="442"/>
      <c r="BD117" s="442"/>
      <c r="BE117" s="441"/>
      <c r="BF117" s="441"/>
      <c r="BG117" s="441" t="e">
        <f t="shared" si="1079"/>
        <v>#DIV/0!</v>
      </c>
      <c r="BH117" s="443"/>
      <c r="BI117" s="443"/>
      <c r="BJ117" s="444">
        <f t="shared" si="1101"/>
        <v>0</v>
      </c>
      <c r="BK117" s="449">
        <f t="shared" si="1080"/>
        <v>0</v>
      </c>
      <c r="BL117" s="446"/>
      <c r="BM117" s="444">
        <f t="shared" si="1081"/>
        <v>0</v>
      </c>
      <c r="BN117" s="445">
        <f t="shared" si="1082"/>
        <v>0</v>
      </c>
      <c r="BO117" s="446"/>
      <c r="BP117" s="444">
        <f t="shared" si="1098"/>
        <v>0</v>
      </c>
      <c r="BQ117" s="446"/>
      <c r="BR117" s="442"/>
      <c r="BS117" s="442"/>
      <c r="BT117" s="442"/>
      <c r="BU117" s="441"/>
      <c r="BV117" s="441"/>
      <c r="BW117" s="441" t="e">
        <f t="shared" si="1083"/>
        <v>#DIV/0!</v>
      </c>
      <c r="BX117" s="443"/>
      <c r="BY117" s="443"/>
      <c r="BZ117" s="443"/>
      <c r="CA117" s="444">
        <f t="shared" si="1102"/>
        <v>0</v>
      </c>
      <c r="CB117" s="449">
        <f t="shared" si="1084"/>
        <v>0</v>
      </c>
      <c r="CC117" s="446"/>
      <c r="CD117" s="444">
        <f t="shared" si="1085"/>
        <v>0</v>
      </c>
      <c r="CE117" s="445">
        <f t="shared" si="1086"/>
        <v>0</v>
      </c>
      <c r="CF117" s="446"/>
      <c r="CG117" s="444">
        <f t="shared" si="1087"/>
        <v>0</v>
      </c>
      <c r="CH117" s="445">
        <f t="shared" si="1088"/>
        <v>0</v>
      </c>
      <c r="CI117" s="446"/>
      <c r="CJ117" s="444">
        <f t="shared" si="1099"/>
        <v>0</v>
      </c>
      <c r="CK117" s="446"/>
      <c r="CL117" s="450">
        <f t="shared" si="1103"/>
        <v>1</v>
      </c>
      <c r="CM117" s="442"/>
      <c r="CN117" s="442"/>
      <c r="CO117" s="442"/>
      <c r="CP117" s="441"/>
      <c r="CQ117" s="441"/>
      <c r="CR117" s="441"/>
      <c r="CS117" s="443"/>
      <c r="CT117" s="444">
        <f t="shared" si="1113"/>
        <v>0</v>
      </c>
      <c r="CU117" s="449">
        <f t="shared" si="1090"/>
        <v>0</v>
      </c>
      <c r="CV117" s="446"/>
      <c r="CW117" s="444">
        <f t="shared" si="1114"/>
        <v>0</v>
      </c>
      <c r="CX117" s="446"/>
      <c r="CY117" s="442"/>
      <c r="CZ117" s="442"/>
      <c r="DA117" s="442"/>
      <c r="DB117" s="441"/>
      <c r="DC117" s="441"/>
      <c r="DD117" s="441" t="e">
        <f t="shared" si="1092"/>
        <v>#DIV/0!</v>
      </c>
      <c r="DE117" s="443"/>
      <c r="DF117" s="444">
        <f t="shared" si="1104"/>
        <v>0</v>
      </c>
      <c r="DG117" s="445">
        <f t="shared" si="1093"/>
        <v>0</v>
      </c>
      <c r="DH117" s="446"/>
      <c r="DI117" s="442"/>
      <c r="DJ117" s="442"/>
      <c r="DK117" s="442"/>
      <c r="DL117" s="441"/>
      <c r="DM117" s="441"/>
      <c r="DN117" s="441" t="e">
        <f t="shared" si="1094"/>
        <v>#DIV/0!</v>
      </c>
      <c r="DO117" s="443"/>
      <c r="DP117" s="444">
        <f t="shared" si="1105"/>
        <v>0</v>
      </c>
      <c r="DQ117" s="445">
        <f t="shared" si="1095"/>
        <v>0</v>
      </c>
      <c r="DR117" s="446"/>
      <c r="DS117" s="442"/>
      <c r="DT117" s="447"/>
      <c r="DU117" s="447"/>
      <c r="DV117" s="441" t="e">
        <f t="shared" si="1096"/>
        <v>#DIV/0!</v>
      </c>
      <c r="DW117" s="441"/>
      <c r="DX117" s="441" t="e">
        <f t="shared" si="1112"/>
        <v>#DIV/0!</v>
      </c>
      <c r="DY117" s="443"/>
      <c r="DZ117" s="444">
        <f t="shared" si="1108"/>
        <v>0</v>
      </c>
      <c r="EA117" s="445">
        <f t="shared" si="1097"/>
        <v>0</v>
      </c>
      <c r="EB117" s="446"/>
    </row>
    <row r="118" ht="31.5">
      <c r="A118" s="152" t="s">
        <v>185</v>
      </c>
      <c r="B118" s="441">
        <f>'[7]численность 2020'!C135</f>
        <v>1372.2900390625</v>
      </c>
      <c r="C118" s="442">
        <f>B118*F118</f>
        <v>2629.7396535229327</v>
      </c>
      <c r="D118" s="442">
        <v>1778.083862</v>
      </c>
      <c r="E118" s="442">
        <f>'[7]численность 2020'!D135</f>
        <v>1669.864013671875</v>
      </c>
      <c r="F118" s="441">
        <v>1.916315</v>
      </c>
      <c r="G118" s="441">
        <f t="shared" si="1067"/>
        <v>1.2957055809567863</v>
      </c>
      <c r="H118" s="441">
        <f t="shared" si="1117"/>
        <v>1.2168448113291466</v>
      </c>
      <c r="I118" s="443">
        <f>'[7]заявки 2020-2021'!O122</f>
        <v>400</v>
      </c>
      <c r="J118" s="444">
        <f t="shared" si="1118"/>
        <v>584.4524047851562</v>
      </c>
      <c r="K118" s="445">
        <f t="shared" si="1068"/>
        <v>400</v>
      </c>
      <c r="L118" s="446">
        <v>400</v>
      </c>
      <c r="M118" s="442">
        <v>320</v>
      </c>
      <c r="N118" s="442">
        <v>320</v>
      </c>
      <c r="O118" s="447">
        <f>'[7]заявки 2020-2021'!K122</f>
        <v>189</v>
      </c>
      <c r="P118" s="441">
        <f t="shared" si="1069"/>
        <v>0.23318685619740612</v>
      </c>
      <c r="Q118" s="441">
        <v>0.23318700000000001</v>
      </c>
      <c r="R118" s="441">
        <f t="shared" si="1070"/>
        <v>0.13772598694159299</v>
      </c>
      <c r="S118" s="443">
        <f>'[7]заявки 2020-2021'!M122</f>
        <v>30</v>
      </c>
      <c r="T118" s="443">
        <f>'[7]заявки 2020-2021'!N122</f>
        <v>25</v>
      </c>
      <c r="U118" s="444">
        <f t="shared" si="1106"/>
        <v>28.349999999999998</v>
      </c>
      <c r="V118" s="445">
        <f t="shared" si="1071"/>
        <v>28.349999999999998</v>
      </c>
      <c r="W118" s="446">
        <v>28</v>
      </c>
      <c r="X118" s="446">
        <v>25</v>
      </c>
      <c r="Y118" s="448"/>
      <c r="Z118" s="442">
        <v>2006.0344239999999</v>
      </c>
      <c r="AA118" s="442">
        <v>6487.3120120000003</v>
      </c>
      <c r="AB118" s="442">
        <f>'[7]численность 2020'!E135</f>
        <v>2645.67626953125</v>
      </c>
      <c r="AC118" s="441">
        <v>3.8625720000000001</v>
      </c>
      <c r="AD118" s="441">
        <v>4.7273620000000003</v>
      </c>
      <c r="AE118" s="441">
        <f t="shared" si="1111"/>
        <v>1.9279279119002295</v>
      </c>
      <c r="AF118" s="443">
        <f>'[7]заявки 2020-2021'!J122</f>
        <v>100</v>
      </c>
      <c r="AG118" s="444">
        <f t="shared" si="1107"/>
        <v>132.2838134765625</v>
      </c>
      <c r="AH118" s="445">
        <f t="shared" si="1072"/>
        <v>100</v>
      </c>
      <c r="AI118" s="449">
        <f t="shared" si="1073"/>
        <v>75</v>
      </c>
      <c r="AJ118" s="446">
        <v>100</v>
      </c>
      <c r="AK118" s="446">
        <v>75</v>
      </c>
      <c r="AL118" s="442">
        <v>281.10803199999998</v>
      </c>
      <c r="AM118" s="442">
        <v>1434.5904539999999</v>
      </c>
      <c r="AN118" s="442">
        <f>'[7]численность 2020'!F135</f>
        <v>465.767822265625</v>
      </c>
      <c r="AO118" s="441">
        <v>0.54126700000000005</v>
      </c>
      <c r="AP118" s="441">
        <v>1.045399</v>
      </c>
      <c r="AQ118" s="441">
        <f t="shared" si="1074"/>
        <v>0.33940916935010407</v>
      </c>
      <c r="AR118" s="443">
        <f>'[7]заявки 2020-2021'!D122</f>
        <v>15</v>
      </c>
      <c r="AS118" s="443">
        <f>'[7]заявки 2020-2021'!E122</f>
        <v>0</v>
      </c>
      <c r="AT118" s="444">
        <f t="shared" si="1100"/>
        <v>13.973034667968749</v>
      </c>
      <c r="AU118" s="449">
        <f t="shared" si="1075"/>
        <v>13.973034667968749</v>
      </c>
      <c r="AV118" s="446">
        <v>13</v>
      </c>
      <c r="AW118" s="444">
        <f t="shared" si="1076"/>
        <v>3.25</v>
      </c>
      <c r="AX118" s="445">
        <f t="shared" si="1077"/>
        <v>0</v>
      </c>
      <c r="AY118" s="446"/>
      <c r="AZ118" s="444">
        <f t="shared" si="1078"/>
        <v>6.5</v>
      </c>
      <c r="BA118" s="446">
        <v>6</v>
      </c>
      <c r="BB118" s="442">
        <v>589.82836899999995</v>
      </c>
      <c r="BC118" s="442">
        <v>2074.7678219999998</v>
      </c>
      <c r="BD118" s="442">
        <f>'[7]численность 2020'!G135</f>
        <v>1455.6683349609375</v>
      </c>
      <c r="BE118" s="441">
        <v>1.1357010000000001</v>
      </c>
      <c r="BF118" s="441">
        <v>1.5119020000000001</v>
      </c>
      <c r="BG118" s="441">
        <f t="shared" si="1079"/>
        <v>1.0607585084239179</v>
      </c>
      <c r="BH118" s="443">
        <f>'[7]заявки 2020-2021'!B122</f>
        <v>40</v>
      </c>
      <c r="BI118" s="443">
        <f>'[7]заявки 2020-2021'!C122</f>
        <v>5</v>
      </c>
      <c r="BJ118" s="444">
        <f t="shared" si="1101"/>
        <v>72.783416748046875</v>
      </c>
      <c r="BK118" s="449">
        <f t="shared" si="1080"/>
        <v>40</v>
      </c>
      <c r="BL118" s="446">
        <v>40</v>
      </c>
      <c r="BM118" s="444">
        <f t="shared" si="1081"/>
        <v>10</v>
      </c>
      <c r="BN118" s="445">
        <f t="shared" si="1082"/>
        <v>5</v>
      </c>
      <c r="BO118" s="446">
        <v>5</v>
      </c>
      <c r="BP118" s="444">
        <f t="shared" si="1098"/>
        <v>8</v>
      </c>
      <c r="BQ118" s="446">
        <v>8</v>
      </c>
      <c r="BR118" s="442">
        <v>522.94061299999998</v>
      </c>
      <c r="BS118" s="442">
        <v>2485.6130370000001</v>
      </c>
      <c r="BT118" s="442">
        <f>'[7]численность 2020'!H135</f>
        <v>1666.1263427734375</v>
      </c>
      <c r="BU118" s="441">
        <v>1.00691</v>
      </c>
      <c r="BV118" s="441">
        <v>1.811288</v>
      </c>
      <c r="BW118" s="441">
        <f t="shared" si="1083"/>
        <v>1.2141211371844367</v>
      </c>
      <c r="BX118" s="443">
        <f>'[7]заявки 2020-2021'!F122</f>
        <v>40</v>
      </c>
      <c r="BY118" s="443">
        <f>'[7]заявки 2020-2021'!G122</f>
        <v>6</v>
      </c>
      <c r="BZ118" s="443">
        <f>'[7]заявки 2020-2021'!H122</f>
        <v>4</v>
      </c>
      <c r="CA118" s="444">
        <f t="shared" si="1102"/>
        <v>83.306317138671886</v>
      </c>
      <c r="CB118" s="449">
        <f t="shared" si="1084"/>
        <v>40</v>
      </c>
      <c r="CC118" s="446">
        <v>40</v>
      </c>
      <c r="CD118" s="444">
        <f t="shared" si="1085"/>
        <v>5</v>
      </c>
      <c r="CE118" s="445">
        <f t="shared" si="1086"/>
        <v>5</v>
      </c>
      <c r="CF118" s="446">
        <v>6</v>
      </c>
      <c r="CG118" s="444">
        <f t="shared" si="1087"/>
        <v>5</v>
      </c>
      <c r="CH118" s="445">
        <f t="shared" si="1088"/>
        <v>4</v>
      </c>
      <c r="CI118" s="446">
        <v>4</v>
      </c>
      <c r="CJ118" s="444">
        <f t="shared" si="1099"/>
        <v>8</v>
      </c>
      <c r="CK118" s="446">
        <v>8</v>
      </c>
      <c r="CL118" s="450">
        <f t="shared" si="1103"/>
        <v>1</v>
      </c>
      <c r="CM118" s="442">
        <v>0</v>
      </c>
      <c r="CN118" s="442">
        <v>0</v>
      </c>
      <c r="CO118" s="442" t="e">
        <f>#NAME?</f>
        <v>#REF!</v>
      </c>
      <c r="CP118" s="441">
        <v>0</v>
      </c>
      <c r="CQ118" s="441">
        <v>0</v>
      </c>
      <c r="CR118" s="441" t="e">
        <f>#NAME?</f>
        <v>#REF!</v>
      </c>
      <c r="CS118" s="443" t="e">
        <f>#NAME?</f>
        <v>#REF!</v>
      </c>
      <c r="CT118" s="444" t="e">
        <f t="shared" si="1113"/>
        <v>#REF!</v>
      </c>
      <c r="CU118" s="449" t="e">
        <f t="shared" si="1090"/>
        <v>#REF!</v>
      </c>
      <c r="CV118" s="446"/>
      <c r="CW118" s="444">
        <f t="shared" si="1114"/>
        <v>0</v>
      </c>
      <c r="CX118" s="446"/>
      <c r="CY118" s="442">
        <v>69.778580000000005</v>
      </c>
      <c r="CZ118" s="442">
        <v>306.45001200000002</v>
      </c>
      <c r="DA118" s="442">
        <f>'[7]численность 2020'!I135</f>
        <v>70.440193176269531</v>
      </c>
      <c r="DB118" s="441">
        <v>0.134357</v>
      </c>
      <c r="DC118" s="441">
        <v>0.22331300000000001</v>
      </c>
      <c r="DD118" s="441">
        <f t="shared" si="1092"/>
        <v>5.1330397489725843e-002</v>
      </c>
      <c r="DE118" s="443">
        <f>'[7]заявки 2020-2021'!I122</f>
        <v>10</v>
      </c>
      <c r="DF118" s="444">
        <f t="shared" si="1104"/>
        <v>12.679234771728515</v>
      </c>
      <c r="DG118" s="445">
        <f t="shared" si="1093"/>
        <v>10</v>
      </c>
      <c r="DH118" s="446"/>
      <c r="DI118" s="442">
        <v>0</v>
      </c>
      <c r="DJ118" s="442">
        <v>40.410995</v>
      </c>
      <c r="DK118" s="442">
        <f>'[7]численность 2020'!J135</f>
        <v>103.50395965576172</v>
      </c>
      <c r="DL118" s="441">
        <v>2.9447999999999998e-002</v>
      </c>
      <c r="DM118" s="441">
        <v>2.9447999999999998e-002</v>
      </c>
      <c r="DN118" s="441">
        <f t="shared" si="1094"/>
        <v>7.5424259237844474e-002</v>
      </c>
      <c r="DO118" s="443">
        <f>'[7]заявки 2020-2021'!P122</f>
        <v>3</v>
      </c>
      <c r="DP118" s="444">
        <f t="shared" si="1105"/>
        <v>10.350395965576173</v>
      </c>
      <c r="DQ118" s="445">
        <f t="shared" si="1095"/>
        <v>3</v>
      </c>
      <c r="DR118" s="446"/>
      <c r="DS118" s="442">
        <v>25</v>
      </c>
      <c r="DT118" s="447">
        <v>0</v>
      </c>
      <c r="DU118" s="447">
        <f>'[7]заявки 2020-2021'!Q122</f>
        <v>0</v>
      </c>
      <c r="DV118" s="441">
        <f t="shared" si="1096"/>
        <v>1.8217723140422352e-002</v>
      </c>
      <c r="DW118" s="441">
        <v>0</v>
      </c>
      <c r="DX118" s="441">
        <f t="shared" si="1112"/>
        <v>0</v>
      </c>
      <c r="DY118" s="443">
        <f>'[7]заявки 2020-2021'!S122</f>
        <v>0</v>
      </c>
      <c r="DZ118" s="444">
        <f t="shared" si="1108"/>
        <v>0</v>
      </c>
      <c r="EA118" s="445">
        <f t="shared" si="1097"/>
        <v>0</v>
      </c>
      <c r="EB118" s="446"/>
    </row>
    <row r="119" ht="31.5">
      <c r="A119" s="152" t="s">
        <v>331</v>
      </c>
      <c r="B119" s="441">
        <f>'[7]численность 2020'!C132</f>
        <v>187.14999389648438</v>
      </c>
      <c r="C119" s="442">
        <v>1286.908936</v>
      </c>
      <c r="D119" s="442">
        <v>1235.9174800000001</v>
      </c>
      <c r="E119" s="442">
        <f>'[7]численность 2020'!D132</f>
        <v>1245.61865234375</v>
      </c>
      <c r="F119" s="441">
        <v>6.8763500000000004</v>
      </c>
      <c r="G119" s="441">
        <f t="shared" si="1067"/>
        <v>6.6038873672224403</v>
      </c>
      <c r="H119" s="441">
        <f t="shared" si="1117"/>
        <v>6.6557237134227289</v>
      </c>
      <c r="I119" s="443">
        <f>'[7]заявки 2020-2021'!O123</f>
        <v>435</v>
      </c>
      <c r="J119" s="444">
        <f t="shared" si="1118"/>
        <v>435.96652832031248</v>
      </c>
      <c r="K119" s="445">
        <f t="shared" si="1068"/>
        <v>435</v>
      </c>
      <c r="L119" s="446">
        <v>435</v>
      </c>
      <c r="M119" s="442">
        <v>46</v>
      </c>
      <c r="N119" s="442">
        <v>62</v>
      </c>
      <c r="O119" s="447">
        <f>'[7]заявки 2020-2021'!K123</f>
        <v>65</v>
      </c>
      <c r="P119" s="441">
        <f t="shared" si="1069"/>
        <v>0.24579215335397409</v>
      </c>
      <c r="Q119" s="441">
        <v>0.331285</v>
      </c>
      <c r="R119" s="441">
        <f t="shared" si="1070"/>
        <v>0.34731499930452858</v>
      </c>
      <c r="S119" s="443">
        <f>'[7]заявки 2020-2021'!M123</f>
        <v>9</v>
      </c>
      <c r="T119" s="443">
        <f>'[7]заявки 2020-2021'!N123</f>
        <v>5</v>
      </c>
      <c r="U119" s="444">
        <f t="shared" si="1106"/>
        <v>9.75</v>
      </c>
      <c r="V119" s="445">
        <f t="shared" si="1071"/>
        <v>9</v>
      </c>
      <c r="W119" s="446">
        <v>9</v>
      </c>
      <c r="X119" s="446">
        <v>5</v>
      </c>
      <c r="Y119" s="448"/>
      <c r="Z119" s="442">
        <v>1838.7730710000001</v>
      </c>
      <c r="AA119" s="442">
        <v>1922.3498540000001</v>
      </c>
      <c r="AB119" s="442">
        <f>'[7]численность 2020'!E132</f>
        <v>2002.3028564453125</v>
      </c>
      <c r="AC119" s="441">
        <v>9.8251299999999997</v>
      </c>
      <c r="AD119" s="441">
        <v>10.271706999999999</v>
      </c>
      <c r="AE119" s="441">
        <f t="shared" si="1111"/>
        <v>10.698920233750144</v>
      </c>
      <c r="AF119" s="443">
        <f>'[7]заявки 2020-2021'!J123</f>
        <v>100</v>
      </c>
      <c r="AG119" s="444">
        <f t="shared" si="1107"/>
        <v>100.11514282226563</v>
      </c>
      <c r="AH119" s="445">
        <f t="shared" si="1072"/>
        <v>100</v>
      </c>
      <c r="AI119" s="449">
        <f t="shared" si="1073"/>
        <v>75</v>
      </c>
      <c r="AJ119" s="446">
        <v>100</v>
      </c>
      <c r="AK119" s="446">
        <v>75</v>
      </c>
      <c r="AL119" s="442">
        <v>0</v>
      </c>
      <c r="AM119" s="442">
        <v>0</v>
      </c>
      <c r="AN119" s="442">
        <f>'[7]численность 2020'!F132</f>
        <v>0</v>
      </c>
      <c r="AO119" s="441">
        <v>0</v>
      </c>
      <c r="AP119" s="441">
        <v>0</v>
      </c>
      <c r="AQ119" s="441">
        <f t="shared" si="1074"/>
        <v>0</v>
      </c>
      <c r="AR119" s="443">
        <f>'[7]заявки 2020-2021'!D123</f>
        <v>0</v>
      </c>
      <c r="AS119" s="443">
        <f>'[7]заявки 2020-2021'!E123</f>
        <v>0</v>
      </c>
      <c r="AT119" s="444">
        <f t="shared" si="1100"/>
        <v>0</v>
      </c>
      <c r="AU119" s="449">
        <f t="shared" si="1075"/>
        <v>0</v>
      </c>
      <c r="AV119" s="446"/>
      <c r="AW119" s="444">
        <f t="shared" si="1076"/>
        <v>0</v>
      </c>
      <c r="AX119" s="445">
        <f t="shared" si="1077"/>
        <v>0</v>
      </c>
      <c r="AY119" s="446"/>
      <c r="AZ119" s="444">
        <f t="shared" si="1078"/>
        <v>0</v>
      </c>
      <c r="BA119" s="446"/>
      <c r="BB119" s="442">
        <v>194.15222199999999</v>
      </c>
      <c r="BC119" s="442">
        <v>219.446518</v>
      </c>
      <c r="BD119" s="442">
        <f>'[7]численность 2020'!G132</f>
        <v>271.22601318359375</v>
      </c>
      <c r="BE119" s="441">
        <v>1.037415</v>
      </c>
      <c r="BF119" s="441">
        <v>1.1725699999999999</v>
      </c>
      <c r="BG119" s="441">
        <f t="shared" si="1079"/>
        <v>1.449244039695845</v>
      </c>
      <c r="BH119" s="443">
        <f>'[7]заявки 2020-2021'!B123</f>
        <v>13</v>
      </c>
      <c r="BI119" s="443">
        <f>'[7]заявки 2020-2021'!C123</f>
        <v>3</v>
      </c>
      <c r="BJ119" s="444">
        <f t="shared" si="1101"/>
        <v>13.561300659179688</v>
      </c>
      <c r="BK119" s="449">
        <f t="shared" si="1080"/>
        <v>13</v>
      </c>
      <c r="BL119" s="446">
        <v>13</v>
      </c>
      <c r="BM119" s="444">
        <f t="shared" si="1081"/>
        <v>3.25</v>
      </c>
      <c r="BN119" s="445">
        <f t="shared" si="1082"/>
        <v>3</v>
      </c>
      <c r="BO119" s="446">
        <v>3</v>
      </c>
      <c r="BP119" s="444">
        <f t="shared" si="1098"/>
        <v>2.6000000000000001</v>
      </c>
      <c r="BQ119" s="446">
        <v>2</v>
      </c>
      <c r="BR119" s="442">
        <v>472.81778000000003</v>
      </c>
      <c r="BS119" s="442">
        <v>475.87838699999998</v>
      </c>
      <c r="BT119" s="442">
        <f>'[7]численность 2020'!H132</f>
        <v>512.86376953125</v>
      </c>
      <c r="BU119" s="441">
        <v>2.526411</v>
      </c>
      <c r="BV119" s="441">
        <v>2.5427650000000002</v>
      </c>
      <c r="BW119" s="441">
        <f t="shared" si="1083"/>
        <v>2.7403889193548308</v>
      </c>
      <c r="BX119" s="443">
        <f>'[7]заявки 2020-2021'!F123</f>
        <v>35</v>
      </c>
      <c r="BY119" s="443">
        <f>'[7]заявки 2020-2021'!G123</f>
        <v>5</v>
      </c>
      <c r="BZ119" s="443">
        <f>'[7]заявки 2020-2021'!H123</f>
        <v>2</v>
      </c>
      <c r="CA119" s="444">
        <f t="shared" si="1102"/>
        <v>35.900463867187504</v>
      </c>
      <c r="CB119" s="449">
        <f t="shared" si="1084"/>
        <v>35</v>
      </c>
      <c r="CC119" s="446">
        <v>35</v>
      </c>
      <c r="CD119" s="444">
        <f t="shared" si="1085"/>
        <v>4.375</v>
      </c>
      <c r="CE119" s="445">
        <f t="shared" si="1086"/>
        <v>4.375</v>
      </c>
      <c r="CF119" s="446">
        <v>5</v>
      </c>
      <c r="CG119" s="444">
        <f t="shared" si="1087"/>
        <v>4.375</v>
      </c>
      <c r="CH119" s="445">
        <f t="shared" si="1088"/>
        <v>2</v>
      </c>
      <c r="CI119" s="446">
        <v>2</v>
      </c>
      <c r="CJ119" s="444">
        <f t="shared" si="1099"/>
        <v>7</v>
      </c>
      <c r="CK119" s="446">
        <v>7</v>
      </c>
      <c r="CL119" s="450">
        <f t="shared" si="1103"/>
        <v>1</v>
      </c>
      <c r="CM119" s="442"/>
      <c r="CN119" s="442"/>
      <c r="CO119" s="442"/>
      <c r="CP119" s="441"/>
      <c r="CQ119" s="441"/>
      <c r="CR119" s="441"/>
      <c r="CS119" s="443"/>
      <c r="CT119" s="444"/>
      <c r="CU119" s="449"/>
      <c r="CV119" s="446"/>
      <c r="CW119" s="444"/>
      <c r="CX119" s="446"/>
      <c r="CY119" s="442">
        <v>0</v>
      </c>
      <c r="CZ119" s="442">
        <v>28.294813000000001</v>
      </c>
      <c r="DA119" s="442">
        <f>'[7]численность 2020'!I132</f>
        <v>49.51593017578125</v>
      </c>
      <c r="DB119" s="441">
        <v>0</v>
      </c>
      <c r="DC119" s="441">
        <v>0.15118799999999999</v>
      </c>
      <c r="DD119" s="441">
        <f t="shared" si="1092"/>
        <v>0.26457885007022386</v>
      </c>
      <c r="DE119" s="443">
        <f>'[7]заявки 2020-2021'!I123</f>
        <v>0</v>
      </c>
      <c r="DF119" s="444">
        <f t="shared" si="1104"/>
        <v>8.912867431640624</v>
      </c>
      <c r="DG119" s="445">
        <f t="shared" si="1093"/>
        <v>0</v>
      </c>
      <c r="DH119" s="446"/>
      <c r="DI119" s="442">
        <v>11.982392000000001</v>
      </c>
      <c r="DJ119" s="442">
        <v>8.8926560000000006</v>
      </c>
      <c r="DK119" s="442">
        <f>'[7]численность 2020'!J132</f>
        <v>13.743196487426758</v>
      </c>
      <c r="DL119" s="441">
        <v>4.7516000000000003e-002</v>
      </c>
      <c r="DM119" s="441">
        <v>4.7516000000000003e-002</v>
      </c>
      <c r="DN119" s="441">
        <f t="shared" si="1094"/>
        <v>7.3434127361117291e-002</v>
      </c>
      <c r="DO119" s="443">
        <f>'[7]заявки 2020-2021'!P123</f>
        <v>1</v>
      </c>
      <c r="DP119" s="444">
        <f t="shared" si="1105"/>
        <v>1.3743196487426759</v>
      </c>
      <c r="DQ119" s="445">
        <f t="shared" si="1095"/>
        <v>1</v>
      </c>
      <c r="DR119" s="446">
        <v>1</v>
      </c>
      <c r="DS119" s="442">
        <v>0</v>
      </c>
      <c r="DT119" s="447">
        <v>0</v>
      </c>
      <c r="DU119" s="447">
        <f>'[7]заявки 2020-2021'!Q123</f>
        <v>0</v>
      </c>
      <c r="DV119" s="441">
        <f t="shared" si="1096"/>
        <v>0</v>
      </c>
      <c r="DW119" s="441">
        <v>0</v>
      </c>
      <c r="DX119" s="441">
        <f t="shared" si="1112"/>
        <v>0</v>
      </c>
      <c r="DY119" s="443">
        <f>'[7]заявки 2020-2021'!S123</f>
        <v>0</v>
      </c>
      <c r="DZ119" s="444">
        <f t="shared" si="1108"/>
        <v>0</v>
      </c>
      <c r="EA119" s="445">
        <f t="shared" si="1097"/>
        <v>0</v>
      </c>
      <c r="EB119" s="446"/>
    </row>
    <row r="120" ht="47.25">
      <c r="A120" s="152" t="s">
        <v>332</v>
      </c>
      <c r="B120" s="441">
        <f>'[7]численность 2020'!C136</f>
        <v>363.30499267578125</v>
      </c>
      <c r="C120" s="442">
        <v>1491.6381839999999</v>
      </c>
      <c r="D120" s="442">
        <v>1691.2232670000001</v>
      </c>
      <c r="E120" s="442">
        <f>'[7]численность 2020'!D136</f>
        <v>1722.5452880859375</v>
      </c>
      <c r="F120" s="441">
        <v>3.4851359999999998</v>
      </c>
      <c r="G120" s="441">
        <f t="shared" si="1067"/>
        <v>4.6551060422966311</v>
      </c>
      <c r="H120" s="441">
        <f t="shared" si="1117"/>
        <v>4.7413201657351358</v>
      </c>
      <c r="I120" s="443">
        <f>'[7]заявки 2020-2021'!O124</f>
        <v>350</v>
      </c>
      <c r="J120" s="444">
        <f t="shared" si="1118"/>
        <v>602.89085083007808</v>
      </c>
      <c r="K120" s="445">
        <f t="shared" si="1068"/>
        <v>350</v>
      </c>
      <c r="L120" s="446">
        <v>350</v>
      </c>
      <c r="M120" s="442">
        <v>600</v>
      </c>
      <c r="N120" s="442">
        <v>750</v>
      </c>
      <c r="O120" s="447">
        <f>'[7]заявки 2020-2021'!K124</f>
        <v>750</v>
      </c>
      <c r="P120" s="441">
        <f t="shared" si="1069"/>
        <v>1.6515049671652844</v>
      </c>
      <c r="Q120" s="441">
        <v>2.0643530000000001</v>
      </c>
      <c r="R120" s="441">
        <f t="shared" si="1070"/>
        <v>2.0643812089566054</v>
      </c>
      <c r="S120" s="443">
        <f>'[7]заявки 2020-2021'!M124</f>
        <v>20</v>
      </c>
      <c r="T120" s="443">
        <f>'[7]заявки 2020-2021'!N124</f>
        <v>17</v>
      </c>
      <c r="U120" s="444">
        <f t="shared" si="1106"/>
        <v>112.5</v>
      </c>
      <c r="V120" s="445">
        <f t="shared" si="1071"/>
        <v>20</v>
      </c>
      <c r="W120" s="446">
        <v>20</v>
      </c>
      <c r="X120" s="446">
        <v>17</v>
      </c>
      <c r="Y120" s="448"/>
      <c r="Z120" s="442">
        <v>847.38391100000001</v>
      </c>
      <c r="AA120" s="442">
        <v>1155.549927</v>
      </c>
      <c r="AB120" s="442">
        <f>'[7]численность 2020'!E136</f>
        <v>1535.4744873046875</v>
      </c>
      <c r="AC120" s="441">
        <v>1.9798690000000001</v>
      </c>
      <c r="AD120" s="441">
        <v>3.1806169999999998</v>
      </c>
      <c r="AE120" s="441">
        <f t="shared" si="1111"/>
        <v>4.2264062378987663</v>
      </c>
      <c r="AF120" s="443">
        <f>'[7]заявки 2020-2021'!J124</f>
        <v>60</v>
      </c>
      <c r="AG120" s="444">
        <f t="shared" si="1107"/>
        <v>76.773724365234386</v>
      </c>
      <c r="AH120" s="445">
        <f t="shared" si="1072"/>
        <v>60</v>
      </c>
      <c r="AI120" s="449">
        <f t="shared" si="1073"/>
        <v>45</v>
      </c>
      <c r="AJ120" s="446">
        <v>60</v>
      </c>
      <c r="AK120" s="446">
        <v>45</v>
      </c>
      <c r="AL120" s="442">
        <v>964.10760500000004</v>
      </c>
      <c r="AM120" s="442">
        <v>1227.2117920000001</v>
      </c>
      <c r="AN120" s="442">
        <f>'[7]численность 2020'!F136</f>
        <v>1961.31396484375</v>
      </c>
      <c r="AO120" s="441">
        <v>2.2525879999999998</v>
      </c>
      <c r="AP120" s="441">
        <v>3.3778640000000002</v>
      </c>
      <c r="AQ120" s="441">
        <f t="shared" si="1074"/>
        <v>5.3985329251834848</v>
      </c>
      <c r="AR120" s="443">
        <f>'[7]заявки 2020-2021'!D124</f>
        <v>50</v>
      </c>
      <c r="AS120" s="443">
        <f>'[7]заявки 2020-2021'!E124</f>
        <v>0</v>
      </c>
      <c r="AT120" s="444">
        <f t="shared" si="1100"/>
        <v>156.9051171875</v>
      </c>
      <c r="AU120" s="449">
        <f t="shared" si="1075"/>
        <v>50</v>
      </c>
      <c r="AV120" s="446">
        <v>50</v>
      </c>
      <c r="AW120" s="444">
        <f t="shared" si="1076"/>
        <v>12.5</v>
      </c>
      <c r="AX120" s="445">
        <f t="shared" si="1077"/>
        <v>0</v>
      </c>
      <c r="AY120" s="446"/>
      <c r="AZ120" s="444">
        <f t="shared" si="1078"/>
        <v>25</v>
      </c>
      <c r="BA120" s="446">
        <v>25</v>
      </c>
      <c r="BB120" s="442">
        <v>564.06359899999995</v>
      </c>
      <c r="BC120" s="442">
        <v>623.83270300000004</v>
      </c>
      <c r="BD120" s="442">
        <f>'[7]численность 2020'!G136</f>
        <v>606.870361328125</v>
      </c>
      <c r="BE120" s="441">
        <v>1.317906</v>
      </c>
      <c r="BF120" s="441">
        <v>1.7170810000000001</v>
      </c>
      <c r="BG120" s="441">
        <f t="shared" si="1079"/>
        <v>1.6704156935979824</v>
      </c>
      <c r="BH120" s="443">
        <f>'[7]заявки 2020-2021'!B124</f>
        <v>13</v>
      </c>
      <c r="BI120" s="443">
        <f>'[7]заявки 2020-2021'!C124</f>
        <v>2</v>
      </c>
      <c r="BJ120" s="444">
        <f t="shared" si="1101"/>
        <v>30.343518066406251</v>
      </c>
      <c r="BK120" s="449">
        <f t="shared" si="1080"/>
        <v>13</v>
      </c>
      <c r="BL120" s="446">
        <v>13</v>
      </c>
      <c r="BM120" s="444">
        <f t="shared" si="1081"/>
        <v>3.25</v>
      </c>
      <c r="BN120" s="445">
        <f t="shared" si="1082"/>
        <v>2</v>
      </c>
      <c r="BO120" s="446">
        <v>2</v>
      </c>
      <c r="BP120" s="444">
        <f t="shared" si="1098"/>
        <v>2.6000000000000001</v>
      </c>
      <c r="BQ120" s="446">
        <v>2</v>
      </c>
      <c r="BR120" s="442">
        <v>675.02691700000003</v>
      </c>
      <c r="BS120" s="442">
        <v>819.63421600000004</v>
      </c>
      <c r="BT120" s="442">
        <f>'[7]численность 2020'!H136</f>
        <v>1040.3492431640625</v>
      </c>
      <c r="BU120" s="441">
        <v>1.5771660000000001</v>
      </c>
      <c r="BV120" s="441">
        <v>2.2560190000000002</v>
      </c>
      <c r="BW120" s="441">
        <f t="shared" si="1083"/>
        <v>2.863569904453489</v>
      </c>
      <c r="BX120" s="443">
        <f>'[7]заявки 2020-2021'!F124</f>
        <v>20</v>
      </c>
      <c r="BY120" s="443">
        <f>'[7]заявки 2020-2021'!G124</f>
        <v>2</v>
      </c>
      <c r="BZ120" s="443">
        <f>'[7]заявки 2020-2021'!H124</f>
        <v>1</v>
      </c>
      <c r="CA120" s="444">
        <f t="shared" si="1102"/>
        <v>72.824447021484389</v>
      </c>
      <c r="CB120" s="449">
        <f t="shared" si="1084"/>
        <v>20</v>
      </c>
      <c r="CC120" s="446">
        <v>20</v>
      </c>
      <c r="CD120" s="444">
        <f t="shared" si="1085"/>
        <v>2.5</v>
      </c>
      <c r="CE120" s="445">
        <f t="shared" si="1086"/>
        <v>2</v>
      </c>
      <c r="CF120" s="446">
        <v>2</v>
      </c>
      <c r="CG120" s="444">
        <f t="shared" si="1087"/>
        <v>2.5</v>
      </c>
      <c r="CH120" s="445">
        <f t="shared" si="1088"/>
        <v>1</v>
      </c>
      <c r="CI120" s="446">
        <v>1</v>
      </c>
      <c r="CJ120" s="444">
        <f t="shared" si="1099"/>
        <v>4</v>
      </c>
      <c r="CK120" s="446">
        <v>4</v>
      </c>
      <c r="CL120" s="450">
        <f t="shared" si="1103"/>
        <v>1</v>
      </c>
      <c r="CM120" s="442">
        <v>0</v>
      </c>
      <c r="CN120" s="442">
        <v>0</v>
      </c>
      <c r="CO120" s="442" t="e">
        <f>#NAME?</f>
        <v>#REF!</v>
      </c>
      <c r="CP120" s="441">
        <v>0</v>
      </c>
      <c r="CQ120" s="441">
        <v>0</v>
      </c>
      <c r="CR120" s="441" t="e">
        <f>#NAME?</f>
        <v>#REF!</v>
      </c>
      <c r="CS120" s="443" t="e">
        <f>#NAME?</f>
        <v>#REF!</v>
      </c>
      <c r="CT120" s="444" t="e">
        <f t="shared" si="1113"/>
        <v>#REF!</v>
      </c>
      <c r="CU120" s="449" t="e">
        <f t="shared" si="1090"/>
        <v>#REF!</v>
      </c>
      <c r="CV120" s="446"/>
      <c r="CW120" s="444">
        <f t="shared" si="1114"/>
        <v>0</v>
      </c>
      <c r="CX120" s="446"/>
      <c r="CY120" s="442">
        <v>0</v>
      </c>
      <c r="CZ120" s="442">
        <v>0</v>
      </c>
      <c r="DA120" s="442">
        <f>'[7]численность 2020'!I136</f>
        <v>0</v>
      </c>
      <c r="DB120" s="441">
        <v>0</v>
      </c>
      <c r="DC120" s="441">
        <v>0</v>
      </c>
      <c r="DD120" s="441">
        <f t="shared" si="1092"/>
        <v>0</v>
      </c>
      <c r="DE120" s="443">
        <f>'[7]заявки 2020-2021'!I124</f>
        <v>0</v>
      </c>
      <c r="DF120" s="444">
        <f t="shared" si="1104"/>
        <v>0</v>
      </c>
      <c r="DG120" s="445">
        <f t="shared" si="1093"/>
        <v>0</v>
      </c>
      <c r="DH120" s="446"/>
      <c r="DI120" s="442">
        <v>10.611247000000001</v>
      </c>
      <c r="DJ120" s="442">
        <v>1.4929589999999999</v>
      </c>
      <c r="DK120" s="442">
        <f>'[7]численность 2020'!J136</f>
        <v>8.8827629089355469</v>
      </c>
      <c r="DL120" s="441">
        <v>4.1089999999999998e-003</v>
      </c>
      <c r="DM120" s="441">
        <v>4.1089999999999998e-003</v>
      </c>
      <c r="DN120" s="441">
        <f t="shared" si="1094"/>
        <v>2.4449878443764343e-002</v>
      </c>
      <c r="DO120" s="443">
        <f>'[7]заявки 2020-2021'!P124</f>
        <v>0</v>
      </c>
      <c r="DP120" s="444">
        <f t="shared" si="1105"/>
        <v>0.88827629089355475</v>
      </c>
      <c r="DQ120" s="445">
        <f t="shared" si="1095"/>
        <v>0</v>
      </c>
      <c r="DR120" s="446"/>
      <c r="DS120" s="442">
        <v>610</v>
      </c>
      <c r="DT120" s="447">
        <v>620</v>
      </c>
      <c r="DU120" s="447">
        <f>'[7]заявки 2020-2021'!Q124</f>
        <v>620</v>
      </c>
      <c r="DV120" s="441">
        <f t="shared" si="1096"/>
        <v>1.6790300499513724</v>
      </c>
      <c r="DW120" s="441">
        <v>1.7065319999999999</v>
      </c>
      <c r="DX120" s="441">
        <f t="shared" si="1112"/>
        <v>1.7065551327374606</v>
      </c>
      <c r="DY120" s="443">
        <f>'[7]заявки 2020-2021'!S124</f>
        <v>8</v>
      </c>
      <c r="DZ120" s="444">
        <f t="shared" si="1108"/>
        <v>62</v>
      </c>
      <c r="EA120" s="445">
        <f t="shared" si="1097"/>
        <v>8</v>
      </c>
      <c r="EB120" s="446">
        <v>8</v>
      </c>
    </row>
    <row r="121" ht="47.25">
      <c r="A121" s="152" t="s">
        <v>333</v>
      </c>
      <c r="B121" s="441">
        <f>'[7]численность 2020'!C130</f>
        <v>394.3179931640625</v>
      </c>
      <c r="C121" s="442">
        <f t="shared" ref="C121:C135" si="1119">B121*F121</f>
        <v>1147.93505859375</v>
      </c>
      <c r="D121" s="442">
        <v>1175.2669679999999</v>
      </c>
      <c r="E121" s="442">
        <f>'[7]численность 2020'!D130</f>
        <v>1072.5447998046875</v>
      </c>
      <c r="F121" s="441">
        <v>2.9111910000000001</v>
      </c>
      <c r="G121" s="441">
        <f t="shared" si="1067"/>
        <v>2.9805055517323256</v>
      </c>
      <c r="H121" s="441">
        <f t="shared" si="1117"/>
        <v>2.7199996408950011</v>
      </c>
      <c r="I121" s="443">
        <f>'[7]заявки 2020-2021'!O128</f>
        <v>372</v>
      </c>
      <c r="J121" s="444">
        <f t="shared" si="1118"/>
        <v>375.39067993164059</v>
      </c>
      <c r="K121" s="445">
        <f t="shared" si="1068"/>
        <v>372</v>
      </c>
      <c r="L121" s="446">
        <v>372</v>
      </c>
      <c r="M121" s="442">
        <v>122</v>
      </c>
      <c r="N121" s="442">
        <v>181</v>
      </c>
      <c r="O121" s="447">
        <f>'[7]заявки 2020-2021'!K128</f>
        <v>203</v>
      </c>
      <c r="P121" s="441">
        <f t="shared" si="1069"/>
        <v>0.30939496070431632</v>
      </c>
      <c r="Q121" s="441">
        <v>0.45901999999999998</v>
      </c>
      <c r="R121" s="441">
        <f t="shared" si="1070"/>
        <v>0.51481292641783782</v>
      </c>
      <c r="S121" s="443">
        <f>'[7]заявки 2020-2021'!M128</f>
        <v>30</v>
      </c>
      <c r="T121" s="443">
        <f>'[7]заявки 2020-2021'!N128</f>
        <v>25</v>
      </c>
      <c r="U121" s="444">
        <f t="shared" si="1106"/>
        <v>30.449999999999999</v>
      </c>
      <c r="V121" s="445">
        <f t="shared" si="1071"/>
        <v>30</v>
      </c>
      <c r="W121" s="446">
        <v>30</v>
      </c>
      <c r="X121" s="446">
        <v>25</v>
      </c>
      <c r="Y121" s="448"/>
      <c r="Z121" s="442">
        <v>1354.821533</v>
      </c>
      <c r="AA121" s="442">
        <v>1273.205811</v>
      </c>
      <c r="AB121" s="442">
        <f>'[7]численность 2020'!E130</f>
        <v>1252.111328125</v>
      </c>
      <c r="AC121" s="441">
        <v>3.4358599999999999</v>
      </c>
      <c r="AD121" s="441">
        <v>3.2288809999999999</v>
      </c>
      <c r="AE121" s="441">
        <f t="shared" si="1111"/>
        <v>3.1753847144480631</v>
      </c>
      <c r="AF121" s="443">
        <f>'[7]заявки 2020-2021'!J128</f>
        <v>62</v>
      </c>
      <c r="AG121" s="444">
        <f t="shared" si="1107"/>
        <v>62.605566406250006</v>
      </c>
      <c r="AH121" s="445">
        <f t="shared" si="1072"/>
        <v>62</v>
      </c>
      <c r="AI121" s="449">
        <f t="shared" si="1073"/>
        <v>46.5</v>
      </c>
      <c r="AJ121" s="446">
        <v>62</v>
      </c>
      <c r="AK121" s="446">
        <v>46</v>
      </c>
      <c r="AL121" s="442">
        <v>125.27069899999999</v>
      </c>
      <c r="AM121" s="442">
        <v>313.1767578125</v>
      </c>
      <c r="AN121" s="442">
        <f>'[7]численность 2020'!F130</f>
        <v>400.38446044921875</v>
      </c>
      <c r="AO121" s="441">
        <v>0.31768999999999997</v>
      </c>
      <c r="AP121" s="441">
        <v>0.79422400000000004</v>
      </c>
      <c r="AQ121" s="441">
        <f t="shared" si="1074"/>
        <v>1.0153847082565979</v>
      </c>
      <c r="AR121" s="443">
        <f>'[7]заявки 2020-2021'!D128</f>
        <v>19</v>
      </c>
      <c r="AS121" s="443">
        <f>'[7]заявки 2020-2021'!E128</f>
        <v>4</v>
      </c>
      <c r="AT121" s="444">
        <f t="shared" si="1100"/>
        <v>20.019223022460938</v>
      </c>
      <c r="AU121" s="449">
        <f t="shared" si="1075"/>
        <v>19</v>
      </c>
      <c r="AV121" s="446">
        <v>19</v>
      </c>
      <c r="AW121" s="444">
        <f t="shared" si="1076"/>
        <v>4.75</v>
      </c>
      <c r="AX121" s="445">
        <f t="shared" si="1077"/>
        <v>4</v>
      </c>
      <c r="AY121" s="446">
        <v>4</v>
      </c>
      <c r="AZ121" s="444">
        <f t="shared" si="1078"/>
        <v>9.5</v>
      </c>
      <c r="BA121" s="446">
        <v>9</v>
      </c>
      <c r="BB121" s="442">
        <v>677.31591800000001</v>
      </c>
      <c r="BC121" s="442">
        <v>700.47198500000002</v>
      </c>
      <c r="BD121" s="442">
        <f>'[7]численность 2020'!G130</f>
        <v>653.759033203125</v>
      </c>
      <c r="BE121" s="441">
        <v>1.7176899999999999</v>
      </c>
      <c r="BF121" s="441">
        <v>1.7764139999999999</v>
      </c>
      <c r="BG121" s="441">
        <f t="shared" si="1079"/>
        <v>1.6579487736719074</v>
      </c>
      <c r="BH121" s="443">
        <f>'[7]заявки 2020-2021'!B128</f>
        <v>32</v>
      </c>
      <c r="BI121" s="443">
        <f>'[7]заявки 2020-2021'!C128</f>
        <v>8</v>
      </c>
      <c r="BJ121" s="444">
        <f t="shared" si="1101"/>
        <v>32.687951660156251</v>
      </c>
      <c r="BK121" s="449">
        <f t="shared" si="1080"/>
        <v>32</v>
      </c>
      <c r="BL121" s="446">
        <v>32</v>
      </c>
      <c r="BM121" s="444">
        <f t="shared" si="1081"/>
        <v>8</v>
      </c>
      <c r="BN121" s="445">
        <f t="shared" si="1082"/>
        <v>8</v>
      </c>
      <c r="BO121" s="446">
        <v>8</v>
      </c>
      <c r="BP121" s="444">
        <f t="shared" si="1098"/>
        <v>6.4000000000000004</v>
      </c>
      <c r="BQ121" s="446">
        <v>6</v>
      </c>
      <c r="BR121" s="442">
        <v>532.59027100000003</v>
      </c>
      <c r="BS121" s="442">
        <v>555.746399</v>
      </c>
      <c r="BT121" s="442">
        <f>'[7]численность 2020'!H130</f>
        <v>567.41351318359375</v>
      </c>
      <c r="BU121" s="441">
        <v>1.350662</v>
      </c>
      <c r="BV121" s="441">
        <v>1.409386</v>
      </c>
      <c r="BW121" s="441">
        <f t="shared" si="1083"/>
        <v>1.4389744394634105</v>
      </c>
      <c r="BX121" s="443">
        <f>'[7]заявки 2020-2021'!F128</f>
        <v>28</v>
      </c>
      <c r="BY121" s="443">
        <f>'[7]заявки 2020-2021'!G128</f>
        <v>6</v>
      </c>
      <c r="BZ121" s="443">
        <f>'[7]заявки 2020-2021'!H128</f>
        <v>1</v>
      </c>
      <c r="CA121" s="444">
        <f t="shared" si="1102"/>
        <v>28.370675659179689</v>
      </c>
      <c r="CB121" s="449">
        <f t="shared" si="1084"/>
        <v>28</v>
      </c>
      <c r="CC121" s="446">
        <v>28</v>
      </c>
      <c r="CD121" s="444">
        <f t="shared" si="1085"/>
        <v>3.5</v>
      </c>
      <c r="CE121" s="445">
        <f t="shared" si="1086"/>
        <v>3.5</v>
      </c>
      <c r="CF121" s="446">
        <v>6</v>
      </c>
      <c r="CG121" s="444">
        <f t="shared" si="1087"/>
        <v>3.5</v>
      </c>
      <c r="CH121" s="445">
        <f t="shared" si="1088"/>
        <v>1</v>
      </c>
      <c r="CI121" s="446">
        <v>1</v>
      </c>
      <c r="CJ121" s="444">
        <f t="shared" si="1099"/>
        <v>5.6000000000000005</v>
      </c>
      <c r="CK121" s="446">
        <v>5</v>
      </c>
      <c r="CL121" s="450">
        <f t="shared" si="1103"/>
        <v>1</v>
      </c>
      <c r="CM121" s="442"/>
      <c r="CN121" s="442"/>
      <c r="CO121" s="442"/>
      <c r="CP121" s="441"/>
      <c r="CQ121" s="441"/>
      <c r="CR121" s="441"/>
      <c r="CS121" s="443"/>
      <c r="CT121" s="444"/>
      <c r="CU121" s="449"/>
      <c r="CV121" s="446"/>
      <c r="CW121" s="444"/>
      <c r="CX121" s="446"/>
      <c r="CY121" s="442">
        <v>0</v>
      </c>
      <c r="CZ121" s="442">
        <v>73.074569999999994</v>
      </c>
      <c r="DA121" s="442">
        <f>'[7]численность 2020'!I130</f>
        <v>17.693756103515625</v>
      </c>
      <c r="DB121" s="441">
        <v>0</v>
      </c>
      <c r="DC121" s="441">
        <v>0.18531900000000001</v>
      </c>
      <c r="DD121" s="441">
        <f t="shared" si="1092"/>
        <v>4.4871794871794872e-002</v>
      </c>
      <c r="DE121" s="443">
        <f>'[7]заявки 2020-2021'!I128</f>
        <v>0</v>
      </c>
      <c r="DF121" s="444">
        <f t="shared" si="1104"/>
        <v>0</v>
      </c>
      <c r="DG121" s="445">
        <f t="shared" si="1093"/>
        <v>0</v>
      </c>
      <c r="DH121" s="446"/>
      <c r="DI121" s="442">
        <v>22.776491</v>
      </c>
      <c r="DJ121" s="442">
        <v>18.980409999999999</v>
      </c>
      <c r="DK121" s="442">
        <f>'[7]численность 2020'!J130</f>
        <v>20.221437454223633</v>
      </c>
      <c r="DL121" s="441">
        <v>4.8134999999999997e-002</v>
      </c>
      <c r="DM121" s="441">
        <v>4.8134999999999997e-002</v>
      </c>
      <c r="DN121" s="441">
        <f t="shared" si="1094"/>
        <v>5.1282056119133702e-002</v>
      </c>
      <c r="DO121" s="443">
        <f>'[7]заявки 2020-2021'!P128</f>
        <v>1</v>
      </c>
      <c r="DP121" s="444">
        <f t="shared" si="1105"/>
        <v>2.0221437454223632</v>
      </c>
      <c r="DQ121" s="445">
        <f t="shared" si="1095"/>
        <v>1</v>
      </c>
      <c r="DR121" s="446">
        <v>1</v>
      </c>
      <c r="DS121" s="442">
        <v>173</v>
      </c>
      <c r="DT121" s="447">
        <v>192</v>
      </c>
      <c r="DU121" s="447">
        <f>'[7]заявки 2020-2021'!Q128</f>
        <v>152</v>
      </c>
      <c r="DV121" s="441">
        <f t="shared" si="1096"/>
        <v>0.43873219837579286</v>
      </c>
      <c r="DW121" s="441">
        <v>0.48691699999999999</v>
      </c>
      <c r="DX121" s="441">
        <f t="shared" si="1112"/>
        <v>0.38547568874636134</v>
      </c>
      <c r="DY121" s="443">
        <f>'[7]заявки 2020-2021'!S128</f>
        <v>15</v>
      </c>
      <c r="DZ121" s="444">
        <f t="shared" si="1108"/>
        <v>15.200000000000001</v>
      </c>
      <c r="EA121" s="445">
        <f t="shared" si="1097"/>
        <v>15</v>
      </c>
      <c r="EB121" s="446">
        <v>15</v>
      </c>
    </row>
    <row r="122" ht="31.5">
      <c r="A122" s="152" t="s">
        <v>182</v>
      </c>
      <c r="B122" s="441">
        <f>'[7]численность 2020'!C131</f>
        <v>193.92599487304688</v>
      </c>
      <c r="C122" s="442">
        <f t="shared" si="1119"/>
        <v>469.72616577148438</v>
      </c>
      <c r="D122" s="442">
        <v>258.22644000000003</v>
      </c>
      <c r="E122" s="442">
        <f>'[7]численность 2020'!D131</f>
        <v>302.49380493164063</v>
      </c>
      <c r="F122" s="441">
        <v>2.422193</v>
      </c>
      <c r="G122" s="441">
        <f t="shared" si="1067"/>
        <v>1.3315720803636188</v>
      </c>
      <c r="H122" s="441">
        <f t="shared" si="1117"/>
        <v>1.5598414494646133</v>
      </c>
      <c r="I122" s="443">
        <f>'[7]заявки 2020-2021'!O127</f>
        <v>89</v>
      </c>
      <c r="J122" s="444">
        <f t="shared" si="1118"/>
        <v>105.87283172607421</v>
      </c>
      <c r="K122" s="445">
        <f t="shared" si="1068"/>
        <v>89</v>
      </c>
      <c r="L122" s="446">
        <v>89</v>
      </c>
      <c r="M122" s="442">
        <v>52</v>
      </c>
      <c r="N122" s="442">
        <v>58</v>
      </c>
      <c r="O122" s="447">
        <f>'[7]заявки 2020-2021'!K127</f>
        <v>80</v>
      </c>
      <c r="P122" s="441">
        <f t="shared" si="1069"/>
        <v>0.26814352575084976</v>
      </c>
      <c r="Q122" s="441">
        <v>0.29908299999999999</v>
      </c>
      <c r="R122" s="441">
        <f t="shared" si="1070"/>
        <v>0.41252850115515344</v>
      </c>
      <c r="S122" s="443">
        <f>'[7]заявки 2020-2021'!M127</f>
        <v>12</v>
      </c>
      <c r="T122" s="443">
        <f>'[7]заявки 2020-2021'!N127</f>
        <v>10</v>
      </c>
      <c r="U122" s="444">
        <f t="shared" si="1106"/>
        <v>12</v>
      </c>
      <c r="V122" s="445">
        <f t="shared" si="1071"/>
        <v>12</v>
      </c>
      <c r="W122" s="446">
        <v>12</v>
      </c>
      <c r="X122" s="446">
        <v>10</v>
      </c>
      <c r="Y122" s="448"/>
      <c r="Z122" s="442">
        <v>1793.3416749999999</v>
      </c>
      <c r="AA122" s="442">
        <v>2079.7475589999999</v>
      </c>
      <c r="AB122" s="442">
        <f>'[7]численность 2020'!E131</f>
        <v>1855.0289306640625</v>
      </c>
      <c r="AC122" s="441">
        <v>9.2475570000000005</v>
      </c>
      <c r="AD122" s="441">
        <v>10.724439</v>
      </c>
      <c r="AE122" s="441">
        <f t="shared" si="1111"/>
        <v>9.565653804578659</v>
      </c>
      <c r="AF122" s="443">
        <f>'[7]заявки 2020-2021'!J127</f>
        <v>93</v>
      </c>
      <c r="AG122" s="444">
        <f t="shared" si="1107"/>
        <v>92.751446533203136</v>
      </c>
      <c r="AH122" s="445">
        <f t="shared" si="1072"/>
        <v>92.751446533203136</v>
      </c>
      <c r="AI122" s="449">
        <f t="shared" si="1073"/>
        <v>69</v>
      </c>
      <c r="AJ122" s="446">
        <v>92</v>
      </c>
      <c r="AK122" s="446">
        <v>69</v>
      </c>
      <c r="AL122" s="442">
        <v>12.296497</v>
      </c>
      <c r="AM122" s="442">
        <v>190.595703125</v>
      </c>
      <c r="AN122" s="442">
        <f>'[7]численность 2020'!F131</f>
        <v>178.29920959472656</v>
      </c>
      <c r="AO122" s="441">
        <v>6.3408000000000006e-002</v>
      </c>
      <c r="AP122" s="441">
        <v>0.98282700000000001</v>
      </c>
      <c r="AQ122" s="441">
        <f t="shared" si="1074"/>
        <v>0.91941882114076379</v>
      </c>
      <c r="AR122" s="443">
        <f>'[7]заявки 2020-2021'!D127</f>
        <v>9</v>
      </c>
      <c r="AS122" s="443">
        <f>'[7]заявки 2020-2021'!E127</f>
        <v>0</v>
      </c>
      <c r="AT122" s="444">
        <f t="shared" si="1100"/>
        <v>5.348976287841797</v>
      </c>
      <c r="AU122" s="449">
        <f t="shared" si="1075"/>
        <v>5.348976287841797</v>
      </c>
      <c r="AV122" s="446">
        <v>4</v>
      </c>
      <c r="AW122" s="444">
        <f t="shared" si="1076"/>
        <v>1</v>
      </c>
      <c r="AX122" s="445">
        <f t="shared" si="1077"/>
        <v>0</v>
      </c>
      <c r="AY122" s="446"/>
      <c r="AZ122" s="444">
        <f t="shared" si="1078"/>
        <v>2</v>
      </c>
      <c r="BA122" s="446">
        <v>2</v>
      </c>
      <c r="BB122" s="442">
        <v>328.16275000000002</v>
      </c>
      <c r="BC122" s="442">
        <v>284.407715</v>
      </c>
      <c r="BD122" s="442">
        <f>'[7]численность 2020'!G131</f>
        <v>278.156982421875</v>
      </c>
      <c r="BE122" s="441">
        <v>1.6922060000000001</v>
      </c>
      <c r="BF122" s="441">
        <v>1.4665790000000001</v>
      </c>
      <c r="BG122" s="441">
        <f t="shared" si="1079"/>
        <v>1.4343460380542057</v>
      </c>
      <c r="BH122" s="443">
        <f>'[7]заявки 2020-2021'!B127</f>
        <v>14</v>
      </c>
      <c r="BI122" s="443">
        <f>'[7]заявки 2020-2021'!C127</f>
        <v>3</v>
      </c>
      <c r="BJ122" s="444">
        <f t="shared" si="1101"/>
        <v>13.907849121093751</v>
      </c>
      <c r="BK122" s="449">
        <f t="shared" si="1080"/>
        <v>13.907849121093751</v>
      </c>
      <c r="BL122" s="446">
        <v>13</v>
      </c>
      <c r="BM122" s="444">
        <f t="shared" si="1081"/>
        <v>3.25</v>
      </c>
      <c r="BN122" s="445">
        <f t="shared" si="1082"/>
        <v>3</v>
      </c>
      <c r="BO122" s="446">
        <v>3</v>
      </c>
      <c r="BP122" s="444">
        <f t="shared" si="1098"/>
        <v>2.6000000000000001</v>
      </c>
      <c r="BQ122" s="446">
        <v>2</v>
      </c>
      <c r="BR122" s="442">
        <v>237.52732800000001</v>
      </c>
      <c r="BS122" s="442">
        <v>368.79244999999997</v>
      </c>
      <c r="BT122" s="442">
        <f>'[7]численность 2020'!H131</f>
        <v>387.54458618164063</v>
      </c>
      <c r="BU122" s="441">
        <v>1.2248349999999999</v>
      </c>
      <c r="BV122" s="441">
        <v>1.9017170000000001</v>
      </c>
      <c r="BW122" s="441">
        <f t="shared" si="1083"/>
        <v>1.99841484085383</v>
      </c>
      <c r="BX122" s="443">
        <f>'[7]заявки 2020-2021'!F127</f>
        <v>20</v>
      </c>
      <c r="BY122" s="443">
        <f>'[7]заявки 2020-2021'!G127</f>
        <v>3</v>
      </c>
      <c r="BZ122" s="443">
        <f>'[7]заявки 2020-2021'!H127</f>
        <v>1</v>
      </c>
      <c r="CA122" s="444">
        <f t="shared" si="1102"/>
        <v>19.377229309082033</v>
      </c>
      <c r="CB122" s="449">
        <f t="shared" si="1084"/>
        <v>19.377229309082033</v>
      </c>
      <c r="CC122" s="446">
        <v>19</v>
      </c>
      <c r="CD122" s="444">
        <f t="shared" si="1085"/>
        <v>2.375</v>
      </c>
      <c r="CE122" s="445">
        <f t="shared" si="1086"/>
        <v>2.375</v>
      </c>
      <c r="CF122" s="446">
        <v>3</v>
      </c>
      <c r="CG122" s="444">
        <f t="shared" si="1087"/>
        <v>2.375</v>
      </c>
      <c r="CH122" s="445">
        <f t="shared" si="1088"/>
        <v>1</v>
      </c>
      <c r="CI122" s="446">
        <v>1</v>
      </c>
      <c r="CJ122" s="444">
        <f t="shared" si="1099"/>
        <v>3.8000000000000003</v>
      </c>
      <c r="CK122" s="446">
        <v>3</v>
      </c>
      <c r="CL122" s="450">
        <f t="shared" si="1103"/>
        <v>1</v>
      </c>
      <c r="CM122" s="442"/>
      <c r="CN122" s="442"/>
      <c r="CO122" s="442"/>
      <c r="CP122" s="441"/>
      <c r="CQ122" s="441"/>
      <c r="CR122" s="441"/>
      <c r="CS122" s="443"/>
      <c r="CT122" s="444"/>
      <c r="CU122" s="449"/>
      <c r="CV122" s="446"/>
      <c r="CW122" s="444"/>
      <c r="CX122" s="446"/>
      <c r="CY122" s="442">
        <v>25.105349</v>
      </c>
      <c r="CZ122" s="442">
        <v>43.037734999999998</v>
      </c>
      <c r="DA122" s="442">
        <f>'[7]численность 2020'!I131</f>
        <v>44.830974578857422</v>
      </c>
      <c r="DB122" s="441">
        <v>0.12945799999999999</v>
      </c>
      <c r="DC122" s="441">
        <v>0.22192899999999999</v>
      </c>
      <c r="DD122" s="441">
        <f t="shared" si="1092"/>
        <v>0.23117568435426047</v>
      </c>
      <c r="DE122" s="443">
        <f>'[7]заявки 2020-2021'!I127</f>
        <v>0</v>
      </c>
      <c r="DF122" s="444">
        <f t="shared" si="1104"/>
        <v>8.0695754241943352</v>
      </c>
      <c r="DG122" s="445">
        <f t="shared" si="1093"/>
        <v>0</v>
      </c>
      <c r="DH122" s="446"/>
      <c r="DI122" s="442">
        <v>0</v>
      </c>
      <c r="DJ122" s="442">
        <v>9.222372</v>
      </c>
      <c r="DK122" s="442">
        <f>'[7]численность 2020'!J131</f>
        <v>9.2223720550537109</v>
      </c>
      <c r="DL122" s="441">
        <v>4.7556000000000001e-002</v>
      </c>
      <c r="DM122" s="441">
        <v>4.7556000000000001e-002</v>
      </c>
      <c r="DN122" s="441">
        <f t="shared" si="1094"/>
        <v>4.7556141512080999e-002</v>
      </c>
      <c r="DO122" s="443">
        <f>'[7]заявки 2020-2021'!P127</f>
        <v>0</v>
      </c>
      <c r="DP122" s="444">
        <f t="shared" si="1105"/>
        <v>0.92223720550537114</v>
      </c>
      <c r="DQ122" s="445">
        <f t="shared" si="1095"/>
        <v>0</v>
      </c>
      <c r="DR122" s="446"/>
      <c r="DS122" s="442">
        <v>0</v>
      </c>
      <c r="DT122" s="447">
        <v>0</v>
      </c>
      <c r="DU122" s="447">
        <f>'[7]заявки 2020-2021'!Q127</f>
        <v>0</v>
      </c>
      <c r="DV122" s="441">
        <f t="shared" si="1096"/>
        <v>0</v>
      </c>
      <c r="DW122" s="441">
        <v>0</v>
      </c>
      <c r="DX122" s="441">
        <f t="shared" si="1112"/>
        <v>0</v>
      </c>
      <c r="DY122" s="443">
        <f>'[7]заявки 2020-2021'!S127</f>
        <v>0</v>
      </c>
      <c r="DZ122" s="444">
        <f t="shared" si="1108"/>
        <v>0</v>
      </c>
      <c r="EA122" s="445">
        <f t="shared" si="1097"/>
        <v>0</v>
      </c>
      <c r="EB122" s="446"/>
    </row>
    <row r="123" ht="47.25">
      <c r="A123" s="152" t="s">
        <v>334</v>
      </c>
      <c r="B123" s="441">
        <f>'[7]численность 2020'!C133</f>
        <v>264.69601440429688</v>
      </c>
      <c r="C123" s="442">
        <f t="shared" si="1119"/>
        <v>728.69256591796875</v>
      </c>
      <c r="D123" s="442">
        <v>451.54025300000001</v>
      </c>
      <c r="E123" s="442">
        <f>'[7]численность 2020'!D133</f>
        <v>488.90908813476563</v>
      </c>
      <c r="F123" s="441">
        <v>2.7529409999999999</v>
      </c>
      <c r="G123" s="441">
        <f t="shared" si="1067"/>
        <v>1.705882325813429</v>
      </c>
      <c r="H123" s="441">
        <f t="shared" si="1117"/>
        <v>1.8470587448589444</v>
      </c>
      <c r="I123" s="443">
        <f>'[7]заявки 2020-2021'!O126</f>
        <v>166</v>
      </c>
      <c r="J123" s="444">
        <f t="shared" si="1118"/>
        <v>171.11818084716796</v>
      </c>
      <c r="K123" s="445">
        <f t="shared" si="1068"/>
        <v>166</v>
      </c>
      <c r="L123" s="446">
        <v>99</v>
      </c>
      <c r="M123" s="442">
        <v>76</v>
      </c>
      <c r="N123" s="442">
        <v>79</v>
      </c>
      <c r="O123" s="447">
        <f>'[7]заявки 2020-2021'!K126</f>
        <v>79</v>
      </c>
      <c r="P123" s="441">
        <f t="shared" si="1069"/>
        <v>0.28712181470143916</v>
      </c>
      <c r="Q123" s="441">
        <v>0.298456</v>
      </c>
      <c r="R123" s="441">
        <f t="shared" si="1070"/>
        <v>0.298455570544917</v>
      </c>
      <c r="S123" s="443">
        <f>'[7]заявки 2020-2021'!M126</f>
        <v>11</v>
      </c>
      <c r="T123" s="443">
        <f>'[7]заявки 2020-2021'!N126</f>
        <v>11</v>
      </c>
      <c r="U123" s="444">
        <f t="shared" si="1106"/>
        <v>11.85</v>
      </c>
      <c r="V123" s="445">
        <f t="shared" si="1071"/>
        <v>11</v>
      </c>
      <c r="W123" s="446">
        <v>11</v>
      </c>
      <c r="X123" s="446">
        <v>11</v>
      </c>
      <c r="Y123" s="448"/>
      <c r="Z123" s="442">
        <v>1221.8835449999999</v>
      </c>
      <c r="AA123" s="442">
        <v>1584.543091</v>
      </c>
      <c r="AB123" s="442">
        <f>'[7]численность 2020'!E133</f>
        <v>1433.89990234375</v>
      </c>
      <c r="AC123" s="441">
        <v>4.6161770000000004</v>
      </c>
      <c r="AD123" s="441">
        <v>5.986275</v>
      </c>
      <c r="AE123" s="441">
        <f t="shared" si="1111"/>
        <v>5.4171571323836041</v>
      </c>
      <c r="AF123" s="443">
        <f>'[7]заявки 2020-2021'!J126</f>
        <v>54</v>
      </c>
      <c r="AG123" s="444">
        <f t="shared" si="1107"/>
        <v>71.694995117187503</v>
      </c>
      <c r="AH123" s="445">
        <f t="shared" si="1072"/>
        <v>54</v>
      </c>
      <c r="AI123" s="449">
        <f t="shared" si="1073"/>
        <v>40.5</v>
      </c>
      <c r="AJ123" s="446">
        <v>54</v>
      </c>
      <c r="AK123" s="446">
        <v>40</v>
      </c>
      <c r="AL123" s="442">
        <v>93.422134</v>
      </c>
      <c r="AM123" s="442">
        <v>303.62191799999999</v>
      </c>
      <c r="AN123" s="442">
        <f>'[7]численность 2020'!F133</f>
        <v>439.86251831054688</v>
      </c>
      <c r="AO123" s="441">
        <v>0.352941</v>
      </c>
      <c r="AP123" s="441">
        <v>1.1470590000000001</v>
      </c>
      <c r="AQ123" s="441">
        <f t="shared" si="1074"/>
        <v>1.6617647957430162</v>
      </c>
      <c r="AR123" s="443">
        <f>'[7]заявки 2020-2021'!D126</f>
        <v>15</v>
      </c>
      <c r="AS123" s="443">
        <f>'[7]заявки 2020-2021'!E126</f>
        <v>0</v>
      </c>
      <c r="AT123" s="444">
        <f t="shared" si="1100"/>
        <v>21.993125915527344</v>
      </c>
      <c r="AU123" s="449">
        <f t="shared" si="1075"/>
        <v>15</v>
      </c>
      <c r="AV123" s="446">
        <v>14</v>
      </c>
      <c r="AW123" s="444">
        <f t="shared" si="1076"/>
        <v>3.5</v>
      </c>
      <c r="AX123" s="445">
        <f t="shared" si="1077"/>
        <v>0</v>
      </c>
      <c r="AY123" s="446"/>
      <c r="AZ123" s="444">
        <f t="shared" si="1078"/>
        <v>7</v>
      </c>
      <c r="BA123" s="446">
        <v>7</v>
      </c>
      <c r="BB123" s="442">
        <v>249.32029700000001</v>
      </c>
      <c r="BC123" s="442">
        <v>380</v>
      </c>
      <c r="BD123" s="442">
        <f>'[7]численность 2020'!G133</f>
        <v>451.15103149414063</v>
      </c>
      <c r="BE123" s="441">
        <v>0.94191199999999997</v>
      </c>
      <c r="BF123" s="441">
        <v>1.4356089999999999</v>
      </c>
      <c r="BG123" s="441">
        <f t="shared" si="1079"/>
        <v>1.7044118798292605</v>
      </c>
      <c r="BH123" s="443">
        <f>'[7]заявки 2020-2021'!B126</f>
        <v>21</v>
      </c>
      <c r="BI123" s="443">
        <f>'[7]заявки 2020-2021'!C126</f>
        <v>4</v>
      </c>
      <c r="BJ123" s="444">
        <f t="shared" si="1101"/>
        <v>22.557551574707034</v>
      </c>
      <c r="BK123" s="449">
        <f t="shared" si="1080"/>
        <v>21</v>
      </c>
      <c r="BL123" s="446">
        <v>21</v>
      </c>
      <c r="BM123" s="444">
        <f t="shared" si="1081"/>
        <v>5.25</v>
      </c>
      <c r="BN123" s="445">
        <f t="shared" si="1082"/>
        <v>4</v>
      </c>
      <c r="BO123" s="446">
        <v>4</v>
      </c>
      <c r="BP123" s="444">
        <f t="shared" si="1098"/>
        <v>4.2000000000000002</v>
      </c>
      <c r="BQ123" s="446">
        <v>4</v>
      </c>
      <c r="BR123" s="442">
        <v>205.78817699999999</v>
      </c>
      <c r="BS123" s="442">
        <v>320.55465700000002</v>
      </c>
      <c r="BT123" s="442">
        <f>'[7]численность 2020'!H133</f>
        <v>411.57635498046875</v>
      </c>
      <c r="BU123" s="441">
        <v>0.777451</v>
      </c>
      <c r="BV123" s="441">
        <v>1.2110289999999999</v>
      </c>
      <c r="BW123" s="441">
        <f t="shared" si="1083"/>
        <v>1.5549019727657354</v>
      </c>
      <c r="BX123" s="443">
        <f>'[7]заявки 2020-2021'!F126</f>
        <v>19</v>
      </c>
      <c r="BY123" s="443">
        <f>'[7]заявки 2020-2021'!G126</f>
        <v>2</v>
      </c>
      <c r="BZ123" s="443">
        <f>'[7]заявки 2020-2021'!H126</f>
        <v>1</v>
      </c>
      <c r="CA123" s="444">
        <f t="shared" si="1102"/>
        <v>20.57881774902344</v>
      </c>
      <c r="CB123" s="449">
        <f t="shared" si="1084"/>
        <v>19</v>
      </c>
      <c r="CC123" s="446">
        <v>19</v>
      </c>
      <c r="CD123" s="444">
        <f t="shared" si="1085"/>
        <v>2.375</v>
      </c>
      <c r="CE123" s="445">
        <f t="shared" si="1086"/>
        <v>2</v>
      </c>
      <c r="CF123" s="446">
        <v>2</v>
      </c>
      <c r="CG123" s="444">
        <f t="shared" si="1087"/>
        <v>2.375</v>
      </c>
      <c r="CH123" s="445">
        <f t="shared" si="1088"/>
        <v>1</v>
      </c>
      <c r="CI123" s="446">
        <v>1</v>
      </c>
      <c r="CJ123" s="444">
        <f t="shared" si="1099"/>
        <v>3.8000000000000003</v>
      </c>
      <c r="CK123" s="446">
        <v>3</v>
      </c>
      <c r="CL123" s="450">
        <f t="shared" si="1103"/>
        <v>1</v>
      </c>
      <c r="CM123" s="442"/>
      <c r="CN123" s="442"/>
      <c r="CO123" s="442"/>
      <c r="CP123" s="441"/>
      <c r="CQ123" s="441"/>
      <c r="CR123" s="441"/>
      <c r="CS123" s="443"/>
      <c r="CT123" s="444"/>
      <c r="CU123" s="449"/>
      <c r="CV123" s="446"/>
      <c r="CW123" s="444"/>
      <c r="CX123" s="446"/>
      <c r="CY123" s="442">
        <v>45.413531999999996</v>
      </c>
      <c r="CZ123" s="442">
        <v>79.473686000000001</v>
      </c>
      <c r="DA123" s="442">
        <f>'[7]численность 2020'!I133</f>
        <v>79.473686218261719</v>
      </c>
      <c r="DB123" s="441">
        <v>0.171569</v>
      </c>
      <c r="DC123" s="441">
        <v>0.30024499999999998</v>
      </c>
      <c r="DD123" s="441">
        <f t="shared" si="1092"/>
        <v>0.30024511852631658</v>
      </c>
      <c r="DE123" s="443">
        <f>'[7]заявки 2020-2021'!I126</f>
        <v>0</v>
      </c>
      <c r="DF123" s="444">
        <f t="shared" si="1104"/>
        <v>14.305263519287109</v>
      </c>
      <c r="DG123" s="445">
        <f t="shared" si="1093"/>
        <v>0</v>
      </c>
      <c r="DH123" s="446"/>
      <c r="DI123" s="442">
        <v>0</v>
      </c>
      <c r="DJ123" s="442">
        <v>10.380236999999999</v>
      </c>
      <c r="DK123" s="442">
        <f>'[7]численность 2020'!J133</f>
        <v>10.380236625671387</v>
      </c>
      <c r="DL123" s="441">
        <v>3.9216000000000001e-002</v>
      </c>
      <c r="DM123" s="441">
        <v>3.9216000000000001e-002</v>
      </c>
      <c r="DN123" s="441">
        <f t="shared" si="1094"/>
        <v>3.9215689170962e-002</v>
      </c>
      <c r="DO123" s="443">
        <f>'[7]заявки 2020-2021'!P126</f>
        <v>0</v>
      </c>
      <c r="DP123" s="444">
        <f t="shared" si="1105"/>
        <v>1.0380236625671386</v>
      </c>
      <c r="DQ123" s="445">
        <f t="shared" si="1095"/>
        <v>0</v>
      </c>
      <c r="DR123" s="446"/>
      <c r="DS123" s="442">
        <v>0</v>
      </c>
      <c r="DT123" s="447">
        <v>0</v>
      </c>
      <c r="DU123" s="447">
        <f>'[7]заявки 2020-2021'!Q126</f>
        <v>0</v>
      </c>
      <c r="DV123" s="441">
        <f t="shared" si="1096"/>
        <v>0</v>
      </c>
      <c r="DW123" s="441">
        <v>0</v>
      </c>
      <c r="DX123" s="441">
        <f t="shared" si="1112"/>
        <v>0</v>
      </c>
      <c r="DY123" s="443">
        <f>'[7]заявки 2020-2021'!S126</f>
        <v>0</v>
      </c>
      <c r="DZ123" s="444">
        <f t="shared" si="1108"/>
        <v>0</v>
      </c>
      <c r="EA123" s="445">
        <f t="shared" si="1097"/>
        <v>0</v>
      </c>
      <c r="EB123" s="446"/>
    </row>
    <row r="124" ht="31.5">
      <c r="A124" s="152" t="s">
        <v>335</v>
      </c>
      <c r="B124" s="441">
        <f>'[7]численность 2020'!C134</f>
        <v>93.550003051757813</v>
      </c>
      <c r="C124" s="442">
        <v>795.78515625</v>
      </c>
      <c r="D124" s="442">
        <v>797.135986</v>
      </c>
      <c r="E124" s="442">
        <f>'[7]численность 2020'!D134</f>
        <v>618.34783935546875</v>
      </c>
      <c r="F124" s="441">
        <v>8.8126809999999995</v>
      </c>
      <c r="G124" s="441">
        <f t="shared" si="1067"/>
        <v>8.5209616282652458</v>
      </c>
      <c r="H124" s="441">
        <f t="shared" si="1117"/>
        <v>6.6098110014316021</v>
      </c>
      <c r="I124" s="443">
        <f>'[7]заявки 2020-2021'!O125</f>
        <v>180</v>
      </c>
      <c r="J124" s="444">
        <f t="shared" si="1118"/>
        <v>216.42174377441404</v>
      </c>
      <c r="K124" s="445">
        <f t="shared" si="1068"/>
        <v>180</v>
      </c>
      <c r="L124" s="446">
        <v>180</v>
      </c>
      <c r="M124" s="442">
        <v>47</v>
      </c>
      <c r="N124" s="442">
        <v>47</v>
      </c>
      <c r="O124" s="447">
        <f>'[7]заявки 2020-2021'!K125</f>
        <v>62</v>
      </c>
      <c r="P124" s="441">
        <f t="shared" si="1069"/>
        <v>0.50240511455672121</v>
      </c>
      <c r="Q124" s="441">
        <v>0.50240499999999999</v>
      </c>
      <c r="R124" s="441">
        <f t="shared" si="1070"/>
        <v>0.66274717239397263</v>
      </c>
      <c r="S124" s="443">
        <f>'[7]заявки 2020-2021'!M125</f>
        <v>6</v>
      </c>
      <c r="T124" s="443">
        <f>'[7]заявки 2020-2021'!N125</f>
        <v>4</v>
      </c>
      <c r="U124" s="444">
        <f t="shared" si="1106"/>
        <v>9.2999999999999989</v>
      </c>
      <c r="V124" s="445">
        <f t="shared" si="1071"/>
        <v>6</v>
      </c>
      <c r="W124" s="446">
        <v>6</v>
      </c>
      <c r="X124" s="446">
        <v>4</v>
      </c>
      <c r="Y124" s="448"/>
      <c r="Z124" s="442">
        <v>1208.621582</v>
      </c>
      <c r="AA124" s="442">
        <v>1278.739014</v>
      </c>
      <c r="AB124" s="442">
        <f>'[7]численность 2020'!E134</f>
        <v>1270.6326904296875</v>
      </c>
      <c r="AC124" s="441">
        <v>13.384513</v>
      </c>
      <c r="AD124" s="441">
        <v>13.669043</v>
      </c>
      <c r="AE124" s="441">
        <f t="shared" si="1111"/>
        <v>13.582390689251957</v>
      </c>
      <c r="AF124" s="443">
        <f>'[7]заявки 2020-2021'!J125</f>
        <v>62</v>
      </c>
      <c r="AG124" s="444">
        <f t="shared" si="1107"/>
        <v>63.531634521484378</v>
      </c>
      <c r="AH124" s="445">
        <f t="shared" si="1072"/>
        <v>62</v>
      </c>
      <c r="AI124" s="449">
        <f t="shared" si="1073"/>
        <v>46.5</v>
      </c>
      <c r="AJ124" s="446">
        <v>62</v>
      </c>
      <c r="AK124" s="446">
        <v>46</v>
      </c>
      <c r="AL124" s="442">
        <v>0</v>
      </c>
      <c r="AM124" s="442">
        <v>0</v>
      </c>
      <c r="AN124" s="442">
        <f>'[7]численность 2020'!F134</f>
        <v>0</v>
      </c>
      <c r="AO124" s="441">
        <v>0</v>
      </c>
      <c r="AP124" s="441">
        <v>0</v>
      </c>
      <c r="AQ124" s="441">
        <f t="shared" si="1074"/>
        <v>0</v>
      </c>
      <c r="AR124" s="443">
        <f>'[7]заявки 2020-2021'!D125</f>
        <v>0</v>
      </c>
      <c r="AS124" s="443">
        <f>'[7]заявки 2020-2021'!E125</f>
        <v>0</v>
      </c>
      <c r="AT124" s="444">
        <f t="shared" si="1100"/>
        <v>0</v>
      </c>
      <c r="AU124" s="449">
        <f t="shared" si="1075"/>
        <v>0</v>
      </c>
      <c r="AV124" s="446"/>
      <c r="AW124" s="444">
        <f t="shared" si="1076"/>
        <v>0</v>
      </c>
      <c r="AX124" s="445">
        <f t="shared" si="1077"/>
        <v>0</v>
      </c>
      <c r="AY124" s="446"/>
      <c r="AZ124" s="444">
        <f t="shared" si="1078"/>
        <v>0</v>
      </c>
      <c r="BA124" s="446"/>
      <c r="BB124" s="442">
        <v>121.205742</v>
      </c>
      <c r="BC124" s="442">
        <v>126.955589</v>
      </c>
      <c r="BD124" s="442">
        <f>'[7]численность 2020'!G134</f>
        <v>140.37132263183594</v>
      </c>
      <c r="BE124" s="441">
        <v>1.3422559999999999</v>
      </c>
      <c r="BF124" s="441">
        <v>1.3570880000000001</v>
      </c>
      <c r="BG124" s="441">
        <f t="shared" si="1079"/>
        <v>1.5004951154750212</v>
      </c>
      <c r="BH124" s="443">
        <f>'[7]заявки 2020-2021'!B125</f>
        <v>5</v>
      </c>
      <c r="BI124" s="443">
        <f>'[7]заявки 2020-2021'!C125</f>
        <v>1</v>
      </c>
      <c r="BJ124" s="444">
        <f t="shared" si="1101"/>
        <v>7.0185661315917969</v>
      </c>
      <c r="BK124" s="449">
        <f t="shared" si="1080"/>
        <v>5</v>
      </c>
      <c r="BL124" s="446">
        <v>5</v>
      </c>
      <c r="BM124" s="444">
        <f t="shared" si="1081"/>
        <v>1.25</v>
      </c>
      <c r="BN124" s="445">
        <f t="shared" si="1082"/>
        <v>1</v>
      </c>
      <c r="BO124" s="446">
        <v>1</v>
      </c>
      <c r="BP124" s="444">
        <f t="shared" si="1098"/>
        <v>1</v>
      </c>
      <c r="BQ124" s="446">
        <v>1</v>
      </c>
      <c r="BR124" s="442">
        <v>212.110062</v>
      </c>
      <c r="BS124" s="442">
        <v>232.97004699999999</v>
      </c>
      <c r="BT124" s="442">
        <f>'[7]численность 2020'!H134</f>
        <v>213.83671569824219</v>
      </c>
      <c r="BU124" s="441">
        <v>2.3489490000000002</v>
      </c>
      <c r="BV124" s="441">
        <v>2.490326</v>
      </c>
      <c r="BW124" s="441">
        <f t="shared" si="1083"/>
        <v>2.2858012690810297</v>
      </c>
      <c r="BX124" s="443">
        <f>'[7]заявки 2020-2021'!F125</f>
        <v>8</v>
      </c>
      <c r="BY124" s="443">
        <f>'[7]заявки 2020-2021'!G125</f>
        <v>1</v>
      </c>
      <c r="BZ124" s="443">
        <f>'[7]заявки 2020-2021'!H125</f>
        <v>1</v>
      </c>
      <c r="CA124" s="444">
        <f t="shared" si="1102"/>
        <v>14.968570098876954</v>
      </c>
      <c r="CB124" s="449">
        <f t="shared" si="1084"/>
        <v>8</v>
      </c>
      <c r="CC124" s="446">
        <v>8</v>
      </c>
      <c r="CD124" s="444">
        <f t="shared" si="1085"/>
        <v>1</v>
      </c>
      <c r="CE124" s="445">
        <f t="shared" si="1086"/>
        <v>1</v>
      </c>
      <c r="CF124" s="446">
        <v>1</v>
      </c>
      <c r="CG124" s="444">
        <f t="shared" si="1087"/>
        <v>1</v>
      </c>
      <c r="CH124" s="445">
        <f t="shared" si="1088"/>
        <v>1</v>
      </c>
      <c r="CI124" s="446">
        <v>1</v>
      </c>
      <c r="CJ124" s="444">
        <f t="shared" si="1099"/>
        <v>1.6000000000000001</v>
      </c>
      <c r="CK124" s="446">
        <v>1</v>
      </c>
      <c r="CL124" s="450">
        <f t="shared" si="1103"/>
        <v>1</v>
      </c>
      <c r="CM124" s="442">
        <v>0</v>
      </c>
      <c r="CN124" s="442">
        <v>0</v>
      </c>
      <c r="CO124" s="442" t="e">
        <f>#NAME?</f>
        <v>#REF!</v>
      </c>
      <c r="CP124" s="441">
        <v>0</v>
      </c>
      <c r="CQ124" s="441">
        <v>0</v>
      </c>
      <c r="CR124" s="441" t="e">
        <f>#NAME?</f>
        <v>#REF!</v>
      </c>
      <c r="CS124" s="443" t="e">
        <f>#NAME?</f>
        <v>#REF!</v>
      </c>
      <c r="CT124" s="444" t="e">
        <f t="shared" si="1113"/>
        <v>#REF!</v>
      </c>
      <c r="CU124" s="449" t="e">
        <f t="shared" si="1090"/>
        <v>#REF!</v>
      </c>
      <c r="CV124" s="446"/>
      <c r="CW124" s="444">
        <f t="shared" si="1114"/>
        <v>0</v>
      </c>
      <c r="CX124" s="446"/>
      <c r="CY124" s="442">
        <v>0</v>
      </c>
      <c r="CZ124" s="442">
        <v>0</v>
      </c>
      <c r="DA124" s="442">
        <f>'[7]численность 2020'!I134</f>
        <v>0</v>
      </c>
      <c r="DB124" s="441">
        <v>0</v>
      </c>
      <c r="DC124" s="441">
        <v>0</v>
      </c>
      <c r="DD124" s="441">
        <f t="shared" si="1092"/>
        <v>0</v>
      </c>
      <c r="DE124" s="443">
        <f>'[7]заявки 2020-2021'!I125</f>
        <v>0</v>
      </c>
      <c r="DF124" s="444">
        <f t="shared" si="1104"/>
        <v>0</v>
      </c>
      <c r="DG124" s="445">
        <f t="shared" si="1093"/>
        <v>0</v>
      </c>
      <c r="DH124" s="446"/>
      <c r="DI124" s="442">
        <v>0</v>
      </c>
      <c r="DJ124" s="442">
        <v>0</v>
      </c>
      <c r="DK124" s="442">
        <f>'[7]численность 2020'!J134</f>
        <v>0</v>
      </c>
      <c r="DL124" s="441">
        <v>0</v>
      </c>
      <c r="DM124" s="441">
        <v>0</v>
      </c>
      <c r="DN124" s="441">
        <f t="shared" si="1094"/>
        <v>0</v>
      </c>
      <c r="DO124" s="443">
        <f>'[7]заявки 2020-2021'!P125</f>
        <v>0</v>
      </c>
      <c r="DP124" s="444">
        <f t="shared" si="1105"/>
        <v>0</v>
      </c>
      <c r="DQ124" s="445">
        <f t="shared" si="1095"/>
        <v>0</v>
      </c>
      <c r="DR124" s="446"/>
      <c r="DS124" s="442">
        <v>0</v>
      </c>
      <c r="DT124" s="447">
        <v>0</v>
      </c>
      <c r="DU124" s="447">
        <f>'[7]заявки 2020-2021'!Q125</f>
        <v>0</v>
      </c>
      <c r="DV124" s="441">
        <f t="shared" si="1096"/>
        <v>0</v>
      </c>
      <c r="DW124" s="441">
        <v>0</v>
      </c>
      <c r="DX124" s="441">
        <f t="shared" si="1112"/>
        <v>0</v>
      </c>
      <c r="DY124" s="443">
        <f>'[7]заявки 2020-2021'!S125</f>
        <v>0</v>
      </c>
      <c r="DZ124" s="444">
        <f t="shared" si="1108"/>
        <v>0</v>
      </c>
      <c r="EA124" s="445">
        <f t="shared" si="1097"/>
        <v>0</v>
      </c>
      <c r="EB124" s="446"/>
    </row>
    <row r="125" ht="15.75">
      <c r="A125" s="268" t="s">
        <v>187</v>
      </c>
      <c r="B125" s="441"/>
      <c r="C125" s="442"/>
      <c r="D125" s="442"/>
      <c r="E125" s="442"/>
      <c r="F125" s="441"/>
      <c r="G125" s="441" t="e">
        <f t="shared" si="1067"/>
        <v>#DIV/0!</v>
      </c>
      <c r="H125" s="441"/>
      <c r="I125" s="443"/>
      <c r="J125" s="444"/>
      <c r="K125" s="445">
        <f t="shared" si="1068"/>
        <v>0</v>
      </c>
      <c r="L125" s="446"/>
      <c r="M125" s="442"/>
      <c r="N125" s="442"/>
      <c r="O125" s="447"/>
      <c r="P125" s="441"/>
      <c r="Q125" s="441"/>
      <c r="R125" s="441" t="e">
        <f t="shared" si="1070"/>
        <v>#DIV/0!</v>
      </c>
      <c r="S125" s="443"/>
      <c r="T125" s="443"/>
      <c r="U125" s="444">
        <f t="shared" si="1106"/>
        <v>0</v>
      </c>
      <c r="V125" s="445">
        <f t="shared" si="1071"/>
        <v>0</v>
      </c>
      <c r="W125" s="446"/>
      <c r="X125" s="446"/>
      <c r="Y125" s="448"/>
      <c r="Z125" s="442"/>
      <c r="AA125" s="442"/>
      <c r="AB125" s="442"/>
      <c r="AC125" s="441"/>
      <c r="AD125" s="441"/>
      <c r="AE125" s="441" t="e">
        <f t="shared" si="1111"/>
        <v>#DIV/0!</v>
      </c>
      <c r="AF125" s="443"/>
      <c r="AG125" s="444">
        <f t="shared" si="1107"/>
        <v>0</v>
      </c>
      <c r="AH125" s="445">
        <f t="shared" si="1072"/>
        <v>0</v>
      </c>
      <c r="AI125" s="449">
        <f t="shared" si="1073"/>
        <v>0</v>
      </c>
      <c r="AJ125" s="446"/>
      <c r="AK125" s="446"/>
      <c r="AL125" s="442"/>
      <c r="AM125" s="442"/>
      <c r="AN125" s="442"/>
      <c r="AO125" s="441"/>
      <c r="AP125" s="441"/>
      <c r="AQ125" s="441" t="e">
        <f t="shared" si="1074"/>
        <v>#DIV/0!</v>
      </c>
      <c r="AR125" s="443"/>
      <c r="AS125" s="443"/>
      <c r="AT125" s="444">
        <f t="shared" si="1100"/>
        <v>0</v>
      </c>
      <c r="AU125" s="449">
        <f t="shared" si="1075"/>
        <v>0</v>
      </c>
      <c r="AV125" s="446"/>
      <c r="AW125" s="444">
        <f t="shared" si="1076"/>
        <v>0</v>
      </c>
      <c r="AX125" s="445">
        <f t="shared" si="1077"/>
        <v>0</v>
      </c>
      <c r="AY125" s="446"/>
      <c r="AZ125" s="444">
        <f t="shared" si="1078"/>
        <v>0</v>
      </c>
      <c r="BA125" s="446"/>
      <c r="BB125" s="442"/>
      <c r="BC125" s="442"/>
      <c r="BD125" s="442"/>
      <c r="BE125" s="441"/>
      <c r="BF125" s="441"/>
      <c r="BG125" s="441" t="e">
        <f t="shared" si="1079"/>
        <v>#DIV/0!</v>
      </c>
      <c r="BH125" s="443"/>
      <c r="BI125" s="443"/>
      <c r="BJ125" s="444">
        <f t="shared" si="1101"/>
        <v>0</v>
      </c>
      <c r="BK125" s="449">
        <f t="shared" si="1080"/>
        <v>0</v>
      </c>
      <c r="BL125" s="446"/>
      <c r="BM125" s="444">
        <f t="shared" si="1081"/>
        <v>0</v>
      </c>
      <c r="BN125" s="445">
        <f t="shared" si="1082"/>
        <v>0</v>
      </c>
      <c r="BO125" s="446"/>
      <c r="BP125" s="444">
        <f t="shared" si="1098"/>
        <v>0</v>
      </c>
      <c r="BQ125" s="446"/>
      <c r="BR125" s="442"/>
      <c r="BS125" s="442"/>
      <c r="BT125" s="442"/>
      <c r="BU125" s="441"/>
      <c r="BV125" s="441"/>
      <c r="BW125" s="441" t="e">
        <f t="shared" si="1083"/>
        <v>#DIV/0!</v>
      </c>
      <c r="BX125" s="443"/>
      <c r="BY125" s="443"/>
      <c r="BZ125" s="443"/>
      <c r="CA125" s="444">
        <f t="shared" si="1102"/>
        <v>0</v>
      </c>
      <c r="CB125" s="449">
        <f t="shared" si="1084"/>
        <v>0</v>
      </c>
      <c r="CC125" s="446"/>
      <c r="CD125" s="444">
        <f t="shared" si="1085"/>
        <v>0</v>
      </c>
      <c r="CE125" s="445">
        <f t="shared" si="1086"/>
        <v>0</v>
      </c>
      <c r="CF125" s="446"/>
      <c r="CG125" s="444">
        <f t="shared" si="1087"/>
        <v>0</v>
      </c>
      <c r="CH125" s="445">
        <f t="shared" si="1088"/>
        <v>0</v>
      </c>
      <c r="CI125" s="446"/>
      <c r="CJ125" s="444">
        <f t="shared" si="1099"/>
        <v>0</v>
      </c>
      <c r="CK125" s="446"/>
      <c r="CL125" s="450">
        <f t="shared" si="1103"/>
        <v>1</v>
      </c>
      <c r="CM125" s="442"/>
      <c r="CN125" s="442"/>
      <c r="CO125" s="442"/>
      <c r="CP125" s="441"/>
      <c r="CQ125" s="441"/>
      <c r="CR125" s="441"/>
      <c r="CS125" s="443"/>
      <c r="CT125" s="444">
        <f t="shared" si="1113"/>
        <v>0</v>
      </c>
      <c r="CU125" s="449">
        <f t="shared" si="1090"/>
        <v>0</v>
      </c>
      <c r="CV125" s="446"/>
      <c r="CW125" s="444">
        <f t="shared" si="1114"/>
        <v>0</v>
      </c>
      <c r="CX125" s="446"/>
      <c r="CY125" s="442"/>
      <c r="CZ125" s="442"/>
      <c r="DA125" s="442"/>
      <c r="DB125" s="441"/>
      <c r="DC125" s="441"/>
      <c r="DD125" s="441" t="e">
        <f t="shared" si="1092"/>
        <v>#DIV/0!</v>
      </c>
      <c r="DE125" s="443"/>
      <c r="DF125" s="444">
        <f t="shared" si="1104"/>
        <v>0</v>
      </c>
      <c r="DG125" s="445">
        <f t="shared" si="1093"/>
        <v>0</v>
      </c>
      <c r="DH125" s="446"/>
      <c r="DI125" s="442"/>
      <c r="DJ125" s="442"/>
      <c r="DK125" s="442"/>
      <c r="DL125" s="441"/>
      <c r="DM125" s="441"/>
      <c r="DN125" s="441" t="e">
        <f t="shared" si="1094"/>
        <v>#DIV/0!</v>
      </c>
      <c r="DO125" s="443"/>
      <c r="DP125" s="444">
        <f t="shared" si="1105"/>
        <v>0</v>
      </c>
      <c r="DQ125" s="445">
        <f t="shared" si="1095"/>
        <v>0</v>
      </c>
      <c r="DR125" s="446"/>
      <c r="DS125" s="442"/>
      <c r="DT125" s="447"/>
      <c r="DU125" s="447"/>
      <c r="DV125" s="441" t="e">
        <f t="shared" si="1096"/>
        <v>#DIV/0!</v>
      </c>
      <c r="DW125" s="441"/>
      <c r="DX125" s="441" t="e">
        <f t="shared" si="1112"/>
        <v>#DIV/0!</v>
      </c>
      <c r="DY125" s="443"/>
      <c r="DZ125" s="444">
        <f t="shared" si="1108"/>
        <v>0</v>
      </c>
      <c r="EA125" s="445">
        <f t="shared" si="1097"/>
        <v>0</v>
      </c>
      <c r="EB125" s="446"/>
    </row>
    <row r="126" ht="47.25">
      <c r="A126" s="152" t="s">
        <v>336</v>
      </c>
      <c r="B126" s="441">
        <f>'[7]численность 2020'!C139</f>
        <v>290.82000732421875</v>
      </c>
      <c r="C126" s="442">
        <v>137.4879</v>
      </c>
      <c r="D126" s="442">
        <v>317.82720899999998</v>
      </c>
      <c r="E126" s="442">
        <f>'[7]численность 2020'!D139</f>
        <v>121.27649688720703</v>
      </c>
      <c r="F126" s="441">
        <v>0.47913499999999998</v>
      </c>
      <c r="G126" s="441">
        <f t="shared" si="1067"/>
        <v>1.0928656951663187</v>
      </c>
      <c r="H126" s="441">
        <f t="shared" si="1117"/>
        <v>0.41701565859601514</v>
      </c>
      <c r="I126" s="443">
        <f>'[7]заявки 2020-2021'!O130</f>
        <v>50</v>
      </c>
      <c r="J126" s="444">
        <f t="shared" si="1118"/>
        <v>42.44677391052246</v>
      </c>
      <c r="K126" s="445">
        <f t="shared" si="1068"/>
        <v>42.44677391052246</v>
      </c>
      <c r="L126" s="446">
        <v>12</v>
      </c>
      <c r="M126" s="442">
        <v>103</v>
      </c>
      <c r="N126" s="442">
        <v>93</v>
      </c>
      <c r="O126" s="447">
        <f>'[7]заявки 2020-2021'!K130</f>
        <v>113</v>
      </c>
      <c r="P126" s="441">
        <f t="shared" si="1069"/>
        <v>0.35417095593829323</v>
      </c>
      <c r="Q126" s="441">
        <v>0.324098</v>
      </c>
      <c r="R126" s="441">
        <f t="shared" si="1070"/>
        <v>0.38855648564104017</v>
      </c>
      <c r="S126" s="443">
        <f>'[7]заявки 2020-2021'!M130</f>
        <v>16</v>
      </c>
      <c r="T126" s="443">
        <f>'[7]заявки 2020-2021'!N130</f>
        <v>16</v>
      </c>
      <c r="U126" s="444">
        <f t="shared" si="1106"/>
        <v>16.949999999999999</v>
      </c>
      <c r="V126" s="445">
        <f t="shared" si="1071"/>
        <v>16</v>
      </c>
      <c r="W126" s="446">
        <v>16</v>
      </c>
      <c r="X126" s="446">
        <v>16</v>
      </c>
      <c r="Y126" s="448"/>
      <c r="Z126" s="442">
        <v>107.770477</v>
      </c>
      <c r="AA126" s="442">
        <v>138.51252700000001</v>
      </c>
      <c r="AB126" s="442">
        <f>'[7]численность 2020'!E139</f>
        <v>51.126369476318359</v>
      </c>
      <c r="AC126" s="441">
        <v>0.37557200000000002</v>
      </c>
      <c r="AD126" s="441">
        <v>0.48270600000000002</v>
      </c>
      <c r="AE126" s="441">
        <f t="shared" si="1111"/>
        <v>0.17580072962215584</v>
      </c>
      <c r="AF126" s="443">
        <f>'[7]заявки 2020-2021'!J130</f>
        <v>2</v>
      </c>
      <c r="AG126" s="444">
        <f t="shared" si="1107"/>
        <v>2.5563184738159181</v>
      </c>
      <c r="AH126" s="445">
        <f t="shared" si="1072"/>
        <v>2</v>
      </c>
      <c r="AI126" s="449">
        <f t="shared" si="1073"/>
        <v>1.5</v>
      </c>
      <c r="AJ126" s="446">
        <v>2</v>
      </c>
      <c r="AK126" s="446">
        <v>1</v>
      </c>
      <c r="AL126" s="442">
        <v>980.046875</v>
      </c>
      <c r="AM126" s="442">
        <v>1041.316284</v>
      </c>
      <c r="AN126" s="442">
        <f>'[7]численность 2020'!F139</f>
        <v>769.37579345703125</v>
      </c>
      <c r="AO126" s="441">
        <v>3.4153920000000002</v>
      </c>
      <c r="AP126" s="441">
        <v>3.6289120000000001</v>
      </c>
      <c r="AQ126" s="441">
        <f t="shared" si="1074"/>
        <v>2.6455394198491224</v>
      </c>
      <c r="AR126" s="443">
        <f>'[7]заявки 2020-2021'!D130</f>
        <v>57</v>
      </c>
      <c r="AS126" s="443">
        <f>'[7]заявки 2020-2021'!E130</f>
        <v>5</v>
      </c>
      <c r="AT126" s="444">
        <f t="shared" si="1100"/>
        <v>53.856305541992192</v>
      </c>
      <c r="AU126" s="449">
        <f t="shared" si="1075"/>
        <v>53.856305541992192</v>
      </c>
      <c r="AV126" s="446">
        <v>53</v>
      </c>
      <c r="AW126" s="444">
        <f t="shared" si="1076"/>
        <v>13.25</v>
      </c>
      <c r="AX126" s="445">
        <f t="shared" si="1077"/>
        <v>5</v>
      </c>
      <c r="AY126" s="446">
        <v>5</v>
      </c>
      <c r="AZ126" s="444">
        <f t="shared" si="1078"/>
        <v>26.5</v>
      </c>
      <c r="BA126" s="446">
        <v>26</v>
      </c>
      <c r="BB126" s="442">
        <v>349.44845600000002</v>
      </c>
      <c r="BC126" s="442">
        <v>406.08483899999999</v>
      </c>
      <c r="BD126" s="442">
        <f>'[7]численность 2020'!G139</f>
        <v>238.57769775390625</v>
      </c>
      <c r="BE126" s="441">
        <v>1.217803</v>
      </c>
      <c r="BF126" s="441">
        <v>1.415176</v>
      </c>
      <c r="BG126" s="441">
        <f t="shared" si="1079"/>
        <v>0.820362051252992</v>
      </c>
      <c r="BH126" s="443">
        <f>'[7]заявки 2020-2021'!B130</f>
        <v>7</v>
      </c>
      <c r="BI126" s="443">
        <f>'[7]заявки 2020-2021'!C130</f>
        <v>0</v>
      </c>
      <c r="BJ126" s="444">
        <f t="shared" si="1101"/>
        <v>7.157330932617187</v>
      </c>
      <c r="BK126" s="449">
        <f t="shared" si="1080"/>
        <v>7</v>
      </c>
      <c r="BL126" s="446">
        <v>7</v>
      </c>
      <c r="BM126" s="444">
        <f t="shared" si="1081"/>
        <v>1.75</v>
      </c>
      <c r="BN126" s="445">
        <f t="shared" si="1082"/>
        <v>0</v>
      </c>
      <c r="BO126" s="446"/>
      <c r="BP126" s="444">
        <f t="shared" si="1098"/>
        <v>1.4000000000000001</v>
      </c>
      <c r="BQ126" s="446">
        <v>1</v>
      </c>
      <c r="BR126" s="442">
        <v>273.00659200000001</v>
      </c>
      <c r="BS126" s="442">
        <v>352.68920900000001</v>
      </c>
      <c r="BT126" s="442">
        <f>'[7]численность 2020'!H139</f>
        <v>163.18824768066406</v>
      </c>
      <c r="BU126" s="441">
        <v>0.95140800000000003</v>
      </c>
      <c r="BV126" s="441">
        <v>1.229096</v>
      </c>
      <c r="BW126" s="441">
        <f t="shared" si="1083"/>
        <v>0.56113143377626951</v>
      </c>
      <c r="BX126" s="443">
        <f>'[7]заявки 2020-2021'!F130</f>
        <v>5</v>
      </c>
      <c r="BY126" s="443">
        <f>'[7]заявки 2020-2021'!G130</f>
        <v>1</v>
      </c>
      <c r="BZ126" s="443">
        <f>'[7]заявки 2020-2021'!H130</f>
        <v>1</v>
      </c>
      <c r="CA126" s="444">
        <f t="shared" si="1102"/>
        <v>4.8956474304199213</v>
      </c>
      <c r="CB126" s="449">
        <f t="shared" si="1084"/>
        <v>4.8956474304199213</v>
      </c>
      <c r="CC126" s="446">
        <v>4</v>
      </c>
      <c r="CD126" s="444">
        <f t="shared" si="1085"/>
        <v>0.5</v>
      </c>
      <c r="CE126" s="445">
        <f t="shared" si="1086"/>
        <v>0.5</v>
      </c>
      <c r="CF126" s="446"/>
      <c r="CG126" s="444">
        <f t="shared" si="1087"/>
        <v>0.5</v>
      </c>
      <c r="CH126" s="445">
        <f t="shared" si="1088"/>
        <v>0.5</v>
      </c>
      <c r="CI126" s="446">
        <v>1</v>
      </c>
      <c r="CJ126" s="444">
        <f t="shared" si="1099"/>
        <v>0.80000000000000004</v>
      </c>
      <c r="CK126" s="446"/>
      <c r="CL126" s="450">
        <f t="shared" si="1103"/>
        <v>1</v>
      </c>
      <c r="CM126" s="442">
        <v>245</v>
      </c>
      <c r="CN126" s="442">
        <v>125</v>
      </c>
      <c r="CO126" s="456" t="e">
        <f>#NAME?</f>
        <v>#REF!</v>
      </c>
      <c r="CP126" s="441">
        <v>0.85499999999999998</v>
      </c>
      <c r="CQ126" s="441">
        <v>0.434</v>
      </c>
      <c r="CR126" s="455" t="e">
        <f>#NAME?</f>
        <v>#REF!</v>
      </c>
      <c r="CS126" s="443" t="e">
        <f>#NAME?</f>
        <v>#REF!</v>
      </c>
      <c r="CT126" s="444" t="e">
        <f t="shared" si="1113"/>
        <v>#REF!</v>
      </c>
      <c r="CU126" s="449" t="e">
        <f t="shared" si="1090"/>
        <v>#REF!</v>
      </c>
      <c r="CV126" s="446"/>
      <c r="CW126" s="444">
        <f t="shared" si="1114"/>
        <v>0</v>
      </c>
      <c r="CX126" s="446"/>
      <c r="CY126" s="442">
        <v>0</v>
      </c>
      <c r="CZ126" s="442">
        <v>0</v>
      </c>
      <c r="DA126" s="442">
        <f>'[7]численность 2020'!I139</f>
        <v>0</v>
      </c>
      <c r="DB126" s="441">
        <v>0</v>
      </c>
      <c r="DC126" s="441">
        <v>0</v>
      </c>
      <c r="DD126" s="441">
        <f t="shared" si="1092"/>
        <v>0</v>
      </c>
      <c r="DE126" s="443">
        <f>'[7]заявки 2020-2021'!I130</f>
        <v>0</v>
      </c>
      <c r="DF126" s="444">
        <f t="shared" si="1104"/>
        <v>0</v>
      </c>
      <c r="DG126" s="445">
        <f t="shared" si="1093"/>
        <v>0</v>
      </c>
      <c r="DH126" s="446"/>
      <c r="DI126" s="442">
        <v>46.545386999999998</v>
      </c>
      <c r="DJ126" s="442">
        <v>61.948765000000002</v>
      </c>
      <c r="DK126" s="442">
        <f>'[7]численность 2020'!J139</f>
        <v>22.293474197387695</v>
      </c>
      <c r="DL126" s="441">
        <v>0.215887</v>
      </c>
      <c r="DM126" s="441">
        <v>0.215887</v>
      </c>
      <c r="DN126" s="441">
        <f t="shared" si="1094"/>
        <v>7.6657291919169659e-002</v>
      </c>
      <c r="DO126" s="443">
        <f>'[7]заявки 2020-2021'!P130</f>
        <v>3</v>
      </c>
      <c r="DP126" s="444">
        <f t="shared" si="1105"/>
        <v>2.2293474197387697</v>
      </c>
      <c r="DQ126" s="445">
        <f t="shared" si="1095"/>
        <v>2.2293474197387697</v>
      </c>
      <c r="DR126" s="446"/>
      <c r="DS126" s="442">
        <v>0</v>
      </c>
      <c r="DT126" s="447">
        <v>0</v>
      </c>
      <c r="DU126" s="447">
        <f>'[7]заявки 2020-2021'!Q130</f>
        <v>0</v>
      </c>
      <c r="DV126" s="441">
        <f t="shared" si="1096"/>
        <v>0</v>
      </c>
      <c r="DW126" s="441">
        <v>0</v>
      </c>
      <c r="DX126" s="441">
        <f t="shared" si="1112"/>
        <v>0</v>
      </c>
      <c r="DY126" s="443">
        <f>'[7]заявки 2020-2021'!S130</f>
        <v>0</v>
      </c>
      <c r="DZ126" s="444">
        <f t="shared" si="1108"/>
        <v>0</v>
      </c>
      <c r="EA126" s="445">
        <f t="shared" si="1097"/>
        <v>0</v>
      </c>
      <c r="EB126" s="446"/>
    </row>
    <row r="127" ht="31.5">
      <c r="A127" s="152" t="s">
        <v>337</v>
      </c>
      <c r="B127" s="441">
        <f>'[7]численность 2020'!C138</f>
        <v>1116</v>
      </c>
      <c r="C127" s="442">
        <v>2540.7221679999998</v>
      </c>
      <c r="D127" s="442">
        <v>2687.101318</v>
      </c>
      <c r="E127" s="442">
        <f>'[7]численность 2020'!D138</f>
        <v>2763.662109375</v>
      </c>
      <c r="F127" s="441">
        <v>2.2766329999999999</v>
      </c>
      <c r="G127" s="441">
        <f t="shared" si="1067"/>
        <v>2.407796880250336</v>
      </c>
      <c r="H127" s="441">
        <f t="shared" si="1117"/>
        <v>2.4763997395833335</v>
      </c>
      <c r="I127" s="443">
        <f>'[7]заявки 2020-2021'!O131</f>
        <v>1054</v>
      </c>
      <c r="J127" s="444">
        <f t="shared" si="1118"/>
        <v>967.28173828124989</v>
      </c>
      <c r="K127" s="445">
        <f t="shared" si="1068"/>
        <v>967.28173828124989</v>
      </c>
      <c r="L127" s="446">
        <v>967</v>
      </c>
      <c r="M127" s="442">
        <v>946</v>
      </c>
      <c r="N127" s="442">
        <v>967</v>
      </c>
      <c r="O127" s="447">
        <f>'[7]заявки 2020-2021'!K131</f>
        <v>858</v>
      </c>
      <c r="P127" s="441">
        <f t="shared" si="1069"/>
        <v>0.8476702508960573</v>
      </c>
      <c r="Q127" s="441">
        <v>0.86648700000000001</v>
      </c>
      <c r="R127" s="441">
        <f t="shared" si="1070"/>
        <v>0.76881720430107525</v>
      </c>
      <c r="S127" s="443">
        <f>'[7]заявки 2020-2021'!M131</f>
        <v>80</v>
      </c>
      <c r="T127" s="443">
        <f>'[7]заявки 2020-2021'!N131</f>
        <v>70</v>
      </c>
      <c r="U127" s="444">
        <f t="shared" si="1106"/>
        <v>128.69999999999999</v>
      </c>
      <c r="V127" s="445">
        <f t="shared" si="1071"/>
        <v>80</v>
      </c>
      <c r="W127" s="446">
        <v>80</v>
      </c>
      <c r="X127" s="446">
        <v>70</v>
      </c>
      <c r="Y127" s="448"/>
      <c r="Z127" s="442">
        <v>5393.6103519999997</v>
      </c>
      <c r="AA127" s="442">
        <v>5424.0825199999999</v>
      </c>
      <c r="AB127" s="442">
        <f>'[7]численность 2020'!E138</f>
        <v>5759.2783203125</v>
      </c>
      <c r="AC127" s="441">
        <v>4.8329839999999997</v>
      </c>
      <c r="AD127" s="441">
        <v>4.8602889999999999</v>
      </c>
      <c r="AE127" s="441">
        <f t="shared" si="1111"/>
        <v>5.1606436561939963</v>
      </c>
      <c r="AF127" s="443">
        <f>'[7]заявки 2020-2021'!J131</f>
        <v>285</v>
      </c>
      <c r="AG127" s="444">
        <f t="shared" si="1107"/>
        <v>287.96391601562499</v>
      </c>
      <c r="AH127" s="445">
        <f t="shared" si="1072"/>
        <v>285</v>
      </c>
      <c r="AI127" s="449">
        <f t="shared" si="1073"/>
        <v>213.75</v>
      </c>
      <c r="AJ127" s="446">
        <v>285</v>
      </c>
      <c r="AK127" s="446">
        <v>213</v>
      </c>
      <c r="AL127" s="442">
        <v>2595.6384280000002</v>
      </c>
      <c r="AM127" s="442">
        <v>2384.453857</v>
      </c>
      <c r="AN127" s="442">
        <f>'[7]численность 2020'!F138</f>
        <v>2018.7598876953125</v>
      </c>
      <c r="AO127" s="441">
        <v>2.325841</v>
      </c>
      <c r="AP127" s="441">
        <v>2.1366070000000001</v>
      </c>
      <c r="AQ127" s="441">
        <f t="shared" si="1074"/>
        <v>1.8089246305513553</v>
      </c>
      <c r="AR127" s="443">
        <f>'[7]заявки 2020-2021'!D131</f>
        <v>126</v>
      </c>
      <c r="AS127" s="443">
        <f>'[7]заявки 2020-2021'!E131</f>
        <v>5</v>
      </c>
      <c r="AT127" s="444">
        <f t="shared" si="1100"/>
        <v>100.93799438476563</v>
      </c>
      <c r="AU127" s="449">
        <f t="shared" si="1075"/>
        <v>100.93799438476563</v>
      </c>
      <c r="AV127" s="446">
        <v>100</v>
      </c>
      <c r="AW127" s="444">
        <f t="shared" si="1076"/>
        <v>25</v>
      </c>
      <c r="AX127" s="445">
        <f t="shared" si="1077"/>
        <v>5</v>
      </c>
      <c r="AY127" s="446">
        <v>5</v>
      </c>
      <c r="AZ127" s="444">
        <f t="shared" si="1078"/>
        <v>50</v>
      </c>
      <c r="BA127" s="446">
        <v>50</v>
      </c>
      <c r="BB127" s="442">
        <v>979.37200900000005</v>
      </c>
      <c r="BC127" s="442">
        <v>968.56494099999998</v>
      </c>
      <c r="BD127" s="442">
        <f>'[7]численность 2020'!G138</f>
        <v>1037.3367919921875</v>
      </c>
      <c r="BE127" s="441">
        <v>0.87757300000000005</v>
      </c>
      <c r="BF127" s="441">
        <v>0.86789000000000005</v>
      </c>
      <c r="BG127" s="441">
        <f t="shared" si="1079"/>
        <v>0.92951325447328625</v>
      </c>
      <c r="BH127" s="443">
        <f>'[7]заявки 2020-2021'!B131</f>
        <v>44</v>
      </c>
      <c r="BI127" s="443">
        <f>'[7]заявки 2020-2021'!C131</f>
        <v>11</v>
      </c>
      <c r="BJ127" s="444">
        <f t="shared" si="1101"/>
        <v>31.120103759765623</v>
      </c>
      <c r="BK127" s="449">
        <f t="shared" si="1080"/>
        <v>31.120103759765623</v>
      </c>
      <c r="BL127" s="446">
        <v>31</v>
      </c>
      <c r="BM127" s="444">
        <f t="shared" si="1081"/>
        <v>7.75</v>
      </c>
      <c r="BN127" s="445">
        <f t="shared" si="1082"/>
        <v>7.75</v>
      </c>
      <c r="BO127" s="446">
        <v>7</v>
      </c>
      <c r="BP127" s="444">
        <f t="shared" si="1098"/>
        <v>6.2000000000000002</v>
      </c>
      <c r="BQ127" s="446">
        <v>6</v>
      </c>
      <c r="BR127" s="456">
        <v>1464.9799800000001</v>
      </c>
      <c r="BS127" s="456">
        <v>1475.786865</v>
      </c>
      <c r="BT127" s="442">
        <f>'[7]численность 2020'!H138</f>
        <v>1422.8262939453125</v>
      </c>
      <c r="BU127" s="455">
        <v>1.3127059999999999</v>
      </c>
      <c r="BV127" s="455">
        <v>1.32239</v>
      </c>
      <c r="BW127" s="441">
        <f t="shared" si="1083"/>
        <v>1.2749339551481296</v>
      </c>
      <c r="BX127" s="443">
        <f>'[7]заявки 2020-2021'!F131</f>
        <v>71</v>
      </c>
      <c r="BY127" s="443">
        <f>'[7]заявки 2020-2021'!G131</f>
        <v>9</v>
      </c>
      <c r="BZ127" s="443">
        <f>'[7]заявки 2020-2021'!H131</f>
        <v>8</v>
      </c>
      <c r="CA127" s="444">
        <f t="shared" si="1102"/>
        <v>71.141314697265628</v>
      </c>
      <c r="CB127" s="449">
        <f t="shared" si="1084"/>
        <v>71</v>
      </c>
      <c r="CC127" s="446">
        <v>71</v>
      </c>
      <c r="CD127" s="444">
        <f t="shared" si="1085"/>
        <v>8.875</v>
      </c>
      <c r="CE127" s="445">
        <f t="shared" si="1086"/>
        <v>8.875</v>
      </c>
      <c r="CF127" s="446">
        <v>9</v>
      </c>
      <c r="CG127" s="444">
        <f t="shared" si="1087"/>
        <v>8.875</v>
      </c>
      <c r="CH127" s="445">
        <f t="shared" si="1088"/>
        <v>8</v>
      </c>
      <c r="CI127" s="446">
        <v>8</v>
      </c>
      <c r="CJ127" s="444">
        <f t="shared" si="1099"/>
        <v>14.200000000000001</v>
      </c>
      <c r="CK127" s="446">
        <v>14</v>
      </c>
      <c r="CL127" s="450">
        <f t="shared" si="1103"/>
        <v>1</v>
      </c>
      <c r="CM127" s="442">
        <v>128</v>
      </c>
      <c r="CN127" s="442">
        <v>177</v>
      </c>
      <c r="CO127" s="442" t="e">
        <f>#NAME?</f>
        <v>#REF!</v>
      </c>
      <c r="CP127" s="441">
        <v>0.13200000000000001</v>
      </c>
      <c r="CQ127" s="441">
        <v>0.183</v>
      </c>
      <c r="CR127" s="441" t="e">
        <f>#NAME?</f>
        <v>#REF!</v>
      </c>
      <c r="CS127" s="443" t="e">
        <f>#NAME?</f>
        <v>#REF!</v>
      </c>
      <c r="CT127" s="444" t="e">
        <f t="shared" si="1113"/>
        <v>#REF!</v>
      </c>
      <c r="CU127" s="449" t="e">
        <f t="shared" si="1090"/>
        <v>#REF!</v>
      </c>
      <c r="CV127" s="446"/>
      <c r="CW127" s="444">
        <f t="shared" si="1114"/>
        <v>0</v>
      </c>
      <c r="CX127" s="446"/>
      <c r="CY127" s="442">
        <v>0</v>
      </c>
      <c r="CZ127" s="442">
        <v>0</v>
      </c>
      <c r="DA127" s="442">
        <f>'[7]численность 2020'!I138</f>
        <v>0</v>
      </c>
      <c r="DB127" s="441">
        <v>0</v>
      </c>
      <c r="DC127" s="441">
        <v>0</v>
      </c>
      <c r="DD127" s="441">
        <f t="shared" si="1092"/>
        <v>0</v>
      </c>
      <c r="DE127" s="443">
        <f>'[7]заявки 2020-2021'!I131</f>
        <v>0</v>
      </c>
      <c r="DF127" s="444">
        <f t="shared" si="1104"/>
        <v>0</v>
      </c>
      <c r="DG127" s="445">
        <f t="shared" si="1093"/>
        <v>0</v>
      </c>
      <c r="DH127" s="446"/>
      <c r="DI127" s="442">
        <v>199.87820400000001</v>
      </c>
      <c r="DJ127" s="442">
        <v>207.720001</v>
      </c>
      <c r="DK127" s="442">
        <f>'[7]численность 2020'!J138</f>
        <v>187.7578125</v>
      </c>
      <c r="DL127" s="441">
        <v>0.18612899999999999</v>
      </c>
      <c r="DM127" s="441">
        <v>0.18612899999999999</v>
      </c>
      <c r="DN127" s="441">
        <f t="shared" si="1094"/>
        <v>0.16824176747311828</v>
      </c>
      <c r="DO127" s="443">
        <f>'[7]заявки 2020-2021'!P131</f>
        <v>20</v>
      </c>
      <c r="DP127" s="444">
        <f t="shared" si="1105"/>
        <v>18.775781250000001</v>
      </c>
      <c r="DQ127" s="445">
        <f t="shared" si="1095"/>
        <v>18.775781250000001</v>
      </c>
      <c r="DR127" s="446">
        <v>18</v>
      </c>
      <c r="DS127" s="442">
        <v>500</v>
      </c>
      <c r="DT127" s="447">
        <v>500</v>
      </c>
      <c r="DU127" s="447">
        <f>'[7]заявки 2020-2021'!Q131</f>
        <v>500</v>
      </c>
      <c r="DV127" s="441">
        <f t="shared" si="1096"/>
        <v>0.44802867383512546</v>
      </c>
      <c r="DW127" s="441">
        <v>0.44802900000000001</v>
      </c>
      <c r="DX127" s="441">
        <f t="shared" si="1112"/>
        <v>0.44802867383512546</v>
      </c>
      <c r="DY127" s="443">
        <f>'[7]заявки 2020-2021'!S131</f>
        <v>10</v>
      </c>
      <c r="DZ127" s="444">
        <f t="shared" si="1108"/>
        <v>50</v>
      </c>
      <c r="EA127" s="445">
        <f t="shared" si="1097"/>
        <v>10</v>
      </c>
      <c r="EB127" s="446">
        <v>10</v>
      </c>
    </row>
    <row r="128" ht="15.75">
      <c r="A128" s="268" t="s">
        <v>201</v>
      </c>
      <c r="B128" s="441"/>
      <c r="C128" s="442"/>
      <c r="D128" s="442"/>
      <c r="E128" s="442"/>
      <c r="F128" s="441"/>
      <c r="G128" s="441" t="e">
        <f t="shared" si="1067"/>
        <v>#DIV/0!</v>
      </c>
      <c r="H128" s="441"/>
      <c r="I128" s="443"/>
      <c r="J128" s="444"/>
      <c r="K128" s="445">
        <f t="shared" si="1068"/>
        <v>0</v>
      </c>
      <c r="L128" s="446"/>
      <c r="M128" s="442"/>
      <c r="N128" s="442"/>
      <c r="O128" s="447"/>
      <c r="P128" s="441"/>
      <c r="Q128" s="441"/>
      <c r="R128" s="441" t="e">
        <f t="shared" si="1070"/>
        <v>#DIV/0!</v>
      </c>
      <c r="S128" s="443"/>
      <c r="T128" s="443"/>
      <c r="U128" s="444">
        <f t="shared" si="1106"/>
        <v>0</v>
      </c>
      <c r="V128" s="445">
        <f t="shared" si="1071"/>
        <v>0</v>
      </c>
      <c r="W128" s="446"/>
      <c r="X128" s="446"/>
      <c r="Y128" s="448"/>
      <c r="Z128" s="442"/>
      <c r="AA128" s="442"/>
      <c r="AB128" s="442"/>
      <c r="AC128" s="441"/>
      <c r="AD128" s="441"/>
      <c r="AE128" s="441" t="e">
        <f t="shared" si="1111"/>
        <v>#DIV/0!</v>
      </c>
      <c r="AF128" s="443"/>
      <c r="AG128" s="444">
        <f t="shared" si="1107"/>
        <v>0</v>
      </c>
      <c r="AH128" s="445">
        <f t="shared" si="1072"/>
        <v>0</v>
      </c>
      <c r="AI128" s="449">
        <f t="shared" si="1073"/>
        <v>0</v>
      </c>
      <c r="AJ128" s="446"/>
      <c r="AK128" s="446"/>
      <c r="AL128" s="442"/>
      <c r="AM128" s="442"/>
      <c r="AN128" s="442"/>
      <c r="AO128" s="441"/>
      <c r="AP128" s="441"/>
      <c r="AQ128" s="441" t="e">
        <f t="shared" si="1074"/>
        <v>#DIV/0!</v>
      </c>
      <c r="AR128" s="443"/>
      <c r="AS128" s="443"/>
      <c r="AT128" s="444">
        <f t="shared" si="1100"/>
        <v>0</v>
      </c>
      <c r="AU128" s="449">
        <f t="shared" si="1075"/>
        <v>0</v>
      </c>
      <c r="AV128" s="446"/>
      <c r="AW128" s="444">
        <f t="shared" si="1076"/>
        <v>0</v>
      </c>
      <c r="AX128" s="445">
        <f t="shared" si="1077"/>
        <v>0</v>
      </c>
      <c r="AY128" s="446"/>
      <c r="AZ128" s="444">
        <f t="shared" si="1078"/>
        <v>0</v>
      </c>
      <c r="BA128" s="446"/>
      <c r="BB128" s="442"/>
      <c r="BC128" s="442"/>
      <c r="BD128" s="442"/>
      <c r="BE128" s="441"/>
      <c r="BF128" s="441"/>
      <c r="BG128" s="441" t="e">
        <f t="shared" si="1079"/>
        <v>#DIV/0!</v>
      </c>
      <c r="BH128" s="443"/>
      <c r="BI128" s="443"/>
      <c r="BJ128" s="444">
        <f t="shared" si="1101"/>
        <v>0</v>
      </c>
      <c r="BK128" s="449">
        <f t="shared" si="1080"/>
        <v>0</v>
      </c>
      <c r="BL128" s="446"/>
      <c r="BM128" s="444">
        <f t="shared" si="1081"/>
        <v>0</v>
      </c>
      <c r="BN128" s="445">
        <f t="shared" si="1082"/>
        <v>0</v>
      </c>
      <c r="BO128" s="446"/>
      <c r="BP128" s="444">
        <f t="shared" si="1098"/>
        <v>0</v>
      </c>
      <c r="BQ128" s="446"/>
      <c r="BR128" s="442"/>
      <c r="BS128" s="442"/>
      <c r="BT128" s="442"/>
      <c r="BU128" s="441"/>
      <c r="BV128" s="441"/>
      <c r="BW128" s="441" t="e">
        <f t="shared" si="1083"/>
        <v>#DIV/0!</v>
      </c>
      <c r="BX128" s="443"/>
      <c r="BY128" s="443"/>
      <c r="BZ128" s="443"/>
      <c r="CA128" s="444">
        <f t="shared" si="1102"/>
        <v>0</v>
      </c>
      <c r="CB128" s="449">
        <f t="shared" si="1084"/>
        <v>0</v>
      </c>
      <c r="CC128" s="446"/>
      <c r="CD128" s="444">
        <f t="shared" si="1085"/>
        <v>0</v>
      </c>
      <c r="CE128" s="445">
        <f t="shared" si="1086"/>
        <v>0</v>
      </c>
      <c r="CF128" s="446"/>
      <c r="CG128" s="444">
        <f t="shared" si="1087"/>
        <v>0</v>
      </c>
      <c r="CH128" s="445">
        <f t="shared" si="1088"/>
        <v>0</v>
      </c>
      <c r="CI128" s="446"/>
      <c r="CJ128" s="444">
        <f t="shared" si="1099"/>
        <v>0</v>
      </c>
      <c r="CK128" s="446"/>
      <c r="CL128" s="450">
        <f t="shared" si="1103"/>
        <v>1</v>
      </c>
      <c r="CM128" s="442"/>
      <c r="CN128" s="442"/>
      <c r="CO128" s="442"/>
      <c r="CP128" s="441"/>
      <c r="CQ128" s="441"/>
      <c r="CR128" s="441"/>
      <c r="CS128" s="443"/>
      <c r="CT128" s="444">
        <f t="shared" si="1113"/>
        <v>0</v>
      </c>
      <c r="CU128" s="449">
        <f t="shared" si="1090"/>
        <v>0</v>
      </c>
      <c r="CV128" s="446"/>
      <c r="CW128" s="444">
        <f t="shared" si="1114"/>
        <v>0</v>
      </c>
      <c r="CX128" s="446"/>
      <c r="CY128" s="442"/>
      <c r="CZ128" s="442"/>
      <c r="DA128" s="442"/>
      <c r="DB128" s="441"/>
      <c r="DC128" s="441"/>
      <c r="DD128" s="441" t="e">
        <f t="shared" si="1092"/>
        <v>#DIV/0!</v>
      </c>
      <c r="DE128" s="443"/>
      <c r="DF128" s="444">
        <f t="shared" si="1104"/>
        <v>0</v>
      </c>
      <c r="DG128" s="445">
        <f t="shared" si="1093"/>
        <v>0</v>
      </c>
      <c r="DH128" s="446"/>
      <c r="DI128" s="442"/>
      <c r="DJ128" s="442"/>
      <c r="DK128" s="442"/>
      <c r="DL128" s="441"/>
      <c r="DM128" s="441"/>
      <c r="DN128" s="441" t="e">
        <f t="shared" si="1094"/>
        <v>#DIV/0!</v>
      </c>
      <c r="DO128" s="443"/>
      <c r="DP128" s="444">
        <f t="shared" si="1105"/>
        <v>0</v>
      </c>
      <c r="DQ128" s="445">
        <f t="shared" si="1095"/>
        <v>0</v>
      </c>
      <c r="DR128" s="446"/>
      <c r="DS128" s="442"/>
      <c r="DT128" s="447"/>
      <c r="DU128" s="447"/>
      <c r="DV128" s="441" t="e">
        <f t="shared" si="1096"/>
        <v>#DIV/0!</v>
      </c>
      <c r="DW128" s="441"/>
      <c r="DX128" s="441" t="e">
        <f t="shared" si="1112"/>
        <v>#DIV/0!</v>
      </c>
      <c r="DY128" s="443"/>
      <c r="DZ128" s="444">
        <f t="shared" si="1108"/>
        <v>0</v>
      </c>
      <c r="EA128" s="445">
        <f t="shared" si="1097"/>
        <v>0</v>
      </c>
      <c r="EB128" s="446"/>
    </row>
    <row r="129" ht="47.25">
      <c r="A129" s="152" t="s">
        <v>202</v>
      </c>
      <c r="B129" s="441">
        <f>'[7]численность 2020'!C141</f>
        <v>538.20001220703125</v>
      </c>
      <c r="C129" s="442">
        <v>1454.6361079999999</v>
      </c>
      <c r="D129" s="442">
        <v>1042.8454589999999</v>
      </c>
      <c r="E129" s="442">
        <f>'[7]численность 2020'!D141</f>
        <v>869.66070556640625</v>
      </c>
      <c r="F129" s="441">
        <v>2.7281249999999999</v>
      </c>
      <c r="G129" s="441">
        <f t="shared" si="1067"/>
        <v>1.9376540976056686</v>
      </c>
      <c r="H129" s="441">
        <f t="shared" si="1117"/>
        <v>1.6158689814965499</v>
      </c>
      <c r="I129" s="443">
        <f>'[7]заявки 2020-2021'!O133</f>
        <v>200</v>
      </c>
      <c r="J129" s="444">
        <f t="shared" si="1118"/>
        <v>304.38124694824216</v>
      </c>
      <c r="K129" s="445">
        <f t="shared" si="1068"/>
        <v>200</v>
      </c>
      <c r="L129" s="446">
        <v>200</v>
      </c>
      <c r="M129" s="442">
        <v>429</v>
      </c>
      <c r="N129" s="442">
        <v>225</v>
      </c>
      <c r="O129" s="447">
        <f>'[7]заявки 2020-2021'!K133</f>
        <v>313</v>
      </c>
      <c r="P129" s="441">
        <f t="shared" si="1069"/>
        <v>0.79710143119613142</v>
      </c>
      <c r="Q129" s="441">
        <v>0.41805999999999999</v>
      </c>
      <c r="R129" s="441">
        <f t="shared" si="1070"/>
        <v>0.5815681770731681</v>
      </c>
      <c r="S129" s="443">
        <f>'[7]заявки 2020-2021'!M133</f>
        <v>47</v>
      </c>
      <c r="T129" s="443">
        <f>'[7]заявки 2020-2021'!N133</f>
        <v>35</v>
      </c>
      <c r="U129" s="444">
        <f t="shared" si="1106"/>
        <v>46.949999999999996</v>
      </c>
      <c r="V129" s="445">
        <f t="shared" si="1071"/>
        <v>46.949999999999996</v>
      </c>
      <c r="W129" s="446">
        <v>46</v>
      </c>
      <c r="X129" s="446">
        <v>35</v>
      </c>
      <c r="Y129" s="448"/>
      <c r="Z129" s="442">
        <v>771.93768299999999</v>
      </c>
      <c r="AA129" s="442">
        <v>1557.1308590000001</v>
      </c>
      <c r="AB129" s="442">
        <f>'[7]численность 2020'!E141</f>
        <v>1821.632568359375</v>
      </c>
      <c r="AC129" s="441">
        <v>1.4477450000000001</v>
      </c>
      <c r="AD129" s="441">
        <v>2.8932199999999999</v>
      </c>
      <c r="AE129" s="441">
        <f t="shared" si="1111"/>
        <v>3.3846758213350641</v>
      </c>
      <c r="AF129" s="443">
        <f>'[7]заявки 2020-2021'!J133</f>
        <v>92</v>
      </c>
      <c r="AG129" s="444">
        <f t="shared" si="1107"/>
        <v>91.081628417968759</v>
      </c>
      <c r="AH129" s="445">
        <f t="shared" si="1072"/>
        <v>91.081628417968759</v>
      </c>
      <c r="AI129" s="449">
        <f t="shared" si="1073"/>
        <v>68.25</v>
      </c>
      <c r="AJ129" s="446">
        <v>91</v>
      </c>
      <c r="AK129" s="446">
        <v>68</v>
      </c>
      <c r="AL129" s="442">
        <v>5764.3232420000004</v>
      </c>
      <c r="AM129" s="442">
        <v>7661.2182620000003</v>
      </c>
      <c r="AN129" s="442">
        <f>'[7]численность 2020'!F141</f>
        <v>7409.60888671875</v>
      </c>
      <c r="AO129" s="441">
        <v>10.810809000000001</v>
      </c>
      <c r="AP129" s="441">
        <v>14.234890999999999</v>
      </c>
      <c r="AQ129" s="441">
        <f t="shared" si="1074"/>
        <v>13.767388923559649</v>
      </c>
      <c r="AR129" s="443">
        <f>'[7]заявки 2020-2021'!D133</f>
        <v>460</v>
      </c>
      <c r="AS129" s="443">
        <f>'[7]заявки 2020-2021'!E133</f>
        <v>25</v>
      </c>
      <c r="AT129" s="444">
        <f t="shared" si="1100"/>
        <v>1111.4413330078125</v>
      </c>
      <c r="AU129" s="449">
        <f t="shared" si="1075"/>
        <v>460</v>
      </c>
      <c r="AV129" s="446">
        <v>460</v>
      </c>
      <c r="AW129" s="444">
        <f t="shared" si="1076"/>
        <v>115</v>
      </c>
      <c r="AX129" s="445">
        <f t="shared" si="1077"/>
        <v>25</v>
      </c>
      <c r="AY129" s="446">
        <v>25</v>
      </c>
      <c r="AZ129" s="444">
        <f t="shared" si="1078"/>
        <v>230</v>
      </c>
      <c r="BA129" s="446">
        <v>230</v>
      </c>
      <c r="BB129" s="442">
        <v>698.87744099999998</v>
      </c>
      <c r="BC129" s="442">
        <v>755.19055200000003</v>
      </c>
      <c r="BD129" s="442">
        <f>'[7]численность 2020'!G141</f>
        <v>778.93646240234375</v>
      </c>
      <c r="BE129" s="441">
        <v>1.3107230000000001</v>
      </c>
      <c r="BF129" s="441">
        <v>1.403178</v>
      </c>
      <c r="BG129" s="441">
        <f t="shared" si="1079"/>
        <v>1.4472992284190205</v>
      </c>
      <c r="BH129" s="443">
        <f>'[7]заявки 2020-2021'!B133</f>
        <v>39</v>
      </c>
      <c r="BI129" s="443">
        <f>'[7]заявки 2020-2021'!C133</f>
        <v>7</v>
      </c>
      <c r="BJ129" s="444">
        <f t="shared" si="1101"/>
        <v>38.946823120117188</v>
      </c>
      <c r="BK129" s="449">
        <f t="shared" si="1080"/>
        <v>38.946823120117188</v>
      </c>
      <c r="BL129" s="446">
        <v>38</v>
      </c>
      <c r="BM129" s="444">
        <f t="shared" si="1081"/>
        <v>9.5</v>
      </c>
      <c r="BN129" s="445">
        <f t="shared" si="1082"/>
        <v>7</v>
      </c>
      <c r="BO129" s="446">
        <v>7</v>
      </c>
      <c r="BP129" s="444">
        <f t="shared" si="1098"/>
        <v>7.6000000000000005</v>
      </c>
      <c r="BQ129" s="446">
        <v>7</v>
      </c>
      <c r="BR129" s="442">
        <v>1246.6248780000001</v>
      </c>
      <c r="BS129" s="442">
        <v>1553.980225</v>
      </c>
      <c r="BT129" s="442">
        <f>'[7]численность 2020'!H141</f>
        <v>1882.45458984375</v>
      </c>
      <c r="BU129" s="441">
        <v>2.338006</v>
      </c>
      <c r="BV129" s="441">
        <v>2.8873660000000001</v>
      </c>
      <c r="BW129" s="441">
        <f t="shared" si="1083"/>
        <v>3.4976858921356171</v>
      </c>
      <c r="BX129" s="443">
        <f>'[7]заявки 2020-2021'!F133</f>
        <v>132</v>
      </c>
      <c r="BY129" s="443">
        <f>'[7]заявки 2020-2021'!G133</f>
        <v>13</v>
      </c>
      <c r="BZ129" s="443">
        <f>'[7]заявки 2020-2021'!H133</f>
        <v>13</v>
      </c>
      <c r="CA129" s="444">
        <f t="shared" si="1102"/>
        <v>131.7718212890625</v>
      </c>
      <c r="CB129" s="449">
        <f t="shared" si="1084"/>
        <v>131.7718212890625</v>
      </c>
      <c r="CC129" s="446">
        <v>131</v>
      </c>
      <c r="CD129" s="444">
        <f t="shared" si="1085"/>
        <v>16.375</v>
      </c>
      <c r="CE129" s="445">
        <f t="shared" si="1086"/>
        <v>13</v>
      </c>
      <c r="CF129" s="446">
        <v>13</v>
      </c>
      <c r="CG129" s="444">
        <f t="shared" si="1087"/>
        <v>16.375</v>
      </c>
      <c r="CH129" s="445">
        <f t="shared" si="1088"/>
        <v>13</v>
      </c>
      <c r="CI129" s="446">
        <v>13</v>
      </c>
      <c r="CJ129" s="444">
        <f t="shared" si="1099"/>
        <v>26.200000000000003</v>
      </c>
      <c r="CK129" s="446">
        <v>26</v>
      </c>
      <c r="CL129" s="450">
        <f t="shared" si="1103"/>
        <v>1</v>
      </c>
      <c r="CM129" s="442">
        <v>286</v>
      </c>
      <c r="CN129" s="442">
        <v>386</v>
      </c>
      <c r="CO129" s="442" t="e">
        <f>#NAME?</f>
        <v>#REF!</v>
      </c>
      <c r="CP129" s="441">
        <v>0.57399999999999995</v>
      </c>
      <c r="CQ129" s="441">
        <v>0.77300000000000002</v>
      </c>
      <c r="CR129" s="441" t="e">
        <f>#NAME?</f>
        <v>#REF!</v>
      </c>
      <c r="CS129" s="443" t="e">
        <f>#NAME?</f>
        <v>#REF!</v>
      </c>
      <c r="CT129" s="444" t="e">
        <f t="shared" si="1113"/>
        <v>#REF!</v>
      </c>
      <c r="CU129" s="449" t="e">
        <f t="shared" si="1090"/>
        <v>#REF!</v>
      </c>
      <c r="CV129" s="446"/>
      <c r="CW129" s="444">
        <f t="shared" si="1114"/>
        <v>0</v>
      </c>
      <c r="CX129" s="446"/>
      <c r="CY129" s="442">
        <v>0</v>
      </c>
      <c r="CZ129" s="442">
        <v>0</v>
      </c>
      <c r="DA129" s="442">
        <f>'[7]численность 2020'!I141</f>
        <v>0</v>
      </c>
      <c r="DB129" s="441">
        <v>0</v>
      </c>
      <c r="DC129" s="441">
        <v>0</v>
      </c>
      <c r="DD129" s="441">
        <f t="shared" si="1092"/>
        <v>0</v>
      </c>
      <c r="DE129" s="443">
        <f>'[7]заявки 2020-2021'!I133</f>
        <v>0</v>
      </c>
      <c r="DF129" s="444">
        <f t="shared" si="1104"/>
        <v>0</v>
      </c>
      <c r="DG129" s="445">
        <f t="shared" si="1093"/>
        <v>0</v>
      </c>
      <c r="DH129" s="446"/>
      <c r="DI129" s="442">
        <v>12.822884999999999</v>
      </c>
      <c r="DJ129" s="442">
        <v>52.521942000000003</v>
      </c>
      <c r="DK129" s="442">
        <f>'[7]численность 2020'!J141</f>
        <v>31.992301940917969</v>
      </c>
      <c r="DL129" s="441">
        <v>9.7587999999999994e-002</v>
      </c>
      <c r="DM129" s="441">
        <v>9.7587999999999994e-002</v>
      </c>
      <c r="DN129" s="441">
        <f t="shared" si="1094"/>
        <v>5.9443146070779683e-002</v>
      </c>
      <c r="DO129" s="443">
        <f>'[7]заявки 2020-2021'!P133</f>
        <v>1</v>
      </c>
      <c r="DP129" s="444">
        <f t="shared" si="1105"/>
        <v>3.1992301940917969</v>
      </c>
      <c r="DQ129" s="445">
        <f t="shared" si="1095"/>
        <v>1</v>
      </c>
      <c r="DR129" s="446">
        <v>1</v>
      </c>
      <c r="DS129" s="442">
        <v>433</v>
      </c>
      <c r="DT129" s="447">
        <v>693</v>
      </c>
      <c r="DU129" s="447">
        <f>'[7]заявки 2020-2021'!Q133</f>
        <v>1910</v>
      </c>
      <c r="DV129" s="441">
        <f t="shared" si="1096"/>
        <v>0.80453361237278531</v>
      </c>
      <c r="DW129" s="441">
        <v>1.287625</v>
      </c>
      <c r="DX129" s="441">
        <f t="shared" si="1112"/>
        <v>3.54886651185224</v>
      </c>
      <c r="DY129" s="443">
        <f>'[7]заявки 2020-2021'!S133</f>
        <v>15</v>
      </c>
      <c r="DZ129" s="444">
        <f t="shared" si="1108"/>
        <v>191</v>
      </c>
      <c r="EA129" s="445">
        <f t="shared" si="1097"/>
        <v>15</v>
      </c>
      <c r="EB129" s="446">
        <v>15</v>
      </c>
    </row>
    <row r="130" ht="15.75">
      <c r="A130" s="268" t="s">
        <v>203</v>
      </c>
      <c r="B130" s="441"/>
      <c r="C130" s="442"/>
      <c r="D130" s="442"/>
      <c r="E130" s="442"/>
      <c r="F130" s="441"/>
      <c r="G130" s="441" t="e">
        <f t="shared" si="1067"/>
        <v>#DIV/0!</v>
      </c>
      <c r="H130" s="441"/>
      <c r="I130" s="443"/>
      <c r="J130" s="444">
        <f t="shared" si="1118"/>
        <v>0</v>
      </c>
      <c r="K130" s="445">
        <f t="shared" si="1068"/>
        <v>0</v>
      </c>
      <c r="L130" s="446"/>
      <c r="M130" s="442"/>
      <c r="N130" s="442"/>
      <c r="O130" s="447"/>
      <c r="P130" s="441"/>
      <c r="Q130" s="441"/>
      <c r="R130" s="441" t="e">
        <f t="shared" ref="R130:R193" si="1120">O130/B130</f>
        <v>#DIV/0!</v>
      </c>
      <c r="S130" s="443"/>
      <c r="T130" s="443"/>
      <c r="U130" s="444">
        <f t="shared" si="1106"/>
        <v>0</v>
      </c>
      <c r="V130" s="445">
        <f t="shared" si="1071"/>
        <v>0</v>
      </c>
      <c r="W130" s="446"/>
      <c r="X130" s="446"/>
      <c r="Y130" s="448"/>
      <c r="Z130" s="442"/>
      <c r="AA130" s="442"/>
      <c r="AB130" s="442"/>
      <c r="AC130" s="441"/>
      <c r="AD130" s="441"/>
      <c r="AE130" s="441" t="e">
        <f t="shared" si="1111"/>
        <v>#DIV/0!</v>
      </c>
      <c r="AF130" s="443"/>
      <c r="AG130" s="444">
        <f t="shared" si="1107"/>
        <v>0</v>
      </c>
      <c r="AH130" s="445">
        <f t="shared" si="1072"/>
        <v>0</v>
      </c>
      <c r="AI130" s="449">
        <f t="shared" si="1073"/>
        <v>0</v>
      </c>
      <c r="AJ130" s="446"/>
      <c r="AK130" s="446"/>
      <c r="AL130" s="442"/>
      <c r="AM130" s="442"/>
      <c r="AN130" s="442"/>
      <c r="AO130" s="441"/>
      <c r="AP130" s="441"/>
      <c r="AQ130" s="441" t="e">
        <f t="shared" si="1074"/>
        <v>#DIV/0!</v>
      </c>
      <c r="AR130" s="443"/>
      <c r="AS130" s="443"/>
      <c r="AT130" s="444">
        <f t="shared" si="1100"/>
        <v>0</v>
      </c>
      <c r="AU130" s="449">
        <f t="shared" si="1075"/>
        <v>0</v>
      </c>
      <c r="AV130" s="446"/>
      <c r="AW130" s="444">
        <f t="shared" si="1076"/>
        <v>0</v>
      </c>
      <c r="AX130" s="445">
        <f t="shared" si="1077"/>
        <v>0</v>
      </c>
      <c r="AY130" s="446"/>
      <c r="AZ130" s="444">
        <f t="shared" si="1078"/>
        <v>0</v>
      </c>
      <c r="BA130" s="446"/>
      <c r="BB130" s="442"/>
      <c r="BC130" s="442"/>
      <c r="BD130" s="442"/>
      <c r="BE130" s="441"/>
      <c r="BF130" s="441"/>
      <c r="BG130" s="441" t="e">
        <f t="shared" si="1079"/>
        <v>#DIV/0!</v>
      </c>
      <c r="BH130" s="443"/>
      <c r="BI130" s="443"/>
      <c r="BJ130" s="444">
        <f t="shared" si="1101"/>
        <v>0</v>
      </c>
      <c r="BK130" s="449">
        <f t="shared" si="1080"/>
        <v>0</v>
      </c>
      <c r="BL130" s="446"/>
      <c r="BM130" s="444">
        <f t="shared" si="1081"/>
        <v>0</v>
      </c>
      <c r="BN130" s="445">
        <f t="shared" si="1082"/>
        <v>0</v>
      </c>
      <c r="BO130" s="446"/>
      <c r="BP130" s="444">
        <f t="shared" si="1098"/>
        <v>0</v>
      </c>
      <c r="BQ130" s="446"/>
      <c r="BR130" s="442"/>
      <c r="BS130" s="442"/>
      <c r="BT130" s="442"/>
      <c r="BU130" s="441"/>
      <c r="BV130" s="441"/>
      <c r="BW130" s="441" t="e">
        <f t="shared" si="1083"/>
        <v>#DIV/0!</v>
      </c>
      <c r="BX130" s="443"/>
      <c r="BY130" s="443"/>
      <c r="BZ130" s="443"/>
      <c r="CA130" s="444">
        <f t="shared" si="1102"/>
        <v>0</v>
      </c>
      <c r="CB130" s="449">
        <f t="shared" si="1084"/>
        <v>0</v>
      </c>
      <c r="CC130" s="446"/>
      <c r="CD130" s="444">
        <f t="shared" si="1085"/>
        <v>0</v>
      </c>
      <c r="CE130" s="445">
        <f t="shared" si="1086"/>
        <v>0</v>
      </c>
      <c r="CF130" s="446"/>
      <c r="CG130" s="444">
        <f t="shared" si="1087"/>
        <v>0</v>
      </c>
      <c r="CH130" s="445">
        <f t="shared" si="1088"/>
        <v>0</v>
      </c>
      <c r="CI130" s="446"/>
      <c r="CJ130" s="444">
        <f t="shared" si="1099"/>
        <v>0</v>
      </c>
      <c r="CK130" s="446"/>
      <c r="CL130" s="450">
        <f t="shared" si="1103"/>
        <v>1</v>
      </c>
      <c r="CM130" s="442"/>
      <c r="CN130" s="442"/>
      <c r="CO130" s="442"/>
      <c r="CP130" s="441"/>
      <c r="CQ130" s="441"/>
      <c r="CR130" s="441"/>
      <c r="CS130" s="443"/>
      <c r="CT130" s="444">
        <f t="shared" si="1113"/>
        <v>0</v>
      </c>
      <c r="CU130" s="449">
        <f t="shared" si="1090"/>
        <v>0</v>
      </c>
      <c r="CV130" s="446"/>
      <c r="CW130" s="444">
        <f t="shared" si="1114"/>
        <v>0</v>
      </c>
      <c r="CX130" s="446"/>
      <c r="CY130" s="442"/>
      <c r="CZ130" s="442"/>
      <c r="DA130" s="442"/>
      <c r="DB130" s="441"/>
      <c r="DC130" s="441"/>
      <c r="DD130" s="441" t="e">
        <f t="shared" si="1092"/>
        <v>#DIV/0!</v>
      </c>
      <c r="DE130" s="443"/>
      <c r="DF130" s="444">
        <f t="shared" si="1104"/>
        <v>0</v>
      </c>
      <c r="DG130" s="445">
        <f t="shared" si="1093"/>
        <v>0</v>
      </c>
      <c r="DH130" s="446"/>
      <c r="DI130" s="442"/>
      <c r="DJ130" s="442"/>
      <c r="DK130" s="442"/>
      <c r="DL130" s="441"/>
      <c r="DM130" s="441"/>
      <c r="DN130" s="441" t="e">
        <f t="shared" si="1094"/>
        <v>#DIV/0!</v>
      </c>
      <c r="DO130" s="443"/>
      <c r="DP130" s="444">
        <f t="shared" si="1105"/>
        <v>0</v>
      </c>
      <c r="DQ130" s="445">
        <f t="shared" si="1095"/>
        <v>0</v>
      </c>
      <c r="DR130" s="446"/>
      <c r="DS130" s="442"/>
      <c r="DT130" s="447"/>
      <c r="DU130" s="447"/>
      <c r="DV130" s="441" t="e">
        <f t="shared" si="1096"/>
        <v>#DIV/0!</v>
      </c>
      <c r="DW130" s="441"/>
      <c r="DX130" s="441" t="e">
        <f t="shared" si="1112"/>
        <v>#DIV/0!</v>
      </c>
      <c r="DY130" s="443"/>
      <c r="DZ130" s="444">
        <f t="shared" si="1108"/>
        <v>0</v>
      </c>
      <c r="EA130" s="445">
        <f t="shared" si="1097"/>
        <v>0</v>
      </c>
      <c r="EB130" s="446"/>
    </row>
    <row r="131" s="454" customFormat="1">
      <c r="A131" s="154" t="s">
        <v>1022</v>
      </c>
      <c r="B131" s="455">
        <f>'[7]численность 2020'!C143</f>
        <v>2219.198974609375</v>
      </c>
      <c r="C131" s="456">
        <v>8990.5595699999994</v>
      </c>
      <c r="D131" s="456">
        <v>7366.9150390000004</v>
      </c>
      <c r="E131" s="456">
        <f>'[7]численность 2020'!D143</f>
        <v>8465.9013671875</v>
      </c>
      <c r="F131" s="455">
        <v>4.0018510000000003</v>
      </c>
      <c r="G131" s="455">
        <f t="shared" si="1067"/>
        <v>3.3196279934111046</v>
      </c>
      <c r="H131" s="455">
        <f t="shared" si="1117"/>
        <v>3.8148455654715114</v>
      </c>
      <c r="I131" s="457">
        <f>'[7]заявки 2020-2021'!O135</f>
        <v>3000</v>
      </c>
      <c r="J131" s="444">
        <f t="shared" si="1118"/>
        <v>2963.0654785156248</v>
      </c>
      <c r="K131" s="458">
        <f t="shared" si="1068"/>
        <v>2963.0654785156248</v>
      </c>
      <c r="L131" s="459">
        <v>2963</v>
      </c>
      <c r="M131" s="456">
        <v>675</v>
      </c>
      <c r="N131" s="456">
        <v>900</v>
      </c>
      <c r="O131" s="460">
        <f>'[7]заявки 2020-2021'!K135</f>
        <v>967</v>
      </c>
      <c r="P131" s="441">
        <f t="shared" si="1069"/>
        <v>0.3041638031212654</v>
      </c>
      <c r="Q131" s="455">
        <v>0.39970499999999998</v>
      </c>
      <c r="R131" s="455">
        <f t="shared" si="1120"/>
        <v>0.43574281128631653</v>
      </c>
      <c r="S131" s="457">
        <f>'[7]заявки 2020-2021'!M135</f>
        <v>67</v>
      </c>
      <c r="T131" s="457">
        <f>'[7]заявки 2020-2021'!N135</f>
        <v>40</v>
      </c>
      <c r="U131" s="444">
        <f t="shared" si="1106"/>
        <v>145.04999999999998</v>
      </c>
      <c r="V131" s="458">
        <f t="shared" si="1071"/>
        <v>67</v>
      </c>
      <c r="W131" s="459">
        <v>67</v>
      </c>
      <c r="X131" s="459">
        <v>40</v>
      </c>
      <c r="Y131" s="461"/>
      <c r="Z131" s="456">
        <v>232.487854</v>
      </c>
      <c r="AA131" s="456">
        <v>92.787734999999998</v>
      </c>
      <c r="AB131" s="456">
        <f>'[7]численность 2020'!E143</f>
        <v>952.1085205078125</v>
      </c>
      <c r="AC131" s="455">
        <v>0.10348400000000001</v>
      </c>
      <c r="AD131" s="455">
        <v>4.1209000000000003e-002</v>
      </c>
      <c r="AE131" s="455">
        <f t="shared" si="1111"/>
        <v>0.4290325164175075</v>
      </c>
      <c r="AF131" s="457">
        <f>'[7]заявки 2020-2021'!J135</f>
        <v>48</v>
      </c>
      <c r="AG131" s="444">
        <f t="shared" si="1107"/>
        <v>47.605426025390628</v>
      </c>
      <c r="AH131" s="458">
        <f t="shared" si="1072"/>
        <v>47.605426025390628</v>
      </c>
      <c r="AI131" s="463">
        <f t="shared" si="1073"/>
        <v>15.75</v>
      </c>
      <c r="AJ131" s="459">
        <v>21</v>
      </c>
      <c r="AK131" s="459">
        <v>15</v>
      </c>
      <c r="AL131" s="456">
        <v>46.343094000000001</v>
      </c>
      <c r="AM131" s="456">
        <v>0</v>
      </c>
      <c r="AN131" s="456">
        <f>'[7]численность 2020'!F143</f>
        <v>251.96136474609375</v>
      </c>
      <c r="AO131" s="455">
        <v>2.0628000000000001e-002</v>
      </c>
      <c r="AP131" s="455">
        <v>0</v>
      </c>
      <c r="AQ131" s="455">
        <f t="shared" si="1074"/>
        <v>0.1135370769493277</v>
      </c>
      <c r="AR131" s="457">
        <f>'[7]заявки 2020-2021'!D135</f>
        <v>4</v>
      </c>
      <c r="AS131" s="457">
        <f>'[7]заявки 2020-2021'!E135</f>
        <v>1</v>
      </c>
      <c r="AT131" s="462">
        <f t="shared" si="1100"/>
        <v>7.5588409423828118</v>
      </c>
      <c r="AU131" s="463">
        <f t="shared" si="1075"/>
        <v>4</v>
      </c>
      <c r="AV131" s="459"/>
      <c r="AW131" s="462">
        <f t="shared" si="1076"/>
        <v>0</v>
      </c>
      <c r="AX131" s="458">
        <f t="shared" si="1077"/>
        <v>0</v>
      </c>
      <c r="AY131" s="459"/>
      <c r="AZ131" s="462">
        <f t="shared" si="1078"/>
        <v>0</v>
      </c>
      <c r="BA131" s="459"/>
      <c r="BB131" s="456">
        <v>3298.08374</v>
      </c>
      <c r="BC131" s="456">
        <v>2895.8405760000001</v>
      </c>
      <c r="BD131" s="456">
        <f>'[7]численность 2020'!G143</f>
        <v>2398.595947265625</v>
      </c>
      <c r="BE131" s="455">
        <v>1.4680329999999999</v>
      </c>
      <c r="BF131" s="455">
        <v>1.2860910000000001</v>
      </c>
      <c r="BG131" s="455">
        <f t="shared" si="1079"/>
        <v>1.0808386155134322</v>
      </c>
      <c r="BH131" s="457">
        <f>'[7]заявки 2020-2021'!B135</f>
        <v>123</v>
      </c>
      <c r="BI131" s="457">
        <f>'[7]заявки 2020-2021'!C135</f>
        <v>30</v>
      </c>
      <c r="BJ131" s="444">
        <f t="shared" si="1101"/>
        <v>119.92979736328125</v>
      </c>
      <c r="BK131" s="463">
        <f t="shared" si="1080"/>
        <v>119.92979736328125</v>
      </c>
      <c r="BL131" s="459">
        <v>119</v>
      </c>
      <c r="BM131" s="444">
        <f t="shared" si="1081"/>
        <v>29.75</v>
      </c>
      <c r="BN131" s="458">
        <f t="shared" si="1082"/>
        <v>29.75</v>
      </c>
      <c r="BO131" s="459">
        <v>29</v>
      </c>
      <c r="BP131" s="444">
        <f t="shared" si="1098"/>
        <v>23.800000000000001</v>
      </c>
      <c r="BQ131" s="459">
        <v>23</v>
      </c>
      <c r="BR131" s="456">
        <v>1578.36853</v>
      </c>
      <c r="BS131" s="456">
        <v>1612.4567870000001</v>
      </c>
      <c r="BT131" s="456">
        <f>'[7]численность 2020'!H143</f>
        <v>1467.102294921875</v>
      </c>
      <c r="BU131" s="455">
        <v>0.70255900000000004</v>
      </c>
      <c r="BV131" s="455">
        <v>0.71611899999999995</v>
      </c>
      <c r="BW131" s="455">
        <f t="shared" si="1083"/>
        <v>0.66109542754277606</v>
      </c>
      <c r="BX131" s="457">
        <f>'[7]заявки 2020-2021'!F135</f>
        <v>45</v>
      </c>
      <c r="BY131" s="457">
        <f>'[7]заявки 2020-2021'!G135</f>
        <v>10</v>
      </c>
      <c r="BZ131" s="457">
        <f>'[7]заявки 2020-2021'!H135</f>
        <v>1</v>
      </c>
      <c r="CA131" s="444">
        <f t="shared" si="1102"/>
        <v>44.01306884765625</v>
      </c>
      <c r="CB131" s="463">
        <f t="shared" si="1084"/>
        <v>44.01306884765625</v>
      </c>
      <c r="CC131" s="459">
        <v>44</v>
      </c>
      <c r="CD131" s="444">
        <f t="shared" si="1085"/>
        <v>5.5</v>
      </c>
      <c r="CE131" s="458">
        <f t="shared" si="1086"/>
        <v>5.5</v>
      </c>
      <c r="CF131" s="459">
        <v>10</v>
      </c>
      <c r="CG131" s="444">
        <f t="shared" si="1087"/>
        <v>5.5</v>
      </c>
      <c r="CH131" s="458">
        <f t="shared" si="1088"/>
        <v>1</v>
      </c>
      <c r="CI131" s="459">
        <v>1</v>
      </c>
      <c r="CJ131" s="444">
        <f t="shared" si="1099"/>
        <v>8.8000000000000007</v>
      </c>
      <c r="CK131" s="459">
        <v>8</v>
      </c>
      <c r="CL131" s="464">
        <f t="shared" si="1103"/>
        <v>1</v>
      </c>
      <c r="CM131" s="456">
        <v>0</v>
      </c>
      <c r="CN131" s="456">
        <v>0</v>
      </c>
      <c r="CO131" s="456" t="e">
        <f>#NAME?</f>
        <v>#REF!</v>
      </c>
      <c r="CP131" s="455">
        <v>0</v>
      </c>
      <c r="CQ131" s="455">
        <v>0</v>
      </c>
      <c r="CR131" s="455" t="e">
        <f>#NAME?</f>
        <v>#REF!</v>
      </c>
      <c r="CS131" s="457" t="e">
        <f>#NAME?</f>
        <v>#REF!</v>
      </c>
      <c r="CT131" s="462" t="e">
        <f t="shared" si="1113"/>
        <v>#REF!</v>
      </c>
      <c r="CU131" s="463" t="e">
        <f t="shared" si="1090"/>
        <v>#REF!</v>
      </c>
      <c r="CV131" s="459"/>
      <c r="CW131" s="462">
        <f t="shared" si="1114"/>
        <v>0</v>
      </c>
      <c r="CX131" s="459"/>
      <c r="CY131" s="456">
        <v>297.36819500000001</v>
      </c>
      <c r="CZ131" s="456">
        <v>122.727974</v>
      </c>
      <c r="DA131" s="456">
        <f>'[7]численность 2020'!I143</f>
        <v>227.14697265625</v>
      </c>
      <c r="DB131" s="455">
        <v>0.13236400000000001</v>
      </c>
      <c r="DC131" s="455">
        <v>5.4505999999999999e-002</v>
      </c>
      <c r="DD131" s="455">
        <f t="shared" si="1092"/>
        <v>0.10235538825275123</v>
      </c>
      <c r="DE131" s="457">
        <f>'[7]заявки 2020-2021'!I135</f>
        <v>4</v>
      </c>
      <c r="DF131" s="444">
        <f t="shared" si="1104"/>
        <v>40.886455078124996</v>
      </c>
      <c r="DG131" s="458">
        <f t="shared" si="1093"/>
        <v>4</v>
      </c>
      <c r="DH131" s="459"/>
      <c r="DI131" s="456">
        <v>146.753128</v>
      </c>
      <c r="DJ131" s="456">
        <v>53.946357999999996</v>
      </c>
      <c r="DK131" s="456">
        <f>'[7]численность 2020'!J143</f>
        <v>76.3519287109375</v>
      </c>
      <c r="DL131" s="455">
        <v>2.3958e-002</v>
      </c>
      <c r="DM131" s="455">
        <v>2.3958e-002</v>
      </c>
      <c r="DN131" s="455">
        <f t="shared" si="1094"/>
        <v>3.4405174833129611e-002</v>
      </c>
      <c r="DO131" s="457">
        <f>'[7]заявки 2020-2021'!P135</f>
        <v>4</v>
      </c>
      <c r="DP131" s="444">
        <f t="shared" si="1105"/>
        <v>7.63519287109375</v>
      </c>
      <c r="DQ131" s="458">
        <f t="shared" si="1095"/>
        <v>4</v>
      </c>
      <c r="DR131" s="459">
        <v>4</v>
      </c>
      <c r="DS131" s="456">
        <v>0</v>
      </c>
      <c r="DT131" s="460">
        <v>0</v>
      </c>
      <c r="DU131" s="460">
        <f>'[7]заявки 2020-2021'!Q135</f>
        <v>136</v>
      </c>
      <c r="DV131" s="441">
        <f t="shared" si="1096"/>
        <v>0</v>
      </c>
      <c r="DW131" s="455">
        <v>0</v>
      </c>
      <c r="DX131" s="455">
        <f t="shared" si="1112"/>
        <v>6.1283373665914215e-002</v>
      </c>
      <c r="DY131" s="457">
        <f>'[7]заявки 2020-2021'!S135</f>
        <v>4</v>
      </c>
      <c r="DZ131" s="444">
        <f t="shared" si="1108"/>
        <v>13.600000000000001</v>
      </c>
      <c r="EA131" s="458">
        <f t="shared" si="1097"/>
        <v>4</v>
      </c>
      <c r="EB131" s="459"/>
    </row>
    <row r="132" s="454" customFormat="1" ht="45.75" customHeight="1">
      <c r="A132" s="154" t="s">
        <v>209</v>
      </c>
      <c r="B132" s="455">
        <f>'[7]численность 2020'!C146</f>
        <v>387.85101318359375</v>
      </c>
      <c r="C132" s="456">
        <f t="shared" si="1119"/>
        <v>1280.5212300410735</v>
      </c>
      <c r="D132" s="456">
        <v>1532.003784</v>
      </c>
      <c r="E132" s="456">
        <f>'[7]численность 2020'!D146</f>
        <v>1375.122314453125</v>
      </c>
      <c r="F132" s="455">
        <v>3.30158</v>
      </c>
      <c r="G132" s="441">
        <v>3.94998</v>
      </c>
      <c r="H132" s="455">
        <f t="shared" si="1117"/>
        <v>3.5454910976401006</v>
      </c>
      <c r="I132" s="457">
        <f>'[7]заявки 2020-2021'!O137</f>
        <v>400</v>
      </c>
      <c r="J132" s="444">
        <f t="shared" si="1118"/>
        <v>481.29281005859372</v>
      </c>
      <c r="K132" s="458">
        <f t="shared" si="1068"/>
        <v>400</v>
      </c>
      <c r="L132" s="459">
        <v>400</v>
      </c>
      <c r="M132" s="456">
        <f>P132*B132</f>
        <v>124.11232421875</v>
      </c>
      <c r="N132" s="456">
        <v>154</v>
      </c>
      <c r="O132" s="460">
        <f>'[7]заявки 2020-2021'!K137</f>
        <v>205</v>
      </c>
      <c r="P132" s="441">
        <f t="shared" si="1069"/>
        <v>0.32000000000000001</v>
      </c>
      <c r="Q132" s="455">
        <v>0.39706000000000002</v>
      </c>
      <c r="R132" s="455">
        <f t="shared" si="1120"/>
        <v>0.52855347293616806</v>
      </c>
      <c r="S132" s="457">
        <f>'[7]заявки 2020-2021'!M137</f>
        <v>20</v>
      </c>
      <c r="T132" s="457">
        <f>'[7]заявки 2020-2021'!N137</f>
        <v>8</v>
      </c>
      <c r="U132" s="444">
        <f t="shared" si="1106"/>
        <v>30.75</v>
      </c>
      <c r="V132" s="458">
        <f t="shared" si="1071"/>
        <v>20</v>
      </c>
      <c r="W132" s="459">
        <v>20</v>
      </c>
      <c r="X132" s="459">
        <v>8</v>
      </c>
      <c r="Y132" s="461"/>
      <c r="Z132" s="456">
        <v>33.019081</v>
      </c>
      <c r="AA132" s="456">
        <v>8.970065</v>
      </c>
      <c r="AB132" s="456">
        <f>'[7]численность 2020'!E146</f>
        <v>8.9918289184570313</v>
      </c>
      <c r="AC132" s="455">
        <v>6.4064999999999997e-002</v>
      </c>
      <c r="AD132" s="455">
        <v>2.3127999999999999e-002</v>
      </c>
      <c r="AE132" s="455">
        <f t="shared" si="1111"/>
        <v>2.318371903852845e-002</v>
      </c>
      <c r="AF132" s="457">
        <f>'[7]заявки 2020-2021'!J137</f>
        <v>0</v>
      </c>
      <c r="AG132" s="444">
        <f t="shared" si="1107"/>
        <v>0</v>
      </c>
      <c r="AH132" s="458">
        <f t="shared" si="1072"/>
        <v>0</v>
      </c>
      <c r="AI132" s="463">
        <f t="shared" si="1073"/>
        <v>0</v>
      </c>
      <c r="AJ132" s="459"/>
      <c r="AK132" s="459"/>
      <c r="AL132" s="456">
        <v>0</v>
      </c>
      <c r="AM132" s="456">
        <v>0</v>
      </c>
      <c r="AN132" s="456">
        <f>'[7]численность 2020'!F146</f>
        <v>0</v>
      </c>
      <c r="AO132" s="455">
        <v>0</v>
      </c>
      <c r="AP132" s="455">
        <v>0</v>
      </c>
      <c r="AQ132" s="455">
        <f t="shared" si="1074"/>
        <v>0</v>
      </c>
      <c r="AR132" s="457">
        <f>'[7]заявки 2020-2021'!D137</f>
        <v>0</v>
      </c>
      <c r="AS132" s="457">
        <f>'[7]заявки 2020-2021'!E137</f>
        <v>0</v>
      </c>
      <c r="AT132" s="444">
        <f t="shared" si="1100"/>
        <v>0</v>
      </c>
      <c r="AU132" s="463">
        <f t="shared" si="1075"/>
        <v>0</v>
      </c>
      <c r="AV132" s="459"/>
      <c r="AW132" s="444">
        <f t="shared" ref="AW132:AW195" si="1121">IF(AV132&gt;3,AV132*0.25,0)</f>
        <v>0</v>
      </c>
      <c r="AX132" s="445">
        <f t="shared" ref="AX132:AX195" si="1122">IF(AS132&lt;AW132,AS132,AW132)</f>
        <v>0</v>
      </c>
      <c r="AY132" s="459"/>
      <c r="AZ132" s="444">
        <f t="shared" ref="AZ132:AZ195" si="1123">AV132*0.5</f>
        <v>0</v>
      </c>
      <c r="BA132" s="459"/>
      <c r="BB132" s="456">
        <f>BE132*B132</f>
        <v>599.23316231943261</v>
      </c>
      <c r="BC132" s="456">
        <v>668.06121800000005</v>
      </c>
      <c r="BD132" s="456">
        <f>'[7]численность 2020'!G146</f>
        <v>790.86273193359375</v>
      </c>
      <c r="BE132" s="455">
        <v>1.5450090000000001</v>
      </c>
      <c r="BF132" s="455">
        <v>1.722469</v>
      </c>
      <c r="BG132" s="455">
        <f t="shared" si="1079"/>
        <v>2.0390889930696914</v>
      </c>
      <c r="BH132" s="457">
        <f>'[7]заявки 2020-2021'!B137</f>
        <v>38</v>
      </c>
      <c r="BI132" s="457">
        <f>'[7]заявки 2020-2021'!C137</f>
        <v>7</v>
      </c>
      <c r="BJ132" s="444">
        <f t="shared" si="1101"/>
        <v>55.360391235351571</v>
      </c>
      <c r="BK132" s="463">
        <f t="shared" si="1080"/>
        <v>38</v>
      </c>
      <c r="BL132" s="459">
        <v>38</v>
      </c>
      <c r="BM132" s="444">
        <f t="shared" si="1081"/>
        <v>9.5</v>
      </c>
      <c r="BN132" s="458">
        <f t="shared" si="1082"/>
        <v>7</v>
      </c>
      <c r="BO132" s="459">
        <v>7</v>
      </c>
      <c r="BP132" s="444">
        <f t="shared" si="1098"/>
        <v>7.6000000000000005</v>
      </c>
      <c r="BQ132" s="459">
        <v>7</v>
      </c>
      <c r="BR132" s="456">
        <f>BU132*B132</f>
        <v>340.74039591292546</v>
      </c>
      <c r="BS132" s="456">
        <v>369.02432299999998</v>
      </c>
      <c r="BT132" s="456">
        <f>'[7]численность 2020'!H146</f>
        <v>427.32095336914063</v>
      </c>
      <c r="BU132" s="455">
        <v>0.87853400000000004</v>
      </c>
      <c r="BV132" s="455">
        <v>0.95145900000000005</v>
      </c>
      <c r="BW132" s="455">
        <f t="shared" si="1083"/>
        <v>1.1017657266422127</v>
      </c>
      <c r="BX132" s="457">
        <f>'[7]заявки 2020-2021'!F137</f>
        <v>20</v>
      </c>
      <c r="BY132" s="457">
        <f>'[7]заявки 2020-2021'!G137</f>
        <v>2</v>
      </c>
      <c r="BZ132" s="457">
        <f>'[7]заявки 2020-2021'!H137</f>
        <v>2</v>
      </c>
      <c r="CA132" s="444">
        <f t="shared" si="1102"/>
        <v>21.366047668457032</v>
      </c>
      <c r="CB132" s="463">
        <f t="shared" si="1084"/>
        <v>20</v>
      </c>
      <c r="CC132" s="459">
        <v>20</v>
      </c>
      <c r="CD132" s="444">
        <f t="shared" si="1085"/>
        <v>2.5</v>
      </c>
      <c r="CE132" s="458">
        <f t="shared" si="1086"/>
        <v>2</v>
      </c>
      <c r="CF132" s="459">
        <v>2</v>
      </c>
      <c r="CG132" s="444">
        <f t="shared" si="1087"/>
        <v>2.5</v>
      </c>
      <c r="CH132" s="458">
        <f t="shared" si="1088"/>
        <v>2</v>
      </c>
      <c r="CI132" s="459">
        <v>2</v>
      </c>
      <c r="CJ132" s="444">
        <f t="shared" si="1099"/>
        <v>4</v>
      </c>
      <c r="CK132" s="459">
        <v>4</v>
      </c>
      <c r="CL132" s="464">
        <f t="shared" si="1103"/>
        <v>1</v>
      </c>
      <c r="CM132" s="456">
        <v>0</v>
      </c>
      <c r="CN132" s="456">
        <v>0</v>
      </c>
      <c r="CO132" s="456" t="e">
        <f>#NAME?</f>
        <v>#REF!</v>
      </c>
      <c r="CP132" s="455">
        <v>0</v>
      </c>
      <c r="CQ132" s="455">
        <v>0</v>
      </c>
      <c r="CR132" s="455" t="e">
        <f>#NAME?</f>
        <v>#REF!</v>
      </c>
      <c r="CS132" s="457" t="e">
        <f>#NAME?</f>
        <v>#REF!</v>
      </c>
      <c r="CT132" s="462" t="e">
        <f t="shared" si="1113"/>
        <v>#REF!</v>
      </c>
      <c r="CU132" s="463" t="e">
        <f t="shared" si="1090"/>
        <v>#REF!</v>
      </c>
      <c r="CV132" s="459"/>
      <c r="CW132" s="462">
        <f t="shared" si="1114"/>
        <v>0</v>
      </c>
      <c r="CX132" s="459"/>
      <c r="CY132" s="456">
        <v>26.875996000000001</v>
      </c>
      <c r="CZ132" s="456">
        <v>18.253039999999999</v>
      </c>
      <c r="DA132" s="456">
        <f>'[7]численность 2020'!I146</f>
        <v>10.978394508361816</v>
      </c>
      <c r="DB132" s="455">
        <v>5.2145999999999998e-002</v>
      </c>
      <c r="DC132" s="455">
        <v>4.7062e-002</v>
      </c>
      <c r="DD132" s="455">
        <f t="shared" si="1092"/>
        <v>2.8305700217843874e-002</v>
      </c>
      <c r="DE132" s="457">
        <f>'[7]заявки 2020-2021'!I137</f>
        <v>0</v>
      </c>
      <c r="DF132" s="444">
        <f t="shared" si="1104"/>
        <v>0</v>
      </c>
      <c r="DG132" s="458">
        <f t="shared" si="1093"/>
        <v>0</v>
      </c>
      <c r="DH132" s="459"/>
      <c r="DI132" s="456">
        <f>DL132*B132</f>
        <v>25.032741546630856</v>
      </c>
      <c r="DJ132" s="456">
        <v>25.032741999999999</v>
      </c>
      <c r="DK132" s="456">
        <f>'[7]численность 2020'!J146</f>
        <v>31.366844177246094</v>
      </c>
      <c r="DL132" s="455">
        <v>6.4542000000000002e-002</v>
      </c>
      <c r="DM132" s="455">
        <v>6.4542000000000002e-002</v>
      </c>
      <c r="DN132" s="455">
        <f t="shared" si="1094"/>
        <v>8.0873436219175837e-002</v>
      </c>
      <c r="DO132" s="457">
        <f>'[7]заявки 2020-2021'!P137</f>
        <v>2</v>
      </c>
      <c r="DP132" s="444">
        <f t="shared" si="1105"/>
        <v>3.1366844177246094</v>
      </c>
      <c r="DQ132" s="458">
        <f t="shared" si="1095"/>
        <v>2</v>
      </c>
      <c r="DR132" s="459">
        <v>2</v>
      </c>
      <c r="DS132" s="456">
        <v>0</v>
      </c>
      <c r="DT132" s="460">
        <v>0</v>
      </c>
      <c r="DU132" s="460">
        <f>'[7]заявки 2020-2021'!Q137</f>
        <v>0</v>
      </c>
      <c r="DV132" s="441">
        <f t="shared" si="1096"/>
        <v>0</v>
      </c>
      <c r="DW132" s="455">
        <v>0</v>
      </c>
      <c r="DX132" s="455">
        <f t="shared" si="1112"/>
        <v>0</v>
      </c>
      <c r="DY132" s="457">
        <f>'[7]заявки 2020-2021'!S137</f>
        <v>0</v>
      </c>
      <c r="DZ132" s="444">
        <f t="shared" si="1108"/>
        <v>0</v>
      </c>
      <c r="EA132" s="458">
        <f t="shared" si="1097"/>
        <v>0</v>
      </c>
      <c r="EB132" s="459"/>
    </row>
    <row r="133" s="454" customFormat="1">
      <c r="A133" s="154" t="s">
        <v>210</v>
      </c>
      <c r="B133" s="455">
        <f>'[7]численность 2020'!C147</f>
        <v>1.9340000152587891</v>
      </c>
      <c r="C133" s="456"/>
      <c r="D133" s="456"/>
      <c r="E133" s="456">
        <f>'[7]численность 2020'!D147</f>
        <v>0.35328000783920288</v>
      </c>
      <c r="F133" s="455"/>
      <c r="G133" s="441">
        <f t="shared" ref="G133:G196" si="1124">D133/B133</f>
        <v>0</v>
      </c>
      <c r="H133" s="455"/>
      <c r="I133" s="457"/>
      <c r="J133" s="444"/>
      <c r="K133" s="458"/>
      <c r="L133" s="459"/>
      <c r="M133" s="456"/>
      <c r="N133" s="456"/>
      <c r="O133" s="460"/>
      <c r="P133" s="441">
        <f t="shared" ref="P133:P196" si="1125">M133/B133</f>
        <v>0</v>
      </c>
      <c r="Q133" s="455"/>
      <c r="R133" s="455"/>
      <c r="S133" s="457"/>
      <c r="T133" s="457"/>
      <c r="U133" s="462"/>
      <c r="V133" s="458"/>
      <c r="W133" s="459"/>
      <c r="X133" s="459"/>
      <c r="Y133" s="461"/>
      <c r="Z133" s="456"/>
      <c r="AA133" s="456"/>
      <c r="AB133" s="456">
        <f>'[7]численность 2020'!E147</f>
        <v>0</v>
      </c>
      <c r="AC133" s="455"/>
      <c r="AD133" s="455"/>
      <c r="AE133" s="455"/>
      <c r="AF133" s="457"/>
      <c r="AG133" s="444">
        <f t="shared" si="1107"/>
        <v>0</v>
      </c>
      <c r="AH133" s="458"/>
      <c r="AI133" s="463"/>
      <c r="AJ133" s="459"/>
      <c r="AK133" s="459"/>
      <c r="AL133" s="456">
        <v>22</v>
      </c>
      <c r="AM133" s="456">
        <v>35.566544</v>
      </c>
      <c r="AN133" s="456">
        <f>'[7]численность 2020'!F147</f>
        <v>35.80889892578125</v>
      </c>
      <c r="AO133" s="455">
        <v>3.7000000000000002</v>
      </c>
      <c r="AP133" s="455">
        <v>18.390146000000001</v>
      </c>
      <c r="AQ133" s="455">
        <f t="shared" ref="AQ133:AQ196" si="1126">AN133/B133</f>
        <v>18.515459484621385</v>
      </c>
      <c r="AR133" s="457">
        <f>'[7]заявки 2020-2021'!D146</f>
        <v>6</v>
      </c>
      <c r="AS133" s="457">
        <f>'[7]заявки 2020-2021'!E146</f>
        <v>2</v>
      </c>
      <c r="AT133" s="444">
        <f t="shared" si="1100"/>
        <v>5.3713348388671873</v>
      </c>
      <c r="AU133" s="463">
        <f t="shared" ref="AU133:AU196" si="1127">IF(AR133&lt;AT133,AR133,AT133)</f>
        <v>5.3713348388671873</v>
      </c>
      <c r="AV133" s="459">
        <v>6</v>
      </c>
      <c r="AW133" s="444">
        <f t="shared" si="1121"/>
        <v>1.5</v>
      </c>
      <c r="AX133" s="445">
        <f t="shared" si="1122"/>
        <v>1.5</v>
      </c>
      <c r="AY133" s="459">
        <v>1</v>
      </c>
      <c r="AZ133" s="444">
        <f t="shared" si="1123"/>
        <v>3</v>
      </c>
      <c r="BA133" s="459">
        <v>3</v>
      </c>
      <c r="BB133" s="456"/>
      <c r="BC133" s="456"/>
      <c r="BD133" s="456">
        <f>'[7]численность 2020'!G147</f>
        <v>0</v>
      </c>
      <c r="BE133" s="455"/>
      <c r="BF133" s="455"/>
      <c r="BG133" s="455"/>
      <c r="BH133" s="457"/>
      <c r="BI133" s="457"/>
      <c r="BJ133" s="444">
        <f t="shared" si="1101"/>
        <v>0</v>
      </c>
      <c r="BK133" s="463"/>
      <c r="BL133" s="459"/>
      <c r="BM133" s="444">
        <f t="shared" ref="BM133:BM196" si="1128">IF(BL133&gt;3,BL133*0.25,0)</f>
        <v>0</v>
      </c>
      <c r="BN133" s="458"/>
      <c r="BO133" s="459"/>
      <c r="BP133" s="444">
        <f t="shared" si="1098"/>
        <v>0</v>
      </c>
      <c r="BQ133" s="459"/>
      <c r="BR133" s="456"/>
      <c r="BS133" s="456"/>
      <c r="BT133" s="456">
        <f>'[7]численность 2020'!H147</f>
        <v>0</v>
      </c>
      <c r="BU133" s="455"/>
      <c r="BV133" s="455"/>
      <c r="BW133" s="455"/>
      <c r="BX133" s="457"/>
      <c r="BY133" s="457"/>
      <c r="BZ133" s="457"/>
      <c r="CA133" s="462"/>
      <c r="CB133" s="463"/>
      <c r="CC133" s="459"/>
      <c r="CD133" s="462"/>
      <c r="CE133" s="458"/>
      <c r="CF133" s="459"/>
      <c r="CG133" s="462"/>
      <c r="CH133" s="458"/>
      <c r="CI133" s="459"/>
      <c r="CJ133" s="462"/>
      <c r="CK133" s="459"/>
      <c r="CL133" s="464"/>
      <c r="CM133" s="456"/>
      <c r="CN133" s="456"/>
      <c r="CO133" s="456"/>
      <c r="CP133" s="455"/>
      <c r="CQ133" s="455"/>
      <c r="CR133" s="455"/>
      <c r="CS133" s="457"/>
      <c r="CT133" s="462"/>
      <c r="CU133" s="463"/>
      <c r="CV133" s="459"/>
      <c r="CW133" s="462"/>
      <c r="CX133" s="459"/>
      <c r="CY133" s="456"/>
      <c r="CZ133" s="456"/>
      <c r="DA133" s="456">
        <f>'[7]численность 2020'!I147</f>
        <v>0</v>
      </c>
      <c r="DB133" s="455"/>
      <c r="DC133" s="455"/>
      <c r="DD133" s="455"/>
      <c r="DE133" s="457"/>
      <c r="DF133" s="444">
        <f t="shared" si="1104"/>
        <v>0</v>
      </c>
      <c r="DG133" s="458"/>
      <c r="DH133" s="459"/>
      <c r="DI133" s="456"/>
      <c r="DJ133" s="456"/>
      <c r="DK133" s="456">
        <f>'[7]численность 2020'!J147</f>
        <v>0</v>
      </c>
      <c r="DL133" s="455"/>
      <c r="DM133" s="455"/>
      <c r="DN133" s="455"/>
      <c r="DO133" s="457"/>
      <c r="DP133" s="444">
        <f t="shared" si="1105"/>
        <v>0</v>
      </c>
      <c r="DQ133" s="458"/>
      <c r="DR133" s="459"/>
      <c r="DS133" s="456"/>
      <c r="DT133" s="460"/>
      <c r="DU133" s="460"/>
      <c r="DV133" s="441">
        <f t="shared" ref="DV133:DV196" si="1129">DS133/B133</f>
        <v>0</v>
      </c>
      <c r="DW133" s="455"/>
      <c r="DX133" s="455"/>
      <c r="DY133" s="457"/>
      <c r="DZ133" s="444">
        <f t="shared" si="1108"/>
        <v>0</v>
      </c>
      <c r="EA133" s="458"/>
      <c r="EB133" s="459"/>
    </row>
    <row r="134" ht="47.25">
      <c r="A134" s="152" t="s">
        <v>339</v>
      </c>
      <c r="B134" s="441">
        <f>'[7]численность 2020'!C144</f>
        <v>394.54498291015625</v>
      </c>
      <c r="C134" s="442">
        <v>1553.244385</v>
      </c>
      <c r="D134" s="442">
        <v>1543.5706789999999</v>
      </c>
      <c r="E134" s="442">
        <f>'[7]численность 2020'!D144</f>
        <v>1313.2132568359375</v>
      </c>
      <c r="F134" s="441">
        <v>3.882898</v>
      </c>
      <c r="G134" s="441">
        <f t="shared" si="1124"/>
        <v>3.9122805904806839</v>
      </c>
      <c r="H134" s="441">
        <f t="shared" si="1117"/>
        <v>3.3284246758118723</v>
      </c>
      <c r="I134" s="443">
        <f>'[7]заявки 2020-2021'!O138</f>
        <v>370</v>
      </c>
      <c r="J134" s="444">
        <f t="shared" si="1118"/>
        <v>459.6246398925781</v>
      </c>
      <c r="K134" s="445">
        <f t="shared" ref="K133:K134" si="1130">IF(I134&lt;J134,I134,J134)</f>
        <v>370</v>
      </c>
      <c r="L134" s="446">
        <v>370</v>
      </c>
      <c r="M134" s="442">
        <v>70</v>
      </c>
      <c r="N134" s="442">
        <v>140</v>
      </c>
      <c r="O134" s="447">
        <f>'[7]заявки 2020-2021'!K138</f>
        <v>140</v>
      </c>
      <c r="P134" s="441">
        <f t="shared" si="1125"/>
        <v>0.17741956692410923</v>
      </c>
      <c r="Q134" s="441">
        <v>0.34565099999999999</v>
      </c>
      <c r="R134" s="441">
        <f t="shared" si="1120"/>
        <v>0.35483913384821847</v>
      </c>
      <c r="S134" s="443">
        <f>'[7]заявки 2020-2021'!M138</f>
        <v>21</v>
      </c>
      <c r="T134" s="443">
        <f>'[7]заявки 2020-2021'!N138</f>
        <v>10</v>
      </c>
      <c r="U134" s="444">
        <f t="shared" ref="U134:U197" si="1131">O134*0.14999999999999999</f>
        <v>21</v>
      </c>
      <c r="V134" s="445">
        <f t="shared" ref="V134:V197" si="1132">IF(S134&lt;U134,S134,U134)</f>
        <v>21</v>
      </c>
      <c r="W134" s="446">
        <v>21</v>
      </c>
      <c r="X134" s="446">
        <v>10</v>
      </c>
      <c r="Y134" s="448"/>
      <c r="Z134" s="442">
        <v>183.200073</v>
      </c>
      <c r="AA134" s="442">
        <v>255.41835</v>
      </c>
      <c r="AB134" s="442">
        <f>'[7]численность 2020'!E144</f>
        <v>225.81440734863281</v>
      </c>
      <c r="AC134" s="441">
        <v>0.45797500000000002</v>
      </c>
      <c r="AD134" s="441">
        <v>0.63061100000000003</v>
      </c>
      <c r="AE134" s="441">
        <f t="shared" ref="AE134:AE197" si="1133">AB134/B134</f>
        <v>0.57234134795741176</v>
      </c>
      <c r="AF134" s="443">
        <f>'[7]заявки 2020-2021'!J138</f>
        <v>11</v>
      </c>
      <c r="AG134" s="444">
        <f t="shared" si="1107"/>
        <v>11.290720367431641</v>
      </c>
      <c r="AH134" s="445">
        <f t="shared" ref="AH134:AH197" si="1134">IF(AF134&lt;AG134,AF134,AG134)</f>
        <v>11</v>
      </c>
      <c r="AI134" s="449">
        <f t="shared" ref="AI134:AI197" si="1135">AJ134*0.75</f>
        <v>8.25</v>
      </c>
      <c r="AJ134" s="446">
        <v>11</v>
      </c>
      <c r="AK134" s="446">
        <v>8</v>
      </c>
      <c r="AL134" s="442">
        <v>0</v>
      </c>
      <c r="AM134" s="442">
        <v>0</v>
      </c>
      <c r="AN134" s="442">
        <f>'[7]численность 2020'!F144</f>
        <v>0</v>
      </c>
      <c r="AO134" s="441">
        <v>0</v>
      </c>
      <c r="AP134" s="441">
        <v>0</v>
      </c>
      <c r="AQ134" s="441">
        <f t="shared" si="1126"/>
        <v>0</v>
      </c>
      <c r="AR134" s="443">
        <f>'[7]заявки 2020-2021'!D138</f>
        <v>0</v>
      </c>
      <c r="AS134" s="443">
        <f>'[7]заявки 2020-2021'!E138</f>
        <v>0</v>
      </c>
      <c r="AT134" s="444">
        <f t="shared" si="1100"/>
        <v>0</v>
      </c>
      <c r="AU134" s="449">
        <f t="shared" si="1127"/>
        <v>0</v>
      </c>
      <c r="AV134" s="446"/>
      <c r="AW134" s="444">
        <f t="shared" si="1121"/>
        <v>0</v>
      </c>
      <c r="AX134" s="445">
        <f t="shared" si="1122"/>
        <v>0</v>
      </c>
      <c r="AY134" s="446"/>
      <c r="AZ134" s="444">
        <f t="shared" si="1123"/>
        <v>0</v>
      </c>
      <c r="BA134" s="446"/>
      <c r="BB134" s="442">
        <v>785.85320999999999</v>
      </c>
      <c r="BC134" s="442">
        <v>818.38336200000003</v>
      </c>
      <c r="BD134" s="442">
        <f>'[7]численность 2020'!G144</f>
        <v>769.8526611328125</v>
      </c>
      <c r="BE134" s="441">
        <v>1.9645250000000001</v>
      </c>
      <c r="BF134" s="441">
        <v>2.0205350000000002</v>
      </c>
      <c r="BG134" s="441">
        <f t="shared" ref="BG133:BG134" si="1136">BD134/B134</f>
        <v>1.9512417961936659</v>
      </c>
      <c r="BH134" s="443">
        <f>'[7]заявки 2020-2021'!B138</f>
        <v>38</v>
      </c>
      <c r="BI134" s="443">
        <f>'[7]заявки 2020-2021'!C138</f>
        <v>9</v>
      </c>
      <c r="BJ134" s="444">
        <f t="shared" si="1101"/>
        <v>38.492633056640628</v>
      </c>
      <c r="BK134" s="449">
        <f t="shared" ref="BK133:BK134" si="1137">IF(BH134&lt;BJ134,BH134,BJ134)</f>
        <v>38</v>
      </c>
      <c r="BL134" s="446">
        <v>38</v>
      </c>
      <c r="BM134" s="444">
        <f t="shared" si="1128"/>
        <v>9.5</v>
      </c>
      <c r="BN134" s="445">
        <f t="shared" ref="BN133:BN134" si="1138">IF(BI134&lt;BM134,BI134,BM134)</f>
        <v>9</v>
      </c>
      <c r="BO134" s="446">
        <v>9</v>
      </c>
      <c r="BP134" s="444">
        <f t="shared" ref="BP134:BP197" si="1139">BL134*0.20000000000000001</f>
        <v>7.6000000000000005</v>
      </c>
      <c r="BQ134" s="446">
        <v>7</v>
      </c>
      <c r="BR134" s="442">
        <v>383.644836</v>
      </c>
      <c r="BS134" s="442">
        <v>406.068085</v>
      </c>
      <c r="BT134" s="442">
        <f>'[7]численность 2020'!H144</f>
        <v>392.67654418945313</v>
      </c>
      <c r="BU134" s="441">
        <v>0.95905899999999999</v>
      </c>
      <c r="BV134" s="441">
        <v>1.002556</v>
      </c>
      <c r="BW134" s="441">
        <f t="shared" ref="BW133:BW134" si="1140">BT134/B134</f>
        <v>0.99526432016212307</v>
      </c>
      <c r="BX134" s="443">
        <f>'[7]заявки 2020-2021'!F138</f>
        <v>11</v>
      </c>
      <c r="BY134" s="443">
        <f>'[7]заявки 2020-2021'!G138</f>
        <v>1</v>
      </c>
      <c r="BZ134" s="443">
        <f>'[7]заявки 2020-2021'!H138</f>
        <v>1</v>
      </c>
      <c r="CA134" s="444">
        <f t="shared" si="1102"/>
        <v>11.780296325683594</v>
      </c>
      <c r="CB134" s="449">
        <f t="shared" ref="CB133:CB134" si="1141">IF(BX134&lt;CA134,BX134,CA134)</f>
        <v>11</v>
      </c>
      <c r="CC134" s="446">
        <v>11</v>
      </c>
      <c r="CD134" s="444">
        <f t="shared" ref="CD134:CD197" si="1142">IF(CC134&gt;3,CC134*0.125,0)</f>
        <v>1.375</v>
      </c>
      <c r="CE134" s="445">
        <f t="shared" ref="CE133:CE134" si="1143">IF(BY134&lt;CD134,BY134,CD134)</f>
        <v>1</v>
      </c>
      <c r="CF134" s="446">
        <v>1</v>
      </c>
      <c r="CG134" s="444">
        <f t="shared" ref="CG134:CG197" si="1144">IF(CC134&gt;3,CC134*0.125,0)</f>
        <v>1.375</v>
      </c>
      <c r="CH134" s="445">
        <f t="shared" ref="CH133:CH134" si="1145">IF(BZ134&lt;CG134,BZ134,CG134)</f>
        <v>1</v>
      </c>
      <c r="CI134" s="446">
        <v>1</v>
      </c>
      <c r="CJ134" s="444">
        <f t="shared" ref="CJ134:CJ197" si="1146">CC134*0.20000000000000001</f>
        <v>2.2000000000000002</v>
      </c>
      <c r="CK134" s="446">
        <v>2</v>
      </c>
      <c r="CL134" s="450">
        <f t="shared" si="1103"/>
        <v>1</v>
      </c>
      <c r="CM134" s="442">
        <v>0</v>
      </c>
      <c r="CN134" s="442">
        <v>0</v>
      </c>
      <c r="CO134" s="442" t="e">
        <f>#NAME?</f>
        <v>#REF!</v>
      </c>
      <c r="CP134" s="441">
        <v>0</v>
      </c>
      <c r="CQ134" s="441">
        <v>0</v>
      </c>
      <c r="CR134" s="441" t="e">
        <f>#NAME?</f>
        <v>#REF!</v>
      </c>
      <c r="CS134" s="443" t="e">
        <f>#NAME?</f>
        <v>#REF!</v>
      </c>
      <c r="CT134" s="444" t="e">
        <f t="shared" si="1113"/>
        <v>#REF!</v>
      </c>
      <c r="CU134" s="449" t="e">
        <f t="shared" ref="CU133:CU159" si="1147">IF(CS134&lt;CT134,CS134,CT134)</f>
        <v>#REF!</v>
      </c>
      <c r="CV134" s="446"/>
      <c r="CW134" s="444">
        <f t="shared" si="1114"/>
        <v>0</v>
      </c>
      <c r="CX134" s="446"/>
      <c r="CY134" s="442">
        <v>31.953499000000001</v>
      </c>
      <c r="CZ134" s="442">
        <v>21.506758000000001</v>
      </c>
      <c r="DA134" s="442">
        <f>'[7]численность 2020'!I144</f>
        <v>26.680997848510742</v>
      </c>
      <c r="DB134" s="441">
        <v>7.9879000000000006e-002</v>
      </c>
      <c r="DC134" s="441">
        <v>5.3099e-002</v>
      </c>
      <c r="DD134" s="441">
        <f t="shared" ref="DD133:DD134" si="1148">DA134/B134</f>
        <v>6.7624729762655225e-002</v>
      </c>
      <c r="DE134" s="443">
        <f>'[7]заявки 2020-2021'!I138</f>
        <v>0</v>
      </c>
      <c r="DF134" s="444">
        <f t="shared" si="1104"/>
        <v>0</v>
      </c>
      <c r="DG134" s="445">
        <f t="shared" ref="DG133:DG134" si="1149">IF(DE134&lt;DF134,DE134,DF134)</f>
        <v>0</v>
      </c>
      <c r="DH134" s="446"/>
      <c r="DI134" s="442">
        <v>14.201555000000001</v>
      </c>
      <c r="DJ134" s="442">
        <v>20.482626</v>
      </c>
      <c r="DK134" s="442">
        <f>'[7]численность 2020'!J144</f>
        <v>0</v>
      </c>
      <c r="DL134" s="441">
        <v>5.0569999999999997e-002</v>
      </c>
      <c r="DM134" s="441">
        <v>5.0569999999999997e-002</v>
      </c>
      <c r="DN134" s="441">
        <f t="shared" ref="DN133:DN134" si="1150">DK134/B134</f>
        <v>0</v>
      </c>
      <c r="DO134" s="443">
        <f>'[7]заявки 2020-2021'!P138</f>
        <v>0</v>
      </c>
      <c r="DP134" s="444">
        <f t="shared" si="1105"/>
        <v>0</v>
      </c>
      <c r="DQ134" s="445">
        <f t="shared" ref="DQ133:DQ134" si="1151">IF(DO134&lt;DP134,DO134,DP134)</f>
        <v>0</v>
      </c>
      <c r="DR134" s="446"/>
      <c r="DS134" s="442">
        <v>0</v>
      </c>
      <c r="DT134" s="447">
        <v>0</v>
      </c>
      <c r="DU134" s="447">
        <f>'[7]заявки 2020-2021'!Q138</f>
        <v>0</v>
      </c>
      <c r="DV134" s="441">
        <f t="shared" si="1129"/>
        <v>0</v>
      </c>
      <c r="DW134" s="441">
        <v>0</v>
      </c>
      <c r="DX134" s="441">
        <f t="shared" ref="DX134:DX197" si="1152">DU134/B134</f>
        <v>0</v>
      </c>
      <c r="DY134" s="443">
        <f>'[7]заявки 2020-2021'!S138</f>
        <v>0</v>
      </c>
      <c r="DZ134" s="444">
        <f t="shared" si="1108"/>
        <v>0</v>
      </c>
      <c r="EA134" s="445">
        <f t="shared" ref="EA133:EA134" si="1153">IF(DY134&lt;DZ134,DY134,DZ134)</f>
        <v>0</v>
      </c>
      <c r="EB134" s="446"/>
    </row>
    <row r="135" ht="31.5">
      <c r="A135" s="152" t="s">
        <v>340</v>
      </c>
      <c r="B135" s="441">
        <f>'[7]численность 2020'!C148</f>
        <v>229.02999877929688</v>
      </c>
      <c r="C135" s="442">
        <f t="shared" si="1119"/>
        <v>613.80039672851569</v>
      </c>
      <c r="D135" s="442">
        <v>615.93127400000003</v>
      </c>
      <c r="E135" s="442">
        <f>'[7]численность 2020'!D148</f>
        <v>523.9322509765625</v>
      </c>
      <c r="F135" s="441">
        <v>2.6800000000000002</v>
      </c>
      <c r="G135" s="441">
        <f t="shared" si="1124"/>
        <v>2.6893039239265781</v>
      </c>
      <c r="H135" s="441">
        <f t="shared" si="1117"/>
        <v>2.2876140844826449</v>
      </c>
      <c r="I135" s="443">
        <f>'[7]заявки 2020-2021'!O139</f>
        <v>183</v>
      </c>
      <c r="J135" s="444">
        <f t="shared" si="1118"/>
        <v>183.37628784179685</v>
      </c>
      <c r="K135" s="445">
        <f t="shared" ref="K135:K198" si="1154">IF(I135&lt;J135,I135,J135)</f>
        <v>183</v>
      </c>
      <c r="L135" s="446">
        <v>183</v>
      </c>
      <c r="M135" s="442">
        <v>71</v>
      </c>
      <c r="N135" s="442">
        <v>48</v>
      </c>
      <c r="O135" s="447">
        <f>'[7]заявки 2020-2021'!K139</f>
        <v>41</v>
      </c>
      <c r="P135" s="441">
        <f t="shared" si="1125"/>
        <v>0.31000305802044142</v>
      </c>
      <c r="Q135" s="441">
        <v>0.20957999999999999</v>
      </c>
      <c r="R135" s="441">
        <f t="shared" si="1120"/>
        <v>0.17901585040617041</v>
      </c>
      <c r="S135" s="443">
        <f>'[7]заявки 2020-2021'!M139</f>
        <v>6</v>
      </c>
      <c r="T135" s="443">
        <f>'[7]заявки 2020-2021'!N139</f>
        <v>3</v>
      </c>
      <c r="U135" s="444">
        <f t="shared" si="1131"/>
        <v>6.1499999999999995</v>
      </c>
      <c r="V135" s="445">
        <f t="shared" si="1132"/>
        <v>6</v>
      </c>
      <c r="W135" s="446">
        <v>6</v>
      </c>
      <c r="X135" s="446">
        <v>3</v>
      </c>
      <c r="Y135" s="448"/>
      <c r="Z135" s="442">
        <v>0</v>
      </c>
      <c r="AA135" s="442">
        <v>0</v>
      </c>
      <c r="AB135" s="442">
        <f>'[7]численность 2020'!E148</f>
        <v>0</v>
      </c>
      <c r="AC135" s="441">
        <v>0</v>
      </c>
      <c r="AD135" s="441">
        <v>0</v>
      </c>
      <c r="AE135" s="441">
        <f t="shared" si="1133"/>
        <v>0</v>
      </c>
      <c r="AF135" s="443">
        <f>'[7]заявки 2020-2021'!J139</f>
        <v>0</v>
      </c>
      <c r="AG135" s="444">
        <f t="shared" ref="AG135:AG198" si="1155">IF(AB135&gt;34,AB135*0.050000000000000003,0)</f>
        <v>0</v>
      </c>
      <c r="AH135" s="445">
        <f t="shared" si="1134"/>
        <v>0</v>
      </c>
      <c r="AI135" s="449">
        <f t="shared" si="1135"/>
        <v>0</v>
      </c>
      <c r="AJ135" s="446"/>
      <c r="AK135" s="446"/>
      <c r="AL135" s="442">
        <v>0</v>
      </c>
      <c r="AM135" s="442">
        <v>0</v>
      </c>
      <c r="AN135" s="442">
        <f>'[7]численность 2020'!F148</f>
        <v>0</v>
      </c>
      <c r="AO135" s="441">
        <v>0</v>
      </c>
      <c r="AP135" s="441">
        <v>0</v>
      </c>
      <c r="AQ135" s="441">
        <f t="shared" si="1126"/>
        <v>0</v>
      </c>
      <c r="AR135" s="443">
        <f>'[7]заявки 2020-2021'!D139</f>
        <v>0</v>
      </c>
      <c r="AS135" s="443">
        <f>'[7]заявки 2020-2021'!E139</f>
        <v>0</v>
      </c>
      <c r="AT135" s="444">
        <f t="shared" ref="AT135:AT198" si="1156">IF(AN135&gt;34,IF(AQ135&gt;10,AN135*0.14999999999999999,IF(AQ135&gt;8,AN135*0.12,IF(AQ135&gt;6,AN135*0.10000000000000001,IF(AQ135&gt;4,AN135*0.080000000000000002,IF(AQ135&gt;2,AN135*0.070000000000000007,IF(AQ135&gt;1,AN135*0.050000000000000003,IF(AQ135&lt;1,AN135*0.029999999999999999,0))))))),0)</f>
        <v>0</v>
      </c>
      <c r="AU135" s="449">
        <f t="shared" si="1127"/>
        <v>0</v>
      </c>
      <c r="AV135" s="446"/>
      <c r="AW135" s="444">
        <f t="shared" si="1121"/>
        <v>0</v>
      </c>
      <c r="AX135" s="445">
        <f t="shared" si="1122"/>
        <v>0</v>
      </c>
      <c r="AY135" s="446"/>
      <c r="AZ135" s="444">
        <f t="shared" si="1123"/>
        <v>0</v>
      </c>
      <c r="BA135" s="446"/>
      <c r="BB135" s="442">
        <v>249.83528100000001</v>
      </c>
      <c r="BC135" s="442">
        <v>442.76541099999997</v>
      </c>
      <c r="BD135" s="442">
        <f>'[7]численность 2020'!G148</f>
        <v>429.69305419921875</v>
      </c>
      <c r="BE135" s="441">
        <v>2.5031089999999998</v>
      </c>
      <c r="BF135" s="441">
        <v>1.9332199999999999</v>
      </c>
      <c r="BG135" s="441">
        <f t="shared" ref="BG135:BG198" si="1157">BD135/B135</f>
        <v>1.876143110026776</v>
      </c>
      <c r="BH135" s="443">
        <f>'[7]заявки 2020-2021'!B139</f>
        <v>21</v>
      </c>
      <c r="BI135" s="443">
        <f>'[7]заявки 2020-2021'!C139</f>
        <v>4</v>
      </c>
      <c r="BJ135" s="444">
        <f t="shared" ref="BJ135:BJ198" si="1158">IF(BD135&gt;1,IF(BG135&gt;10,BD135*0.14999999999999999,IF(BG135&gt;8,BD135*0.12,IF(BG135&gt;6,BD135*0.10000000000000001,IF(BG135&gt;4,BD135*0.080000000000000002,IF(BG135&gt;2,BD135*0.070000000000000007,IF(BG135&gt;1,BD135*0.050000000000000003,IF(BG135&lt;1,BD135*0.029999999999999999,0))))))),0)</f>
        <v>21.48465270996094</v>
      </c>
      <c r="BK135" s="449">
        <f t="shared" ref="BK135:BK198" si="1159">IF(BH135&lt;BJ135,BH135,BJ135)</f>
        <v>21</v>
      </c>
      <c r="BL135" s="446">
        <v>21</v>
      </c>
      <c r="BM135" s="444">
        <f t="shared" si="1128"/>
        <v>5.25</v>
      </c>
      <c r="BN135" s="445">
        <f t="shared" ref="BN135:BN198" si="1160">IF(BI135&lt;BM135,BI135,BM135)</f>
        <v>4</v>
      </c>
      <c r="BO135" s="446">
        <v>4</v>
      </c>
      <c r="BP135" s="444">
        <f t="shared" si="1139"/>
        <v>4.2000000000000002</v>
      </c>
      <c r="BQ135" s="446">
        <v>4</v>
      </c>
      <c r="BR135" s="442">
        <v>134.75962799999999</v>
      </c>
      <c r="BS135" s="442">
        <v>233.24250799999999</v>
      </c>
      <c r="BT135" s="442">
        <f>'[7]численность 2020'!H148</f>
        <v>228.3953857421875</v>
      </c>
      <c r="BU135" s="441">
        <v>1.3501620000000001</v>
      </c>
      <c r="BV135" s="441">
        <v>1.0183930000000001</v>
      </c>
      <c r="BW135" s="441">
        <f t="shared" ref="BW135:BW198" si="1161">BT135/B135</f>
        <v>0.99722912701178101</v>
      </c>
      <c r="BX135" s="443">
        <f>'[7]заявки 2020-2021'!F139</f>
        <v>12</v>
      </c>
      <c r="BY135" s="443">
        <f>'[7]заявки 2020-2021'!G139</f>
        <v>1</v>
      </c>
      <c r="BZ135" s="443">
        <f>'[7]заявки 2020-2021'!H139</f>
        <v>2</v>
      </c>
      <c r="CA135" s="444">
        <f t="shared" ref="CA135:CA198" si="1162">IF(BT135&gt;1,IF(BW135&gt;10,BT135*0.14999999999999999,IF(BW135&gt;8,BT135*0.12,IF(BW135&gt;6,BT135*0.10000000000000001,IF(BW135&gt;4,BT135*0.080000000000000002,IF(BW135&gt;2,BT135*0.070000000000000007,IF(BW135&gt;1,BT135*0.050000000000000003,IF(BW135&lt;1,BT135*0.029999999999999999,0))))))),0)</f>
        <v>6.8518615722656246</v>
      </c>
      <c r="CB135" s="449">
        <f t="shared" ref="CB135:CB198" si="1163">IF(BX135&lt;CA135,BX135,CA135)</f>
        <v>6.8518615722656246</v>
      </c>
      <c r="CC135" s="446">
        <v>6</v>
      </c>
      <c r="CD135" s="444">
        <f t="shared" si="1142"/>
        <v>0.75</v>
      </c>
      <c r="CE135" s="445">
        <f t="shared" ref="CE135:CE198" si="1164">IF(BY135&lt;CD135,BY135,CD135)</f>
        <v>0.75</v>
      </c>
      <c r="CF135" s="446"/>
      <c r="CG135" s="444">
        <f t="shared" si="1144"/>
        <v>0.75</v>
      </c>
      <c r="CH135" s="445">
        <f t="shared" ref="CH135:CH198" si="1165">IF(BZ135&lt;CG135,BZ135,CG135)</f>
        <v>0.75</v>
      </c>
      <c r="CI135" s="446">
        <v>1</v>
      </c>
      <c r="CJ135" s="444">
        <f t="shared" si="1146"/>
        <v>1.2000000000000002</v>
      </c>
      <c r="CK135" s="446">
        <v>1</v>
      </c>
      <c r="CL135" s="450">
        <f t="shared" ref="CL135:CL198" si="1166">IF(CC135*0.25&gt;CF135+CI135-0.10000000000000001,1,0)</f>
        <v>1</v>
      </c>
      <c r="CM135" s="442"/>
      <c r="CN135" s="442">
        <v>0</v>
      </c>
      <c r="CO135" s="442" t="e">
        <f>#NAME?</f>
        <v>#REF!</v>
      </c>
      <c r="CP135" s="441"/>
      <c r="CQ135" s="441">
        <v>0</v>
      </c>
      <c r="CR135" s="441" t="e">
        <f>#NAME?</f>
        <v>#REF!</v>
      </c>
      <c r="CS135" s="443" t="e">
        <f>#NAME?</f>
        <v>#REF!</v>
      </c>
      <c r="CT135" s="444" t="e">
        <f t="shared" si="1113"/>
        <v>#REF!</v>
      </c>
      <c r="CU135" s="449"/>
      <c r="CV135" s="446"/>
      <c r="CW135" s="444"/>
      <c r="CX135" s="446"/>
      <c r="CY135" s="442">
        <v>0</v>
      </c>
      <c r="CZ135" s="442">
        <v>20.414387000000001</v>
      </c>
      <c r="DA135" s="442">
        <f>'[7]численность 2020'!I148</f>
        <v>42.201423645019531</v>
      </c>
      <c r="DB135" s="441">
        <v>0</v>
      </c>
      <c r="DC135" s="441">
        <v>8.9134000000000005e-002</v>
      </c>
      <c r="DD135" s="441">
        <f t="shared" ref="DD135:DD198" si="1167">DA135/B135</f>
        <v>0.18426155468693267</v>
      </c>
      <c r="DE135" s="443">
        <f>'[7]заявки 2020-2021'!I139</f>
        <v>1</v>
      </c>
      <c r="DF135" s="444">
        <f t="shared" ref="DF135:DF198" si="1168">IF(DA135&gt;34,DA135*0.17999999999999999,0)</f>
        <v>7.5962562561035156</v>
      </c>
      <c r="DG135" s="445">
        <f t="shared" ref="DG135:DG198" si="1169">IF(DE135&lt;DF135,DE135,DF135)</f>
        <v>1</v>
      </c>
      <c r="DH135" s="446">
        <v>0</v>
      </c>
      <c r="DI135" s="442">
        <v>1.489331</v>
      </c>
      <c r="DJ135" s="442">
        <v>2.5923029999999998</v>
      </c>
      <c r="DK135" s="442">
        <f>'[7]численность 2020'!J148</f>
        <v>0</v>
      </c>
      <c r="DL135" s="441">
        <v>1.1318999999999999e-002</v>
      </c>
      <c r="DM135" s="441">
        <v>1.1318999999999999e-002</v>
      </c>
      <c r="DN135" s="441">
        <f t="shared" ref="DN135:DN198" si="1170">DK135/B135</f>
        <v>0</v>
      </c>
      <c r="DO135" s="443">
        <f>'[7]заявки 2020-2021'!P139</f>
        <v>0</v>
      </c>
      <c r="DP135" s="444">
        <f t="shared" ref="DP135:DP198" si="1171">DK135*0.10000000000000001</f>
        <v>0</v>
      </c>
      <c r="DQ135" s="445">
        <f t="shared" ref="DQ135:DQ198" si="1172">IF(DO135&lt;DP135,DO135,DP135)</f>
        <v>0</v>
      </c>
      <c r="DR135" s="446"/>
      <c r="DS135" s="442">
        <v>0</v>
      </c>
      <c r="DT135" s="447">
        <v>0</v>
      </c>
      <c r="DU135" s="447">
        <f>'[7]заявки 2020-2021'!Q139</f>
        <v>0</v>
      </c>
      <c r="DV135" s="441">
        <f t="shared" si="1129"/>
        <v>0</v>
      </c>
      <c r="DW135" s="441">
        <v>0</v>
      </c>
      <c r="DX135" s="441">
        <f t="shared" si="1152"/>
        <v>0</v>
      </c>
      <c r="DY135" s="443">
        <f>'[7]заявки 2020-2021'!S139</f>
        <v>0</v>
      </c>
      <c r="DZ135" s="444">
        <f t="shared" si="1108"/>
        <v>0</v>
      </c>
      <c r="EA135" s="445">
        <f t="shared" ref="EA135:EA198" si="1173">IF(DY135&lt;DZ135,DY135,DZ135)</f>
        <v>0</v>
      </c>
      <c r="EB135" s="446"/>
    </row>
    <row r="136" ht="32.25" customHeight="1">
      <c r="A136" s="152" t="s">
        <v>217</v>
      </c>
      <c r="B136" s="441">
        <f>'[7]численность 2020'!C149</f>
        <v>51.978000640869141</v>
      </c>
      <c r="C136" s="442">
        <v>100.649574</v>
      </c>
      <c r="D136" s="442">
        <v>98</v>
      </c>
      <c r="E136" s="442">
        <f>'[7]численность 2020'!D149</f>
        <v>104.5784912109375</v>
      </c>
      <c r="F136" s="441">
        <v>1.9891220000000001</v>
      </c>
      <c r="G136" s="441">
        <f t="shared" si="1124"/>
        <v>1.8854130361248407</v>
      </c>
      <c r="H136" s="441">
        <f t="shared" si="1117"/>
        <v>2.0119760268098839</v>
      </c>
      <c r="I136" s="443">
        <f>'[7]заявки 2020-2021'!O140</f>
        <v>36</v>
      </c>
      <c r="J136" s="444">
        <f t="shared" si="1118"/>
        <v>36.602471923828119</v>
      </c>
      <c r="K136" s="445">
        <f t="shared" si="1154"/>
        <v>36</v>
      </c>
      <c r="L136" s="446">
        <v>36</v>
      </c>
      <c r="M136" s="442">
        <v>26</v>
      </c>
      <c r="N136" s="442">
        <v>29</v>
      </c>
      <c r="O136" s="447">
        <f>'[7]заявки 2020-2021'!K140</f>
        <v>34</v>
      </c>
      <c r="P136" s="441">
        <f t="shared" si="1125"/>
        <v>0.50021162182903933</v>
      </c>
      <c r="Q136" s="441">
        <v>0.57312300000000005</v>
      </c>
      <c r="R136" s="441">
        <f t="shared" si="1120"/>
        <v>0.65412289008412838</v>
      </c>
      <c r="S136" s="443">
        <f>'[7]заявки 2020-2021'!M140</f>
        <v>5</v>
      </c>
      <c r="T136" s="443">
        <f>'[7]заявки 2020-2021'!N140</f>
        <v>3</v>
      </c>
      <c r="U136" s="444">
        <f t="shared" si="1131"/>
        <v>5.0999999999999996</v>
      </c>
      <c r="V136" s="445">
        <f t="shared" si="1132"/>
        <v>5</v>
      </c>
      <c r="W136" s="446">
        <v>5</v>
      </c>
      <c r="X136" s="446">
        <v>3</v>
      </c>
      <c r="Y136" s="448"/>
      <c r="Z136" s="442">
        <v>0</v>
      </c>
      <c r="AA136" s="442">
        <v>0</v>
      </c>
      <c r="AB136" s="442">
        <f>'[7]численность 2020'!E149</f>
        <v>0</v>
      </c>
      <c r="AC136" s="441">
        <v>0</v>
      </c>
      <c r="AD136" s="441">
        <v>0</v>
      </c>
      <c r="AE136" s="441">
        <f t="shared" si="1133"/>
        <v>0</v>
      </c>
      <c r="AF136" s="443">
        <f>'[7]заявки 2020-2021'!J140</f>
        <v>0</v>
      </c>
      <c r="AG136" s="444">
        <f t="shared" si="1155"/>
        <v>0</v>
      </c>
      <c r="AH136" s="445">
        <f t="shared" si="1134"/>
        <v>0</v>
      </c>
      <c r="AI136" s="449">
        <f t="shared" si="1135"/>
        <v>0</v>
      </c>
      <c r="AJ136" s="446"/>
      <c r="AK136" s="446"/>
      <c r="AL136" s="442">
        <v>0</v>
      </c>
      <c r="AM136" s="442">
        <v>0</v>
      </c>
      <c r="AN136" s="442">
        <f>'[7]численность 2020'!F149</f>
        <v>0</v>
      </c>
      <c r="AO136" s="441">
        <v>0</v>
      </c>
      <c r="AP136" s="441">
        <v>0</v>
      </c>
      <c r="AQ136" s="441">
        <f t="shared" si="1126"/>
        <v>0</v>
      </c>
      <c r="AR136" s="443">
        <f>'[7]заявки 2020-2021'!D140</f>
        <v>0</v>
      </c>
      <c r="AS136" s="443">
        <f>'[7]заявки 2020-2021'!E140</f>
        <v>0</v>
      </c>
      <c r="AT136" s="444">
        <f t="shared" si="1156"/>
        <v>0</v>
      </c>
      <c r="AU136" s="449">
        <f t="shared" si="1127"/>
        <v>0</v>
      </c>
      <c r="AV136" s="446"/>
      <c r="AW136" s="444">
        <f t="shared" si="1121"/>
        <v>0</v>
      </c>
      <c r="AX136" s="445">
        <f t="shared" si="1122"/>
        <v>0</v>
      </c>
      <c r="AY136" s="446"/>
      <c r="AZ136" s="444">
        <f t="shared" si="1123"/>
        <v>0</v>
      </c>
      <c r="BA136" s="446"/>
      <c r="BB136" s="442">
        <v>119.91452</v>
      </c>
      <c r="BC136" s="442">
        <v>103</v>
      </c>
      <c r="BD136" s="442">
        <f>'[7]численность 2020'!G149</f>
        <v>103.28372192382813</v>
      </c>
      <c r="BE136" s="441">
        <v>2.3698519999999998</v>
      </c>
      <c r="BF136" s="441">
        <v>2.0355729999999999</v>
      </c>
      <c r="BG136" s="441">
        <f t="shared" si="1157"/>
        <v>1.9870660789252914</v>
      </c>
      <c r="BH136" s="443">
        <f>'[7]заявки 2020-2021'!B140</f>
        <v>5</v>
      </c>
      <c r="BI136" s="443">
        <f>'[7]заявки 2020-2021'!C140</f>
        <v>0</v>
      </c>
      <c r="BJ136" s="444">
        <f t="shared" si="1158"/>
        <v>5.1641860961914068</v>
      </c>
      <c r="BK136" s="449">
        <f t="shared" si="1159"/>
        <v>5</v>
      </c>
      <c r="BL136" s="446">
        <v>5</v>
      </c>
      <c r="BM136" s="444">
        <f t="shared" si="1128"/>
        <v>1.25</v>
      </c>
      <c r="BN136" s="445">
        <f t="shared" si="1160"/>
        <v>0</v>
      </c>
      <c r="BO136" s="446"/>
      <c r="BP136" s="444">
        <f t="shared" si="1139"/>
        <v>1</v>
      </c>
      <c r="BQ136" s="446">
        <v>1</v>
      </c>
      <c r="BR136" s="442">
        <v>0</v>
      </c>
      <c r="BS136" s="442">
        <v>17.784507999999999</v>
      </c>
      <c r="BT136" s="442">
        <f>'[7]численность 2020'!H149</f>
        <v>19.745416641235352</v>
      </c>
      <c r="BU136" s="441">
        <v>0</v>
      </c>
      <c r="BV136" s="441">
        <v>0.35147200000000001</v>
      </c>
      <c r="BW136" s="441">
        <f t="shared" si="1161"/>
        <v>0.37988026468470915</v>
      </c>
      <c r="BX136" s="443">
        <f>'[7]заявки 2020-2021'!F140</f>
        <v>0</v>
      </c>
      <c r="BY136" s="443">
        <f>'[7]заявки 2020-2021'!G140</f>
        <v>0</v>
      </c>
      <c r="BZ136" s="443">
        <f>'[7]заявки 2020-2021'!H140</f>
        <v>0</v>
      </c>
      <c r="CA136" s="444">
        <f t="shared" si="1162"/>
        <v>0.59236249923706052</v>
      </c>
      <c r="CB136" s="449">
        <f t="shared" si="1163"/>
        <v>0</v>
      </c>
      <c r="CC136" s="446"/>
      <c r="CD136" s="444">
        <f t="shared" si="1142"/>
        <v>0</v>
      </c>
      <c r="CE136" s="445">
        <f t="shared" si="1164"/>
        <v>0</v>
      </c>
      <c r="CF136" s="446"/>
      <c r="CG136" s="444">
        <f t="shared" si="1144"/>
        <v>0</v>
      </c>
      <c r="CH136" s="445">
        <f t="shared" si="1165"/>
        <v>0</v>
      </c>
      <c r="CI136" s="446"/>
      <c r="CJ136" s="444">
        <f t="shared" si="1146"/>
        <v>0</v>
      </c>
      <c r="CK136" s="446"/>
      <c r="CL136" s="450">
        <f t="shared" si="1166"/>
        <v>1</v>
      </c>
      <c r="CM136" s="442"/>
      <c r="CN136" s="442">
        <v>0</v>
      </c>
      <c r="CO136" s="442" t="e">
        <f>#NAME?</f>
        <v>#REF!</v>
      </c>
      <c r="CP136" s="441"/>
      <c r="CQ136" s="441">
        <v>0</v>
      </c>
      <c r="CR136" s="441" t="e">
        <f>#NAME?</f>
        <v>#REF!</v>
      </c>
      <c r="CS136" s="443" t="e">
        <f>#NAME?</f>
        <v>#REF!</v>
      </c>
      <c r="CT136" s="444" t="e">
        <f t="shared" si="1113"/>
        <v>#REF!</v>
      </c>
      <c r="CU136" s="449"/>
      <c r="CV136" s="446"/>
      <c r="CW136" s="444"/>
      <c r="CX136" s="446"/>
      <c r="CY136" s="442">
        <v>0.45868900000000001</v>
      </c>
      <c r="CZ136" s="442">
        <v>1.1338029999999999</v>
      </c>
      <c r="DA136" s="442">
        <f>'[7]численность 2020'!I149</f>
        <v>0</v>
      </c>
      <c r="DB136" s="441">
        <v>9.0650000000000001e-003</v>
      </c>
      <c r="DC136" s="441">
        <v>2.2407e-002</v>
      </c>
      <c r="DD136" s="441">
        <f t="shared" si="1167"/>
        <v>0</v>
      </c>
      <c r="DE136" s="443">
        <f>'[7]заявки 2020-2021'!I140</f>
        <v>0</v>
      </c>
      <c r="DF136" s="444">
        <f t="shared" si="1168"/>
        <v>0</v>
      </c>
      <c r="DG136" s="445">
        <f t="shared" si="1169"/>
        <v>0</v>
      </c>
      <c r="DH136" s="446"/>
      <c r="DI136" s="442">
        <v>0</v>
      </c>
      <c r="DJ136" s="442">
        <v>1.079812</v>
      </c>
      <c r="DK136" s="442">
        <f>'[7]численность 2020'!J149</f>
        <v>0.99598568677902222</v>
      </c>
      <c r="DL136" s="441">
        <v>2.1340000000000001e-002</v>
      </c>
      <c r="DM136" s="441">
        <v>2.1340000000000001e-002</v>
      </c>
      <c r="DN136" s="441">
        <f t="shared" si="1170"/>
        <v>1.9161677527009396e-002</v>
      </c>
      <c r="DO136" s="443">
        <f>'[7]заявки 2020-2021'!P140</f>
        <v>0</v>
      </c>
      <c r="DP136" s="444">
        <f t="shared" si="1171"/>
        <v>9.9598568677902233e-002</v>
      </c>
      <c r="DQ136" s="445">
        <f t="shared" si="1172"/>
        <v>0</v>
      </c>
      <c r="DR136" s="446"/>
      <c r="DS136" s="442">
        <v>0</v>
      </c>
      <c r="DT136" s="447">
        <v>0</v>
      </c>
      <c r="DU136" s="447">
        <f>'[7]заявки 2020-2021'!Q140</f>
        <v>0</v>
      </c>
      <c r="DV136" s="441">
        <f t="shared" si="1129"/>
        <v>0</v>
      </c>
      <c r="DW136" s="441">
        <v>0</v>
      </c>
      <c r="DX136" s="441">
        <f t="shared" si="1152"/>
        <v>0</v>
      </c>
      <c r="DY136" s="443">
        <f>'[7]заявки 2020-2021'!S140</f>
        <v>0</v>
      </c>
      <c r="DZ136" s="444">
        <f t="shared" si="1108"/>
        <v>0</v>
      </c>
      <c r="EA136" s="445">
        <f t="shared" si="1173"/>
        <v>0</v>
      </c>
      <c r="EB136" s="446"/>
    </row>
    <row r="137" ht="30.75" customHeight="1">
      <c r="A137" s="152" t="s">
        <v>222</v>
      </c>
      <c r="B137" s="441">
        <f>'[7]численность 2020'!C154</f>
        <v>52.708000183105469</v>
      </c>
      <c r="C137" s="442">
        <v>123.604401</v>
      </c>
      <c r="D137" s="442">
        <v>116.4105</v>
      </c>
      <c r="E137" s="442">
        <f>'[7]численность 2020'!D154</f>
        <v>127.74813079833984</v>
      </c>
      <c r="F137" s="441">
        <v>2.559097</v>
      </c>
      <c r="G137" s="441">
        <f t="shared" si="1124"/>
        <v>2.2085926077321947</v>
      </c>
      <c r="H137" s="441">
        <f t="shared" si="1117"/>
        <v>2.4236952712026256</v>
      </c>
      <c r="I137" s="443">
        <f>'[7]заявки 2020-2021'!O141</f>
        <v>43</v>
      </c>
      <c r="J137" s="444">
        <f t="shared" si="1118"/>
        <v>44.711845779418944</v>
      </c>
      <c r="K137" s="445">
        <f t="shared" si="1154"/>
        <v>43</v>
      </c>
      <c r="L137" s="446">
        <v>43</v>
      </c>
      <c r="M137" s="442">
        <v>22</v>
      </c>
      <c r="N137" s="442">
        <v>22</v>
      </c>
      <c r="O137" s="447">
        <f>'[7]заявки 2020-2021'!K141</f>
        <v>30</v>
      </c>
      <c r="P137" s="441">
        <f t="shared" si="1125"/>
        <v>0.41739394254331197</v>
      </c>
      <c r="Q137" s="441">
        <v>0.45548699999999998</v>
      </c>
      <c r="R137" s="441">
        <f t="shared" si="1120"/>
        <v>0.56917355801360725</v>
      </c>
      <c r="S137" s="443">
        <f>'[7]заявки 2020-2021'!M141</f>
        <v>4</v>
      </c>
      <c r="T137" s="443">
        <f>'[7]заявки 2020-2021'!N141</f>
        <v>2</v>
      </c>
      <c r="U137" s="444">
        <f t="shared" si="1131"/>
        <v>4.5</v>
      </c>
      <c r="V137" s="445">
        <f t="shared" si="1132"/>
        <v>4</v>
      </c>
      <c r="W137" s="446">
        <v>4</v>
      </c>
      <c r="X137" s="446">
        <v>2</v>
      </c>
      <c r="Y137" s="448"/>
      <c r="Z137" s="442">
        <v>0</v>
      </c>
      <c r="AA137" s="442">
        <v>0</v>
      </c>
      <c r="AB137" s="442">
        <f>'[7]численность 2020'!E154</f>
        <v>0</v>
      </c>
      <c r="AC137" s="441">
        <v>0</v>
      </c>
      <c r="AD137" s="441">
        <v>0</v>
      </c>
      <c r="AE137" s="441">
        <f t="shared" si="1133"/>
        <v>0</v>
      </c>
      <c r="AF137" s="443">
        <f>'[7]заявки 2020-2021'!J141</f>
        <v>0</v>
      </c>
      <c r="AG137" s="444">
        <f t="shared" si="1155"/>
        <v>0</v>
      </c>
      <c r="AH137" s="445">
        <f t="shared" si="1134"/>
        <v>0</v>
      </c>
      <c r="AI137" s="449">
        <f t="shared" si="1135"/>
        <v>0</v>
      </c>
      <c r="AJ137" s="446"/>
      <c r="AK137" s="446"/>
      <c r="AL137" s="442">
        <v>0</v>
      </c>
      <c r="AM137" s="442">
        <v>0</v>
      </c>
      <c r="AN137" s="442">
        <f>'[7]численность 2020'!F154</f>
        <v>0</v>
      </c>
      <c r="AO137" s="441">
        <v>0</v>
      </c>
      <c r="AP137" s="441">
        <v>0</v>
      </c>
      <c r="AQ137" s="441">
        <f t="shared" si="1126"/>
        <v>0</v>
      </c>
      <c r="AR137" s="443">
        <f>'[7]заявки 2020-2021'!D141</f>
        <v>0</v>
      </c>
      <c r="AS137" s="443">
        <f>'[7]заявки 2020-2021'!E141</f>
        <v>0</v>
      </c>
      <c r="AT137" s="444">
        <f t="shared" si="1156"/>
        <v>0</v>
      </c>
      <c r="AU137" s="449">
        <f t="shared" si="1127"/>
        <v>0</v>
      </c>
      <c r="AV137" s="446"/>
      <c r="AW137" s="444">
        <f t="shared" si="1121"/>
        <v>0</v>
      </c>
      <c r="AX137" s="445">
        <f t="shared" si="1122"/>
        <v>0</v>
      </c>
      <c r="AY137" s="446"/>
      <c r="AZ137" s="444">
        <f t="shared" si="1123"/>
        <v>0</v>
      </c>
      <c r="BA137" s="446"/>
      <c r="BB137" s="442">
        <v>96.409255999999999</v>
      </c>
      <c r="BC137" s="442">
        <v>96.409255999999999</v>
      </c>
      <c r="BD137" s="442">
        <f>'[7]численность 2020'!G154</f>
        <v>105.20784759521484</v>
      </c>
      <c r="BE137" s="441">
        <v>1.996051</v>
      </c>
      <c r="BF137" s="441">
        <v>1.996051</v>
      </c>
      <c r="BG137" s="441">
        <f t="shared" si="1157"/>
        <v>1.9960508315573922</v>
      </c>
      <c r="BH137" s="443">
        <f>'[7]заявки 2020-2021'!B141</f>
        <v>5</v>
      </c>
      <c r="BI137" s="443">
        <f>'[7]заявки 2020-2021'!C141</f>
        <v>1</v>
      </c>
      <c r="BJ137" s="444">
        <f t="shared" si="1158"/>
        <v>5.2603923797607424</v>
      </c>
      <c r="BK137" s="449">
        <f t="shared" si="1159"/>
        <v>5</v>
      </c>
      <c r="BL137" s="446">
        <v>5</v>
      </c>
      <c r="BM137" s="444">
        <f t="shared" si="1128"/>
        <v>1.25</v>
      </c>
      <c r="BN137" s="445">
        <f t="shared" si="1160"/>
        <v>1</v>
      </c>
      <c r="BO137" s="446">
        <v>1</v>
      </c>
      <c r="BP137" s="444">
        <f t="shared" si="1139"/>
        <v>1</v>
      </c>
      <c r="BQ137" s="446">
        <v>1</v>
      </c>
      <c r="BR137" s="442">
        <v>28.257885000000002</v>
      </c>
      <c r="BS137" s="442">
        <v>34.07568359375</v>
      </c>
      <c r="BT137" s="442">
        <f>'[7]численность 2020'!H154</f>
        <v>38.092494964599609</v>
      </c>
      <c r="BU137" s="441">
        <v>0.58504900000000004</v>
      </c>
      <c r="BV137" s="441">
        <v>0.70550100000000004</v>
      </c>
      <c r="BW137" s="441">
        <f t="shared" si="1161"/>
        <v>0.72270802975388593</v>
      </c>
      <c r="BX137" s="443">
        <f>'[7]заявки 2020-2021'!F141</f>
        <v>0</v>
      </c>
      <c r="BY137" s="443">
        <f>'[7]заявки 2020-2021'!G141</f>
        <v>0</v>
      </c>
      <c r="BZ137" s="443">
        <f>'[7]заявки 2020-2021'!H141</f>
        <v>0</v>
      </c>
      <c r="CA137" s="444">
        <f t="shared" si="1162"/>
        <v>1.1427748489379883</v>
      </c>
      <c r="CB137" s="449">
        <f t="shared" si="1163"/>
        <v>0</v>
      </c>
      <c r="CC137" s="446"/>
      <c r="CD137" s="444">
        <f t="shared" si="1142"/>
        <v>0</v>
      </c>
      <c r="CE137" s="445">
        <f t="shared" si="1164"/>
        <v>0</v>
      </c>
      <c r="CF137" s="446"/>
      <c r="CG137" s="444">
        <f t="shared" si="1144"/>
        <v>0</v>
      </c>
      <c r="CH137" s="445">
        <f t="shared" si="1165"/>
        <v>0</v>
      </c>
      <c r="CI137" s="446"/>
      <c r="CJ137" s="444">
        <f t="shared" si="1146"/>
        <v>0</v>
      </c>
      <c r="CK137" s="446"/>
      <c r="CL137" s="450">
        <f t="shared" si="1166"/>
        <v>1</v>
      </c>
      <c r="CM137" s="442"/>
      <c r="CN137" s="442">
        <v>0</v>
      </c>
      <c r="CO137" s="442" t="e">
        <f>#NAME?</f>
        <v>#REF!</v>
      </c>
      <c r="CP137" s="441"/>
      <c r="CQ137" s="441">
        <v>0</v>
      </c>
      <c r="CR137" s="441" t="e">
        <f>#NAME?</f>
        <v>#REF!</v>
      </c>
      <c r="CS137" s="443" t="e">
        <f>#NAME?</f>
        <v>#REF!</v>
      </c>
      <c r="CT137" s="444" t="e">
        <f t="shared" si="1113"/>
        <v>#REF!</v>
      </c>
      <c r="CU137" s="449"/>
      <c r="CV137" s="446"/>
      <c r="CW137" s="444"/>
      <c r="CX137" s="446"/>
      <c r="CY137" s="442">
        <v>0</v>
      </c>
      <c r="CZ137" s="442">
        <v>0</v>
      </c>
      <c r="DA137" s="442">
        <f>'[7]численность 2020'!I154</f>
        <v>0</v>
      </c>
      <c r="DB137" s="441">
        <v>0</v>
      </c>
      <c r="DC137" s="441">
        <v>0</v>
      </c>
      <c r="DD137" s="441">
        <f t="shared" si="1167"/>
        <v>0</v>
      </c>
      <c r="DE137" s="443">
        <f>'[7]заявки 2020-2021'!I141</f>
        <v>0</v>
      </c>
      <c r="DF137" s="444">
        <f t="shared" si="1168"/>
        <v>0</v>
      </c>
      <c r="DG137" s="445">
        <f t="shared" si="1169"/>
        <v>0</v>
      </c>
      <c r="DH137" s="446"/>
      <c r="DI137" s="442">
        <v>1.0899859999999999</v>
      </c>
      <c r="DJ137" s="442">
        <v>1.907475</v>
      </c>
      <c r="DK137" s="442">
        <f>'[7]численность 2020'!J154</f>
        <v>1.1894612312316895</v>
      </c>
      <c r="DL137" s="441">
        <v>3.9491999999999999e-002</v>
      </c>
      <c r="DM137" s="441">
        <v>3.9491999999999999e-002</v>
      </c>
      <c r="DN137" s="441">
        <f t="shared" si="1170"/>
        <v>2.2566996036646223e-002</v>
      </c>
      <c r="DO137" s="443">
        <f>'[7]заявки 2020-2021'!P141</f>
        <v>0</v>
      </c>
      <c r="DP137" s="444">
        <f t="shared" si="1171"/>
        <v>0.11894612312316895</v>
      </c>
      <c r="DQ137" s="445">
        <f t="shared" si="1172"/>
        <v>0</v>
      </c>
      <c r="DR137" s="446"/>
      <c r="DS137" s="442">
        <v>0</v>
      </c>
      <c r="DT137" s="447">
        <v>0</v>
      </c>
      <c r="DU137" s="447">
        <f>'[7]заявки 2020-2021'!Q141</f>
        <v>0</v>
      </c>
      <c r="DV137" s="441">
        <f t="shared" si="1129"/>
        <v>0</v>
      </c>
      <c r="DW137" s="441">
        <v>0</v>
      </c>
      <c r="DX137" s="441">
        <f t="shared" si="1152"/>
        <v>0</v>
      </c>
      <c r="DY137" s="443">
        <f>'[7]заявки 2020-2021'!S141</f>
        <v>0</v>
      </c>
      <c r="DZ137" s="444">
        <f t="shared" si="1108"/>
        <v>0</v>
      </c>
      <c r="EA137" s="445">
        <f t="shared" si="1173"/>
        <v>0</v>
      </c>
      <c r="EB137" s="446"/>
    </row>
    <row r="138" ht="31.5">
      <c r="A138" s="152" t="s">
        <v>221</v>
      </c>
      <c r="B138" s="441">
        <f>'[7]численность 2020'!C153</f>
        <v>34.08599853515625</v>
      </c>
      <c r="C138" s="442">
        <v>110.322868</v>
      </c>
      <c r="D138" s="442">
        <v>126.47893500000001</v>
      </c>
      <c r="E138" s="442">
        <f>'[7]численность 2020'!D153</f>
        <v>122.74651336669922</v>
      </c>
      <c r="F138" s="441">
        <v>3.2355589999999999</v>
      </c>
      <c r="G138" s="441">
        <f t="shared" si="1124"/>
        <v>3.7105832505170424</v>
      </c>
      <c r="H138" s="441">
        <f t="shared" si="1117"/>
        <v>3.6010831027906853</v>
      </c>
      <c r="I138" s="443">
        <f>'[7]заявки 2020-2021'!O142</f>
        <v>42</v>
      </c>
      <c r="J138" s="444">
        <f t="shared" si="1118"/>
        <v>42.961279678344724</v>
      </c>
      <c r="K138" s="445">
        <f t="shared" si="1154"/>
        <v>42</v>
      </c>
      <c r="L138" s="446">
        <v>42</v>
      </c>
      <c r="M138" s="442">
        <v>45</v>
      </c>
      <c r="N138" s="442">
        <v>35</v>
      </c>
      <c r="O138" s="447">
        <f>'[7]заявки 2020-2021'!K142</f>
        <v>20</v>
      </c>
      <c r="P138" s="441">
        <f t="shared" si="1125"/>
        <v>1.3201901641105531</v>
      </c>
      <c r="Q138" s="441">
        <v>1.026483</v>
      </c>
      <c r="R138" s="441">
        <f t="shared" si="1120"/>
        <v>0.58675118404913473</v>
      </c>
      <c r="S138" s="443">
        <f>'[7]заявки 2020-2021'!M142</f>
        <v>3</v>
      </c>
      <c r="T138" s="443">
        <f>'[7]заявки 2020-2021'!N142</f>
        <v>1</v>
      </c>
      <c r="U138" s="444">
        <f t="shared" si="1131"/>
        <v>3</v>
      </c>
      <c r="V138" s="445">
        <f t="shared" si="1132"/>
        <v>3</v>
      </c>
      <c r="W138" s="446">
        <v>3</v>
      </c>
      <c r="X138" s="446">
        <v>1</v>
      </c>
      <c r="Y138" s="448"/>
      <c r="Z138" s="442">
        <v>0</v>
      </c>
      <c r="AA138" s="442">
        <v>0</v>
      </c>
      <c r="AB138" s="442">
        <f>'[7]численность 2020'!E153</f>
        <v>0</v>
      </c>
      <c r="AC138" s="441">
        <v>0</v>
      </c>
      <c r="AD138" s="441">
        <v>0</v>
      </c>
      <c r="AE138" s="441">
        <f t="shared" si="1133"/>
        <v>0</v>
      </c>
      <c r="AF138" s="443">
        <f>'[7]заявки 2020-2021'!J142</f>
        <v>0</v>
      </c>
      <c r="AG138" s="444">
        <f t="shared" si="1155"/>
        <v>0</v>
      </c>
      <c r="AH138" s="445">
        <f t="shared" si="1134"/>
        <v>0</v>
      </c>
      <c r="AI138" s="449">
        <f t="shared" si="1135"/>
        <v>0</v>
      </c>
      <c r="AJ138" s="446"/>
      <c r="AK138" s="446"/>
      <c r="AL138" s="442">
        <v>0</v>
      </c>
      <c r="AM138" s="442">
        <v>0</v>
      </c>
      <c r="AN138" s="442">
        <f>'[7]численность 2020'!F153</f>
        <v>0</v>
      </c>
      <c r="AO138" s="441">
        <v>0</v>
      </c>
      <c r="AP138" s="441">
        <v>0</v>
      </c>
      <c r="AQ138" s="441">
        <f t="shared" si="1126"/>
        <v>0</v>
      </c>
      <c r="AR138" s="443">
        <f>'[7]заявки 2020-2021'!D142</f>
        <v>0</v>
      </c>
      <c r="AS138" s="443">
        <f>'[7]заявки 2020-2021'!E142</f>
        <v>0</v>
      </c>
      <c r="AT138" s="444">
        <f t="shared" si="1156"/>
        <v>0</v>
      </c>
      <c r="AU138" s="449">
        <f t="shared" si="1127"/>
        <v>0</v>
      </c>
      <c r="AV138" s="446"/>
      <c r="AW138" s="444">
        <f t="shared" si="1121"/>
        <v>0</v>
      </c>
      <c r="AX138" s="445">
        <f t="shared" si="1122"/>
        <v>0</v>
      </c>
      <c r="AY138" s="446"/>
      <c r="AZ138" s="444">
        <f t="shared" si="1123"/>
        <v>0</v>
      </c>
      <c r="BA138" s="446"/>
      <c r="BB138" s="442">
        <v>96.205551</v>
      </c>
      <c r="BC138" s="442">
        <v>99.138641000000007</v>
      </c>
      <c r="BD138" s="442">
        <f>'[7]численность 2020'!G153</f>
        <v>102.62523651123047</v>
      </c>
      <c r="BE138" s="441">
        <v>2.8215249999999998</v>
      </c>
      <c r="BF138" s="441">
        <v>2.9075470000000001</v>
      </c>
      <c r="BG138" s="441">
        <f t="shared" si="1157"/>
        <v>3.0107739518143481</v>
      </c>
      <c r="BH138" s="443">
        <f>'[7]заявки 2020-2021'!B142</f>
        <v>7</v>
      </c>
      <c r="BI138" s="443">
        <f>'[7]заявки 2020-2021'!C142</f>
        <v>1</v>
      </c>
      <c r="BJ138" s="444">
        <f t="shared" si="1158"/>
        <v>7.1837665557861339</v>
      </c>
      <c r="BK138" s="449">
        <f t="shared" si="1159"/>
        <v>7</v>
      </c>
      <c r="BL138" s="446">
        <v>7</v>
      </c>
      <c r="BM138" s="444">
        <f t="shared" si="1128"/>
        <v>1.75</v>
      </c>
      <c r="BN138" s="445">
        <f t="shared" si="1160"/>
        <v>1</v>
      </c>
      <c r="BO138" s="446">
        <v>1</v>
      </c>
      <c r="BP138" s="444">
        <f t="shared" si="1139"/>
        <v>1.4000000000000001</v>
      </c>
      <c r="BQ138" s="446">
        <v>1</v>
      </c>
      <c r="BR138" s="442">
        <v>19.358435</v>
      </c>
      <c r="BS138" s="442">
        <v>18.771813999999999</v>
      </c>
      <c r="BT138" s="442">
        <f>'[7]численность 2020'!H153</f>
        <v>19.352188110351563</v>
      </c>
      <c r="BU138" s="441">
        <v>0.56774599999999997</v>
      </c>
      <c r="BV138" s="441">
        <v>0.55054199999999998</v>
      </c>
      <c r="BW138" s="441">
        <f t="shared" si="1161"/>
        <v>0.5677459643845183</v>
      </c>
      <c r="BX138" s="443">
        <f>'[7]заявки 2020-2021'!F142</f>
        <v>0</v>
      </c>
      <c r="BY138" s="443">
        <f>'[7]заявки 2020-2021'!G142</f>
        <v>0</v>
      </c>
      <c r="BZ138" s="443">
        <f>'[7]заявки 2020-2021'!H142</f>
        <v>0</v>
      </c>
      <c r="CA138" s="444">
        <f t="shared" si="1162"/>
        <v>0.58056564331054683</v>
      </c>
      <c r="CB138" s="449">
        <f t="shared" si="1163"/>
        <v>0</v>
      </c>
      <c r="CC138" s="446"/>
      <c r="CD138" s="444">
        <f t="shared" si="1142"/>
        <v>0</v>
      </c>
      <c r="CE138" s="445">
        <f t="shared" si="1164"/>
        <v>0</v>
      </c>
      <c r="CF138" s="446"/>
      <c r="CG138" s="444">
        <f t="shared" si="1144"/>
        <v>0</v>
      </c>
      <c r="CH138" s="445">
        <f t="shared" si="1165"/>
        <v>0</v>
      </c>
      <c r="CI138" s="446"/>
      <c r="CJ138" s="444">
        <f t="shared" si="1146"/>
        <v>0</v>
      </c>
      <c r="CK138" s="446"/>
      <c r="CL138" s="450">
        <f t="shared" si="1166"/>
        <v>1</v>
      </c>
      <c r="CM138" s="442"/>
      <c r="CN138" s="442">
        <v>0</v>
      </c>
      <c r="CO138" s="442" t="e">
        <f>#NAME?</f>
        <v>#REF!</v>
      </c>
      <c r="CP138" s="441"/>
      <c r="CQ138" s="441">
        <v>0</v>
      </c>
      <c r="CR138" s="441" t="e">
        <f>#NAME?</f>
        <v>#REF!</v>
      </c>
      <c r="CS138" s="443" t="e">
        <f>#NAME?</f>
        <v>#REF!</v>
      </c>
      <c r="CT138" s="444" t="e">
        <f t="shared" si="1113"/>
        <v>#REF!</v>
      </c>
      <c r="CU138" s="449"/>
      <c r="CV138" s="446"/>
      <c r="CW138" s="444"/>
      <c r="CX138" s="446"/>
      <c r="CY138" s="442">
        <v>0</v>
      </c>
      <c r="CZ138" s="442">
        <v>0</v>
      </c>
      <c r="DA138" s="442">
        <f>'[7]численность 2020'!I153</f>
        <v>0</v>
      </c>
      <c r="DB138" s="441">
        <v>0</v>
      </c>
      <c r="DC138" s="441">
        <v>0</v>
      </c>
      <c r="DD138" s="441">
        <f t="shared" si="1167"/>
        <v>0</v>
      </c>
      <c r="DE138" s="443">
        <f>'[7]заявки 2020-2021'!I142</f>
        <v>0</v>
      </c>
      <c r="DF138" s="444">
        <f t="shared" si="1168"/>
        <v>0</v>
      </c>
      <c r="DG138" s="445">
        <f t="shared" si="1169"/>
        <v>0</v>
      </c>
      <c r="DH138" s="446"/>
      <c r="DI138" s="442">
        <v>2.1156760000000001</v>
      </c>
      <c r="DJ138" s="442">
        <v>1.5386734008789063</v>
      </c>
      <c r="DK138" s="442">
        <f>'[7]численность 2020'!J153</f>
        <v>2.6918094158172607</v>
      </c>
      <c r="DL138" s="441">
        <v>4.5125999999999999e-002</v>
      </c>
      <c r="DM138" s="441">
        <v>4.5125999999999999e-002</v>
      </c>
      <c r="DN138" s="441">
        <f t="shared" si="1170"/>
        <v>7.8971118098269358e-002</v>
      </c>
      <c r="DO138" s="443">
        <f>'[7]заявки 2020-2021'!P142</f>
        <v>0</v>
      </c>
      <c r="DP138" s="444">
        <f t="shared" si="1171"/>
        <v>0.26918094158172606</v>
      </c>
      <c r="DQ138" s="445">
        <f t="shared" si="1172"/>
        <v>0</v>
      </c>
      <c r="DR138" s="446"/>
      <c r="DS138" s="442">
        <v>0</v>
      </c>
      <c r="DT138" s="447">
        <v>0</v>
      </c>
      <c r="DU138" s="447">
        <f>'[7]заявки 2020-2021'!Q142</f>
        <v>0</v>
      </c>
      <c r="DV138" s="441">
        <f t="shared" si="1129"/>
        <v>0</v>
      </c>
      <c r="DW138" s="441">
        <v>0</v>
      </c>
      <c r="DX138" s="441">
        <f t="shared" si="1152"/>
        <v>0</v>
      </c>
      <c r="DY138" s="443">
        <f>'[7]заявки 2020-2021'!S142</f>
        <v>0</v>
      </c>
      <c r="DZ138" s="444">
        <f t="shared" si="1108"/>
        <v>0</v>
      </c>
      <c r="EA138" s="445">
        <f t="shared" si="1173"/>
        <v>0</v>
      </c>
      <c r="EB138" s="446"/>
    </row>
    <row r="139" ht="31.5">
      <c r="A139" s="152" t="s">
        <v>218</v>
      </c>
      <c r="B139" s="441">
        <f>'[7]численность 2020'!C150</f>
        <v>18.420000076293945</v>
      </c>
      <c r="C139" s="442">
        <v>54.461387999999999</v>
      </c>
      <c r="D139" s="442">
        <v>56.971127000000003</v>
      </c>
      <c r="E139" s="442">
        <f>'[7]численность 2020'!D150</f>
        <v>56.499851226806641</v>
      </c>
      <c r="F139" s="441">
        <v>2.95825</v>
      </c>
      <c r="G139" s="441">
        <f t="shared" si="1124"/>
        <v>3.0928950228245018</v>
      </c>
      <c r="H139" s="441">
        <f t="shared" si="1117"/>
        <v>3.0673100430396012</v>
      </c>
      <c r="I139" s="443">
        <f>'[7]заявки 2020-2021'!O143</f>
        <v>19</v>
      </c>
      <c r="J139" s="444">
        <f t="shared" si="1118"/>
        <v>19.774947929382321</v>
      </c>
      <c r="K139" s="445">
        <f t="shared" si="1154"/>
        <v>19</v>
      </c>
      <c r="L139" s="446">
        <v>19</v>
      </c>
      <c r="M139" s="442">
        <v>10</v>
      </c>
      <c r="N139" s="442">
        <v>26</v>
      </c>
      <c r="O139" s="447">
        <f>'[7]заявки 2020-2021'!K143</f>
        <v>16</v>
      </c>
      <c r="P139" s="441">
        <f t="shared" si="1125"/>
        <v>0.54288816278940932</v>
      </c>
      <c r="Q139" s="441">
        <v>1.4122760000000001</v>
      </c>
      <c r="R139" s="441">
        <f t="shared" si="1120"/>
        <v>0.86862106046305498</v>
      </c>
      <c r="S139" s="443">
        <f>'[7]заявки 2020-2021'!M143</f>
        <v>2</v>
      </c>
      <c r="T139" s="443">
        <f>'[7]заявки 2020-2021'!N143</f>
        <v>0</v>
      </c>
      <c r="U139" s="444">
        <f t="shared" si="1131"/>
        <v>2.3999999999999999</v>
      </c>
      <c r="V139" s="445">
        <f t="shared" si="1132"/>
        <v>2</v>
      </c>
      <c r="W139" s="446">
        <v>2</v>
      </c>
      <c r="X139" s="446"/>
      <c r="Y139" s="448"/>
      <c r="Z139" s="442">
        <v>0</v>
      </c>
      <c r="AA139" s="442">
        <v>0</v>
      </c>
      <c r="AB139" s="442">
        <f>'[7]численность 2020'!E150</f>
        <v>0</v>
      </c>
      <c r="AC139" s="441">
        <v>0</v>
      </c>
      <c r="AD139" s="441">
        <v>0</v>
      </c>
      <c r="AE139" s="441">
        <f t="shared" si="1133"/>
        <v>0</v>
      </c>
      <c r="AF139" s="443">
        <f>'[7]заявки 2020-2021'!J143</f>
        <v>0</v>
      </c>
      <c r="AG139" s="444">
        <f t="shared" si="1155"/>
        <v>0</v>
      </c>
      <c r="AH139" s="445">
        <f t="shared" si="1134"/>
        <v>0</v>
      </c>
      <c r="AI139" s="449">
        <f t="shared" si="1135"/>
        <v>0</v>
      </c>
      <c r="AJ139" s="446"/>
      <c r="AK139" s="446"/>
      <c r="AL139" s="442">
        <v>0</v>
      </c>
      <c r="AM139" s="442">
        <v>0</v>
      </c>
      <c r="AN139" s="442">
        <f>'[7]численность 2020'!F150</f>
        <v>0</v>
      </c>
      <c r="AO139" s="441">
        <v>0</v>
      </c>
      <c r="AP139" s="441">
        <v>0</v>
      </c>
      <c r="AQ139" s="441">
        <f t="shared" si="1126"/>
        <v>0</v>
      </c>
      <c r="AR139" s="443">
        <f>'[7]заявки 2020-2021'!D143</f>
        <v>0</v>
      </c>
      <c r="AS139" s="443">
        <f>'[7]заявки 2020-2021'!E143</f>
        <v>0</v>
      </c>
      <c r="AT139" s="444">
        <f t="shared" si="1156"/>
        <v>0</v>
      </c>
      <c r="AU139" s="449">
        <f t="shared" si="1127"/>
        <v>0</v>
      </c>
      <c r="AV139" s="446"/>
      <c r="AW139" s="444">
        <f t="shared" si="1121"/>
        <v>0</v>
      </c>
      <c r="AX139" s="445">
        <f t="shared" si="1122"/>
        <v>0</v>
      </c>
      <c r="AY139" s="446"/>
      <c r="AZ139" s="444">
        <f t="shared" si="1123"/>
        <v>0</v>
      </c>
      <c r="BA139" s="446"/>
      <c r="BB139" s="442">
        <v>40.825127000000002</v>
      </c>
      <c r="BC139" s="442">
        <v>41.46302</v>
      </c>
      <c r="BD139" s="442">
        <f>'[7]численность 2020'!G150</f>
        <v>42.442901611328125</v>
      </c>
      <c r="BE139" s="441">
        <v>2.217552</v>
      </c>
      <c r="BF139" s="441">
        <v>2.2522009999999999</v>
      </c>
      <c r="BG139" s="441">
        <f t="shared" si="1157"/>
        <v>2.3041748879225588</v>
      </c>
      <c r="BH139" s="443">
        <f>'[7]заявки 2020-2021'!B143</f>
        <v>2</v>
      </c>
      <c r="BI139" s="443">
        <f>'[7]заявки 2020-2021'!C143</f>
        <v>0</v>
      </c>
      <c r="BJ139" s="444">
        <f t="shared" si="1158"/>
        <v>2.9710031127929692</v>
      </c>
      <c r="BK139" s="449">
        <f t="shared" si="1159"/>
        <v>2</v>
      </c>
      <c r="BL139" s="446">
        <v>2</v>
      </c>
      <c r="BM139" s="444">
        <f t="shared" si="1128"/>
        <v>0</v>
      </c>
      <c r="BN139" s="445">
        <f t="shared" si="1160"/>
        <v>0</v>
      </c>
      <c r="BO139" s="446"/>
      <c r="BP139" s="444">
        <f t="shared" si="1139"/>
        <v>0.40000000000000002</v>
      </c>
      <c r="BQ139" s="446"/>
      <c r="BR139" s="442">
        <v>0.63789300000000004</v>
      </c>
      <c r="BS139" s="442">
        <v>3.1894629999999999</v>
      </c>
      <c r="BT139" s="442">
        <f>'[7]численность 2020'!H150</f>
        <v>3.5103151798248291</v>
      </c>
      <c r="BU139" s="441">
        <v>3.4648999999999999e-002</v>
      </c>
      <c r="BV139" s="441">
        <v>0.17324600000000001</v>
      </c>
      <c r="BW139" s="441">
        <f t="shared" si="1161"/>
        <v>0.19057085587868766</v>
      </c>
      <c r="BX139" s="443">
        <f>'[7]заявки 2020-2021'!F143</f>
        <v>0</v>
      </c>
      <c r="BY139" s="443">
        <f>'[7]заявки 2020-2021'!G143</f>
        <v>0</v>
      </c>
      <c r="BZ139" s="443">
        <f>'[7]заявки 2020-2021'!H143</f>
        <v>0</v>
      </c>
      <c r="CA139" s="444">
        <f t="shared" si="1162"/>
        <v>0.10530945539474487</v>
      </c>
      <c r="CB139" s="449">
        <f t="shared" si="1163"/>
        <v>0</v>
      </c>
      <c r="CC139" s="446"/>
      <c r="CD139" s="444">
        <f t="shared" si="1142"/>
        <v>0</v>
      </c>
      <c r="CE139" s="445">
        <f t="shared" si="1164"/>
        <v>0</v>
      </c>
      <c r="CF139" s="446"/>
      <c r="CG139" s="444">
        <f t="shared" si="1144"/>
        <v>0</v>
      </c>
      <c r="CH139" s="445">
        <f t="shared" si="1165"/>
        <v>0</v>
      </c>
      <c r="CI139" s="446"/>
      <c r="CJ139" s="444">
        <f t="shared" si="1146"/>
        <v>0</v>
      </c>
      <c r="CK139" s="446"/>
      <c r="CL139" s="450">
        <f t="shared" si="1166"/>
        <v>1</v>
      </c>
      <c r="CM139" s="442"/>
      <c r="CN139" s="442">
        <v>0</v>
      </c>
      <c r="CO139" s="442" t="e">
        <f>#NAME?</f>
        <v>#REF!</v>
      </c>
      <c r="CP139" s="441"/>
      <c r="CQ139" s="441">
        <v>0</v>
      </c>
      <c r="CR139" s="441" t="e">
        <f>#NAME?</f>
        <v>#REF!</v>
      </c>
      <c r="CS139" s="443" t="e">
        <f>#NAME?</f>
        <v>#REF!</v>
      </c>
      <c r="CT139" s="444" t="e">
        <f t="shared" si="1113"/>
        <v>#REF!</v>
      </c>
      <c r="CU139" s="449"/>
      <c r="CV139" s="446"/>
      <c r="CW139" s="444"/>
      <c r="CX139" s="446"/>
      <c r="CY139" s="442">
        <v>0.73200799999999999</v>
      </c>
      <c r="CZ139" s="442">
        <v>3.1110340000000001</v>
      </c>
      <c r="DA139" s="442">
        <f>'[7]численность 2020'!I150</f>
        <v>2.7465207576751709</v>
      </c>
      <c r="DB139" s="441">
        <v>3.9760999999999998e-002</v>
      </c>
      <c r="DC139" s="441">
        <v>0.168986</v>
      </c>
      <c r="DD139" s="441">
        <f t="shared" si="1167"/>
        <v>0.149105360819725</v>
      </c>
      <c r="DE139" s="443">
        <f>'[7]заявки 2020-2021'!I143</f>
        <v>0</v>
      </c>
      <c r="DF139" s="444">
        <f t="shared" si="1168"/>
        <v>0</v>
      </c>
      <c r="DG139" s="445">
        <f t="shared" si="1169"/>
        <v>0</v>
      </c>
      <c r="DH139" s="446"/>
      <c r="DI139" s="442">
        <v>0.209145</v>
      </c>
      <c r="DJ139" s="442">
        <v>0.209145</v>
      </c>
      <c r="DK139" s="442">
        <f>'[7]численность 2020'!J150</f>
        <v>0.5231468677520752</v>
      </c>
      <c r="DL139" s="441">
        <v>1.136e-002</v>
      </c>
      <c r="DM139" s="441">
        <v>1.136e-002</v>
      </c>
      <c r="DN139" s="441">
        <f t="shared" si="1170"/>
        <v>2.8401024190295821e-002</v>
      </c>
      <c r="DO139" s="443">
        <f>'[7]заявки 2020-2021'!P143</f>
        <v>0</v>
      </c>
      <c r="DP139" s="444">
        <f t="shared" si="1171"/>
        <v>5.2314686775207522e-002</v>
      </c>
      <c r="DQ139" s="445">
        <f t="shared" si="1172"/>
        <v>0</v>
      </c>
      <c r="DR139" s="446"/>
      <c r="DS139" s="442">
        <v>0</v>
      </c>
      <c r="DT139" s="447">
        <v>0</v>
      </c>
      <c r="DU139" s="447">
        <f>'[7]заявки 2020-2021'!Q143</f>
        <v>0</v>
      </c>
      <c r="DV139" s="441">
        <f t="shared" si="1129"/>
        <v>0</v>
      </c>
      <c r="DW139" s="441">
        <v>0</v>
      </c>
      <c r="DX139" s="441">
        <f t="shared" si="1152"/>
        <v>0</v>
      </c>
      <c r="DY139" s="443">
        <f>'[7]заявки 2020-2021'!S143</f>
        <v>0</v>
      </c>
      <c r="DZ139" s="444">
        <f t="shared" ref="DZ139:DZ158" si="1174">DU139*0.1</f>
        <v>0</v>
      </c>
      <c r="EA139" s="445">
        <f t="shared" si="1173"/>
        <v>0</v>
      </c>
      <c r="EB139" s="446"/>
    </row>
    <row r="140" ht="47.25">
      <c r="A140" s="152" t="s">
        <v>220</v>
      </c>
      <c r="B140" s="441">
        <f>'[7]численность 2020'!C152</f>
        <v>48.486000061035156</v>
      </c>
      <c r="C140" s="442">
        <v>96</v>
      </c>
      <c r="D140" s="442">
        <v>115.54022999999999</v>
      </c>
      <c r="E140" s="442">
        <f>'[7]численность 2020'!D152</f>
        <v>112.95818328857422</v>
      </c>
      <c r="F140" s="441">
        <v>1.8493550000000001</v>
      </c>
      <c r="G140" s="441">
        <f t="shared" si="1124"/>
        <v>2.3829606412555977</v>
      </c>
      <c r="H140" s="441">
        <f t="shared" si="1117"/>
        <v>2.3297071968481662</v>
      </c>
      <c r="I140" s="443">
        <f>'[7]заявки 2020-2021'!O144</f>
        <v>39</v>
      </c>
      <c r="J140" s="444">
        <f t="shared" si="1118"/>
        <v>39.535364151000977</v>
      </c>
      <c r="K140" s="445">
        <f t="shared" si="1154"/>
        <v>39</v>
      </c>
      <c r="L140" s="446">
        <v>39</v>
      </c>
      <c r="M140" s="442">
        <v>25</v>
      </c>
      <c r="N140" s="442">
        <v>15</v>
      </c>
      <c r="O140" s="447">
        <f>'[7]заявки 2020-2021'!K144</f>
        <v>20</v>
      </c>
      <c r="P140" s="441">
        <f t="shared" si="1125"/>
        <v>0.51561275354802405</v>
      </c>
      <c r="Q140" s="441">
        <v>0.288962</v>
      </c>
      <c r="R140" s="441">
        <f t="shared" si="1120"/>
        <v>0.41249020283841925</v>
      </c>
      <c r="S140" s="443">
        <f>'[7]заявки 2020-2021'!M144</f>
        <v>3</v>
      </c>
      <c r="T140" s="443">
        <f>'[7]заявки 2020-2021'!N144</f>
        <v>2</v>
      </c>
      <c r="U140" s="444">
        <f t="shared" si="1131"/>
        <v>3</v>
      </c>
      <c r="V140" s="445">
        <f t="shared" si="1132"/>
        <v>3</v>
      </c>
      <c r="W140" s="446">
        <v>3</v>
      </c>
      <c r="X140" s="446">
        <v>2</v>
      </c>
      <c r="Y140" s="448"/>
      <c r="Z140" s="442">
        <v>0</v>
      </c>
      <c r="AA140" s="442">
        <v>0</v>
      </c>
      <c r="AB140" s="442">
        <f>'[7]численность 2020'!E152</f>
        <v>0</v>
      </c>
      <c r="AC140" s="441">
        <v>0</v>
      </c>
      <c r="AD140" s="441">
        <v>0</v>
      </c>
      <c r="AE140" s="441">
        <f t="shared" si="1133"/>
        <v>0</v>
      </c>
      <c r="AF140" s="443">
        <f>'[7]заявки 2020-2021'!J144</f>
        <v>0</v>
      </c>
      <c r="AG140" s="444">
        <f t="shared" si="1155"/>
        <v>0</v>
      </c>
      <c r="AH140" s="445">
        <f t="shared" si="1134"/>
        <v>0</v>
      </c>
      <c r="AI140" s="449">
        <f t="shared" si="1135"/>
        <v>0</v>
      </c>
      <c r="AJ140" s="446"/>
      <c r="AK140" s="446"/>
      <c r="AL140" s="442">
        <v>7.0545869999999997</v>
      </c>
      <c r="AM140" s="442">
        <v>1.719349</v>
      </c>
      <c r="AN140" s="442">
        <f>'[7]численность 2020'!F152</f>
        <v>3.2459249496459961</v>
      </c>
      <c r="AO140" s="441">
        <v>0.13589999999999999</v>
      </c>
      <c r="AP140" s="441">
        <v>3.3121999999999999e-002</v>
      </c>
      <c r="AQ140" s="441">
        <f t="shared" si="1126"/>
        <v>6.6945612043888131e-002</v>
      </c>
      <c r="AR140" s="443">
        <f>'[7]заявки 2020-2021'!D144</f>
        <v>0</v>
      </c>
      <c r="AS140" s="443">
        <f>'[7]заявки 2020-2021'!E144</f>
        <v>0</v>
      </c>
      <c r="AT140" s="444">
        <f t="shared" si="1156"/>
        <v>0</v>
      </c>
      <c r="AU140" s="449">
        <f t="shared" si="1127"/>
        <v>0</v>
      </c>
      <c r="AV140" s="446"/>
      <c r="AW140" s="444">
        <f t="shared" si="1121"/>
        <v>0</v>
      </c>
      <c r="AX140" s="445">
        <f t="shared" si="1122"/>
        <v>0</v>
      </c>
      <c r="AY140" s="446"/>
      <c r="AZ140" s="444">
        <f t="shared" si="1123"/>
        <v>0</v>
      </c>
      <c r="BA140" s="446"/>
      <c r="BB140" s="442">
        <v>117</v>
      </c>
      <c r="BC140" s="442">
        <v>124.98232299999999</v>
      </c>
      <c r="BD140" s="442">
        <f>'[7]численность 2020'!G152</f>
        <v>127.87590789794922</v>
      </c>
      <c r="BE140" s="441">
        <v>2.2539009999999999</v>
      </c>
      <c r="BF140" s="441">
        <v>2.407673</v>
      </c>
      <c r="BG140" s="441">
        <f t="shared" si="1157"/>
        <v>2.6373779593486044</v>
      </c>
      <c r="BH140" s="443">
        <f>'[7]заявки 2020-2021'!B144</f>
        <v>8</v>
      </c>
      <c r="BI140" s="443">
        <f>'[7]заявки 2020-2021'!C144</f>
        <v>1</v>
      </c>
      <c r="BJ140" s="444">
        <f t="shared" si="1158"/>
        <v>8.9513135528564458</v>
      </c>
      <c r="BK140" s="449">
        <f t="shared" si="1159"/>
        <v>8</v>
      </c>
      <c r="BL140" s="446">
        <v>8</v>
      </c>
      <c r="BM140" s="444">
        <f t="shared" si="1128"/>
        <v>2</v>
      </c>
      <c r="BN140" s="445">
        <f t="shared" si="1160"/>
        <v>1</v>
      </c>
      <c r="BO140" s="446">
        <v>1</v>
      </c>
      <c r="BP140" s="444">
        <f t="shared" si="1139"/>
        <v>1.6000000000000001</v>
      </c>
      <c r="BQ140" s="446">
        <v>1</v>
      </c>
      <c r="BR140" s="442">
        <v>12.909894</v>
      </c>
      <c r="BS140" s="442">
        <v>17.480042999999998</v>
      </c>
      <c r="BT140" s="442">
        <f>'[7]численность 2020'!H152</f>
        <v>10.725075721740723</v>
      </c>
      <c r="BU140" s="441">
        <v>0.248698</v>
      </c>
      <c r="BV140" s="441">
        <v>0.33673700000000001</v>
      </c>
      <c r="BW140" s="441">
        <f t="shared" si="1161"/>
        <v>0.22119943299591183</v>
      </c>
      <c r="BX140" s="443">
        <f>'[7]заявки 2020-2021'!F144</f>
        <v>0</v>
      </c>
      <c r="BY140" s="443">
        <f>'[7]заявки 2020-2021'!G144</f>
        <v>0</v>
      </c>
      <c r="BZ140" s="443">
        <f>'[7]заявки 2020-2021'!H144</f>
        <v>0</v>
      </c>
      <c r="CA140" s="444">
        <f t="shared" si="1162"/>
        <v>0.32175227165222164</v>
      </c>
      <c r="CB140" s="449">
        <f t="shared" si="1163"/>
        <v>0</v>
      </c>
      <c r="CC140" s="446"/>
      <c r="CD140" s="444">
        <f t="shared" si="1142"/>
        <v>0</v>
      </c>
      <c r="CE140" s="445">
        <f t="shared" si="1164"/>
        <v>0</v>
      </c>
      <c r="CF140" s="446"/>
      <c r="CG140" s="444">
        <f t="shared" si="1144"/>
        <v>0</v>
      </c>
      <c r="CH140" s="445">
        <f t="shared" si="1165"/>
        <v>0</v>
      </c>
      <c r="CI140" s="446"/>
      <c r="CJ140" s="444">
        <f t="shared" si="1146"/>
        <v>0</v>
      </c>
      <c r="CK140" s="446"/>
      <c r="CL140" s="450">
        <f t="shared" si="1166"/>
        <v>1</v>
      </c>
      <c r="CM140" s="442"/>
      <c r="CN140" s="442">
        <v>0</v>
      </c>
      <c r="CO140" s="442" t="e">
        <f>#NAME?</f>
        <v>#REF!</v>
      </c>
      <c r="CP140" s="441"/>
      <c r="CQ140" s="441">
        <v>0</v>
      </c>
      <c r="CR140" s="441" t="e">
        <f>#NAME?</f>
        <v>#REF!</v>
      </c>
      <c r="CS140" s="443" t="e">
        <f>#NAME?</f>
        <v>#REF!</v>
      </c>
      <c r="CT140" s="444" t="e">
        <f t="shared" si="1113"/>
        <v>#REF!</v>
      </c>
      <c r="CU140" s="449"/>
      <c r="CV140" s="446"/>
      <c r="CW140" s="444"/>
      <c r="CX140" s="446"/>
      <c r="CY140" s="442">
        <v>12.345527000000001</v>
      </c>
      <c r="CZ140" s="442">
        <v>6.0177199999999997</v>
      </c>
      <c r="DA140" s="442">
        <f>'[7]численность 2020'!I152</f>
        <v>7.573824405670166</v>
      </c>
      <c r="DB140" s="441">
        <v>0.23782600000000001</v>
      </c>
      <c r="DC140" s="441">
        <v>0.115926</v>
      </c>
      <c r="DD140" s="441">
        <f t="shared" si="1167"/>
        <v>0.15620641826787285</v>
      </c>
      <c r="DE140" s="443">
        <f>'[7]заявки 2020-2021'!I144</f>
        <v>0</v>
      </c>
      <c r="DF140" s="444">
        <f t="shared" si="1168"/>
        <v>0</v>
      </c>
      <c r="DG140" s="445">
        <f t="shared" si="1169"/>
        <v>0</v>
      </c>
      <c r="DH140" s="446"/>
      <c r="DI140" s="442">
        <v>0.235153</v>
      </c>
      <c r="DJ140" s="442">
        <v>0</v>
      </c>
      <c r="DK140" s="442">
        <f>'[7]численность 2020'!J152</f>
        <v>0</v>
      </c>
      <c r="DL140" s="441">
        <v>0</v>
      </c>
      <c r="DM140" s="441">
        <v>0</v>
      </c>
      <c r="DN140" s="441">
        <f t="shared" si="1170"/>
        <v>0</v>
      </c>
      <c r="DO140" s="443">
        <f>'[7]заявки 2020-2021'!P144</f>
        <v>0</v>
      </c>
      <c r="DP140" s="444">
        <f t="shared" si="1171"/>
        <v>0</v>
      </c>
      <c r="DQ140" s="445">
        <f t="shared" si="1172"/>
        <v>0</v>
      </c>
      <c r="DR140" s="446"/>
      <c r="DS140" s="442">
        <v>0</v>
      </c>
      <c r="DT140" s="447">
        <v>0</v>
      </c>
      <c r="DU140" s="447">
        <f>'[7]заявки 2020-2021'!Q144</f>
        <v>0</v>
      </c>
      <c r="DV140" s="441">
        <f t="shared" si="1129"/>
        <v>0</v>
      </c>
      <c r="DW140" s="441">
        <v>0</v>
      </c>
      <c r="DX140" s="441">
        <f t="shared" si="1152"/>
        <v>0</v>
      </c>
      <c r="DY140" s="443">
        <f>'[7]заявки 2020-2021'!S144</f>
        <v>0</v>
      </c>
      <c r="DZ140" s="444">
        <f t="shared" si="1174"/>
        <v>0</v>
      </c>
      <c r="EA140" s="445">
        <f t="shared" si="1173"/>
        <v>0</v>
      </c>
      <c r="EB140" s="446"/>
    </row>
    <row r="141" ht="47.25">
      <c r="A141" s="152" t="s">
        <v>219</v>
      </c>
      <c r="B141" s="441">
        <f>'[7]численность 2020'!C151</f>
        <v>45.650001525878906</v>
      </c>
      <c r="C141" s="442">
        <v>110.99353000000001</v>
      </c>
      <c r="D141" s="442">
        <v>98.660911999999996</v>
      </c>
      <c r="E141" s="442">
        <f>'[7]численность 2020'!D151</f>
        <v>98.243362426757813</v>
      </c>
      <c r="F141" s="441">
        <v>2.3900420000000002</v>
      </c>
      <c r="G141" s="441">
        <f t="shared" si="1124"/>
        <v>2.1612466212980932</v>
      </c>
      <c r="H141" s="441">
        <f t="shared" si="1117"/>
        <v>2.1520998716958162</v>
      </c>
      <c r="I141" s="443">
        <f>'[7]заявки 2020-2021'!O145</f>
        <v>34</v>
      </c>
      <c r="J141" s="444">
        <f t="shared" si="1118"/>
        <v>34.38517684936523</v>
      </c>
      <c r="K141" s="445">
        <f t="shared" si="1154"/>
        <v>34</v>
      </c>
      <c r="L141" s="446">
        <v>34</v>
      </c>
      <c r="M141" s="442">
        <v>19</v>
      </c>
      <c r="N141" s="442">
        <v>17</v>
      </c>
      <c r="O141" s="447">
        <f>'[7]заявки 2020-2021'!K145</f>
        <v>20</v>
      </c>
      <c r="P141" s="441">
        <f t="shared" si="1125"/>
        <v>0.41621028181628722</v>
      </c>
      <c r="Q141" s="441">
        <v>0.366064</v>
      </c>
      <c r="R141" s="441">
        <f t="shared" si="1120"/>
        <v>0.4381160861224076</v>
      </c>
      <c r="S141" s="443">
        <f>'[7]заявки 2020-2021'!M145</f>
        <v>3</v>
      </c>
      <c r="T141" s="443">
        <f>'[7]заявки 2020-2021'!N145</f>
        <v>1</v>
      </c>
      <c r="U141" s="444">
        <f t="shared" si="1131"/>
        <v>3</v>
      </c>
      <c r="V141" s="445">
        <f t="shared" si="1132"/>
        <v>3</v>
      </c>
      <c r="W141" s="446">
        <v>3</v>
      </c>
      <c r="X141" s="446">
        <v>1</v>
      </c>
      <c r="Y141" s="448"/>
      <c r="Z141" s="442">
        <v>0</v>
      </c>
      <c r="AA141" s="442">
        <v>0</v>
      </c>
      <c r="AB141" s="442">
        <f>'[7]численность 2020'!E151</f>
        <v>0</v>
      </c>
      <c r="AC141" s="441">
        <v>0</v>
      </c>
      <c r="AD141" s="441">
        <v>0</v>
      </c>
      <c r="AE141" s="441">
        <f t="shared" si="1133"/>
        <v>0</v>
      </c>
      <c r="AF141" s="443">
        <f>'[7]заявки 2020-2021'!J145</f>
        <v>0</v>
      </c>
      <c r="AG141" s="444">
        <f t="shared" si="1155"/>
        <v>0</v>
      </c>
      <c r="AH141" s="445">
        <f t="shared" si="1134"/>
        <v>0</v>
      </c>
      <c r="AI141" s="449">
        <f t="shared" si="1135"/>
        <v>0</v>
      </c>
      <c r="AJ141" s="446"/>
      <c r="AK141" s="446"/>
      <c r="AL141" s="442">
        <v>0</v>
      </c>
      <c r="AM141" s="442">
        <v>0</v>
      </c>
      <c r="AN141" s="442">
        <f>'[7]численность 2020'!F151</f>
        <v>0</v>
      </c>
      <c r="AO141" s="441">
        <v>0</v>
      </c>
      <c r="AP141" s="441">
        <v>0</v>
      </c>
      <c r="AQ141" s="441">
        <f t="shared" si="1126"/>
        <v>0</v>
      </c>
      <c r="AR141" s="443">
        <f>'[7]заявки 2020-2021'!D145</f>
        <v>0</v>
      </c>
      <c r="AS141" s="443">
        <f>'[7]заявки 2020-2021'!E145</f>
        <v>0</v>
      </c>
      <c r="AT141" s="444">
        <f t="shared" si="1156"/>
        <v>0</v>
      </c>
      <c r="AU141" s="449">
        <f t="shared" si="1127"/>
        <v>0</v>
      </c>
      <c r="AV141" s="446"/>
      <c r="AW141" s="444">
        <f t="shared" si="1121"/>
        <v>0</v>
      </c>
      <c r="AX141" s="445">
        <f t="shared" si="1122"/>
        <v>0</v>
      </c>
      <c r="AY141" s="446"/>
      <c r="AZ141" s="444">
        <f t="shared" si="1123"/>
        <v>0</v>
      </c>
      <c r="BA141" s="446"/>
      <c r="BB141" s="442">
        <v>71.310776000000004</v>
      </c>
      <c r="BC141" s="442">
        <v>93.252555999999998</v>
      </c>
      <c r="BD141" s="442">
        <f>'[7]численность 2020'!G151</f>
        <v>92.452911376953125</v>
      </c>
      <c r="BE141" s="441">
        <v>1.5355460000000001</v>
      </c>
      <c r="BF141" s="441">
        <v>2.008022</v>
      </c>
      <c r="BG141" s="441">
        <f t="shared" si="1157"/>
        <v>2.0252553841546255</v>
      </c>
      <c r="BH141" s="443">
        <f>'[7]заявки 2020-2021'!B145</f>
        <v>6</v>
      </c>
      <c r="BI141" s="443">
        <f>'[7]заявки 2020-2021'!C145</f>
        <v>0</v>
      </c>
      <c r="BJ141" s="444">
        <f t="shared" si="1158"/>
        <v>6.471703796386719</v>
      </c>
      <c r="BK141" s="449">
        <f t="shared" si="1159"/>
        <v>6</v>
      </c>
      <c r="BL141" s="446">
        <v>6</v>
      </c>
      <c r="BM141" s="444">
        <f t="shared" si="1128"/>
        <v>1.5</v>
      </c>
      <c r="BN141" s="445">
        <f t="shared" si="1160"/>
        <v>0</v>
      </c>
      <c r="BO141" s="446"/>
      <c r="BP141" s="444">
        <f t="shared" si="1139"/>
        <v>1.2000000000000002</v>
      </c>
      <c r="BQ141" s="446">
        <v>1</v>
      </c>
      <c r="BR141" s="442">
        <v>0</v>
      </c>
      <c r="BS141" s="442">
        <v>0</v>
      </c>
      <c r="BT141" s="442">
        <f>'[7]численность 2020'!H151</f>
        <v>1.5803917646408081</v>
      </c>
      <c r="BU141" s="441">
        <v>0</v>
      </c>
      <c r="BV141" s="441">
        <v>0</v>
      </c>
      <c r="BW141" s="441">
        <f t="shared" si="1161"/>
        <v>3.4619752723225795e-002</v>
      </c>
      <c r="BX141" s="443">
        <f>'[7]заявки 2020-2021'!F145</f>
        <v>0</v>
      </c>
      <c r="BY141" s="443">
        <f>'[7]заявки 2020-2021'!G145</f>
        <v>0</v>
      </c>
      <c r="BZ141" s="443">
        <f>'[7]заявки 2020-2021'!H145</f>
        <v>0</v>
      </c>
      <c r="CA141" s="444">
        <f t="shared" si="1162"/>
        <v>4.7411752939224241e-002</v>
      </c>
      <c r="CB141" s="449">
        <f t="shared" si="1163"/>
        <v>0</v>
      </c>
      <c r="CC141" s="446"/>
      <c r="CD141" s="444">
        <f t="shared" si="1142"/>
        <v>0</v>
      </c>
      <c r="CE141" s="445">
        <f t="shared" si="1164"/>
        <v>0</v>
      </c>
      <c r="CF141" s="446"/>
      <c r="CG141" s="444">
        <f t="shared" si="1144"/>
        <v>0</v>
      </c>
      <c r="CH141" s="445">
        <f t="shared" si="1165"/>
        <v>0</v>
      </c>
      <c r="CI141" s="446"/>
      <c r="CJ141" s="444">
        <f t="shared" si="1146"/>
        <v>0</v>
      </c>
      <c r="CK141" s="446"/>
      <c r="CL141" s="450">
        <f t="shared" si="1166"/>
        <v>1</v>
      </c>
      <c r="CM141" s="442"/>
      <c r="CN141" s="442">
        <v>0</v>
      </c>
      <c r="CO141" s="442" t="e">
        <f>#NAME?</f>
        <v>#REF!</v>
      </c>
      <c r="CP141" s="441"/>
      <c r="CQ141" s="441">
        <v>0</v>
      </c>
      <c r="CR141" s="441" t="e">
        <f>#NAME?</f>
        <v>#REF!</v>
      </c>
      <c r="CS141" s="443" t="e">
        <f>#NAME?</f>
        <v>#REF!</v>
      </c>
      <c r="CT141" s="444" t="e">
        <f t="shared" si="1113"/>
        <v>#REF!</v>
      </c>
      <c r="CU141" s="449"/>
      <c r="CV141" s="446"/>
      <c r="CW141" s="444"/>
      <c r="CX141" s="446"/>
      <c r="CY141" s="442">
        <v>0.449627</v>
      </c>
      <c r="CZ141" s="442">
        <v>0</v>
      </c>
      <c r="DA141" s="442">
        <f>'[7]численность 2020'!I151</f>
        <v>0</v>
      </c>
      <c r="DB141" s="441">
        <v>9.6819999999999996e-003</v>
      </c>
      <c r="DC141" s="441">
        <v>0</v>
      </c>
      <c r="DD141" s="441">
        <f t="shared" si="1167"/>
        <v>0</v>
      </c>
      <c r="DE141" s="443">
        <f>'[7]заявки 2020-2021'!I145</f>
        <v>0</v>
      </c>
      <c r="DF141" s="444">
        <f t="shared" si="1168"/>
        <v>0</v>
      </c>
      <c r="DG141" s="445">
        <f t="shared" si="1169"/>
        <v>0</v>
      </c>
      <c r="DH141" s="446"/>
      <c r="DI141" s="442">
        <v>0</v>
      </c>
      <c r="DJ141" s="442">
        <v>0</v>
      </c>
      <c r="DK141" s="442">
        <f>'[7]численность 2020'!J151</f>
        <v>0</v>
      </c>
      <c r="DL141" s="441">
        <v>0</v>
      </c>
      <c r="DM141" s="441">
        <v>0</v>
      </c>
      <c r="DN141" s="441">
        <f t="shared" si="1170"/>
        <v>0</v>
      </c>
      <c r="DO141" s="443">
        <f>'[7]заявки 2020-2021'!P145</f>
        <v>0</v>
      </c>
      <c r="DP141" s="444">
        <f t="shared" si="1171"/>
        <v>0</v>
      </c>
      <c r="DQ141" s="445">
        <f t="shared" si="1172"/>
        <v>0</v>
      </c>
      <c r="DR141" s="446"/>
      <c r="DS141" s="442">
        <v>0</v>
      </c>
      <c r="DT141" s="447">
        <v>0</v>
      </c>
      <c r="DU141" s="447">
        <f>'[7]заявки 2020-2021'!Q145</f>
        <v>0</v>
      </c>
      <c r="DV141" s="441">
        <f t="shared" si="1129"/>
        <v>0</v>
      </c>
      <c r="DW141" s="441">
        <v>0</v>
      </c>
      <c r="DX141" s="441">
        <f t="shared" si="1152"/>
        <v>0</v>
      </c>
      <c r="DY141" s="443">
        <f>'[7]заявки 2020-2021'!S145</f>
        <v>0</v>
      </c>
      <c r="DZ141" s="444">
        <f t="shared" si="1174"/>
        <v>0</v>
      </c>
      <c r="EA141" s="445">
        <f t="shared" si="1173"/>
        <v>0</v>
      </c>
      <c r="EB141" s="446"/>
    </row>
    <row r="142" ht="47.25">
      <c r="A142" s="152" t="s">
        <v>208</v>
      </c>
      <c r="B142" s="441">
        <f>'[7]численность 2020'!C145</f>
        <v>85.331001281738281</v>
      </c>
      <c r="C142" s="442">
        <v>177.44044500000001</v>
      </c>
      <c r="D142" s="442">
        <v>169.816879</v>
      </c>
      <c r="E142" s="442">
        <f>'[7]численность 2020'!D145</f>
        <v>167.34037780761719</v>
      </c>
      <c r="F142" s="441">
        <v>2.0088360000000001</v>
      </c>
      <c r="G142" s="441">
        <f t="shared" si="1124"/>
        <v>1.9900959407680536</v>
      </c>
      <c r="H142" s="441">
        <f t="shared" si="1117"/>
        <v>1.9610736460844713</v>
      </c>
      <c r="I142" s="443">
        <f>'[7]заявки 2020-2021'!O136</f>
        <v>58</v>
      </c>
      <c r="J142" s="444">
        <f t="shared" si="1118"/>
        <v>58.569132232666014</v>
      </c>
      <c r="K142" s="445">
        <f t="shared" si="1154"/>
        <v>58</v>
      </c>
      <c r="L142" s="446">
        <v>58</v>
      </c>
      <c r="M142" s="442">
        <v>76</v>
      </c>
      <c r="N142" s="442">
        <v>70</v>
      </c>
      <c r="O142" s="447">
        <f>'[7]заявки 2020-2021'!K136</f>
        <v>57</v>
      </c>
      <c r="P142" s="441">
        <f t="shared" si="1125"/>
        <v>0.89064934031501619</v>
      </c>
      <c r="Q142" s="441">
        <v>0.82034499999999999</v>
      </c>
      <c r="R142" s="441">
        <f t="shared" si="1120"/>
        <v>0.66798700523626209</v>
      </c>
      <c r="S142" s="443">
        <f>'[7]заявки 2020-2021'!M136</f>
        <v>9</v>
      </c>
      <c r="T142" s="443">
        <f>'[7]заявки 2020-2021'!N136</f>
        <v>3</v>
      </c>
      <c r="U142" s="444">
        <f t="shared" si="1131"/>
        <v>8.5499999999999989</v>
      </c>
      <c r="V142" s="445">
        <f t="shared" si="1132"/>
        <v>8.5499999999999989</v>
      </c>
      <c r="W142" s="446">
        <v>8</v>
      </c>
      <c r="X142" s="446">
        <v>3</v>
      </c>
      <c r="Y142" s="448"/>
      <c r="Z142" s="442">
        <v>0</v>
      </c>
      <c r="AA142" s="442">
        <v>0</v>
      </c>
      <c r="AB142" s="442">
        <f>'[7]численность 2020'!E145</f>
        <v>36.054084777832031</v>
      </c>
      <c r="AC142" s="441">
        <v>0</v>
      </c>
      <c r="AD142" s="441">
        <v>0</v>
      </c>
      <c r="AE142" s="441">
        <f t="shared" si="1133"/>
        <v>0.42252035293470741</v>
      </c>
      <c r="AF142" s="443">
        <f>'[7]заявки 2020-2021'!J136</f>
        <v>0</v>
      </c>
      <c r="AG142" s="444">
        <f t="shared" si="1155"/>
        <v>1.8027042388916017</v>
      </c>
      <c r="AH142" s="445">
        <f t="shared" si="1134"/>
        <v>0</v>
      </c>
      <c r="AI142" s="449">
        <f t="shared" si="1135"/>
        <v>0</v>
      </c>
      <c r="AJ142" s="446"/>
      <c r="AK142" s="446"/>
      <c r="AL142" s="442">
        <v>56.312057000000003</v>
      </c>
      <c r="AM142" s="442">
        <v>59.963588999999999</v>
      </c>
      <c r="AN142" s="442">
        <f>'[7]численность 2020'!F145</f>
        <v>60.899185180664063</v>
      </c>
      <c r="AO142" s="441">
        <v>0.63751899999999995</v>
      </c>
      <c r="AP142" s="441">
        <v>0.70272599999999996</v>
      </c>
      <c r="AQ142" s="441">
        <f t="shared" si="1126"/>
        <v>0.71368183035369026</v>
      </c>
      <c r="AR142" s="443">
        <f>'[7]заявки 2020-2021'!D136</f>
        <v>2</v>
      </c>
      <c r="AS142" s="443">
        <f>'[7]заявки 2020-2021'!E136</f>
        <v>0</v>
      </c>
      <c r="AT142" s="444">
        <f t="shared" si="1156"/>
        <v>1.8269755554199218</v>
      </c>
      <c r="AU142" s="449">
        <f t="shared" si="1127"/>
        <v>1.8269755554199218</v>
      </c>
      <c r="AV142" s="446">
        <v>1</v>
      </c>
      <c r="AW142" s="444">
        <f t="shared" si="1121"/>
        <v>0</v>
      </c>
      <c r="AX142" s="445">
        <f t="shared" si="1122"/>
        <v>0</v>
      </c>
      <c r="AY142" s="446"/>
      <c r="AZ142" s="444">
        <f t="shared" si="1123"/>
        <v>0.5</v>
      </c>
      <c r="BA142" s="446"/>
      <c r="BB142" s="442">
        <v>134.363632</v>
      </c>
      <c r="BC142" s="442">
        <v>152.40744000000001</v>
      </c>
      <c r="BD142" s="442">
        <f>'[7]численность 2020'!G145</f>
        <v>173.62889099121094</v>
      </c>
      <c r="BE142" s="441">
        <v>1.521155</v>
      </c>
      <c r="BF142" s="441">
        <v>1.7860940000000001</v>
      </c>
      <c r="BG142" s="441">
        <f t="shared" si="1157"/>
        <v>2.0347691739598668</v>
      </c>
      <c r="BH142" s="443">
        <f>'[7]заявки 2020-2021'!B136</f>
        <v>12</v>
      </c>
      <c r="BI142" s="443">
        <f>'[7]заявки 2020-2021'!C136</f>
        <v>3</v>
      </c>
      <c r="BJ142" s="444">
        <f t="shared" si="1158"/>
        <v>12.154022369384768</v>
      </c>
      <c r="BK142" s="449">
        <f t="shared" si="1159"/>
        <v>12</v>
      </c>
      <c r="BL142" s="446">
        <v>12</v>
      </c>
      <c r="BM142" s="444">
        <f t="shared" si="1128"/>
        <v>3</v>
      </c>
      <c r="BN142" s="445">
        <f t="shared" si="1160"/>
        <v>3</v>
      </c>
      <c r="BO142" s="446">
        <v>3</v>
      </c>
      <c r="BP142" s="444">
        <f t="shared" si="1139"/>
        <v>2.4000000000000004</v>
      </c>
      <c r="BQ142" s="446">
        <v>2</v>
      </c>
      <c r="BR142" s="442">
        <v>129.69010900000001</v>
      </c>
      <c r="BS142" s="442">
        <v>137.77633700000001</v>
      </c>
      <c r="BT142" s="442">
        <f>'[7]численность 2020'!H145</f>
        <v>131.90409851074219</v>
      </c>
      <c r="BU142" s="441">
        <v>1.468245</v>
      </c>
      <c r="BV142" s="441">
        <v>1.6146290000000001</v>
      </c>
      <c r="BW142" s="441">
        <f t="shared" si="1161"/>
        <v>1.5457933989926242</v>
      </c>
      <c r="BX142" s="443">
        <f>'[7]заявки 2020-2021'!F136</f>
        <v>7</v>
      </c>
      <c r="BY142" s="443">
        <f>'[7]заявки 2020-2021'!G136</f>
        <v>2</v>
      </c>
      <c r="BZ142" s="443">
        <f>'[7]заявки 2020-2021'!H136</f>
        <v>0</v>
      </c>
      <c r="CA142" s="444">
        <f t="shared" si="1162"/>
        <v>6.5952049255371099</v>
      </c>
      <c r="CB142" s="449">
        <f t="shared" si="1163"/>
        <v>6.5952049255371099</v>
      </c>
      <c r="CC142" s="446">
        <v>6</v>
      </c>
      <c r="CD142" s="444">
        <f t="shared" si="1142"/>
        <v>0.75</v>
      </c>
      <c r="CE142" s="445">
        <f t="shared" si="1164"/>
        <v>0.75</v>
      </c>
      <c r="CF142" s="446">
        <v>1</v>
      </c>
      <c r="CG142" s="444">
        <f t="shared" si="1144"/>
        <v>0.75</v>
      </c>
      <c r="CH142" s="445">
        <f t="shared" si="1165"/>
        <v>0</v>
      </c>
      <c r="CI142" s="446"/>
      <c r="CJ142" s="444">
        <f t="shared" si="1146"/>
        <v>1.2000000000000002</v>
      </c>
      <c r="CK142" s="446">
        <v>1</v>
      </c>
      <c r="CL142" s="450">
        <f t="shared" si="1166"/>
        <v>1</v>
      </c>
      <c r="CM142" s="442">
        <v>0</v>
      </c>
      <c r="CN142" s="442">
        <v>0</v>
      </c>
      <c r="CO142" s="442" t="e">
        <f>#NAME?</f>
        <v>#REF!</v>
      </c>
      <c r="CP142" s="441">
        <v>0</v>
      </c>
      <c r="CQ142" s="441">
        <v>0</v>
      </c>
      <c r="CR142" s="441" t="e">
        <f>#NAME?</f>
        <v>#REF!</v>
      </c>
      <c r="CS142" s="443" t="e">
        <f>#NAME?</f>
        <v>#REF!</v>
      </c>
      <c r="CT142" s="444" t="e">
        <f t="shared" si="1113"/>
        <v>#REF!</v>
      </c>
      <c r="CU142" s="449" t="e">
        <f t="shared" si="1147"/>
        <v>#REF!</v>
      </c>
      <c r="CV142" s="446"/>
      <c r="CW142" s="444">
        <f t="shared" si="1114"/>
        <v>0</v>
      </c>
      <c r="CX142" s="446"/>
      <c r="CY142" s="442">
        <v>0</v>
      </c>
      <c r="CZ142" s="442">
        <v>0</v>
      </c>
      <c r="DA142" s="442">
        <f>'[7]численность 2020'!I145</f>
        <v>0</v>
      </c>
      <c r="DB142" s="441">
        <v>0</v>
      </c>
      <c r="DC142" s="441">
        <v>0</v>
      </c>
      <c r="DD142" s="441">
        <f t="shared" si="1167"/>
        <v>0</v>
      </c>
      <c r="DE142" s="443">
        <f>'[7]заявки 2020-2021'!I136</f>
        <v>0</v>
      </c>
      <c r="DF142" s="444">
        <f t="shared" si="1168"/>
        <v>0</v>
      </c>
      <c r="DG142" s="445">
        <f t="shared" si="1169"/>
        <v>0</v>
      </c>
      <c r="DH142" s="446"/>
      <c r="DI142" s="442">
        <v>10.343031</v>
      </c>
      <c r="DJ142" s="442">
        <v>15.99029</v>
      </c>
      <c r="DK142" s="442">
        <f>'[7]численность 2020'!J145</f>
        <v>13.680253028869629</v>
      </c>
      <c r="DL142" s="441">
        <v>0.18739400000000001</v>
      </c>
      <c r="DM142" s="441">
        <v>0.18739400000000001</v>
      </c>
      <c r="DN142" s="441">
        <f t="shared" si="1170"/>
        <v>0.16031984651980574</v>
      </c>
      <c r="DO142" s="443">
        <f>'[7]заявки 2020-2021'!P136</f>
        <v>1</v>
      </c>
      <c r="DP142" s="444">
        <f t="shared" si="1171"/>
        <v>1.3680253028869629</v>
      </c>
      <c r="DQ142" s="445">
        <f t="shared" si="1172"/>
        <v>1</v>
      </c>
      <c r="DR142" s="446">
        <v>1</v>
      </c>
      <c r="DS142" s="442">
        <v>0</v>
      </c>
      <c r="DT142" s="447">
        <v>0</v>
      </c>
      <c r="DU142" s="447">
        <f>'[7]заявки 2020-2021'!Q136</f>
        <v>0</v>
      </c>
      <c r="DV142" s="441">
        <f t="shared" si="1129"/>
        <v>0</v>
      </c>
      <c r="DW142" s="441">
        <v>0</v>
      </c>
      <c r="DX142" s="441">
        <f t="shared" si="1152"/>
        <v>0</v>
      </c>
      <c r="DY142" s="443">
        <f>'[7]заявки 2020-2021'!S136</f>
        <v>0</v>
      </c>
      <c r="DZ142" s="444">
        <f t="shared" si="1174"/>
        <v>0</v>
      </c>
      <c r="EA142" s="445">
        <f t="shared" si="1173"/>
        <v>0</v>
      </c>
      <c r="EB142" s="446"/>
    </row>
    <row r="143" ht="15.75">
      <c r="A143" s="268" t="s">
        <v>223</v>
      </c>
      <c r="B143" s="441"/>
      <c r="C143" s="442"/>
      <c r="D143" s="442"/>
      <c r="E143" s="442"/>
      <c r="F143" s="441"/>
      <c r="G143" s="441" t="e">
        <f t="shared" si="1124"/>
        <v>#DIV/0!</v>
      </c>
      <c r="H143" s="441"/>
      <c r="I143" s="443"/>
      <c r="J143" s="444">
        <f t="shared" si="1118"/>
        <v>0</v>
      </c>
      <c r="K143" s="445">
        <f t="shared" si="1154"/>
        <v>0</v>
      </c>
      <c r="L143" s="446"/>
      <c r="M143" s="442"/>
      <c r="N143" s="442"/>
      <c r="O143" s="447"/>
      <c r="P143" s="441"/>
      <c r="Q143" s="441"/>
      <c r="R143" s="441" t="e">
        <f t="shared" si="1120"/>
        <v>#DIV/0!</v>
      </c>
      <c r="S143" s="443"/>
      <c r="T143" s="443"/>
      <c r="U143" s="444">
        <f t="shared" si="1131"/>
        <v>0</v>
      </c>
      <c r="V143" s="445">
        <f t="shared" si="1132"/>
        <v>0</v>
      </c>
      <c r="W143" s="446"/>
      <c r="X143" s="446"/>
      <c r="Y143" s="448"/>
      <c r="Z143" s="442"/>
      <c r="AA143" s="442"/>
      <c r="AB143" s="442"/>
      <c r="AC143" s="441"/>
      <c r="AD143" s="441"/>
      <c r="AE143" s="441" t="e">
        <f t="shared" si="1133"/>
        <v>#DIV/0!</v>
      </c>
      <c r="AF143" s="443"/>
      <c r="AG143" s="444">
        <f t="shared" si="1155"/>
        <v>0</v>
      </c>
      <c r="AH143" s="445">
        <f t="shared" si="1134"/>
        <v>0</v>
      </c>
      <c r="AI143" s="449">
        <f t="shared" si="1135"/>
        <v>0</v>
      </c>
      <c r="AJ143" s="446"/>
      <c r="AK143" s="446"/>
      <c r="AL143" s="442"/>
      <c r="AM143" s="442"/>
      <c r="AN143" s="442"/>
      <c r="AO143" s="441"/>
      <c r="AP143" s="441"/>
      <c r="AQ143" s="441" t="e">
        <f t="shared" si="1126"/>
        <v>#DIV/0!</v>
      </c>
      <c r="AR143" s="443"/>
      <c r="AS143" s="443"/>
      <c r="AT143" s="444">
        <f t="shared" si="1156"/>
        <v>0</v>
      </c>
      <c r="AU143" s="449">
        <f t="shared" si="1127"/>
        <v>0</v>
      </c>
      <c r="AV143" s="446"/>
      <c r="AW143" s="444">
        <f t="shared" si="1121"/>
        <v>0</v>
      </c>
      <c r="AX143" s="445">
        <f t="shared" si="1122"/>
        <v>0</v>
      </c>
      <c r="AY143" s="446"/>
      <c r="AZ143" s="444">
        <f t="shared" si="1123"/>
        <v>0</v>
      </c>
      <c r="BA143" s="446"/>
      <c r="BB143" s="442"/>
      <c r="BC143" s="442"/>
      <c r="BD143" s="442"/>
      <c r="BE143" s="441"/>
      <c r="BF143" s="441"/>
      <c r="BG143" s="441" t="e">
        <f t="shared" si="1157"/>
        <v>#DIV/0!</v>
      </c>
      <c r="BH143" s="443"/>
      <c r="BI143" s="443"/>
      <c r="BJ143" s="444">
        <f t="shared" si="1158"/>
        <v>0</v>
      </c>
      <c r="BK143" s="449">
        <f t="shared" si="1159"/>
        <v>0</v>
      </c>
      <c r="BL143" s="446"/>
      <c r="BM143" s="444">
        <f t="shared" si="1128"/>
        <v>0</v>
      </c>
      <c r="BN143" s="445">
        <f t="shared" si="1160"/>
        <v>0</v>
      </c>
      <c r="BO143" s="446"/>
      <c r="BP143" s="444">
        <f t="shared" si="1139"/>
        <v>0</v>
      </c>
      <c r="BQ143" s="446"/>
      <c r="BR143" s="442"/>
      <c r="BS143" s="442"/>
      <c r="BT143" s="442"/>
      <c r="BU143" s="441"/>
      <c r="BV143" s="441"/>
      <c r="BW143" s="441" t="e">
        <f t="shared" si="1161"/>
        <v>#DIV/0!</v>
      </c>
      <c r="BX143" s="443"/>
      <c r="BY143" s="443"/>
      <c r="BZ143" s="443"/>
      <c r="CA143" s="444">
        <f t="shared" si="1162"/>
        <v>0</v>
      </c>
      <c r="CB143" s="449">
        <f t="shared" si="1163"/>
        <v>0</v>
      </c>
      <c r="CC143" s="446"/>
      <c r="CD143" s="444">
        <f t="shared" si="1142"/>
        <v>0</v>
      </c>
      <c r="CE143" s="445">
        <f t="shared" si="1164"/>
        <v>0</v>
      </c>
      <c r="CF143" s="446"/>
      <c r="CG143" s="444">
        <f t="shared" si="1144"/>
        <v>0</v>
      </c>
      <c r="CH143" s="445">
        <f t="shared" si="1165"/>
        <v>0</v>
      </c>
      <c r="CI143" s="446"/>
      <c r="CJ143" s="444">
        <f t="shared" si="1146"/>
        <v>0</v>
      </c>
      <c r="CK143" s="446"/>
      <c r="CL143" s="450">
        <f t="shared" si="1166"/>
        <v>1</v>
      </c>
      <c r="CM143" s="442"/>
      <c r="CN143" s="442"/>
      <c r="CO143" s="442"/>
      <c r="CP143" s="441"/>
      <c r="CQ143" s="441"/>
      <c r="CR143" s="441"/>
      <c r="CS143" s="443"/>
      <c r="CT143" s="444">
        <f t="shared" si="1113"/>
        <v>0</v>
      </c>
      <c r="CU143" s="449">
        <f t="shared" si="1147"/>
        <v>0</v>
      </c>
      <c r="CV143" s="446"/>
      <c r="CW143" s="444">
        <f t="shared" si="1114"/>
        <v>0</v>
      </c>
      <c r="CX143" s="446"/>
      <c r="CY143" s="442"/>
      <c r="CZ143" s="442"/>
      <c r="DA143" s="442"/>
      <c r="DB143" s="441"/>
      <c r="DC143" s="441"/>
      <c r="DD143" s="441" t="e">
        <f t="shared" si="1167"/>
        <v>#DIV/0!</v>
      </c>
      <c r="DE143" s="443"/>
      <c r="DF143" s="444">
        <f t="shared" si="1168"/>
        <v>0</v>
      </c>
      <c r="DG143" s="445">
        <f t="shared" si="1169"/>
        <v>0</v>
      </c>
      <c r="DH143" s="446"/>
      <c r="DI143" s="442"/>
      <c r="DJ143" s="442"/>
      <c r="DK143" s="442"/>
      <c r="DL143" s="441"/>
      <c r="DM143" s="441"/>
      <c r="DN143" s="441" t="e">
        <f t="shared" si="1170"/>
        <v>#DIV/0!</v>
      </c>
      <c r="DO143" s="443"/>
      <c r="DP143" s="444">
        <f t="shared" si="1171"/>
        <v>0</v>
      </c>
      <c r="DQ143" s="445">
        <f t="shared" si="1172"/>
        <v>0</v>
      </c>
      <c r="DR143" s="446"/>
      <c r="DS143" s="442"/>
      <c r="DT143" s="447"/>
      <c r="DU143" s="447"/>
      <c r="DV143" s="441" t="e">
        <f t="shared" si="1129"/>
        <v>#DIV/0!</v>
      </c>
      <c r="DW143" s="441"/>
      <c r="DX143" s="441" t="e">
        <f t="shared" si="1152"/>
        <v>#DIV/0!</v>
      </c>
      <c r="DY143" s="443"/>
      <c r="DZ143" s="444">
        <f t="shared" si="1174"/>
        <v>0</v>
      </c>
      <c r="EA143" s="445">
        <f t="shared" si="1173"/>
        <v>0</v>
      </c>
      <c r="EB143" s="446"/>
    </row>
    <row r="144" s="454" customFormat="1">
      <c r="A144" s="154" t="s">
        <v>224</v>
      </c>
      <c r="B144" s="455">
        <f>'[7]численность 2020'!C156</f>
        <v>3189.10009765625</v>
      </c>
      <c r="C144" s="456">
        <v>12818.427734000001</v>
      </c>
      <c r="D144" s="456"/>
      <c r="E144" s="456">
        <f>'[7]численность 2020'!D156</f>
        <v>12393.224609375</v>
      </c>
      <c r="F144" s="455">
        <v>4.01945</v>
      </c>
      <c r="G144" s="441">
        <f t="shared" si="1124"/>
        <v>0</v>
      </c>
      <c r="H144" s="455">
        <f t="shared" si="1117"/>
        <v>3.8861196669502762</v>
      </c>
      <c r="I144" s="457">
        <f>'[7]заявки 2020-2021'!O148</f>
        <v>4507</v>
      </c>
      <c r="J144" s="444">
        <f t="shared" si="1118"/>
        <v>4337.6286132812493</v>
      </c>
      <c r="K144" s="458">
        <f t="shared" si="1154"/>
        <v>4337.6286132812493</v>
      </c>
      <c r="L144" s="459">
        <v>4337</v>
      </c>
      <c r="M144" s="456">
        <v>1200</v>
      </c>
      <c r="N144" s="456">
        <v>1200</v>
      </c>
      <c r="O144" s="460">
        <f>'[7]заявки 2020-2021'!K148</f>
        <v>1400</v>
      </c>
      <c r="P144" s="441">
        <f t="shared" si="1125"/>
        <v>0.37628169805077932</v>
      </c>
      <c r="Q144" s="455">
        <v>0.37628200000000001</v>
      </c>
      <c r="R144" s="455">
        <f t="shared" si="1120"/>
        <v>0.43899531439257589</v>
      </c>
      <c r="S144" s="457">
        <f>'[7]заявки 2020-2021'!M148</f>
        <v>140</v>
      </c>
      <c r="T144" s="457">
        <f>'[7]заявки 2020-2021'!N148</f>
        <v>30</v>
      </c>
      <c r="U144" s="444">
        <f t="shared" si="1131"/>
        <v>210</v>
      </c>
      <c r="V144" s="458">
        <f t="shared" si="1132"/>
        <v>140</v>
      </c>
      <c r="W144" s="459">
        <v>140</v>
      </c>
      <c r="X144" s="459">
        <v>30</v>
      </c>
      <c r="Y144" s="461"/>
      <c r="Z144" s="456">
        <v>2459.2639159999999</v>
      </c>
      <c r="AA144" s="456"/>
      <c r="AB144" s="456">
        <f>'[7]численность 2020'!E156</f>
        <v>2760.231201171875</v>
      </c>
      <c r="AC144" s="455">
        <v>0.77114700000000003</v>
      </c>
      <c r="AD144" s="455">
        <v>0.94527700000000003</v>
      </c>
      <c r="AE144" s="455">
        <f t="shared" si="1133"/>
        <v>0.86552040282474618</v>
      </c>
      <c r="AF144" s="457">
        <f>'[7]заявки 2020-2021'!J148</f>
        <v>173</v>
      </c>
      <c r="AG144" s="444">
        <f t="shared" si="1155"/>
        <v>138.01156005859374</v>
      </c>
      <c r="AH144" s="458">
        <f t="shared" si="1134"/>
        <v>138.01156005859374</v>
      </c>
      <c r="AI144" s="463">
        <f t="shared" si="1135"/>
        <v>103.5</v>
      </c>
      <c r="AJ144" s="459">
        <v>138</v>
      </c>
      <c r="AK144" s="459">
        <v>103</v>
      </c>
      <c r="AL144" s="456">
        <v>0</v>
      </c>
      <c r="AM144" s="456"/>
      <c r="AN144" s="456">
        <f>'[7]численность 2020'!F156</f>
        <v>128.38285827636719</v>
      </c>
      <c r="AO144" s="455">
        <v>0</v>
      </c>
      <c r="AP144" s="455">
        <v>0</v>
      </c>
      <c r="AQ144" s="455">
        <f t="shared" si="1126"/>
        <v>4.0256766594036666e-002</v>
      </c>
      <c r="AR144" s="457">
        <f>'[7]заявки 2020-2021'!D148</f>
        <v>0</v>
      </c>
      <c r="AS144" s="457">
        <f>'[7]заявки 2020-2021'!E148</f>
        <v>0</v>
      </c>
      <c r="AT144" s="444">
        <f t="shared" si="1156"/>
        <v>3.8514857482910156</v>
      </c>
      <c r="AU144" s="463">
        <f t="shared" si="1127"/>
        <v>0</v>
      </c>
      <c r="AV144" s="459">
        <v>0</v>
      </c>
      <c r="AW144" s="462">
        <f t="shared" si="1121"/>
        <v>0</v>
      </c>
      <c r="AX144" s="458">
        <f t="shared" si="1122"/>
        <v>0</v>
      </c>
      <c r="AY144" s="459">
        <v>0</v>
      </c>
      <c r="AZ144" s="462">
        <f t="shared" si="1123"/>
        <v>0</v>
      </c>
      <c r="BA144" s="459">
        <v>0</v>
      </c>
      <c r="BB144" s="456">
        <v>2166.3845209999999</v>
      </c>
      <c r="BC144" s="456"/>
      <c r="BD144" s="456">
        <f>'[7]численность 2020'!G156</f>
        <v>3045.526611328125</v>
      </c>
      <c r="BE144" s="455">
        <v>0.67930900000000005</v>
      </c>
      <c r="BF144" s="455">
        <v>0.71459799999999996</v>
      </c>
      <c r="BG144" s="455">
        <f t="shared" si="1157"/>
        <v>0.95497993730781894</v>
      </c>
      <c r="BH144" s="457">
        <f>'[7]заявки 2020-2021'!B148</f>
        <v>84</v>
      </c>
      <c r="BI144" s="457">
        <f>'[7]заявки 2020-2021'!C148</f>
        <v>21</v>
      </c>
      <c r="BJ144" s="444">
        <f t="shared" si="1158"/>
        <v>91.365798339843749</v>
      </c>
      <c r="BK144" s="463">
        <f t="shared" si="1159"/>
        <v>84</v>
      </c>
      <c r="BL144" s="459">
        <v>84</v>
      </c>
      <c r="BM144" s="444">
        <f t="shared" si="1128"/>
        <v>21</v>
      </c>
      <c r="BN144" s="458">
        <f t="shared" si="1160"/>
        <v>21</v>
      </c>
      <c r="BO144" s="459">
        <v>21</v>
      </c>
      <c r="BP144" s="444">
        <f t="shared" si="1139"/>
        <v>16.800000000000001</v>
      </c>
      <c r="BQ144" s="459">
        <v>16</v>
      </c>
      <c r="BR144" s="456">
        <v>1913.1707759999999</v>
      </c>
      <c r="BS144" s="456"/>
      <c r="BT144" s="456">
        <f>'[7]численность 2020'!H156</f>
        <v>2610.451416015625</v>
      </c>
      <c r="BU144" s="455">
        <v>0.59990900000000003</v>
      </c>
      <c r="BV144" s="455">
        <v>0.66166499999999995</v>
      </c>
      <c r="BW144" s="455">
        <f t="shared" si="1161"/>
        <v>0.81855424291451728</v>
      </c>
      <c r="BX144" s="457">
        <f>'[7]заявки 2020-2021'!F148</f>
        <v>89</v>
      </c>
      <c r="BY144" s="457">
        <f>'[7]заявки 2020-2021'!G148</f>
        <v>22</v>
      </c>
      <c r="BZ144" s="457">
        <f>'[7]заявки 2020-2021'!H148</f>
        <v>22</v>
      </c>
      <c r="CA144" s="444">
        <f t="shared" si="1162"/>
        <v>78.31354248046874</v>
      </c>
      <c r="CB144" s="463">
        <f t="shared" si="1163"/>
        <v>78.31354248046874</v>
      </c>
      <c r="CC144" s="459">
        <v>78</v>
      </c>
      <c r="CD144" s="444">
        <f t="shared" si="1142"/>
        <v>9.75</v>
      </c>
      <c r="CE144" s="458">
        <f t="shared" si="1164"/>
        <v>9.75</v>
      </c>
      <c r="CF144" s="459">
        <v>9</v>
      </c>
      <c r="CG144" s="444">
        <f t="shared" si="1144"/>
        <v>9.75</v>
      </c>
      <c r="CH144" s="458">
        <f t="shared" si="1165"/>
        <v>9.75</v>
      </c>
      <c r="CI144" s="459">
        <v>10</v>
      </c>
      <c r="CJ144" s="444">
        <f t="shared" si="1146"/>
        <v>15.600000000000001</v>
      </c>
      <c r="CK144" s="459">
        <v>15</v>
      </c>
      <c r="CL144" s="464">
        <f t="shared" si="1166"/>
        <v>1</v>
      </c>
      <c r="CM144" s="456">
        <v>0</v>
      </c>
      <c r="CN144" s="456">
        <v>0</v>
      </c>
      <c r="CO144" s="456" t="e">
        <f>#NAME?</f>
        <v>#REF!</v>
      </c>
      <c r="CP144" s="455">
        <v>0</v>
      </c>
      <c r="CQ144" s="455">
        <v>0</v>
      </c>
      <c r="CR144" s="455" t="e">
        <f>#NAME?</f>
        <v>#REF!</v>
      </c>
      <c r="CS144" s="457" t="e">
        <f>#NAME?</f>
        <v>#REF!</v>
      </c>
      <c r="CT144" s="462" t="e">
        <f t="shared" si="1113"/>
        <v>#REF!</v>
      </c>
      <c r="CU144" s="463" t="e">
        <f t="shared" si="1147"/>
        <v>#REF!</v>
      </c>
      <c r="CV144" s="459"/>
      <c r="CW144" s="462">
        <f t="shared" si="1114"/>
        <v>0</v>
      </c>
      <c r="CX144" s="459"/>
      <c r="CY144" s="456">
        <v>936.291382</v>
      </c>
      <c r="CZ144" s="456"/>
      <c r="DA144" s="456">
        <f>'[7]численность 2020'!I156</f>
        <v>324.5233154296875</v>
      </c>
      <c r="DB144" s="455">
        <v>0.29359099999999999</v>
      </c>
      <c r="DC144" s="455">
        <v>0.30371500000000001</v>
      </c>
      <c r="DD144" s="455">
        <f t="shared" si="1167"/>
        <v>0.10176015348912625</v>
      </c>
      <c r="DE144" s="457">
        <f>'[7]заявки 2020-2021'!I148</f>
        <v>237</v>
      </c>
      <c r="DF144" s="444">
        <f t="shared" si="1168"/>
        <v>58.414196777343747</v>
      </c>
      <c r="DG144" s="458">
        <f t="shared" si="1169"/>
        <v>58.414196777343747</v>
      </c>
      <c r="DH144" s="459">
        <v>10</v>
      </c>
      <c r="DI144" s="456">
        <v>110.694557</v>
      </c>
      <c r="DJ144" s="456"/>
      <c r="DK144" s="456">
        <f>'[7]численность 2020'!J156</f>
        <v>0</v>
      </c>
      <c r="DL144" s="455">
        <v>2.8924999999999999e-002</v>
      </c>
      <c r="DM144" s="455">
        <v>2.8924999999999999e-002</v>
      </c>
      <c r="DN144" s="455">
        <f t="shared" si="1170"/>
        <v>0</v>
      </c>
      <c r="DO144" s="457">
        <f>'[7]заявки 2020-2021'!P148</f>
        <v>0</v>
      </c>
      <c r="DP144" s="444">
        <f t="shared" si="1171"/>
        <v>0</v>
      </c>
      <c r="DQ144" s="458">
        <f t="shared" si="1172"/>
        <v>0</v>
      </c>
      <c r="DR144" s="459">
        <v>0</v>
      </c>
      <c r="DS144" s="456">
        <v>0</v>
      </c>
      <c r="DT144" s="460">
        <v>0</v>
      </c>
      <c r="DU144" s="460">
        <f>'[7]заявки 2020-2021'!Q148</f>
        <v>0</v>
      </c>
      <c r="DV144" s="441">
        <f t="shared" si="1129"/>
        <v>0</v>
      </c>
      <c r="DW144" s="455">
        <v>0</v>
      </c>
      <c r="DX144" s="455">
        <f t="shared" si="1152"/>
        <v>0</v>
      </c>
      <c r="DY144" s="457">
        <f>'[7]заявки 2020-2021'!S148</f>
        <v>0</v>
      </c>
      <c r="DZ144" s="444">
        <f t="shared" si="1174"/>
        <v>0</v>
      </c>
      <c r="EA144" s="458">
        <f t="shared" si="1173"/>
        <v>0</v>
      </c>
      <c r="EB144" s="459">
        <v>0</v>
      </c>
    </row>
    <row r="145" ht="31.5">
      <c r="A145" s="307" t="s">
        <v>293</v>
      </c>
      <c r="B145" s="441"/>
      <c r="C145" s="442"/>
      <c r="D145" s="442"/>
      <c r="E145" s="442"/>
      <c r="F145" s="441"/>
      <c r="G145" s="441" t="e">
        <f t="shared" si="1124"/>
        <v>#DIV/0!</v>
      </c>
      <c r="H145" s="441"/>
      <c r="I145" s="443"/>
      <c r="J145" s="444"/>
      <c r="K145" s="445">
        <f t="shared" si="1154"/>
        <v>0</v>
      </c>
      <c r="L145" s="446"/>
      <c r="M145" s="442"/>
      <c r="N145" s="442"/>
      <c r="O145" s="447"/>
      <c r="P145" s="441"/>
      <c r="Q145" s="441"/>
      <c r="R145" s="441" t="e">
        <f t="shared" si="1120"/>
        <v>#DIV/0!</v>
      </c>
      <c r="S145" s="443"/>
      <c r="T145" s="443"/>
      <c r="U145" s="444">
        <f t="shared" si="1131"/>
        <v>0</v>
      </c>
      <c r="V145" s="445">
        <f t="shared" si="1132"/>
        <v>0</v>
      </c>
      <c r="W145" s="446"/>
      <c r="X145" s="446"/>
      <c r="Y145" s="448"/>
      <c r="Z145" s="442"/>
      <c r="AA145" s="442"/>
      <c r="AB145" s="442"/>
      <c r="AC145" s="441"/>
      <c r="AD145" s="441"/>
      <c r="AE145" s="441" t="e">
        <f t="shared" si="1133"/>
        <v>#DIV/0!</v>
      </c>
      <c r="AF145" s="443"/>
      <c r="AG145" s="444">
        <f t="shared" si="1155"/>
        <v>0</v>
      </c>
      <c r="AH145" s="445">
        <f t="shared" si="1134"/>
        <v>0</v>
      </c>
      <c r="AI145" s="449">
        <f t="shared" si="1135"/>
        <v>0</v>
      </c>
      <c r="AJ145" s="446"/>
      <c r="AK145" s="446"/>
      <c r="AL145" s="442"/>
      <c r="AM145" s="442"/>
      <c r="AN145" s="442"/>
      <c r="AO145" s="441"/>
      <c r="AP145" s="441"/>
      <c r="AQ145" s="441" t="e">
        <f t="shared" si="1126"/>
        <v>#DIV/0!</v>
      </c>
      <c r="AR145" s="443"/>
      <c r="AS145" s="443"/>
      <c r="AT145" s="444">
        <f t="shared" si="1156"/>
        <v>0</v>
      </c>
      <c r="AU145" s="449">
        <f t="shared" si="1127"/>
        <v>0</v>
      </c>
      <c r="AV145" s="446"/>
      <c r="AW145" s="444">
        <f t="shared" si="1121"/>
        <v>0</v>
      </c>
      <c r="AX145" s="445">
        <f t="shared" si="1122"/>
        <v>0</v>
      </c>
      <c r="AY145" s="446"/>
      <c r="AZ145" s="444">
        <f t="shared" si="1123"/>
        <v>0</v>
      </c>
      <c r="BA145" s="446"/>
      <c r="BB145" s="442"/>
      <c r="BC145" s="442"/>
      <c r="BD145" s="442"/>
      <c r="BE145" s="441"/>
      <c r="BF145" s="441"/>
      <c r="BG145" s="441"/>
      <c r="BH145" s="443">
        <v>6</v>
      </c>
      <c r="BI145" s="443"/>
      <c r="BJ145" s="444">
        <f t="shared" si="1158"/>
        <v>0</v>
      </c>
      <c r="BK145" s="449">
        <f t="shared" si="1159"/>
        <v>0</v>
      </c>
      <c r="BL145" s="446">
        <v>6</v>
      </c>
      <c r="BM145" s="444">
        <f t="shared" si="1128"/>
        <v>1.5</v>
      </c>
      <c r="BN145" s="445">
        <f t="shared" si="1160"/>
        <v>0</v>
      </c>
      <c r="BO145" s="446"/>
      <c r="BP145" s="444">
        <f t="shared" si="1139"/>
        <v>1.2000000000000002</v>
      </c>
      <c r="BQ145" s="446"/>
      <c r="BR145" s="442"/>
      <c r="BS145" s="442"/>
      <c r="BT145" s="442"/>
      <c r="BU145" s="441"/>
      <c r="BV145" s="441"/>
      <c r="BW145" s="441" t="e">
        <f t="shared" si="1161"/>
        <v>#DIV/0!</v>
      </c>
      <c r="BX145" s="443"/>
      <c r="BY145" s="443"/>
      <c r="BZ145" s="443"/>
      <c r="CA145" s="444">
        <f t="shared" si="1162"/>
        <v>0</v>
      </c>
      <c r="CB145" s="449">
        <f t="shared" si="1163"/>
        <v>0</v>
      </c>
      <c r="CC145" s="446"/>
      <c r="CD145" s="444">
        <f t="shared" si="1142"/>
        <v>0</v>
      </c>
      <c r="CE145" s="445">
        <f t="shared" si="1164"/>
        <v>0</v>
      </c>
      <c r="CF145" s="446"/>
      <c r="CG145" s="444">
        <f t="shared" si="1144"/>
        <v>0</v>
      </c>
      <c r="CH145" s="445">
        <f t="shared" si="1165"/>
        <v>0</v>
      </c>
      <c r="CI145" s="446"/>
      <c r="CJ145" s="444">
        <f t="shared" si="1146"/>
        <v>0</v>
      </c>
      <c r="CK145" s="446"/>
      <c r="CL145" s="450">
        <f t="shared" si="1166"/>
        <v>1</v>
      </c>
      <c r="CM145" s="442"/>
      <c r="CN145" s="442"/>
      <c r="CO145" s="442"/>
      <c r="CP145" s="441"/>
      <c r="CQ145" s="441"/>
      <c r="CR145" s="441"/>
      <c r="CS145" s="443"/>
      <c r="CT145" s="444">
        <f t="shared" si="1113"/>
        <v>0</v>
      </c>
      <c r="CU145" s="449"/>
      <c r="CV145" s="446"/>
      <c r="CW145" s="444"/>
      <c r="CX145" s="446"/>
      <c r="CY145" s="442"/>
      <c r="CZ145" s="442"/>
      <c r="DA145" s="442"/>
      <c r="DB145" s="441"/>
      <c r="DC145" s="441"/>
      <c r="DD145" s="441" t="e">
        <f t="shared" si="1167"/>
        <v>#DIV/0!</v>
      </c>
      <c r="DE145" s="443"/>
      <c r="DF145" s="444">
        <f t="shared" si="1168"/>
        <v>0</v>
      </c>
      <c r="DG145" s="445">
        <f t="shared" si="1169"/>
        <v>0</v>
      </c>
      <c r="DH145" s="446"/>
      <c r="DI145" s="442"/>
      <c r="DJ145" s="442"/>
      <c r="DK145" s="442"/>
      <c r="DL145" s="441"/>
      <c r="DM145" s="441"/>
      <c r="DN145" s="441" t="e">
        <f t="shared" si="1170"/>
        <v>#DIV/0!</v>
      </c>
      <c r="DO145" s="443"/>
      <c r="DP145" s="444">
        <f t="shared" si="1171"/>
        <v>0</v>
      </c>
      <c r="DQ145" s="445">
        <f t="shared" si="1172"/>
        <v>0</v>
      </c>
      <c r="DR145" s="446"/>
      <c r="DS145" s="442"/>
      <c r="DT145" s="447"/>
      <c r="DU145" s="447"/>
      <c r="DV145" s="441" t="e">
        <f t="shared" si="1129"/>
        <v>#DIV/0!</v>
      </c>
      <c r="DW145" s="441"/>
      <c r="DX145" s="441" t="e">
        <f t="shared" si="1152"/>
        <v>#DIV/0!</v>
      </c>
      <c r="DY145" s="443"/>
      <c r="DZ145" s="444">
        <f t="shared" si="1174"/>
        <v>0</v>
      </c>
      <c r="EA145" s="445">
        <f t="shared" si="1173"/>
        <v>0</v>
      </c>
      <c r="EB145" s="446"/>
    </row>
    <row r="146" ht="15.75">
      <c r="A146" s="268" t="s">
        <v>225</v>
      </c>
      <c r="B146" s="441"/>
      <c r="C146" s="442"/>
      <c r="D146" s="442"/>
      <c r="E146" s="442"/>
      <c r="F146" s="441"/>
      <c r="G146" s="441" t="e">
        <f t="shared" si="1124"/>
        <v>#DIV/0!</v>
      </c>
      <c r="H146" s="441"/>
      <c r="I146" s="443"/>
      <c r="J146" s="444"/>
      <c r="K146" s="445">
        <f t="shared" si="1154"/>
        <v>0</v>
      </c>
      <c r="L146" s="446"/>
      <c r="M146" s="442"/>
      <c r="N146" s="442"/>
      <c r="O146" s="447"/>
      <c r="P146" s="441"/>
      <c r="Q146" s="441"/>
      <c r="R146" s="441" t="e">
        <f t="shared" si="1120"/>
        <v>#DIV/0!</v>
      </c>
      <c r="S146" s="443"/>
      <c r="T146" s="443"/>
      <c r="U146" s="444">
        <f t="shared" si="1131"/>
        <v>0</v>
      </c>
      <c r="V146" s="445">
        <f t="shared" si="1132"/>
        <v>0</v>
      </c>
      <c r="W146" s="446"/>
      <c r="X146" s="446"/>
      <c r="Y146" s="448"/>
      <c r="Z146" s="442"/>
      <c r="AA146" s="442"/>
      <c r="AB146" s="442"/>
      <c r="AC146" s="441"/>
      <c r="AD146" s="441"/>
      <c r="AE146" s="441" t="e">
        <f t="shared" si="1133"/>
        <v>#DIV/0!</v>
      </c>
      <c r="AF146" s="443"/>
      <c r="AG146" s="444">
        <f t="shared" si="1155"/>
        <v>0</v>
      </c>
      <c r="AH146" s="445">
        <f t="shared" si="1134"/>
        <v>0</v>
      </c>
      <c r="AI146" s="449">
        <f t="shared" si="1135"/>
        <v>0</v>
      </c>
      <c r="AJ146" s="446"/>
      <c r="AK146" s="446"/>
      <c r="AL146" s="442"/>
      <c r="AM146" s="442"/>
      <c r="AN146" s="442"/>
      <c r="AO146" s="441"/>
      <c r="AP146" s="441"/>
      <c r="AQ146" s="441" t="e">
        <f t="shared" si="1126"/>
        <v>#DIV/0!</v>
      </c>
      <c r="AR146" s="443"/>
      <c r="AS146" s="443"/>
      <c r="AT146" s="444">
        <f t="shared" si="1156"/>
        <v>0</v>
      </c>
      <c r="AU146" s="449">
        <f t="shared" si="1127"/>
        <v>0</v>
      </c>
      <c r="AV146" s="446"/>
      <c r="AW146" s="444">
        <f t="shared" si="1121"/>
        <v>0</v>
      </c>
      <c r="AX146" s="445">
        <f t="shared" si="1122"/>
        <v>0</v>
      </c>
      <c r="AY146" s="446"/>
      <c r="AZ146" s="444">
        <f t="shared" si="1123"/>
        <v>0</v>
      </c>
      <c r="BA146" s="446"/>
      <c r="BB146" s="442"/>
      <c r="BC146" s="442"/>
      <c r="BD146" s="442"/>
      <c r="BE146" s="441"/>
      <c r="BF146" s="441"/>
      <c r="BG146" s="441" t="e">
        <f t="shared" si="1157"/>
        <v>#DIV/0!</v>
      </c>
      <c r="BH146" s="443"/>
      <c r="BI146" s="443"/>
      <c r="BJ146" s="444">
        <f t="shared" si="1158"/>
        <v>0</v>
      </c>
      <c r="BK146" s="449">
        <f t="shared" si="1159"/>
        <v>0</v>
      </c>
      <c r="BL146" s="446"/>
      <c r="BM146" s="444">
        <f t="shared" si="1128"/>
        <v>0</v>
      </c>
      <c r="BN146" s="445">
        <f t="shared" si="1160"/>
        <v>0</v>
      </c>
      <c r="BO146" s="446"/>
      <c r="BP146" s="444">
        <f t="shared" si="1139"/>
        <v>0</v>
      </c>
      <c r="BQ146" s="446"/>
      <c r="BR146" s="442"/>
      <c r="BS146" s="442"/>
      <c r="BT146" s="442"/>
      <c r="BU146" s="441"/>
      <c r="BV146" s="441"/>
      <c r="BW146" s="441" t="e">
        <f t="shared" si="1161"/>
        <v>#DIV/0!</v>
      </c>
      <c r="BX146" s="443"/>
      <c r="BY146" s="443"/>
      <c r="BZ146" s="443"/>
      <c r="CA146" s="444">
        <f t="shared" si="1162"/>
        <v>0</v>
      </c>
      <c r="CB146" s="449">
        <f t="shared" si="1163"/>
        <v>0</v>
      </c>
      <c r="CC146" s="446"/>
      <c r="CD146" s="444">
        <f t="shared" si="1142"/>
        <v>0</v>
      </c>
      <c r="CE146" s="445">
        <f t="shared" si="1164"/>
        <v>0</v>
      </c>
      <c r="CF146" s="446"/>
      <c r="CG146" s="444">
        <f t="shared" si="1144"/>
        <v>0</v>
      </c>
      <c r="CH146" s="445">
        <f t="shared" si="1165"/>
        <v>0</v>
      </c>
      <c r="CI146" s="446"/>
      <c r="CJ146" s="444">
        <f t="shared" si="1146"/>
        <v>0</v>
      </c>
      <c r="CK146" s="446"/>
      <c r="CL146" s="450">
        <f t="shared" si="1166"/>
        <v>1</v>
      </c>
      <c r="CM146" s="442"/>
      <c r="CN146" s="442"/>
      <c r="CO146" s="442"/>
      <c r="CP146" s="441"/>
      <c r="CQ146" s="441"/>
      <c r="CR146" s="441"/>
      <c r="CS146" s="443"/>
      <c r="CT146" s="444">
        <f t="shared" si="1113"/>
        <v>0</v>
      </c>
      <c r="CU146" s="449">
        <f t="shared" si="1147"/>
        <v>0</v>
      </c>
      <c r="CV146" s="446"/>
      <c r="CW146" s="444">
        <f t="shared" si="1114"/>
        <v>0</v>
      </c>
      <c r="CX146" s="446"/>
      <c r="CY146" s="442"/>
      <c r="CZ146" s="442"/>
      <c r="DA146" s="442"/>
      <c r="DB146" s="441"/>
      <c r="DC146" s="441"/>
      <c r="DD146" s="441" t="e">
        <f t="shared" si="1167"/>
        <v>#DIV/0!</v>
      </c>
      <c r="DE146" s="443"/>
      <c r="DF146" s="444">
        <f t="shared" si="1168"/>
        <v>0</v>
      </c>
      <c r="DG146" s="445">
        <f t="shared" si="1169"/>
        <v>0</v>
      </c>
      <c r="DH146" s="446"/>
      <c r="DI146" s="442"/>
      <c r="DJ146" s="442"/>
      <c r="DK146" s="442"/>
      <c r="DL146" s="441"/>
      <c r="DM146" s="441"/>
      <c r="DN146" s="441" t="e">
        <f t="shared" si="1170"/>
        <v>#DIV/0!</v>
      </c>
      <c r="DO146" s="443"/>
      <c r="DP146" s="444">
        <f t="shared" si="1171"/>
        <v>0</v>
      </c>
      <c r="DQ146" s="445">
        <f t="shared" si="1172"/>
        <v>0</v>
      </c>
      <c r="DR146" s="446"/>
      <c r="DS146" s="442"/>
      <c r="DT146" s="447"/>
      <c r="DU146" s="447"/>
      <c r="DV146" s="441" t="e">
        <f t="shared" si="1129"/>
        <v>#DIV/0!</v>
      </c>
      <c r="DW146" s="441"/>
      <c r="DX146" s="441" t="e">
        <f t="shared" si="1152"/>
        <v>#DIV/0!</v>
      </c>
      <c r="DY146" s="443"/>
      <c r="DZ146" s="444">
        <f t="shared" si="1174"/>
        <v>0</v>
      </c>
      <c r="EA146" s="445">
        <f t="shared" si="1173"/>
        <v>0</v>
      </c>
      <c r="EB146" s="446"/>
    </row>
    <row r="147" ht="47.25">
      <c r="A147" s="152" t="s">
        <v>341</v>
      </c>
      <c r="B147" s="441">
        <f>'[7]численность 2020'!C160</f>
        <v>316.89999389648438</v>
      </c>
      <c r="C147" s="442">
        <v>482.160034</v>
      </c>
      <c r="D147" s="442">
        <v>334.655304</v>
      </c>
      <c r="E147" s="442">
        <f>'[7]численность 2020'!D160</f>
        <v>294.50973510742188</v>
      </c>
      <c r="F147" s="441">
        <v>1.5414319999999999</v>
      </c>
      <c r="G147" s="441">
        <f t="shared" si="1124"/>
        <v>1.0560281173889625</v>
      </c>
      <c r="H147" s="441">
        <f t="shared" si="1117"/>
        <v>0.92934597910918137</v>
      </c>
      <c r="I147" s="443">
        <f>'[7]заявки 2020-2021'!O150</f>
        <v>70</v>
      </c>
      <c r="J147" s="444">
        <f t="shared" si="1118"/>
        <v>103.07840728759766</v>
      </c>
      <c r="K147" s="445">
        <f t="shared" si="1154"/>
        <v>70</v>
      </c>
      <c r="L147" s="446">
        <v>70</v>
      </c>
      <c r="M147" s="442">
        <v>20</v>
      </c>
      <c r="N147" s="442">
        <v>20</v>
      </c>
      <c r="O147" s="447">
        <f>'[7]заявки 2020-2021'!K150</f>
        <v>20</v>
      </c>
      <c r="P147" s="441">
        <f t="shared" si="1125"/>
        <v>6.3111392821714643e-002</v>
      </c>
      <c r="Q147" s="441">
        <v>6.3938999999999996e-002</v>
      </c>
      <c r="R147" s="441">
        <f t="shared" si="1120"/>
        <v>6.3111392821714643e-002</v>
      </c>
      <c r="S147" s="443">
        <f>'[7]заявки 2020-2021'!M150</f>
        <v>1</v>
      </c>
      <c r="T147" s="443">
        <f>'[7]заявки 2020-2021'!N150</f>
        <v>1</v>
      </c>
      <c r="U147" s="444">
        <f t="shared" si="1131"/>
        <v>3</v>
      </c>
      <c r="V147" s="445">
        <f t="shared" si="1132"/>
        <v>1</v>
      </c>
      <c r="W147" s="446">
        <v>1</v>
      </c>
      <c r="X147" s="446">
        <v>1</v>
      </c>
      <c r="Y147" s="448"/>
      <c r="Z147" s="442">
        <v>440.75003099999998</v>
      </c>
      <c r="AA147" s="442">
        <v>545.69494599999996</v>
      </c>
      <c r="AB147" s="442">
        <f>'[7]численность 2020'!E160</f>
        <v>402.34326171875</v>
      </c>
      <c r="AC147" s="441">
        <v>1.4090469999999999</v>
      </c>
      <c r="AD147" s="441">
        <v>1.7445489999999999</v>
      </c>
      <c r="AE147" s="441">
        <f t="shared" si="1133"/>
        <v>1.2696221819750988</v>
      </c>
      <c r="AF147" s="443">
        <f>'[7]заявки 2020-2021'!J150</f>
        <v>9</v>
      </c>
      <c r="AG147" s="444">
        <f t="shared" si="1155"/>
        <v>20.117163085937502</v>
      </c>
      <c r="AH147" s="445">
        <f t="shared" si="1134"/>
        <v>9</v>
      </c>
      <c r="AI147" s="449">
        <f t="shared" si="1135"/>
        <v>6.75</v>
      </c>
      <c r="AJ147" s="446">
        <v>9</v>
      </c>
      <c r="AK147" s="446">
        <v>6</v>
      </c>
      <c r="AL147" s="442">
        <v>1808.1000979999999</v>
      </c>
      <c r="AM147" s="442">
        <v>2439.411865</v>
      </c>
      <c r="AN147" s="442">
        <f>'[7]численность 2020'!F160</f>
        <v>2517.137939453125</v>
      </c>
      <c r="AO147" s="441">
        <v>5.7803709999999997</v>
      </c>
      <c r="AP147" s="441">
        <v>7.7986319999999996</v>
      </c>
      <c r="AQ147" s="441">
        <f t="shared" si="1126"/>
        <v>7.9430040641633779</v>
      </c>
      <c r="AR147" s="443">
        <f>'[7]заявки 2020-2021'!D150</f>
        <v>120</v>
      </c>
      <c r="AS147" s="443">
        <f>'[7]заявки 2020-2021'!E150</f>
        <v>10</v>
      </c>
      <c r="AT147" s="444">
        <f t="shared" si="1156"/>
        <v>251.71379394531252</v>
      </c>
      <c r="AU147" s="449">
        <f t="shared" si="1127"/>
        <v>120</v>
      </c>
      <c r="AV147" s="446">
        <v>120</v>
      </c>
      <c r="AW147" s="444">
        <f t="shared" si="1121"/>
        <v>30</v>
      </c>
      <c r="AX147" s="445">
        <f t="shared" si="1122"/>
        <v>10</v>
      </c>
      <c r="AY147" s="446">
        <v>10</v>
      </c>
      <c r="AZ147" s="444">
        <f t="shared" si="1123"/>
        <v>60</v>
      </c>
      <c r="BA147" s="446">
        <v>60</v>
      </c>
      <c r="BB147" s="442">
        <v>43.767502</v>
      </c>
      <c r="BC147" s="442">
        <v>57.342632000000002</v>
      </c>
      <c r="BD147" s="442">
        <f>'[7]численность 2020'!G160</f>
        <v>32.748870849609375</v>
      </c>
      <c r="BE147" s="441">
        <v>0.13992199999999999</v>
      </c>
      <c r="BF147" s="441">
        <v>0.18332000000000001</v>
      </c>
      <c r="BG147" s="441">
        <f t="shared" si="1157"/>
        <v>0.10334134263286486</v>
      </c>
      <c r="BH147" s="443">
        <f>'[7]заявки 2020-2021'!B150</f>
        <v>1</v>
      </c>
      <c r="BI147" s="443">
        <f>'[7]заявки 2020-2021'!C150</f>
        <v>0</v>
      </c>
      <c r="BJ147" s="444">
        <f t="shared" si="1158"/>
        <v>0.98246612548828116</v>
      </c>
      <c r="BK147" s="449">
        <f t="shared" si="1159"/>
        <v>0.98246612548828116</v>
      </c>
      <c r="BL147" s="446"/>
      <c r="BM147" s="444">
        <f t="shared" si="1128"/>
        <v>0</v>
      </c>
      <c r="BN147" s="445">
        <f t="shared" si="1160"/>
        <v>0</v>
      </c>
      <c r="BO147" s="446"/>
      <c r="BP147" s="444">
        <f t="shared" si="1139"/>
        <v>0</v>
      </c>
      <c r="BQ147" s="446"/>
      <c r="BR147" s="442">
        <v>325.13000499999998</v>
      </c>
      <c r="BS147" s="442">
        <v>224.59196499999999</v>
      </c>
      <c r="BT147" s="442">
        <f>'[7]численность 2020'!H160</f>
        <v>318.13189697265625</v>
      </c>
      <c r="BU147" s="441">
        <v>1.039418</v>
      </c>
      <c r="BV147" s="441">
        <v>0.718005</v>
      </c>
      <c r="BW147" s="441">
        <f t="shared" si="1161"/>
        <v>1.003887355947928</v>
      </c>
      <c r="BX147" s="443">
        <f>'[7]заявки 2020-2021'!F150</f>
        <v>10</v>
      </c>
      <c r="BY147" s="443">
        <f>'[7]заявки 2020-2021'!G150</f>
        <v>1</v>
      </c>
      <c r="BZ147" s="443">
        <f>'[7]заявки 2020-2021'!H150</f>
        <v>1</v>
      </c>
      <c r="CA147" s="444">
        <f t="shared" si="1162"/>
        <v>15.906594848632814</v>
      </c>
      <c r="CB147" s="449">
        <f t="shared" si="1163"/>
        <v>10</v>
      </c>
      <c r="CC147" s="446">
        <v>10</v>
      </c>
      <c r="CD147" s="444">
        <f t="shared" si="1142"/>
        <v>1.25</v>
      </c>
      <c r="CE147" s="445">
        <f t="shared" si="1164"/>
        <v>1</v>
      </c>
      <c r="CF147" s="446">
        <v>1</v>
      </c>
      <c r="CG147" s="444">
        <f t="shared" si="1144"/>
        <v>1.25</v>
      </c>
      <c r="CH147" s="445">
        <f t="shared" si="1165"/>
        <v>1</v>
      </c>
      <c r="CI147" s="446">
        <v>1</v>
      </c>
      <c r="CJ147" s="444">
        <f t="shared" si="1146"/>
        <v>2</v>
      </c>
      <c r="CK147" s="446">
        <v>2</v>
      </c>
      <c r="CL147" s="450">
        <f t="shared" si="1166"/>
        <v>1</v>
      </c>
      <c r="CM147" s="442">
        <v>0</v>
      </c>
      <c r="CN147" s="442">
        <v>0</v>
      </c>
      <c r="CO147" s="442" t="e">
        <f>#NAME?</f>
        <v>#REF!</v>
      </c>
      <c r="CP147" s="441">
        <v>0</v>
      </c>
      <c r="CQ147" s="441">
        <v>0</v>
      </c>
      <c r="CR147" s="441" t="e">
        <f>#NAME?</f>
        <v>#REF!</v>
      </c>
      <c r="CS147" s="443" t="e">
        <f>#NAME?</f>
        <v>#REF!</v>
      </c>
      <c r="CT147" s="444" t="e">
        <f t="shared" si="1113"/>
        <v>#REF!</v>
      </c>
      <c r="CU147" s="449" t="e">
        <f t="shared" si="1147"/>
        <v>#REF!</v>
      </c>
      <c r="CV147" s="446"/>
      <c r="CW147" s="444">
        <f t="shared" si="1114"/>
        <v>0</v>
      </c>
      <c r="CX147" s="446"/>
      <c r="CY147" s="442">
        <v>0</v>
      </c>
      <c r="CZ147" s="442">
        <v>0</v>
      </c>
      <c r="DA147" s="442">
        <f>'[7]численность 2020'!I160</f>
        <v>0</v>
      </c>
      <c r="DB147" s="441">
        <v>0</v>
      </c>
      <c r="DC147" s="441">
        <v>0</v>
      </c>
      <c r="DD147" s="441">
        <f t="shared" si="1167"/>
        <v>0</v>
      </c>
      <c r="DE147" s="443">
        <f>'[7]заявки 2020-2021'!I150</f>
        <v>0</v>
      </c>
      <c r="DF147" s="444">
        <f t="shared" si="1168"/>
        <v>0</v>
      </c>
      <c r="DG147" s="445">
        <f t="shared" si="1169"/>
        <v>0</v>
      </c>
      <c r="DH147" s="446"/>
      <c r="DI147" s="442">
        <v>4.0999999999999996</v>
      </c>
      <c r="DJ147" s="442">
        <v>4.7002160000000002</v>
      </c>
      <c r="DK147" s="442">
        <f>'[7]численность 2020'!J160</f>
        <v>7.6695246696472168</v>
      </c>
      <c r="DL147" s="441">
        <v>1.5025999999999999e-002</v>
      </c>
      <c r="DM147" s="441">
        <v>1.5025999999999999e-002</v>
      </c>
      <c r="DN147" s="441">
        <f t="shared" si="1170"/>
        <v>2.4201719209096837e-002</v>
      </c>
      <c r="DO147" s="443">
        <f>'[7]заявки 2020-2021'!P150</f>
        <v>0</v>
      </c>
      <c r="DP147" s="444">
        <f t="shared" si="1171"/>
        <v>0.76695246696472175</v>
      </c>
      <c r="DQ147" s="445">
        <f t="shared" si="1172"/>
        <v>0</v>
      </c>
      <c r="DR147" s="446"/>
      <c r="DS147" s="442">
        <v>0</v>
      </c>
      <c r="DT147" s="447">
        <v>0</v>
      </c>
      <c r="DU147" s="447">
        <f>'[7]заявки 2020-2021'!Q150</f>
        <v>0</v>
      </c>
      <c r="DV147" s="441">
        <f t="shared" si="1129"/>
        <v>0</v>
      </c>
      <c r="DW147" s="441">
        <v>0</v>
      </c>
      <c r="DX147" s="441">
        <f t="shared" si="1152"/>
        <v>0</v>
      </c>
      <c r="DY147" s="443">
        <f>'[7]заявки 2020-2021'!S150</f>
        <v>0</v>
      </c>
      <c r="DZ147" s="444">
        <f t="shared" si="1174"/>
        <v>0</v>
      </c>
      <c r="EA147" s="445">
        <f t="shared" si="1173"/>
        <v>0</v>
      </c>
      <c r="EB147" s="446"/>
    </row>
    <row r="148" s="454" customFormat="1">
      <c r="A148" s="154" t="s">
        <v>342</v>
      </c>
      <c r="B148" s="455">
        <f>'[7]численность 2020'!C158</f>
        <v>986.86199951171875</v>
      </c>
      <c r="C148" s="456">
        <f t="shared" ref="C148:C149" si="1175">F148*B148</f>
        <v>2867.6444663496145</v>
      </c>
      <c r="D148" s="456">
        <f t="shared" ref="D148:D149" si="1176">G148*B148</f>
        <v>3033.9890863692403</v>
      </c>
      <c r="E148" s="456">
        <f>'[7]численность 2020'!D158</f>
        <v>4244.76025390625</v>
      </c>
      <c r="F148" s="455">
        <v>2.905821</v>
      </c>
      <c r="G148" s="441">
        <v>3.0743800000000001</v>
      </c>
      <c r="H148" s="455">
        <f t="shared" si="1117"/>
        <v>4.3012703458097281</v>
      </c>
      <c r="I148" s="457">
        <f>'[7]заявки 2020-2021'!O151</f>
        <v>1475</v>
      </c>
      <c r="J148" s="462">
        <f t="shared" si="1118"/>
        <v>1485.6660888671875</v>
      </c>
      <c r="K148" s="458">
        <f t="shared" si="1154"/>
        <v>1475</v>
      </c>
      <c r="L148" s="459">
        <v>1475</v>
      </c>
      <c r="M148" s="456">
        <f t="shared" ref="M148:M149" si="1177">P148*B148</f>
        <v>206.11768230303687</v>
      </c>
      <c r="N148" s="456">
        <f>Q148*B148</f>
        <v>371.03085146555799</v>
      </c>
      <c r="O148" s="460">
        <f>'[7]заявки 2020-2021'!K151</f>
        <v>602</v>
      </c>
      <c r="P148" s="441">
        <f t="shared" si="1125"/>
        <v>0.20886170751839683</v>
      </c>
      <c r="Q148" s="455">
        <v>0.37597000000000003</v>
      </c>
      <c r="R148" s="455">
        <f t="shared" si="1120"/>
        <v>0.61001436907881601</v>
      </c>
      <c r="S148" s="457">
        <f>'[7]заявки 2020-2021'!M151</f>
        <v>42</v>
      </c>
      <c r="T148" s="457">
        <f>'[7]заявки 2020-2021'!N151</f>
        <v>20</v>
      </c>
      <c r="U148" s="444">
        <f t="shared" si="1131"/>
        <v>90.299999999999997</v>
      </c>
      <c r="V148" s="458">
        <f t="shared" si="1132"/>
        <v>42</v>
      </c>
      <c r="W148" s="459">
        <v>42</v>
      </c>
      <c r="X148" s="459">
        <v>20</v>
      </c>
      <c r="Y148" s="461"/>
      <c r="Z148" s="456">
        <f>AC148*B148</f>
        <v>2426.6776915959595</v>
      </c>
      <c r="AA148" s="456">
        <f t="shared" ref="AA148:AA149" si="1178">B148*AD148</f>
        <v>2518.6856114612201</v>
      </c>
      <c r="AB148" s="456">
        <f>'[7]численность 2020'!E158</f>
        <v>4062.522216796875</v>
      </c>
      <c r="AC148" s="455">
        <v>2.4589840000000001</v>
      </c>
      <c r="AD148" s="455">
        <v>2.5522170000000002</v>
      </c>
      <c r="AE148" s="455">
        <f t="shared" si="1133"/>
        <v>4.1166061909435534</v>
      </c>
      <c r="AF148" s="457">
        <f>'[7]заявки 2020-2021'!J151</f>
        <v>203</v>
      </c>
      <c r="AG148" s="444">
        <f t="shared" si="1155"/>
        <v>203.12611083984376</v>
      </c>
      <c r="AH148" s="458">
        <f t="shared" si="1134"/>
        <v>203</v>
      </c>
      <c r="AI148" s="463">
        <f t="shared" si="1135"/>
        <v>152.25</v>
      </c>
      <c r="AJ148" s="459">
        <v>203</v>
      </c>
      <c r="AK148" s="459">
        <v>152</v>
      </c>
      <c r="AL148" s="456">
        <f>AO148*B148</f>
        <v>467.04308747115516</v>
      </c>
      <c r="AM148" s="456">
        <f>AP148*B148</f>
        <v>567.20469218157552</v>
      </c>
      <c r="AN148" s="456">
        <f>'[7]численность 2020'!F158</f>
        <v>792.53436279296875</v>
      </c>
      <c r="AO148" s="455">
        <v>0.47326099999999999</v>
      </c>
      <c r="AP148" s="455">
        <v>0.57475600000000004</v>
      </c>
      <c r="AQ148" s="455">
        <f t="shared" si="1126"/>
        <v>0.80308529782796401</v>
      </c>
      <c r="AR148" s="457">
        <f>'[7]заявки 2020-2021'!D151</f>
        <v>23</v>
      </c>
      <c r="AS148" s="457">
        <f>'[7]заявки 2020-2021'!E151</f>
        <v>5</v>
      </c>
      <c r="AT148" s="444">
        <f t="shared" si="1156"/>
        <v>23.776030883789062</v>
      </c>
      <c r="AU148" s="463">
        <f t="shared" si="1127"/>
        <v>23</v>
      </c>
      <c r="AV148" s="459">
        <v>23</v>
      </c>
      <c r="AW148" s="444">
        <f t="shared" si="1121"/>
        <v>5.75</v>
      </c>
      <c r="AX148" s="458">
        <f t="shared" si="1122"/>
        <v>5</v>
      </c>
      <c r="AY148" s="459">
        <v>5</v>
      </c>
      <c r="AZ148" s="444">
        <f t="shared" si="1123"/>
        <v>11.5</v>
      </c>
      <c r="BA148" s="459">
        <v>11</v>
      </c>
      <c r="BB148" s="456">
        <f t="shared" ref="BB148:BB149" si="1179">B148*BE148</f>
        <v>676.62865509088215</v>
      </c>
      <c r="BC148" s="456">
        <f>BF148*B148</f>
        <v>802.79856495368733</v>
      </c>
      <c r="BD148" s="456">
        <f>'[7]численность 2020'!G158</f>
        <v>1311.039794921875</v>
      </c>
      <c r="BE148" s="455">
        <v>0.68563700000000005</v>
      </c>
      <c r="BF148" s="455">
        <v>0.81348600000000004</v>
      </c>
      <c r="BG148" s="455">
        <f t="shared" si="1157"/>
        <v>1.328493543748319</v>
      </c>
      <c r="BH148" s="457">
        <f>'[7]заявки 2020-2021'!B151</f>
        <v>66</v>
      </c>
      <c r="BI148" s="457">
        <f>'[7]заявки 2020-2021'!C151</f>
        <v>15</v>
      </c>
      <c r="BJ148" s="444">
        <f t="shared" si="1158"/>
        <v>65.551989746093753</v>
      </c>
      <c r="BK148" s="463">
        <f t="shared" si="1159"/>
        <v>65.551989746093753</v>
      </c>
      <c r="BL148" s="459">
        <v>65</v>
      </c>
      <c r="BM148" s="444">
        <f t="shared" si="1128"/>
        <v>16.25</v>
      </c>
      <c r="BN148" s="458">
        <f t="shared" si="1160"/>
        <v>15</v>
      </c>
      <c r="BO148" s="459">
        <v>15</v>
      </c>
      <c r="BP148" s="444">
        <f t="shared" si="1139"/>
        <v>13</v>
      </c>
      <c r="BQ148" s="459">
        <v>13</v>
      </c>
      <c r="BR148" s="456">
        <f>B148*BU148</f>
        <v>1756.8603308743236</v>
      </c>
      <c r="BS148" s="456">
        <f t="shared" ref="BS148:BS149" si="1180">BV148*B148</f>
        <v>1865.6586172058544</v>
      </c>
      <c r="BT148" s="456">
        <f>'[7]численность 2020'!H158</f>
        <v>2881.556396484375</v>
      </c>
      <c r="BU148" s="455">
        <v>1.780249</v>
      </c>
      <c r="BV148" s="455">
        <v>1.890496</v>
      </c>
      <c r="BW148" s="455">
        <f t="shared" si="1161"/>
        <v>2.919918284329639</v>
      </c>
      <c r="BX148" s="457">
        <f>'[7]заявки 2020-2021'!F151</f>
        <v>144</v>
      </c>
      <c r="BY148" s="457">
        <f>'[7]заявки 2020-2021'!G151</f>
        <v>26</v>
      </c>
      <c r="BZ148" s="457">
        <f>'[7]заявки 2020-2021'!H151</f>
        <v>10</v>
      </c>
      <c r="CA148" s="444">
        <f t="shared" si="1162"/>
        <v>201.70894775390627</v>
      </c>
      <c r="CB148" s="463">
        <f t="shared" si="1163"/>
        <v>144</v>
      </c>
      <c r="CC148" s="459">
        <v>144</v>
      </c>
      <c r="CD148" s="444">
        <f t="shared" si="1142"/>
        <v>18</v>
      </c>
      <c r="CE148" s="458">
        <f t="shared" si="1164"/>
        <v>18</v>
      </c>
      <c r="CF148" s="459">
        <v>26</v>
      </c>
      <c r="CG148" s="444">
        <f t="shared" si="1144"/>
        <v>18</v>
      </c>
      <c r="CH148" s="458">
        <f t="shared" si="1165"/>
        <v>10</v>
      </c>
      <c r="CI148" s="459">
        <v>10</v>
      </c>
      <c r="CJ148" s="444">
        <f t="shared" si="1146"/>
        <v>28.800000000000001</v>
      </c>
      <c r="CK148" s="459">
        <v>28</v>
      </c>
      <c r="CL148" s="464">
        <f t="shared" si="1166"/>
        <v>1</v>
      </c>
      <c r="CM148" s="456">
        <v>0</v>
      </c>
      <c r="CN148" s="456">
        <v>0</v>
      </c>
      <c r="CO148" s="456" t="e">
        <f>#NAME?</f>
        <v>#REF!</v>
      </c>
      <c r="CP148" s="455">
        <v>0</v>
      </c>
      <c r="CQ148" s="455">
        <v>0</v>
      </c>
      <c r="CR148" s="455" t="e">
        <f>#NAME?</f>
        <v>#REF!</v>
      </c>
      <c r="CS148" s="457" t="e">
        <f>#NAME?</f>
        <v>#REF!</v>
      </c>
      <c r="CT148" s="462" t="e">
        <f>IF((CO148*0.10000000000000001)&gt;0,CO148*0.80000000000000004,0)</f>
        <v>#REF!</v>
      </c>
      <c r="CU148" s="463" t="e">
        <f>IF(CS148&lt;CT148,CS148,CT148)</f>
        <v>#REF!</v>
      </c>
      <c r="CV148" s="459"/>
      <c r="CW148" s="462">
        <f>CV148*0.80000000000000004</f>
        <v>0</v>
      </c>
      <c r="CX148" s="459"/>
      <c r="CY148" s="456">
        <f t="shared" ref="CY148:CY149" si="1181">B148*DB148</f>
        <v>286.06389543777863</v>
      </c>
      <c r="CZ148" s="456">
        <f>B148*DC148</f>
        <v>382.77047856406932</v>
      </c>
      <c r="DA148" s="456">
        <f>'[7]численность 2020'!I158</f>
        <v>368.28219604492188</v>
      </c>
      <c r="DB148" s="455">
        <v>0.28987200000000002</v>
      </c>
      <c r="DC148" s="455">
        <v>0.38786599999999999</v>
      </c>
      <c r="DD148" s="455">
        <f t="shared" si="1167"/>
        <v>0.37318510209851141</v>
      </c>
      <c r="DE148" s="457">
        <f>'[7]заявки 2020-2021'!I151</f>
        <v>24</v>
      </c>
      <c r="DF148" s="444">
        <f t="shared" si="1168"/>
        <v>66.290795288085931</v>
      </c>
      <c r="DG148" s="458">
        <f t="shared" si="1169"/>
        <v>24</v>
      </c>
      <c r="DH148" s="459">
        <v>24</v>
      </c>
      <c r="DI148" s="456">
        <f>DL148*B148</f>
        <v>100.09494054769443</v>
      </c>
      <c r="DJ148" s="456">
        <f t="shared" ref="DJ148:DJ149" si="1182">DM148*B148</f>
        <v>100.09494054769443</v>
      </c>
      <c r="DK148" s="456">
        <f>'[7]численность 2020'!J158</f>
        <v>143.28305053710938</v>
      </c>
      <c r="DL148" s="455">
        <v>0.101427</v>
      </c>
      <c r="DM148" s="455">
        <v>0.101427</v>
      </c>
      <c r="DN148" s="455">
        <f t="shared" si="1170"/>
        <v>0.14519056424100149</v>
      </c>
      <c r="DO148" s="457">
        <f>'[7]заявки 2020-2021'!P151</f>
        <v>7</v>
      </c>
      <c r="DP148" s="444">
        <f t="shared" si="1171"/>
        <v>14.328305053710938</v>
      </c>
      <c r="DQ148" s="458">
        <f t="shared" si="1172"/>
        <v>7</v>
      </c>
      <c r="DR148" s="459">
        <v>7</v>
      </c>
      <c r="DS148" s="456">
        <v>0</v>
      </c>
      <c r="DT148" s="460">
        <v>0</v>
      </c>
      <c r="DU148" s="460">
        <f>'[7]заявки 2020-2021'!Q151</f>
        <v>0</v>
      </c>
      <c r="DV148" s="441">
        <f t="shared" si="1129"/>
        <v>0</v>
      </c>
      <c r="DW148" s="455">
        <v>0</v>
      </c>
      <c r="DX148" s="455">
        <f t="shared" si="1152"/>
        <v>0</v>
      </c>
      <c r="DY148" s="457">
        <f>'[7]заявки 2020-2021'!S151</f>
        <v>0</v>
      </c>
      <c r="DZ148" s="462">
        <f>DU148*0.10000000000000001</f>
        <v>0</v>
      </c>
      <c r="EA148" s="458">
        <f t="shared" si="1173"/>
        <v>0</v>
      </c>
      <c r="EB148" s="459"/>
    </row>
    <row r="149" s="454" customFormat="1">
      <c r="A149" s="154" t="s">
        <v>343</v>
      </c>
      <c r="B149" s="455">
        <f>'[7]численность 2020'!C159</f>
        <v>600.155029296875</v>
      </c>
      <c r="C149" s="456">
        <f t="shared" si="1175"/>
        <v>1743.9431749997559</v>
      </c>
      <c r="D149" s="456">
        <f t="shared" si="1176"/>
        <v>1842.4759399414061</v>
      </c>
      <c r="E149" s="456">
        <f>'[7]численность 2020'!D159</f>
        <v>1413.8621826171875</v>
      </c>
      <c r="F149" s="455">
        <v>2.905821</v>
      </c>
      <c r="G149" s="441">
        <v>3.0699999999999998</v>
      </c>
      <c r="H149" s="455">
        <f t="shared" si="1117"/>
        <v>2.3558282670289863</v>
      </c>
      <c r="I149" s="457">
        <f>'[7]заявки 2020-2021'!O152</f>
        <v>493</v>
      </c>
      <c r="J149" s="462">
        <f t="shared" si="1118"/>
        <v>494.85176391601561</v>
      </c>
      <c r="K149" s="458">
        <f t="shared" si="1154"/>
        <v>493</v>
      </c>
      <c r="L149" s="459">
        <v>493</v>
      </c>
      <c r="M149" s="456">
        <f t="shared" si="1177"/>
        <v>125.34940419469879</v>
      </c>
      <c r="N149" s="456">
        <f>B149*Q149</f>
        <v>225.64049648434377</v>
      </c>
      <c r="O149" s="460">
        <f>'[7]заявки 2020-2021'!K152</f>
        <v>264</v>
      </c>
      <c r="P149" s="441">
        <f t="shared" si="1125"/>
        <v>0.20886170751839683</v>
      </c>
      <c r="Q149" s="455">
        <v>0.37597000000000003</v>
      </c>
      <c r="R149" s="455">
        <f t="shared" si="1120"/>
        <v>0.4398863412163605</v>
      </c>
      <c r="S149" s="457">
        <f>'[7]заявки 2020-2021'!M152</f>
        <v>18</v>
      </c>
      <c r="T149" s="457">
        <f>'[7]заявки 2020-2021'!N152</f>
        <v>10</v>
      </c>
      <c r="U149" s="444">
        <f t="shared" si="1131"/>
        <v>39.600000000000001</v>
      </c>
      <c r="V149" s="458">
        <f t="shared" si="1132"/>
        <v>18</v>
      </c>
      <c r="W149" s="459">
        <v>18</v>
      </c>
      <c r="X149" s="459">
        <v>10</v>
      </c>
      <c r="Y149" s="461"/>
      <c r="Z149" s="456">
        <f>B149*AC149</f>
        <v>1475.7715078850313</v>
      </c>
      <c r="AA149" s="456">
        <f t="shared" si="1178"/>
        <v>1531.7256492640702</v>
      </c>
      <c r="AB149" s="456">
        <f>'[7]численность 2020'!E159</f>
        <v>1190.5897216796875</v>
      </c>
      <c r="AC149" s="455">
        <v>2.4589840000000001</v>
      </c>
      <c r="AD149" s="455">
        <v>2.5522170000000002</v>
      </c>
      <c r="AE149" s="455">
        <f t="shared" si="1133"/>
        <v>1.9838036233313738</v>
      </c>
      <c r="AF149" s="457">
        <f>'[7]заявки 2020-2021'!J152</f>
        <v>59</v>
      </c>
      <c r="AG149" s="444">
        <f t="shared" si="1155"/>
        <v>59.529486083984381</v>
      </c>
      <c r="AH149" s="458">
        <f t="shared" si="1134"/>
        <v>59</v>
      </c>
      <c r="AI149" s="463">
        <f t="shared" si="1135"/>
        <v>44.25</v>
      </c>
      <c r="AJ149" s="459">
        <v>59</v>
      </c>
      <c r="AK149" s="459">
        <v>44</v>
      </c>
      <c r="AL149" s="456">
        <f>B149*AO149</f>
        <v>284.02984204766273</v>
      </c>
      <c r="AM149" s="456">
        <f>B149*AP149</f>
        <v>344.94260476336859</v>
      </c>
      <c r="AN149" s="456">
        <f>'[7]численность 2020'!F159</f>
        <v>309.28237915039063</v>
      </c>
      <c r="AO149" s="455">
        <v>0.47326099999999999</v>
      </c>
      <c r="AP149" s="455">
        <v>0.57475600000000004</v>
      </c>
      <c r="AQ149" s="455">
        <f t="shared" si="1126"/>
        <v>0.5153374779058959</v>
      </c>
      <c r="AR149" s="457">
        <f>'[7]заявки 2020-2021'!D152</f>
        <v>8</v>
      </c>
      <c r="AS149" s="457">
        <f>'[7]заявки 2020-2021'!E152</f>
        <v>2</v>
      </c>
      <c r="AT149" s="444">
        <f t="shared" si="1156"/>
        <v>9.2784713745117191</v>
      </c>
      <c r="AU149" s="463">
        <f t="shared" si="1127"/>
        <v>8</v>
      </c>
      <c r="AV149" s="459">
        <v>8</v>
      </c>
      <c r="AW149" s="444">
        <f t="shared" si="1121"/>
        <v>2</v>
      </c>
      <c r="AX149" s="458">
        <f t="shared" si="1122"/>
        <v>2</v>
      </c>
      <c r="AY149" s="459">
        <v>2</v>
      </c>
      <c r="AZ149" s="444">
        <f t="shared" si="1123"/>
        <v>4</v>
      </c>
      <c r="BA149" s="459">
        <v>4</v>
      </c>
      <c r="BB149" s="456">
        <f t="shared" si="1179"/>
        <v>411.48822279112528</v>
      </c>
      <c r="BC149" s="456">
        <f>B149*BF149</f>
        <v>488.21780199020429</v>
      </c>
      <c r="BD149" s="456">
        <f>'[7]численность 2020'!G159</f>
        <v>413.2601318359375</v>
      </c>
      <c r="BE149" s="455">
        <v>0.68563700000000005</v>
      </c>
      <c r="BF149" s="455">
        <v>0.81348600000000004</v>
      </c>
      <c r="BG149" s="455">
        <f t="shared" si="1157"/>
        <v>0.68858896728750507</v>
      </c>
      <c r="BH149" s="457">
        <f>'[7]заявки 2020-2021'!B152</f>
        <v>12</v>
      </c>
      <c r="BI149" s="457">
        <f>'[7]заявки 2020-2021'!C152</f>
        <v>3</v>
      </c>
      <c r="BJ149" s="444">
        <f t="shared" si="1158"/>
        <v>12.397803955078125</v>
      </c>
      <c r="BK149" s="463">
        <f t="shared" si="1159"/>
        <v>12</v>
      </c>
      <c r="BL149" s="459">
        <v>12</v>
      </c>
      <c r="BM149" s="444">
        <f t="shared" si="1128"/>
        <v>3</v>
      </c>
      <c r="BN149" s="458">
        <f t="shared" si="1160"/>
        <v>3</v>
      </c>
      <c r="BO149" s="459">
        <v>3</v>
      </c>
      <c r="BP149" s="444">
        <f t="shared" si="1139"/>
        <v>2.4000000000000004</v>
      </c>
      <c r="BQ149" s="459">
        <v>2</v>
      </c>
      <c r="BR149" s="456">
        <f>BU149*B149</f>
        <v>1068.4255385941392</v>
      </c>
      <c r="BS149" s="456">
        <f t="shared" si="1180"/>
        <v>1134.5906546418307</v>
      </c>
      <c r="BT149" s="456">
        <f>'[7]численность 2020'!H159</f>
        <v>1060.10205078125</v>
      </c>
      <c r="BU149" s="455">
        <v>1.780249</v>
      </c>
      <c r="BV149" s="455">
        <v>1.890496</v>
      </c>
      <c r="BW149" s="455">
        <f t="shared" si="1161"/>
        <v>1.7663803501292594</v>
      </c>
      <c r="BX149" s="457">
        <f>'[7]заявки 2020-2021'!F152</f>
        <v>51</v>
      </c>
      <c r="BY149" s="457">
        <f>'[7]заявки 2020-2021'!G152</f>
        <v>8</v>
      </c>
      <c r="BZ149" s="457">
        <f>'[7]заявки 2020-2021'!H152</f>
        <v>4</v>
      </c>
      <c r="CA149" s="444">
        <f t="shared" si="1162"/>
        <v>53.005102539062506</v>
      </c>
      <c r="CB149" s="463">
        <f t="shared" si="1163"/>
        <v>51</v>
      </c>
      <c r="CC149" s="459">
        <v>51</v>
      </c>
      <c r="CD149" s="444">
        <f t="shared" si="1142"/>
        <v>6.375</v>
      </c>
      <c r="CE149" s="458">
        <f t="shared" si="1164"/>
        <v>6.375</v>
      </c>
      <c r="CF149" s="459">
        <v>8</v>
      </c>
      <c r="CG149" s="444">
        <f t="shared" si="1144"/>
        <v>6.375</v>
      </c>
      <c r="CH149" s="458">
        <f t="shared" si="1165"/>
        <v>4</v>
      </c>
      <c r="CI149" s="459">
        <v>4</v>
      </c>
      <c r="CJ149" s="444">
        <f t="shared" si="1146"/>
        <v>10.200000000000001</v>
      </c>
      <c r="CK149" s="459">
        <v>10</v>
      </c>
      <c r="CL149" s="464">
        <f t="shared" si="1166"/>
        <v>1</v>
      </c>
      <c r="CM149" s="456">
        <v>0</v>
      </c>
      <c r="CN149" s="456">
        <v>0</v>
      </c>
      <c r="CO149" s="456" t="e">
        <f>#NAME?</f>
        <v>#REF!</v>
      </c>
      <c r="CP149" s="455">
        <v>0</v>
      </c>
      <c r="CQ149" s="455">
        <v>0</v>
      </c>
      <c r="CR149" s="455" t="e">
        <f>#NAME?</f>
        <v>#REF!</v>
      </c>
      <c r="CS149" s="457" t="e">
        <f>#NAME?</f>
        <v>#REF!</v>
      </c>
      <c r="CT149" s="462" t="e">
        <f t="shared" si="1113"/>
        <v>#REF!</v>
      </c>
      <c r="CU149" s="463" t="e">
        <f t="shared" si="1147"/>
        <v>#REF!</v>
      </c>
      <c r="CV149" s="459"/>
      <c r="CW149" s="462">
        <f t="shared" si="1114"/>
        <v>0</v>
      </c>
      <c r="CX149" s="459"/>
      <c r="CY149" s="456">
        <f t="shared" si="1181"/>
        <v>173.96828090673637</v>
      </c>
      <c r="CZ149" s="456">
        <f>DC149*B149</f>
        <v>232.77989008621259</v>
      </c>
      <c r="DA149" s="456">
        <f>'[7]численность 2020'!I159</f>
        <v>242.27114868164063</v>
      </c>
      <c r="DB149" s="455">
        <v>0.28987200000000002</v>
      </c>
      <c r="DC149" s="455">
        <v>0.38786599999999999</v>
      </c>
      <c r="DD149" s="455">
        <f t="shared" si="1167"/>
        <v>0.40368094384792341</v>
      </c>
      <c r="DE149" s="457">
        <f>'[7]заявки 2020-2021'!I152</f>
        <v>16</v>
      </c>
      <c r="DF149" s="444">
        <f t="shared" si="1168"/>
        <v>43.608806762695309</v>
      </c>
      <c r="DG149" s="458">
        <f t="shared" si="1169"/>
        <v>16</v>
      </c>
      <c r="DH149" s="459">
        <v>16</v>
      </c>
      <c r="DI149" s="456">
        <f>B149*DL149</f>
        <v>60.87222124936747</v>
      </c>
      <c r="DJ149" s="456">
        <f t="shared" si="1182"/>
        <v>60.87222124936747</v>
      </c>
      <c r="DK149" s="456">
        <f>'[7]численность 2020'!J159</f>
        <v>58.910926818847656</v>
      </c>
      <c r="DL149" s="455">
        <v>0.101427</v>
      </c>
      <c r="DM149" s="455">
        <v>0.101427</v>
      </c>
      <c r="DN149" s="455">
        <f t="shared" si="1170"/>
        <v>9.8159515363665392e-002</v>
      </c>
      <c r="DO149" s="457">
        <f>'[7]заявки 2020-2021'!P152</f>
        <v>3</v>
      </c>
      <c r="DP149" s="444">
        <f t="shared" si="1171"/>
        <v>5.891092681884766</v>
      </c>
      <c r="DQ149" s="458">
        <f t="shared" si="1172"/>
        <v>3</v>
      </c>
      <c r="DR149" s="459">
        <v>3</v>
      </c>
      <c r="DS149" s="456">
        <v>0</v>
      </c>
      <c r="DT149" s="460">
        <v>0</v>
      </c>
      <c r="DU149" s="460">
        <f>'[7]заявки 2020-2021'!Q152</f>
        <v>0</v>
      </c>
      <c r="DV149" s="441">
        <f t="shared" si="1129"/>
        <v>0</v>
      </c>
      <c r="DW149" s="455">
        <v>0</v>
      </c>
      <c r="DX149" s="455">
        <f t="shared" si="1152"/>
        <v>0</v>
      </c>
      <c r="DY149" s="457">
        <f>'[7]заявки 2020-2021'!S152</f>
        <v>0</v>
      </c>
      <c r="DZ149" s="462">
        <f t="shared" si="1174"/>
        <v>0</v>
      </c>
      <c r="EA149" s="458">
        <f t="shared" si="1173"/>
        <v>0</v>
      </c>
      <c r="EB149" s="459"/>
    </row>
    <row r="150" ht="18.75" customHeight="1">
      <c r="A150" s="268" t="s">
        <v>229</v>
      </c>
      <c r="B150" s="441"/>
      <c r="C150" s="442"/>
      <c r="D150" s="442"/>
      <c r="E150" s="442"/>
      <c r="F150" s="441"/>
      <c r="G150" s="441" t="e">
        <f t="shared" si="1124"/>
        <v>#DIV/0!</v>
      </c>
      <c r="H150" s="441"/>
      <c r="I150" s="443"/>
      <c r="J150" s="444"/>
      <c r="K150" s="445">
        <f t="shared" si="1154"/>
        <v>0</v>
      </c>
      <c r="L150" s="446"/>
      <c r="M150" s="442"/>
      <c r="N150" s="442"/>
      <c r="O150" s="447"/>
      <c r="P150" s="441" t="e">
        <f t="shared" si="1125"/>
        <v>#DIV/0!</v>
      </c>
      <c r="Q150" s="441"/>
      <c r="R150" s="441" t="e">
        <f t="shared" si="1120"/>
        <v>#DIV/0!</v>
      </c>
      <c r="S150" s="443"/>
      <c r="T150" s="443"/>
      <c r="U150" s="444">
        <f t="shared" si="1131"/>
        <v>0</v>
      </c>
      <c r="V150" s="445">
        <f t="shared" si="1132"/>
        <v>0</v>
      </c>
      <c r="W150" s="446"/>
      <c r="X150" s="446"/>
      <c r="Y150" s="448"/>
      <c r="Z150" s="442"/>
      <c r="AA150" s="442"/>
      <c r="AB150" s="442"/>
      <c r="AC150" s="441"/>
      <c r="AD150" s="441"/>
      <c r="AE150" s="441" t="e">
        <f t="shared" si="1133"/>
        <v>#DIV/0!</v>
      </c>
      <c r="AF150" s="443"/>
      <c r="AG150" s="444">
        <f t="shared" si="1155"/>
        <v>0</v>
      </c>
      <c r="AH150" s="445">
        <f t="shared" si="1134"/>
        <v>0</v>
      </c>
      <c r="AI150" s="449">
        <f t="shared" si="1135"/>
        <v>0</v>
      </c>
      <c r="AJ150" s="446"/>
      <c r="AK150" s="446"/>
      <c r="AL150" s="442"/>
      <c r="AM150" s="442"/>
      <c r="AN150" s="442"/>
      <c r="AO150" s="441"/>
      <c r="AP150" s="441"/>
      <c r="AQ150" s="441" t="e">
        <f t="shared" si="1126"/>
        <v>#DIV/0!</v>
      </c>
      <c r="AR150" s="443"/>
      <c r="AS150" s="443"/>
      <c r="AT150" s="444">
        <f t="shared" si="1156"/>
        <v>0</v>
      </c>
      <c r="AU150" s="449">
        <f t="shared" si="1127"/>
        <v>0</v>
      </c>
      <c r="AV150" s="446"/>
      <c r="AW150" s="444">
        <f t="shared" si="1121"/>
        <v>0</v>
      </c>
      <c r="AX150" s="445">
        <f t="shared" si="1122"/>
        <v>0</v>
      </c>
      <c r="AY150" s="446"/>
      <c r="AZ150" s="444">
        <f t="shared" si="1123"/>
        <v>0</v>
      </c>
      <c r="BA150" s="446"/>
      <c r="BB150" s="442"/>
      <c r="BC150" s="442"/>
      <c r="BD150" s="442"/>
      <c r="BE150" s="441"/>
      <c r="BF150" s="441"/>
      <c r="BG150" s="441" t="e">
        <f t="shared" si="1157"/>
        <v>#DIV/0!</v>
      </c>
      <c r="BH150" s="443"/>
      <c r="BI150" s="443"/>
      <c r="BJ150" s="444">
        <f t="shared" si="1158"/>
        <v>0</v>
      </c>
      <c r="BK150" s="449">
        <f t="shared" si="1159"/>
        <v>0</v>
      </c>
      <c r="BL150" s="446"/>
      <c r="BM150" s="444">
        <f t="shared" si="1128"/>
        <v>0</v>
      </c>
      <c r="BN150" s="445">
        <f t="shared" si="1160"/>
        <v>0</v>
      </c>
      <c r="BO150" s="446"/>
      <c r="BP150" s="444">
        <f t="shared" si="1139"/>
        <v>0</v>
      </c>
      <c r="BQ150" s="446"/>
      <c r="BR150" s="442"/>
      <c r="BS150" s="442"/>
      <c r="BT150" s="442"/>
      <c r="BU150" s="441"/>
      <c r="BV150" s="441"/>
      <c r="BW150" s="441" t="e">
        <f t="shared" si="1161"/>
        <v>#DIV/0!</v>
      </c>
      <c r="BX150" s="443"/>
      <c r="BY150" s="443"/>
      <c r="BZ150" s="443"/>
      <c r="CA150" s="444">
        <f t="shared" si="1162"/>
        <v>0</v>
      </c>
      <c r="CB150" s="449">
        <f t="shared" si="1163"/>
        <v>0</v>
      </c>
      <c r="CC150" s="446"/>
      <c r="CD150" s="444">
        <f t="shared" si="1142"/>
        <v>0</v>
      </c>
      <c r="CE150" s="445">
        <f t="shared" si="1164"/>
        <v>0</v>
      </c>
      <c r="CF150" s="446"/>
      <c r="CG150" s="444">
        <f t="shared" si="1144"/>
        <v>0</v>
      </c>
      <c r="CH150" s="445">
        <f t="shared" si="1165"/>
        <v>0</v>
      </c>
      <c r="CI150" s="446"/>
      <c r="CJ150" s="444">
        <f t="shared" si="1146"/>
        <v>0</v>
      </c>
      <c r="CK150" s="446"/>
      <c r="CL150" s="450">
        <f t="shared" si="1166"/>
        <v>1</v>
      </c>
      <c r="CM150" s="442"/>
      <c r="CN150" s="442"/>
      <c r="CO150" s="442"/>
      <c r="CP150" s="441"/>
      <c r="CQ150" s="441"/>
      <c r="CR150" s="441"/>
      <c r="CS150" s="443"/>
      <c r="CT150" s="444">
        <f t="shared" ref="CT150:CT164" si="1183">IF((CO150*0.1)&gt;0,CO150*0.8,0)</f>
        <v>0</v>
      </c>
      <c r="CU150" s="449">
        <f t="shared" si="1147"/>
        <v>0</v>
      </c>
      <c r="CV150" s="446"/>
      <c r="CW150" s="444">
        <f t="shared" si="1114"/>
        <v>0</v>
      </c>
      <c r="CX150" s="446"/>
      <c r="CY150" s="442"/>
      <c r="CZ150" s="442"/>
      <c r="DA150" s="442"/>
      <c r="DB150" s="441"/>
      <c r="DC150" s="441"/>
      <c r="DD150" s="441" t="e">
        <f t="shared" si="1167"/>
        <v>#DIV/0!</v>
      </c>
      <c r="DE150" s="443"/>
      <c r="DF150" s="444">
        <f t="shared" si="1168"/>
        <v>0</v>
      </c>
      <c r="DG150" s="445">
        <f t="shared" si="1169"/>
        <v>0</v>
      </c>
      <c r="DH150" s="446"/>
      <c r="DI150" s="442"/>
      <c r="DJ150" s="442"/>
      <c r="DK150" s="442"/>
      <c r="DL150" s="441"/>
      <c r="DM150" s="441"/>
      <c r="DN150" s="441" t="e">
        <f t="shared" si="1170"/>
        <v>#DIV/0!</v>
      </c>
      <c r="DO150" s="443"/>
      <c r="DP150" s="444">
        <f t="shared" si="1171"/>
        <v>0</v>
      </c>
      <c r="DQ150" s="445">
        <f t="shared" si="1172"/>
        <v>0</v>
      </c>
      <c r="DR150" s="446"/>
      <c r="DS150" s="442"/>
      <c r="DT150" s="447"/>
      <c r="DU150" s="447"/>
      <c r="DV150" s="441" t="e">
        <f t="shared" si="1129"/>
        <v>#DIV/0!</v>
      </c>
      <c r="DW150" s="441"/>
      <c r="DX150" s="441" t="e">
        <f t="shared" si="1152"/>
        <v>#DIV/0!</v>
      </c>
      <c r="DY150" s="443"/>
      <c r="DZ150" s="444">
        <f t="shared" si="1174"/>
        <v>0</v>
      </c>
      <c r="EA150" s="445">
        <f t="shared" si="1173"/>
        <v>0</v>
      </c>
      <c r="EB150" s="446"/>
    </row>
    <row r="151" ht="34.5" customHeight="1">
      <c r="A151" s="152" t="s">
        <v>344</v>
      </c>
      <c r="B151" s="441">
        <f>'[7]численность 2020'!C164</f>
        <v>74.5</v>
      </c>
      <c r="C151" s="442">
        <v>324.81051600000001</v>
      </c>
      <c r="D151" s="442">
        <v>395.23413099999999</v>
      </c>
      <c r="E151" s="442">
        <f>'[7]численность 2020'!D164</f>
        <v>236.57009887695313</v>
      </c>
      <c r="F151" s="441">
        <v>5.1231939999999998</v>
      </c>
      <c r="G151" s="441">
        <f t="shared" si="1124"/>
        <v>5.3051561189177852</v>
      </c>
      <c r="H151" s="441">
        <f t="shared" si="1117"/>
        <v>3.1754375688181629</v>
      </c>
      <c r="I151" s="443">
        <f>'[7]заявки 2020-2021'!O154</f>
        <v>73</v>
      </c>
      <c r="J151" s="444">
        <f t="shared" si="1118"/>
        <v>82.799534606933591</v>
      </c>
      <c r="K151" s="445">
        <f t="shared" si="1154"/>
        <v>73</v>
      </c>
      <c r="L151" s="446">
        <v>73</v>
      </c>
      <c r="M151" s="442">
        <v>45</v>
      </c>
      <c r="N151" s="442">
        <v>45</v>
      </c>
      <c r="O151" s="447">
        <f>'[7]заявки 2020-2021'!K154</f>
        <v>48</v>
      </c>
      <c r="P151" s="441">
        <f t="shared" si="1125"/>
        <v>0.60402684563758391</v>
      </c>
      <c r="Q151" s="441">
        <v>0.60394599999999998</v>
      </c>
      <c r="R151" s="441">
        <f t="shared" si="1120"/>
        <v>0.64429530201342278</v>
      </c>
      <c r="S151" s="443">
        <f>'[7]заявки 2020-2021'!M154</f>
        <v>4</v>
      </c>
      <c r="T151" s="443">
        <f>'[7]заявки 2020-2021'!N154</f>
        <v>2</v>
      </c>
      <c r="U151" s="444">
        <f t="shared" si="1131"/>
        <v>7.1999999999999993</v>
      </c>
      <c r="V151" s="445">
        <f t="shared" si="1132"/>
        <v>4</v>
      </c>
      <c r="W151" s="446">
        <v>4</v>
      </c>
      <c r="X151" s="446">
        <v>2</v>
      </c>
      <c r="Y151" s="448"/>
      <c r="Z151" s="442">
        <v>685.28949</v>
      </c>
      <c r="AA151" s="442">
        <v>860.67236300000002</v>
      </c>
      <c r="AB151" s="442">
        <f>'[7]численность 2020'!E164</f>
        <v>826.83795166015625</v>
      </c>
      <c r="AC151" s="441">
        <v>10.808982</v>
      </c>
      <c r="AD151" s="441">
        <v>11.551098</v>
      </c>
      <c r="AE151" s="441">
        <f t="shared" si="1133"/>
        <v>11.09849599543834</v>
      </c>
      <c r="AF151" s="443">
        <f>'[7]заявки 2020-2021'!J154</f>
        <v>41</v>
      </c>
      <c r="AG151" s="444">
        <f t="shared" si="1155"/>
        <v>41.341897583007814</v>
      </c>
      <c r="AH151" s="445">
        <f t="shared" si="1134"/>
        <v>41</v>
      </c>
      <c r="AI151" s="449">
        <f t="shared" si="1135"/>
        <v>30.75</v>
      </c>
      <c r="AJ151" s="446">
        <v>41</v>
      </c>
      <c r="AK151" s="446">
        <v>30</v>
      </c>
      <c r="AL151" s="442">
        <v>313.99615499999999</v>
      </c>
      <c r="AM151" s="442">
        <v>349.526794</v>
      </c>
      <c r="AN151" s="442">
        <f>'[7]численность 2020'!F164</f>
        <v>301.31326293945313</v>
      </c>
      <c r="AO151" s="441">
        <v>4.9526209999999997</v>
      </c>
      <c r="AP151" s="441">
        <v>4.6910049999999996</v>
      </c>
      <c r="AQ151" s="441">
        <f t="shared" si="1126"/>
        <v>4.044473328046351</v>
      </c>
      <c r="AR151" s="443">
        <f>'[7]заявки 2020-2021'!D154</f>
        <v>20</v>
      </c>
      <c r="AS151" s="443">
        <f>'[7]заявки 2020-2021'!E154</f>
        <v>1</v>
      </c>
      <c r="AT151" s="444">
        <f t="shared" si="1156"/>
        <v>24.10506103515625</v>
      </c>
      <c r="AU151" s="449">
        <f t="shared" si="1127"/>
        <v>20</v>
      </c>
      <c r="AV151" s="446">
        <v>20</v>
      </c>
      <c r="AW151" s="444">
        <f t="shared" si="1121"/>
        <v>5</v>
      </c>
      <c r="AX151" s="445">
        <f t="shared" si="1122"/>
        <v>1</v>
      </c>
      <c r="AY151" s="446">
        <v>1</v>
      </c>
      <c r="AZ151" s="444">
        <f t="shared" si="1123"/>
        <v>10</v>
      </c>
      <c r="BA151" s="446">
        <v>10</v>
      </c>
      <c r="BB151" s="442">
        <v>53.044162999999998</v>
      </c>
      <c r="BC151" s="442">
        <v>76.309607999999997</v>
      </c>
      <c r="BD151" s="442">
        <f>'[7]численность 2020'!G164</f>
        <v>66.049957275390625</v>
      </c>
      <c r="BE151" s="441">
        <v>0.83665900000000004</v>
      </c>
      <c r="BF151" s="441">
        <v>1.0241530000000001</v>
      </c>
      <c r="BG151" s="441">
        <f t="shared" si="1157"/>
        <v>0.88657660772336411</v>
      </c>
      <c r="BH151" s="443">
        <f>'[7]заявки 2020-2021'!B154</f>
        <v>1</v>
      </c>
      <c r="BI151" s="443">
        <f>'[7]заявки 2020-2021'!C154</f>
        <v>0</v>
      </c>
      <c r="BJ151" s="444">
        <f t="shared" si="1158"/>
        <v>1.9814987182617188</v>
      </c>
      <c r="BK151" s="449">
        <f t="shared" si="1159"/>
        <v>1</v>
      </c>
      <c r="BL151" s="446">
        <v>1</v>
      </c>
      <c r="BM151" s="444">
        <f t="shared" si="1128"/>
        <v>0</v>
      </c>
      <c r="BN151" s="445">
        <f t="shared" si="1160"/>
        <v>0</v>
      </c>
      <c r="BO151" s="446"/>
      <c r="BP151" s="444">
        <f t="shared" si="1139"/>
        <v>0.20000000000000001</v>
      </c>
      <c r="BQ151" s="446"/>
      <c r="BR151" s="442">
        <v>297.047302</v>
      </c>
      <c r="BS151" s="442">
        <v>387.24279799999999</v>
      </c>
      <c r="BT151" s="442">
        <f>'[7]численность 2020'!H164</f>
        <v>348.470458984375</v>
      </c>
      <c r="BU151" s="441">
        <v>4.685289</v>
      </c>
      <c r="BV151" s="441">
        <v>5.1971920000000003</v>
      </c>
      <c r="BW151" s="441">
        <f t="shared" si="1161"/>
        <v>4.6774558252936238</v>
      </c>
      <c r="BX151" s="443">
        <f>'[7]заявки 2020-2021'!F154</f>
        <v>20</v>
      </c>
      <c r="BY151" s="443">
        <f>'[7]заявки 2020-2021'!G154</f>
        <v>3</v>
      </c>
      <c r="BZ151" s="443">
        <f>'[7]заявки 2020-2021'!H154</f>
        <v>2</v>
      </c>
      <c r="CA151" s="444">
        <f t="shared" si="1162"/>
        <v>27.877636718750001</v>
      </c>
      <c r="CB151" s="449">
        <f t="shared" si="1163"/>
        <v>20</v>
      </c>
      <c r="CC151" s="446">
        <v>20</v>
      </c>
      <c r="CD151" s="444">
        <f t="shared" si="1142"/>
        <v>2.5</v>
      </c>
      <c r="CE151" s="445">
        <f t="shared" si="1164"/>
        <v>2.5</v>
      </c>
      <c r="CF151" s="446">
        <v>3</v>
      </c>
      <c r="CG151" s="444">
        <f t="shared" si="1144"/>
        <v>2.5</v>
      </c>
      <c r="CH151" s="445">
        <f t="shared" si="1165"/>
        <v>2</v>
      </c>
      <c r="CI151" s="446">
        <v>2</v>
      </c>
      <c r="CJ151" s="444">
        <f t="shared" si="1146"/>
        <v>4</v>
      </c>
      <c r="CK151" s="446">
        <v>4</v>
      </c>
      <c r="CL151" s="450">
        <f t="shared" si="1166"/>
        <v>1</v>
      </c>
      <c r="CM151" s="442">
        <v>76</v>
      </c>
      <c r="CN151" s="442">
        <v>99</v>
      </c>
      <c r="CO151" s="442" t="e">
        <f>#NAME?</f>
        <v>#REF!</v>
      </c>
      <c r="CP151" s="441">
        <v>1.696</v>
      </c>
      <c r="CQ151" s="441">
        <v>2.218</v>
      </c>
      <c r="CR151" s="441" t="e">
        <f>#NAME?</f>
        <v>#REF!</v>
      </c>
      <c r="CS151" s="443" t="e">
        <f>#NAME?</f>
        <v>#REF!</v>
      </c>
      <c r="CT151" s="444" t="e">
        <f t="shared" si="1183"/>
        <v>#REF!</v>
      </c>
      <c r="CU151" s="449" t="e">
        <f t="shared" si="1147"/>
        <v>#REF!</v>
      </c>
      <c r="CV151" s="446"/>
      <c r="CW151" s="444">
        <f t="shared" si="1114"/>
        <v>0</v>
      </c>
      <c r="CX151" s="446"/>
      <c r="CY151" s="442">
        <v>0</v>
      </c>
      <c r="CZ151" s="442">
        <v>0</v>
      </c>
      <c r="DA151" s="442">
        <f>'[7]численность 2020'!I164</f>
        <v>0</v>
      </c>
      <c r="DB151" s="441">
        <v>0</v>
      </c>
      <c r="DC151" s="441">
        <v>0</v>
      </c>
      <c r="DD151" s="441">
        <f t="shared" si="1167"/>
        <v>0</v>
      </c>
      <c r="DE151" s="443">
        <f>'[7]заявки 2020-2021'!I154</f>
        <v>0</v>
      </c>
      <c r="DF151" s="444">
        <f t="shared" si="1168"/>
        <v>0</v>
      </c>
      <c r="DG151" s="445">
        <f t="shared" si="1169"/>
        <v>0</v>
      </c>
      <c r="DH151" s="446"/>
      <c r="DI151" s="442">
        <v>1.581048</v>
      </c>
      <c r="DJ151" s="442">
        <v>1.1202780000000001</v>
      </c>
      <c r="DK151" s="442">
        <f>'[7]численность 2020'!J164</f>
        <v>1.4934980869293213</v>
      </c>
      <c r="DL151" s="441">
        <v>1.5035e-002</v>
      </c>
      <c r="DM151" s="441">
        <v>1.5035e-002</v>
      </c>
      <c r="DN151" s="441">
        <f t="shared" si="1170"/>
        <v>2.0046954186970757e-002</v>
      </c>
      <c r="DO151" s="443">
        <f>'[7]заявки 2020-2021'!P154</f>
        <v>0</v>
      </c>
      <c r="DP151" s="444">
        <f t="shared" si="1171"/>
        <v>0.14934980869293213</v>
      </c>
      <c r="DQ151" s="445">
        <f t="shared" si="1172"/>
        <v>0</v>
      </c>
      <c r="DR151" s="446"/>
      <c r="DS151" s="442">
        <v>0</v>
      </c>
      <c r="DT151" s="447">
        <v>0</v>
      </c>
      <c r="DU151" s="447">
        <f>'[7]заявки 2020-2021'!Q154</f>
        <v>0</v>
      </c>
      <c r="DV151" s="441">
        <f t="shared" si="1129"/>
        <v>0</v>
      </c>
      <c r="DW151" s="441">
        <v>0</v>
      </c>
      <c r="DX151" s="441">
        <f t="shared" si="1152"/>
        <v>0</v>
      </c>
      <c r="DY151" s="443">
        <f>'[7]заявки 2020-2021'!S154</f>
        <v>0</v>
      </c>
      <c r="DZ151" s="444">
        <f t="shared" si="1174"/>
        <v>0</v>
      </c>
      <c r="EA151" s="445">
        <f t="shared" si="1173"/>
        <v>0</v>
      </c>
      <c r="EB151" s="446"/>
    </row>
    <row r="152" s="392" customFormat="1" ht="33" customHeight="1">
      <c r="A152" s="152" t="s">
        <v>231</v>
      </c>
      <c r="B152" s="441">
        <f>'[7]численность 2020'!C163</f>
        <v>89.5</v>
      </c>
      <c r="C152" s="442">
        <v>362.74319500000001</v>
      </c>
      <c r="D152" s="442">
        <v>563.88348399999995</v>
      </c>
      <c r="E152" s="442">
        <f>'[7]численность 2020'!D163</f>
        <v>594.45391845703125</v>
      </c>
      <c r="F152" s="441">
        <v>4.0529970000000004</v>
      </c>
      <c r="G152" s="441">
        <f t="shared" si="1124"/>
        <v>6.3003741216393152</v>
      </c>
      <c r="H152" s="441">
        <f t="shared" si="1117"/>
        <v>6.6419432229835893</v>
      </c>
      <c r="I152" s="443">
        <f>'[7]заявки 2020-2021'!O155</f>
        <v>207</v>
      </c>
      <c r="J152" s="444">
        <f t="shared" si="1118"/>
        <v>208.05887145996093</v>
      </c>
      <c r="K152" s="445">
        <f t="shared" si="1154"/>
        <v>207</v>
      </c>
      <c r="L152" s="446">
        <v>207</v>
      </c>
      <c r="M152" s="442">
        <v>20</v>
      </c>
      <c r="N152" s="442">
        <v>30</v>
      </c>
      <c r="O152" s="447">
        <f>'[7]заявки 2020-2021'!K155</f>
        <v>25</v>
      </c>
      <c r="P152" s="441">
        <f t="shared" si="1125"/>
        <v>0.22346368715083798</v>
      </c>
      <c r="Q152" s="441">
        <v>0.33519599999999999</v>
      </c>
      <c r="R152" s="441">
        <f t="shared" si="1120"/>
        <v>0.27932960893854747</v>
      </c>
      <c r="S152" s="443">
        <f>'[7]заявки 2020-2021'!M155</f>
        <v>3</v>
      </c>
      <c r="T152" s="443">
        <f>'[7]заявки 2020-2021'!N155</f>
        <v>2</v>
      </c>
      <c r="U152" s="444">
        <f t="shared" si="1131"/>
        <v>3.75</v>
      </c>
      <c r="V152" s="445">
        <f t="shared" si="1132"/>
        <v>3</v>
      </c>
      <c r="W152" s="446">
        <v>3</v>
      </c>
      <c r="X152" s="446">
        <v>2</v>
      </c>
      <c r="Y152" s="448"/>
      <c r="Z152" s="442">
        <v>683.41577099999995</v>
      </c>
      <c r="AA152" s="442">
        <v>1163.9223629999999</v>
      </c>
      <c r="AB152" s="442">
        <f>'[7]численность 2020'!E163</f>
        <v>1227.6165771484375</v>
      </c>
      <c r="AC152" s="441">
        <v>7.6359300000000001</v>
      </c>
      <c r="AD152" s="441">
        <v>13.004719</v>
      </c>
      <c r="AE152" s="441">
        <f t="shared" si="1133"/>
        <v>13.71638633685405</v>
      </c>
      <c r="AF152" s="443">
        <f>'[7]заявки 2020-2021'!J155</f>
        <v>61</v>
      </c>
      <c r="AG152" s="444">
        <f t="shared" si="1155"/>
        <v>61.380828857421875</v>
      </c>
      <c r="AH152" s="445">
        <f t="shared" si="1134"/>
        <v>61</v>
      </c>
      <c r="AI152" s="449">
        <f t="shared" si="1135"/>
        <v>45.75</v>
      </c>
      <c r="AJ152" s="446">
        <v>61</v>
      </c>
      <c r="AK152" s="446">
        <v>45</v>
      </c>
      <c r="AL152" s="442">
        <v>160.102509</v>
      </c>
      <c r="AM152" s="442">
        <v>221.359238</v>
      </c>
      <c r="AN152" s="442">
        <f>'[7]численность 2020'!F163</f>
        <v>131.12954711914063</v>
      </c>
      <c r="AO152" s="441">
        <v>1.7888550000000001</v>
      </c>
      <c r="AP152" s="441">
        <v>2.4732880000000002</v>
      </c>
      <c r="AQ152" s="441">
        <f t="shared" si="1126"/>
        <v>1.4651346046831355</v>
      </c>
      <c r="AR152" s="443">
        <f>'[7]заявки 2020-2021'!D155</f>
        <v>6</v>
      </c>
      <c r="AS152" s="443">
        <f>'[7]заявки 2020-2021'!E155</f>
        <v>1</v>
      </c>
      <c r="AT152" s="444">
        <f t="shared" si="1156"/>
        <v>6.556477355957032</v>
      </c>
      <c r="AU152" s="449">
        <f t="shared" si="1127"/>
        <v>6</v>
      </c>
      <c r="AV152" s="446">
        <v>6</v>
      </c>
      <c r="AW152" s="444">
        <f t="shared" si="1121"/>
        <v>1.5</v>
      </c>
      <c r="AX152" s="445">
        <f t="shared" si="1122"/>
        <v>1</v>
      </c>
      <c r="AY152" s="446">
        <v>1</v>
      </c>
      <c r="AZ152" s="444">
        <f t="shared" si="1123"/>
        <v>3</v>
      </c>
      <c r="BA152" s="446">
        <v>3</v>
      </c>
      <c r="BB152" s="442">
        <v>20.197849000000001</v>
      </c>
      <c r="BC152" s="442">
        <v>46.194175999999999</v>
      </c>
      <c r="BD152" s="442">
        <f>'[7]численность 2020'!G163</f>
        <v>25.221761703491211</v>
      </c>
      <c r="BE152" s="441">
        <v>0.22567400000000001</v>
      </c>
      <c r="BF152" s="441">
        <v>0.51613600000000004</v>
      </c>
      <c r="BG152" s="441">
        <f t="shared" si="1157"/>
        <v>0.28180739333509736</v>
      </c>
      <c r="BH152" s="443">
        <f>'[7]заявки 2020-2021'!B155</f>
        <v>0</v>
      </c>
      <c r="BI152" s="443">
        <f>'[7]заявки 2020-2021'!C155</f>
        <v>0</v>
      </c>
      <c r="BJ152" s="444">
        <f t="shared" si="1158"/>
        <v>0.75665285110473635</v>
      </c>
      <c r="BK152" s="449">
        <f t="shared" si="1159"/>
        <v>0</v>
      </c>
      <c r="BL152" s="446"/>
      <c r="BM152" s="444">
        <f t="shared" si="1128"/>
        <v>0</v>
      </c>
      <c r="BN152" s="445">
        <f t="shared" si="1160"/>
        <v>0</v>
      </c>
      <c r="BO152" s="446"/>
      <c r="BP152" s="444">
        <f t="shared" si="1139"/>
        <v>0</v>
      </c>
      <c r="BQ152" s="446"/>
      <c r="BR152" s="442">
        <v>87.920044000000004</v>
      </c>
      <c r="BS152" s="442">
        <v>133.84466599999999</v>
      </c>
      <c r="BT152" s="442">
        <f>'[7]численность 2020'!H163</f>
        <v>109.29430389404297</v>
      </c>
      <c r="BU152" s="441">
        <v>0.98234699999999997</v>
      </c>
      <c r="BV152" s="441">
        <v>1.495471</v>
      </c>
      <c r="BW152" s="441">
        <f t="shared" si="1161"/>
        <v>1.2211654066373516</v>
      </c>
      <c r="BX152" s="443">
        <f>'[7]заявки 2020-2021'!F155</f>
        <v>5</v>
      </c>
      <c r="BY152" s="443">
        <f>'[7]заявки 2020-2021'!G155</f>
        <v>1</v>
      </c>
      <c r="BZ152" s="443">
        <f>'[7]заявки 2020-2021'!H155</f>
        <v>0</v>
      </c>
      <c r="CA152" s="444">
        <f t="shared" si="1162"/>
        <v>5.4647151947021486</v>
      </c>
      <c r="CB152" s="449">
        <f t="shared" si="1163"/>
        <v>5</v>
      </c>
      <c r="CC152" s="446">
        <v>5</v>
      </c>
      <c r="CD152" s="444">
        <f t="shared" si="1142"/>
        <v>0.625</v>
      </c>
      <c r="CE152" s="445">
        <f t="shared" si="1164"/>
        <v>0.625</v>
      </c>
      <c r="CF152" s="446">
        <v>1</v>
      </c>
      <c r="CG152" s="444">
        <f t="shared" si="1144"/>
        <v>0.625</v>
      </c>
      <c r="CH152" s="445">
        <f t="shared" si="1165"/>
        <v>0</v>
      </c>
      <c r="CI152" s="446"/>
      <c r="CJ152" s="444">
        <f t="shared" si="1146"/>
        <v>1</v>
      </c>
      <c r="CK152" s="446">
        <v>1</v>
      </c>
      <c r="CL152" s="450">
        <f t="shared" si="1166"/>
        <v>1</v>
      </c>
      <c r="CM152" s="442">
        <v>0</v>
      </c>
      <c r="CN152" s="442">
        <v>44</v>
      </c>
      <c r="CO152" s="442" t="e">
        <f>#NAME?</f>
        <v>#REF!</v>
      </c>
      <c r="CP152" s="441">
        <v>0</v>
      </c>
      <c r="CQ152" s="441">
        <v>0.54100000000000004</v>
      </c>
      <c r="CR152" s="441" t="e">
        <f>#NAME?</f>
        <v>#REF!</v>
      </c>
      <c r="CS152" s="443" t="e">
        <f>#NAME?</f>
        <v>#REF!</v>
      </c>
      <c r="CT152" s="444" t="e">
        <f t="shared" si="1183"/>
        <v>#REF!</v>
      </c>
      <c r="CU152" s="449" t="e">
        <f t="shared" si="1147"/>
        <v>#REF!</v>
      </c>
      <c r="CV152" s="446"/>
      <c r="CW152" s="444">
        <f t="shared" si="1114"/>
        <v>0</v>
      </c>
      <c r="CX152" s="446"/>
      <c r="CY152" s="442">
        <v>0</v>
      </c>
      <c r="CZ152" s="442">
        <v>0</v>
      </c>
      <c r="DA152" s="442">
        <f>'[7]численность 2020'!I163</f>
        <v>0</v>
      </c>
      <c r="DB152" s="441">
        <v>0</v>
      </c>
      <c r="DC152" s="441">
        <v>0</v>
      </c>
      <c r="DD152" s="441">
        <f t="shared" si="1167"/>
        <v>0</v>
      </c>
      <c r="DE152" s="443">
        <f>'[7]заявки 2020-2021'!I155</f>
        <v>0</v>
      </c>
      <c r="DF152" s="444">
        <f t="shared" si="1168"/>
        <v>0</v>
      </c>
      <c r="DG152" s="445">
        <f t="shared" si="1169"/>
        <v>0</v>
      </c>
      <c r="DH152" s="446"/>
      <c r="DI152" s="442">
        <v>0</v>
      </c>
      <c r="DJ152" s="442">
        <v>0</v>
      </c>
      <c r="DK152" s="442">
        <f>'[7]численность 2020'!J163</f>
        <v>1.181347131729126</v>
      </c>
      <c r="DL152" s="441">
        <v>0</v>
      </c>
      <c r="DM152" s="441">
        <v>0</v>
      </c>
      <c r="DN152" s="441">
        <f t="shared" si="1170"/>
        <v>1.3199409293062861e-002</v>
      </c>
      <c r="DO152" s="443">
        <f>'[7]заявки 2020-2021'!P155</f>
        <v>0</v>
      </c>
      <c r="DP152" s="444">
        <f t="shared" si="1171"/>
        <v>0.1181347131729126</v>
      </c>
      <c r="DQ152" s="445">
        <f t="shared" si="1172"/>
        <v>0</v>
      </c>
      <c r="DR152" s="446"/>
      <c r="DS152" s="442">
        <v>0</v>
      </c>
      <c r="DT152" s="447">
        <v>0</v>
      </c>
      <c r="DU152" s="447">
        <f>'[7]заявки 2020-2021'!Q155</f>
        <v>0</v>
      </c>
      <c r="DV152" s="441">
        <f t="shared" si="1129"/>
        <v>0</v>
      </c>
      <c r="DW152" s="441">
        <v>0</v>
      </c>
      <c r="DX152" s="441">
        <f t="shared" si="1152"/>
        <v>0</v>
      </c>
      <c r="DY152" s="443">
        <f>'[7]заявки 2020-2021'!S155</f>
        <v>0</v>
      </c>
      <c r="DZ152" s="444">
        <f t="shared" si="1174"/>
        <v>0</v>
      </c>
      <c r="EA152" s="445">
        <f t="shared" si="1173"/>
        <v>0</v>
      </c>
      <c r="EB152" s="446"/>
    </row>
    <row r="153" s="465" customFormat="1" ht="52.5" customHeight="1">
      <c r="A153" s="466" t="s">
        <v>345</v>
      </c>
      <c r="B153" s="467">
        <f>'[7]численность 2020'!C168</f>
        <v>222.20001220703125</v>
      </c>
      <c r="C153" s="468">
        <v>122.807121</v>
      </c>
      <c r="D153" s="468">
        <v>411.34970099999998</v>
      </c>
      <c r="E153" s="468">
        <f>'[7]численность 2020'!D168</f>
        <v>562.87872314453125</v>
      </c>
      <c r="F153" s="467">
        <v>0.55216500000000002</v>
      </c>
      <c r="G153" s="467">
        <f t="shared" si="1124"/>
        <v>1.8512586783499632</v>
      </c>
      <c r="H153" s="467">
        <f t="shared" si="1117"/>
        <v>2.5332074357407244</v>
      </c>
      <c r="I153" s="469">
        <f>'[7]заявки 2020-2021'!O156</f>
        <v>102</v>
      </c>
      <c r="J153" s="470">
        <f t="shared" si="1118"/>
        <v>197.00755310058594</v>
      </c>
      <c r="K153" s="471">
        <f t="shared" si="1154"/>
        <v>102</v>
      </c>
      <c r="L153" s="472">
        <v>102</v>
      </c>
      <c r="M153" s="468">
        <v>62</v>
      </c>
      <c r="N153" s="468">
        <v>68</v>
      </c>
      <c r="O153" s="473">
        <f>'[7]заявки 2020-2021'!K156</f>
        <v>112</v>
      </c>
      <c r="P153" s="441">
        <f t="shared" si="1125"/>
        <v>0.27902788746128648</v>
      </c>
      <c r="Q153" s="467">
        <v>0.30611300000000002</v>
      </c>
      <c r="R153" s="467">
        <f t="shared" si="1120"/>
        <v>0.50405037734942071</v>
      </c>
      <c r="S153" s="469">
        <f>'[7]заявки 2020-2021'!M156</f>
        <v>11</v>
      </c>
      <c r="T153" s="469">
        <f>'[7]заявки 2020-2021'!N156</f>
        <v>10</v>
      </c>
      <c r="U153" s="470">
        <f t="shared" si="1131"/>
        <v>16.800000000000001</v>
      </c>
      <c r="V153" s="471">
        <f t="shared" si="1132"/>
        <v>11</v>
      </c>
      <c r="W153" s="472">
        <v>11</v>
      </c>
      <c r="X153" s="472">
        <v>10</v>
      </c>
      <c r="Y153" s="474"/>
      <c r="Z153" s="468">
        <v>27.021162</v>
      </c>
      <c r="AA153" s="468">
        <v>56.711502000000003</v>
      </c>
      <c r="AB153" s="468">
        <f>'[7]численность 2020'!E168</f>
        <v>471.75579833984375</v>
      </c>
      <c r="AC153" s="467">
        <v>0.121493</v>
      </c>
      <c r="AD153" s="467">
        <v>0.25529600000000002</v>
      </c>
      <c r="AE153" s="467">
        <f t="shared" si="1133"/>
        <v>2.1231132872319241</v>
      </c>
      <c r="AF153" s="469">
        <f>'[7]заявки 2020-2021'!J156</f>
        <v>16</v>
      </c>
      <c r="AG153" s="470">
        <f t="shared" si="1155"/>
        <v>23.58778991699219</v>
      </c>
      <c r="AH153" s="471">
        <f t="shared" si="1134"/>
        <v>16</v>
      </c>
      <c r="AI153" s="475">
        <f t="shared" si="1135"/>
        <v>6.75</v>
      </c>
      <c r="AJ153" s="472">
        <v>9</v>
      </c>
      <c r="AK153" s="472">
        <v>6</v>
      </c>
      <c r="AL153" s="468">
        <v>2109.9504390000002</v>
      </c>
      <c r="AM153" s="468">
        <v>2626.6115719999998</v>
      </c>
      <c r="AN153" s="468">
        <f>'[7]численность 2020'!F168</f>
        <v>3352.3271484375</v>
      </c>
      <c r="AO153" s="467">
        <v>9.4867609999999996</v>
      </c>
      <c r="AP153" s="467">
        <v>11.824128</v>
      </c>
      <c r="AQ153" s="467">
        <f t="shared" si="1126"/>
        <v>15.086980037219906</v>
      </c>
      <c r="AR153" s="469">
        <f>'[7]заявки 2020-2021'!D156</f>
        <v>603</v>
      </c>
      <c r="AS153" s="469">
        <f>'[7]заявки 2020-2021'!E156</f>
        <v>25</v>
      </c>
      <c r="AT153" s="470">
        <f t="shared" si="1156"/>
        <v>502.84907226562495</v>
      </c>
      <c r="AU153" s="475">
        <f t="shared" si="1127"/>
        <v>502.84907226562495</v>
      </c>
      <c r="AV153" s="472">
        <v>603</v>
      </c>
      <c r="AW153" s="470">
        <f t="shared" si="1121"/>
        <v>150.75</v>
      </c>
      <c r="AX153" s="471">
        <f t="shared" si="1122"/>
        <v>25</v>
      </c>
      <c r="AY153" s="472">
        <v>25</v>
      </c>
      <c r="AZ153" s="470">
        <f t="shared" si="1123"/>
        <v>301.5</v>
      </c>
      <c r="BA153" s="472">
        <v>301</v>
      </c>
      <c r="BB153" s="468">
        <v>107.371826171875</v>
      </c>
      <c r="BC153" s="468">
        <v>243.16662600000001</v>
      </c>
      <c r="BD153" s="468">
        <f>'[7]численность 2020'!G168</f>
        <v>459.48965454101563</v>
      </c>
      <c r="BE153" s="467">
        <v>0.482765</v>
      </c>
      <c r="BF153" s="467">
        <v>1.0946549999999999</v>
      </c>
      <c r="BG153" s="467">
        <f t="shared" si="1157"/>
        <v>2.06791012285316</v>
      </c>
      <c r="BH153" s="469">
        <f>'[7]заявки 2020-2021'!B156</f>
        <v>22</v>
      </c>
      <c r="BI153" s="469">
        <f>'[7]заявки 2020-2021'!C156</f>
        <v>0</v>
      </c>
      <c r="BJ153" s="470">
        <f t="shared" si="1158"/>
        <v>32.164275817871093</v>
      </c>
      <c r="BK153" s="475">
        <f t="shared" si="1159"/>
        <v>22</v>
      </c>
      <c r="BL153" s="472">
        <v>22</v>
      </c>
      <c r="BM153" s="470">
        <f t="shared" si="1128"/>
        <v>5.5</v>
      </c>
      <c r="BN153" s="471">
        <f t="shared" si="1160"/>
        <v>0</v>
      </c>
      <c r="BO153" s="472"/>
      <c r="BP153" s="470">
        <f t="shared" si="1139"/>
        <v>4.4000000000000004</v>
      </c>
      <c r="BQ153" s="472">
        <v>4</v>
      </c>
      <c r="BR153" s="468">
        <v>172.495544</v>
      </c>
      <c r="BS153" s="468">
        <v>347.82678199999998</v>
      </c>
      <c r="BT153" s="468">
        <f>'[7]численность 2020'!H168</f>
        <v>508.37063598632813</v>
      </c>
      <c r="BU153" s="467">
        <v>0.77557500000000001</v>
      </c>
      <c r="BV153" s="467">
        <v>1.5658000000000001</v>
      </c>
      <c r="BW153" s="467">
        <f t="shared" si="1161"/>
        <v>2.2878965259131583</v>
      </c>
      <c r="BX153" s="469">
        <f>'[7]заявки 2020-2021'!F156</f>
        <v>24</v>
      </c>
      <c r="BY153" s="469">
        <f>'[7]заявки 2020-2021'!G156</f>
        <v>6</v>
      </c>
      <c r="BZ153" s="469">
        <f>'[7]заявки 2020-2021'!H156</f>
        <v>6</v>
      </c>
      <c r="CA153" s="470">
        <f t="shared" si="1162"/>
        <v>35.585944519042975</v>
      </c>
      <c r="CB153" s="475">
        <f t="shared" si="1163"/>
        <v>24</v>
      </c>
      <c r="CC153" s="472">
        <v>24</v>
      </c>
      <c r="CD153" s="470">
        <f t="shared" si="1142"/>
        <v>3</v>
      </c>
      <c r="CE153" s="471">
        <f t="shared" si="1164"/>
        <v>3</v>
      </c>
      <c r="CF153" s="472">
        <v>3</v>
      </c>
      <c r="CG153" s="470">
        <f t="shared" si="1144"/>
        <v>3</v>
      </c>
      <c r="CH153" s="471">
        <f t="shared" si="1165"/>
        <v>3</v>
      </c>
      <c r="CI153" s="472">
        <v>3</v>
      </c>
      <c r="CJ153" s="470">
        <f t="shared" si="1146"/>
        <v>4.8000000000000007</v>
      </c>
      <c r="CK153" s="472">
        <v>4</v>
      </c>
      <c r="CL153" s="476">
        <f t="shared" si="1166"/>
        <v>1</v>
      </c>
      <c r="CM153" s="468"/>
      <c r="CN153" s="468">
        <v>117</v>
      </c>
      <c r="CO153" s="468" t="e">
        <f>#NAME?</f>
        <v>#REF!</v>
      </c>
      <c r="CP153" s="467"/>
      <c r="CQ153" s="467">
        <v>0.54000000000000004</v>
      </c>
      <c r="CR153" s="467" t="e">
        <f>#NAME?</f>
        <v>#REF!</v>
      </c>
      <c r="CS153" s="469" t="e">
        <f>#NAME?</f>
        <v>#REF!</v>
      </c>
      <c r="CT153" s="470" t="e">
        <f>IF((CO153*0.10000000000000001)&gt;0,CO153*0.80000000000000004,0)</f>
        <v>#REF!</v>
      </c>
      <c r="CU153" s="475" t="e">
        <f>IF(CS153&lt;CT153,CS153,CT153)</f>
        <v>#REF!</v>
      </c>
      <c r="CV153" s="472"/>
      <c r="CW153" s="470">
        <f>CV153*0.80000000000000004</f>
        <v>0</v>
      </c>
      <c r="CX153" s="472"/>
      <c r="CY153" s="468">
        <v>0</v>
      </c>
      <c r="CZ153" s="468">
        <v>0</v>
      </c>
      <c r="DA153" s="468">
        <f>'[7]численность 2020'!I168</f>
        <v>0</v>
      </c>
      <c r="DB153" s="467">
        <v>0</v>
      </c>
      <c r="DC153" s="467">
        <v>0</v>
      </c>
      <c r="DD153" s="467">
        <f t="shared" si="1167"/>
        <v>0</v>
      </c>
      <c r="DE153" s="469">
        <f>'[7]заявки 2020-2021'!I156</f>
        <v>0</v>
      </c>
      <c r="DF153" s="470">
        <f t="shared" si="1168"/>
        <v>0</v>
      </c>
      <c r="DG153" s="471">
        <f t="shared" si="1169"/>
        <v>0</v>
      </c>
      <c r="DH153" s="472"/>
      <c r="DI153" s="468">
        <v>3.5908519999999999</v>
      </c>
      <c r="DJ153" s="468">
        <v>5.509493</v>
      </c>
      <c r="DK153" s="468">
        <f>'[7]численность 2020'!J168</f>
        <v>4.8559861183166504</v>
      </c>
      <c r="DL153" s="467">
        <v>2.4802000000000001e-002</v>
      </c>
      <c r="DM153" s="467">
        <v>2.4802000000000001e-002</v>
      </c>
      <c r="DN153" s="467">
        <f t="shared" si="1170"/>
        <v>2.1854121744116578e-002</v>
      </c>
      <c r="DO153" s="469">
        <f>'[7]заявки 2020-2021'!P156</f>
        <v>0</v>
      </c>
      <c r="DP153" s="470">
        <f t="shared" si="1171"/>
        <v>0.48559861183166508</v>
      </c>
      <c r="DQ153" s="471">
        <f t="shared" si="1172"/>
        <v>0</v>
      </c>
      <c r="DR153" s="472"/>
      <c r="DS153" s="468">
        <v>270</v>
      </c>
      <c r="DT153" s="473">
        <v>270</v>
      </c>
      <c r="DU153" s="473">
        <f>'[7]заявки 2020-2021'!Q156</f>
        <v>270</v>
      </c>
      <c r="DV153" s="441">
        <f t="shared" si="1129"/>
        <v>1.2151214453959251</v>
      </c>
      <c r="DW153" s="467">
        <v>1.2154499999999999</v>
      </c>
      <c r="DX153" s="467">
        <f t="shared" si="1152"/>
        <v>1.2151214453959251</v>
      </c>
      <c r="DY153" s="469">
        <f>'[7]заявки 2020-2021'!S156</f>
        <v>27</v>
      </c>
      <c r="DZ153" s="470">
        <f t="shared" si="1174"/>
        <v>27</v>
      </c>
      <c r="EA153" s="471">
        <f t="shared" si="1173"/>
        <v>27</v>
      </c>
      <c r="EB153" s="472">
        <v>27</v>
      </c>
    </row>
    <row r="154" s="392" customFormat="1" ht="51" customHeight="1">
      <c r="A154" s="152" t="s">
        <v>1023</v>
      </c>
      <c r="B154" s="441">
        <f>'[7]численность 2020'!C167</f>
        <v>175.87199401855469</v>
      </c>
      <c r="C154" s="442">
        <v>275.88220200000001</v>
      </c>
      <c r="D154" s="442">
        <v>313.55075099999999</v>
      </c>
      <c r="E154" s="442">
        <f>'[7]численность 2020'!D167</f>
        <v>173.07002258300781</v>
      </c>
      <c r="F154" s="441">
        <v>1.5686530000000001</v>
      </c>
      <c r="G154" s="441">
        <f t="shared" si="1124"/>
        <v>1.7828350243151387</v>
      </c>
      <c r="H154" s="441">
        <f t="shared" si="1117"/>
        <v>0.98406812038958713</v>
      </c>
      <c r="I154" s="443">
        <f>'[7]заявки 2020-2021'!O160</f>
        <v>60</v>
      </c>
      <c r="J154" s="444">
        <f t="shared" si="1118"/>
        <v>60.57450790405273</v>
      </c>
      <c r="K154" s="445">
        <f t="shared" si="1154"/>
        <v>60</v>
      </c>
      <c r="L154" s="446">
        <v>35</v>
      </c>
      <c r="M154" s="442">
        <v>50</v>
      </c>
      <c r="N154" s="442">
        <v>80</v>
      </c>
      <c r="O154" s="447">
        <f>'[7]заявки 2020-2021'!K160</f>
        <v>50</v>
      </c>
      <c r="P154" s="441">
        <f t="shared" si="1125"/>
        <v>0.28429768070250538</v>
      </c>
      <c r="Q154" s="441">
        <v>0.454876</v>
      </c>
      <c r="R154" s="441">
        <f t="shared" si="1120"/>
        <v>0.28429768070250538</v>
      </c>
      <c r="S154" s="443">
        <f>'[7]заявки 2020-2021'!M160</f>
        <v>7</v>
      </c>
      <c r="T154" s="443">
        <f>'[7]заявки 2020-2021'!N160</f>
        <v>5</v>
      </c>
      <c r="U154" s="444">
        <f t="shared" si="1131"/>
        <v>7.5</v>
      </c>
      <c r="V154" s="445">
        <f t="shared" si="1132"/>
        <v>7</v>
      </c>
      <c r="W154" s="446">
        <v>7</v>
      </c>
      <c r="X154" s="446">
        <v>5</v>
      </c>
      <c r="Y154" s="448"/>
      <c r="Z154" s="442">
        <v>562.07720900000004</v>
      </c>
      <c r="AA154" s="442">
        <v>671.32525599999997</v>
      </c>
      <c r="AB154" s="442">
        <f>'[7]численность 2020'!E167</f>
        <v>583.99114990234375</v>
      </c>
      <c r="AC154" s="441">
        <v>3.195945</v>
      </c>
      <c r="AD154" s="441">
        <v>3.8171240000000002</v>
      </c>
      <c r="AE154" s="441">
        <f t="shared" si="1133"/>
        <v>3.3205465893605099</v>
      </c>
      <c r="AF154" s="443">
        <f>'[7]заявки 2020-2021'!J160</f>
        <v>29</v>
      </c>
      <c r="AG154" s="444">
        <f t="shared" si="1155"/>
        <v>29.19955749511719</v>
      </c>
      <c r="AH154" s="445">
        <f t="shared" si="1134"/>
        <v>29</v>
      </c>
      <c r="AI154" s="449">
        <f t="shared" si="1135"/>
        <v>21.75</v>
      </c>
      <c r="AJ154" s="446">
        <v>29</v>
      </c>
      <c r="AK154" s="446">
        <v>21</v>
      </c>
      <c r="AL154" s="442">
        <v>52.810329000000003</v>
      </c>
      <c r="AM154" s="442">
        <v>103.863686</v>
      </c>
      <c r="AN154" s="442">
        <f>'[7]численность 2020'!F167</f>
        <v>97.351898193359375</v>
      </c>
      <c r="AO154" s="441">
        <v>0.30027700000000002</v>
      </c>
      <c r="AP154" s="441">
        <v>0.59056399999999998</v>
      </c>
      <c r="AQ154" s="441">
        <f t="shared" si="1126"/>
        <v>0.55353837736716993</v>
      </c>
      <c r="AR154" s="443">
        <f>'[7]заявки 2020-2021'!D160</f>
        <v>2</v>
      </c>
      <c r="AS154" s="443">
        <f>'[7]заявки 2020-2021'!E160</f>
        <v>0</v>
      </c>
      <c r="AT154" s="444">
        <f t="shared" si="1156"/>
        <v>2.9205569458007812</v>
      </c>
      <c r="AU154" s="449">
        <f t="shared" si="1127"/>
        <v>2</v>
      </c>
      <c r="AV154" s="446">
        <v>2</v>
      </c>
      <c r="AW154" s="444">
        <f t="shared" si="1121"/>
        <v>0</v>
      </c>
      <c r="AX154" s="445">
        <f t="shared" si="1122"/>
        <v>0</v>
      </c>
      <c r="AY154" s="446"/>
      <c r="AZ154" s="444">
        <f t="shared" si="1123"/>
        <v>1</v>
      </c>
      <c r="BA154" s="446">
        <v>1</v>
      </c>
      <c r="BB154" s="442">
        <v>72.123497</v>
      </c>
      <c r="BC154" s="442">
        <v>81.686508000000003</v>
      </c>
      <c r="BD154" s="442">
        <f>'[7]численность 2020'!G167</f>
        <v>43.988632202148438</v>
      </c>
      <c r="BE154" s="441">
        <v>0.41009099999999998</v>
      </c>
      <c r="BF154" s="441">
        <v>0.46446599999999999</v>
      </c>
      <c r="BG154" s="441">
        <f t="shared" si="1157"/>
        <v>0.25011732224692684</v>
      </c>
      <c r="BH154" s="443">
        <f>'[7]заявки 2020-2021'!B160</f>
        <v>1</v>
      </c>
      <c r="BI154" s="443">
        <f>'[7]заявки 2020-2021'!C160</f>
        <v>0</v>
      </c>
      <c r="BJ154" s="444">
        <f t="shared" si="1158"/>
        <v>1.3196589660644531</v>
      </c>
      <c r="BK154" s="449">
        <f t="shared" si="1159"/>
        <v>1</v>
      </c>
      <c r="BL154" s="446">
        <v>1</v>
      </c>
      <c r="BM154" s="444">
        <f t="shared" si="1128"/>
        <v>0</v>
      </c>
      <c r="BN154" s="445">
        <f t="shared" si="1160"/>
        <v>0</v>
      </c>
      <c r="BO154" s="446"/>
      <c r="BP154" s="444">
        <f t="shared" si="1139"/>
        <v>0.20000000000000001</v>
      </c>
      <c r="BQ154" s="446"/>
      <c r="BR154" s="442">
        <v>214.367065</v>
      </c>
      <c r="BS154" s="442">
        <v>266.97540299999997</v>
      </c>
      <c r="BT154" s="442">
        <f>'[7]численность 2020'!H167</f>
        <v>161.29165649414063</v>
      </c>
      <c r="BU154" s="441">
        <v>1.2188810000000001</v>
      </c>
      <c r="BV154" s="441">
        <v>1.5180100000000001</v>
      </c>
      <c r="BW154" s="441">
        <f t="shared" si="1161"/>
        <v>0.91709687715898747</v>
      </c>
      <c r="BX154" s="443">
        <f>'[7]заявки 2020-2021'!F160</f>
        <v>4</v>
      </c>
      <c r="BY154" s="443">
        <f>'[7]заявки 2020-2021'!G160</f>
        <v>0</v>
      </c>
      <c r="BZ154" s="443">
        <f>'[7]заявки 2020-2021'!H160</f>
        <v>0</v>
      </c>
      <c r="CA154" s="444">
        <f t="shared" si="1162"/>
        <v>4.8387496948242186</v>
      </c>
      <c r="CB154" s="449">
        <f t="shared" si="1163"/>
        <v>4</v>
      </c>
      <c r="CC154" s="446">
        <v>4</v>
      </c>
      <c r="CD154" s="444">
        <f t="shared" si="1142"/>
        <v>0.5</v>
      </c>
      <c r="CE154" s="445">
        <f t="shared" si="1164"/>
        <v>0</v>
      </c>
      <c r="CF154" s="446"/>
      <c r="CG154" s="444">
        <f t="shared" si="1144"/>
        <v>0.5</v>
      </c>
      <c r="CH154" s="445">
        <f t="shared" si="1165"/>
        <v>0</v>
      </c>
      <c r="CI154" s="446"/>
      <c r="CJ154" s="444">
        <f t="shared" si="1146"/>
        <v>0.80000000000000004</v>
      </c>
      <c r="CK154" s="446"/>
      <c r="CL154" s="450">
        <f t="shared" si="1166"/>
        <v>1</v>
      </c>
      <c r="CM154" s="442"/>
      <c r="CN154" s="442">
        <v>0</v>
      </c>
      <c r="CO154" s="442" t="e">
        <f>#NAME?</f>
        <v>#REF!</v>
      </c>
      <c r="CP154" s="441"/>
      <c r="CQ154" s="441">
        <v>0</v>
      </c>
      <c r="CR154" s="441" t="e">
        <f>#NAME?</f>
        <v>#REF!</v>
      </c>
      <c r="CS154" s="443" t="e">
        <f>#NAME?</f>
        <v>#REF!</v>
      </c>
      <c r="CT154" s="444" t="e">
        <f t="shared" si="1183"/>
        <v>#REF!</v>
      </c>
      <c r="CU154" s="449"/>
      <c r="CV154" s="446"/>
      <c r="CW154" s="444"/>
      <c r="CX154" s="446"/>
      <c r="CY154" s="442">
        <v>0</v>
      </c>
      <c r="CZ154" s="442">
        <v>0</v>
      </c>
      <c r="DA154" s="442">
        <f>'[7]численность 2020'!I167</f>
        <v>0</v>
      </c>
      <c r="DB154" s="441">
        <v>0</v>
      </c>
      <c r="DC154" s="441">
        <v>0</v>
      </c>
      <c r="DD154" s="441">
        <f t="shared" si="1167"/>
        <v>0</v>
      </c>
      <c r="DE154" s="443">
        <f>'[7]заявки 2020-2021'!I160</f>
        <v>0</v>
      </c>
      <c r="DF154" s="444">
        <f t="shared" si="1168"/>
        <v>0</v>
      </c>
      <c r="DG154" s="445">
        <f t="shared" si="1169"/>
        <v>0</v>
      </c>
      <c r="DH154" s="446"/>
      <c r="DI154" s="442">
        <v>3.2843119999999999</v>
      </c>
      <c r="DJ154" s="442">
        <v>2.6129229999999999</v>
      </c>
      <c r="DK154" s="442">
        <f>'[7]численность 2020'!J167</f>
        <v>2.4037506580352783</v>
      </c>
      <c r="DL154" s="441">
        <v>1.4857e-002</v>
      </c>
      <c r="DM154" s="441">
        <v>1.4857e-002</v>
      </c>
      <c r="DN154" s="441">
        <f t="shared" si="1170"/>
        <v>1.3667614741331015e-002</v>
      </c>
      <c r="DO154" s="443">
        <f>'[7]заявки 2020-2021'!P160</f>
        <v>0</v>
      </c>
      <c r="DP154" s="444">
        <f t="shared" si="1171"/>
        <v>0.24037506580352785</v>
      </c>
      <c r="DQ154" s="445">
        <f t="shared" si="1172"/>
        <v>0</v>
      </c>
      <c r="DR154" s="446"/>
      <c r="DS154" s="442">
        <v>0</v>
      </c>
      <c r="DT154" s="447">
        <v>0</v>
      </c>
      <c r="DU154" s="447">
        <f>'[7]заявки 2020-2021'!Q160</f>
        <v>0</v>
      </c>
      <c r="DV154" s="441">
        <f t="shared" si="1129"/>
        <v>0</v>
      </c>
      <c r="DW154" s="441">
        <v>0</v>
      </c>
      <c r="DX154" s="441">
        <f t="shared" si="1152"/>
        <v>0</v>
      </c>
      <c r="DY154" s="443">
        <f>'[7]заявки 2020-2021'!S160</f>
        <v>0</v>
      </c>
      <c r="DZ154" s="444">
        <f t="shared" si="1174"/>
        <v>0</v>
      </c>
      <c r="EA154" s="445">
        <f t="shared" si="1173"/>
        <v>0</v>
      </c>
      <c r="EB154" s="446"/>
    </row>
    <row r="155" ht="48.75" customHeight="1">
      <c r="A155" s="152" t="s">
        <v>347</v>
      </c>
      <c r="B155" s="441">
        <f>'[7]численность 2020'!C165</f>
        <v>121.40599060058594</v>
      </c>
      <c r="C155" s="442">
        <v>389.42810100000003</v>
      </c>
      <c r="D155" s="442">
        <v>529.72186299999998</v>
      </c>
      <c r="E155" s="442">
        <f>'[7]численность 2020'!D165</f>
        <v>627.78460693359375</v>
      </c>
      <c r="F155" s="441">
        <v>3.2076250000000002</v>
      </c>
      <c r="G155" s="441">
        <f t="shared" si="1124"/>
        <v>4.3632267252421082</v>
      </c>
      <c r="H155" s="441">
        <f t="shared" si="1117"/>
        <v>5.1709524697092162</v>
      </c>
      <c r="I155" s="443">
        <f>'[7]заявки 2020-2021'!O157</f>
        <v>200</v>
      </c>
      <c r="J155" s="444">
        <f t="shared" si="1118"/>
        <v>219.7246124267578</v>
      </c>
      <c r="K155" s="445">
        <f t="shared" si="1154"/>
        <v>200</v>
      </c>
      <c r="L155" s="446">
        <v>200</v>
      </c>
      <c r="M155" s="442">
        <v>55</v>
      </c>
      <c r="N155" s="442">
        <v>50</v>
      </c>
      <c r="O155" s="447">
        <f>'[7]заявки 2020-2021'!K157</f>
        <v>63</v>
      </c>
      <c r="P155" s="441">
        <f t="shared" si="1125"/>
        <v>0.45302542096909143</v>
      </c>
      <c r="Q155" s="441">
        <v>0.407578</v>
      </c>
      <c r="R155" s="441">
        <f t="shared" si="1120"/>
        <v>0.51892002765550471</v>
      </c>
      <c r="S155" s="443">
        <f>'[7]заявки 2020-2021'!M157</f>
        <v>4</v>
      </c>
      <c r="T155" s="443">
        <f>'[7]заявки 2020-2021'!N157</f>
        <v>3</v>
      </c>
      <c r="U155" s="444">
        <f t="shared" si="1131"/>
        <v>9.4499999999999993</v>
      </c>
      <c r="V155" s="445">
        <f t="shared" si="1132"/>
        <v>4</v>
      </c>
      <c r="W155" s="446">
        <v>4</v>
      </c>
      <c r="X155" s="446">
        <v>3</v>
      </c>
      <c r="Y155" s="448"/>
      <c r="Z155" s="442">
        <v>1056.308716</v>
      </c>
      <c r="AA155" s="442">
        <v>1011.355286</v>
      </c>
      <c r="AB155" s="442">
        <f>'[7]численность 2020'!E165</f>
        <v>1183.50439453125</v>
      </c>
      <c r="AC155" s="441">
        <v>8.7005590000000002</v>
      </c>
      <c r="AD155" s="441">
        <v>8.2441169999999993</v>
      </c>
      <c r="AE155" s="441">
        <f t="shared" si="1133"/>
        <v>9.7483195736598027</v>
      </c>
      <c r="AF155" s="443">
        <f>'[7]заявки 2020-2021'!J157</f>
        <v>62</v>
      </c>
      <c r="AG155" s="444">
        <f t="shared" si="1155"/>
        <v>59.175219726562503</v>
      </c>
      <c r="AH155" s="445">
        <f t="shared" si="1134"/>
        <v>59.175219726562503</v>
      </c>
      <c r="AI155" s="449">
        <f t="shared" si="1135"/>
        <v>44.25</v>
      </c>
      <c r="AJ155" s="446">
        <v>59</v>
      </c>
      <c r="AK155" s="446">
        <v>44</v>
      </c>
      <c r="AL155" s="442">
        <v>717.36755400000004</v>
      </c>
      <c r="AM155" s="442">
        <v>651.66570999999999</v>
      </c>
      <c r="AN155" s="442">
        <f>'[7]численность 2020'!F165</f>
        <v>846.1856689453125</v>
      </c>
      <c r="AO155" s="441">
        <v>5.9087829999999997</v>
      </c>
      <c r="AP155" s="441">
        <v>5.3120880000000001</v>
      </c>
      <c r="AQ155" s="441">
        <f t="shared" si="1126"/>
        <v>6.9698839798538623</v>
      </c>
      <c r="AR155" s="443">
        <f>'[7]заявки 2020-2021'!D157</f>
        <v>63</v>
      </c>
      <c r="AS155" s="443">
        <f>'[7]заявки 2020-2021'!E157</f>
        <v>6</v>
      </c>
      <c r="AT155" s="444">
        <f t="shared" si="1156"/>
        <v>84.618566894531256</v>
      </c>
      <c r="AU155" s="449">
        <f t="shared" si="1127"/>
        <v>63</v>
      </c>
      <c r="AV155" s="446">
        <v>63</v>
      </c>
      <c r="AW155" s="444">
        <f t="shared" si="1121"/>
        <v>15.75</v>
      </c>
      <c r="AX155" s="445">
        <f t="shared" si="1122"/>
        <v>6</v>
      </c>
      <c r="AY155" s="446">
        <v>6</v>
      </c>
      <c r="AZ155" s="444">
        <f t="shared" si="1123"/>
        <v>31.5</v>
      </c>
      <c r="BA155" s="446">
        <v>31</v>
      </c>
      <c r="BB155" s="442">
        <v>154.75145000000001</v>
      </c>
      <c r="BC155" s="442">
        <v>138.59757999999999</v>
      </c>
      <c r="BD155" s="442">
        <f>'[7]численность 2020'!G165</f>
        <v>152.19261169433594</v>
      </c>
      <c r="BE155" s="441">
        <v>1.2746500000000001</v>
      </c>
      <c r="BF155" s="441">
        <v>1.129786</v>
      </c>
      <c r="BG155" s="441">
        <f t="shared" si="1157"/>
        <v>1.2535840360220365</v>
      </c>
      <c r="BH155" s="443">
        <f>'[7]заявки 2020-2021'!B157</f>
        <v>9</v>
      </c>
      <c r="BI155" s="443">
        <f>'[7]заявки 2020-2021'!C157</f>
        <v>0</v>
      </c>
      <c r="BJ155" s="444">
        <f t="shared" si="1158"/>
        <v>7.6096305847167969</v>
      </c>
      <c r="BK155" s="449">
        <f t="shared" si="1159"/>
        <v>7.6096305847167969</v>
      </c>
      <c r="BL155" s="446">
        <v>7</v>
      </c>
      <c r="BM155" s="444">
        <f t="shared" si="1128"/>
        <v>1.75</v>
      </c>
      <c r="BN155" s="445">
        <f t="shared" si="1160"/>
        <v>0</v>
      </c>
      <c r="BO155" s="446"/>
      <c r="BP155" s="444">
        <f t="shared" si="1139"/>
        <v>1.4000000000000001</v>
      </c>
      <c r="BQ155" s="446">
        <v>1</v>
      </c>
      <c r="BR155" s="442">
        <v>315.63165299999997</v>
      </c>
      <c r="BS155" s="442">
        <v>536.11370799999997</v>
      </c>
      <c r="BT155" s="442">
        <f>'[7]численность 2020'!H165</f>
        <v>445.3636474609375</v>
      </c>
      <c r="BU155" s="441">
        <v>2.5997810000000001</v>
      </c>
      <c r="BV155" s="441">
        <v>4.3701600000000003</v>
      </c>
      <c r="BW155" s="441">
        <f t="shared" si="1161"/>
        <v>3.6683827977331132</v>
      </c>
      <c r="BX155" s="443">
        <f>'[7]заявки 2020-2021'!F157</f>
        <v>33</v>
      </c>
      <c r="BY155" s="443">
        <f>'[7]заявки 2020-2021'!G157</f>
        <v>3</v>
      </c>
      <c r="BZ155" s="443">
        <f>'[7]заявки 2020-2021'!H157</f>
        <v>5</v>
      </c>
      <c r="CA155" s="444">
        <f t="shared" si="1162"/>
        <v>31.175455322265627</v>
      </c>
      <c r="CB155" s="449">
        <f t="shared" si="1163"/>
        <v>31.175455322265627</v>
      </c>
      <c r="CC155" s="446">
        <v>31</v>
      </c>
      <c r="CD155" s="444">
        <f t="shared" si="1142"/>
        <v>3.875</v>
      </c>
      <c r="CE155" s="445">
        <f t="shared" si="1164"/>
        <v>3</v>
      </c>
      <c r="CF155" s="446">
        <v>2</v>
      </c>
      <c r="CG155" s="444">
        <f t="shared" si="1144"/>
        <v>3.875</v>
      </c>
      <c r="CH155" s="445">
        <f t="shared" si="1165"/>
        <v>3.875</v>
      </c>
      <c r="CI155" s="446">
        <v>5</v>
      </c>
      <c r="CJ155" s="444">
        <f t="shared" si="1146"/>
        <v>6.2000000000000002</v>
      </c>
      <c r="CK155" s="446">
        <v>6</v>
      </c>
      <c r="CL155" s="450">
        <f t="shared" si="1166"/>
        <v>1</v>
      </c>
      <c r="CM155" s="442">
        <v>175</v>
      </c>
      <c r="CN155" s="442">
        <v>199</v>
      </c>
      <c r="CO155" s="442" t="e">
        <f>#NAME?</f>
        <v>#REF!</v>
      </c>
      <c r="CP155" s="441">
        <v>1.427</v>
      </c>
      <c r="CQ155" s="441">
        <v>1.629</v>
      </c>
      <c r="CR155" s="441" t="e">
        <f>#NAME?</f>
        <v>#REF!</v>
      </c>
      <c r="CS155" s="443" t="e">
        <f>#NAME?</f>
        <v>#REF!</v>
      </c>
      <c r="CT155" s="444" t="e">
        <f t="shared" si="1183"/>
        <v>#REF!</v>
      </c>
      <c r="CU155" s="449" t="e">
        <f t="shared" si="1147"/>
        <v>#REF!</v>
      </c>
      <c r="CV155" s="446"/>
      <c r="CW155" s="444">
        <f t="shared" si="1114"/>
        <v>0</v>
      </c>
      <c r="CX155" s="446"/>
      <c r="CY155" s="442">
        <v>0</v>
      </c>
      <c r="CZ155" s="442">
        <v>0</v>
      </c>
      <c r="DA155" s="442">
        <f>'[7]численность 2020'!I165</f>
        <v>0</v>
      </c>
      <c r="DB155" s="441">
        <v>0</v>
      </c>
      <c r="DC155" s="441">
        <v>0</v>
      </c>
      <c r="DD155" s="441">
        <f t="shared" si="1167"/>
        <v>0</v>
      </c>
      <c r="DE155" s="443">
        <f>'[7]заявки 2020-2021'!I157</f>
        <v>0</v>
      </c>
      <c r="DF155" s="444">
        <f t="shared" si="1168"/>
        <v>0</v>
      </c>
      <c r="DG155" s="445">
        <f t="shared" si="1169"/>
        <v>0</v>
      </c>
      <c r="DH155" s="446"/>
      <c r="DI155" s="442">
        <v>6.5306569999999997</v>
      </c>
      <c r="DJ155" s="442">
        <v>9.9872139999999998</v>
      </c>
      <c r="DK155" s="442">
        <f>'[7]численность 2020'!J165</f>
        <v>10</v>
      </c>
      <c r="DL155" s="441">
        <v>8.1410999999999997e-002</v>
      </c>
      <c r="DM155" s="441">
        <v>8.1410999999999997e-002</v>
      </c>
      <c r="DN155" s="441">
        <f t="shared" si="1170"/>
        <v>8.2368258358016616e-002</v>
      </c>
      <c r="DO155" s="443">
        <f>'[7]заявки 2020-2021'!P157</f>
        <v>1</v>
      </c>
      <c r="DP155" s="444">
        <f t="shared" si="1171"/>
        <v>1</v>
      </c>
      <c r="DQ155" s="445">
        <f t="shared" si="1172"/>
        <v>1</v>
      </c>
      <c r="DR155" s="446">
        <v>1</v>
      </c>
      <c r="DS155" s="442">
        <v>0</v>
      </c>
      <c r="DT155" s="447">
        <v>0</v>
      </c>
      <c r="DU155" s="447">
        <f>'[7]заявки 2020-2021'!Q157</f>
        <v>0</v>
      </c>
      <c r="DV155" s="441">
        <f t="shared" si="1129"/>
        <v>0</v>
      </c>
      <c r="DW155" s="441">
        <v>0</v>
      </c>
      <c r="DX155" s="441">
        <f t="shared" si="1152"/>
        <v>0</v>
      </c>
      <c r="DY155" s="443">
        <f>'[7]заявки 2020-2021'!S157</f>
        <v>0</v>
      </c>
      <c r="DZ155" s="444">
        <f t="shared" si="1174"/>
        <v>0</v>
      </c>
      <c r="EA155" s="445">
        <f t="shared" si="1173"/>
        <v>0</v>
      </c>
      <c r="EB155" s="446"/>
    </row>
    <row r="156" s="392" customFormat="1">
      <c r="A156" s="152" t="s">
        <v>234</v>
      </c>
      <c r="B156" s="441">
        <f>'[7]численность 2020'!C166</f>
        <v>23.579999923706055</v>
      </c>
      <c r="C156" s="442">
        <v>76.815605000000005</v>
      </c>
      <c r="D156" s="442">
        <v>93.594459999999998</v>
      </c>
      <c r="E156" s="442">
        <f>'[7]численность 2020'!D166</f>
        <v>107.58699035644531</v>
      </c>
      <c r="F156" s="441">
        <v>3.2676370000000001</v>
      </c>
      <c r="G156" s="441">
        <f t="shared" si="1124"/>
        <v>3.9692306970534212</v>
      </c>
      <c r="H156" s="441">
        <f t="shared" si="1117"/>
        <v>4.5626374344591571</v>
      </c>
      <c r="I156" s="443">
        <f>'[7]заявки 2020-2021'!O159</f>
        <v>37</v>
      </c>
      <c r="J156" s="444">
        <f t="shared" si="1118"/>
        <v>37.655446624755854</v>
      </c>
      <c r="K156" s="445">
        <f t="shared" si="1154"/>
        <v>37</v>
      </c>
      <c r="L156" s="446">
        <v>37</v>
      </c>
      <c r="M156" s="442">
        <v>12</v>
      </c>
      <c r="N156" s="442">
        <v>12</v>
      </c>
      <c r="O156" s="447">
        <f>'[7]заявки 2020-2021'!K159</f>
        <v>18</v>
      </c>
      <c r="P156" s="441">
        <f t="shared" si="1125"/>
        <v>0.50890585406388611</v>
      </c>
      <c r="Q156" s="441">
        <v>0.50890599999999997</v>
      </c>
      <c r="R156" s="441">
        <f t="shared" si="1120"/>
        <v>0.76335878109582922</v>
      </c>
      <c r="S156" s="443">
        <f>'[7]заявки 2020-2021'!M159</f>
        <v>2</v>
      </c>
      <c r="T156" s="443">
        <f>'[7]заявки 2020-2021'!N159</f>
        <v>1</v>
      </c>
      <c r="U156" s="444">
        <f t="shared" si="1131"/>
        <v>2.6999999999999997</v>
      </c>
      <c r="V156" s="445">
        <f t="shared" si="1132"/>
        <v>2</v>
      </c>
      <c r="W156" s="446">
        <v>2</v>
      </c>
      <c r="X156" s="446">
        <v>1</v>
      </c>
      <c r="Y156" s="448"/>
      <c r="Z156" s="442">
        <v>233.07958984375</v>
      </c>
      <c r="AA156" s="442">
        <v>267.41275000000002</v>
      </c>
      <c r="AB156" s="442">
        <f>'[7]численность 2020'!E166</f>
        <v>303.06781005859375</v>
      </c>
      <c r="AC156" s="441">
        <v>9.9149049999999992</v>
      </c>
      <c r="AD156" s="441">
        <v>11.34066</v>
      </c>
      <c r="AE156" s="441">
        <f t="shared" si="1133"/>
        <v>12.85274855976169</v>
      </c>
      <c r="AF156" s="443">
        <f>'[7]заявки 2020-2021'!J159</f>
        <v>15</v>
      </c>
      <c r="AG156" s="444">
        <f t="shared" si="1155"/>
        <v>15.153390502929689</v>
      </c>
      <c r="AH156" s="445">
        <f t="shared" si="1134"/>
        <v>15</v>
      </c>
      <c r="AI156" s="449">
        <f t="shared" si="1135"/>
        <v>11.25</v>
      </c>
      <c r="AJ156" s="446">
        <v>15</v>
      </c>
      <c r="AK156" s="446">
        <v>11</v>
      </c>
      <c r="AL156" s="442">
        <v>67.755699000000007</v>
      </c>
      <c r="AM156" s="442">
        <v>75.404174999999995</v>
      </c>
      <c r="AN156" s="442">
        <f>'[7]численность 2020'!F166</f>
        <v>82.78912353515625</v>
      </c>
      <c r="AO156" s="441">
        <v>2.8822399999999999</v>
      </c>
      <c r="AP156" s="441">
        <v>3.1978019999999998</v>
      </c>
      <c r="AQ156" s="441">
        <f t="shared" si="1126"/>
        <v>3.5109891349882725</v>
      </c>
      <c r="AR156" s="443">
        <f>'[7]заявки 2020-2021'!D159</f>
        <v>5</v>
      </c>
      <c r="AS156" s="443">
        <f>'[7]заявки 2020-2021'!E159</f>
        <v>1</v>
      </c>
      <c r="AT156" s="444">
        <f t="shared" si="1156"/>
        <v>5.7952386474609376</v>
      </c>
      <c r="AU156" s="449">
        <f t="shared" si="1127"/>
        <v>5</v>
      </c>
      <c r="AV156" s="446">
        <v>5</v>
      </c>
      <c r="AW156" s="444">
        <f t="shared" si="1121"/>
        <v>1.25</v>
      </c>
      <c r="AX156" s="445">
        <f t="shared" si="1122"/>
        <v>1</v>
      </c>
      <c r="AY156" s="446">
        <v>1</v>
      </c>
      <c r="AZ156" s="444">
        <f t="shared" si="1123"/>
        <v>2.5</v>
      </c>
      <c r="BA156" s="446">
        <v>2</v>
      </c>
      <c r="BB156" s="442">
        <v>18.106902999999999</v>
      </c>
      <c r="BC156" s="442">
        <v>23.314404</v>
      </c>
      <c r="BD156" s="442">
        <f>'[7]численность 2020'!G166</f>
        <v>26.870838165283203</v>
      </c>
      <c r="BE156" s="441">
        <v>0.77024400000000004</v>
      </c>
      <c r="BF156" s="441">
        <v>0.98873599999999995</v>
      </c>
      <c r="BG156" s="441">
        <f t="shared" si="1157"/>
        <v>1.139560570492993</v>
      </c>
      <c r="BH156" s="443">
        <f>'[7]заявки 2020-2021'!B159</f>
        <v>1</v>
      </c>
      <c r="BI156" s="443">
        <f>'[7]заявки 2020-2021'!C159</f>
        <v>0</v>
      </c>
      <c r="BJ156" s="444">
        <f t="shared" si="1158"/>
        <v>1.3435419082641602</v>
      </c>
      <c r="BK156" s="449">
        <f t="shared" si="1159"/>
        <v>1</v>
      </c>
      <c r="BL156" s="446">
        <v>1</v>
      </c>
      <c r="BM156" s="444">
        <f t="shared" si="1128"/>
        <v>0</v>
      </c>
      <c r="BN156" s="445">
        <f t="shared" si="1160"/>
        <v>0</v>
      </c>
      <c r="BO156" s="446"/>
      <c r="BP156" s="444">
        <f t="shared" si="1139"/>
        <v>0.20000000000000001</v>
      </c>
      <c r="BQ156" s="446"/>
      <c r="BR156" s="442">
        <v>51.171688000000003</v>
      </c>
      <c r="BS156" s="442">
        <v>62.4351806640625</v>
      </c>
      <c r="BT156" s="442">
        <f>'[7]численность 2020'!H166</f>
        <v>71.523841857910156</v>
      </c>
      <c r="BU156" s="441">
        <v>2.1767780000000001</v>
      </c>
      <c r="BV156" s="441">
        <v>2.647802</v>
      </c>
      <c r="BW156" s="441">
        <f t="shared" si="1161"/>
        <v>3.0332418188858417</v>
      </c>
      <c r="BX156" s="443">
        <f>'[7]заявки 2020-2021'!F159</f>
        <v>5</v>
      </c>
      <c r="BY156" s="443">
        <f>'[7]заявки 2020-2021'!G159</f>
        <v>1</v>
      </c>
      <c r="BZ156" s="443">
        <f>'[7]заявки 2020-2021'!H159</f>
        <v>0</v>
      </c>
      <c r="CA156" s="444">
        <f t="shared" si="1162"/>
        <v>5.0066689300537117</v>
      </c>
      <c r="CB156" s="449">
        <f t="shared" si="1163"/>
        <v>5</v>
      </c>
      <c r="CC156" s="446">
        <v>5</v>
      </c>
      <c r="CD156" s="444">
        <f t="shared" si="1142"/>
        <v>0.625</v>
      </c>
      <c r="CE156" s="445">
        <f t="shared" si="1164"/>
        <v>0.625</v>
      </c>
      <c r="CF156" s="446">
        <v>1</v>
      </c>
      <c r="CG156" s="444">
        <f t="shared" si="1144"/>
        <v>0.625</v>
      </c>
      <c r="CH156" s="445">
        <f t="shared" si="1165"/>
        <v>0</v>
      </c>
      <c r="CI156" s="446"/>
      <c r="CJ156" s="444">
        <f t="shared" si="1146"/>
        <v>1</v>
      </c>
      <c r="CK156" s="446">
        <v>1</v>
      </c>
      <c r="CL156" s="450">
        <f t="shared" si="1166"/>
        <v>1</v>
      </c>
      <c r="CM156" s="442"/>
      <c r="CN156" s="442"/>
      <c r="CO156" s="442"/>
      <c r="CP156" s="441"/>
      <c r="CQ156" s="441"/>
      <c r="CR156" s="441"/>
      <c r="CS156" s="443"/>
      <c r="CT156" s="444"/>
      <c r="CU156" s="449"/>
      <c r="CV156" s="446"/>
      <c r="CW156" s="444"/>
      <c r="CX156" s="446"/>
      <c r="CY156" s="442">
        <v>0</v>
      </c>
      <c r="CZ156" s="442">
        <v>0</v>
      </c>
      <c r="DA156" s="442">
        <f>'[7]численность 2020'!I166</f>
        <v>0</v>
      </c>
      <c r="DB156" s="441">
        <v>0</v>
      </c>
      <c r="DC156" s="441">
        <v>0</v>
      </c>
      <c r="DD156" s="441">
        <f t="shared" si="1167"/>
        <v>0</v>
      </c>
      <c r="DE156" s="443">
        <f>'[7]заявки 2020-2021'!I159</f>
        <v>0</v>
      </c>
      <c r="DF156" s="444">
        <f t="shared" si="1168"/>
        <v>0</v>
      </c>
      <c r="DG156" s="445">
        <f t="shared" si="1169"/>
        <v>0</v>
      </c>
      <c r="DH156" s="446"/>
      <c r="DI156" s="442">
        <v>1.0324679999999999</v>
      </c>
      <c r="DJ156" s="442">
        <v>1.6842859999999999</v>
      </c>
      <c r="DK156" s="442">
        <f>'[7]численность 2020'!J166</f>
        <v>1.813846230506897</v>
      </c>
      <c r="DL156" s="441">
        <v>7.1429000000000006e-002</v>
      </c>
      <c r="DM156" s="441">
        <v>7.1429000000000006e-002</v>
      </c>
      <c r="DN156" s="441">
        <f t="shared" si="1170"/>
        <v>7.6923080423056081e-002</v>
      </c>
      <c r="DO156" s="443">
        <f>'[7]заявки 2020-2021'!P159</f>
        <v>0</v>
      </c>
      <c r="DP156" s="444">
        <f t="shared" si="1171"/>
        <v>0.1813846230506897</v>
      </c>
      <c r="DQ156" s="445">
        <f t="shared" si="1172"/>
        <v>0</v>
      </c>
      <c r="DR156" s="446"/>
      <c r="DS156" s="442">
        <v>0</v>
      </c>
      <c r="DT156" s="447">
        <v>0</v>
      </c>
      <c r="DU156" s="447">
        <f>'[7]заявки 2020-2021'!Q159</f>
        <v>0</v>
      </c>
      <c r="DV156" s="441">
        <f t="shared" si="1129"/>
        <v>0</v>
      </c>
      <c r="DW156" s="441">
        <v>0</v>
      </c>
      <c r="DX156" s="441">
        <f t="shared" si="1152"/>
        <v>0</v>
      </c>
      <c r="DY156" s="443">
        <f>'[7]заявки 2020-2021'!S159</f>
        <v>0</v>
      </c>
      <c r="DZ156" s="444">
        <f t="shared" si="1174"/>
        <v>0</v>
      </c>
      <c r="EA156" s="445">
        <f t="shared" si="1173"/>
        <v>0</v>
      </c>
      <c r="EB156" s="446"/>
    </row>
    <row r="157" ht="36" customHeight="1">
      <c r="A157" s="152" t="s">
        <v>337</v>
      </c>
      <c r="B157" s="441">
        <f>'[7]численность 2020'!C162</f>
        <v>182.58999633789063</v>
      </c>
      <c r="C157" s="442">
        <v>993.46887200000003</v>
      </c>
      <c r="D157" s="442">
        <v>1516.716919</v>
      </c>
      <c r="E157" s="442">
        <f>'[7]численность 2020'!D162</f>
        <v>1117.383056640625</v>
      </c>
      <c r="F157" s="441">
        <v>5.440982</v>
      </c>
      <c r="G157" s="441">
        <f t="shared" si="1124"/>
        <v>8.306681359139537</v>
      </c>
      <c r="H157" s="441">
        <f t="shared" si="1117"/>
        <v>6.1196291092139559</v>
      </c>
      <c r="I157" s="443">
        <f>'[7]заявки 2020-2021'!O158</f>
        <v>530</v>
      </c>
      <c r="J157" s="444">
        <f t="shared" si="1118"/>
        <v>391.08406982421872</v>
      </c>
      <c r="K157" s="445">
        <f t="shared" si="1154"/>
        <v>391.08406982421872</v>
      </c>
      <c r="L157" s="446">
        <v>391</v>
      </c>
      <c r="M157" s="442">
        <v>285</v>
      </c>
      <c r="N157" s="442">
        <v>285</v>
      </c>
      <c r="O157" s="447">
        <f>'[7]заявки 2020-2021'!K158</f>
        <v>285</v>
      </c>
      <c r="P157" s="441">
        <f t="shared" si="1125"/>
        <v>1.5608741207957268</v>
      </c>
      <c r="Q157" s="441">
        <v>1.5608740000000001</v>
      </c>
      <c r="R157" s="441">
        <f t="shared" si="1120"/>
        <v>1.5608741207957268</v>
      </c>
      <c r="S157" s="443">
        <f>'[7]заявки 2020-2021'!M158</f>
        <v>20</v>
      </c>
      <c r="T157" s="443">
        <f>'[7]заявки 2020-2021'!N158</f>
        <v>10</v>
      </c>
      <c r="U157" s="444">
        <f t="shared" si="1131"/>
        <v>42.75</v>
      </c>
      <c r="V157" s="445">
        <f t="shared" si="1132"/>
        <v>20</v>
      </c>
      <c r="W157" s="446">
        <v>20</v>
      </c>
      <c r="X157" s="446">
        <v>10</v>
      </c>
      <c r="Y157" s="448"/>
      <c r="Z157" s="442">
        <v>1831.0036620000001</v>
      </c>
      <c r="AA157" s="442">
        <v>2769.179443</v>
      </c>
      <c r="AB157" s="442">
        <f>'[7]численность 2020'!E162</f>
        <v>2359.1591796875</v>
      </c>
      <c r="AC157" s="441">
        <v>10.027952000000001</v>
      </c>
      <c r="AD157" s="441">
        <v>15.166107</v>
      </c>
      <c r="AE157" s="441">
        <f t="shared" si="1133"/>
        <v>12.920528106708401</v>
      </c>
      <c r="AF157" s="443">
        <f>'[7]заявки 2020-2021'!J158</f>
        <v>138</v>
      </c>
      <c r="AG157" s="444">
        <f t="shared" si="1155"/>
        <v>117.95795898437501</v>
      </c>
      <c r="AH157" s="445">
        <f t="shared" si="1134"/>
        <v>117.95795898437501</v>
      </c>
      <c r="AI157" s="449">
        <f t="shared" si="1135"/>
        <v>87.75</v>
      </c>
      <c r="AJ157" s="446">
        <v>117</v>
      </c>
      <c r="AK157" s="446">
        <v>87</v>
      </c>
      <c r="AL157" s="442">
        <v>336.05242900000002</v>
      </c>
      <c r="AM157" s="442">
        <v>680.88665800000001</v>
      </c>
      <c r="AN157" s="442">
        <f>'[7]численность 2020'!F162</f>
        <v>870.64825439453125</v>
      </c>
      <c r="AO157" s="441">
        <v>1.840476</v>
      </c>
      <c r="AP157" s="441">
        <v>3.729047</v>
      </c>
      <c r="AQ157" s="441">
        <f t="shared" si="1126"/>
        <v>4.7683239600013971</v>
      </c>
      <c r="AR157" s="443">
        <f>'[7]заявки 2020-2021'!D158</f>
        <v>20</v>
      </c>
      <c r="AS157" s="443">
        <f>'[7]заявки 2020-2021'!E158</f>
        <v>1</v>
      </c>
      <c r="AT157" s="444">
        <f t="shared" si="1156"/>
        <v>69.651860351562505</v>
      </c>
      <c r="AU157" s="449">
        <f t="shared" si="1127"/>
        <v>20</v>
      </c>
      <c r="AV157" s="446">
        <v>20</v>
      </c>
      <c r="AW157" s="444">
        <f t="shared" si="1121"/>
        <v>5</v>
      </c>
      <c r="AX157" s="445">
        <f t="shared" si="1122"/>
        <v>1</v>
      </c>
      <c r="AY157" s="446">
        <v>1</v>
      </c>
      <c r="AZ157" s="444">
        <f t="shared" si="1123"/>
        <v>10</v>
      </c>
      <c r="BA157" s="446">
        <v>10</v>
      </c>
      <c r="BB157" s="442">
        <v>101.817207</v>
      </c>
      <c r="BC157" s="442">
        <v>320.43374599999999</v>
      </c>
      <c r="BD157" s="442">
        <f>'[7]численность 2020'!G162</f>
        <v>484.80438232421875</v>
      </c>
      <c r="BE157" s="441">
        <v>0.55762800000000001</v>
      </c>
      <c r="BF157" s="441">
        <v>1.7549360000000001</v>
      </c>
      <c r="BG157" s="441">
        <f t="shared" si="1157"/>
        <v>2.6551530316429135</v>
      </c>
      <c r="BH157" s="443">
        <f>'[7]заявки 2020-2021'!B158</f>
        <v>4</v>
      </c>
      <c r="BI157" s="443">
        <f>'[7]заявки 2020-2021'!C158</f>
        <v>1</v>
      </c>
      <c r="BJ157" s="444">
        <f t="shared" si="1158"/>
        <v>33.936306762695317</v>
      </c>
      <c r="BK157" s="449">
        <f t="shared" si="1159"/>
        <v>4</v>
      </c>
      <c r="BL157" s="446">
        <v>4</v>
      </c>
      <c r="BM157" s="444">
        <f t="shared" si="1128"/>
        <v>1</v>
      </c>
      <c r="BN157" s="445">
        <f t="shared" si="1160"/>
        <v>1</v>
      </c>
      <c r="BO157" s="446">
        <v>1</v>
      </c>
      <c r="BP157" s="444">
        <f t="shared" si="1139"/>
        <v>0.80000000000000004</v>
      </c>
      <c r="BQ157" s="446"/>
      <c r="BR157" s="442">
        <v>1140.352783</v>
      </c>
      <c r="BS157" s="442">
        <v>1582.60022</v>
      </c>
      <c r="BT157" s="442">
        <f>'[7]численность 2020'!H162</f>
        <v>1435.6466064453125</v>
      </c>
      <c r="BU157" s="441">
        <v>6.2454289999999997</v>
      </c>
      <c r="BV157" s="441">
        <v>8.6675079999999998</v>
      </c>
      <c r="BW157" s="441">
        <f t="shared" si="1161"/>
        <v>7.862679419679635</v>
      </c>
      <c r="BX157" s="443">
        <f>'[7]заявки 2020-2021'!F158</f>
        <v>60</v>
      </c>
      <c r="BY157" s="443">
        <f>'[7]заявки 2020-2021'!G158</f>
        <v>6</v>
      </c>
      <c r="BZ157" s="443">
        <f>'[7]заявки 2020-2021'!H158</f>
        <v>6</v>
      </c>
      <c r="CA157" s="444">
        <f t="shared" si="1162"/>
        <v>143.56466064453124</v>
      </c>
      <c r="CB157" s="449">
        <f t="shared" si="1163"/>
        <v>60</v>
      </c>
      <c r="CC157" s="446">
        <v>60</v>
      </c>
      <c r="CD157" s="444">
        <f t="shared" si="1142"/>
        <v>7.5</v>
      </c>
      <c r="CE157" s="445">
        <f t="shared" si="1164"/>
        <v>6</v>
      </c>
      <c r="CF157" s="446">
        <v>6</v>
      </c>
      <c r="CG157" s="444">
        <f t="shared" si="1144"/>
        <v>7.5</v>
      </c>
      <c r="CH157" s="445">
        <f t="shared" si="1165"/>
        <v>6</v>
      </c>
      <c r="CI157" s="446">
        <v>6</v>
      </c>
      <c r="CJ157" s="444">
        <f t="shared" si="1146"/>
        <v>12</v>
      </c>
      <c r="CK157" s="446">
        <v>12</v>
      </c>
      <c r="CL157" s="450">
        <f t="shared" si="1166"/>
        <v>1</v>
      </c>
      <c r="CM157" s="442">
        <v>0</v>
      </c>
      <c r="CN157" s="442">
        <v>0</v>
      </c>
      <c r="CO157" s="442" t="e">
        <f>#NAME?</f>
        <v>#REF!</v>
      </c>
      <c r="CP157" s="441">
        <v>0</v>
      </c>
      <c r="CQ157" s="441">
        <v>0</v>
      </c>
      <c r="CR157" s="441" t="e">
        <f>#NAME?</f>
        <v>#REF!</v>
      </c>
      <c r="CS157" s="443" t="e">
        <f>#NAME?</f>
        <v>#REF!</v>
      </c>
      <c r="CT157" s="444" t="e">
        <f t="shared" si="1183"/>
        <v>#REF!</v>
      </c>
      <c r="CU157" s="449" t="e">
        <f t="shared" si="1147"/>
        <v>#REF!</v>
      </c>
      <c r="CV157" s="446"/>
      <c r="CW157" s="444">
        <f t="shared" si="1114"/>
        <v>0</v>
      </c>
      <c r="CX157" s="446"/>
      <c r="CY157" s="442">
        <v>0</v>
      </c>
      <c r="CZ157" s="442">
        <v>0</v>
      </c>
      <c r="DA157" s="442">
        <f>'[7]численность 2020'!I162</f>
        <v>0</v>
      </c>
      <c r="DB157" s="441">
        <v>0</v>
      </c>
      <c r="DC157" s="441">
        <v>0</v>
      </c>
      <c r="DD157" s="441">
        <f t="shared" si="1167"/>
        <v>0</v>
      </c>
      <c r="DE157" s="443">
        <f>'[7]заявки 2020-2021'!I158</f>
        <v>0</v>
      </c>
      <c r="DF157" s="444">
        <f t="shared" si="1168"/>
        <v>0</v>
      </c>
      <c r="DG157" s="445">
        <f t="shared" si="1169"/>
        <v>0</v>
      </c>
      <c r="DH157" s="446"/>
      <c r="DI157" s="442">
        <v>8.9020510000000002</v>
      </c>
      <c r="DJ157" s="442">
        <v>32.079464000000002</v>
      </c>
      <c r="DK157" s="442">
        <f>'[7]численность 2020'!J162</f>
        <v>31.79045295715332</v>
      </c>
      <c r="DL157" s="441">
        <v>0.17569100000000001</v>
      </c>
      <c r="DM157" s="441">
        <v>0.17569100000000001</v>
      </c>
      <c r="DN157" s="441">
        <f t="shared" si="1170"/>
        <v>0.17410840459366528</v>
      </c>
      <c r="DO157" s="443">
        <f>'[7]заявки 2020-2021'!P158</f>
        <v>3</v>
      </c>
      <c r="DP157" s="444">
        <f t="shared" si="1171"/>
        <v>3.1790452957153321</v>
      </c>
      <c r="DQ157" s="445">
        <f t="shared" si="1172"/>
        <v>3</v>
      </c>
      <c r="DR157" s="446">
        <v>3</v>
      </c>
      <c r="DS157" s="442">
        <v>0</v>
      </c>
      <c r="DT157" s="447">
        <v>0</v>
      </c>
      <c r="DU157" s="447">
        <f>'[7]заявки 2020-2021'!Q158</f>
        <v>0</v>
      </c>
      <c r="DV157" s="441">
        <f t="shared" si="1129"/>
        <v>0</v>
      </c>
      <c r="DW157" s="441">
        <v>0</v>
      </c>
      <c r="DX157" s="441">
        <f t="shared" si="1152"/>
        <v>0</v>
      </c>
      <c r="DY157" s="443">
        <f>'[7]заявки 2020-2021'!S158</f>
        <v>0</v>
      </c>
      <c r="DZ157" s="444">
        <f t="shared" si="1174"/>
        <v>0</v>
      </c>
      <c r="EA157" s="445">
        <f t="shared" si="1173"/>
        <v>0</v>
      </c>
      <c r="EB157" s="446"/>
    </row>
    <row r="158" ht="15.75">
      <c r="A158" s="268" t="s">
        <v>239</v>
      </c>
      <c r="B158" s="441"/>
      <c r="C158" s="442"/>
      <c r="D158" s="442"/>
      <c r="E158" s="442"/>
      <c r="F158" s="441"/>
      <c r="G158" s="441" t="e">
        <f t="shared" si="1124"/>
        <v>#DIV/0!</v>
      </c>
      <c r="H158" s="441"/>
      <c r="I158" s="443"/>
      <c r="J158" s="444"/>
      <c r="K158" s="445">
        <f t="shared" si="1154"/>
        <v>0</v>
      </c>
      <c r="L158" s="446"/>
      <c r="M158" s="442"/>
      <c r="N158" s="442"/>
      <c r="O158" s="447"/>
      <c r="P158" s="441"/>
      <c r="Q158" s="441"/>
      <c r="R158" s="441" t="e">
        <f t="shared" si="1120"/>
        <v>#DIV/0!</v>
      </c>
      <c r="S158" s="443"/>
      <c r="T158" s="443"/>
      <c r="U158" s="444">
        <f t="shared" si="1131"/>
        <v>0</v>
      </c>
      <c r="V158" s="445">
        <f t="shared" si="1132"/>
        <v>0</v>
      </c>
      <c r="W158" s="446"/>
      <c r="X158" s="446"/>
      <c r="Y158" s="448"/>
      <c r="Z158" s="442"/>
      <c r="AA158" s="442"/>
      <c r="AB158" s="442"/>
      <c r="AC158" s="441"/>
      <c r="AD158" s="441"/>
      <c r="AE158" s="441" t="e">
        <f t="shared" si="1133"/>
        <v>#DIV/0!</v>
      </c>
      <c r="AF158" s="443"/>
      <c r="AG158" s="444">
        <f t="shared" si="1155"/>
        <v>0</v>
      </c>
      <c r="AH158" s="445">
        <f t="shared" si="1134"/>
        <v>0</v>
      </c>
      <c r="AI158" s="449">
        <f t="shared" si="1135"/>
        <v>0</v>
      </c>
      <c r="AJ158" s="446"/>
      <c r="AK158" s="446"/>
      <c r="AL158" s="442"/>
      <c r="AM158" s="442"/>
      <c r="AN158" s="442"/>
      <c r="AO158" s="441"/>
      <c r="AP158" s="441"/>
      <c r="AQ158" s="441" t="e">
        <f t="shared" si="1126"/>
        <v>#DIV/0!</v>
      </c>
      <c r="AR158" s="443"/>
      <c r="AS158" s="443"/>
      <c r="AT158" s="444">
        <f t="shared" si="1156"/>
        <v>0</v>
      </c>
      <c r="AU158" s="449">
        <f t="shared" si="1127"/>
        <v>0</v>
      </c>
      <c r="AV158" s="446"/>
      <c r="AW158" s="444">
        <f t="shared" si="1121"/>
        <v>0</v>
      </c>
      <c r="AX158" s="445">
        <f t="shared" si="1122"/>
        <v>0</v>
      </c>
      <c r="AY158" s="446"/>
      <c r="AZ158" s="444">
        <f t="shared" si="1123"/>
        <v>0</v>
      </c>
      <c r="BA158" s="446"/>
      <c r="BB158" s="442"/>
      <c r="BC158" s="442"/>
      <c r="BD158" s="442"/>
      <c r="BE158" s="441"/>
      <c r="BF158" s="441"/>
      <c r="BG158" s="441" t="e">
        <f t="shared" si="1157"/>
        <v>#DIV/0!</v>
      </c>
      <c r="BH158" s="443"/>
      <c r="BI158" s="443"/>
      <c r="BJ158" s="444">
        <f t="shared" si="1158"/>
        <v>0</v>
      </c>
      <c r="BK158" s="449">
        <f t="shared" si="1159"/>
        <v>0</v>
      </c>
      <c r="BL158" s="446"/>
      <c r="BM158" s="444">
        <f t="shared" si="1128"/>
        <v>0</v>
      </c>
      <c r="BN158" s="445">
        <f t="shared" si="1160"/>
        <v>0</v>
      </c>
      <c r="BO158" s="446"/>
      <c r="BP158" s="444">
        <f t="shared" si="1139"/>
        <v>0</v>
      </c>
      <c r="BQ158" s="446"/>
      <c r="BR158" s="442"/>
      <c r="BS158" s="442"/>
      <c r="BT158" s="442"/>
      <c r="BU158" s="441"/>
      <c r="BV158" s="441"/>
      <c r="BW158" s="441" t="e">
        <f t="shared" si="1161"/>
        <v>#DIV/0!</v>
      </c>
      <c r="BX158" s="443"/>
      <c r="BY158" s="443"/>
      <c r="BZ158" s="443"/>
      <c r="CA158" s="444">
        <f t="shared" si="1162"/>
        <v>0</v>
      </c>
      <c r="CB158" s="449">
        <f t="shared" si="1163"/>
        <v>0</v>
      </c>
      <c r="CC158" s="446"/>
      <c r="CD158" s="444">
        <f t="shared" si="1142"/>
        <v>0</v>
      </c>
      <c r="CE158" s="445">
        <f t="shared" si="1164"/>
        <v>0</v>
      </c>
      <c r="CF158" s="446"/>
      <c r="CG158" s="444">
        <f t="shared" si="1144"/>
        <v>0</v>
      </c>
      <c r="CH158" s="445">
        <f t="shared" si="1165"/>
        <v>0</v>
      </c>
      <c r="CI158" s="446"/>
      <c r="CJ158" s="444">
        <f t="shared" si="1146"/>
        <v>0</v>
      </c>
      <c r="CK158" s="446"/>
      <c r="CL158" s="450">
        <f t="shared" si="1166"/>
        <v>1</v>
      </c>
      <c r="CM158" s="442"/>
      <c r="CN158" s="442"/>
      <c r="CO158" s="442"/>
      <c r="CP158" s="441"/>
      <c r="CQ158" s="441"/>
      <c r="CR158" s="441"/>
      <c r="CS158" s="443"/>
      <c r="CT158" s="444">
        <f t="shared" si="1183"/>
        <v>0</v>
      </c>
      <c r="CU158" s="449">
        <f t="shared" si="1147"/>
        <v>0</v>
      </c>
      <c r="CV158" s="446"/>
      <c r="CW158" s="444">
        <f t="shared" si="1114"/>
        <v>0</v>
      </c>
      <c r="CX158" s="446"/>
      <c r="CY158" s="442"/>
      <c r="CZ158" s="442"/>
      <c r="DA158" s="442"/>
      <c r="DB158" s="441"/>
      <c r="DC158" s="441"/>
      <c r="DD158" s="441" t="e">
        <f t="shared" si="1167"/>
        <v>#DIV/0!</v>
      </c>
      <c r="DE158" s="443"/>
      <c r="DF158" s="444">
        <f t="shared" si="1168"/>
        <v>0</v>
      </c>
      <c r="DG158" s="445">
        <f t="shared" si="1169"/>
        <v>0</v>
      </c>
      <c r="DH158" s="446"/>
      <c r="DI158" s="442"/>
      <c r="DJ158" s="442"/>
      <c r="DK158" s="442"/>
      <c r="DL158" s="441"/>
      <c r="DM158" s="441"/>
      <c r="DN158" s="441" t="e">
        <f t="shared" si="1170"/>
        <v>#DIV/0!</v>
      </c>
      <c r="DO158" s="443"/>
      <c r="DP158" s="444">
        <f t="shared" si="1171"/>
        <v>0</v>
      </c>
      <c r="DQ158" s="445">
        <f t="shared" si="1172"/>
        <v>0</v>
      </c>
      <c r="DR158" s="446"/>
      <c r="DS158" s="442"/>
      <c r="DT158" s="447"/>
      <c r="DU158" s="447"/>
      <c r="DV158" s="441" t="e">
        <f t="shared" si="1129"/>
        <v>#DIV/0!</v>
      </c>
      <c r="DW158" s="441"/>
      <c r="DX158" s="441" t="e">
        <f t="shared" si="1152"/>
        <v>#DIV/0!</v>
      </c>
      <c r="DY158" s="443"/>
      <c r="DZ158" s="444">
        <f t="shared" si="1174"/>
        <v>0</v>
      </c>
      <c r="EA158" s="445">
        <f t="shared" si="1173"/>
        <v>0</v>
      </c>
      <c r="EB158" s="446"/>
    </row>
    <row r="159" ht="31.5">
      <c r="A159" s="152" t="s">
        <v>348</v>
      </c>
      <c r="B159" s="441">
        <f>'[7]численность 2020'!C170</f>
        <v>397</v>
      </c>
      <c r="C159" s="442">
        <v>1622.3350829999999</v>
      </c>
      <c r="D159" s="442">
        <v>1637.785889</v>
      </c>
      <c r="E159" s="442">
        <f>'[7]численность 2020'!D170</f>
        <v>1699.5889892578125</v>
      </c>
      <c r="F159" s="441">
        <v>4.0864859999999998</v>
      </c>
      <c r="G159" s="441">
        <f t="shared" si="1124"/>
        <v>4.1254052611382246</v>
      </c>
      <c r="H159" s="441">
        <f t="shared" si="1117"/>
        <v>4.2810805774755982</v>
      </c>
      <c r="I159" s="443">
        <f>'[7]заявки 2020-2021'!O162</f>
        <v>577</v>
      </c>
      <c r="J159" s="444">
        <f t="shared" si="1118"/>
        <v>594.85614624023435</v>
      </c>
      <c r="K159" s="445">
        <f t="shared" si="1154"/>
        <v>577</v>
      </c>
      <c r="L159" s="446">
        <v>577</v>
      </c>
      <c r="M159" s="442">
        <v>212</v>
      </c>
      <c r="N159" s="442">
        <v>208</v>
      </c>
      <c r="O159" s="447">
        <f>'[7]заявки 2020-2021'!K162</f>
        <v>204</v>
      </c>
      <c r="P159" s="441">
        <f t="shared" si="1125"/>
        <v>0.53400503778337527</v>
      </c>
      <c r="Q159" s="441">
        <v>0.52392899999999998</v>
      </c>
      <c r="R159" s="441">
        <f t="shared" si="1120"/>
        <v>0.51385390428211586</v>
      </c>
      <c r="S159" s="443">
        <f>'[7]заявки 2020-2021'!M162</f>
        <v>30</v>
      </c>
      <c r="T159" s="443">
        <f>'[7]заявки 2020-2021'!N162</f>
        <v>20</v>
      </c>
      <c r="U159" s="444">
        <f t="shared" si="1131"/>
        <v>30.599999999999998</v>
      </c>
      <c r="V159" s="445">
        <f t="shared" si="1132"/>
        <v>30</v>
      </c>
      <c r="W159" s="446">
        <v>30</v>
      </c>
      <c r="X159" s="446">
        <v>20</v>
      </c>
      <c r="Y159" s="448"/>
      <c r="Z159" s="442">
        <v>507.51620500000001</v>
      </c>
      <c r="AA159" s="442">
        <v>535.19897500000002</v>
      </c>
      <c r="AB159" s="442">
        <f>'[7]численность 2020'!E170</f>
        <v>369.10269165039063</v>
      </c>
      <c r="AC159" s="441">
        <v>1.278378</v>
      </c>
      <c r="AD159" s="441">
        <v>1.3481080000000001</v>
      </c>
      <c r="AE159" s="441">
        <f t="shared" si="1133"/>
        <v>0.92972970189015269</v>
      </c>
      <c r="AF159" s="443">
        <f>'[7]заявки 2020-2021'!J162</f>
        <v>29</v>
      </c>
      <c r="AG159" s="444">
        <f t="shared" si="1155"/>
        <v>18.455134582519531</v>
      </c>
      <c r="AH159" s="445">
        <f t="shared" si="1134"/>
        <v>18.455134582519531</v>
      </c>
      <c r="AI159" s="449">
        <f t="shared" si="1135"/>
        <v>11.25</v>
      </c>
      <c r="AJ159" s="446">
        <v>15</v>
      </c>
      <c r="AK159" s="446">
        <v>11</v>
      </c>
      <c r="AL159" s="442">
        <v>160.945953</v>
      </c>
      <c r="AM159" s="442">
        <v>251.07568359375</v>
      </c>
      <c r="AN159" s="442">
        <f>'[7]численность 2020'!F170</f>
        <v>289.70272827148438</v>
      </c>
      <c r="AO159" s="441">
        <v>0.40540500000000002</v>
      </c>
      <c r="AP159" s="441">
        <v>0.63243199999999999</v>
      </c>
      <c r="AQ159" s="441">
        <f t="shared" si="1126"/>
        <v>0.72972979413472139</v>
      </c>
      <c r="AR159" s="443">
        <f>'[7]заявки 2020-2021'!D162</f>
        <v>8</v>
      </c>
      <c r="AS159" s="443">
        <f>'[7]заявки 2020-2021'!E162</f>
        <v>1</v>
      </c>
      <c r="AT159" s="444">
        <f t="shared" si="1156"/>
        <v>8.6910818481445311</v>
      </c>
      <c r="AU159" s="449">
        <f t="shared" si="1127"/>
        <v>8</v>
      </c>
      <c r="AV159" s="446">
        <v>8</v>
      </c>
      <c r="AW159" s="444">
        <f t="shared" si="1121"/>
        <v>2</v>
      </c>
      <c r="AX159" s="445">
        <f t="shared" si="1122"/>
        <v>1</v>
      </c>
      <c r="AY159" s="446">
        <v>1</v>
      </c>
      <c r="AZ159" s="444">
        <f t="shared" si="1123"/>
        <v>4</v>
      </c>
      <c r="BA159" s="446">
        <v>4</v>
      </c>
      <c r="BB159" s="442">
        <v>340.347015</v>
      </c>
      <c r="BC159" s="442">
        <v>333.80191000000002</v>
      </c>
      <c r="BD159" s="442">
        <f>'[7]численность 2020'!G170</f>
        <v>346.89215087890625</v>
      </c>
      <c r="BE159" s="441">
        <v>0.85729699999999998</v>
      </c>
      <c r="BF159" s="441">
        <v>0.84081099999999998</v>
      </c>
      <c r="BG159" s="441">
        <f t="shared" si="1157"/>
        <v>0.8737837553624842</v>
      </c>
      <c r="BH159" s="443">
        <f>'[7]заявки 2020-2021'!B162</f>
        <v>10</v>
      </c>
      <c r="BI159" s="443">
        <f>'[7]заявки 2020-2021'!C162</f>
        <v>0</v>
      </c>
      <c r="BJ159" s="444">
        <f t="shared" si="1158"/>
        <v>10.406764526367187</v>
      </c>
      <c r="BK159" s="449">
        <f t="shared" si="1159"/>
        <v>10</v>
      </c>
      <c r="BL159" s="446">
        <v>10</v>
      </c>
      <c r="BM159" s="444">
        <f t="shared" si="1128"/>
        <v>2.5</v>
      </c>
      <c r="BN159" s="445">
        <f t="shared" si="1160"/>
        <v>0</v>
      </c>
      <c r="BO159" s="446"/>
      <c r="BP159" s="444">
        <f t="shared" si="1139"/>
        <v>2</v>
      </c>
      <c r="BQ159" s="446">
        <v>2</v>
      </c>
      <c r="BR159" s="442">
        <v>202.89920000000001</v>
      </c>
      <c r="BS159" s="442">
        <v>229.07972699999999</v>
      </c>
      <c r="BT159" s="442">
        <f>'[7]численность 2020'!H170</f>
        <v>261.805419921875</v>
      </c>
      <c r="BU159" s="441">
        <v>0.51108100000000001</v>
      </c>
      <c r="BV159" s="441">
        <v>0.57702699999999996</v>
      </c>
      <c r="BW159" s="441">
        <f t="shared" si="1161"/>
        <v>0.65945949602487408</v>
      </c>
      <c r="BX159" s="443">
        <f>'[7]заявки 2020-2021'!F162</f>
        <v>8</v>
      </c>
      <c r="BY159" s="443">
        <f>'[7]заявки 2020-2021'!G162</f>
        <v>2</v>
      </c>
      <c r="BZ159" s="443">
        <f>'[7]заявки 2020-2021'!H162</f>
        <v>2</v>
      </c>
      <c r="CA159" s="444">
        <f t="shared" si="1162"/>
        <v>7.8541625976562495</v>
      </c>
      <c r="CB159" s="449">
        <f t="shared" si="1163"/>
        <v>7.8541625976562495</v>
      </c>
      <c r="CC159" s="446">
        <v>7</v>
      </c>
      <c r="CD159" s="444">
        <f t="shared" si="1142"/>
        <v>0.875</v>
      </c>
      <c r="CE159" s="445">
        <f t="shared" si="1164"/>
        <v>0.875</v>
      </c>
      <c r="CF159" s="446"/>
      <c r="CG159" s="444">
        <f t="shared" si="1144"/>
        <v>0.875</v>
      </c>
      <c r="CH159" s="445">
        <f t="shared" si="1165"/>
        <v>0.875</v>
      </c>
      <c r="CI159" s="446">
        <v>1</v>
      </c>
      <c r="CJ159" s="444">
        <f t="shared" si="1146"/>
        <v>1.4000000000000001</v>
      </c>
      <c r="CK159" s="446">
        <v>1</v>
      </c>
      <c r="CL159" s="450">
        <f t="shared" si="1166"/>
        <v>1</v>
      </c>
      <c r="CM159" s="442">
        <v>0</v>
      </c>
      <c r="CN159" s="442">
        <v>0</v>
      </c>
      <c r="CO159" s="442" t="e">
        <f>#NAME?</f>
        <v>#REF!</v>
      </c>
      <c r="CP159" s="441">
        <v>0</v>
      </c>
      <c r="CQ159" s="441">
        <v>0</v>
      </c>
      <c r="CR159" s="441" t="e">
        <f>#NAME?</f>
        <v>#REF!</v>
      </c>
      <c r="CS159" s="443" t="e">
        <f>#NAME?</f>
        <v>#REF!</v>
      </c>
      <c r="CT159" s="444" t="e">
        <f t="shared" si="1183"/>
        <v>#REF!</v>
      </c>
      <c r="CU159" s="449" t="e">
        <f t="shared" si="1147"/>
        <v>#REF!</v>
      </c>
      <c r="CV159" s="446"/>
      <c r="CW159" s="444">
        <f t="shared" si="1114"/>
        <v>0</v>
      </c>
      <c r="CX159" s="446"/>
      <c r="CY159" s="442">
        <v>0</v>
      </c>
      <c r="CZ159" s="442">
        <v>26.287838000000001</v>
      </c>
      <c r="DA159" s="442">
        <f>'[7]численность 2020'!I170</f>
        <v>22.532430648803711</v>
      </c>
      <c r="DB159" s="441">
        <v>0</v>
      </c>
      <c r="DC159" s="441">
        <v>6.6215999999999997e-002</v>
      </c>
      <c r="DD159" s="441">
        <f t="shared" si="1167"/>
        <v>5.6756752263989199e-002</v>
      </c>
      <c r="DE159" s="443">
        <f>'[7]заявки 2020-2021'!I162</f>
        <v>3</v>
      </c>
      <c r="DF159" s="444">
        <f t="shared" si="1168"/>
        <v>0</v>
      </c>
      <c r="DG159" s="445">
        <f t="shared" si="1169"/>
        <v>0</v>
      </c>
      <c r="DH159" s="446"/>
      <c r="DI159" s="456">
        <v>42.918919000000002</v>
      </c>
      <c r="DJ159" s="442">
        <v>25.751352000000001</v>
      </c>
      <c r="DK159" s="442">
        <f>'[7]численность 2020'!J170</f>
        <v>23.605405807495117</v>
      </c>
      <c r="DL159" s="441">
        <v>6.4865000000000006e-002</v>
      </c>
      <c r="DM159" s="441">
        <v>6.4865000000000006e-002</v>
      </c>
      <c r="DN159" s="441">
        <f t="shared" si="1170"/>
        <v>5.9459460472279894e-002</v>
      </c>
      <c r="DO159" s="443">
        <f>'[7]заявки 2020-2021'!P162</f>
        <v>0</v>
      </c>
      <c r="DP159" s="444">
        <f t="shared" si="1171"/>
        <v>2.3605405807495119</v>
      </c>
      <c r="DQ159" s="445">
        <f t="shared" si="1172"/>
        <v>0</v>
      </c>
      <c r="DR159" s="446"/>
      <c r="DS159" s="442">
        <v>73</v>
      </c>
      <c r="DT159" s="447">
        <v>65</v>
      </c>
      <c r="DU159" s="447">
        <f>'[7]заявки 2020-2021'!Q162</f>
        <v>73</v>
      </c>
      <c r="DV159" s="441">
        <f t="shared" si="1129"/>
        <v>0.18387909319899245</v>
      </c>
      <c r="DW159" s="392">
        <v>0.16</v>
      </c>
      <c r="DX159" s="441">
        <f t="shared" si="1152"/>
        <v>0.18387909319899245</v>
      </c>
      <c r="DY159" s="443">
        <f>'[7]заявки 2020-2021'!S162</f>
        <v>5</v>
      </c>
      <c r="DZ159" s="444">
        <f t="shared" ref="DZ159:DZ198" si="1184">DU159*0.10000000000000001</f>
        <v>7.3000000000000007</v>
      </c>
      <c r="EA159" s="445">
        <f t="shared" si="1173"/>
        <v>5</v>
      </c>
      <c r="EB159" s="446">
        <v>5</v>
      </c>
    </row>
    <row r="160" ht="31.5">
      <c r="A160" s="152" t="s">
        <v>349</v>
      </c>
      <c r="B160" s="441">
        <f>'[7]численность 2020'!C171</f>
        <v>1800.110107421875</v>
      </c>
      <c r="C160" s="442">
        <v>7016.1098629999997</v>
      </c>
      <c r="D160" s="442">
        <v>7230.216797</v>
      </c>
      <c r="E160" s="442">
        <f>'[7]численность 2020'!D171</f>
        <v>7444.32275390625</v>
      </c>
      <c r="F160" s="441">
        <v>3.8976000000000002</v>
      </c>
      <c r="G160" s="441">
        <f t="shared" si="1124"/>
        <v>4.0165414143638944</v>
      </c>
      <c r="H160" s="441">
        <f t="shared" si="1117"/>
        <v>4.1354818925871371</v>
      </c>
      <c r="I160" s="443">
        <f>'[7]заявки 2020-2021'!O164</f>
        <v>2603</v>
      </c>
      <c r="J160" s="444">
        <f t="shared" si="1118"/>
        <v>2605.5129638671874</v>
      </c>
      <c r="K160" s="445">
        <f t="shared" si="1154"/>
        <v>2603</v>
      </c>
      <c r="L160" s="446">
        <v>2603</v>
      </c>
      <c r="M160" s="442">
        <v>980</v>
      </c>
      <c r="N160" s="442">
        <v>945</v>
      </c>
      <c r="O160" s="447">
        <f>'[7]заявки 2020-2021'!K164</f>
        <v>962</v>
      </c>
      <c r="P160" s="441">
        <f t="shared" si="1125"/>
        <v>0.5444111423848178</v>
      </c>
      <c r="Q160" s="441">
        <v>0.52496799999999999</v>
      </c>
      <c r="R160" s="441">
        <f t="shared" si="1120"/>
        <v>0.53441175405530073</v>
      </c>
      <c r="S160" s="443">
        <f>'[7]заявки 2020-2021'!M164</f>
        <v>50</v>
      </c>
      <c r="T160" s="443">
        <f>'[7]заявки 2020-2021'!N164</f>
        <v>30</v>
      </c>
      <c r="U160" s="444">
        <f t="shared" si="1131"/>
        <v>144.29999999999998</v>
      </c>
      <c r="V160" s="445">
        <f t="shared" si="1132"/>
        <v>50</v>
      </c>
      <c r="W160" s="446">
        <v>50</v>
      </c>
      <c r="X160" s="446">
        <v>30</v>
      </c>
      <c r="Y160" s="448"/>
      <c r="Z160" s="442">
        <v>1829.5139160000001</v>
      </c>
      <c r="AA160" s="442">
        <v>1918.0385739999999</v>
      </c>
      <c r="AB160" s="442">
        <f>'[7]численность 2020'!E171</f>
        <v>2242.6298828125</v>
      </c>
      <c r="AC160" s="441">
        <v>1.0163340000000001</v>
      </c>
      <c r="AD160" s="441">
        <v>1.065512</v>
      </c>
      <c r="AE160" s="441">
        <f t="shared" si="1133"/>
        <v>1.2458292820900849</v>
      </c>
      <c r="AF160" s="443">
        <f>'[7]заявки 2020-2021'!J164</f>
        <v>112</v>
      </c>
      <c r="AG160" s="444">
        <f t="shared" si="1155"/>
        <v>112.13149414062501</v>
      </c>
      <c r="AH160" s="445">
        <f t="shared" si="1134"/>
        <v>112</v>
      </c>
      <c r="AI160" s="449">
        <f t="shared" si="1135"/>
        <v>84</v>
      </c>
      <c r="AJ160" s="446">
        <v>112</v>
      </c>
      <c r="AK160" s="446">
        <v>84</v>
      </c>
      <c r="AL160" s="442">
        <v>720.55127000000005</v>
      </c>
      <c r="AM160" s="442">
        <v>782.31280500000003</v>
      </c>
      <c r="AN160" s="442">
        <f>'[7]численность 2020'!F171</f>
        <v>988.18450927734375</v>
      </c>
      <c r="AO160" s="441">
        <v>0.40028200000000003</v>
      </c>
      <c r="AP160" s="441">
        <v>0.43459199999999998</v>
      </c>
      <c r="AQ160" s="441">
        <f t="shared" si="1126"/>
        <v>0.54895781385985642</v>
      </c>
      <c r="AR160" s="443">
        <f>'[7]заявки 2020-2021'!D164</f>
        <v>29</v>
      </c>
      <c r="AS160" s="443">
        <f>'[7]заявки 2020-2021'!E164</f>
        <v>6</v>
      </c>
      <c r="AT160" s="444">
        <f t="shared" si="1156"/>
        <v>29.64553527832031</v>
      </c>
      <c r="AU160" s="449">
        <f t="shared" si="1127"/>
        <v>29</v>
      </c>
      <c r="AV160" s="446">
        <v>29</v>
      </c>
      <c r="AW160" s="444">
        <f t="shared" si="1121"/>
        <v>7.25</v>
      </c>
      <c r="AX160" s="445">
        <f t="shared" si="1122"/>
        <v>6</v>
      </c>
      <c r="AY160" s="446">
        <v>6</v>
      </c>
      <c r="AZ160" s="444">
        <f t="shared" si="1123"/>
        <v>14.5</v>
      </c>
      <c r="BA160" s="446">
        <v>14</v>
      </c>
      <c r="BB160" s="442">
        <v>1506.981323</v>
      </c>
      <c r="BC160" s="442">
        <v>1465.12085</v>
      </c>
      <c r="BD160" s="442">
        <f>'[7]численность 2020'!G171</f>
        <v>1444.1905517578125</v>
      </c>
      <c r="BE160" s="441">
        <v>0.83716100000000004</v>
      </c>
      <c r="BF160" s="441">
        <v>0.81390600000000002</v>
      </c>
      <c r="BG160" s="441">
        <f t="shared" si="1157"/>
        <v>0.80227900826921528</v>
      </c>
      <c r="BH160" s="443">
        <f>'[7]заявки 2020-2021'!B164</f>
        <v>43</v>
      </c>
      <c r="BI160" s="443">
        <f>'[7]заявки 2020-2021'!C164</f>
        <v>4</v>
      </c>
      <c r="BJ160" s="444">
        <f t="shared" si="1158"/>
        <v>43.32571655273437</v>
      </c>
      <c r="BK160" s="449">
        <f t="shared" si="1159"/>
        <v>43</v>
      </c>
      <c r="BL160" s="446">
        <v>43</v>
      </c>
      <c r="BM160" s="444">
        <f t="shared" si="1128"/>
        <v>10.75</v>
      </c>
      <c r="BN160" s="445">
        <f t="shared" si="1160"/>
        <v>4</v>
      </c>
      <c r="BO160" s="446">
        <v>4</v>
      </c>
      <c r="BP160" s="444">
        <f t="shared" si="1139"/>
        <v>8.5999999999999996</v>
      </c>
      <c r="BQ160" s="446">
        <v>8</v>
      </c>
      <c r="BR160" s="442">
        <v>920.933044</v>
      </c>
      <c r="BS160" s="442">
        <v>983.72393799999998</v>
      </c>
      <c r="BT160" s="442">
        <f>'[7]численность 2020'!H171</f>
        <v>1088.37548828125</v>
      </c>
      <c r="BU160" s="441">
        <v>0.511598</v>
      </c>
      <c r="BV160" s="441">
        <v>0.54647999999999997</v>
      </c>
      <c r="BW160" s="441">
        <f t="shared" si="1161"/>
        <v>0.60461606420288694</v>
      </c>
      <c r="BX160" s="443">
        <f>'[7]заявки 2020-2021'!F164</f>
        <v>32</v>
      </c>
      <c r="BY160" s="443">
        <f>'[7]заявки 2020-2021'!G164</f>
        <v>4</v>
      </c>
      <c r="BZ160" s="443">
        <f>'[7]заявки 2020-2021'!H164</f>
        <v>4</v>
      </c>
      <c r="CA160" s="444">
        <f t="shared" si="1162"/>
        <v>32.651264648437497</v>
      </c>
      <c r="CB160" s="449">
        <f t="shared" si="1163"/>
        <v>32</v>
      </c>
      <c r="CC160" s="446">
        <v>32</v>
      </c>
      <c r="CD160" s="444">
        <f t="shared" si="1142"/>
        <v>4</v>
      </c>
      <c r="CE160" s="445">
        <f t="shared" si="1164"/>
        <v>4</v>
      </c>
      <c r="CF160" s="446">
        <v>4</v>
      </c>
      <c r="CG160" s="444">
        <f t="shared" si="1144"/>
        <v>4</v>
      </c>
      <c r="CH160" s="445">
        <f t="shared" si="1165"/>
        <v>4</v>
      </c>
      <c r="CI160" s="446">
        <v>4</v>
      </c>
      <c r="CJ160" s="444">
        <f t="shared" si="1146"/>
        <v>6.4000000000000004</v>
      </c>
      <c r="CK160" s="446">
        <v>6</v>
      </c>
      <c r="CL160" s="450">
        <f t="shared" si="1166"/>
        <v>1</v>
      </c>
      <c r="CM160" s="442"/>
      <c r="CN160" s="442"/>
      <c r="CO160" s="442"/>
      <c r="CP160" s="441"/>
      <c r="CQ160" s="441"/>
      <c r="CR160" s="441"/>
      <c r="CS160" s="443"/>
      <c r="CT160" s="444"/>
      <c r="CU160" s="449"/>
      <c r="CV160" s="446"/>
      <c r="CW160" s="444"/>
      <c r="CX160" s="446"/>
      <c r="CY160" s="442">
        <v>336.25723299999999</v>
      </c>
      <c r="CZ160" s="442">
        <v>372.28478999999999</v>
      </c>
      <c r="DA160" s="442">
        <f>'[7]численность 2020'!I171</f>
        <v>336.25723266601563</v>
      </c>
      <c r="DB160" s="441">
        <v>0.18679799999999999</v>
      </c>
      <c r="DC160" s="441">
        <v>0.206812</v>
      </c>
      <c r="DD160" s="441">
        <f t="shared" si="1167"/>
        <v>0.18679814711312553</v>
      </c>
      <c r="DE160" s="443">
        <f>'[7]заявки 2020-2021'!I164</f>
        <v>20</v>
      </c>
      <c r="DF160" s="444">
        <f t="shared" si="1168"/>
        <v>60.526301879882809</v>
      </c>
      <c r="DG160" s="445">
        <f t="shared" si="1169"/>
        <v>20</v>
      </c>
      <c r="DH160" s="446">
        <v>20</v>
      </c>
      <c r="DI160" s="456">
        <v>137.247849</v>
      </c>
      <c r="DJ160" s="442">
        <v>123.52306400000001</v>
      </c>
      <c r="DK160" s="442">
        <f>'[7]численность 2020'!J171</f>
        <v>109.79828643798828</v>
      </c>
      <c r="DL160" s="441">
        <v>6.862e-002</v>
      </c>
      <c r="DM160" s="441">
        <v>6.862e-002</v>
      </c>
      <c r="DN160" s="441">
        <f t="shared" si="1170"/>
        <v>6.0995316889388411e-002</v>
      </c>
      <c r="DO160" s="443">
        <f>'[7]заявки 2020-2021'!P164</f>
        <v>0</v>
      </c>
      <c r="DP160" s="444">
        <f t="shared" si="1171"/>
        <v>10.979828643798829</v>
      </c>
      <c r="DQ160" s="445">
        <f t="shared" si="1172"/>
        <v>0</v>
      </c>
      <c r="DR160" s="446"/>
      <c r="DS160" s="442">
        <f>D160*DV160</f>
        <v>1587200.7536733779</v>
      </c>
      <c r="DT160" s="447">
        <v>350</v>
      </c>
      <c r="DU160" s="447">
        <f>'[7]заявки 2020-2021'!Q164</f>
        <v>367</v>
      </c>
      <c r="DV160" s="441">
        <f t="shared" si="1129"/>
        <v>219.52325888200033</v>
      </c>
      <c r="DW160" s="441">
        <v>0.19443299999999999</v>
      </c>
      <c r="DX160" s="441">
        <f t="shared" si="1152"/>
        <v>0.20387641760737563</v>
      </c>
      <c r="DY160" s="443">
        <f>'[7]заявки 2020-2021'!S164</f>
        <v>10</v>
      </c>
      <c r="DZ160" s="444">
        <f t="shared" si="1184"/>
        <v>36.700000000000003</v>
      </c>
      <c r="EA160" s="445">
        <f t="shared" si="1173"/>
        <v>10</v>
      </c>
      <c r="EB160" s="446">
        <v>10</v>
      </c>
    </row>
    <row r="161" ht="47.25">
      <c r="A161" s="308" t="s">
        <v>355</v>
      </c>
      <c r="B161" s="441">
        <f>'[7]численность 2020'!C172</f>
        <v>350.00003051757813</v>
      </c>
      <c r="C161" s="442">
        <v>432.69375600000001</v>
      </c>
      <c r="D161" s="442">
        <v>659.15020800000002</v>
      </c>
      <c r="E161" s="442">
        <f>'[7]численность 2020'!D172</f>
        <v>934.1331787109375</v>
      </c>
      <c r="F161" s="441">
        <v>1.2362679999999999</v>
      </c>
      <c r="G161" s="441">
        <f t="shared" si="1124"/>
        <v>1.8832861429891408</v>
      </c>
      <c r="H161" s="441">
        <f t="shared" si="1117"/>
        <v>2.6689517064599864</v>
      </c>
      <c r="I161" s="443">
        <f>'[7]заявки 2020-2021'!O163</f>
        <v>290</v>
      </c>
      <c r="J161" s="444">
        <f t="shared" si="1118"/>
        <v>326.94661254882811</v>
      </c>
      <c r="K161" s="445">
        <f t="shared" si="1154"/>
        <v>290</v>
      </c>
      <c r="L161" s="446">
        <v>290</v>
      </c>
      <c r="M161" s="442">
        <v>76</v>
      </c>
      <c r="N161" s="442">
        <v>85</v>
      </c>
      <c r="O161" s="447">
        <f>'[7]заявки 2020-2021'!K163</f>
        <v>99</v>
      </c>
      <c r="P161" s="441">
        <f t="shared" si="1125"/>
        <v>0.2171428382095042</v>
      </c>
      <c r="Q161" s="441">
        <v>0.24285699999999999</v>
      </c>
      <c r="R161" s="441">
        <f t="shared" si="1120"/>
        <v>0.28285711819395942</v>
      </c>
      <c r="S161" s="443">
        <f>'[7]заявки 2020-2021'!M163</f>
        <v>15</v>
      </c>
      <c r="T161" s="443">
        <f>'[7]заявки 2020-2021'!N163</f>
        <v>14</v>
      </c>
      <c r="U161" s="444">
        <f t="shared" si="1131"/>
        <v>14.85</v>
      </c>
      <c r="V161" s="445">
        <f t="shared" si="1132"/>
        <v>14.85</v>
      </c>
      <c r="W161" s="446">
        <v>14</v>
      </c>
      <c r="X161" s="446">
        <v>13</v>
      </c>
      <c r="Y161" s="448"/>
      <c r="Z161" s="442">
        <v>420.225189</v>
      </c>
      <c r="AA161" s="442">
        <v>521.65881300000001</v>
      </c>
      <c r="AB161" s="442">
        <f>'[7]численность 2020'!E172</f>
        <v>623.092529296875</v>
      </c>
      <c r="AC161" s="441">
        <v>1.2006429999999999</v>
      </c>
      <c r="AD161" s="441">
        <v>1.4904539999999999</v>
      </c>
      <c r="AE161" s="441">
        <f t="shared" si="1133"/>
        <v>1.7802642141929221</v>
      </c>
      <c r="AF161" s="443">
        <f>'[7]заявки 2020-2021'!J163</f>
        <v>33</v>
      </c>
      <c r="AG161" s="444">
        <f t="shared" si="1155"/>
        <v>31.154626464843751</v>
      </c>
      <c r="AH161" s="445">
        <f t="shared" si="1134"/>
        <v>31.154626464843751</v>
      </c>
      <c r="AI161" s="449">
        <f t="shared" si="1135"/>
        <v>23.25</v>
      </c>
      <c r="AJ161" s="446">
        <v>31</v>
      </c>
      <c r="AK161" s="446">
        <v>23</v>
      </c>
      <c r="AL161" s="442">
        <v>641.96386700000005</v>
      </c>
      <c r="AM161" s="442">
        <v>748.11535600000002</v>
      </c>
      <c r="AN161" s="442">
        <f>'[7]численность 2020'!F172</f>
        <v>717.786376953125</v>
      </c>
      <c r="AO161" s="441">
        <v>1.834182</v>
      </c>
      <c r="AP161" s="441">
        <v>2.1374719999999998</v>
      </c>
      <c r="AQ161" s="441">
        <f t="shared" si="1126"/>
        <v>2.0508180410489292</v>
      </c>
      <c r="AR161" s="443">
        <f>'[7]заявки 2020-2021'!D163</f>
        <v>4</v>
      </c>
      <c r="AS161" s="443">
        <f>'[7]заявки 2020-2021'!E163</f>
        <v>0</v>
      </c>
      <c r="AT161" s="444">
        <f t="shared" si="1156"/>
        <v>50.245046386718755</v>
      </c>
      <c r="AU161" s="449">
        <f t="shared" si="1127"/>
        <v>4</v>
      </c>
      <c r="AV161" s="446">
        <v>4</v>
      </c>
      <c r="AW161" s="444">
        <f t="shared" si="1121"/>
        <v>1</v>
      </c>
      <c r="AX161" s="445">
        <f t="shared" si="1122"/>
        <v>0</v>
      </c>
      <c r="AY161" s="446"/>
      <c r="AZ161" s="444">
        <f t="shared" si="1123"/>
        <v>2</v>
      </c>
      <c r="BA161" s="446">
        <v>2</v>
      </c>
      <c r="BB161" s="442">
        <v>416.26556399999998</v>
      </c>
      <c r="BC161" s="442">
        <v>452.239105</v>
      </c>
      <c r="BD161" s="442">
        <f>'[7]численность 2020'!G172</f>
        <v>488.21267700195313</v>
      </c>
      <c r="BE161" s="441">
        <v>1.18933</v>
      </c>
      <c r="BF161" s="441">
        <v>1.2921119999999999</v>
      </c>
      <c r="BG161" s="441">
        <f t="shared" si="1157"/>
        <v>1.3948932412376847</v>
      </c>
      <c r="BH161" s="443">
        <f>'[7]заявки 2020-2021'!B163</f>
        <v>15</v>
      </c>
      <c r="BI161" s="443">
        <f>'[7]заявки 2020-2021'!C163</f>
        <v>0</v>
      </c>
      <c r="BJ161" s="444">
        <f t="shared" si="1158"/>
        <v>24.410633850097657</v>
      </c>
      <c r="BK161" s="449">
        <f t="shared" si="1159"/>
        <v>15</v>
      </c>
      <c r="BL161" s="446">
        <v>15</v>
      </c>
      <c r="BM161" s="444">
        <f t="shared" si="1128"/>
        <v>3.75</v>
      </c>
      <c r="BN161" s="445">
        <f t="shared" si="1160"/>
        <v>0</v>
      </c>
      <c r="BO161" s="446"/>
      <c r="BP161" s="444">
        <f t="shared" si="1139"/>
        <v>3</v>
      </c>
      <c r="BQ161" s="446">
        <v>3</v>
      </c>
      <c r="BR161" s="442">
        <v>303.20578</v>
      </c>
      <c r="BS161" s="442">
        <v>313.483948</v>
      </c>
      <c r="BT161" s="442">
        <f>'[7]численность 2020'!H172</f>
        <v>318.62301635742188</v>
      </c>
      <c r="BU161" s="441">
        <v>0.86630200000000002</v>
      </c>
      <c r="BV161" s="441">
        <v>0.89566800000000002</v>
      </c>
      <c r="BW161" s="441">
        <f t="shared" si="1161"/>
        <v>0.91035139593057723</v>
      </c>
      <c r="BX161" s="443">
        <f>'[7]заявки 2020-2021'!F163</f>
        <v>10</v>
      </c>
      <c r="BY161" s="443">
        <f>'[7]заявки 2020-2021'!G163</f>
        <v>2</v>
      </c>
      <c r="BZ161" s="443">
        <f>'[7]заявки 2020-2021'!H163</f>
        <v>2</v>
      </c>
      <c r="CA161" s="444">
        <f t="shared" si="1162"/>
        <v>9.5586904907226558</v>
      </c>
      <c r="CB161" s="449">
        <f t="shared" si="1163"/>
        <v>9.5586904907226558</v>
      </c>
      <c r="CC161" s="446">
        <v>9</v>
      </c>
      <c r="CD161" s="444">
        <f t="shared" si="1142"/>
        <v>1.125</v>
      </c>
      <c r="CE161" s="445">
        <f t="shared" si="1164"/>
        <v>1.125</v>
      </c>
      <c r="CF161" s="446">
        <v>1</v>
      </c>
      <c r="CG161" s="444">
        <f t="shared" si="1144"/>
        <v>1.125</v>
      </c>
      <c r="CH161" s="445">
        <f t="shared" si="1165"/>
        <v>1.125</v>
      </c>
      <c r="CI161" s="446">
        <v>1</v>
      </c>
      <c r="CJ161" s="444">
        <f t="shared" si="1146"/>
        <v>1.8</v>
      </c>
      <c r="CK161" s="446">
        <v>1</v>
      </c>
      <c r="CL161" s="450">
        <f t="shared" si="1166"/>
        <v>1</v>
      </c>
      <c r="CM161" s="442">
        <v>0</v>
      </c>
      <c r="CN161" s="442">
        <v>0</v>
      </c>
      <c r="CO161" s="442" t="e">
        <f>#NAME?</f>
        <v>#REF!</v>
      </c>
      <c r="CP161" s="441">
        <v>0</v>
      </c>
      <c r="CQ161" s="441">
        <v>0</v>
      </c>
      <c r="CR161" s="441" t="e">
        <f>#NAME?</f>
        <v>#REF!</v>
      </c>
      <c r="CS161" s="443" t="e">
        <f>#NAME?</f>
        <v>#REF!</v>
      </c>
      <c r="CT161" s="444" t="e">
        <f t="shared" si="1183"/>
        <v>#REF!</v>
      </c>
      <c r="CU161" s="449" t="e">
        <f t="shared" ref="CU160:CU173" si="1185">IF(CS161&lt;CT161,CS161,CT161)</f>
        <v>#REF!</v>
      </c>
      <c r="CV161" s="446"/>
      <c r="CW161" s="444">
        <f t="shared" ref="CW160:CW173" si="1186">CV161*0.8</f>
        <v>0</v>
      </c>
      <c r="CX161" s="446"/>
      <c r="CY161" s="442">
        <v>41.281139000000003</v>
      </c>
      <c r="CZ161" s="442">
        <v>53.075752000000001</v>
      </c>
      <c r="DA161" s="442">
        <f>'[7]численность 2020'!I172</f>
        <v>56.024406433105469</v>
      </c>
      <c r="DB161" s="441">
        <v>0.117946</v>
      </c>
      <c r="DC161" s="441">
        <v>0.151645</v>
      </c>
      <c r="DD161" s="441">
        <f t="shared" si="1167"/>
        <v>0.16006971870904377</v>
      </c>
      <c r="DE161" s="443">
        <f>'[7]заявки 2020-2021'!I163</f>
        <v>6</v>
      </c>
      <c r="DF161" s="444">
        <f t="shared" si="1168"/>
        <v>10.084393157958983</v>
      </c>
      <c r="DG161" s="445">
        <f t="shared" si="1169"/>
        <v>6</v>
      </c>
      <c r="DH161" s="446">
        <v>6</v>
      </c>
      <c r="DI161" s="442">
        <v>25.274168</v>
      </c>
      <c r="DJ161" s="442">
        <v>25.274168</v>
      </c>
      <c r="DK161" s="442">
        <f>'[7]численность 2020'!J172</f>
        <v>25.274168014526367</v>
      </c>
      <c r="DL161" s="441">
        <v>7.2211999999999998e-002</v>
      </c>
      <c r="DM161" s="441">
        <v>7.2211999999999998e-002</v>
      </c>
      <c r="DN161" s="441">
        <f t="shared" si="1170"/>
        <v>7.2211902316554277e-002</v>
      </c>
      <c r="DO161" s="443">
        <f>'[7]заявки 2020-2021'!P163</f>
        <v>0</v>
      </c>
      <c r="DP161" s="444">
        <f t="shared" si="1171"/>
        <v>2.5274168014526368</v>
      </c>
      <c r="DQ161" s="445">
        <f t="shared" si="1172"/>
        <v>0</v>
      </c>
      <c r="DR161" s="446"/>
      <c r="DS161" s="442">
        <v>0</v>
      </c>
      <c r="DT161" s="447">
        <v>0</v>
      </c>
      <c r="DU161" s="447">
        <f>'[7]заявки 2020-2021'!Q163</f>
        <v>0</v>
      </c>
      <c r="DV161" s="441">
        <f t="shared" si="1129"/>
        <v>0</v>
      </c>
      <c r="DW161" s="441">
        <v>0</v>
      </c>
      <c r="DX161" s="441">
        <f t="shared" si="1152"/>
        <v>0</v>
      </c>
      <c r="DY161" s="443">
        <f>'[7]заявки 2020-2021'!S163</f>
        <v>0</v>
      </c>
      <c r="DZ161" s="444">
        <f t="shared" si="1184"/>
        <v>0</v>
      </c>
      <c r="EA161" s="445">
        <f t="shared" si="1173"/>
        <v>0</v>
      </c>
      <c r="EB161" s="446"/>
    </row>
    <row r="162" ht="15.75">
      <c r="A162" s="268" t="s">
        <v>251</v>
      </c>
      <c r="B162" s="441"/>
      <c r="C162" s="442"/>
      <c r="D162" s="442"/>
      <c r="E162" s="442"/>
      <c r="F162" s="441"/>
      <c r="G162" s="441" t="e">
        <f t="shared" si="1124"/>
        <v>#DIV/0!</v>
      </c>
      <c r="H162" s="441"/>
      <c r="I162" s="443"/>
      <c r="J162" s="444"/>
      <c r="K162" s="445">
        <f t="shared" si="1154"/>
        <v>0</v>
      </c>
      <c r="L162" s="446"/>
      <c r="M162" s="442"/>
      <c r="N162" s="442"/>
      <c r="O162" s="447"/>
      <c r="P162" s="441"/>
      <c r="Q162" s="441"/>
      <c r="R162" s="441" t="e">
        <f t="shared" si="1120"/>
        <v>#DIV/0!</v>
      </c>
      <c r="S162" s="443"/>
      <c r="T162" s="443"/>
      <c r="U162" s="444">
        <f t="shared" si="1131"/>
        <v>0</v>
      </c>
      <c r="V162" s="445">
        <f t="shared" si="1132"/>
        <v>0</v>
      </c>
      <c r="W162" s="446"/>
      <c r="X162" s="446"/>
      <c r="Y162" s="448"/>
      <c r="Z162" s="442"/>
      <c r="AA162" s="442"/>
      <c r="AB162" s="442"/>
      <c r="AC162" s="441"/>
      <c r="AD162" s="441"/>
      <c r="AE162" s="441" t="e">
        <f t="shared" si="1133"/>
        <v>#DIV/0!</v>
      </c>
      <c r="AF162" s="443"/>
      <c r="AG162" s="444">
        <f t="shared" si="1155"/>
        <v>0</v>
      </c>
      <c r="AH162" s="445">
        <f t="shared" si="1134"/>
        <v>0</v>
      </c>
      <c r="AI162" s="449">
        <f t="shared" si="1135"/>
        <v>0</v>
      </c>
      <c r="AJ162" s="446"/>
      <c r="AK162" s="446"/>
      <c r="AL162" s="442"/>
      <c r="AM162" s="442"/>
      <c r="AN162" s="442"/>
      <c r="AO162" s="441"/>
      <c r="AP162" s="441"/>
      <c r="AQ162" s="441" t="e">
        <f t="shared" si="1126"/>
        <v>#DIV/0!</v>
      </c>
      <c r="AR162" s="443"/>
      <c r="AS162" s="443"/>
      <c r="AT162" s="444">
        <f t="shared" si="1156"/>
        <v>0</v>
      </c>
      <c r="AU162" s="449">
        <f t="shared" si="1127"/>
        <v>0</v>
      </c>
      <c r="AV162" s="446"/>
      <c r="AW162" s="444">
        <f t="shared" si="1121"/>
        <v>0</v>
      </c>
      <c r="AX162" s="445">
        <f t="shared" si="1122"/>
        <v>0</v>
      </c>
      <c r="AY162" s="446"/>
      <c r="AZ162" s="444">
        <f t="shared" si="1123"/>
        <v>0</v>
      </c>
      <c r="BA162" s="446"/>
      <c r="BB162" s="442"/>
      <c r="BC162" s="442"/>
      <c r="BD162" s="442"/>
      <c r="BE162" s="441"/>
      <c r="BF162" s="441"/>
      <c r="BG162" s="441" t="e">
        <f t="shared" si="1157"/>
        <v>#DIV/0!</v>
      </c>
      <c r="BH162" s="443"/>
      <c r="BI162" s="443"/>
      <c r="BJ162" s="444">
        <f t="shared" si="1158"/>
        <v>0</v>
      </c>
      <c r="BK162" s="449">
        <f t="shared" si="1159"/>
        <v>0</v>
      </c>
      <c r="BL162" s="446"/>
      <c r="BM162" s="444">
        <f t="shared" si="1128"/>
        <v>0</v>
      </c>
      <c r="BN162" s="445">
        <f t="shared" si="1160"/>
        <v>0</v>
      </c>
      <c r="BO162" s="446"/>
      <c r="BP162" s="444">
        <f t="shared" si="1139"/>
        <v>0</v>
      </c>
      <c r="BQ162" s="446"/>
      <c r="BR162" s="442"/>
      <c r="BS162" s="442"/>
      <c r="BT162" s="442"/>
      <c r="BU162" s="441"/>
      <c r="BV162" s="441"/>
      <c r="BW162" s="441" t="e">
        <f t="shared" si="1161"/>
        <v>#DIV/0!</v>
      </c>
      <c r="BX162" s="443"/>
      <c r="BY162" s="443"/>
      <c r="BZ162" s="443"/>
      <c r="CA162" s="444">
        <f t="shared" si="1162"/>
        <v>0</v>
      </c>
      <c r="CB162" s="449">
        <f t="shared" si="1163"/>
        <v>0</v>
      </c>
      <c r="CC162" s="446"/>
      <c r="CD162" s="444">
        <f t="shared" si="1142"/>
        <v>0</v>
      </c>
      <c r="CE162" s="445">
        <f t="shared" si="1164"/>
        <v>0</v>
      </c>
      <c r="CF162" s="446"/>
      <c r="CG162" s="444">
        <f t="shared" si="1144"/>
        <v>0</v>
      </c>
      <c r="CH162" s="445">
        <f t="shared" si="1165"/>
        <v>0</v>
      </c>
      <c r="CI162" s="446"/>
      <c r="CJ162" s="444">
        <f t="shared" si="1146"/>
        <v>0</v>
      </c>
      <c r="CK162" s="446"/>
      <c r="CL162" s="450">
        <f t="shared" si="1166"/>
        <v>1</v>
      </c>
      <c r="CM162" s="442"/>
      <c r="CN162" s="442"/>
      <c r="CO162" s="442"/>
      <c r="CP162" s="441"/>
      <c r="CQ162" s="441"/>
      <c r="CR162" s="441"/>
      <c r="CS162" s="443"/>
      <c r="CT162" s="444">
        <f t="shared" si="1183"/>
        <v>0</v>
      </c>
      <c r="CU162" s="449">
        <f t="shared" si="1185"/>
        <v>0</v>
      </c>
      <c r="CV162" s="446"/>
      <c r="CW162" s="444">
        <f t="shared" si="1186"/>
        <v>0</v>
      </c>
      <c r="CX162" s="446"/>
      <c r="CY162" s="442"/>
      <c r="CZ162" s="442"/>
      <c r="DA162" s="442"/>
      <c r="DB162" s="441"/>
      <c r="DC162" s="441"/>
      <c r="DD162" s="441" t="e">
        <f t="shared" si="1167"/>
        <v>#DIV/0!</v>
      </c>
      <c r="DE162" s="443"/>
      <c r="DF162" s="444">
        <f t="shared" si="1168"/>
        <v>0</v>
      </c>
      <c r="DG162" s="445">
        <f t="shared" si="1169"/>
        <v>0</v>
      </c>
      <c r="DH162" s="446"/>
      <c r="DI162" s="442"/>
      <c r="DJ162" s="442"/>
      <c r="DK162" s="442"/>
      <c r="DL162" s="441"/>
      <c r="DM162" s="441"/>
      <c r="DN162" s="441" t="e">
        <f t="shared" si="1170"/>
        <v>#DIV/0!</v>
      </c>
      <c r="DO162" s="443"/>
      <c r="DP162" s="444">
        <f t="shared" si="1171"/>
        <v>0</v>
      </c>
      <c r="DQ162" s="445">
        <f t="shared" si="1172"/>
        <v>0</v>
      </c>
      <c r="DR162" s="446"/>
      <c r="DS162" s="442"/>
      <c r="DT162" s="447"/>
      <c r="DU162" s="447"/>
      <c r="DV162" s="441" t="e">
        <f t="shared" si="1129"/>
        <v>#DIV/0!</v>
      </c>
      <c r="DW162" s="441"/>
      <c r="DX162" s="441" t="e">
        <f t="shared" si="1152"/>
        <v>#DIV/0!</v>
      </c>
      <c r="DY162" s="443"/>
      <c r="DZ162" s="444">
        <f t="shared" si="1184"/>
        <v>0</v>
      </c>
      <c r="EA162" s="445">
        <f t="shared" si="1173"/>
        <v>0</v>
      </c>
      <c r="EB162" s="446"/>
    </row>
    <row r="163" ht="47.25">
      <c r="A163" s="152" t="s">
        <v>356</v>
      </c>
      <c r="B163" s="441">
        <f>'[7]численность 2020'!C175</f>
        <v>144.40000915527344</v>
      </c>
      <c r="C163" s="442">
        <v>571.20190400000001</v>
      </c>
      <c r="D163" s="442">
        <v>570.948669</v>
      </c>
      <c r="E163" s="442">
        <f>'[7]численность 2020'!D175</f>
        <v>478.80630493164063</v>
      </c>
      <c r="F163" s="441">
        <v>3.955692</v>
      </c>
      <c r="G163" s="441">
        <f t="shared" si="1124"/>
        <v>3.9539379032840105</v>
      </c>
      <c r="H163" s="441">
        <f t="shared" si="1117"/>
        <v>3.3158329264147057</v>
      </c>
      <c r="I163" s="443">
        <f>'[7]заявки 2020-2021'!O166</f>
        <v>95</v>
      </c>
      <c r="J163" s="444">
        <f t="shared" si="1118"/>
        <v>167.58220672607422</v>
      </c>
      <c r="K163" s="445">
        <f t="shared" si="1154"/>
        <v>95</v>
      </c>
      <c r="L163" s="446">
        <v>95</v>
      </c>
      <c r="M163" s="442">
        <v>500</v>
      </c>
      <c r="N163" s="442">
        <v>304</v>
      </c>
      <c r="O163" s="447">
        <f>'[7]заявки 2020-2021'!K166</f>
        <v>354</v>
      </c>
      <c r="P163" s="441">
        <f t="shared" si="1125"/>
        <v>3.4626036585797557</v>
      </c>
      <c r="Q163" s="441">
        <v>2.1052629999999999</v>
      </c>
      <c r="R163" s="441">
        <f t="shared" si="1120"/>
        <v>2.4515233902744669</v>
      </c>
      <c r="S163" s="443">
        <f>'[7]заявки 2020-2021'!M166</f>
        <v>53</v>
      </c>
      <c r="T163" s="443">
        <f>'[7]заявки 2020-2021'!N166</f>
        <v>23</v>
      </c>
      <c r="U163" s="444">
        <f t="shared" si="1131"/>
        <v>53.100000000000001</v>
      </c>
      <c r="V163" s="445">
        <f t="shared" si="1132"/>
        <v>53</v>
      </c>
      <c r="W163" s="446">
        <v>53</v>
      </c>
      <c r="X163" s="446">
        <v>23</v>
      </c>
      <c r="Y163" s="448"/>
      <c r="Z163" s="442">
        <v>419.230591</v>
      </c>
      <c r="AA163" s="442">
        <v>468.90508999999997</v>
      </c>
      <c r="AB163" s="442">
        <f>'[7]численность 2020'!E175</f>
        <v>529.9208984375</v>
      </c>
      <c r="AC163" s="441">
        <v>2.9032589999999998</v>
      </c>
      <c r="AD163" s="441">
        <v>3.2472650000000001</v>
      </c>
      <c r="AE163" s="441">
        <f t="shared" si="1133"/>
        <v>3.6698120833751173</v>
      </c>
      <c r="AF163" s="443">
        <f>'[7]заявки 2020-2021'!J166</f>
        <v>19</v>
      </c>
      <c r="AG163" s="444">
        <f t="shared" si="1155"/>
        <v>26.496044921875001</v>
      </c>
      <c r="AH163" s="445">
        <f t="shared" si="1134"/>
        <v>19</v>
      </c>
      <c r="AI163" s="449">
        <f t="shared" si="1135"/>
        <v>14.25</v>
      </c>
      <c r="AJ163" s="446">
        <v>19</v>
      </c>
      <c r="AK163" s="446">
        <v>14</v>
      </c>
      <c r="AL163" s="442">
        <v>1084.583496</v>
      </c>
      <c r="AM163" s="442">
        <v>1688.4964600000001</v>
      </c>
      <c r="AN163" s="442">
        <f>'[7]численность 2020'!F175</f>
        <v>2206.42626953125</v>
      </c>
      <c r="AO163" s="441">
        <v>7.5109659999999998</v>
      </c>
      <c r="AP163" s="441">
        <v>11.693189</v>
      </c>
      <c r="AQ163" s="441">
        <f t="shared" si="1126"/>
        <v>15.279959346530775</v>
      </c>
      <c r="AR163" s="443">
        <f>'[7]заявки 2020-2021'!D166</f>
        <v>229</v>
      </c>
      <c r="AS163" s="443">
        <f>'[7]заявки 2020-2021'!E166</f>
        <v>14</v>
      </c>
      <c r="AT163" s="444">
        <f t="shared" si="1156"/>
        <v>330.96394042968751</v>
      </c>
      <c r="AU163" s="449">
        <f t="shared" si="1127"/>
        <v>229</v>
      </c>
      <c r="AV163" s="446">
        <v>229</v>
      </c>
      <c r="AW163" s="444">
        <f t="shared" si="1121"/>
        <v>57.25</v>
      </c>
      <c r="AX163" s="445">
        <f t="shared" si="1122"/>
        <v>14</v>
      </c>
      <c r="AY163" s="446">
        <v>14</v>
      </c>
      <c r="AZ163" s="444">
        <f t="shared" si="1123"/>
        <v>114.5</v>
      </c>
      <c r="BA163" s="446">
        <v>114</v>
      </c>
      <c r="BB163" s="442">
        <v>100.003647</v>
      </c>
      <c r="BC163" s="442">
        <v>115.507645</v>
      </c>
      <c r="BD163" s="442">
        <f>'[7]численность 2020'!G175</f>
        <v>135.98649597167969</v>
      </c>
      <c r="BE163" s="441">
        <v>0.69254599999999999</v>
      </c>
      <c r="BF163" s="441">
        <v>0.79991400000000001</v>
      </c>
      <c r="BG163" s="441">
        <f t="shared" si="1157"/>
        <v>0.94173467693795854</v>
      </c>
      <c r="BH163" s="443">
        <f>'[7]заявки 2020-2021'!B166</f>
        <v>3</v>
      </c>
      <c r="BI163" s="443">
        <f>'[7]заявки 2020-2021'!C166</f>
        <v>0</v>
      </c>
      <c r="BJ163" s="444">
        <f t="shared" si="1158"/>
        <v>4.0795948791503909</v>
      </c>
      <c r="BK163" s="449">
        <f t="shared" si="1159"/>
        <v>3</v>
      </c>
      <c r="BL163" s="446">
        <v>3</v>
      </c>
      <c r="BM163" s="444">
        <f t="shared" si="1128"/>
        <v>0</v>
      </c>
      <c r="BN163" s="445">
        <f t="shared" si="1160"/>
        <v>0</v>
      </c>
      <c r="BO163" s="446"/>
      <c r="BP163" s="444">
        <f t="shared" si="1139"/>
        <v>0.60000000000000009</v>
      </c>
      <c r="BQ163" s="446"/>
      <c r="BR163" s="442">
        <v>159.85623200000001</v>
      </c>
      <c r="BS163" s="442">
        <v>238.766434</v>
      </c>
      <c r="BT163" s="442">
        <f>'[7]численность 2020'!H175</f>
        <v>296.19802856445313</v>
      </c>
      <c r="BU163" s="441">
        <v>1.107038</v>
      </c>
      <c r="BV163" s="441">
        <v>1.6535070000000001</v>
      </c>
      <c r="BW163" s="441">
        <f t="shared" si="1161"/>
        <v>2.0512327547427724</v>
      </c>
      <c r="BX163" s="443">
        <f>'[7]заявки 2020-2021'!F166</f>
        <v>13</v>
      </c>
      <c r="BY163" s="443">
        <f>'[7]заявки 2020-2021'!G166</f>
        <v>1</v>
      </c>
      <c r="BZ163" s="443">
        <f>'[7]заявки 2020-2021'!H166</f>
        <v>1</v>
      </c>
      <c r="CA163" s="444">
        <f t="shared" si="1162"/>
        <v>20.733861999511721</v>
      </c>
      <c r="CB163" s="449">
        <f t="shared" si="1163"/>
        <v>13</v>
      </c>
      <c r="CC163" s="446">
        <v>13</v>
      </c>
      <c r="CD163" s="444">
        <f t="shared" si="1142"/>
        <v>1.625</v>
      </c>
      <c r="CE163" s="445">
        <f t="shared" si="1164"/>
        <v>1</v>
      </c>
      <c r="CF163" s="446">
        <v>1</v>
      </c>
      <c r="CG163" s="444">
        <f t="shared" si="1144"/>
        <v>1.625</v>
      </c>
      <c r="CH163" s="445">
        <f t="shared" si="1165"/>
        <v>1</v>
      </c>
      <c r="CI163" s="446">
        <v>1</v>
      </c>
      <c r="CJ163" s="444">
        <f t="shared" si="1146"/>
        <v>2.6000000000000001</v>
      </c>
      <c r="CK163" s="446">
        <v>2</v>
      </c>
      <c r="CL163" s="450">
        <f t="shared" si="1166"/>
        <v>1</v>
      </c>
      <c r="CM163" s="442">
        <v>153</v>
      </c>
      <c r="CN163" s="442">
        <v>94</v>
      </c>
      <c r="CO163" s="442" t="e">
        <f>#NAME?</f>
        <v>#REF!</v>
      </c>
      <c r="CP163" s="441">
        <v>1.024</v>
      </c>
      <c r="CQ163" s="441">
        <v>0.627</v>
      </c>
      <c r="CR163" s="441" t="e">
        <f>#NAME?</f>
        <v>#REF!</v>
      </c>
      <c r="CS163" s="443" t="e">
        <f>#NAME?</f>
        <v>#REF!</v>
      </c>
      <c r="CT163" s="444" t="e">
        <f t="shared" si="1183"/>
        <v>#REF!</v>
      </c>
      <c r="CU163" s="449" t="e">
        <f t="shared" si="1185"/>
        <v>#REF!</v>
      </c>
      <c r="CV163" s="446"/>
      <c r="CW163" s="444">
        <f t="shared" si="1186"/>
        <v>0</v>
      </c>
      <c r="CX163" s="446"/>
      <c r="CY163" s="442">
        <v>0</v>
      </c>
      <c r="CZ163" s="442">
        <v>0</v>
      </c>
      <c r="DA163" s="442">
        <f>'[7]численность 2020'!I175</f>
        <v>0</v>
      </c>
      <c r="DB163" s="441">
        <v>0</v>
      </c>
      <c r="DC163" s="441">
        <v>0</v>
      </c>
      <c r="DD163" s="441">
        <f t="shared" si="1167"/>
        <v>0</v>
      </c>
      <c r="DE163" s="443">
        <f>'[7]заявки 2020-2021'!I166</f>
        <v>0</v>
      </c>
      <c r="DF163" s="444">
        <f t="shared" si="1168"/>
        <v>0</v>
      </c>
      <c r="DG163" s="445">
        <f t="shared" si="1169"/>
        <v>0</v>
      </c>
      <c r="DH163" s="446"/>
      <c r="DI163" s="442">
        <v>0.38532100000000002</v>
      </c>
      <c r="DJ163" s="442">
        <v>12.633552999999999</v>
      </c>
      <c r="DK163" s="442">
        <f>'[7]численность 2020'!J175</f>
        <v>6.9938411712646484</v>
      </c>
      <c r="DL163" s="441">
        <v>8.7489999999999998e-002</v>
      </c>
      <c r="DM163" s="441">
        <v>8.7489999999999998e-002</v>
      </c>
      <c r="DN163" s="441">
        <f t="shared" si="1170"/>
        <v>4.8433800054293388e-002</v>
      </c>
      <c r="DO163" s="443">
        <f>'[7]заявки 2020-2021'!P166</f>
        <v>0</v>
      </c>
      <c r="DP163" s="444">
        <f t="shared" si="1171"/>
        <v>0.69938411712646487</v>
      </c>
      <c r="DQ163" s="445">
        <f t="shared" si="1172"/>
        <v>0</v>
      </c>
      <c r="DR163" s="446"/>
      <c r="DS163" s="442">
        <v>120</v>
      </c>
      <c r="DT163" s="447">
        <v>110</v>
      </c>
      <c r="DU163" s="447">
        <f>'[7]заявки 2020-2021'!Q166</f>
        <v>110</v>
      </c>
      <c r="DV163" s="441">
        <f t="shared" si="1129"/>
        <v>0.83102487805914138</v>
      </c>
      <c r="DW163" s="441">
        <v>0.76177300000000003</v>
      </c>
      <c r="DX163" s="441">
        <f t="shared" si="1152"/>
        <v>0.76177280488754617</v>
      </c>
      <c r="DY163" s="443">
        <f>'[7]заявки 2020-2021'!S166</f>
        <v>5</v>
      </c>
      <c r="DZ163" s="444">
        <f t="shared" si="1184"/>
        <v>11</v>
      </c>
      <c r="EA163" s="445">
        <f t="shared" si="1173"/>
        <v>5</v>
      </c>
      <c r="EB163" s="446">
        <v>5</v>
      </c>
    </row>
    <row r="164" ht="63">
      <c r="A164" s="152" t="s">
        <v>357</v>
      </c>
      <c r="B164" s="441">
        <f>'[7]численность 2020'!C174</f>
        <v>18</v>
      </c>
      <c r="C164" s="442">
        <v>58.252685546875</v>
      </c>
      <c r="D164" s="442">
        <v>47.020409000000001</v>
      </c>
      <c r="E164" s="442">
        <f>'[7]численность 2020'!D174</f>
        <v>56.864204406738281</v>
      </c>
      <c r="F164" s="441">
        <v>3.2362600000000001</v>
      </c>
      <c r="G164" s="441">
        <f t="shared" si="1124"/>
        <v>2.6122449239095054</v>
      </c>
      <c r="H164" s="441">
        <f t="shared" si="1117"/>
        <v>3.1591224670410156</v>
      </c>
      <c r="I164" s="443">
        <f>'[7]заявки 2020-2021'!O167</f>
        <v>19</v>
      </c>
      <c r="J164" s="444">
        <f t="shared" si="1118"/>
        <v>19.902471542358398</v>
      </c>
      <c r="K164" s="445">
        <f t="shared" si="1154"/>
        <v>19</v>
      </c>
      <c r="L164" s="446">
        <v>19</v>
      </c>
      <c r="M164" s="442">
        <v>22</v>
      </c>
      <c r="N164" s="442">
        <v>28</v>
      </c>
      <c r="O164" s="447">
        <f>'[7]заявки 2020-2021'!K167</f>
        <v>28</v>
      </c>
      <c r="P164" s="441">
        <f t="shared" si="1125"/>
        <v>1.2222222222222223</v>
      </c>
      <c r="Q164" s="441">
        <v>1.5555559999999999</v>
      </c>
      <c r="R164" s="441">
        <f t="shared" si="1120"/>
        <v>1.5555555555555556</v>
      </c>
      <c r="S164" s="443">
        <f>'[7]заявки 2020-2021'!M167</f>
        <v>4</v>
      </c>
      <c r="T164" s="443">
        <f>'[7]заявки 2020-2021'!N167</f>
        <v>2</v>
      </c>
      <c r="U164" s="444">
        <f t="shared" si="1131"/>
        <v>4.2000000000000002</v>
      </c>
      <c r="V164" s="445">
        <f t="shared" si="1132"/>
        <v>4</v>
      </c>
      <c r="W164" s="446">
        <v>4</v>
      </c>
      <c r="X164" s="446">
        <v>2</v>
      </c>
      <c r="Y164" s="448"/>
      <c r="Z164" s="442">
        <v>143.398315</v>
      </c>
      <c r="AA164" s="442">
        <v>74.591835000000003</v>
      </c>
      <c r="AB164" s="442">
        <f>'[7]численность 2020'!E174</f>
        <v>122.08609771728516</v>
      </c>
      <c r="AC164" s="441">
        <v>7.9665730000000003</v>
      </c>
      <c r="AD164" s="441">
        <v>4.1439909999999998</v>
      </c>
      <c r="AE164" s="441">
        <f t="shared" si="1133"/>
        <v>6.7825609842936201</v>
      </c>
      <c r="AF164" s="443">
        <f>'[7]заявки 2020-2021'!J167</f>
        <v>6</v>
      </c>
      <c r="AG164" s="444">
        <f t="shared" si="1155"/>
        <v>6.1043048858642583</v>
      </c>
      <c r="AH164" s="445">
        <f t="shared" si="1134"/>
        <v>6</v>
      </c>
      <c r="AI164" s="449">
        <f t="shared" si="1135"/>
        <v>4.5</v>
      </c>
      <c r="AJ164" s="446">
        <v>6</v>
      </c>
      <c r="AK164" s="446">
        <v>4</v>
      </c>
      <c r="AL164" s="442">
        <v>0</v>
      </c>
      <c r="AM164" s="442">
        <v>29.38775634765625</v>
      </c>
      <c r="AN164" s="442">
        <f>'[7]численность 2020'!F174</f>
        <v>48.886421203613281</v>
      </c>
      <c r="AO164" s="441">
        <v>0</v>
      </c>
      <c r="AP164" s="441">
        <v>1.6326529999999999</v>
      </c>
      <c r="AQ164" s="441">
        <f t="shared" si="1126"/>
        <v>2.7159122890896268</v>
      </c>
      <c r="AR164" s="443">
        <f>'[7]заявки 2020-2021'!D167</f>
        <v>3</v>
      </c>
      <c r="AS164" s="443">
        <f>'[7]заявки 2020-2021'!E167</f>
        <v>0</v>
      </c>
      <c r="AT164" s="444">
        <f t="shared" si="1156"/>
        <v>3.4220494842529301</v>
      </c>
      <c r="AU164" s="449">
        <f t="shared" si="1127"/>
        <v>3</v>
      </c>
      <c r="AV164" s="446"/>
      <c r="AW164" s="444">
        <f t="shared" si="1121"/>
        <v>0</v>
      </c>
      <c r="AX164" s="445">
        <f t="shared" si="1122"/>
        <v>0</v>
      </c>
      <c r="AY164" s="446"/>
      <c r="AZ164" s="444">
        <f t="shared" si="1123"/>
        <v>0</v>
      </c>
      <c r="BA164" s="446"/>
      <c r="BB164" s="442">
        <v>30.482718999999999</v>
      </c>
      <c r="BC164" s="442">
        <v>18.984694999999999</v>
      </c>
      <c r="BD164" s="442">
        <f>'[7]численность 2020'!G174</f>
        <v>45.127468109130859</v>
      </c>
      <c r="BE164" s="441">
        <v>1.693484</v>
      </c>
      <c r="BF164" s="441">
        <v>1.054705</v>
      </c>
      <c r="BG164" s="441">
        <f t="shared" si="1157"/>
        <v>2.507081561618381</v>
      </c>
      <c r="BH164" s="443">
        <f>'[7]заявки 2020-2021'!B167</f>
        <v>3</v>
      </c>
      <c r="BI164" s="443">
        <f>'[7]заявки 2020-2021'!C167</f>
        <v>0</v>
      </c>
      <c r="BJ164" s="444">
        <f t="shared" si="1158"/>
        <v>3.1589227676391602</v>
      </c>
      <c r="BK164" s="449">
        <f t="shared" si="1159"/>
        <v>3</v>
      </c>
      <c r="BL164" s="446">
        <v>3</v>
      </c>
      <c r="BM164" s="444">
        <f t="shared" si="1128"/>
        <v>0</v>
      </c>
      <c r="BN164" s="445">
        <f t="shared" si="1160"/>
        <v>0</v>
      </c>
      <c r="BO164" s="446"/>
      <c r="BP164" s="444">
        <f t="shared" si="1139"/>
        <v>0.60000000000000009</v>
      </c>
      <c r="BQ164" s="446"/>
      <c r="BR164" s="442">
        <v>133.12861599999999</v>
      </c>
      <c r="BS164" s="442">
        <v>70.647964000000002</v>
      </c>
      <c r="BT164" s="442">
        <f>'[7]численность 2020'!H174</f>
        <v>92.084426879882813</v>
      </c>
      <c r="BU164" s="441">
        <v>7.3960340000000002</v>
      </c>
      <c r="BV164" s="441">
        <v>3.924887</v>
      </c>
      <c r="BW164" s="441">
        <f t="shared" si="1161"/>
        <v>5.1158014933268232</v>
      </c>
      <c r="BX164" s="443">
        <f>'[7]заявки 2020-2021'!F167</f>
        <v>7</v>
      </c>
      <c r="BY164" s="443">
        <f>'[7]заявки 2020-2021'!G167</f>
        <v>1</v>
      </c>
      <c r="BZ164" s="443">
        <f>'[7]заявки 2020-2021'!H167</f>
        <v>1</v>
      </c>
      <c r="CA164" s="444">
        <f t="shared" si="1162"/>
        <v>7.3667541503906255</v>
      </c>
      <c r="CB164" s="449">
        <f t="shared" si="1163"/>
        <v>7</v>
      </c>
      <c r="CC164" s="446">
        <v>7</v>
      </c>
      <c r="CD164" s="444">
        <f t="shared" si="1142"/>
        <v>0.875</v>
      </c>
      <c r="CE164" s="445">
        <f t="shared" si="1164"/>
        <v>0.875</v>
      </c>
      <c r="CF164" s="446"/>
      <c r="CG164" s="444">
        <f t="shared" si="1144"/>
        <v>0.875</v>
      </c>
      <c r="CH164" s="445">
        <f t="shared" si="1165"/>
        <v>0.875</v>
      </c>
      <c r="CI164" s="446">
        <v>1</v>
      </c>
      <c r="CJ164" s="444">
        <f t="shared" si="1146"/>
        <v>1.4000000000000001</v>
      </c>
      <c r="CK164" s="446">
        <v>1</v>
      </c>
      <c r="CL164" s="450">
        <f t="shared" si="1166"/>
        <v>1</v>
      </c>
      <c r="CM164" s="442">
        <v>4</v>
      </c>
      <c r="CN164" s="442">
        <v>18</v>
      </c>
      <c r="CO164" s="442" t="e">
        <f>#NAME?</f>
        <v>#REF!</v>
      </c>
      <c r="CP164" s="441">
        <v>0.23000000000000001</v>
      </c>
      <c r="CQ164" s="441">
        <v>1.0229999999999999</v>
      </c>
      <c r="CR164" s="441" t="e">
        <f>#NAME?</f>
        <v>#REF!</v>
      </c>
      <c r="CS164" s="443" t="e">
        <f>#NAME?</f>
        <v>#REF!</v>
      </c>
      <c r="CT164" s="444" t="e">
        <f t="shared" si="1183"/>
        <v>#REF!</v>
      </c>
      <c r="CU164" s="449" t="e">
        <f t="shared" si="1185"/>
        <v>#REF!</v>
      </c>
      <c r="CV164" s="446"/>
      <c r="CW164" s="444">
        <f t="shared" si="1186"/>
        <v>0</v>
      </c>
      <c r="CX164" s="446"/>
      <c r="CY164" s="442">
        <v>0</v>
      </c>
      <c r="CZ164" s="442">
        <v>0</v>
      </c>
      <c r="DA164" s="442">
        <f>'[7]численность 2020'!I174</f>
        <v>0</v>
      </c>
      <c r="DB164" s="441">
        <v>0</v>
      </c>
      <c r="DC164" s="441">
        <v>0</v>
      </c>
      <c r="DD164" s="441">
        <f t="shared" si="1167"/>
        <v>0</v>
      </c>
      <c r="DE164" s="443">
        <f>'[7]заявки 2020-2021'!I167</f>
        <v>0</v>
      </c>
      <c r="DF164" s="444">
        <f t="shared" si="1168"/>
        <v>0</v>
      </c>
      <c r="DG164" s="445">
        <f t="shared" si="1169"/>
        <v>0</v>
      </c>
      <c r="DH164" s="446"/>
      <c r="DI164" s="442">
        <v>0</v>
      </c>
      <c r="DJ164" s="442">
        <v>0.20408200000000001</v>
      </c>
      <c r="DK164" s="442">
        <f>'[7]численность 2020'!J174</f>
        <v>0</v>
      </c>
      <c r="DL164" s="441">
        <v>1.1338000000000001e-002</v>
      </c>
      <c r="DM164" s="441">
        <v>1.1338000000000001e-002</v>
      </c>
      <c r="DN164" s="441">
        <f t="shared" si="1170"/>
        <v>0</v>
      </c>
      <c r="DO164" s="443">
        <f>'[7]заявки 2020-2021'!P167</f>
        <v>0</v>
      </c>
      <c r="DP164" s="444">
        <f t="shared" si="1171"/>
        <v>0</v>
      </c>
      <c r="DQ164" s="445">
        <f t="shared" si="1172"/>
        <v>0</v>
      </c>
      <c r="DR164" s="446"/>
      <c r="DS164" s="442">
        <v>0</v>
      </c>
      <c r="DT164" s="447">
        <v>0</v>
      </c>
      <c r="DU164" s="447">
        <f>'[7]заявки 2020-2021'!Q167</f>
        <v>0</v>
      </c>
      <c r="DV164" s="441">
        <f t="shared" si="1129"/>
        <v>0</v>
      </c>
      <c r="DW164" s="441">
        <v>0</v>
      </c>
      <c r="DX164" s="441">
        <f t="shared" si="1152"/>
        <v>0</v>
      </c>
      <c r="DY164" s="443">
        <f>'[7]заявки 2020-2021'!S167</f>
        <v>0</v>
      </c>
      <c r="DZ164" s="444">
        <f t="shared" si="1184"/>
        <v>0</v>
      </c>
      <c r="EA164" s="445">
        <f t="shared" si="1173"/>
        <v>0</v>
      </c>
      <c r="EB164" s="446"/>
    </row>
    <row r="165" ht="15.75">
      <c r="A165" s="268" t="s">
        <v>21</v>
      </c>
      <c r="B165" s="441"/>
      <c r="C165" s="442"/>
      <c r="D165" s="442"/>
      <c r="E165" s="442"/>
      <c r="F165" s="441"/>
      <c r="G165" s="441" t="e">
        <f t="shared" si="1124"/>
        <v>#DIV/0!</v>
      </c>
      <c r="H165" s="441"/>
      <c r="I165" s="443"/>
      <c r="J165" s="444"/>
      <c r="K165" s="445">
        <f t="shared" si="1154"/>
        <v>0</v>
      </c>
      <c r="L165" s="446"/>
      <c r="M165" s="442"/>
      <c r="N165" s="442"/>
      <c r="O165" s="447"/>
      <c r="P165" s="441"/>
      <c r="Q165" s="441"/>
      <c r="R165" s="441" t="e">
        <f t="shared" si="1120"/>
        <v>#DIV/0!</v>
      </c>
      <c r="S165" s="443"/>
      <c r="T165" s="443"/>
      <c r="U165" s="444">
        <f t="shared" si="1131"/>
        <v>0</v>
      </c>
      <c r="V165" s="445">
        <f t="shared" si="1132"/>
        <v>0</v>
      </c>
      <c r="W165" s="446"/>
      <c r="X165" s="446"/>
      <c r="Y165" s="448"/>
      <c r="Z165" s="442"/>
      <c r="AA165" s="442"/>
      <c r="AB165" s="442"/>
      <c r="AC165" s="441"/>
      <c r="AD165" s="441"/>
      <c r="AE165" s="441" t="e">
        <f t="shared" si="1133"/>
        <v>#DIV/0!</v>
      </c>
      <c r="AF165" s="443"/>
      <c r="AG165" s="444">
        <f t="shared" si="1155"/>
        <v>0</v>
      </c>
      <c r="AH165" s="445">
        <f t="shared" si="1134"/>
        <v>0</v>
      </c>
      <c r="AI165" s="449">
        <f t="shared" si="1135"/>
        <v>0</v>
      </c>
      <c r="AJ165" s="446"/>
      <c r="AK165" s="446"/>
      <c r="AL165" s="442"/>
      <c r="AM165" s="442"/>
      <c r="AN165" s="442"/>
      <c r="AO165" s="441"/>
      <c r="AP165" s="441"/>
      <c r="AQ165" s="441" t="e">
        <f t="shared" si="1126"/>
        <v>#DIV/0!</v>
      </c>
      <c r="AR165" s="443"/>
      <c r="AS165" s="443"/>
      <c r="AT165" s="444">
        <f t="shared" si="1156"/>
        <v>0</v>
      </c>
      <c r="AU165" s="449">
        <f t="shared" si="1127"/>
        <v>0</v>
      </c>
      <c r="AV165" s="446"/>
      <c r="AW165" s="444">
        <f t="shared" si="1121"/>
        <v>0</v>
      </c>
      <c r="AX165" s="445">
        <f t="shared" si="1122"/>
        <v>0</v>
      </c>
      <c r="AY165" s="446"/>
      <c r="AZ165" s="444">
        <f t="shared" si="1123"/>
        <v>0</v>
      </c>
      <c r="BA165" s="446"/>
      <c r="BB165" s="442"/>
      <c r="BC165" s="442"/>
      <c r="BD165" s="442"/>
      <c r="BE165" s="441"/>
      <c r="BF165" s="441"/>
      <c r="BG165" s="441" t="e">
        <f t="shared" si="1157"/>
        <v>#DIV/0!</v>
      </c>
      <c r="BH165" s="443"/>
      <c r="BI165" s="443"/>
      <c r="BJ165" s="444">
        <f t="shared" si="1158"/>
        <v>0</v>
      </c>
      <c r="BK165" s="449">
        <f t="shared" si="1159"/>
        <v>0</v>
      </c>
      <c r="BL165" s="446"/>
      <c r="BM165" s="444">
        <f t="shared" si="1128"/>
        <v>0</v>
      </c>
      <c r="BN165" s="445">
        <f t="shared" si="1160"/>
        <v>0</v>
      </c>
      <c r="BO165" s="446"/>
      <c r="BP165" s="444">
        <f t="shared" si="1139"/>
        <v>0</v>
      </c>
      <c r="BQ165" s="446"/>
      <c r="BR165" s="442"/>
      <c r="BS165" s="442"/>
      <c r="BT165" s="442"/>
      <c r="BU165" s="441"/>
      <c r="BV165" s="441"/>
      <c r="BW165" s="441" t="e">
        <f t="shared" si="1161"/>
        <v>#DIV/0!</v>
      </c>
      <c r="BX165" s="443"/>
      <c r="BY165" s="443"/>
      <c r="BZ165" s="443"/>
      <c r="CA165" s="444">
        <f t="shared" si="1162"/>
        <v>0</v>
      </c>
      <c r="CB165" s="449">
        <f t="shared" si="1163"/>
        <v>0</v>
      </c>
      <c r="CC165" s="446"/>
      <c r="CD165" s="444">
        <f t="shared" si="1142"/>
        <v>0</v>
      </c>
      <c r="CE165" s="445">
        <f t="shared" si="1164"/>
        <v>0</v>
      </c>
      <c r="CF165" s="446"/>
      <c r="CG165" s="444">
        <f t="shared" si="1144"/>
        <v>0</v>
      </c>
      <c r="CH165" s="445">
        <f t="shared" si="1165"/>
        <v>0</v>
      </c>
      <c r="CI165" s="446"/>
      <c r="CJ165" s="444">
        <f t="shared" si="1146"/>
        <v>0</v>
      </c>
      <c r="CK165" s="446"/>
      <c r="CL165" s="450">
        <f t="shared" si="1166"/>
        <v>1</v>
      </c>
      <c r="CM165" s="442"/>
      <c r="CN165" s="442"/>
      <c r="CO165" s="442"/>
      <c r="CP165" s="441"/>
      <c r="CQ165" s="441"/>
      <c r="CR165" s="441"/>
      <c r="CS165" s="443"/>
      <c r="CT165" s="444">
        <f t="shared" ref="CT165:CT198" si="1187">IF((CO165*0.10000000000000001)&gt;0,CO165*0.80000000000000004,0)</f>
        <v>0</v>
      </c>
      <c r="CU165" s="449">
        <f t="shared" si="1185"/>
        <v>0</v>
      </c>
      <c r="CV165" s="446"/>
      <c r="CW165" s="444">
        <f t="shared" si="1186"/>
        <v>0</v>
      </c>
      <c r="CX165" s="446"/>
      <c r="CY165" s="442"/>
      <c r="CZ165" s="442"/>
      <c r="DA165" s="442"/>
      <c r="DB165" s="441"/>
      <c r="DC165" s="441"/>
      <c r="DD165" s="441" t="e">
        <f t="shared" si="1167"/>
        <v>#DIV/0!</v>
      </c>
      <c r="DE165" s="443"/>
      <c r="DF165" s="444">
        <f t="shared" si="1168"/>
        <v>0</v>
      </c>
      <c r="DG165" s="445">
        <f t="shared" si="1169"/>
        <v>0</v>
      </c>
      <c r="DH165" s="446"/>
      <c r="DI165" s="442"/>
      <c r="DJ165" s="442"/>
      <c r="DK165" s="442"/>
      <c r="DL165" s="441"/>
      <c r="DM165" s="441"/>
      <c r="DN165" s="441" t="e">
        <f t="shared" si="1170"/>
        <v>#DIV/0!</v>
      </c>
      <c r="DO165" s="443"/>
      <c r="DP165" s="444">
        <f t="shared" si="1171"/>
        <v>0</v>
      </c>
      <c r="DQ165" s="445">
        <f t="shared" si="1172"/>
        <v>0</v>
      </c>
      <c r="DR165" s="446"/>
      <c r="DS165" s="442"/>
      <c r="DT165" s="447"/>
      <c r="DU165" s="447"/>
      <c r="DV165" s="441" t="e">
        <f t="shared" si="1129"/>
        <v>#DIV/0!</v>
      </c>
      <c r="DW165" s="441"/>
      <c r="DX165" s="441" t="e">
        <f t="shared" si="1152"/>
        <v>#DIV/0!</v>
      </c>
      <c r="DY165" s="443"/>
      <c r="DZ165" s="444">
        <f t="shared" si="1184"/>
        <v>0</v>
      </c>
      <c r="EA165" s="445">
        <f t="shared" si="1173"/>
        <v>0</v>
      </c>
      <c r="EB165" s="446"/>
    </row>
    <row r="166" ht="31.5">
      <c r="A166" s="152" t="s">
        <v>22</v>
      </c>
      <c r="B166" s="441">
        <f>'[7]численность 2020'!C3</f>
        <v>240</v>
      </c>
      <c r="C166" s="442">
        <v>0</v>
      </c>
      <c r="D166" s="442">
        <v>0</v>
      </c>
      <c r="E166" s="442">
        <f>'[7]численность 2020'!D3</f>
        <v>0</v>
      </c>
      <c r="F166" s="441">
        <v>0</v>
      </c>
      <c r="G166" s="441">
        <f t="shared" si="1124"/>
        <v>0</v>
      </c>
      <c r="H166" s="441">
        <f t="shared" si="1117"/>
        <v>0</v>
      </c>
      <c r="I166" s="443">
        <f>'[7]заявки 2020-2021'!O170</f>
        <v>0</v>
      </c>
      <c r="J166" s="444">
        <f t="shared" si="1118"/>
        <v>0</v>
      </c>
      <c r="K166" s="445">
        <f t="shared" si="1154"/>
        <v>0</v>
      </c>
      <c r="L166" s="446"/>
      <c r="M166" s="442">
        <v>0</v>
      </c>
      <c r="N166" s="442">
        <v>0</v>
      </c>
      <c r="O166" s="447">
        <f>'[7]заявки 2020-2021'!K170</f>
        <v>0</v>
      </c>
      <c r="P166" s="441">
        <f t="shared" si="1125"/>
        <v>0</v>
      </c>
      <c r="Q166" s="441">
        <v>0</v>
      </c>
      <c r="R166" s="441">
        <f t="shared" si="1120"/>
        <v>0</v>
      </c>
      <c r="S166" s="443">
        <f>'[7]заявки 2020-2021'!M170</f>
        <v>0</v>
      </c>
      <c r="T166" s="443">
        <f>'[7]заявки 2020-2021'!N170</f>
        <v>0</v>
      </c>
      <c r="U166" s="444">
        <f t="shared" si="1131"/>
        <v>0</v>
      </c>
      <c r="V166" s="445">
        <f t="shared" si="1132"/>
        <v>0</v>
      </c>
      <c r="W166" s="446"/>
      <c r="X166" s="446"/>
      <c r="Y166" s="448"/>
      <c r="Z166" s="442">
        <v>0</v>
      </c>
      <c r="AA166" s="442">
        <v>0</v>
      </c>
      <c r="AB166" s="442">
        <f>'[7]численность 2020'!E3</f>
        <v>0</v>
      </c>
      <c r="AC166" s="441">
        <v>0</v>
      </c>
      <c r="AD166" s="441">
        <v>0</v>
      </c>
      <c r="AE166" s="441">
        <f t="shared" si="1133"/>
        <v>0</v>
      </c>
      <c r="AF166" s="443">
        <f>'[7]заявки 2020-2021'!J170</f>
        <v>0</v>
      </c>
      <c r="AG166" s="444">
        <f t="shared" si="1155"/>
        <v>0</v>
      </c>
      <c r="AH166" s="445">
        <f t="shared" si="1134"/>
        <v>0</v>
      </c>
      <c r="AI166" s="449">
        <f t="shared" si="1135"/>
        <v>0</v>
      </c>
      <c r="AJ166" s="446"/>
      <c r="AK166" s="446"/>
      <c r="AL166" s="442">
        <v>257.31640625</v>
      </c>
      <c r="AM166" s="442">
        <v>374.11746199999999</v>
      </c>
      <c r="AN166" s="442">
        <f>'[7]численность 2020'!F3</f>
        <v>251.44821166992188</v>
      </c>
      <c r="AO166" s="441">
        <v>2.019752</v>
      </c>
      <c r="AP166" s="441">
        <v>2.9365579999999998</v>
      </c>
      <c r="AQ166" s="441">
        <f t="shared" si="1126"/>
        <v>1.0477008819580078</v>
      </c>
      <c r="AR166" s="443">
        <f>'[7]заявки 2020-2021'!D170</f>
        <v>30</v>
      </c>
      <c r="AS166" s="443">
        <f>'[7]заявки 2020-2021'!E170</f>
        <v>0</v>
      </c>
      <c r="AT166" s="444">
        <f t="shared" si="1156"/>
        <v>12.572410583496094</v>
      </c>
      <c r="AU166" s="449">
        <f t="shared" si="1127"/>
        <v>12.572410583496094</v>
      </c>
      <c r="AV166" s="446">
        <v>12</v>
      </c>
      <c r="AW166" s="444">
        <f t="shared" si="1121"/>
        <v>3</v>
      </c>
      <c r="AX166" s="445">
        <f t="shared" si="1122"/>
        <v>0</v>
      </c>
      <c r="AY166" s="446"/>
      <c r="AZ166" s="444">
        <f t="shared" si="1123"/>
        <v>6</v>
      </c>
      <c r="BA166" s="446">
        <v>6</v>
      </c>
      <c r="BB166" s="442">
        <v>0</v>
      </c>
      <c r="BC166" s="442">
        <v>0</v>
      </c>
      <c r="BD166" s="442">
        <f>'[7]численность 2020'!G3</f>
        <v>0</v>
      </c>
      <c r="BE166" s="441">
        <v>0</v>
      </c>
      <c r="BF166" s="441">
        <v>0</v>
      </c>
      <c r="BG166" s="441">
        <f t="shared" si="1157"/>
        <v>0</v>
      </c>
      <c r="BH166" s="443">
        <f>'[7]заявки 2020-2021'!B170</f>
        <v>0</v>
      </c>
      <c r="BI166" s="443">
        <f>'[7]заявки 2020-2021'!C170</f>
        <v>0</v>
      </c>
      <c r="BJ166" s="444">
        <f t="shared" si="1158"/>
        <v>0</v>
      </c>
      <c r="BK166" s="449">
        <f t="shared" si="1159"/>
        <v>0</v>
      </c>
      <c r="BL166" s="446"/>
      <c r="BM166" s="444">
        <f t="shared" si="1128"/>
        <v>0</v>
      </c>
      <c r="BN166" s="445">
        <f t="shared" si="1160"/>
        <v>0</v>
      </c>
      <c r="BO166" s="446"/>
      <c r="BP166" s="444">
        <f t="shared" si="1139"/>
        <v>0</v>
      </c>
      <c r="BQ166" s="446"/>
      <c r="BR166" s="442">
        <v>0</v>
      </c>
      <c r="BS166" s="442">
        <v>0</v>
      </c>
      <c r="BT166" s="442">
        <f>'[7]численность 2020'!H3</f>
        <v>0</v>
      </c>
      <c r="BU166" s="441">
        <v>0</v>
      </c>
      <c r="BV166" s="441">
        <v>0</v>
      </c>
      <c r="BW166" s="441">
        <f t="shared" si="1161"/>
        <v>0</v>
      </c>
      <c r="BX166" s="443">
        <f>'[7]заявки 2020-2021'!F170</f>
        <v>0</v>
      </c>
      <c r="BY166" s="443">
        <f>'[7]заявки 2020-2021'!G170</f>
        <v>0</v>
      </c>
      <c r="BZ166" s="443">
        <f>'[7]заявки 2020-2021'!H170</f>
        <v>0</v>
      </c>
      <c r="CA166" s="444">
        <f t="shared" si="1162"/>
        <v>0</v>
      </c>
      <c r="CB166" s="449">
        <f t="shared" si="1163"/>
        <v>0</v>
      </c>
      <c r="CC166" s="446"/>
      <c r="CD166" s="444">
        <f t="shared" si="1142"/>
        <v>0</v>
      </c>
      <c r="CE166" s="445">
        <f t="shared" si="1164"/>
        <v>0</v>
      </c>
      <c r="CF166" s="446"/>
      <c r="CG166" s="444">
        <f t="shared" si="1144"/>
        <v>0</v>
      </c>
      <c r="CH166" s="445">
        <f t="shared" si="1165"/>
        <v>0</v>
      </c>
      <c r="CI166" s="446"/>
      <c r="CJ166" s="444">
        <f t="shared" si="1146"/>
        <v>0</v>
      </c>
      <c r="CK166" s="446"/>
      <c r="CL166" s="450">
        <f t="shared" si="1166"/>
        <v>1</v>
      </c>
      <c r="CM166" s="442">
        <v>0</v>
      </c>
      <c r="CN166" s="442">
        <v>0</v>
      </c>
      <c r="CO166" s="442" t="e">
        <f>#NAME?</f>
        <v>#REF!</v>
      </c>
      <c r="CP166" s="441">
        <v>0</v>
      </c>
      <c r="CQ166" s="441">
        <v>0</v>
      </c>
      <c r="CR166" s="441" t="e">
        <f>#NAME?</f>
        <v>#REF!</v>
      </c>
      <c r="CS166" s="443" t="e">
        <f>#NAME?</f>
        <v>#REF!</v>
      </c>
      <c r="CT166" s="444" t="e">
        <f t="shared" si="1187"/>
        <v>#REF!</v>
      </c>
      <c r="CU166" s="449" t="e">
        <f t="shared" si="1185"/>
        <v>#REF!</v>
      </c>
      <c r="CV166" s="446"/>
      <c r="CW166" s="444">
        <f t="shared" si="1186"/>
        <v>0</v>
      </c>
      <c r="CX166" s="446"/>
      <c r="CY166" s="442">
        <v>0</v>
      </c>
      <c r="CZ166" s="442">
        <v>0</v>
      </c>
      <c r="DA166" s="442">
        <f>'[7]численность 2020'!I3</f>
        <v>0</v>
      </c>
      <c r="DB166" s="441">
        <v>0</v>
      </c>
      <c r="DC166" s="441">
        <v>0</v>
      </c>
      <c r="DD166" s="441">
        <f t="shared" si="1167"/>
        <v>0</v>
      </c>
      <c r="DE166" s="443">
        <f>'[7]заявки 2020-2021'!I170</f>
        <v>0</v>
      </c>
      <c r="DF166" s="444">
        <f t="shared" si="1168"/>
        <v>0</v>
      </c>
      <c r="DG166" s="445">
        <f t="shared" si="1169"/>
        <v>0</v>
      </c>
      <c r="DH166" s="446"/>
      <c r="DI166" s="442">
        <v>0</v>
      </c>
      <c r="DJ166" s="442">
        <v>0</v>
      </c>
      <c r="DK166" s="442">
        <f>'[7]численность 2020'!J3</f>
        <v>0</v>
      </c>
      <c r="DL166" s="441">
        <v>0</v>
      </c>
      <c r="DM166" s="441">
        <v>0</v>
      </c>
      <c r="DN166" s="441">
        <f t="shared" si="1170"/>
        <v>0</v>
      </c>
      <c r="DO166" s="443">
        <f>'[7]заявки 2020-2021'!P170</f>
        <v>0</v>
      </c>
      <c r="DP166" s="444">
        <f t="shared" si="1171"/>
        <v>0</v>
      </c>
      <c r="DQ166" s="445">
        <f t="shared" si="1172"/>
        <v>0</v>
      </c>
      <c r="DR166" s="446"/>
      <c r="DS166" s="442">
        <v>0</v>
      </c>
      <c r="DT166" s="447">
        <v>0</v>
      </c>
      <c r="DU166" s="447">
        <f>'[7]заявки 2020-2021'!Q170</f>
        <v>0</v>
      </c>
      <c r="DV166" s="441">
        <f t="shared" si="1129"/>
        <v>0</v>
      </c>
      <c r="DW166" s="441">
        <v>0</v>
      </c>
      <c r="DX166" s="441">
        <f t="shared" si="1152"/>
        <v>0</v>
      </c>
      <c r="DY166" s="443">
        <f>'[7]заявки 2020-2021'!S170</f>
        <v>0</v>
      </c>
      <c r="DZ166" s="444">
        <f t="shared" si="1184"/>
        <v>0</v>
      </c>
      <c r="EA166" s="445">
        <f t="shared" si="1173"/>
        <v>0</v>
      </c>
      <c r="EB166" s="446"/>
    </row>
    <row r="167" ht="15.75">
      <c r="A167" s="268" t="s">
        <v>29</v>
      </c>
      <c r="B167" s="441"/>
      <c r="C167" s="442"/>
      <c r="D167" s="442"/>
      <c r="E167" s="442"/>
      <c r="F167" s="441"/>
      <c r="G167" s="441" t="e">
        <f t="shared" si="1124"/>
        <v>#DIV/0!</v>
      </c>
      <c r="H167" s="441"/>
      <c r="I167" s="443"/>
      <c r="J167" s="444"/>
      <c r="K167" s="445">
        <f t="shared" si="1154"/>
        <v>0</v>
      </c>
      <c r="L167" s="446"/>
      <c r="M167" s="442"/>
      <c r="N167" s="442"/>
      <c r="O167" s="447"/>
      <c r="P167" s="441"/>
      <c r="Q167" s="441"/>
      <c r="R167" s="441" t="e">
        <f t="shared" si="1120"/>
        <v>#DIV/0!</v>
      </c>
      <c r="S167" s="443"/>
      <c r="T167" s="443"/>
      <c r="U167" s="444">
        <f t="shared" si="1131"/>
        <v>0</v>
      </c>
      <c r="V167" s="445">
        <f t="shared" si="1132"/>
        <v>0</v>
      </c>
      <c r="W167" s="446"/>
      <c r="X167" s="446"/>
      <c r="Y167" s="448"/>
      <c r="Z167" s="442"/>
      <c r="AA167" s="442"/>
      <c r="AB167" s="442"/>
      <c r="AC167" s="441"/>
      <c r="AD167" s="441"/>
      <c r="AE167" s="441" t="e">
        <f t="shared" si="1133"/>
        <v>#DIV/0!</v>
      </c>
      <c r="AF167" s="443"/>
      <c r="AG167" s="444">
        <f t="shared" si="1155"/>
        <v>0</v>
      </c>
      <c r="AH167" s="445">
        <f t="shared" si="1134"/>
        <v>0</v>
      </c>
      <c r="AI167" s="449">
        <f t="shared" si="1135"/>
        <v>0</v>
      </c>
      <c r="AJ167" s="446"/>
      <c r="AK167" s="446"/>
      <c r="AL167" s="442"/>
      <c r="AM167" s="442"/>
      <c r="AN167" s="442"/>
      <c r="AO167" s="441"/>
      <c r="AP167" s="441"/>
      <c r="AQ167" s="441" t="e">
        <f t="shared" si="1126"/>
        <v>#DIV/0!</v>
      </c>
      <c r="AR167" s="443"/>
      <c r="AS167" s="443"/>
      <c r="AT167" s="444">
        <f t="shared" si="1156"/>
        <v>0</v>
      </c>
      <c r="AU167" s="449">
        <f t="shared" si="1127"/>
        <v>0</v>
      </c>
      <c r="AV167" s="446"/>
      <c r="AW167" s="444">
        <f t="shared" si="1121"/>
        <v>0</v>
      </c>
      <c r="AX167" s="445">
        <f t="shared" si="1122"/>
        <v>0</v>
      </c>
      <c r="AY167" s="446"/>
      <c r="AZ167" s="444">
        <f t="shared" si="1123"/>
        <v>0</v>
      </c>
      <c r="BA167" s="446"/>
      <c r="BB167" s="442"/>
      <c r="BC167" s="442"/>
      <c r="BD167" s="442"/>
      <c r="BE167" s="441"/>
      <c r="BF167" s="441"/>
      <c r="BG167" s="441" t="e">
        <f t="shared" si="1157"/>
        <v>#DIV/0!</v>
      </c>
      <c r="BH167" s="443"/>
      <c r="BI167" s="443"/>
      <c r="BJ167" s="444">
        <f t="shared" si="1158"/>
        <v>0</v>
      </c>
      <c r="BK167" s="449">
        <f t="shared" si="1159"/>
        <v>0</v>
      </c>
      <c r="BL167" s="446"/>
      <c r="BM167" s="444">
        <f t="shared" si="1128"/>
        <v>0</v>
      </c>
      <c r="BN167" s="445">
        <f t="shared" si="1160"/>
        <v>0</v>
      </c>
      <c r="BO167" s="446"/>
      <c r="BP167" s="444">
        <f t="shared" si="1139"/>
        <v>0</v>
      </c>
      <c r="BQ167" s="446"/>
      <c r="BR167" s="442"/>
      <c r="BS167" s="442"/>
      <c r="BT167" s="442"/>
      <c r="BU167" s="441"/>
      <c r="BV167" s="441"/>
      <c r="BW167" s="441" t="e">
        <f t="shared" si="1161"/>
        <v>#DIV/0!</v>
      </c>
      <c r="BX167" s="443"/>
      <c r="BY167" s="443"/>
      <c r="BZ167" s="443"/>
      <c r="CA167" s="444">
        <f t="shared" si="1162"/>
        <v>0</v>
      </c>
      <c r="CB167" s="449">
        <f t="shared" si="1163"/>
        <v>0</v>
      </c>
      <c r="CC167" s="446"/>
      <c r="CD167" s="444">
        <f t="shared" si="1142"/>
        <v>0</v>
      </c>
      <c r="CE167" s="445">
        <f t="shared" si="1164"/>
        <v>0</v>
      </c>
      <c r="CF167" s="446"/>
      <c r="CG167" s="444">
        <f t="shared" si="1144"/>
        <v>0</v>
      </c>
      <c r="CH167" s="445">
        <f t="shared" si="1165"/>
        <v>0</v>
      </c>
      <c r="CI167" s="446"/>
      <c r="CJ167" s="444">
        <f t="shared" si="1146"/>
        <v>0</v>
      </c>
      <c r="CK167" s="446"/>
      <c r="CL167" s="450">
        <f t="shared" si="1166"/>
        <v>1</v>
      </c>
      <c r="CM167" s="442"/>
      <c r="CN167" s="442"/>
      <c r="CO167" s="442"/>
      <c r="CP167" s="441"/>
      <c r="CQ167" s="441"/>
      <c r="CR167" s="441"/>
      <c r="CS167" s="443"/>
      <c r="CT167" s="444">
        <f t="shared" si="1187"/>
        <v>0</v>
      </c>
      <c r="CU167" s="449">
        <f t="shared" si="1185"/>
        <v>0</v>
      </c>
      <c r="CV167" s="446"/>
      <c r="CW167" s="444">
        <f t="shared" si="1186"/>
        <v>0</v>
      </c>
      <c r="CX167" s="446"/>
      <c r="CY167" s="442"/>
      <c r="CZ167" s="442"/>
      <c r="DA167" s="442"/>
      <c r="DB167" s="441"/>
      <c r="DC167" s="441"/>
      <c r="DD167" s="441" t="e">
        <f t="shared" si="1167"/>
        <v>#DIV/0!</v>
      </c>
      <c r="DE167" s="443"/>
      <c r="DF167" s="444">
        <f t="shared" si="1168"/>
        <v>0</v>
      </c>
      <c r="DG167" s="445">
        <f t="shared" si="1169"/>
        <v>0</v>
      </c>
      <c r="DH167" s="446"/>
      <c r="DI167" s="442"/>
      <c r="DJ167" s="442"/>
      <c r="DK167" s="442"/>
      <c r="DL167" s="441"/>
      <c r="DM167" s="441"/>
      <c r="DN167" s="441" t="e">
        <f t="shared" si="1170"/>
        <v>#DIV/0!</v>
      </c>
      <c r="DO167" s="443"/>
      <c r="DP167" s="444">
        <f t="shared" si="1171"/>
        <v>0</v>
      </c>
      <c r="DQ167" s="445">
        <f t="shared" si="1172"/>
        <v>0</v>
      </c>
      <c r="DR167" s="446"/>
      <c r="DS167" s="442"/>
      <c r="DT167" s="447"/>
      <c r="DU167" s="447"/>
      <c r="DV167" s="441" t="e">
        <f t="shared" si="1129"/>
        <v>#DIV/0!</v>
      </c>
      <c r="DW167" s="441"/>
      <c r="DX167" s="441" t="e">
        <f t="shared" si="1152"/>
        <v>#DIV/0!</v>
      </c>
      <c r="DY167" s="443"/>
      <c r="DZ167" s="444">
        <f t="shared" si="1184"/>
        <v>0</v>
      </c>
      <c r="EA167" s="445">
        <f t="shared" si="1173"/>
        <v>0</v>
      </c>
      <c r="EB167" s="446"/>
    </row>
    <row r="168" ht="63">
      <c r="A168" s="152" t="s">
        <v>363</v>
      </c>
      <c r="B168" s="441">
        <f>'[7]численность 2020'!C13</f>
        <v>64.900001525878906</v>
      </c>
      <c r="C168" s="442">
        <v>73.410186999999993</v>
      </c>
      <c r="D168" s="442">
        <v>112.32785</v>
      </c>
      <c r="E168" s="442">
        <f>'[7]численность 2020'!D13</f>
        <v>51.717414855957031</v>
      </c>
      <c r="F168" s="441">
        <v>1.1470340000000001</v>
      </c>
      <c r="G168" s="441">
        <f t="shared" si="1124"/>
        <v>1.7307834776707376</v>
      </c>
      <c r="H168" s="441">
        <f t="shared" si="1117"/>
        <v>0.79687848443785769</v>
      </c>
      <c r="I168" s="443">
        <f>'[7]заявки 2020-2021'!O172</f>
        <v>18</v>
      </c>
      <c r="J168" s="444">
        <f t="shared" si="1118"/>
        <v>18.101095199584961</v>
      </c>
      <c r="K168" s="445">
        <f t="shared" si="1154"/>
        <v>18</v>
      </c>
      <c r="L168" s="446">
        <v>5</v>
      </c>
      <c r="M168" s="442">
        <v>15</v>
      </c>
      <c r="N168" s="442">
        <v>20</v>
      </c>
      <c r="O168" s="447">
        <f>'[7]заявки 2020-2021'!K172</f>
        <v>20</v>
      </c>
      <c r="P168" s="441">
        <f t="shared" si="1125"/>
        <v>0.23112480196196517</v>
      </c>
      <c r="Q168" s="441">
        <v>0.30799599999999999</v>
      </c>
      <c r="R168" s="441">
        <f t="shared" si="1120"/>
        <v>0.30816640261595357</v>
      </c>
      <c r="S168" s="443">
        <f>'[7]заявки 2020-2021'!M172</f>
        <v>3</v>
      </c>
      <c r="T168" s="443">
        <f>'[7]заявки 2020-2021'!N172</f>
        <v>2</v>
      </c>
      <c r="U168" s="444">
        <f t="shared" si="1131"/>
        <v>3</v>
      </c>
      <c r="V168" s="445">
        <f t="shared" si="1132"/>
        <v>3</v>
      </c>
      <c r="W168" s="446">
        <v>3</v>
      </c>
      <c r="X168" s="446">
        <v>2</v>
      </c>
      <c r="Y168" s="448"/>
      <c r="Z168" s="442">
        <v>145.08604399999999</v>
      </c>
      <c r="AA168" s="442">
        <v>149.899597</v>
      </c>
      <c r="AB168" s="442">
        <f>'[7]численность 2020'!E13</f>
        <v>150.22212219238281</v>
      </c>
      <c r="AC168" s="441">
        <v>2.266969</v>
      </c>
      <c r="AD168" s="441">
        <v>2.3084199999999999</v>
      </c>
      <c r="AE168" s="441">
        <f t="shared" si="1133"/>
        <v>2.3146705494680408</v>
      </c>
      <c r="AF168" s="443">
        <f>'[7]заявки 2020-2021'!J172</f>
        <v>7</v>
      </c>
      <c r="AG168" s="444">
        <f t="shared" si="1155"/>
        <v>7.5111061096191412</v>
      </c>
      <c r="AH168" s="445">
        <f t="shared" si="1134"/>
        <v>7</v>
      </c>
      <c r="AI168" s="449">
        <f t="shared" si="1135"/>
        <v>5.25</v>
      </c>
      <c r="AJ168" s="446">
        <v>7</v>
      </c>
      <c r="AK168" s="446">
        <v>5</v>
      </c>
      <c r="AL168" s="442">
        <v>311.58441199999999</v>
      </c>
      <c r="AM168" s="442">
        <v>467.582336</v>
      </c>
      <c r="AN168" s="442">
        <f>'[7]численность 2020'!F13</f>
        <v>493.78756713867188</v>
      </c>
      <c r="AO168" s="441">
        <v>4.868506</v>
      </c>
      <c r="AP168" s="441">
        <v>7.2006639999999997</v>
      </c>
      <c r="AQ168" s="441">
        <f t="shared" si="1126"/>
        <v>7.6084369110804078</v>
      </c>
      <c r="AR168" s="443">
        <f>'[7]заявки 2020-2021'!D172</f>
        <v>49</v>
      </c>
      <c r="AS168" s="443">
        <f>'[7]заявки 2020-2021'!E172</f>
        <v>10</v>
      </c>
      <c r="AT168" s="444">
        <f t="shared" si="1156"/>
        <v>49.37875671386719</v>
      </c>
      <c r="AU168" s="449">
        <f t="shared" si="1127"/>
        <v>49</v>
      </c>
      <c r="AV168" s="446">
        <v>49</v>
      </c>
      <c r="AW168" s="444">
        <f t="shared" si="1121"/>
        <v>12.25</v>
      </c>
      <c r="AX168" s="445">
        <f t="shared" si="1122"/>
        <v>10</v>
      </c>
      <c r="AY168" s="446">
        <v>10</v>
      </c>
      <c r="AZ168" s="444">
        <f t="shared" si="1123"/>
        <v>24.5</v>
      </c>
      <c r="BA168" s="446">
        <v>24</v>
      </c>
      <c r="BB168" s="442">
        <v>76.941947999999996</v>
      </c>
      <c r="BC168" s="442">
        <v>103.370682</v>
      </c>
      <c r="BD168" s="442">
        <f>'[7]численность 2020'!G13</f>
        <v>93.607223510742188</v>
      </c>
      <c r="BE168" s="441">
        <v>1.202218</v>
      </c>
      <c r="BF168" s="441">
        <v>1.591885</v>
      </c>
      <c r="BG168" s="441">
        <f t="shared" si="1157"/>
        <v>1.4423300664086467</v>
      </c>
      <c r="BH168" s="443">
        <f>'[7]заявки 2020-2021'!B172</f>
        <v>4</v>
      </c>
      <c r="BI168" s="443">
        <f>'[7]заявки 2020-2021'!C172</f>
        <v>1</v>
      </c>
      <c r="BJ168" s="444">
        <f t="shared" si="1158"/>
        <v>4.6803611755371097</v>
      </c>
      <c r="BK168" s="449">
        <f t="shared" si="1159"/>
        <v>4</v>
      </c>
      <c r="BL168" s="446">
        <v>4</v>
      </c>
      <c r="BM168" s="444">
        <f t="shared" si="1128"/>
        <v>1</v>
      </c>
      <c r="BN168" s="445">
        <f t="shared" si="1160"/>
        <v>1</v>
      </c>
      <c r="BO168" s="446">
        <v>1</v>
      </c>
      <c r="BP168" s="444">
        <f t="shared" si="1139"/>
        <v>0.80000000000000004</v>
      </c>
      <c r="BQ168" s="446"/>
      <c r="BR168" s="442">
        <v>402.19274899999999</v>
      </c>
      <c r="BS168" s="442">
        <v>435.11920199999997</v>
      </c>
      <c r="BT168" s="442">
        <f>'[7]численность 2020'!H13</f>
        <v>458.05758666992188</v>
      </c>
      <c r="BU168" s="441">
        <v>6.284262</v>
      </c>
      <c r="BV168" s="441">
        <v>6.7007389999999996</v>
      </c>
      <c r="BW168" s="441">
        <f t="shared" si="1161"/>
        <v>7.0578979337507599</v>
      </c>
      <c r="BX168" s="443">
        <f>'[7]заявки 2020-2021'!F172</f>
        <v>45</v>
      </c>
      <c r="BY168" s="443">
        <f>'[7]заявки 2020-2021'!G172</f>
        <v>5</v>
      </c>
      <c r="BZ168" s="443">
        <f>'[7]заявки 2020-2021'!H172</f>
        <v>6</v>
      </c>
      <c r="CA168" s="444">
        <f t="shared" si="1162"/>
        <v>45.80575866699219</v>
      </c>
      <c r="CB168" s="449">
        <f t="shared" si="1163"/>
        <v>45</v>
      </c>
      <c r="CC168" s="446">
        <v>45</v>
      </c>
      <c r="CD168" s="444">
        <f t="shared" si="1142"/>
        <v>5.625</v>
      </c>
      <c r="CE168" s="445">
        <f t="shared" si="1164"/>
        <v>5</v>
      </c>
      <c r="CF168" s="446">
        <v>5</v>
      </c>
      <c r="CG168" s="444">
        <f t="shared" si="1144"/>
        <v>5.625</v>
      </c>
      <c r="CH168" s="445">
        <f t="shared" si="1165"/>
        <v>5.625</v>
      </c>
      <c r="CI168" s="446">
        <v>6</v>
      </c>
      <c r="CJ168" s="444">
        <f t="shared" si="1146"/>
        <v>9</v>
      </c>
      <c r="CK168" s="446">
        <v>9</v>
      </c>
      <c r="CL168" s="450">
        <f t="shared" si="1166"/>
        <v>1</v>
      </c>
      <c r="CM168" s="442">
        <v>0</v>
      </c>
      <c r="CN168" s="442">
        <v>0</v>
      </c>
      <c r="CO168" s="442" t="e">
        <f>#NAME?</f>
        <v>#REF!</v>
      </c>
      <c r="CP168" s="441">
        <v>0</v>
      </c>
      <c r="CQ168" s="441">
        <v>0</v>
      </c>
      <c r="CR168" s="441" t="e">
        <f>#NAME?</f>
        <v>#REF!</v>
      </c>
      <c r="CS168" s="443" t="e">
        <f>#NAME?</f>
        <v>#REF!</v>
      </c>
      <c r="CT168" s="444" t="e">
        <f t="shared" si="1187"/>
        <v>#REF!</v>
      </c>
      <c r="CU168" s="449" t="e">
        <f t="shared" si="1185"/>
        <v>#REF!</v>
      </c>
      <c r="CV168" s="446"/>
      <c r="CW168" s="444">
        <f t="shared" si="1186"/>
        <v>0</v>
      </c>
      <c r="CX168" s="446"/>
      <c r="CY168" s="442">
        <v>0</v>
      </c>
      <c r="CZ168" s="442">
        <v>0</v>
      </c>
      <c r="DA168" s="442">
        <f>'[7]численность 2020'!I13</f>
        <v>0</v>
      </c>
      <c r="DB168" s="441">
        <v>0</v>
      </c>
      <c r="DC168" s="441">
        <v>0</v>
      </c>
      <c r="DD168" s="441">
        <f t="shared" si="1167"/>
        <v>0</v>
      </c>
      <c r="DE168" s="443">
        <f>'[7]заявки 2020-2021'!I172</f>
        <v>0</v>
      </c>
      <c r="DF168" s="444">
        <f t="shared" si="1168"/>
        <v>0</v>
      </c>
      <c r="DG168" s="445">
        <f t="shared" si="1169"/>
        <v>0</v>
      </c>
      <c r="DH168" s="446"/>
      <c r="DI168" s="442">
        <v>2.8380230000000002</v>
      </c>
      <c r="DJ168" s="442">
        <v>5.8100610000000001</v>
      </c>
      <c r="DK168" s="442">
        <f>'[7]численность 2020'!J13</f>
        <v>1.9589930772781372</v>
      </c>
      <c r="DL168" s="441">
        <v>8.9473999999999998e-002</v>
      </c>
      <c r="DM168" s="441">
        <v>8.9473999999999998e-002</v>
      </c>
      <c r="DN168" s="441">
        <f t="shared" si="1170"/>
        <v>3.0184792468718014e-002</v>
      </c>
      <c r="DO168" s="443">
        <f>'[7]заявки 2020-2021'!P172</f>
        <v>2</v>
      </c>
      <c r="DP168" s="444">
        <f t="shared" si="1171"/>
        <v>0.19589930772781372</v>
      </c>
      <c r="DQ168" s="445">
        <f t="shared" si="1172"/>
        <v>0.19589930772781372</v>
      </c>
      <c r="DR168" s="446"/>
      <c r="DS168" s="442">
        <v>8</v>
      </c>
      <c r="DT168" s="447">
        <v>30</v>
      </c>
      <c r="DU168" s="447">
        <f>'[7]заявки 2020-2021'!Q172</f>
        <v>30</v>
      </c>
      <c r="DV168" s="441">
        <f t="shared" si="1129"/>
        <v>0.12326656104638142</v>
      </c>
      <c r="DW168" s="441">
        <v>0.46199299999999999</v>
      </c>
      <c r="DX168" s="441">
        <f t="shared" si="1152"/>
        <v>0.46224960392393033</v>
      </c>
      <c r="DY168" s="443">
        <f>'[7]заявки 2020-2021'!S172</f>
        <v>3</v>
      </c>
      <c r="DZ168" s="444">
        <f t="shared" si="1184"/>
        <v>3</v>
      </c>
      <c r="EA168" s="445">
        <f t="shared" si="1173"/>
        <v>3</v>
      </c>
      <c r="EB168" s="446">
        <v>3</v>
      </c>
    </row>
    <row r="169" ht="47.25">
      <c r="A169" s="152" t="s">
        <v>30</v>
      </c>
      <c r="B169" s="441">
        <f>'[7]численность 2020'!C11</f>
        <v>34</v>
      </c>
      <c r="C169" s="442">
        <v>46.552836999999997</v>
      </c>
      <c r="D169" s="442">
        <v>29.291782000000001</v>
      </c>
      <c r="E169" s="442">
        <f>'[7]численность 2020'!D11</f>
        <v>57.396663665771484</v>
      </c>
      <c r="F169" s="441">
        <v>1.35328</v>
      </c>
      <c r="G169" s="441">
        <f t="shared" si="1124"/>
        <v>0.86152301115148211</v>
      </c>
      <c r="H169" s="441">
        <f t="shared" si="1117"/>
        <v>1.6881371666403377</v>
      </c>
      <c r="I169" s="443">
        <f>'[7]заявки 2020-2021'!O173</f>
        <v>19</v>
      </c>
      <c r="J169" s="444">
        <f t="shared" si="1118"/>
        <v>20.088832283020018</v>
      </c>
      <c r="K169" s="445">
        <f t="shared" si="1154"/>
        <v>19</v>
      </c>
      <c r="L169" s="446">
        <v>19</v>
      </c>
      <c r="M169" s="442">
        <v>9</v>
      </c>
      <c r="N169" s="442">
        <v>9</v>
      </c>
      <c r="O169" s="447">
        <f>'[7]заявки 2020-2021'!K173</f>
        <v>10</v>
      </c>
      <c r="P169" s="441">
        <f t="shared" si="1125"/>
        <v>0.26470588235294118</v>
      </c>
      <c r="Q169" s="441">
        <v>0.26162800000000003</v>
      </c>
      <c r="R169" s="441">
        <f t="shared" si="1120"/>
        <v>0.29411764705882354</v>
      </c>
      <c r="S169" s="443">
        <f>'[7]заявки 2020-2021'!M173</f>
        <v>1</v>
      </c>
      <c r="T169" s="443">
        <f>'[7]заявки 2020-2021'!N173</f>
        <v>1</v>
      </c>
      <c r="U169" s="444">
        <f t="shared" si="1131"/>
        <v>1.5</v>
      </c>
      <c r="V169" s="445">
        <f t="shared" si="1132"/>
        <v>1</v>
      </c>
      <c r="W169" s="446">
        <v>1</v>
      </c>
      <c r="X169" s="446">
        <v>1</v>
      </c>
      <c r="Y169" s="448"/>
      <c r="Z169" s="442">
        <v>90.511902000000006</v>
      </c>
      <c r="AA169" s="442">
        <v>46.781543999999997</v>
      </c>
      <c r="AB169" s="442">
        <f>'[7]численность 2020'!E11</f>
        <v>99.937057495117188</v>
      </c>
      <c r="AC169" s="441">
        <v>2.6311599999999999</v>
      </c>
      <c r="AD169" s="441">
        <v>1.3599289999999999</v>
      </c>
      <c r="AE169" s="441">
        <f t="shared" si="1133"/>
        <v>2.9393252204446232</v>
      </c>
      <c r="AF169" s="443">
        <f>'[7]заявки 2020-2021'!J173</f>
        <v>4</v>
      </c>
      <c r="AG169" s="444">
        <f t="shared" si="1155"/>
        <v>4.9968528747558594</v>
      </c>
      <c r="AH169" s="445">
        <f t="shared" si="1134"/>
        <v>4</v>
      </c>
      <c r="AI169" s="449">
        <f t="shared" si="1135"/>
        <v>3</v>
      </c>
      <c r="AJ169" s="446">
        <v>4</v>
      </c>
      <c r="AK169" s="446">
        <v>3</v>
      </c>
      <c r="AL169" s="442">
        <v>227.96127300000001</v>
      </c>
      <c r="AM169" s="442">
        <v>204.945007</v>
      </c>
      <c r="AN169" s="442">
        <f>'[7]численность 2020'!F11</f>
        <v>260.63812255859375</v>
      </c>
      <c r="AO169" s="441">
        <v>6.6267810000000003</v>
      </c>
      <c r="AP169" s="441">
        <v>5.9577030000000004</v>
      </c>
      <c r="AQ169" s="441">
        <f t="shared" si="1126"/>
        <v>7.6658271340762871</v>
      </c>
      <c r="AR169" s="443">
        <f>'[7]заявки 2020-2021'!D173</f>
        <v>24</v>
      </c>
      <c r="AS169" s="443">
        <f>'[7]заявки 2020-2021'!E173</f>
        <v>4</v>
      </c>
      <c r="AT169" s="444">
        <f t="shared" si="1156"/>
        <v>26.063812255859375</v>
      </c>
      <c r="AU169" s="449">
        <f t="shared" si="1127"/>
        <v>24</v>
      </c>
      <c r="AV169" s="446">
        <v>24</v>
      </c>
      <c r="AW169" s="444">
        <f t="shared" si="1121"/>
        <v>6</v>
      </c>
      <c r="AX169" s="445">
        <f t="shared" si="1122"/>
        <v>4</v>
      </c>
      <c r="AY169" s="446">
        <v>4</v>
      </c>
      <c r="AZ169" s="444">
        <f t="shared" si="1123"/>
        <v>12</v>
      </c>
      <c r="BA169" s="446">
        <v>12</v>
      </c>
      <c r="BB169" s="442">
        <v>72.825294</v>
      </c>
      <c r="BC169" s="442">
        <v>35.737170999999996</v>
      </c>
      <c r="BD169" s="442">
        <f>'[7]численность 2020'!G11</f>
        <v>64.179206848144531</v>
      </c>
      <c r="BE169" s="441">
        <v>2.1170140000000002</v>
      </c>
      <c r="BF169" s="441">
        <v>1.0388710000000001</v>
      </c>
      <c r="BG169" s="441">
        <f t="shared" si="1157"/>
        <v>1.8876237308277803</v>
      </c>
      <c r="BH169" s="443">
        <f>'[7]заявки 2020-2021'!B173</f>
        <v>3</v>
      </c>
      <c r="BI169" s="443">
        <f>'[7]заявки 2020-2021'!C173</f>
        <v>0</v>
      </c>
      <c r="BJ169" s="444">
        <f t="shared" si="1158"/>
        <v>3.2089603424072268</v>
      </c>
      <c r="BK169" s="449">
        <f t="shared" si="1159"/>
        <v>3</v>
      </c>
      <c r="BL169" s="446">
        <v>3</v>
      </c>
      <c r="BM169" s="444">
        <f t="shared" si="1128"/>
        <v>0</v>
      </c>
      <c r="BN169" s="445">
        <f t="shared" si="1160"/>
        <v>0</v>
      </c>
      <c r="BO169" s="446"/>
      <c r="BP169" s="444">
        <f t="shared" si="1139"/>
        <v>0.60000000000000009</v>
      </c>
      <c r="BQ169" s="446"/>
      <c r="BR169" s="442">
        <v>86.205612000000002</v>
      </c>
      <c r="BS169" s="442">
        <v>48.221026999999999</v>
      </c>
      <c r="BT169" s="442">
        <f>'[7]численность 2020'!H11</f>
        <v>88.666885375976563</v>
      </c>
      <c r="BU169" s="441">
        <v>2.5059770000000001</v>
      </c>
      <c r="BV169" s="441">
        <v>1.4017740000000001</v>
      </c>
      <c r="BW169" s="441">
        <f t="shared" si="1161"/>
        <v>2.6078495698816635</v>
      </c>
      <c r="BX169" s="443">
        <f>'[7]заявки 2020-2021'!F173</f>
        <v>5</v>
      </c>
      <c r="BY169" s="443">
        <f>'[7]заявки 2020-2021'!G173</f>
        <v>0</v>
      </c>
      <c r="BZ169" s="443">
        <f>'[7]заявки 2020-2021'!H173</f>
        <v>1</v>
      </c>
      <c r="CA169" s="444">
        <f t="shared" si="1162"/>
        <v>6.2066819763183601</v>
      </c>
      <c r="CB169" s="449">
        <f t="shared" si="1163"/>
        <v>5</v>
      </c>
      <c r="CC169" s="446">
        <v>5</v>
      </c>
      <c r="CD169" s="444">
        <f t="shared" si="1142"/>
        <v>0.625</v>
      </c>
      <c r="CE169" s="445">
        <f t="shared" si="1164"/>
        <v>0</v>
      </c>
      <c r="CF169" s="446"/>
      <c r="CG169" s="444">
        <f t="shared" si="1144"/>
        <v>0.625</v>
      </c>
      <c r="CH169" s="445">
        <f t="shared" si="1165"/>
        <v>0.625</v>
      </c>
      <c r="CI169" s="446">
        <v>1</v>
      </c>
      <c r="CJ169" s="444">
        <f t="shared" si="1146"/>
        <v>1</v>
      </c>
      <c r="CK169" s="446">
        <v>1</v>
      </c>
      <c r="CL169" s="450">
        <f t="shared" si="1166"/>
        <v>1</v>
      </c>
      <c r="CM169" s="442">
        <v>0</v>
      </c>
      <c r="CN169" s="442">
        <v>0</v>
      </c>
      <c r="CO169" s="442" t="e">
        <f>#NAME?</f>
        <v>#REF!</v>
      </c>
      <c r="CP169" s="441">
        <v>0</v>
      </c>
      <c r="CQ169" s="441">
        <v>0</v>
      </c>
      <c r="CR169" s="441" t="e">
        <f>#NAME?</f>
        <v>#REF!</v>
      </c>
      <c r="CS169" s="443" t="e">
        <f>#NAME?</f>
        <v>#REF!</v>
      </c>
      <c r="CT169" s="444" t="e">
        <f t="shared" si="1187"/>
        <v>#REF!</v>
      </c>
      <c r="CU169" s="449" t="e">
        <f t="shared" si="1185"/>
        <v>#REF!</v>
      </c>
      <c r="CV169" s="446"/>
      <c r="CW169" s="444">
        <f t="shared" si="1186"/>
        <v>0</v>
      </c>
      <c r="CX169" s="446"/>
      <c r="CY169" s="442">
        <v>0</v>
      </c>
      <c r="CZ169" s="442">
        <v>0</v>
      </c>
      <c r="DA169" s="442">
        <f>'[7]численность 2020'!I11</f>
        <v>0</v>
      </c>
      <c r="DB169" s="441">
        <v>0</v>
      </c>
      <c r="DC169" s="441">
        <v>0</v>
      </c>
      <c r="DD169" s="441">
        <f t="shared" si="1167"/>
        <v>0</v>
      </c>
      <c r="DE169" s="443">
        <f>'[7]заявки 2020-2021'!I173</f>
        <v>0</v>
      </c>
      <c r="DF169" s="444">
        <f t="shared" si="1168"/>
        <v>0</v>
      </c>
      <c r="DG169" s="445">
        <f t="shared" si="1169"/>
        <v>0</v>
      </c>
      <c r="DH169" s="446"/>
      <c r="DI169" s="442">
        <v>4.8335169999999996</v>
      </c>
      <c r="DJ169" s="442">
        <v>5.2276319999999998</v>
      </c>
      <c r="DK169" s="442">
        <f>'[7]численность 2020'!J11</f>
        <v>4.6819639205932617</v>
      </c>
      <c r="DL169" s="441">
        <v>0.15196599999999999</v>
      </c>
      <c r="DM169" s="441">
        <v>0.15196599999999999</v>
      </c>
      <c r="DN169" s="441">
        <f t="shared" si="1170"/>
        <v>0.13770482119391947</v>
      </c>
      <c r="DO169" s="443">
        <f>'[7]заявки 2020-2021'!P173</f>
        <v>0</v>
      </c>
      <c r="DP169" s="444">
        <f t="shared" si="1171"/>
        <v>0.46819639205932617</v>
      </c>
      <c r="DQ169" s="445">
        <f t="shared" si="1172"/>
        <v>0</v>
      </c>
      <c r="DR169" s="446"/>
      <c r="DS169" s="442">
        <v>12</v>
      </c>
      <c r="DT169" s="447">
        <v>0</v>
      </c>
      <c r="DU169" s="447">
        <f>'[7]заявки 2020-2021'!Q173</f>
        <v>0</v>
      </c>
      <c r="DV169" s="441">
        <f t="shared" si="1129"/>
        <v>0.35294117647058826</v>
      </c>
      <c r="DW169" s="441">
        <v>0</v>
      </c>
      <c r="DX169" s="441">
        <f t="shared" si="1152"/>
        <v>0</v>
      </c>
      <c r="DY169" s="443">
        <f>'[7]заявки 2020-2021'!S173</f>
        <v>0</v>
      </c>
      <c r="DZ169" s="444">
        <f t="shared" si="1184"/>
        <v>0</v>
      </c>
      <c r="EA169" s="445">
        <f t="shared" si="1173"/>
        <v>0</v>
      </c>
      <c r="EB169" s="446"/>
    </row>
    <row r="170" s="465" customFormat="1">
      <c r="A170" s="466" t="s">
        <v>31</v>
      </c>
      <c r="B170" s="467">
        <f>'[7]численность 2020'!C12</f>
        <v>21.35999870300293</v>
      </c>
      <c r="C170" s="468">
        <v>35.544578999999999</v>
      </c>
      <c r="D170" s="468">
        <v>10.472189</v>
      </c>
      <c r="E170" s="468">
        <f>'[7]численность 2020'!D12</f>
        <v>11.096039772033691</v>
      </c>
      <c r="F170" s="467">
        <v>1.664072</v>
      </c>
      <c r="G170" s="467">
        <f t="shared" si="1124"/>
        <v>0.4902710480086645</v>
      </c>
      <c r="H170" s="467">
        <f t="shared" si="1117"/>
        <v>0.51947754896041898</v>
      </c>
      <c r="I170" s="469">
        <f>'[7]заявки 2020-2021'!O174</f>
        <v>10</v>
      </c>
      <c r="J170" s="470">
        <f t="shared" si="1118"/>
        <v>0</v>
      </c>
      <c r="K170" s="471">
        <f t="shared" si="1154"/>
        <v>0</v>
      </c>
      <c r="L170" s="472"/>
      <c r="M170" s="468">
        <v>12</v>
      </c>
      <c r="N170" s="468">
        <v>12</v>
      </c>
      <c r="O170" s="473">
        <f>'[7]заявки 2020-2021'!K174</f>
        <v>12</v>
      </c>
      <c r="P170" s="441">
        <f t="shared" si="1125"/>
        <v>0.56179778692182036</v>
      </c>
      <c r="Q170" s="467">
        <f>N170/B170</f>
        <v>0.56179778692182036</v>
      </c>
      <c r="R170" s="467">
        <f t="shared" si="1120"/>
        <v>0.56179778692182036</v>
      </c>
      <c r="S170" s="469">
        <f>'[7]заявки 2020-2021'!M174</f>
        <v>2</v>
      </c>
      <c r="T170" s="469">
        <f>'[7]заявки 2020-2021'!N174</f>
        <v>2</v>
      </c>
      <c r="U170" s="470">
        <f t="shared" si="1131"/>
        <v>1.7999999999999998</v>
      </c>
      <c r="V170" s="471">
        <f t="shared" si="1132"/>
        <v>1.7999999999999998</v>
      </c>
      <c r="W170" s="472">
        <v>1</v>
      </c>
      <c r="X170" s="472">
        <v>1</v>
      </c>
      <c r="Y170" s="474"/>
      <c r="Z170" s="468">
        <v>0</v>
      </c>
      <c r="AA170" s="468">
        <v>0</v>
      </c>
      <c r="AB170" s="468">
        <f>'[7]численность 2020'!E12</f>
        <v>0</v>
      </c>
      <c r="AC170" s="467">
        <v>0</v>
      </c>
      <c r="AD170" s="467">
        <v>0</v>
      </c>
      <c r="AE170" s="467">
        <f t="shared" si="1133"/>
        <v>0</v>
      </c>
      <c r="AF170" s="469">
        <f>'[7]заявки 2020-2021'!J174</f>
        <v>0</v>
      </c>
      <c r="AG170" s="470">
        <f t="shared" si="1155"/>
        <v>0</v>
      </c>
      <c r="AH170" s="471">
        <f t="shared" si="1134"/>
        <v>0</v>
      </c>
      <c r="AI170" s="475">
        <f t="shared" si="1135"/>
        <v>0</v>
      </c>
      <c r="AJ170" s="472"/>
      <c r="AK170" s="472"/>
      <c r="AL170" s="468">
        <v>309.11285400000003</v>
      </c>
      <c r="AM170" s="468">
        <v>328.66381799999999</v>
      </c>
      <c r="AN170" s="468">
        <f>'[7]численность 2020'!F12</f>
        <v>323.23251342773438</v>
      </c>
      <c r="AO170" s="467">
        <v>14.471575</v>
      </c>
      <c r="AP170" s="467">
        <v>15.386882</v>
      </c>
      <c r="AQ170" s="467">
        <f t="shared" si="1126"/>
        <v>15.132609225406563</v>
      </c>
      <c r="AR170" s="469">
        <f>'[7]заявки 2020-2021'!D174</f>
        <v>58</v>
      </c>
      <c r="AS170" s="469">
        <f>'[7]заявки 2020-2021'!E174</f>
        <v>15</v>
      </c>
      <c r="AT170" s="470">
        <f t="shared" si="1156"/>
        <v>48.484877014160155</v>
      </c>
      <c r="AU170" s="475">
        <f t="shared" si="1127"/>
        <v>48.484877014160155</v>
      </c>
      <c r="AV170" s="472">
        <v>58</v>
      </c>
      <c r="AW170" s="470">
        <f t="shared" si="1121"/>
        <v>14.5</v>
      </c>
      <c r="AX170" s="471">
        <f t="shared" si="1122"/>
        <v>14.5</v>
      </c>
      <c r="AY170" s="472">
        <v>14</v>
      </c>
      <c r="AZ170" s="470">
        <f t="shared" si="1123"/>
        <v>29</v>
      </c>
      <c r="BA170" s="472">
        <v>29</v>
      </c>
      <c r="BB170" s="468">
        <v>43.314883999999999</v>
      </c>
      <c r="BC170" s="468">
        <v>42.6551513671875</v>
      </c>
      <c r="BD170" s="468">
        <f>'[7]численность 2020'!G12</f>
        <v>40.157817840576172</v>
      </c>
      <c r="BE170" s="467">
        <v>2.0278499999999999</v>
      </c>
      <c r="BF170" s="467">
        <v>1.996964</v>
      </c>
      <c r="BG170" s="467">
        <f t="shared" si="1157"/>
        <v>1.8800477658704409</v>
      </c>
      <c r="BH170" s="469">
        <f>'[7]заявки 2020-2021'!B174</f>
        <v>3</v>
      </c>
      <c r="BI170" s="469">
        <f>'[7]заявки 2020-2021'!C174</f>
        <v>0</v>
      </c>
      <c r="BJ170" s="470">
        <f t="shared" si="1158"/>
        <v>2.0078908920288088</v>
      </c>
      <c r="BK170" s="475">
        <f t="shared" si="1159"/>
        <v>2.0078908920288088</v>
      </c>
      <c r="BL170" s="472">
        <v>2</v>
      </c>
      <c r="BM170" s="470">
        <f t="shared" si="1128"/>
        <v>0</v>
      </c>
      <c r="BN170" s="471">
        <f t="shared" si="1160"/>
        <v>0</v>
      </c>
      <c r="BO170" s="472"/>
      <c r="BP170" s="470">
        <f t="shared" si="1139"/>
        <v>0.40000000000000002</v>
      </c>
      <c r="BQ170" s="472"/>
      <c r="BR170" s="468">
        <v>193.06062299999999</v>
      </c>
      <c r="BS170" s="468">
        <v>210.20458984375</v>
      </c>
      <c r="BT170" s="468">
        <f>'[7]численность 2020'!H12</f>
        <v>207.53314208984375</v>
      </c>
      <c r="BU170" s="467">
        <v>9.0384180000000001</v>
      </c>
      <c r="BV170" s="467">
        <v>9.8410390000000003</v>
      </c>
      <c r="BW170" s="467">
        <f t="shared" si="1161"/>
        <v>9.7159716615838256</v>
      </c>
      <c r="BX170" s="469">
        <f>'[7]заявки 2020-2021'!F174</f>
        <v>31</v>
      </c>
      <c r="BY170" s="469">
        <f>'[7]заявки 2020-2021'!G174</f>
        <v>2</v>
      </c>
      <c r="BZ170" s="469">
        <f>'[7]заявки 2020-2021'!H174</f>
        <v>6</v>
      </c>
      <c r="CA170" s="470">
        <f t="shared" si="1162"/>
        <v>24.903977050781251</v>
      </c>
      <c r="CB170" s="475">
        <f t="shared" si="1163"/>
        <v>24.903977050781251</v>
      </c>
      <c r="CC170" s="472">
        <v>24</v>
      </c>
      <c r="CD170" s="470">
        <f t="shared" si="1142"/>
        <v>3</v>
      </c>
      <c r="CE170" s="471">
        <f t="shared" si="1164"/>
        <v>2</v>
      </c>
      <c r="CF170" s="472">
        <v>2</v>
      </c>
      <c r="CG170" s="470">
        <f t="shared" si="1144"/>
        <v>3</v>
      </c>
      <c r="CH170" s="471">
        <f t="shared" si="1165"/>
        <v>3</v>
      </c>
      <c r="CI170" s="472">
        <v>4</v>
      </c>
      <c r="CJ170" s="470">
        <f t="shared" si="1146"/>
        <v>4.8000000000000007</v>
      </c>
      <c r="CK170" s="472">
        <v>4</v>
      </c>
      <c r="CL170" s="476">
        <f t="shared" si="1166"/>
        <v>1</v>
      </c>
      <c r="CM170" s="468">
        <v>0</v>
      </c>
      <c r="CN170" s="468">
        <v>0</v>
      </c>
      <c r="CO170" s="468" t="e">
        <f>#NAME?</f>
        <v>#REF!</v>
      </c>
      <c r="CP170" s="467">
        <v>0</v>
      </c>
      <c r="CQ170" s="467">
        <v>0</v>
      </c>
      <c r="CR170" s="467" t="e">
        <f>#NAME?</f>
        <v>#REF!</v>
      </c>
      <c r="CS170" s="469" t="e">
        <f>#NAME?</f>
        <v>#REF!</v>
      </c>
      <c r="CT170" s="470" t="e">
        <f t="shared" si="1187"/>
        <v>#REF!</v>
      </c>
      <c r="CU170" s="475" t="e">
        <f t="shared" si="1185"/>
        <v>#REF!</v>
      </c>
      <c r="CV170" s="472"/>
      <c r="CW170" s="470">
        <f t="shared" si="1186"/>
        <v>0</v>
      </c>
      <c r="CX170" s="472"/>
      <c r="CY170" s="468">
        <v>0</v>
      </c>
      <c r="CZ170" s="468">
        <v>0</v>
      </c>
      <c r="DA170" s="468">
        <f>'[7]численность 2020'!I12</f>
        <v>0</v>
      </c>
      <c r="DB170" s="467">
        <v>0</v>
      </c>
      <c r="DC170" s="467">
        <v>0</v>
      </c>
      <c r="DD170" s="467">
        <f t="shared" si="1167"/>
        <v>0</v>
      </c>
      <c r="DE170" s="469">
        <f>'[7]заявки 2020-2021'!I174</f>
        <v>0</v>
      </c>
      <c r="DF170" s="470">
        <f t="shared" si="1168"/>
        <v>0</v>
      </c>
      <c r="DG170" s="471">
        <f t="shared" si="1169"/>
        <v>0</v>
      </c>
      <c r="DH170" s="472"/>
      <c r="DI170" s="468">
        <v>0</v>
      </c>
      <c r="DJ170" s="468">
        <v>0</v>
      </c>
      <c r="DK170" s="468">
        <f>'[7]численность 2020'!J12</f>
        <v>0</v>
      </c>
      <c r="DL170" s="467">
        <v>0</v>
      </c>
      <c r="DM170" s="467">
        <v>0</v>
      </c>
      <c r="DN170" s="467">
        <f t="shared" si="1170"/>
        <v>0</v>
      </c>
      <c r="DO170" s="469">
        <f>'[7]заявки 2020-2021'!P174</f>
        <v>0</v>
      </c>
      <c r="DP170" s="470">
        <f t="shared" si="1171"/>
        <v>0</v>
      </c>
      <c r="DQ170" s="471">
        <f t="shared" si="1172"/>
        <v>0</v>
      </c>
      <c r="DR170" s="472"/>
      <c r="DS170" s="468">
        <v>0</v>
      </c>
      <c r="DT170" s="473">
        <v>0</v>
      </c>
      <c r="DU170" s="473">
        <f>'[7]заявки 2020-2021'!Q174</f>
        <v>0</v>
      </c>
      <c r="DV170" s="441">
        <f t="shared" si="1129"/>
        <v>0</v>
      </c>
      <c r="DW170" s="467">
        <v>0</v>
      </c>
      <c r="DX170" s="467">
        <f t="shared" si="1152"/>
        <v>0</v>
      </c>
      <c r="DY170" s="469">
        <f>'[7]заявки 2020-2021'!S174</f>
        <v>0</v>
      </c>
      <c r="DZ170" s="470">
        <f t="shared" si="1184"/>
        <v>0</v>
      </c>
      <c r="EA170" s="471">
        <f t="shared" si="1173"/>
        <v>0</v>
      </c>
      <c r="EB170" s="472"/>
    </row>
    <row r="171" ht="31.5">
      <c r="A171" s="152" t="s">
        <v>34</v>
      </c>
      <c r="B171" s="441">
        <f>'[7]численность 2020'!C14</f>
        <v>256.42001342773438</v>
      </c>
      <c r="C171" s="442">
        <v>19.832146000000002</v>
      </c>
      <c r="D171" s="442">
        <v>81.157684000000003</v>
      </c>
      <c r="E171" s="442">
        <f>'[7]численность 2020'!D14</f>
        <v>8.822169303894043</v>
      </c>
      <c r="F171" s="441">
        <v>7.7341999999999994e-002</v>
      </c>
      <c r="G171" s="441">
        <f t="shared" si="1124"/>
        <v>0.31650292518623613</v>
      </c>
      <c r="H171" s="441">
        <f t="shared" si="1117"/>
        <v>3.440515108771084e-002</v>
      </c>
      <c r="I171" s="443">
        <f>'[7]заявки 2020-2021'!O175</f>
        <v>0</v>
      </c>
      <c r="J171" s="444">
        <f t="shared" si="1118"/>
        <v>0</v>
      </c>
      <c r="K171" s="445">
        <f t="shared" si="1154"/>
        <v>0</v>
      </c>
      <c r="L171" s="446"/>
      <c r="M171" s="442">
        <v>51</v>
      </c>
      <c r="N171" s="442">
        <v>37</v>
      </c>
      <c r="O171" s="447">
        <f>'[7]заявки 2020-2021'!K175</f>
        <v>35</v>
      </c>
      <c r="P171" s="441">
        <f t="shared" si="1125"/>
        <v>0.19889243167196496</v>
      </c>
      <c r="Q171" s="441">
        <v>0.14429500000000001</v>
      </c>
      <c r="R171" s="441">
        <f t="shared" si="1120"/>
        <v>0.13649480604938774</v>
      </c>
      <c r="S171" s="443">
        <f>'[7]заявки 2020-2021'!M175</f>
        <v>3</v>
      </c>
      <c r="T171" s="443">
        <f>'[7]заявки 2020-2021'!N175</f>
        <v>2</v>
      </c>
      <c r="U171" s="444">
        <f t="shared" si="1131"/>
        <v>5.25</v>
      </c>
      <c r="V171" s="445">
        <f t="shared" si="1132"/>
        <v>3</v>
      </c>
      <c r="W171" s="446">
        <v>3</v>
      </c>
      <c r="X171" s="446">
        <v>2</v>
      </c>
      <c r="Y171" s="448"/>
      <c r="Z171" s="442">
        <v>0</v>
      </c>
      <c r="AA171" s="442">
        <v>0</v>
      </c>
      <c r="AB171" s="442">
        <f>'[7]численность 2020'!E14</f>
        <v>0</v>
      </c>
      <c r="AC171" s="441">
        <v>0</v>
      </c>
      <c r="AD171" s="441">
        <v>0</v>
      </c>
      <c r="AE171" s="441">
        <f t="shared" si="1133"/>
        <v>0</v>
      </c>
      <c r="AF171" s="443">
        <f>'[7]заявки 2020-2021'!J175</f>
        <v>0</v>
      </c>
      <c r="AG171" s="444">
        <f t="shared" si="1155"/>
        <v>0</v>
      </c>
      <c r="AH171" s="445">
        <f t="shared" si="1134"/>
        <v>0</v>
      </c>
      <c r="AI171" s="449">
        <f t="shared" si="1135"/>
        <v>0</v>
      </c>
      <c r="AJ171" s="446"/>
      <c r="AK171" s="446"/>
      <c r="AL171" s="442">
        <v>681.73004200000003</v>
      </c>
      <c r="AM171" s="442">
        <v>2414.9396969999998</v>
      </c>
      <c r="AN171" s="442">
        <f>'[7]численность 2020'!F14</f>
        <v>1648.8035888671875</v>
      </c>
      <c r="AO171" s="441">
        <v>2.6586460000000001</v>
      </c>
      <c r="AP171" s="441">
        <v>9.4179060000000003</v>
      </c>
      <c r="AQ171" s="441">
        <f t="shared" si="1126"/>
        <v>6.4300893164560335</v>
      </c>
      <c r="AR171" s="443">
        <f>'[7]заявки 2020-2021'!D175</f>
        <v>120</v>
      </c>
      <c r="AS171" s="443">
        <f>'[7]заявки 2020-2021'!E175</f>
        <v>20</v>
      </c>
      <c r="AT171" s="444">
        <f t="shared" si="1156"/>
        <v>164.88035888671877</v>
      </c>
      <c r="AU171" s="449">
        <f t="shared" si="1127"/>
        <v>120</v>
      </c>
      <c r="AV171" s="446">
        <v>120</v>
      </c>
      <c r="AW171" s="444">
        <f t="shared" si="1121"/>
        <v>30</v>
      </c>
      <c r="AX171" s="445">
        <f t="shared" si="1122"/>
        <v>20</v>
      </c>
      <c r="AY171" s="446">
        <v>20</v>
      </c>
      <c r="AZ171" s="444">
        <f t="shared" si="1123"/>
        <v>60</v>
      </c>
      <c r="BA171" s="446">
        <v>60</v>
      </c>
      <c r="BB171" s="442">
        <v>37.805027000000003</v>
      </c>
      <c r="BC171" s="442">
        <v>5.289123</v>
      </c>
      <c r="BD171" s="442">
        <f>'[7]численность 2020'!G14</f>
        <v>33.634521484375</v>
      </c>
      <c r="BE171" s="441">
        <v>0.14743400000000001</v>
      </c>
      <c r="BF171" s="441">
        <v>2.0627e-002</v>
      </c>
      <c r="BG171" s="441">
        <f t="shared" si="1157"/>
        <v>0.13116964247353516</v>
      </c>
      <c r="BH171" s="443">
        <f>'[7]заявки 2020-2021'!B175</f>
        <v>0</v>
      </c>
      <c r="BI171" s="443">
        <f>'[7]заявки 2020-2021'!C175</f>
        <v>0</v>
      </c>
      <c r="BJ171" s="444">
        <f t="shared" si="1158"/>
        <v>1.0090356445312501</v>
      </c>
      <c r="BK171" s="449">
        <f t="shared" si="1159"/>
        <v>0</v>
      </c>
      <c r="BL171" s="446"/>
      <c r="BM171" s="444">
        <f t="shared" si="1128"/>
        <v>0</v>
      </c>
      <c r="BN171" s="445">
        <f t="shared" si="1160"/>
        <v>0</v>
      </c>
      <c r="BO171" s="446"/>
      <c r="BP171" s="444">
        <f t="shared" si="1139"/>
        <v>0</v>
      </c>
      <c r="BQ171" s="446"/>
      <c r="BR171" s="442">
        <v>220.52934300000001</v>
      </c>
      <c r="BS171" s="442">
        <v>111.136185</v>
      </c>
      <c r="BT171" s="442">
        <f>'[7]численность 2020'!H14</f>
        <v>117.72081756591797</v>
      </c>
      <c r="BU171" s="441">
        <v>0.86003200000000002</v>
      </c>
      <c r="BV171" s="441">
        <v>0.43341499999999999</v>
      </c>
      <c r="BW171" s="441">
        <f t="shared" si="1161"/>
        <v>0.45909371890386652</v>
      </c>
      <c r="BX171" s="443">
        <f>'[7]заявки 2020-2021'!F175</f>
        <v>3</v>
      </c>
      <c r="BY171" s="443">
        <f>'[7]заявки 2020-2021'!G175</f>
        <v>0</v>
      </c>
      <c r="BZ171" s="443">
        <f>'[7]заявки 2020-2021'!H175</f>
        <v>0</v>
      </c>
      <c r="CA171" s="444">
        <f t="shared" si="1162"/>
        <v>3.5316245269775388</v>
      </c>
      <c r="CB171" s="449">
        <f t="shared" si="1163"/>
        <v>3</v>
      </c>
      <c r="CC171" s="446">
        <v>3</v>
      </c>
      <c r="CD171" s="444">
        <f t="shared" si="1142"/>
        <v>0</v>
      </c>
      <c r="CE171" s="445">
        <f t="shared" si="1164"/>
        <v>0</v>
      </c>
      <c r="CF171" s="446"/>
      <c r="CG171" s="444">
        <f t="shared" si="1144"/>
        <v>0</v>
      </c>
      <c r="CH171" s="445">
        <f t="shared" si="1165"/>
        <v>0</v>
      </c>
      <c r="CI171" s="446"/>
      <c r="CJ171" s="444">
        <f t="shared" si="1146"/>
        <v>0.60000000000000009</v>
      </c>
      <c r="CK171" s="446"/>
      <c r="CL171" s="450">
        <f t="shared" si="1166"/>
        <v>1</v>
      </c>
      <c r="CM171" s="442">
        <v>0</v>
      </c>
      <c r="CN171" s="442">
        <v>0</v>
      </c>
      <c r="CO171" s="442" t="e">
        <f>#NAME?</f>
        <v>#REF!</v>
      </c>
      <c r="CP171" s="441">
        <v>0</v>
      </c>
      <c r="CQ171" s="441">
        <v>0</v>
      </c>
      <c r="CR171" s="441" t="e">
        <f>#NAME?</f>
        <v>#REF!</v>
      </c>
      <c r="CS171" s="443" t="e">
        <f>#NAME?</f>
        <v>#REF!</v>
      </c>
      <c r="CT171" s="444" t="e">
        <f t="shared" si="1187"/>
        <v>#REF!</v>
      </c>
      <c r="CU171" s="449" t="e">
        <f t="shared" si="1185"/>
        <v>#REF!</v>
      </c>
      <c r="CV171" s="446"/>
      <c r="CW171" s="444">
        <f t="shared" si="1186"/>
        <v>0</v>
      </c>
      <c r="CX171" s="446"/>
      <c r="CY171" s="442">
        <v>0</v>
      </c>
      <c r="CZ171" s="442">
        <v>0</v>
      </c>
      <c r="DA171" s="442">
        <f>'[7]численность 2020'!I14</f>
        <v>0</v>
      </c>
      <c r="DB171" s="441">
        <v>0</v>
      </c>
      <c r="DC171" s="441">
        <v>0</v>
      </c>
      <c r="DD171" s="441">
        <f t="shared" si="1167"/>
        <v>0</v>
      </c>
      <c r="DE171" s="443">
        <f>'[7]заявки 2020-2021'!I175</f>
        <v>0</v>
      </c>
      <c r="DF171" s="444">
        <f t="shared" si="1168"/>
        <v>0</v>
      </c>
      <c r="DG171" s="445">
        <f t="shared" si="1169"/>
        <v>0</v>
      </c>
      <c r="DH171" s="446"/>
      <c r="DI171" s="442">
        <v>0</v>
      </c>
      <c r="DJ171" s="442">
        <v>0</v>
      </c>
      <c r="DK171" s="442">
        <f>'[7]численность 2020'!J14</f>
        <v>3.6759037971496582</v>
      </c>
      <c r="DL171" s="441">
        <v>0</v>
      </c>
      <c r="DM171" s="441">
        <v>0</v>
      </c>
      <c r="DN171" s="441">
        <f t="shared" si="1170"/>
        <v>1.4335479309947156e-002</v>
      </c>
      <c r="DO171" s="443">
        <f>'[7]заявки 2020-2021'!P175</f>
        <v>0</v>
      </c>
      <c r="DP171" s="444">
        <f t="shared" si="1171"/>
        <v>0.36759037971496583</v>
      </c>
      <c r="DQ171" s="445">
        <f t="shared" si="1172"/>
        <v>0</v>
      </c>
      <c r="DR171" s="446"/>
      <c r="DS171" s="442">
        <v>40</v>
      </c>
      <c r="DT171" s="447">
        <v>95</v>
      </c>
      <c r="DU171" s="447">
        <f>'[7]заявки 2020-2021'!Q175</f>
        <v>100</v>
      </c>
      <c r="DV171" s="441">
        <f t="shared" si="1129"/>
        <v>0.15599406405644312</v>
      </c>
      <c r="DW171" s="441">
        <v>0.37048599999999998</v>
      </c>
      <c r="DX171" s="441">
        <f t="shared" si="1152"/>
        <v>0.38998516014110779</v>
      </c>
      <c r="DY171" s="443">
        <f>'[7]заявки 2020-2021'!S175</f>
        <v>10</v>
      </c>
      <c r="DZ171" s="444">
        <f t="shared" si="1184"/>
        <v>10</v>
      </c>
      <c r="EA171" s="445">
        <f t="shared" si="1173"/>
        <v>10</v>
      </c>
      <c r="EB171" s="446">
        <v>10</v>
      </c>
    </row>
    <row r="172" ht="15.75">
      <c r="A172" s="268" t="s">
        <v>37</v>
      </c>
      <c r="B172" s="441"/>
      <c r="C172" s="442"/>
      <c r="D172" s="442"/>
      <c r="E172" s="442"/>
      <c r="F172" s="441"/>
      <c r="G172" s="441" t="e">
        <f t="shared" si="1124"/>
        <v>#DIV/0!</v>
      </c>
      <c r="H172" s="441"/>
      <c r="I172" s="443"/>
      <c r="J172" s="444"/>
      <c r="K172" s="445">
        <f t="shared" si="1154"/>
        <v>0</v>
      </c>
      <c r="L172" s="446"/>
      <c r="M172" s="442"/>
      <c r="N172" s="442"/>
      <c r="O172" s="447"/>
      <c r="P172" s="441"/>
      <c r="Q172" s="441"/>
      <c r="R172" s="441" t="e">
        <f t="shared" si="1120"/>
        <v>#DIV/0!</v>
      </c>
      <c r="S172" s="443"/>
      <c r="T172" s="443"/>
      <c r="U172" s="444">
        <f t="shared" si="1131"/>
        <v>0</v>
      </c>
      <c r="V172" s="445">
        <f t="shared" si="1132"/>
        <v>0</v>
      </c>
      <c r="W172" s="446"/>
      <c r="X172" s="446"/>
      <c r="Y172" s="448"/>
      <c r="Z172" s="442"/>
      <c r="AA172" s="442"/>
      <c r="AB172" s="442"/>
      <c r="AC172" s="441"/>
      <c r="AD172" s="441"/>
      <c r="AE172" s="441" t="e">
        <f t="shared" si="1133"/>
        <v>#DIV/0!</v>
      </c>
      <c r="AF172" s="443"/>
      <c r="AG172" s="444">
        <f t="shared" si="1155"/>
        <v>0</v>
      </c>
      <c r="AH172" s="445">
        <f t="shared" si="1134"/>
        <v>0</v>
      </c>
      <c r="AI172" s="449">
        <f t="shared" si="1135"/>
        <v>0</v>
      </c>
      <c r="AJ172" s="446"/>
      <c r="AK172" s="446"/>
      <c r="AL172" s="442"/>
      <c r="AM172" s="442"/>
      <c r="AN172" s="442"/>
      <c r="AO172" s="441"/>
      <c r="AP172" s="441"/>
      <c r="AQ172" s="441" t="e">
        <f t="shared" si="1126"/>
        <v>#DIV/0!</v>
      </c>
      <c r="AR172" s="443"/>
      <c r="AS172" s="443"/>
      <c r="AT172" s="444">
        <f t="shared" si="1156"/>
        <v>0</v>
      </c>
      <c r="AU172" s="449">
        <f t="shared" si="1127"/>
        <v>0</v>
      </c>
      <c r="AV172" s="446"/>
      <c r="AW172" s="444">
        <f t="shared" si="1121"/>
        <v>0</v>
      </c>
      <c r="AX172" s="445">
        <f t="shared" si="1122"/>
        <v>0</v>
      </c>
      <c r="AY172" s="446"/>
      <c r="AZ172" s="444">
        <f t="shared" si="1123"/>
        <v>0</v>
      </c>
      <c r="BA172" s="446"/>
      <c r="BB172" s="442"/>
      <c r="BC172" s="442"/>
      <c r="BD172" s="442"/>
      <c r="BE172" s="441"/>
      <c r="BF172" s="441"/>
      <c r="BG172" s="441" t="e">
        <f t="shared" si="1157"/>
        <v>#DIV/0!</v>
      </c>
      <c r="BH172" s="443"/>
      <c r="BI172" s="443"/>
      <c r="BJ172" s="444">
        <f t="shared" si="1158"/>
        <v>0</v>
      </c>
      <c r="BK172" s="449">
        <f t="shared" si="1159"/>
        <v>0</v>
      </c>
      <c r="BL172" s="446"/>
      <c r="BM172" s="444">
        <f t="shared" si="1128"/>
        <v>0</v>
      </c>
      <c r="BN172" s="445">
        <f t="shared" si="1160"/>
        <v>0</v>
      </c>
      <c r="BO172" s="446"/>
      <c r="BP172" s="444">
        <f t="shared" si="1139"/>
        <v>0</v>
      </c>
      <c r="BQ172" s="446"/>
      <c r="BR172" s="442"/>
      <c r="BS172" s="442"/>
      <c r="BT172" s="442"/>
      <c r="BU172" s="441"/>
      <c r="BV172" s="441"/>
      <c r="BW172" s="441" t="e">
        <f t="shared" si="1161"/>
        <v>#DIV/0!</v>
      </c>
      <c r="BX172" s="443"/>
      <c r="BY172" s="443"/>
      <c r="BZ172" s="443"/>
      <c r="CA172" s="444">
        <f t="shared" si="1162"/>
        <v>0</v>
      </c>
      <c r="CB172" s="449">
        <f t="shared" si="1163"/>
        <v>0</v>
      </c>
      <c r="CC172" s="446"/>
      <c r="CD172" s="444">
        <f t="shared" si="1142"/>
        <v>0</v>
      </c>
      <c r="CE172" s="445">
        <f t="shared" si="1164"/>
        <v>0</v>
      </c>
      <c r="CF172" s="446"/>
      <c r="CG172" s="444">
        <f t="shared" si="1144"/>
        <v>0</v>
      </c>
      <c r="CH172" s="445">
        <f t="shared" si="1165"/>
        <v>0</v>
      </c>
      <c r="CI172" s="446"/>
      <c r="CJ172" s="444">
        <f t="shared" si="1146"/>
        <v>0</v>
      </c>
      <c r="CK172" s="446"/>
      <c r="CL172" s="450">
        <f t="shared" si="1166"/>
        <v>1</v>
      </c>
      <c r="CM172" s="442"/>
      <c r="CN172" s="442"/>
      <c r="CO172" s="442"/>
      <c r="CP172" s="441"/>
      <c r="CQ172" s="441"/>
      <c r="CR172" s="441"/>
      <c r="CS172" s="443"/>
      <c r="CT172" s="444">
        <f t="shared" si="1187"/>
        <v>0</v>
      </c>
      <c r="CU172" s="449">
        <f t="shared" si="1185"/>
        <v>0</v>
      </c>
      <c r="CV172" s="446"/>
      <c r="CW172" s="444">
        <f t="shared" si="1186"/>
        <v>0</v>
      </c>
      <c r="CX172" s="446"/>
      <c r="CY172" s="442"/>
      <c r="CZ172" s="442"/>
      <c r="DA172" s="442"/>
      <c r="DB172" s="441"/>
      <c r="DC172" s="441"/>
      <c r="DD172" s="441" t="e">
        <f t="shared" si="1167"/>
        <v>#DIV/0!</v>
      </c>
      <c r="DE172" s="443"/>
      <c r="DF172" s="444">
        <f t="shared" si="1168"/>
        <v>0</v>
      </c>
      <c r="DG172" s="445">
        <f t="shared" si="1169"/>
        <v>0</v>
      </c>
      <c r="DH172" s="446"/>
      <c r="DI172" s="442"/>
      <c r="DJ172" s="442"/>
      <c r="DK172" s="442"/>
      <c r="DL172" s="441"/>
      <c r="DM172" s="441"/>
      <c r="DN172" s="441" t="e">
        <f t="shared" si="1170"/>
        <v>#DIV/0!</v>
      </c>
      <c r="DO172" s="443"/>
      <c r="DP172" s="444">
        <f t="shared" si="1171"/>
        <v>0</v>
      </c>
      <c r="DQ172" s="445">
        <f t="shared" si="1172"/>
        <v>0</v>
      </c>
      <c r="DR172" s="446"/>
      <c r="DS172" s="442"/>
      <c r="DT172" s="447"/>
      <c r="DU172" s="447"/>
      <c r="DV172" s="441" t="e">
        <f t="shared" si="1129"/>
        <v>#DIV/0!</v>
      </c>
      <c r="DW172" s="441"/>
      <c r="DX172" s="441" t="e">
        <f t="shared" si="1152"/>
        <v>#DIV/0!</v>
      </c>
      <c r="DY172" s="443"/>
      <c r="DZ172" s="444">
        <f t="shared" si="1184"/>
        <v>0</v>
      </c>
      <c r="EA172" s="445">
        <f t="shared" si="1173"/>
        <v>0</v>
      </c>
      <c r="EB172" s="446"/>
    </row>
    <row r="173" ht="31.5">
      <c r="A173" s="152" t="s">
        <v>360</v>
      </c>
      <c r="B173" s="441">
        <f>'[7]численность 2020'!C20</f>
        <v>9.0289993286132813</v>
      </c>
      <c r="C173" s="442">
        <v>2.1111810000000002</v>
      </c>
      <c r="D173" s="442">
        <v>1.8606290000000001</v>
      </c>
      <c r="E173" s="442">
        <f>'[7]численность 2020'!D20</f>
        <v>1.790850043296814</v>
      </c>
      <c r="F173" s="441">
        <v>0.20299800000000001</v>
      </c>
      <c r="G173" s="441">
        <f t="shared" si="1124"/>
        <v>0.20607252879084778</v>
      </c>
      <c r="H173" s="441">
        <f t="shared" si="1117"/>
        <v>0.19834424371054435</v>
      </c>
      <c r="I173" s="443">
        <f>'[7]заявки 2020-2021'!O177</f>
        <v>0</v>
      </c>
      <c r="J173" s="444">
        <f t="shared" si="1118"/>
        <v>0</v>
      </c>
      <c r="K173" s="445">
        <f t="shared" si="1154"/>
        <v>0</v>
      </c>
      <c r="L173" s="446"/>
      <c r="M173" s="442">
        <v>0</v>
      </c>
      <c r="N173" s="442">
        <v>0</v>
      </c>
      <c r="O173" s="447">
        <f>'[7]заявки 2020-2021'!K177</f>
        <v>0</v>
      </c>
      <c r="P173" s="441">
        <f t="shared" si="1125"/>
        <v>0</v>
      </c>
      <c r="Q173" s="441">
        <v>0</v>
      </c>
      <c r="R173" s="441">
        <f t="shared" si="1120"/>
        <v>0</v>
      </c>
      <c r="S173" s="443">
        <f>'[7]заявки 2020-2021'!M177</f>
        <v>0</v>
      </c>
      <c r="T173" s="443">
        <f>'[7]заявки 2020-2021'!N177</f>
        <v>0</v>
      </c>
      <c r="U173" s="444">
        <f t="shared" si="1131"/>
        <v>0</v>
      </c>
      <c r="V173" s="445">
        <f t="shared" si="1132"/>
        <v>0</v>
      </c>
      <c r="W173" s="446"/>
      <c r="X173" s="446"/>
      <c r="Y173" s="448"/>
      <c r="Z173" s="442">
        <v>0</v>
      </c>
      <c r="AA173" s="442">
        <v>0</v>
      </c>
      <c r="AB173" s="442">
        <f>'[7]численность 2020'!E20</f>
        <v>0</v>
      </c>
      <c r="AC173" s="441">
        <v>0</v>
      </c>
      <c r="AD173" s="441">
        <v>0</v>
      </c>
      <c r="AE173" s="441">
        <f t="shared" si="1133"/>
        <v>0</v>
      </c>
      <c r="AF173" s="443">
        <f>'[7]заявки 2020-2021'!J177</f>
        <v>0</v>
      </c>
      <c r="AG173" s="444">
        <f t="shared" si="1155"/>
        <v>0</v>
      </c>
      <c r="AH173" s="445">
        <f t="shared" si="1134"/>
        <v>0</v>
      </c>
      <c r="AI173" s="449">
        <f t="shared" si="1135"/>
        <v>0</v>
      </c>
      <c r="AJ173" s="446"/>
      <c r="AK173" s="446"/>
      <c r="AL173" s="442">
        <v>28.407807999999999</v>
      </c>
      <c r="AM173" s="442">
        <v>52.124969</v>
      </c>
      <c r="AN173" s="442">
        <f>'[7]численность 2020'!F20</f>
        <v>76.346488952636719</v>
      </c>
      <c r="AO173" s="441">
        <v>2.7315200000000002</v>
      </c>
      <c r="AP173" s="441">
        <v>5.012016</v>
      </c>
      <c r="AQ173" s="441">
        <f t="shared" si="1126"/>
        <v>8.4556977106744782</v>
      </c>
      <c r="AR173" s="443">
        <f>'[7]заявки 2020-2021'!D177</f>
        <v>7</v>
      </c>
      <c r="AS173" s="443">
        <f>'[7]заявки 2020-2021'!E177</f>
        <v>1</v>
      </c>
      <c r="AT173" s="444">
        <f t="shared" si="1156"/>
        <v>9.1615786743164058</v>
      </c>
      <c r="AU173" s="449">
        <f t="shared" si="1127"/>
        <v>7</v>
      </c>
      <c r="AV173" s="446">
        <v>7</v>
      </c>
      <c r="AW173" s="444">
        <f t="shared" si="1121"/>
        <v>1.75</v>
      </c>
      <c r="AX173" s="445">
        <f t="shared" si="1122"/>
        <v>1</v>
      </c>
      <c r="AY173" s="446">
        <v>1</v>
      </c>
      <c r="AZ173" s="444">
        <f t="shared" si="1123"/>
        <v>3.5</v>
      </c>
      <c r="BA173" s="446">
        <v>3</v>
      </c>
      <c r="BB173" s="442">
        <v>0</v>
      </c>
      <c r="BC173" s="442">
        <v>0</v>
      </c>
      <c r="BD173" s="442">
        <f>'[7]численность 2020'!G20</f>
        <v>0</v>
      </c>
      <c r="BE173" s="441">
        <v>0</v>
      </c>
      <c r="BF173" s="441">
        <v>0</v>
      </c>
      <c r="BG173" s="441">
        <f t="shared" si="1157"/>
        <v>0</v>
      </c>
      <c r="BH173" s="443">
        <f>'[7]заявки 2020-2021'!B177</f>
        <v>0</v>
      </c>
      <c r="BI173" s="443">
        <f>'[7]заявки 2020-2021'!C177</f>
        <v>0</v>
      </c>
      <c r="BJ173" s="444">
        <f t="shared" si="1158"/>
        <v>0</v>
      </c>
      <c r="BK173" s="449">
        <f t="shared" si="1159"/>
        <v>0</v>
      </c>
      <c r="BL173" s="446"/>
      <c r="BM173" s="444">
        <f t="shared" si="1128"/>
        <v>0</v>
      </c>
      <c r="BN173" s="445">
        <f t="shared" si="1160"/>
        <v>0</v>
      </c>
      <c r="BO173" s="446"/>
      <c r="BP173" s="444">
        <f t="shared" si="1139"/>
        <v>0</v>
      </c>
      <c r="BQ173" s="446"/>
      <c r="BR173" s="442">
        <v>2.68296</v>
      </c>
      <c r="BS173" s="442">
        <v>1.2518199999999999</v>
      </c>
      <c r="BT173" s="442">
        <f>'[7]численность 2020'!H20</f>
        <v>0.85345196723937988</v>
      </c>
      <c r="BU173" s="441">
        <v>0.25797700000000001</v>
      </c>
      <c r="BV173" s="441">
        <v>0.120367</v>
      </c>
      <c r="BW173" s="441">
        <f t="shared" si="1161"/>
        <v>9.4523427921270789e-002</v>
      </c>
      <c r="BX173" s="443">
        <f>'[7]заявки 2020-2021'!F177</f>
        <v>0</v>
      </c>
      <c r="BY173" s="443">
        <f>'[7]заявки 2020-2021'!G177</f>
        <v>0</v>
      </c>
      <c r="BZ173" s="443">
        <f>'[7]заявки 2020-2021'!H177</f>
        <v>0</v>
      </c>
      <c r="CA173" s="444">
        <f t="shared" si="1162"/>
        <v>0</v>
      </c>
      <c r="CB173" s="449">
        <f t="shared" si="1163"/>
        <v>0</v>
      </c>
      <c r="CC173" s="446"/>
      <c r="CD173" s="444">
        <f t="shared" si="1142"/>
        <v>0</v>
      </c>
      <c r="CE173" s="445">
        <f t="shared" si="1164"/>
        <v>0</v>
      </c>
      <c r="CF173" s="446"/>
      <c r="CG173" s="444">
        <f t="shared" si="1144"/>
        <v>0</v>
      </c>
      <c r="CH173" s="445">
        <f t="shared" si="1165"/>
        <v>0</v>
      </c>
      <c r="CI173" s="446"/>
      <c r="CJ173" s="444">
        <f t="shared" si="1146"/>
        <v>0</v>
      </c>
      <c r="CK173" s="446"/>
      <c r="CL173" s="450">
        <f t="shared" si="1166"/>
        <v>1</v>
      </c>
      <c r="CM173" s="442">
        <v>0</v>
      </c>
      <c r="CN173" s="442">
        <v>0</v>
      </c>
      <c r="CO173" s="442" t="e">
        <f>#NAME?</f>
        <v>#REF!</v>
      </c>
      <c r="CP173" s="441">
        <v>0</v>
      </c>
      <c r="CQ173" s="441">
        <v>0</v>
      </c>
      <c r="CR173" s="441" t="e">
        <f>#NAME?</f>
        <v>#REF!</v>
      </c>
      <c r="CS173" s="443" t="e">
        <f>#NAME?</f>
        <v>#REF!</v>
      </c>
      <c r="CT173" s="444" t="e">
        <f t="shared" si="1187"/>
        <v>#REF!</v>
      </c>
      <c r="CU173" s="449" t="e">
        <f t="shared" si="1185"/>
        <v>#REF!</v>
      </c>
      <c r="CV173" s="446"/>
      <c r="CW173" s="444">
        <f t="shared" si="1186"/>
        <v>0</v>
      </c>
      <c r="CX173" s="446"/>
      <c r="CY173" s="442">
        <v>0</v>
      </c>
      <c r="CZ173" s="442">
        <v>0</v>
      </c>
      <c r="DA173" s="442">
        <f>'[7]численность 2020'!I20</f>
        <v>0</v>
      </c>
      <c r="DB173" s="441">
        <v>0</v>
      </c>
      <c r="DC173" s="441">
        <v>0</v>
      </c>
      <c r="DD173" s="441">
        <f t="shared" si="1167"/>
        <v>0</v>
      </c>
      <c r="DE173" s="443">
        <f>'[7]заявки 2020-2021'!I177</f>
        <v>0</v>
      </c>
      <c r="DF173" s="444">
        <f t="shared" si="1168"/>
        <v>0</v>
      </c>
      <c r="DG173" s="445">
        <f t="shared" si="1169"/>
        <v>0</v>
      </c>
      <c r="DH173" s="446"/>
      <c r="DI173" s="442">
        <v>0.31046800000000002</v>
      </c>
      <c r="DJ173" s="442">
        <v>0</v>
      </c>
      <c r="DK173" s="442">
        <f>'[7]численность 2020'!J20</f>
        <v>0</v>
      </c>
      <c r="DL173" s="441">
        <v>0</v>
      </c>
      <c r="DM173" s="441">
        <v>0</v>
      </c>
      <c r="DN173" s="441">
        <f t="shared" si="1170"/>
        <v>0</v>
      </c>
      <c r="DO173" s="443">
        <f>'[7]заявки 2020-2021'!P177</f>
        <v>0</v>
      </c>
      <c r="DP173" s="444">
        <f t="shared" si="1171"/>
        <v>0</v>
      </c>
      <c r="DQ173" s="445">
        <f t="shared" si="1172"/>
        <v>0</v>
      </c>
      <c r="DR173" s="446"/>
      <c r="DS173" s="442">
        <v>0</v>
      </c>
      <c r="DT173" s="447">
        <v>0</v>
      </c>
      <c r="DU173" s="447">
        <f>'[7]заявки 2020-2021'!Q177</f>
        <v>0</v>
      </c>
      <c r="DV173" s="441">
        <f t="shared" si="1129"/>
        <v>0</v>
      </c>
      <c r="DW173" s="441">
        <v>0</v>
      </c>
      <c r="DX173" s="441">
        <f t="shared" si="1152"/>
        <v>0</v>
      </c>
      <c r="DY173" s="443">
        <f>'[7]заявки 2020-2021'!S177</f>
        <v>0</v>
      </c>
      <c r="DZ173" s="444">
        <f t="shared" si="1184"/>
        <v>0</v>
      </c>
      <c r="EA173" s="445">
        <f t="shared" si="1173"/>
        <v>0</v>
      </c>
      <c r="EB173" s="446"/>
    </row>
    <row r="174" ht="31.5">
      <c r="A174" s="452" t="s">
        <v>361</v>
      </c>
      <c r="B174" s="441">
        <f>'[7]численность 2020'!C21</f>
        <v>19.600000381469727</v>
      </c>
      <c r="C174" s="442">
        <v>18.759589999999999</v>
      </c>
      <c r="D174" s="442">
        <v>28</v>
      </c>
      <c r="E174" s="442">
        <f>'[7]численность 2020'!D21</f>
        <v>35.073455810546875</v>
      </c>
      <c r="F174" s="441">
        <v>0.95712200000000003</v>
      </c>
      <c r="G174" s="441">
        <f t="shared" si="1124"/>
        <v>1.4285714007675132</v>
      </c>
      <c r="H174" s="441">
        <f t="shared" si="1117"/>
        <v>1.7894619963225151</v>
      </c>
      <c r="I174" s="443">
        <f>'[7]заявки 2020-2021'!O178</f>
        <v>12</v>
      </c>
      <c r="J174" s="444">
        <f t="shared" si="1118"/>
        <v>12.275709533691405</v>
      </c>
      <c r="K174" s="445">
        <f t="shared" si="1154"/>
        <v>12</v>
      </c>
      <c r="L174" s="446">
        <v>12</v>
      </c>
      <c r="M174" s="442">
        <v>6</v>
      </c>
      <c r="N174" s="442">
        <v>8</v>
      </c>
      <c r="O174" s="447">
        <f>'[7]заявки 2020-2021'!K178</f>
        <v>8</v>
      </c>
      <c r="P174" s="441">
        <f t="shared" si="1125"/>
        <v>0.30612244302160996</v>
      </c>
      <c r="Q174" s="441">
        <v>0.408163</v>
      </c>
      <c r="R174" s="441">
        <f t="shared" si="1120"/>
        <v>0.40816325736214665</v>
      </c>
      <c r="S174" s="443">
        <f>'[7]заявки 2020-2021'!M178</f>
        <v>1</v>
      </c>
      <c r="T174" s="443">
        <f>'[7]заявки 2020-2021'!N178</f>
        <v>1</v>
      </c>
      <c r="U174" s="444">
        <f t="shared" si="1131"/>
        <v>1.2</v>
      </c>
      <c r="V174" s="445">
        <f t="shared" si="1132"/>
        <v>1</v>
      </c>
      <c r="W174" s="446">
        <v>1</v>
      </c>
      <c r="X174" s="446">
        <v>1</v>
      </c>
      <c r="Y174" s="448"/>
      <c r="Z174" s="442">
        <v>38.576183</v>
      </c>
      <c r="AA174" s="442">
        <v>37</v>
      </c>
      <c r="AB174" s="442">
        <f>'[7]численность 2020'!E21</f>
        <v>41.226207733154297</v>
      </c>
      <c r="AC174" s="441">
        <v>1.968173</v>
      </c>
      <c r="AD174" s="441">
        <v>1.8877550000000001</v>
      </c>
      <c r="AE174" s="441">
        <f t="shared" si="1133"/>
        <v>2.1033779046315972</v>
      </c>
      <c r="AF174" s="443">
        <f>'[7]заявки 2020-2021'!J178</f>
        <v>2</v>
      </c>
      <c r="AG174" s="444">
        <f t="shared" si="1155"/>
        <v>2.0613103866577149</v>
      </c>
      <c r="AH174" s="445">
        <f t="shared" si="1134"/>
        <v>2</v>
      </c>
      <c r="AI174" s="449">
        <f t="shared" si="1135"/>
        <v>1.5</v>
      </c>
      <c r="AJ174" s="446">
        <v>2</v>
      </c>
      <c r="AK174" s="446">
        <v>1</v>
      </c>
      <c r="AL174" s="442">
        <v>61.821381000000002</v>
      </c>
      <c r="AM174" s="442">
        <v>81</v>
      </c>
      <c r="AN174" s="442">
        <f>'[7]численность 2020'!F21</f>
        <v>88.242141723632813</v>
      </c>
      <c r="AO174" s="441">
        <v>3.1541519999999998</v>
      </c>
      <c r="AP174" s="441">
        <v>4.1326530000000004</v>
      </c>
      <c r="AQ174" s="441">
        <f t="shared" si="1126"/>
        <v>4.5021500003162691</v>
      </c>
      <c r="AR174" s="443">
        <f>'[7]заявки 2020-2021'!D178</f>
        <v>7</v>
      </c>
      <c r="AS174" s="443">
        <f>'[7]заявки 2020-2021'!E178</f>
        <v>1</v>
      </c>
      <c r="AT174" s="444">
        <f t="shared" si="1156"/>
        <v>7.0593713378906253</v>
      </c>
      <c r="AU174" s="449">
        <f t="shared" si="1127"/>
        <v>7</v>
      </c>
      <c r="AV174" s="446">
        <v>7</v>
      </c>
      <c r="AW174" s="444">
        <f t="shared" si="1121"/>
        <v>1.75</v>
      </c>
      <c r="AX174" s="445">
        <f t="shared" si="1122"/>
        <v>1</v>
      </c>
      <c r="AY174" s="446">
        <v>1</v>
      </c>
      <c r="AZ174" s="444">
        <f t="shared" si="1123"/>
        <v>3.5</v>
      </c>
      <c r="BA174" s="446">
        <v>3</v>
      </c>
      <c r="BB174" s="442">
        <v>7.8564670000000003</v>
      </c>
      <c r="BC174" s="442">
        <v>7.9337780000000002</v>
      </c>
      <c r="BD174" s="442">
        <f>'[7]численность 2020'!G21</f>
        <v>11.07215404510498</v>
      </c>
      <c r="BE174" s="441">
        <v>0.40083999999999997</v>
      </c>
      <c r="BF174" s="441">
        <v>0.40478500000000001</v>
      </c>
      <c r="BG174" s="441">
        <f t="shared" si="1157"/>
        <v>0.56490580763318965</v>
      </c>
      <c r="BH174" s="443">
        <f>'[7]заявки 2020-2021'!B178</f>
        <v>0</v>
      </c>
      <c r="BI174" s="443">
        <f>'[7]заявки 2020-2021'!C178</f>
        <v>0</v>
      </c>
      <c r="BJ174" s="444">
        <f t="shared" si="1158"/>
        <v>0.33216462135314939</v>
      </c>
      <c r="BK174" s="449">
        <f t="shared" si="1159"/>
        <v>0</v>
      </c>
      <c r="BL174" s="446"/>
      <c r="BM174" s="444">
        <f t="shared" si="1128"/>
        <v>0</v>
      </c>
      <c r="BN174" s="445">
        <f t="shared" si="1160"/>
        <v>0</v>
      </c>
      <c r="BO174" s="446"/>
      <c r="BP174" s="444">
        <f t="shared" si="1139"/>
        <v>0</v>
      </c>
      <c r="BQ174" s="446"/>
      <c r="BR174" s="442">
        <v>40.09507</v>
      </c>
      <c r="BS174" s="442">
        <v>42</v>
      </c>
      <c r="BT174" s="442">
        <f>'[7]численность 2020'!H21</f>
        <v>45.14031982421875</v>
      </c>
      <c r="BU174" s="441">
        <v>2.0456669999999999</v>
      </c>
      <c r="BV174" s="441">
        <v>2.1428569999999998</v>
      </c>
      <c r="BW174" s="441">
        <f t="shared" si="1161"/>
        <v>2.3030774972277759</v>
      </c>
      <c r="BX174" s="443">
        <f>'[7]заявки 2020-2021'!F178</f>
        <v>3</v>
      </c>
      <c r="BY174" s="443">
        <f>'[7]заявки 2020-2021'!G178</f>
        <v>0</v>
      </c>
      <c r="BZ174" s="443">
        <f>'[7]заявки 2020-2021'!H178</f>
        <v>1</v>
      </c>
      <c r="CA174" s="444">
        <f t="shared" si="1162"/>
        <v>3.1598223876953129</v>
      </c>
      <c r="CB174" s="449">
        <f t="shared" si="1163"/>
        <v>3</v>
      </c>
      <c r="CC174" s="446">
        <v>3</v>
      </c>
      <c r="CD174" s="444">
        <f t="shared" si="1142"/>
        <v>0</v>
      </c>
      <c r="CE174" s="445">
        <f t="shared" si="1164"/>
        <v>0</v>
      </c>
      <c r="CF174" s="446"/>
      <c r="CG174" s="444">
        <f t="shared" si="1144"/>
        <v>0</v>
      </c>
      <c r="CH174" s="445">
        <f t="shared" si="1165"/>
        <v>0</v>
      </c>
      <c r="CI174" s="446"/>
      <c r="CJ174" s="444">
        <f t="shared" si="1146"/>
        <v>0.60000000000000009</v>
      </c>
      <c r="CK174" s="446"/>
      <c r="CL174" s="450">
        <f t="shared" si="1166"/>
        <v>1</v>
      </c>
      <c r="CM174" s="442">
        <v>0</v>
      </c>
      <c r="CN174" s="442">
        <v>0</v>
      </c>
      <c r="CO174" s="442" t="e">
        <f>#NAME?</f>
        <v>#REF!</v>
      </c>
      <c r="CP174" s="441">
        <v>0</v>
      </c>
      <c r="CQ174" s="441">
        <v>0</v>
      </c>
      <c r="CR174" s="441" t="e">
        <f>#NAME?</f>
        <v>#REF!</v>
      </c>
      <c r="CS174" s="443" t="e">
        <f>#NAME?</f>
        <v>#REF!</v>
      </c>
      <c r="CT174" s="444" t="e">
        <f t="shared" si="1187"/>
        <v>#REF!</v>
      </c>
      <c r="CU174" s="449" t="e">
        <f t="shared" ref="CU174:CU198" si="1188">IF(CS174&lt;CT174,CS174,CT174)</f>
        <v>#REF!</v>
      </c>
      <c r="CV174" s="446"/>
      <c r="CW174" s="444">
        <f t="shared" ref="CW174:CW198" si="1189">CV174*0.80000000000000004</f>
        <v>0</v>
      </c>
      <c r="CX174" s="446"/>
      <c r="CY174" s="442">
        <v>0</v>
      </c>
      <c r="CZ174" s="442">
        <v>0</v>
      </c>
      <c r="DA174" s="442">
        <f>'[7]численность 2020'!I21</f>
        <v>0</v>
      </c>
      <c r="DB174" s="441">
        <v>0</v>
      </c>
      <c r="DC174" s="441">
        <v>0</v>
      </c>
      <c r="DD174" s="441">
        <f t="shared" si="1167"/>
        <v>0</v>
      </c>
      <c r="DE174" s="443">
        <f>'[7]заявки 2020-2021'!I178</f>
        <v>0</v>
      </c>
      <c r="DF174" s="444">
        <f t="shared" si="1168"/>
        <v>0</v>
      </c>
      <c r="DG174" s="445">
        <f t="shared" si="1169"/>
        <v>0</v>
      </c>
      <c r="DH174" s="446"/>
      <c r="DI174" s="442">
        <v>1.5988290000000001</v>
      </c>
      <c r="DJ174" s="442">
        <v>1.734159</v>
      </c>
      <c r="DK174" s="442">
        <f>'[7]численность 2020'!J21</f>
        <v>1.0239065885543823</v>
      </c>
      <c r="DL174" s="441">
        <v>8.8478000000000001e-002</v>
      </c>
      <c r="DM174" s="441">
        <v>8.8478000000000001e-002</v>
      </c>
      <c r="DN174" s="441">
        <f t="shared" si="1170"/>
        <v>5.2240131052364989e-002</v>
      </c>
      <c r="DO174" s="443">
        <f>'[7]заявки 2020-2021'!P178</f>
        <v>0</v>
      </c>
      <c r="DP174" s="444">
        <f t="shared" si="1171"/>
        <v>0.10239065885543824</v>
      </c>
      <c r="DQ174" s="445">
        <f t="shared" si="1172"/>
        <v>0</v>
      </c>
      <c r="DR174" s="446"/>
      <c r="DS174" s="442">
        <v>15</v>
      </c>
      <c r="DT174" s="447">
        <v>17</v>
      </c>
      <c r="DU174" s="447">
        <f>'[7]заявки 2020-2021'!Q178</f>
        <v>20</v>
      </c>
      <c r="DV174" s="441">
        <f t="shared" si="1129"/>
        <v>0.76530610755402495</v>
      </c>
      <c r="DW174" s="441">
        <v>0.86734699999999998</v>
      </c>
      <c r="DX174" s="441">
        <f t="shared" si="1152"/>
        <v>1.0204081434053665</v>
      </c>
      <c r="DY174" s="443">
        <f>'[7]заявки 2020-2021'!S178</f>
        <v>2</v>
      </c>
      <c r="DZ174" s="444">
        <f t="shared" si="1184"/>
        <v>2</v>
      </c>
      <c r="EA174" s="445">
        <f t="shared" si="1173"/>
        <v>2</v>
      </c>
      <c r="EB174" s="446">
        <v>2</v>
      </c>
    </row>
    <row r="175" ht="31.5">
      <c r="A175" s="152" t="s">
        <v>44</v>
      </c>
      <c r="B175" s="441">
        <f>'[7]численность 2020'!C23</f>
        <v>10.100000381469727</v>
      </c>
      <c r="C175" s="442">
        <v>5.0556929999999998</v>
      </c>
      <c r="D175" s="442">
        <v>12.497676999999999</v>
      </c>
      <c r="E175" s="442">
        <f>'[7]численность 2020'!D23</f>
        <v>12.670907974243164</v>
      </c>
      <c r="F175" s="441">
        <v>0.50056400000000001</v>
      </c>
      <c r="G175" s="441">
        <f t="shared" si="1124"/>
        <v>1.2373937007264355</v>
      </c>
      <c r="H175" s="441">
        <f t="shared" ref="H175:H198" si="1190">E175/B175</f>
        <v>1.2545452966011992</v>
      </c>
      <c r="I175" s="443">
        <f>'[7]заявки 2020-2021'!O180</f>
        <v>0</v>
      </c>
      <c r="J175" s="444">
        <f t="shared" ref="J175:J198" si="1191">IF(E175&gt;34,E175*0.35,0)</f>
        <v>0</v>
      </c>
      <c r="K175" s="445">
        <f t="shared" si="1154"/>
        <v>0</v>
      </c>
      <c r="L175" s="446"/>
      <c r="M175" s="442">
        <v>0</v>
      </c>
      <c r="N175" s="442">
        <v>0</v>
      </c>
      <c r="O175" s="447">
        <f>'[7]заявки 2020-2021'!K180</f>
        <v>0</v>
      </c>
      <c r="P175" s="441">
        <f t="shared" si="1125"/>
        <v>0</v>
      </c>
      <c r="Q175" s="441">
        <v>0</v>
      </c>
      <c r="R175" s="441">
        <f t="shared" si="1120"/>
        <v>0</v>
      </c>
      <c r="S175" s="443">
        <f>'[7]заявки 2020-2021'!M180</f>
        <v>0</v>
      </c>
      <c r="T175" s="443">
        <f>'[7]заявки 2020-2021'!N180</f>
        <v>0</v>
      </c>
      <c r="U175" s="444">
        <f t="shared" si="1131"/>
        <v>0</v>
      </c>
      <c r="V175" s="445">
        <f t="shared" si="1132"/>
        <v>0</v>
      </c>
      <c r="W175" s="446"/>
      <c r="X175" s="446"/>
      <c r="Y175" s="448"/>
      <c r="Z175" s="442">
        <v>0</v>
      </c>
      <c r="AA175" s="442">
        <v>0</v>
      </c>
      <c r="AB175" s="442">
        <f>'[7]численность 2020'!E23</f>
        <v>0</v>
      </c>
      <c r="AC175" s="441">
        <v>0</v>
      </c>
      <c r="AD175" s="441">
        <v>0</v>
      </c>
      <c r="AE175" s="441">
        <f t="shared" si="1133"/>
        <v>0</v>
      </c>
      <c r="AF175" s="443">
        <f>'[7]заявки 2020-2021'!J180</f>
        <v>0</v>
      </c>
      <c r="AG175" s="444">
        <f t="shared" si="1155"/>
        <v>0</v>
      </c>
      <c r="AH175" s="445">
        <f t="shared" si="1134"/>
        <v>0</v>
      </c>
      <c r="AI175" s="449">
        <f t="shared" si="1135"/>
        <v>0</v>
      </c>
      <c r="AJ175" s="446"/>
      <c r="AK175" s="446"/>
      <c r="AL175" s="442">
        <v>65.245773</v>
      </c>
      <c r="AM175" s="442">
        <v>89.784142000000003</v>
      </c>
      <c r="AN175" s="442">
        <f>'[7]численность 2020'!F23</f>
        <v>94.859664916992188</v>
      </c>
      <c r="AO175" s="441">
        <v>6.4599770000000003</v>
      </c>
      <c r="AP175" s="441">
        <v>8.8895189999999999</v>
      </c>
      <c r="AQ175" s="441">
        <f t="shared" si="1126"/>
        <v>9.392045676654563</v>
      </c>
      <c r="AR175" s="443">
        <f>'[7]заявки 2020-2021'!D180</f>
        <v>9</v>
      </c>
      <c r="AS175" s="443">
        <f>'[7]заявки 2020-2021'!E180</f>
        <v>1</v>
      </c>
      <c r="AT175" s="444">
        <f t="shared" si="1156"/>
        <v>11.383159790039063</v>
      </c>
      <c r="AU175" s="449">
        <f t="shared" si="1127"/>
        <v>9</v>
      </c>
      <c r="AV175" s="446">
        <v>9</v>
      </c>
      <c r="AW175" s="444">
        <f t="shared" si="1121"/>
        <v>2.25</v>
      </c>
      <c r="AX175" s="445">
        <f t="shared" si="1122"/>
        <v>1</v>
      </c>
      <c r="AY175" s="446">
        <v>1</v>
      </c>
      <c r="AZ175" s="444">
        <f t="shared" si="1123"/>
        <v>4.5</v>
      </c>
      <c r="BA175" s="446">
        <v>4</v>
      </c>
      <c r="BB175" s="442">
        <v>6.2512969970703125</v>
      </c>
      <c r="BC175" s="442">
        <v>9.2502270000000006</v>
      </c>
      <c r="BD175" s="442">
        <f>'[7]численность 2020'!G23</f>
        <v>12.427018165588379</v>
      </c>
      <c r="BE175" s="441">
        <v>0.61894000000000005</v>
      </c>
      <c r="BF175" s="441">
        <v>0.91586400000000001</v>
      </c>
      <c r="BG175" s="441">
        <f t="shared" si="1157"/>
        <v>1.2303977917058286</v>
      </c>
      <c r="BH175" s="443">
        <f>'[7]заявки 2020-2021'!B180</f>
        <v>0</v>
      </c>
      <c r="BI175" s="443">
        <f>'[7]заявки 2020-2021'!C180</f>
        <v>0</v>
      </c>
      <c r="BJ175" s="444">
        <f t="shared" si="1158"/>
        <v>0.62135090827941897</v>
      </c>
      <c r="BK175" s="449">
        <f t="shared" si="1159"/>
        <v>0</v>
      </c>
      <c r="BL175" s="446"/>
      <c r="BM175" s="444">
        <f t="shared" si="1128"/>
        <v>0</v>
      </c>
      <c r="BN175" s="445">
        <f t="shared" si="1160"/>
        <v>0</v>
      </c>
      <c r="BO175" s="446"/>
      <c r="BP175" s="444">
        <f t="shared" si="1139"/>
        <v>0</v>
      </c>
      <c r="BQ175" s="446"/>
      <c r="BR175" s="442">
        <v>15.107302000000001</v>
      </c>
      <c r="BS175" s="442">
        <v>31.415866999999999</v>
      </c>
      <c r="BT175" s="442">
        <f>'[7]численность 2020'!H23</f>
        <v>37.806140899658203</v>
      </c>
      <c r="BU175" s="441">
        <v>1.4957720000000001</v>
      </c>
      <c r="BV175" s="441">
        <v>3.1104820000000002</v>
      </c>
      <c r="BW175" s="441">
        <f t="shared" si="1161"/>
        <v>3.743182125915598</v>
      </c>
      <c r="BX175" s="443">
        <f>'[7]заявки 2020-2021'!F180</f>
        <v>2</v>
      </c>
      <c r="BY175" s="443">
        <f>'[7]заявки 2020-2021'!G180</f>
        <v>0</v>
      </c>
      <c r="BZ175" s="443">
        <f>'[7]заявки 2020-2021'!H180</f>
        <v>0</v>
      </c>
      <c r="CA175" s="444">
        <f t="shared" si="1162"/>
        <v>2.6464298629760745</v>
      </c>
      <c r="CB175" s="449">
        <f t="shared" si="1163"/>
        <v>2</v>
      </c>
      <c r="CC175" s="446">
        <v>2</v>
      </c>
      <c r="CD175" s="444">
        <f t="shared" si="1142"/>
        <v>0</v>
      </c>
      <c r="CE175" s="445">
        <f t="shared" si="1164"/>
        <v>0</v>
      </c>
      <c r="CF175" s="446"/>
      <c r="CG175" s="444">
        <f t="shared" si="1144"/>
        <v>0</v>
      </c>
      <c r="CH175" s="445">
        <f t="shared" si="1165"/>
        <v>0</v>
      </c>
      <c r="CI175" s="446"/>
      <c r="CJ175" s="444">
        <f t="shared" si="1146"/>
        <v>0.40000000000000002</v>
      </c>
      <c r="CK175" s="446"/>
      <c r="CL175" s="450">
        <f t="shared" si="1166"/>
        <v>1</v>
      </c>
      <c r="CM175" s="442">
        <v>0</v>
      </c>
      <c r="CN175" s="442">
        <v>0</v>
      </c>
      <c r="CO175" s="442" t="e">
        <f>#NAME?</f>
        <v>#REF!</v>
      </c>
      <c r="CP175" s="441">
        <v>0</v>
      </c>
      <c r="CQ175" s="441">
        <v>0</v>
      </c>
      <c r="CR175" s="441" t="e">
        <f>#NAME?</f>
        <v>#REF!</v>
      </c>
      <c r="CS175" s="443" t="e">
        <f>#NAME?</f>
        <v>#REF!</v>
      </c>
      <c r="CT175" s="444" t="e">
        <f t="shared" si="1187"/>
        <v>#REF!</v>
      </c>
      <c r="CU175" s="449" t="e">
        <f t="shared" si="1188"/>
        <v>#REF!</v>
      </c>
      <c r="CV175" s="446"/>
      <c r="CW175" s="444">
        <f t="shared" si="1189"/>
        <v>0</v>
      </c>
      <c r="CX175" s="446"/>
      <c r="CY175" s="442">
        <v>0</v>
      </c>
      <c r="CZ175" s="442">
        <v>0</v>
      </c>
      <c r="DA175" s="442">
        <f>'[7]численность 2020'!I23</f>
        <v>0</v>
      </c>
      <c r="DB175" s="441">
        <v>0</v>
      </c>
      <c r="DC175" s="441">
        <v>0</v>
      </c>
      <c r="DD175" s="441">
        <f t="shared" si="1167"/>
        <v>0</v>
      </c>
      <c r="DE175" s="443">
        <f>'[7]заявки 2020-2021'!I180</f>
        <v>0</v>
      </c>
      <c r="DF175" s="444">
        <f t="shared" si="1168"/>
        <v>0</v>
      </c>
      <c r="DG175" s="445">
        <f t="shared" si="1169"/>
        <v>0</v>
      </c>
      <c r="DH175" s="446"/>
      <c r="DI175" s="442">
        <v>0.45546799999999998</v>
      </c>
      <c r="DJ175" s="442">
        <v>0.34334300000000001</v>
      </c>
      <c r="DK175" s="442">
        <f>'[7]численность 2020'!J23</f>
        <v>0.4590909481048584</v>
      </c>
      <c r="DL175" s="441">
        <v>3.3994000000000003e-002</v>
      </c>
      <c r="DM175" s="441">
        <v>3.3994000000000003e-002</v>
      </c>
      <c r="DN175" s="441">
        <f t="shared" si="1170"/>
        <v>4.5454547600527181e-002</v>
      </c>
      <c r="DO175" s="443">
        <f>'[7]заявки 2020-2021'!P180</f>
        <v>0</v>
      </c>
      <c r="DP175" s="444">
        <f t="shared" si="1171"/>
        <v>4.5909094810485843e-002</v>
      </c>
      <c r="DQ175" s="445">
        <f t="shared" si="1172"/>
        <v>0</v>
      </c>
      <c r="DR175" s="446"/>
      <c r="DS175" s="442">
        <v>0</v>
      </c>
      <c r="DT175" s="447">
        <v>0</v>
      </c>
      <c r="DU175" s="447">
        <f>'[7]заявки 2020-2021'!Q180</f>
        <v>0</v>
      </c>
      <c r="DV175" s="441">
        <f t="shared" si="1129"/>
        <v>0</v>
      </c>
      <c r="DW175" s="441">
        <v>0</v>
      </c>
      <c r="DX175" s="441">
        <f t="shared" si="1152"/>
        <v>0</v>
      </c>
      <c r="DY175" s="443">
        <f>'[7]заявки 2020-2021'!S180</f>
        <v>0</v>
      </c>
      <c r="DZ175" s="444">
        <f t="shared" si="1184"/>
        <v>0</v>
      </c>
      <c r="EA175" s="445">
        <f t="shared" si="1173"/>
        <v>0</v>
      </c>
      <c r="EB175" s="446"/>
    </row>
    <row r="176" ht="47.25">
      <c r="A176" s="152" t="s">
        <v>45</v>
      </c>
      <c r="B176" s="441">
        <f>'[7]численность 2020'!C24</f>
        <v>9.8000001907348633</v>
      </c>
      <c r="C176" s="442">
        <v>0</v>
      </c>
      <c r="D176" s="442">
        <v>0.11156249046325684</v>
      </c>
      <c r="E176" s="442">
        <f>'[7]численность 2020'!D24</f>
        <v>0</v>
      </c>
      <c r="F176" s="441">
        <v>0</v>
      </c>
      <c r="G176" s="441">
        <f t="shared" si="1124"/>
        <v>1.1383927376729082e-002</v>
      </c>
      <c r="H176" s="441">
        <f t="shared" si="1190"/>
        <v>0</v>
      </c>
      <c r="I176" s="443">
        <f>'[7]заявки 2020-2021'!O179</f>
        <v>0</v>
      </c>
      <c r="J176" s="444">
        <f t="shared" si="1191"/>
        <v>0</v>
      </c>
      <c r="K176" s="445">
        <f t="shared" si="1154"/>
        <v>0</v>
      </c>
      <c r="L176" s="446"/>
      <c r="M176" s="442">
        <v>0</v>
      </c>
      <c r="N176" s="442">
        <v>0</v>
      </c>
      <c r="O176" s="447">
        <f>'[7]заявки 2020-2021'!K179</f>
        <v>0</v>
      </c>
      <c r="P176" s="441">
        <f t="shared" si="1125"/>
        <v>0</v>
      </c>
      <c r="Q176" s="441">
        <v>0</v>
      </c>
      <c r="R176" s="441">
        <f t="shared" si="1120"/>
        <v>0</v>
      </c>
      <c r="S176" s="443">
        <f>'[7]заявки 2020-2021'!M179</f>
        <v>0</v>
      </c>
      <c r="T176" s="443">
        <f>'[7]заявки 2020-2021'!N179</f>
        <v>0</v>
      </c>
      <c r="U176" s="444">
        <f t="shared" si="1131"/>
        <v>0</v>
      </c>
      <c r="V176" s="445">
        <f t="shared" si="1132"/>
        <v>0</v>
      </c>
      <c r="W176" s="446"/>
      <c r="X176" s="446"/>
      <c r="Y176" s="448"/>
      <c r="Z176" s="442">
        <v>0.99941400000000002</v>
      </c>
      <c r="AA176" s="442">
        <v>6.9958980000000004</v>
      </c>
      <c r="AB176" s="442">
        <f>'[7]численность 2020'!E24</f>
        <v>2.3985936641693115</v>
      </c>
      <c r="AC176" s="441">
        <v>0.101981</v>
      </c>
      <c r="AD176" s="441">
        <v>0.71386700000000003</v>
      </c>
      <c r="AE176" s="441">
        <f t="shared" si="1133"/>
        <v>0.24475445076388824</v>
      </c>
      <c r="AF176" s="443">
        <f>'[7]заявки 2020-2021'!J179</f>
        <v>2</v>
      </c>
      <c r="AG176" s="444">
        <f t="shared" si="1155"/>
        <v>0</v>
      </c>
      <c r="AH176" s="445">
        <f t="shared" si="1134"/>
        <v>0</v>
      </c>
      <c r="AI176" s="449">
        <f t="shared" si="1135"/>
        <v>0</v>
      </c>
      <c r="AJ176" s="446"/>
      <c r="AK176" s="446"/>
      <c r="AL176" s="442">
        <v>60.243752000000001</v>
      </c>
      <c r="AM176" s="442">
        <v>66.9375</v>
      </c>
      <c r="AN176" s="442">
        <f>'[7]численность 2020'!F24</f>
        <v>58.709766387939453</v>
      </c>
      <c r="AO176" s="441">
        <v>6.1473209999999998</v>
      </c>
      <c r="AP176" s="441">
        <v>6.8303570000000002</v>
      </c>
      <c r="AQ176" s="441">
        <f t="shared" si="1126"/>
        <v>5.9907923719680092</v>
      </c>
      <c r="AR176" s="443">
        <f>'[7]заявки 2020-2021'!D179</f>
        <v>6</v>
      </c>
      <c r="AS176" s="443">
        <f>'[7]заявки 2020-2021'!E179</f>
        <v>1</v>
      </c>
      <c r="AT176" s="444">
        <f t="shared" si="1156"/>
        <v>4.6967813110351564</v>
      </c>
      <c r="AU176" s="449">
        <f t="shared" si="1127"/>
        <v>4.6967813110351564</v>
      </c>
      <c r="AV176" s="446">
        <v>4</v>
      </c>
      <c r="AW176" s="444">
        <f t="shared" si="1121"/>
        <v>1</v>
      </c>
      <c r="AX176" s="445">
        <f t="shared" si="1122"/>
        <v>1</v>
      </c>
      <c r="AY176" s="446">
        <v>1</v>
      </c>
      <c r="AZ176" s="444">
        <f t="shared" si="1123"/>
        <v>2</v>
      </c>
      <c r="BA176" s="446">
        <v>2</v>
      </c>
      <c r="BB176" s="442">
        <v>2.5519919999999998</v>
      </c>
      <c r="BC176" s="442">
        <v>6.521757</v>
      </c>
      <c r="BD176" s="442">
        <f>'[7]численность 2020'!G24</f>
        <v>1.9848828315734863</v>
      </c>
      <c r="BE176" s="441">
        <v>0.260407</v>
      </c>
      <c r="BF176" s="441">
        <v>0.66548499999999999</v>
      </c>
      <c r="BG176" s="441">
        <f t="shared" si="1157"/>
        <v>0.20253906050430881</v>
      </c>
      <c r="BH176" s="443">
        <f>'[7]заявки 2020-2021'!B179</f>
        <v>0</v>
      </c>
      <c r="BI176" s="443">
        <f>'[7]заявки 2020-2021'!C179</f>
        <v>0</v>
      </c>
      <c r="BJ176" s="444">
        <f t="shared" si="1158"/>
        <v>5.9546484947204589e-002</v>
      </c>
      <c r="BK176" s="449">
        <f t="shared" si="1159"/>
        <v>0</v>
      </c>
      <c r="BL176" s="446"/>
      <c r="BM176" s="444">
        <f t="shared" si="1128"/>
        <v>0</v>
      </c>
      <c r="BN176" s="445">
        <f t="shared" si="1160"/>
        <v>0</v>
      </c>
      <c r="BO176" s="446"/>
      <c r="BP176" s="444">
        <f t="shared" si="1139"/>
        <v>0</v>
      </c>
      <c r="BQ176" s="446"/>
      <c r="BR176" s="442">
        <v>48.346072999999997</v>
      </c>
      <c r="BS176" s="442">
        <v>47.495410999999997</v>
      </c>
      <c r="BT176" s="442">
        <f>'[7]численность 2020'!H24</f>
        <v>41.966091156005859</v>
      </c>
      <c r="BU176" s="441">
        <v>4.9332729999999998</v>
      </c>
      <c r="BV176" s="441">
        <v>4.8464700000000001</v>
      </c>
      <c r="BW176" s="441">
        <f t="shared" si="1161"/>
        <v>4.2822541162480317</v>
      </c>
      <c r="BX176" s="443">
        <f>'[7]заявки 2020-2021'!F179</f>
        <v>4</v>
      </c>
      <c r="BY176" s="443">
        <f>'[7]заявки 2020-2021'!G179</f>
        <v>1</v>
      </c>
      <c r="BZ176" s="443">
        <f>'[7]заявки 2020-2021'!H179</f>
        <v>0</v>
      </c>
      <c r="CA176" s="444">
        <f t="shared" si="1162"/>
        <v>3.3572872924804686</v>
      </c>
      <c r="CB176" s="449">
        <f t="shared" si="1163"/>
        <v>3.3572872924804686</v>
      </c>
      <c r="CC176" s="446">
        <v>3</v>
      </c>
      <c r="CD176" s="444">
        <f t="shared" si="1142"/>
        <v>0</v>
      </c>
      <c r="CE176" s="445">
        <f t="shared" si="1164"/>
        <v>0</v>
      </c>
      <c r="CF176" s="446"/>
      <c r="CG176" s="444">
        <f t="shared" si="1144"/>
        <v>0</v>
      </c>
      <c r="CH176" s="445">
        <f t="shared" si="1165"/>
        <v>0</v>
      </c>
      <c r="CI176" s="446"/>
      <c r="CJ176" s="444">
        <f t="shared" si="1146"/>
        <v>0.60000000000000009</v>
      </c>
      <c r="CK176" s="446"/>
      <c r="CL176" s="450">
        <f t="shared" si="1166"/>
        <v>1</v>
      </c>
      <c r="CM176" s="442">
        <v>0</v>
      </c>
      <c r="CN176" s="442">
        <v>0</v>
      </c>
      <c r="CO176" s="442" t="e">
        <f>#NAME?</f>
        <v>#REF!</v>
      </c>
      <c r="CP176" s="441">
        <v>0</v>
      </c>
      <c r="CQ176" s="441">
        <v>0</v>
      </c>
      <c r="CR176" s="441" t="e">
        <f>#NAME?</f>
        <v>#REF!</v>
      </c>
      <c r="CS176" s="443" t="e">
        <f>#NAME?</f>
        <v>#REF!</v>
      </c>
      <c r="CT176" s="444" t="e">
        <f t="shared" si="1187"/>
        <v>#REF!</v>
      </c>
      <c r="CU176" s="449" t="e">
        <f t="shared" si="1188"/>
        <v>#REF!</v>
      </c>
      <c r="CV176" s="446"/>
      <c r="CW176" s="444">
        <f t="shared" si="1189"/>
        <v>0</v>
      </c>
      <c r="CX176" s="446"/>
      <c r="CY176" s="442">
        <v>0</v>
      </c>
      <c r="CZ176" s="442">
        <v>0</v>
      </c>
      <c r="DA176" s="442">
        <f>'[7]численность 2020'!I24</f>
        <v>0</v>
      </c>
      <c r="DB176" s="441">
        <v>0</v>
      </c>
      <c r="DC176" s="441">
        <v>0</v>
      </c>
      <c r="DD176" s="441">
        <f t="shared" si="1167"/>
        <v>0</v>
      </c>
      <c r="DE176" s="443">
        <f>'[7]заявки 2020-2021'!I179</f>
        <v>0</v>
      </c>
      <c r="DF176" s="444">
        <f t="shared" si="1168"/>
        <v>0</v>
      </c>
      <c r="DG176" s="445">
        <f t="shared" si="1169"/>
        <v>0</v>
      </c>
      <c r="DH176" s="446"/>
      <c r="DI176" s="442">
        <v>0</v>
      </c>
      <c r="DJ176" s="442">
        <v>0</v>
      </c>
      <c r="DK176" s="442">
        <f>'[7]численность 2020'!J24</f>
        <v>0</v>
      </c>
      <c r="DL176" s="441">
        <v>0</v>
      </c>
      <c r="DM176" s="441">
        <v>0</v>
      </c>
      <c r="DN176" s="441">
        <f t="shared" si="1170"/>
        <v>0</v>
      </c>
      <c r="DO176" s="443">
        <f>'[7]заявки 2020-2021'!P179</f>
        <v>0</v>
      </c>
      <c r="DP176" s="444">
        <f t="shared" si="1171"/>
        <v>0</v>
      </c>
      <c r="DQ176" s="445">
        <f t="shared" si="1172"/>
        <v>0</v>
      </c>
      <c r="DR176" s="446"/>
      <c r="DS176" s="442">
        <v>0</v>
      </c>
      <c r="DT176" s="447">
        <v>0</v>
      </c>
      <c r="DU176" s="447">
        <f>'[7]заявки 2020-2021'!Q179</f>
        <v>0</v>
      </c>
      <c r="DV176" s="441">
        <f t="shared" si="1129"/>
        <v>0</v>
      </c>
      <c r="DW176" s="441">
        <v>0</v>
      </c>
      <c r="DX176" s="441">
        <f t="shared" si="1152"/>
        <v>0</v>
      </c>
      <c r="DY176" s="443">
        <f>'[7]заявки 2020-2021'!S179</f>
        <v>0</v>
      </c>
      <c r="DZ176" s="444">
        <f t="shared" si="1184"/>
        <v>0</v>
      </c>
      <c r="EA176" s="445">
        <f t="shared" si="1173"/>
        <v>0</v>
      </c>
      <c r="EB176" s="446"/>
    </row>
    <row r="177" ht="31.5">
      <c r="A177" s="152" t="s">
        <v>43</v>
      </c>
      <c r="B177" s="441">
        <f>'[7]численность 2020'!C22</f>
        <v>307.60000610351563</v>
      </c>
      <c r="C177" s="442">
        <v>69.694473000000002</v>
      </c>
      <c r="D177" s="442">
        <v>30.202159999999999</v>
      </c>
      <c r="E177" s="442">
        <f>'[7]численность 2020'!D22</f>
        <v>38.700603485107422</v>
      </c>
      <c r="F177" s="441">
        <v>0.226575</v>
      </c>
      <c r="G177" s="441">
        <f t="shared" si="1124"/>
        <v>9.8186473609587516e-002</v>
      </c>
      <c r="H177" s="441">
        <f t="shared" si="1190"/>
        <v>0.12581470324185764</v>
      </c>
      <c r="I177" s="443">
        <f>'[7]заявки 2020-2021'!O183</f>
        <v>13</v>
      </c>
      <c r="J177" s="444">
        <f t="shared" si="1191"/>
        <v>13.545211219787596</v>
      </c>
      <c r="K177" s="445">
        <f t="shared" si="1154"/>
        <v>13</v>
      </c>
      <c r="L177" s="446">
        <v>8</v>
      </c>
      <c r="M177" s="442">
        <v>0</v>
      </c>
      <c r="N177" s="442">
        <v>0</v>
      </c>
      <c r="O177" s="447">
        <f>'[7]заявки 2020-2021'!K183</f>
        <v>0</v>
      </c>
      <c r="P177" s="441">
        <f t="shared" si="1125"/>
        <v>0</v>
      </c>
      <c r="Q177" s="441">
        <v>0</v>
      </c>
      <c r="R177" s="441">
        <f t="shared" si="1120"/>
        <v>0</v>
      </c>
      <c r="S177" s="443">
        <f>'[7]заявки 2020-2021'!M183</f>
        <v>0</v>
      </c>
      <c r="T177" s="443">
        <f>'[7]заявки 2020-2021'!N183</f>
        <v>0</v>
      </c>
      <c r="U177" s="444">
        <f t="shared" si="1131"/>
        <v>0</v>
      </c>
      <c r="V177" s="445">
        <f t="shared" si="1132"/>
        <v>0</v>
      </c>
      <c r="W177" s="446"/>
      <c r="X177" s="446"/>
      <c r="Y177" s="448"/>
      <c r="Z177" s="442">
        <v>4.0522549999999997</v>
      </c>
      <c r="AA177" s="442">
        <v>0</v>
      </c>
      <c r="AB177" s="442">
        <f>'[7]численность 2020'!E22</f>
        <v>0</v>
      </c>
      <c r="AC177" s="441">
        <v>1.3174e-002</v>
      </c>
      <c r="AD177" s="441">
        <v>0</v>
      </c>
      <c r="AE177" s="441">
        <f t="shared" si="1133"/>
        <v>0</v>
      </c>
      <c r="AF177" s="443">
        <f>'[7]заявки 2020-2021'!J183</f>
        <v>0</v>
      </c>
      <c r="AG177" s="444">
        <f t="shared" si="1155"/>
        <v>0</v>
      </c>
      <c r="AH177" s="445">
        <f t="shared" si="1134"/>
        <v>0</v>
      </c>
      <c r="AI177" s="449">
        <f t="shared" si="1135"/>
        <v>0</v>
      </c>
      <c r="AJ177" s="446"/>
      <c r="AK177" s="446"/>
      <c r="AL177" s="442">
        <v>691.29046600000004</v>
      </c>
      <c r="AM177" s="442">
        <v>401.79663099999999</v>
      </c>
      <c r="AN177" s="442">
        <f>'[7]численность 2020'!F22</f>
        <v>593.4464111328125</v>
      </c>
      <c r="AO177" s="441">
        <v>2.2473679999999998</v>
      </c>
      <c r="AP177" s="441">
        <v>1.3062309999999999</v>
      </c>
      <c r="AQ177" s="441">
        <f t="shared" si="1126"/>
        <v>1.9292795817861652</v>
      </c>
      <c r="AR177" s="443">
        <f>'[7]заявки 2020-2021'!D183</f>
        <v>41</v>
      </c>
      <c r="AS177" s="443">
        <f>'[7]заявки 2020-2021'!E183</f>
        <v>3</v>
      </c>
      <c r="AT177" s="444">
        <f t="shared" si="1156"/>
        <v>29.672320556640628</v>
      </c>
      <c r="AU177" s="449">
        <f t="shared" si="1127"/>
        <v>29.672320556640628</v>
      </c>
      <c r="AV177" s="446">
        <v>29</v>
      </c>
      <c r="AW177" s="444">
        <f t="shared" si="1121"/>
        <v>7.25</v>
      </c>
      <c r="AX177" s="445">
        <f t="shared" si="1122"/>
        <v>3</v>
      </c>
      <c r="AY177" s="446">
        <v>3</v>
      </c>
      <c r="AZ177" s="444">
        <f t="shared" si="1123"/>
        <v>14.5</v>
      </c>
      <c r="BA177" s="446">
        <v>14</v>
      </c>
      <c r="BB177" s="442">
        <v>5.7485480000000004</v>
      </c>
      <c r="BC177" s="442">
        <v>0</v>
      </c>
      <c r="BD177" s="442">
        <f>'[7]численность 2020'!G22</f>
        <v>5.7861204147338867</v>
      </c>
      <c r="BE177" s="441">
        <v>1.8688e-002</v>
      </c>
      <c r="BF177" s="441">
        <v>0</v>
      </c>
      <c r="BG177" s="441">
        <f t="shared" si="1157"/>
        <v>1.8810534134991865e-002</v>
      </c>
      <c r="BH177" s="443">
        <f>'[7]заявки 2020-2021'!B183</f>
        <v>0</v>
      </c>
      <c r="BI177" s="443">
        <f>'[7]заявки 2020-2021'!C183</f>
        <v>0</v>
      </c>
      <c r="BJ177" s="444">
        <f t="shared" si="1158"/>
        <v>0.17358361244201659</v>
      </c>
      <c r="BK177" s="449">
        <f t="shared" si="1159"/>
        <v>0</v>
      </c>
      <c r="BL177" s="446"/>
      <c r="BM177" s="444">
        <f t="shared" si="1128"/>
        <v>0</v>
      </c>
      <c r="BN177" s="445">
        <f t="shared" si="1160"/>
        <v>0</v>
      </c>
      <c r="BO177" s="446"/>
      <c r="BP177" s="444">
        <f t="shared" si="1139"/>
        <v>0</v>
      </c>
      <c r="BQ177" s="446"/>
      <c r="BR177" s="442">
        <v>31.617011999999999</v>
      </c>
      <c r="BS177" s="442">
        <v>30.157221</v>
      </c>
      <c r="BT177" s="442">
        <f>'[7]численность 2020'!H22</f>
        <v>28.930599212646484</v>
      </c>
      <c r="BU177" s="441">
        <v>0.102786</v>
      </c>
      <c r="BV177" s="441">
        <v>9.8040000000000002e-002</v>
      </c>
      <c r="BW177" s="441">
        <f t="shared" si="1161"/>
        <v>9.405266137384459e-002</v>
      </c>
      <c r="BX177" s="443">
        <f>'[7]заявки 2020-2021'!F183</f>
        <v>0</v>
      </c>
      <c r="BY177" s="443">
        <f>'[7]заявки 2020-2021'!G183</f>
        <v>0</v>
      </c>
      <c r="BZ177" s="443">
        <f>'[7]заявки 2020-2021'!H183</f>
        <v>0</v>
      </c>
      <c r="CA177" s="444">
        <f t="shared" si="1162"/>
        <v>0.8679179763793945</v>
      </c>
      <c r="CB177" s="449">
        <f t="shared" si="1163"/>
        <v>0</v>
      </c>
      <c r="CC177" s="446"/>
      <c r="CD177" s="444">
        <f t="shared" si="1142"/>
        <v>0</v>
      </c>
      <c r="CE177" s="445">
        <f t="shared" si="1164"/>
        <v>0</v>
      </c>
      <c r="CF177" s="446"/>
      <c r="CG177" s="444">
        <f t="shared" si="1144"/>
        <v>0</v>
      </c>
      <c r="CH177" s="445">
        <f t="shared" si="1165"/>
        <v>0</v>
      </c>
      <c r="CI177" s="446"/>
      <c r="CJ177" s="444">
        <f t="shared" si="1146"/>
        <v>0</v>
      </c>
      <c r="CK177" s="446"/>
      <c r="CL177" s="450">
        <f t="shared" si="1166"/>
        <v>1</v>
      </c>
      <c r="CM177" s="442">
        <v>0</v>
      </c>
      <c r="CN177" s="442">
        <v>0</v>
      </c>
      <c r="CO177" s="442" t="e">
        <f>#NAME?</f>
        <v>#REF!</v>
      </c>
      <c r="CP177" s="441">
        <v>0</v>
      </c>
      <c r="CQ177" s="441">
        <v>0</v>
      </c>
      <c r="CR177" s="441" t="e">
        <f>#NAME?</f>
        <v>#REF!</v>
      </c>
      <c r="CS177" s="443" t="e">
        <f>#NAME?</f>
        <v>#REF!</v>
      </c>
      <c r="CT177" s="444" t="e">
        <f t="shared" si="1187"/>
        <v>#REF!</v>
      </c>
      <c r="CU177" s="449" t="e">
        <f t="shared" si="1188"/>
        <v>#REF!</v>
      </c>
      <c r="CV177" s="446"/>
      <c r="CW177" s="444">
        <f t="shared" si="1189"/>
        <v>0</v>
      </c>
      <c r="CX177" s="446"/>
      <c r="CY177" s="442">
        <v>0</v>
      </c>
      <c r="CZ177" s="442">
        <v>0</v>
      </c>
      <c r="DA177" s="442">
        <f>'[7]численность 2020'!I22</f>
        <v>0</v>
      </c>
      <c r="DB177" s="441">
        <v>0</v>
      </c>
      <c r="DC177" s="441">
        <v>0</v>
      </c>
      <c r="DD177" s="441">
        <f t="shared" si="1167"/>
        <v>0</v>
      </c>
      <c r="DE177" s="443">
        <f>'[7]заявки 2020-2021'!I183</f>
        <v>0</v>
      </c>
      <c r="DF177" s="444">
        <f t="shared" si="1168"/>
        <v>0</v>
      </c>
      <c r="DG177" s="445">
        <f t="shared" si="1169"/>
        <v>0</v>
      </c>
      <c r="DH177" s="446"/>
      <c r="DI177" s="442">
        <v>15.462066650390625</v>
      </c>
      <c r="DJ177" s="442">
        <v>4.4943695068359375</v>
      </c>
      <c r="DK177" s="442">
        <f>'[7]численность 2020'!J22</f>
        <v>5.6912651062011719</v>
      </c>
      <c r="DL177" s="441">
        <v>1.4611000000000001e-002</v>
      </c>
      <c r="DM177" s="441">
        <v>1.4611000000000001e-002</v>
      </c>
      <c r="DN177" s="441">
        <f t="shared" si="1170"/>
        <v>1.8502161876700059e-002</v>
      </c>
      <c r="DO177" s="443">
        <f>'[7]заявки 2020-2021'!P183</f>
        <v>0</v>
      </c>
      <c r="DP177" s="444">
        <f t="shared" si="1171"/>
        <v>0.56912651062011721</v>
      </c>
      <c r="DQ177" s="445">
        <f t="shared" si="1172"/>
        <v>0</v>
      </c>
      <c r="DR177" s="446"/>
      <c r="DS177" s="442">
        <v>100</v>
      </c>
      <c r="DT177" s="447">
        <v>100</v>
      </c>
      <c r="DU177" s="447">
        <f>'[7]заявки 2020-2021'!Q183</f>
        <v>100</v>
      </c>
      <c r="DV177" s="441">
        <f t="shared" si="1129"/>
        <v>0.32509752280806953</v>
      </c>
      <c r="DW177" s="441">
        <v>0.325098</v>
      </c>
      <c r="DX177" s="441">
        <f t="shared" si="1152"/>
        <v>0.32509752280806953</v>
      </c>
      <c r="DY177" s="443">
        <f>'[7]заявки 2020-2021'!S183</f>
        <v>10</v>
      </c>
      <c r="DZ177" s="444">
        <f t="shared" si="1184"/>
        <v>10</v>
      </c>
      <c r="EA177" s="445">
        <f t="shared" si="1173"/>
        <v>10</v>
      </c>
      <c r="EB177" s="446">
        <v>10</v>
      </c>
    </row>
    <row r="178" ht="31.5">
      <c r="A178" s="152" t="s">
        <v>38</v>
      </c>
      <c r="B178" s="441">
        <f>'[7]численность 2020'!C18</f>
        <v>5.1500000953674316</v>
      </c>
      <c r="C178" s="442">
        <v>2.7179489999999999</v>
      </c>
      <c r="D178" s="442">
        <v>10.132118</v>
      </c>
      <c r="E178" s="442">
        <f>'[7]численность 2020'!D18</f>
        <v>8.8285713195800781</v>
      </c>
      <c r="F178" s="441">
        <v>0.460669</v>
      </c>
      <c r="G178" s="441">
        <f t="shared" si="1124"/>
        <v>1.9674015606741015</v>
      </c>
      <c r="H178" s="441">
        <f t="shared" si="1190"/>
        <v>1.7142856613772928</v>
      </c>
      <c r="I178" s="443">
        <f>'[7]заявки 2020-2021'!O181</f>
        <v>0</v>
      </c>
      <c r="J178" s="444">
        <f t="shared" si="1191"/>
        <v>0</v>
      </c>
      <c r="K178" s="445">
        <f t="shared" si="1154"/>
        <v>0</v>
      </c>
      <c r="L178" s="446"/>
      <c r="M178" s="442">
        <v>0</v>
      </c>
      <c r="N178" s="442">
        <v>0</v>
      </c>
      <c r="O178" s="447">
        <f>'[7]заявки 2020-2021'!K181</f>
        <v>0</v>
      </c>
      <c r="P178" s="441">
        <f t="shared" si="1125"/>
        <v>0</v>
      </c>
      <c r="Q178" s="441">
        <v>0</v>
      </c>
      <c r="R178" s="441">
        <f t="shared" si="1120"/>
        <v>0</v>
      </c>
      <c r="S178" s="443">
        <f>'[7]заявки 2020-2021'!M181</f>
        <v>0</v>
      </c>
      <c r="T178" s="443">
        <f>'[7]заявки 2020-2021'!N181</f>
        <v>0</v>
      </c>
      <c r="U178" s="444">
        <f t="shared" si="1131"/>
        <v>0</v>
      </c>
      <c r="V178" s="445">
        <f t="shared" si="1132"/>
        <v>0</v>
      </c>
      <c r="W178" s="446"/>
      <c r="X178" s="446"/>
      <c r="Y178" s="448"/>
      <c r="Z178" s="442">
        <v>3.5305023193359375</v>
      </c>
      <c r="AA178" s="442">
        <v>4.140244</v>
      </c>
      <c r="AB178" s="442">
        <f>'[7]численность 2020'!E18</f>
        <v>5.0956854820251465</v>
      </c>
      <c r="AC178" s="441">
        <v>0.59838999999999998</v>
      </c>
      <c r="AD178" s="441">
        <v>0.80393099999999995</v>
      </c>
      <c r="AE178" s="441">
        <f t="shared" si="1133"/>
        <v>0.98945347333272038</v>
      </c>
      <c r="AF178" s="443">
        <f>'[7]заявки 2020-2021'!J181</f>
        <v>0</v>
      </c>
      <c r="AG178" s="444">
        <f t="shared" si="1155"/>
        <v>0</v>
      </c>
      <c r="AH178" s="445">
        <f t="shared" si="1134"/>
        <v>0</v>
      </c>
      <c r="AI178" s="449">
        <f t="shared" si="1135"/>
        <v>0</v>
      </c>
      <c r="AJ178" s="446"/>
      <c r="AK178" s="446"/>
      <c r="AL178" s="442">
        <v>17.66667</v>
      </c>
      <c r="AM178" s="442">
        <v>33.107143000000001</v>
      </c>
      <c r="AN178" s="442">
        <f>'[7]численность 2020'!F18</f>
        <v>40.06927490234375</v>
      </c>
      <c r="AO178" s="441">
        <v>2.994351</v>
      </c>
      <c r="AP178" s="441">
        <v>6.4285709999999998</v>
      </c>
      <c r="AQ178" s="441">
        <f t="shared" si="1126"/>
        <v>7.7804415845326247</v>
      </c>
      <c r="AR178" s="443">
        <f>'[7]заявки 2020-2021'!D181</f>
        <v>4</v>
      </c>
      <c r="AS178" s="443">
        <f>'[7]заявки 2020-2021'!E181</f>
        <v>1</v>
      </c>
      <c r="AT178" s="444">
        <f t="shared" si="1156"/>
        <v>4.006927490234375</v>
      </c>
      <c r="AU178" s="449">
        <f t="shared" si="1127"/>
        <v>4</v>
      </c>
      <c r="AV178" s="446">
        <v>4</v>
      </c>
      <c r="AW178" s="444">
        <f t="shared" si="1121"/>
        <v>1</v>
      </c>
      <c r="AX178" s="445">
        <f t="shared" si="1122"/>
        <v>1</v>
      </c>
      <c r="AY178" s="446">
        <v>1</v>
      </c>
      <c r="AZ178" s="444">
        <f t="shared" si="1123"/>
        <v>2</v>
      </c>
      <c r="BA178" s="446">
        <v>2</v>
      </c>
      <c r="BB178" s="442">
        <v>3.7131150000000002</v>
      </c>
      <c r="BC178" s="442">
        <v>5.120374</v>
      </c>
      <c r="BD178" s="442">
        <f>'[7]численность 2020'!G18</f>
        <v>4.0661797523498535</v>
      </c>
      <c r="BE178" s="441">
        <v>0.62934100000000004</v>
      </c>
      <c r="BF178" s="441">
        <v>0.99424699999999999</v>
      </c>
      <c r="BG178" s="441">
        <f t="shared" si="1157"/>
        <v>0.78954945185486414</v>
      </c>
      <c r="BH178" s="443">
        <f>'[7]заявки 2020-2021'!B181</f>
        <v>0</v>
      </c>
      <c r="BI178" s="443">
        <f>'[7]заявки 2020-2021'!C181</f>
        <v>0</v>
      </c>
      <c r="BJ178" s="444">
        <f t="shared" si="1158"/>
        <v>0.12198539257049561</v>
      </c>
      <c r="BK178" s="449">
        <f t="shared" si="1159"/>
        <v>0</v>
      </c>
      <c r="BL178" s="446"/>
      <c r="BM178" s="444">
        <f t="shared" si="1128"/>
        <v>0</v>
      </c>
      <c r="BN178" s="445">
        <f t="shared" si="1160"/>
        <v>0</v>
      </c>
      <c r="BO178" s="446"/>
      <c r="BP178" s="444">
        <f t="shared" si="1139"/>
        <v>0</v>
      </c>
      <c r="BQ178" s="446"/>
      <c r="BR178" s="442">
        <v>12.952724</v>
      </c>
      <c r="BS178" s="442">
        <v>15.73762</v>
      </c>
      <c r="BT178" s="442">
        <f>'[7]численность 2020'!H18</f>
        <v>13.102133750915527</v>
      </c>
      <c r="BU178" s="441">
        <v>2.1953770000000001</v>
      </c>
      <c r="BV178" s="441">
        <v>3.0558489999999998</v>
      </c>
      <c r="BW178" s="441">
        <f t="shared" si="1161"/>
        <v>2.5441035938428938</v>
      </c>
      <c r="BX178" s="443">
        <f>'[7]заявки 2020-2021'!F181</f>
        <v>0</v>
      </c>
      <c r="BY178" s="443">
        <f>'[7]заявки 2020-2021'!G181</f>
        <v>0</v>
      </c>
      <c r="BZ178" s="443">
        <f>'[7]заявки 2020-2021'!H181</f>
        <v>0</v>
      </c>
      <c r="CA178" s="444">
        <f t="shared" si="1162"/>
        <v>0.91714936256408697</v>
      </c>
      <c r="CB178" s="449">
        <f t="shared" si="1163"/>
        <v>0</v>
      </c>
      <c r="CC178" s="446"/>
      <c r="CD178" s="444">
        <f t="shared" si="1142"/>
        <v>0</v>
      </c>
      <c r="CE178" s="445">
        <f t="shared" si="1164"/>
        <v>0</v>
      </c>
      <c r="CF178" s="446"/>
      <c r="CG178" s="444">
        <f t="shared" si="1144"/>
        <v>0</v>
      </c>
      <c r="CH178" s="445">
        <f t="shared" si="1165"/>
        <v>0</v>
      </c>
      <c r="CI178" s="446"/>
      <c r="CJ178" s="444">
        <f t="shared" si="1146"/>
        <v>0</v>
      </c>
      <c r="CK178" s="446"/>
      <c r="CL178" s="450">
        <f t="shared" si="1166"/>
        <v>1</v>
      </c>
      <c r="CM178" s="442"/>
      <c r="CN178" s="442"/>
      <c r="CO178" s="442"/>
      <c r="CP178" s="441"/>
      <c r="CQ178" s="441"/>
      <c r="CR178" s="441"/>
      <c r="CS178" s="443"/>
      <c r="CT178" s="444"/>
      <c r="CU178" s="449"/>
      <c r="CV178" s="446"/>
      <c r="CW178" s="444"/>
      <c r="CX178" s="446"/>
      <c r="CY178" s="442">
        <v>0</v>
      </c>
      <c r="CZ178" s="442">
        <v>0</v>
      </c>
      <c r="DA178" s="442">
        <f>'[7]численность 2020'!I18</f>
        <v>0</v>
      </c>
      <c r="DB178" s="441">
        <v>0</v>
      </c>
      <c r="DC178" s="441">
        <v>0</v>
      </c>
      <c r="DD178" s="441">
        <f t="shared" si="1167"/>
        <v>0</v>
      </c>
      <c r="DE178" s="443">
        <f>'[7]заявки 2020-2021'!I181</f>
        <v>0</v>
      </c>
      <c r="DF178" s="444">
        <f t="shared" si="1168"/>
        <v>0</v>
      </c>
      <c r="DG178" s="445">
        <f t="shared" si="1169"/>
        <v>0</v>
      </c>
      <c r="DH178" s="446"/>
      <c r="DI178" s="442">
        <v>0</v>
      </c>
      <c r="DJ178" s="442">
        <v>0.56783300000000003</v>
      </c>
      <c r="DK178" s="442">
        <f>'[7]численность 2020'!J18</f>
        <v>0.19750718772411346</v>
      </c>
      <c r="DL178" s="441">
        <v>0.110259</v>
      </c>
      <c r="DM178" s="441">
        <v>0.110259</v>
      </c>
      <c r="DN178" s="441">
        <f t="shared" si="1170"/>
        <v>3.8350909527511794e-002</v>
      </c>
      <c r="DO178" s="443">
        <f>'[7]заявки 2020-2021'!P181</f>
        <v>0</v>
      </c>
      <c r="DP178" s="444">
        <f t="shared" si="1171"/>
        <v>1.9750718772411347e-002</v>
      </c>
      <c r="DQ178" s="445">
        <f t="shared" si="1172"/>
        <v>0</v>
      </c>
      <c r="DR178" s="446"/>
      <c r="DS178" s="447">
        <v>11</v>
      </c>
      <c r="DT178" s="447">
        <v>11</v>
      </c>
      <c r="DU178" s="447">
        <f>'[7]заявки 2020-2021'!Q181</f>
        <v>11</v>
      </c>
      <c r="DV178" s="441">
        <f t="shared" si="1129"/>
        <v>2.1359222905441899</v>
      </c>
      <c r="DW178" s="441">
        <v>2.1359219999999999</v>
      </c>
      <c r="DX178" s="441">
        <f t="shared" si="1152"/>
        <v>2.1359222905441899</v>
      </c>
      <c r="DY178" s="443">
        <f>'[7]заявки 2020-2021'!S181</f>
        <v>1</v>
      </c>
      <c r="DZ178" s="444">
        <f t="shared" si="1184"/>
        <v>1.1000000000000001</v>
      </c>
      <c r="EA178" s="445">
        <f t="shared" si="1173"/>
        <v>1</v>
      </c>
      <c r="EB178" s="446">
        <v>1</v>
      </c>
    </row>
    <row r="179" ht="31.5">
      <c r="A179" s="152" t="s">
        <v>362</v>
      </c>
      <c r="B179" s="441">
        <f>'[7]численность 2020'!C19</f>
        <v>6.7999300956726074</v>
      </c>
      <c r="C179" s="442">
        <v>4.855118</v>
      </c>
      <c r="D179" s="442">
        <v>9.3166849999999997</v>
      </c>
      <c r="E179" s="442">
        <f>'[7]численность 2020'!D19</f>
        <v>10.907379150390625</v>
      </c>
      <c r="F179" s="441">
        <v>0.71398799999999996</v>
      </c>
      <c r="G179" s="441">
        <f t="shared" si="1124"/>
        <v>1.3701147793900728</v>
      </c>
      <c r="H179" s="441">
        <f t="shared" si="1190"/>
        <v>1.604042835283255</v>
      </c>
      <c r="I179" s="443">
        <f>'[7]заявки 2020-2021'!O182</f>
        <v>0</v>
      </c>
      <c r="J179" s="444">
        <f t="shared" si="1191"/>
        <v>0</v>
      </c>
      <c r="K179" s="445">
        <f t="shared" si="1154"/>
        <v>0</v>
      </c>
      <c r="L179" s="446"/>
      <c r="M179" s="442">
        <v>2</v>
      </c>
      <c r="N179" s="442">
        <v>4</v>
      </c>
      <c r="O179" s="447">
        <f>'[7]заявки 2020-2021'!K182</f>
        <v>7</v>
      </c>
      <c r="P179" s="441">
        <f t="shared" si="1125"/>
        <v>0.29412067063347835</v>
      </c>
      <c r="Q179" s="441">
        <f>N179/B179</f>
        <v>0.58824134126695671</v>
      </c>
      <c r="R179" s="441">
        <f t="shared" si="1120"/>
        <v>1.0294223472171742</v>
      </c>
      <c r="S179" s="443">
        <f>'[7]заявки 2020-2021'!M182</f>
        <v>1</v>
      </c>
      <c r="T179" s="443">
        <f>'[7]заявки 2020-2021'!N182</f>
        <v>0</v>
      </c>
      <c r="U179" s="444">
        <f t="shared" si="1131"/>
        <v>1.05</v>
      </c>
      <c r="V179" s="445">
        <f t="shared" si="1132"/>
        <v>1</v>
      </c>
      <c r="W179" s="446">
        <v>1</v>
      </c>
      <c r="X179" s="446"/>
      <c r="Y179" s="448"/>
      <c r="Z179" s="442">
        <v>6.933789</v>
      </c>
      <c r="AA179" s="442">
        <v>7.0283769999999999</v>
      </c>
      <c r="AB179" s="442">
        <f>'[7]численность 2020'!E19</f>
        <v>8.4462862014770508</v>
      </c>
      <c r="AC179" s="441">
        <v>1.0196750000000001</v>
      </c>
      <c r="AD179" s="441">
        <v>1.033585</v>
      </c>
      <c r="AE179" s="441">
        <f t="shared" si="1133"/>
        <v>1.2421136809703623</v>
      </c>
      <c r="AF179" s="443">
        <f>'[7]заявки 2020-2021'!J182</f>
        <v>0</v>
      </c>
      <c r="AG179" s="444">
        <f t="shared" si="1155"/>
        <v>0</v>
      </c>
      <c r="AH179" s="445">
        <f t="shared" si="1134"/>
        <v>0</v>
      </c>
      <c r="AI179" s="449">
        <f t="shared" si="1135"/>
        <v>0</v>
      </c>
      <c r="AJ179" s="446"/>
      <c r="AK179" s="446"/>
      <c r="AL179" s="442">
        <v>17.591011000000002</v>
      </c>
      <c r="AM179" s="442">
        <v>35</v>
      </c>
      <c r="AN179" s="442">
        <f>'[7]численность 2020'!F19</f>
        <v>42.404750823974609</v>
      </c>
      <c r="AO179" s="441">
        <v>2.586913</v>
      </c>
      <c r="AP179" s="441">
        <v>5.1470589999999996</v>
      </c>
      <c r="AQ179" s="441">
        <f t="shared" si="1126"/>
        <v>6.2360568751964784</v>
      </c>
      <c r="AR179" s="443">
        <f>'[7]заявки 2020-2021'!D182</f>
        <v>4</v>
      </c>
      <c r="AS179" s="443">
        <f>'[7]заявки 2020-2021'!E182</f>
        <v>0</v>
      </c>
      <c r="AT179" s="444">
        <f t="shared" si="1156"/>
        <v>4.2404750823974613</v>
      </c>
      <c r="AU179" s="449">
        <f t="shared" si="1127"/>
        <v>4</v>
      </c>
      <c r="AV179" s="446">
        <v>4</v>
      </c>
      <c r="AW179" s="444">
        <f t="shared" si="1121"/>
        <v>1</v>
      </c>
      <c r="AX179" s="445">
        <f t="shared" si="1122"/>
        <v>0</v>
      </c>
      <c r="AY179" s="446"/>
      <c r="AZ179" s="444">
        <f t="shared" si="1123"/>
        <v>2</v>
      </c>
      <c r="BA179" s="446">
        <v>2</v>
      </c>
      <c r="BB179" s="442">
        <v>1.87784</v>
      </c>
      <c r="BC179" s="442">
        <v>3.8427920000000002</v>
      </c>
      <c r="BD179" s="442">
        <f>'[7]численность 2020'!G19</f>
        <v>3.1716902256011963</v>
      </c>
      <c r="BE179" s="441">
        <v>0.27615299999999998</v>
      </c>
      <c r="BF179" s="441">
        <v>0.56511699999999998</v>
      </c>
      <c r="BG179" s="441">
        <f t="shared" si="1157"/>
        <v>0.46642982809773609</v>
      </c>
      <c r="BH179" s="443">
        <f>'[7]заявки 2020-2021'!B182</f>
        <v>0</v>
      </c>
      <c r="BI179" s="443">
        <f>'[7]заявки 2020-2021'!C182</f>
        <v>0</v>
      </c>
      <c r="BJ179" s="444">
        <f t="shared" si="1158"/>
        <v>9.5150706768035886e-002</v>
      </c>
      <c r="BK179" s="449">
        <f t="shared" si="1159"/>
        <v>0</v>
      </c>
      <c r="BL179" s="446"/>
      <c r="BM179" s="444">
        <f t="shared" si="1128"/>
        <v>0</v>
      </c>
      <c r="BN179" s="445">
        <f t="shared" si="1160"/>
        <v>0</v>
      </c>
      <c r="BO179" s="446"/>
      <c r="BP179" s="444">
        <f t="shared" si="1139"/>
        <v>0</v>
      </c>
      <c r="BQ179" s="446"/>
      <c r="BR179" s="442">
        <v>13.681407999999999</v>
      </c>
      <c r="BS179" s="442">
        <v>14.644155</v>
      </c>
      <c r="BT179" s="442">
        <f>'[7]численность 2020'!H19</f>
        <v>15.036160469055176</v>
      </c>
      <c r="BU179" s="441">
        <v>2.0119720000000001</v>
      </c>
      <c r="BV179" s="441">
        <v>2.1535519999999999</v>
      </c>
      <c r="BW179" s="441">
        <f t="shared" si="1161"/>
        <v>2.2112228004555523</v>
      </c>
      <c r="BX179" s="443">
        <f>'[7]заявки 2020-2021'!F182</f>
        <v>1</v>
      </c>
      <c r="BY179" s="443">
        <f>'[7]заявки 2020-2021'!G182</f>
        <v>0</v>
      </c>
      <c r="BZ179" s="443">
        <f>'[7]заявки 2020-2021'!H182</f>
        <v>0</v>
      </c>
      <c r="CA179" s="444">
        <f t="shared" si="1162"/>
        <v>1.0525312328338623</v>
      </c>
      <c r="CB179" s="449">
        <f t="shared" si="1163"/>
        <v>1</v>
      </c>
      <c r="CC179" s="446">
        <v>1</v>
      </c>
      <c r="CD179" s="444">
        <f t="shared" si="1142"/>
        <v>0</v>
      </c>
      <c r="CE179" s="445">
        <f t="shared" si="1164"/>
        <v>0</v>
      </c>
      <c r="CF179" s="446"/>
      <c r="CG179" s="444">
        <f t="shared" si="1144"/>
        <v>0</v>
      </c>
      <c r="CH179" s="445">
        <f t="shared" si="1165"/>
        <v>0</v>
      </c>
      <c r="CI179" s="446"/>
      <c r="CJ179" s="444">
        <f t="shared" si="1146"/>
        <v>0.20000000000000001</v>
      </c>
      <c r="CK179" s="446"/>
      <c r="CL179" s="450">
        <f t="shared" si="1166"/>
        <v>1</v>
      </c>
      <c r="CM179" s="442"/>
      <c r="CN179" s="442"/>
      <c r="CO179" s="442"/>
      <c r="CP179" s="441"/>
      <c r="CQ179" s="441"/>
      <c r="CR179" s="441"/>
      <c r="CS179" s="443"/>
      <c r="CT179" s="444"/>
      <c r="CU179" s="449"/>
      <c r="CV179" s="446"/>
      <c r="CW179" s="444"/>
      <c r="CX179" s="446"/>
      <c r="CY179" s="442">
        <v>0</v>
      </c>
      <c r="CZ179" s="442">
        <v>0</v>
      </c>
      <c r="DA179" s="442">
        <f>'[7]численность 2020'!I19</f>
        <v>0</v>
      </c>
      <c r="DB179" s="441">
        <v>0</v>
      </c>
      <c r="DC179" s="441">
        <v>0</v>
      </c>
      <c r="DD179" s="441">
        <f t="shared" si="1167"/>
        <v>0</v>
      </c>
      <c r="DE179" s="443">
        <f>'[7]заявки 2020-2021'!I182</f>
        <v>0</v>
      </c>
      <c r="DF179" s="444">
        <f t="shared" si="1168"/>
        <v>0</v>
      </c>
      <c r="DG179" s="445">
        <f t="shared" si="1169"/>
        <v>0</v>
      </c>
      <c r="DH179" s="446"/>
      <c r="DI179" s="442">
        <v>0.26386500000000002</v>
      </c>
      <c r="DJ179" s="442">
        <v>0.23836599999999999</v>
      </c>
      <c r="DK179" s="442">
        <f>'[7]численность 2020'!J19</f>
        <v>0.1540590226650238</v>
      </c>
      <c r="DL179" s="441">
        <v>3.5054000000000002e-002</v>
      </c>
      <c r="DM179" s="441">
        <v>3.5054000000000002e-002</v>
      </c>
      <c r="DN179" s="441">
        <f t="shared" si="1170"/>
        <v>2.2655971531687521e-002</v>
      </c>
      <c r="DO179" s="443">
        <f>'[7]заявки 2020-2021'!P182</f>
        <v>0</v>
      </c>
      <c r="DP179" s="444">
        <f t="shared" si="1171"/>
        <v>1.5405902266502382e-002</v>
      </c>
      <c r="DQ179" s="445">
        <f t="shared" si="1172"/>
        <v>0</v>
      </c>
      <c r="DR179" s="446"/>
      <c r="DS179" s="447">
        <v>12</v>
      </c>
      <c r="DT179" s="447">
        <v>12</v>
      </c>
      <c r="DU179" s="447">
        <f>'[7]заявки 2020-2021'!Q182</f>
        <v>12</v>
      </c>
      <c r="DV179" s="441">
        <f t="shared" si="1129"/>
        <v>1.7647240238008701</v>
      </c>
      <c r="DW179" s="441">
        <v>1.7647060000000001</v>
      </c>
      <c r="DX179" s="441">
        <f t="shared" si="1152"/>
        <v>1.7647240238008701</v>
      </c>
      <c r="DY179" s="443">
        <f>'[7]заявки 2020-2021'!S182</f>
        <v>1</v>
      </c>
      <c r="DZ179" s="444">
        <f t="shared" si="1184"/>
        <v>1.2000000000000002</v>
      </c>
      <c r="EA179" s="445">
        <f t="shared" si="1173"/>
        <v>1</v>
      </c>
      <c r="EB179" s="446">
        <v>1</v>
      </c>
    </row>
    <row r="180" ht="15.75">
      <c r="A180" s="268" t="s">
        <v>170</v>
      </c>
      <c r="B180" s="441"/>
      <c r="C180" s="442"/>
      <c r="D180" s="442"/>
      <c r="E180" s="442"/>
      <c r="F180" s="441"/>
      <c r="G180" s="441" t="e">
        <f t="shared" si="1124"/>
        <v>#DIV/0!</v>
      </c>
      <c r="H180" s="441"/>
      <c r="I180" s="443"/>
      <c r="J180" s="444"/>
      <c r="K180" s="445">
        <f t="shared" si="1154"/>
        <v>0</v>
      </c>
      <c r="L180" s="446"/>
      <c r="M180" s="442"/>
      <c r="N180" s="442"/>
      <c r="O180" s="447"/>
      <c r="P180" s="441"/>
      <c r="Q180" s="441"/>
      <c r="R180" s="441"/>
      <c r="S180" s="443"/>
      <c r="T180" s="443"/>
      <c r="U180" s="444">
        <f t="shared" si="1131"/>
        <v>0</v>
      </c>
      <c r="V180" s="445">
        <f t="shared" si="1132"/>
        <v>0</v>
      </c>
      <c r="W180" s="446"/>
      <c r="X180" s="446"/>
      <c r="Y180" s="448"/>
      <c r="Z180" s="442"/>
      <c r="AA180" s="442"/>
      <c r="AB180" s="442"/>
      <c r="AC180" s="441"/>
      <c r="AD180" s="441"/>
      <c r="AE180" s="441" t="e">
        <f t="shared" si="1133"/>
        <v>#DIV/0!</v>
      </c>
      <c r="AF180" s="443"/>
      <c r="AG180" s="444">
        <f t="shared" si="1155"/>
        <v>0</v>
      </c>
      <c r="AH180" s="445">
        <f t="shared" si="1134"/>
        <v>0</v>
      </c>
      <c r="AI180" s="449">
        <f t="shared" si="1135"/>
        <v>0</v>
      </c>
      <c r="AJ180" s="446"/>
      <c r="AK180" s="446"/>
      <c r="AL180" s="442"/>
      <c r="AM180" s="442"/>
      <c r="AN180" s="442"/>
      <c r="AO180" s="441"/>
      <c r="AP180" s="441"/>
      <c r="AQ180" s="441"/>
      <c r="AR180" s="443"/>
      <c r="AS180" s="443"/>
      <c r="AT180" s="444">
        <f t="shared" si="1156"/>
        <v>0</v>
      </c>
      <c r="AU180" s="449">
        <f t="shared" si="1127"/>
        <v>0</v>
      </c>
      <c r="AV180" s="446"/>
      <c r="AW180" s="444">
        <f t="shared" si="1121"/>
        <v>0</v>
      </c>
      <c r="AX180" s="445">
        <f t="shared" si="1122"/>
        <v>0</v>
      </c>
      <c r="AY180" s="446"/>
      <c r="AZ180" s="444">
        <f t="shared" si="1123"/>
        <v>0</v>
      </c>
      <c r="BA180" s="446"/>
      <c r="BB180" s="442"/>
      <c r="BC180" s="442"/>
      <c r="BD180" s="442"/>
      <c r="BE180" s="441"/>
      <c r="BF180" s="441"/>
      <c r="BG180" s="441" t="e">
        <f t="shared" si="1157"/>
        <v>#DIV/0!</v>
      </c>
      <c r="BH180" s="443"/>
      <c r="BI180" s="443"/>
      <c r="BJ180" s="444">
        <f t="shared" si="1158"/>
        <v>0</v>
      </c>
      <c r="BK180" s="449">
        <f t="shared" si="1159"/>
        <v>0</v>
      </c>
      <c r="BL180" s="446"/>
      <c r="BM180" s="444">
        <f t="shared" si="1128"/>
        <v>0</v>
      </c>
      <c r="BN180" s="445">
        <f t="shared" si="1160"/>
        <v>0</v>
      </c>
      <c r="BO180" s="446"/>
      <c r="BP180" s="444">
        <f t="shared" si="1139"/>
        <v>0</v>
      </c>
      <c r="BQ180" s="446"/>
      <c r="BR180" s="442"/>
      <c r="BS180" s="442"/>
      <c r="BT180" s="442"/>
      <c r="BU180" s="441"/>
      <c r="BV180" s="441"/>
      <c r="BW180" s="441" t="e">
        <f t="shared" si="1161"/>
        <v>#DIV/0!</v>
      </c>
      <c r="BX180" s="443"/>
      <c r="BY180" s="443"/>
      <c r="BZ180" s="443"/>
      <c r="CA180" s="444">
        <f t="shared" si="1162"/>
        <v>0</v>
      </c>
      <c r="CB180" s="449">
        <f t="shared" si="1163"/>
        <v>0</v>
      </c>
      <c r="CC180" s="446"/>
      <c r="CD180" s="444">
        <f t="shared" si="1142"/>
        <v>0</v>
      </c>
      <c r="CE180" s="445">
        <f t="shared" si="1164"/>
        <v>0</v>
      </c>
      <c r="CF180" s="446"/>
      <c r="CG180" s="444">
        <f t="shared" si="1144"/>
        <v>0</v>
      </c>
      <c r="CH180" s="445">
        <f t="shared" si="1165"/>
        <v>0</v>
      </c>
      <c r="CI180" s="446"/>
      <c r="CJ180" s="444">
        <f t="shared" si="1146"/>
        <v>0</v>
      </c>
      <c r="CK180" s="446"/>
      <c r="CL180" s="450">
        <f t="shared" si="1166"/>
        <v>1</v>
      </c>
      <c r="CM180" s="442"/>
      <c r="CN180" s="442"/>
      <c r="CO180" s="442"/>
      <c r="CP180" s="441"/>
      <c r="CQ180" s="441"/>
      <c r="CR180" s="441"/>
      <c r="CS180" s="443"/>
      <c r="CT180" s="444">
        <f t="shared" si="1187"/>
        <v>0</v>
      </c>
      <c r="CU180" s="449">
        <f t="shared" si="1188"/>
        <v>0</v>
      </c>
      <c r="CV180" s="446"/>
      <c r="CW180" s="444">
        <f t="shared" si="1189"/>
        <v>0</v>
      </c>
      <c r="CX180" s="446"/>
      <c r="CY180" s="442"/>
      <c r="CZ180" s="442"/>
      <c r="DA180" s="442"/>
      <c r="DB180" s="441"/>
      <c r="DC180" s="441"/>
      <c r="DD180" s="441" t="e">
        <f t="shared" si="1167"/>
        <v>#DIV/0!</v>
      </c>
      <c r="DE180" s="443"/>
      <c r="DF180" s="444">
        <f t="shared" si="1168"/>
        <v>0</v>
      </c>
      <c r="DG180" s="445">
        <f t="shared" si="1169"/>
        <v>0</v>
      </c>
      <c r="DH180" s="446"/>
      <c r="DI180" s="442"/>
      <c r="DJ180" s="442"/>
      <c r="DK180" s="442"/>
      <c r="DL180" s="441"/>
      <c r="DM180" s="441"/>
      <c r="DN180" s="441" t="e">
        <f t="shared" si="1170"/>
        <v>#DIV/0!</v>
      </c>
      <c r="DO180" s="443"/>
      <c r="DP180" s="444">
        <f t="shared" si="1171"/>
        <v>0</v>
      </c>
      <c r="DQ180" s="445">
        <f t="shared" si="1172"/>
        <v>0</v>
      </c>
      <c r="DR180" s="446"/>
      <c r="DS180" s="442"/>
      <c r="DT180" s="447"/>
      <c r="DU180" s="447"/>
      <c r="DV180" s="441" t="e">
        <f t="shared" si="1129"/>
        <v>#DIV/0!</v>
      </c>
      <c r="DW180" s="441"/>
      <c r="DX180" s="441" t="e">
        <f t="shared" si="1152"/>
        <v>#DIV/0!</v>
      </c>
      <c r="DY180" s="443"/>
      <c r="DZ180" s="444">
        <f t="shared" si="1184"/>
        <v>0</v>
      </c>
      <c r="EA180" s="445">
        <f t="shared" si="1173"/>
        <v>0</v>
      </c>
      <c r="EB180" s="446"/>
    </row>
    <row r="181" ht="31.5">
      <c r="A181" s="152" t="s">
        <v>171</v>
      </c>
      <c r="B181" s="441">
        <f>'[7]численность 2020'!C120</f>
        <v>92.800003051757813</v>
      </c>
      <c r="C181" s="442">
        <v>177.28317300000001</v>
      </c>
      <c r="D181" s="442">
        <v>195.541077</v>
      </c>
      <c r="E181" s="442">
        <f>'[7]численность 2020'!D120</f>
        <v>167.41737365722656</v>
      </c>
      <c r="F181" s="441">
        <v>1.910379</v>
      </c>
      <c r="G181" s="441">
        <f t="shared" si="1124"/>
        <v>2.1071236016134196</v>
      </c>
      <c r="H181" s="441">
        <f t="shared" si="1190"/>
        <v>1.8040664671514293</v>
      </c>
      <c r="I181" s="443">
        <f>'[7]заявки 2020-2021'!O186</f>
        <v>59</v>
      </c>
      <c r="J181" s="444">
        <f t="shared" si="1191"/>
        <v>58.59608078002929</v>
      </c>
      <c r="K181" s="445">
        <f t="shared" si="1154"/>
        <v>58.59608078002929</v>
      </c>
      <c r="L181" s="446">
        <v>58</v>
      </c>
      <c r="M181" s="442">
        <v>30</v>
      </c>
      <c r="N181" s="442">
        <v>30</v>
      </c>
      <c r="O181" s="447">
        <f>'[7]заявки 2020-2021'!K186</f>
        <v>30</v>
      </c>
      <c r="P181" s="441">
        <f t="shared" si="1125"/>
        <v>0.3232758514379353</v>
      </c>
      <c r="Q181" s="441">
        <v>0.32327600000000001</v>
      </c>
      <c r="R181" s="441">
        <f t="shared" si="1120"/>
        <v>0.3232758514379353</v>
      </c>
      <c r="S181" s="443">
        <f>'[7]заявки 2020-2021'!M186</f>
        <v>5</v>
      </c>
      <c r="T181" s="443">
        <f>'[7]заявки 2020-2021'!N186</f>
        <v>2</v>
      </c>
      <c r="U181" s="444">
        <f t="shared" si="1131"/>
        <v>4.5</v>
      </c>
      <c r="V181" s="445">
        <f t="shared" si="1132"/>
        <v>4.5</v>
      </c>
      <c r="W181" s="446">
        <v>4</v>
      </c>
      <c r="X181" s="446">
        <v>2</v>
      </c>
      <c r="Y181" s="448"/>
      <c r="Z181" s="442">
        <v>609.61737100000005</v>
      </c>
      <c r="AA181" s="442">
        <v>672.88372800000002</v>
      </c>
      <c r="AB181" s="442">
        <f>'[7]численность 2020'!E120</f>
        <v>730.22113037109375</v>
      </c>
      <c r="AC181" s="441">
        <v>6.5691519999999999</v>
      </c>
      <c r="AD181" s="441">
        <v>7.250902</v>
      </c>
      <c r="AE181" s="441">
        <f t="shared" si="1133"/>
        <v>7.8687619219562297</v>
      </c>
      <c r="AF181" s="443">
        <f>'[7]заявки 2020-2021'!J186</f>
        <v>31</v>
      </c>
      <c r="AG181" s="444">
        <f t="shared" si="1155"/>
        <v>36.511056518554689</v>
      </c>
      <c r="AH181" s="445">
        <f t="shared" si="1134"/>
        <v>31</v>
      </c>
      <c r="AI181" s="449">
        <f t="shared" si="1135"/>
        <v>23.25</v>
      </c>
      <c r="AJ181" s="446">
        <v>31</v>
      </c>
      <c r="AK181" s="446">
        <v>23</v>
      </c>
      <c r="AL181" s="442">
        <v>436.32583599999998</v>
      </c>
      <c r="AM181" s="442">
        <v>550.92926</v>
      </c>
      <c r="AN181" s="442">
        <f>'[7]численность 2020'!F120</f>
        <v>617.52313232421875</v>
      </c>
      <c r="AO181" s="441">
        <v>4.7017870000000004</v>
      </c>
      <c r="AP181" s="441">
        <v>5.9367380000000001</v>
      </c>
      <c r="AQ181" s="441">
        <f t="shared" si="1126"/>
        <v>6.6543438794910861</v>
      </c>
      <c r="AR181" s="443">
        <f>'[7]заявки 2020-2021'!D186</f>
        <v>52</v>
      </c>
      <c r="AS181" s="443">
        <f>'[7]заявки 2020-2021'!E186</f>
        <v>3</v>
      </c>
      <c r="AT181" s="444">
        <f t="shared" si="1156"/>
        <v>61.752313232421876</v>
      </c>
      <c r="AU181" s="449">
        <f t="shared" si="1127"/>
        <v>52</v>
      </c>
      <c r="AV181" s="446">
        <v>52</v>
      </c>
      <c r="AW181" s="444">
        <f t="shared" si="1121"/>
        <v>13</v>
      </c>
      <c r="AX181" s="445">
        <f t="shared" si="1122"/>
        <v>3</v>
      </c>
      <c r="AY181" s="446">
        <v>3</v>
      </c>
      <c r="AZ181" s="444">
        <f t="shared" si="1123"/>
        <v>26</v>
      </c>
      <c r="BA181" s="446">
        <v>26</v>
      </c>
      <c r="BB181" s="442">
        <v>74.166222000000005</v>
      </c>
      <c r="BC181" s="442">
        <v>61.796329</v>
      </c>
      <c r="BD181" s="442">
        <f>'[7]численность 2020'!G120</f>
        <v>59.293659210205078</v>
      </c>
      <c r="BE181" s="441">
        <v>0.79920500000000005</v>
      </c>
      <c r="BF181" s="441">
        <v>0.66590899999999997</v>
      </c>
      <c r="BG181" s="441">
        <f t="shared" si="1157"/>
        <v>0.63894027220166072</v>
      </c>
      <c r="BH181" s="443">
        <f>'[7]заявки 2020-2021'!B186</f>
        <v>2</v>
      </c>
      <c r="BI181" s="443">
        <f>'[7]заявки 2020-2021'!C186</f>
        <v>0</v>
      </c>
      <c r="BJ181" s="444">
        <f t="shared" si="1158"/>
        <v>1.7788097763061523</v>
      </c>
      <c r="BK181" s="449">
        <f t="shared" si="1159"/>
        <v>1.7788097763061523</v>
      </c>
      <c r="BL181" s="446">
        <v>1</v>
      </c>
      <c r="BM181" s="444">
        <f t="shared" si="1128"/>
        <v>0</v>
      </c>
      <c r="BN181" s="445">
        <f t="shared" si="1160"/>
        <v>0</v>
      </c>
      <c r="BO181" s="446"/>
      <c r="BP181" s="444">
        <f t="shared" si="1139"/>
        <v>0.20000000000000001</v>
      </c>
      <c r="BQ181" s="446"/>
      <c r="BR181" s="442">
        <v>138.53689600000001</v>
      </c>
      <c r="BS181" s="442">
        <v>149.88896199999999</v>
      </c>
      <c r="BT181" s="442">
        <f>'[7]численность 2020'!H120</f>
        <v>174.39311218261719</v>
      </c>
      <c r="BU181" s="441">
        <v>1.4928539999999999</v>
      </c>
      <c r="BV181" s="441">
        <v>1.615183</v>
      </c>
      <c r="BW181" s="441">
        <f t="shared" si="1161"/>
        <v>1.8792360608582312</v>
      </c>
      <c r="BX181" s="443">
        <f>'[7]заявки 2020-2021'!F186</f>
        <v>9</v>
      </c>
      <c r="BY181" s="443">
        <f>'[7]заявки 2020-2021'!G186</f>
        <v>1</v>
      </c>
      <c r="BZ181" s="443">
        <f>'[7]заявки 2020-2021'!H186</f>
        <v>1</v>
      </c>
      <c r="CA181" s="444">
        <f t="shared" si="1162"/>
        <v>8.719655609130859</v>
      </c>
      <c r="CB181" s="449">
        <f t="shared" si="1163"/>
        <v>8.719655609130859</v>
      </c>
      <c r="CC181" s="446">
        <v>8</v>
      </c>
      <c r="CD181" s="444">
        <f t="shared" si="1142"/>
        <v>1</v>
      </c>
      <c r="CE181" s="445">
        <f t="shared" si="1164"/>
        <v>1</v>
      </c>
      <c r="CF181" s="446">
        <v>1</v>
      </c>
      <c r="CG181" s="444">
        <f t="shared" si="1144"/>
        <v>1</v>
      </c>
      <c r="CH181" s="445">
        <f t="shared" si="1165"/>
        <v>1</v>
      </c>
      <c r="CI181" s="446">
        <v>1</v>
      </c>
      <c r="CJ181" s="444">
        <f t="shared" si="1146"/>
        <v>1.6000000000000001</v>
      </c>
      <c r="CK181" s="446">
        <v>1</v>
      </c>
      <c r="CL181" s="450">
        <f t="shared" si="1166"/>
        <v>1</v>
      </c>
      <c r="CM181" s="442">
        <v>0</v>
      </c>
      <c r="CN181" s="442">
        <v>0</v>
      </c>
      <c r="CO181" s="442" t="e">
        <f>#NAME?</f>
        <v>#REF!</v>
      </c>
      <c r="CP181" s="441">
        <v>0</v>
      </c>
      <c r="CQ181" s="441">
        <v>0</v>
      </c>
      <c r="CR181" s="441" t="e">
        <f>#NAME?</f>
        <v>#REF!</v>
      </c>
      <c r="CS181" s="443" t="e">
        <f>#NAME?</f>
        <v>#REF!</v>
      </c>
      <c r="CT181" s="444" t="e">
        <f t="shared" si="1187"/>
        <v>#REF!</v>
      </c>
      <c r="CU181" s="449" t="e">
        <f t="shared" si="1188"/>
        <v>#REF!</v>
      </c>
      <c r="CV181" s="446"/>
      <c r="CW181" s="444">
        <f t="shared" si="1189"/>
        <v>0</v>
      </c>
      <c r="CX181" s="446"/>
      <c r="CY181" s="442">
        <v>5.6203900000000004</v>
      </c>
      <c r="CZ181" s="442">
        <v>10.561631999999999</v>
      </c>
      <c r="DA181" s="442">
        <f>'[7]численность 2020'!I120</f>
        <v>14.008625984191895</v>
      </c>
      <c r="DB181" s="441">
        <v>6.0565000000000001e-002</v>
      </c>
      <c r="DC181" s="441">
        <v>0.113811</v>
      </c>
      <c r="DD181" s="441">
        <f t="shared" si="1167"/>
        <v>0.15095501641717396</v>
      </c>
      <c r="DE181" s="443">
        <f>'[7]заявки 2020-2021'!I186</f>
        <v>0</v>
      </c>
      <c r="DF181" s="444">
        <f t="shared" si="1168"/>
        <v>0</v>
      </c>
      <c r="DG181" s="445">
        <f t="shared" si="1169"/>
        <v>0</v>
      </c>
      <c r="DH181" s="446"/>
      <c r="DI181" s="442">
        <v>16.975874000000001</v>
      </c>
      <c r="DJ181" s="442">
        <v>18.967831</v>
      </c>
      <c r="DK181" s="442">
        <f>'[7]численность 2020'!J120</f>
        <v>23.443008422851563</v>
      </c>
      <c r="DL181" s="441">
        <v>0.20439499999999999</v>
      </c>
      <c r="DM181" s="441">
        <v>0.20439499999999999</v>
      </c>
      <c r="DN181" s="441">
        <f t="shared" si="1170"/>
        <v>0.25261861693880089</v>
      </c>
      <c r="DO181" s="443">
        <f>'[7]заявки 2020-2021'!P186</f>
        <v>2</v>
      </c>
      <c r="DP181" s="444">
        <f t="shared" si="1171"/>
        <v>2.3443008422851563</v>
      </c>
      <c r="DQ181" s="445">
        <f t="shared" si="1172"/>
        <v>2</v>
      </c>
      <c r="DR181" s="446">
        <v>2</v>
      </c>
      <c r="DS181" s="442">
        <v>0</v>
      </c>
      <c r="DT181" s="447">
        <v>0</v>
      </c>
      <c r="DU181" s="447">
        <f>'[7]заявки 2020-2021'!Q186</f>
        <v>0</v>
      </c>
      <c r="DV181" s="441">
        <f t="shared" si="1129"/>
        <v>0</v>
      </c>
      <c r="DW181" s="441">
        <v>0</v>
      </c>
      <c r="DX181" s="441">
        <f t="shared" si="1152"/>
        <v>0</v>
      </c>
      <c r="DY181" s="443">
        <f>'[7]заявки 2020-2021'!S186</f>
        <v>0</v>
      </c>
      <c r="DZ181" s="444">
        <f t="shared" si="1184"/>
        <v>0</v>
      </c>
      <c r="EA181" s="445">
        <f t="shared" si="1173"/>
        <v>0</v>
      </c>
      <c r="EB181" s="446"/>
    </row>
    <row r="182" s="477" customFormat="1">
      <c r="A182" s="152" t="s">
        <v>172</v>
      </c>
      <c r="B182" s="478">
        <f>'[7]численность 2020'!C121</f>
        <v>347.20001220703125</v>
      </c>
      <c r="C182" s="479">
        <v>207.01741000000001</v>
      </c>
      <c r="D182" s="479">
        <v>306.45568800000001</v>
      </c>
      <c r="E182" s="479">
        <f>'[7]численность 2020'!D121</f>
        <v>364.43978881835938</v>
      </c>
      <c r="F182" s="478">
        <v>0.65264</v>
      </c>
      <c r="G182" s="441">
        <f t="shared" si="1124"/>
        <v>0.88264884130772037</v>
      </c>
      <c r="H182" s="441">
        <f t="shared" si="1190"/>
        <v>1.0496537327338809</v>
      </c>
      <c r="I182" s="480">
        <f>'[7]заявки 2020-2021'!O187</f>
        <v>127</v>
      </c>
      <c r="J182" s="444">
        <f t="shared" si="1191"/>
        <v>127.55392608642578</v>
      </c>
      <c r="K182" s="445">
        <f t="shared" si="1154"/>
        <v>127</v>
      </c>
      <c r="L182" s="481">
        <v>127</v>
      </c>
      <c r="M182" s="479">
        <v>12</v>
      </c>
      <c r="N182" s="479">
        <v>50</v>
      </c>
      <c r="O182" s="482">
        <f>'[7]заявки 2020-2021'!K187</f>
        <v>48</v>
      </c>
      <c r="P182" s="441">
        <f t="shared" si="1125"/>
        <v>3.4562210766411326e-002</v>
      </c>
      <c r="Q182" s="478">
        <v>0.15762899999999999</v>
      </c>
      <c r="R182" s="441">
        <f t="shared" si="1120"/>
        <v>0.1382488430656453</v>
      </c>
      <c r="S182" s="480">
        <f>'[7]заявки 2020-2021'!M187</f>
        <v>7</v>
      </c>
      <c r="T182" s="480">
        <f>'[7]заявки 2020-2021'!N187</f>
        <v>5</v>
      </c>
      <c r="U182" s="444">
        <f t="shared" si="1131"/>
        <v>7.1999999999999993</v>
      </c>
      <c r="V182" s="445">
        <f t="shared" si="1132"/>
        <v>7</v>
      </c>
      <c r="W182" s="481">
        <v>7</v>
      </c>
      <c r="X182" s="481">
        <v>5</v>
      </c>
      <c r="Y182" s="448"/>
      <c r="Z182" s="479">
        <v>456.11437999999998</v>
      </c>
      <c r="AA182" s="479">
        <v>594.28375200000005</v>
      </c>
      <c r="AB182" s="479">
        <f>'[7]численность 2020'!E121</f>
        <v>617.46795654296875</v>
      </c>
      <c r="AC182" s="478">
        <v>1.4379390000000001</v>
      </c>
      <c r="AD182" s="478">
        <v>1.8735299999999999</v>
      </c>
      <c r="AE182" s="441">
        <f t="shared" si="1133"/>
        <v>1.7784214712952831</v>
      </c>
      <c r="AF182" s="480">
        <f>'[7]заявки 2020-2021'!J187</f>
        <v>30</v>
      </c>
      <c r="AG182" s="444">
        <f t="shared" si="1155"/>
        <v>30.873397827148438</v>
      </c>
      <c r="AH182" s="445">
        <f t="shared" si="1134"/>
        <v>30</v>
      </c>
      <c r="AI182" s="449">
        <f t="shared" si="1135"/>
        <v>22.5</v>
      </c>
      <c r="AJ182" s="481">
        <v>30</v>
      </c>
      <c r="AK182" s="481">
        <v>22</v>
      </c>
      <c r="AL182" s="479">
        <v>2056.1865229999999</v>
      </c>
      <c r="AM182" s="479">
        <v>2920.7004390000002</v>
      </c>
      <c r="AN182" s="479">
        <f>'[7]численность 2020'!F121</f>
        <v>3165.052001953125</v>
      </c>
      <c r="AO182" s="478">
        <v>6.4823029999999999</v>
      </c>
      <c r="AP182" s="478">
        <v>9.2077559999999998</v>
      </c>
      <c r="AQ182" s="441">
        <f t="shared" si="1126"/>
        <v>9.1159328648463358</v>
      </c>
      <c r="AR182" s="480">
        <f>'[7]заявки 2020-2021'!D187</f>
        <v>200</v>
      </c>
      <c r="AS182" s="480">
        <f>'[7]заявки 2020-2021'!E187</f>
        <v>25</v>
      </c>
      <c r="AT182" s="444">
        <f t="shared" si="1156"/>
        <v>379.80624023437497</v>
      </c>
      <c r="AU182" s="449">
        <f t="shared" si="1127"/>
        <v>200</v>
      </c>
      <c r="AV182" s="481">
        <v>200</v>
      </c>
      <c r="AW182" s="444">
        <f t="shared" si="1121"/>
        <v>50</v>
      </c>
      <c r="AX182" s="445">
        <f t="shared" si="1122"/>
        <v>25</v>
      </c>
      <c r="AY182" s="481">
        <v>25</v>
      </c>
      <c r="AZ182" s="444">
        <f t="shared" si="1123"/>
        <v>100</v>
      </c>
      <c r="BA182" s="481">
        <v>100</v>
      </c>
      <c r="BB182" s="479">
        <v>376.85095200000001</v>
      </c>
      <c r="BC182" s="479">
        <v>421.52685500000001</v>
      </c>
      <c r="BD182" s="479">
        <f>'[7]численность 2020'!G121</f>
        <v>392.6640625</v>
      </c>
      <c r="BE182" s="478">
        <v>1.1880550000000001</v>
      </c>
      <c r="BF182" s="478">
        <v>1.3288990000000001</v>
      </c>
      <c r="BG182" s="441">
        <f t="shared" si="1157"/>
        <v>1.130944840710026</v>
      </c>
      <c r="BH182" s="480">
        <f>'[7]заявки 2020-2021'!B187</f>
        <v>19</v>
      </c>
      <c r="BI182" s="480">
        <f>'[7]заявки 2020-2021'!C187</f>
        <v>4</v>
      </c>
      <c r="BJ182" s="444">
        <f t="shared" si="1158"/>
        <v>19.633203125000001</v>
      </c>
      <c r="BK182" s="449">
        <f t="shared" si="1159"/>
        <v>19</v>
      </c>
      <c r="BL182" s="481">
        <v>19</v>
      </c>
      <c r="BM182" s="444">
        <f t="shared" si="1128"/>
        <v>4.75</v>
      </c>
      <c r="BN182" s="445">
        <f t="shared" si="1160"/>
        <v>4</v>
      </c>
      <c r="BO182" s="481">
        <v>4</v>
      </c>
      <c r="BP182" s="444">
        <f t="shared" si="1139"/>
        <v>3.8000000000000003</v>
      </c>
      <c r="BQ182" s="481">
        <v>3</v>
      </c>
      <c r="BR182" s="479">
        <v>398.18212899999997</v>
      </c>
      <c r="BS182" s="479">
        <v>522.32672100000002</v>
      </c>
      <c r="BT182" s="479">
        <f>'[7]численность 2020'!H121</f>
        <v>503.41549682617188</v>
      </c>
      <c r="BU182" s="441">
        <v>1.2553030000000001</v>
      </c>
      <c r="BV182" s="441">
        <v>1.646679</v>
      </c>
      <c r="BW182" s="441">
        <f t="shared" si="1161"/>
        <v>1.4499293753653189</v>
      </c>
      <c r="BX182" s="480">
        <f>'[7]заявки 2020-2021'!F187</f>
        <v>25</v>
      </c>
      <c r="BY182" s="480">
        <f>'[7]заявки 2020-2021'!G187</f>
        <v>3</v>
      </c>
      <c r="BZ182" s="480">
        <f>'[7]заявки 2020-2021'!H187</f>
        <v>3</v>
      </c>
      <c r="CA182" s="444">
        <f t="shared" si="1162"/>
        <v>25.170774841308596</v>
      </c>
      <c r="CB182" s="449">
        <f t="shared" si="1163"/>
        <v>25</v>
      </c>
      <c r="CC182" s="481">
        <v>25</v>
      </c>
      <c r="CD182" s="444">
        <f t="shared" si="1142"/>
        <v>3.125</v>
      </c>
      <c r="CE182" s="445">
        <f t="shared" si="1164"/>
        <v>3</v>
      </c>
      <c r="CF182" s="481">
        <v>3</v>
      </c>
      <c r="CG182" s="444">
        <f t="shared" si="1144"/>
        <v>3.125</v>
      </c>
      <c r="CH182" s="445">
        <f t="shared" si="1165"/>
        <v>3</v>
      </c>
      <c r="CI182" s="481">
        <v>3</v>
      </c>
      <c r="CJ182" s="444">
        <f t="shared" si="1146"/>
        <v>5</v>
      </c>
      <c r="CK182" s="481">
        <v>5</v>
      </c>
      <c r="CL182" s="450">
        <f t="shared" si="1166"/>
        <v>1</v>
      </c>
      <c r="CM182" s="479">
        <v>0</v>
      </c>
      <c r="CN182" s="479">
        <v>0</v>
      </c>
      <c r="CO182" s="442" t="e">
        <f>#NAME?</f>
        <v>#REF!</v>
      </c>
      <c r="CP182" s="478">
        <v>0</v>
      </c>
      <c r="CQ182" s="478">
        <v>0</v>
      </c>
      <c r="CR182" s="441" t="e">
        <f>#NAME?</f>
        <v>#REF!</v>
      </c>
      <c r="CS182" s="480" t="e">
        <f>#NAME?</f>
        <v>#REF!</v>
      </c>
      <c r="CT182" s="444" t="e">
        <f t="shared" si="1187"/>
        <v>#REF!</v>
      </c>
      <c r="CU182" s="449" t="e">
        <f t="shared" si="1188"/>
        <v>#REF!</v>
      </c>
      <c r="CV182" s="481"/>
      <c r="CW182" s="444">
        <f t="shared" si="1189"/>
        <v>0</v>
      </c>
      <c r="CX182" s="481"/>
      <c r="CY182" s="479">
        <v>0</v>
      </c>
      <c r="CZ182" s="479">
        <v>0</v>
      </c>
      <c r="DA182" s="479">
        <f>'[7]численность 2020'!I121</f>
        <v>0</v>
      </c>
      <c r="DB182" s="478">
        <v>0</v>
      </c>
      <c r="DC182" s="478">
        <v>0</v>
      </c>
      <c r="DD182" s="441">
        <f t="shared" si="1167"/>
        <v>0</v>
      </c>
      <c r="DE182" s="480">
        <f>'[7]заявки 2020-2021'!I187</f>
        <v>0</v>
      </c>
      <c r="DF182" s="444">
        <f t="shared" si="1168"/>
        <v>0</v>
      </c>
      <c r="DG182" s="445">
        <f t="shared" si="1169"/>
        <v>0</v>
      </c>
      <c r="DH182" s="481"/>
      <c r="DI182" s="479">
        <v>16.318939</v>
      </c>
      <c r="DJ182" s="479">
        <v>6.0089350000000001</v>
      </c>
      <c r="DK182" s="479">
        <f>'[7]численность 2020'!J121</f>
        <v>8.2527132034301758</v>
      </c>
      <c r="DL182" s="478">
        <v>1.8943999999999999e-002</v>
      </c>
      <c r="DM182" s="478">
        <v>1.8943999999999999e-002</v>
      </c>
      <c r="DN182" s="441">
        <f t="shared" si="1170"/>
        <v>2.3769334427641613e-002</v>
      </c>
      <c r="DO182" s="480">
        <f>'[7]заявки 2020-2021'!P187</f>
        <v>0</v>
      </c>
      <c r="DP182" s="444">
        <f t="shared" si="1171"/>
        <v>0.82527132034301764</v>
      </c>
      <c r="DQ182" s="445">
        <f t="shared" si="1172"/>
        <v>0</v>
      </c>
      <c r="DR182" s="481"/>
      <c r="DS182" s="479">
        <v>0</v>
      </c>
      <c r="DT182" s="482">
        <v>0</v>
      </c>
      <c r="DU182" s="482">
        <f>'[7]заявки 2020-2021'!Q187</f>
        <v>0</v>
      </c>
      <c r="DV182" s="441">
        <f t="shared" si="1129"/>
        <v>0</v>
      </c>
      <c r="DW182" s="478">
        <v>0</v>
      </c>
      <c r="DX182" s="441">
        <f t="shared" si="1152"/>
        <v>0</v>
      </c>
      <c r="DY182" s="480">
        <f>'[7]заявки 2020-2021'!S187</f>
        <v>0</v>
      </c>
      <c r="DZ182" s="444">
        <f t="shared" si="1184"/>
        <v>0</v>
      </c>
      <c r="EA182" s="445">
        <f t="shared" si="1173"/>
        <v>0</v>
      </c>
      <c r="EB182" s="481"/>
    </row>
    <row r="183" ht="15.75">
      <c r="A183" s="268" t="s">
        <v>151</v>
      </c>
      <c r="B183" s="441"/>
      <c r="C183" s="442"/>
      <c r="D183" s="442"/>
      <c r="E183" s="442"/>
      <c r="F183" s="441"/>
      <c r="G183" s="441" t="e">
        <f t="shared" si="1124"/>
        <v>#DIV/0!</v>
      </c>
      <c r="H183" s="441"/>
      <c r="I183" s="443"/>
      <c r="J183" s="444"/>
      <c r="K183" s="445">
        <f t="shared" si="1154"/>
        <v>0</v>
      </c>
      <c r="L183" s="481"/>
      <c r="M183" s="442"/>
      <c r="N183" s="442"/>
      <c r="O183" s="447"/>
      <c r="P183" s="441"/>
      <c r="Q183" s="441"/>
      <c r="R183" s="441"/>
      <c r="S183" s="443"/>
      <c r="T183" s="443"/>
      <c r="U183" s="444">
        <f t="shared" si="1131"/>
        <v>0</v>
      </c>
      <c r="V183" s="445">
        <f t="shared" si="1132"/>
        <v>0</v>
      </c>
      <c r="W183" s="481"/>
      <c r="X183" s="481"/>
      <c r="Y183" s="448"/>
      <c r="Z183" s="442"/>
      <c r="AA183" s="442"/>
      <c r="AB183" s="442"/>
      <c r="AC183" s="441"/>
      <c r="AD183" s="441"/>
      <c r="AE183" s="441" t="e">
        <f t="shared" si="1133"/>
        <v>#DIV/0!</v>
      </c>
      <c r="AF183" s="443"/>
      <c r="AG183" s="444">
        <f t="shared" si="1155"/>
        <v>0</v>
      </c>
      <c r="AH183" s="445">
        <f t="shared" si="1134"/>
        <v>0</v>
      </c>
      <c r="AI183" s="449">
        <f t="shared" si="1135"/>
        <v>0</v>
      </c>
      <c r="AJ183" s="481"/>
      <c r="AK183" s="481"/>
      <c r="AL183" s="442"/>
      <c r="AM183" s="442"/>
      <c r="AN183" s="442"/>
      <c r="AO183" s="441"/>
      <c r="AP183" s="441"/>
      <c r="AQ183" s="441" t="e">
        <f t="shared" si="1126"/>
        <v>#DIV/0!</v>
      </c>
      <c r="AR183" s="443"/>
      <c r="AS183" s="443"/>
      <c r="AT183" s="444">
        <f t="shared" si="1156"/>
        <v>0</v>
      </c>
      <c r="AU183" s="449">
        <f t="shared" si="1127"/>
        <v>0</v>
      </c>
      <c r="AV183" s="481"/>
      <c r="AW183" s="444">
        <f t="shared" si="1121"/>
        <v>0</v>
      </c>
      <c r="AX183" s="445">
        <f t="shared" si="1122"/>
        <v>0</v>
      </c>
      <c r="AY183" s="481"/>
      <c r="AZ183" s="444">
        <f t="shared" si="1123"/>
        <v>0</v>
      </c>
      <c r="BA183" s="481"/>
      <c r="BB183" s="442"/>
      <c r="BC183" s="442"/>
      <c r="BD183" s="442"/>
      <c r="BE183" s="441"/>
      <c r="BF183" s="441"/>
      <c r="BG183" s="441" t="e">
        <f t="shared" si="1157"/>
        <v>#DIV/0!</v>
      </c>
      <c r="BH183" s="443"/>
      <c r="BI183" s="443"/>
      <c r="BJ183" s="444">
        <f t="shared" si="1158"/>
        <v>0</v>
      </c>
      <c r="BK183" s="449">
        <f t="shared" si="1159"/>
        <v>0</v>
      </c>
      <c r="BL183" s="481"/>
      <c r="BM183" s="444">
        <f t="shared" si="1128"/>
        <v>0</v>
      </c>
      <c r="BN183" s="445">
        <f t="shared" si="1160"/>
        <v>0</v>
      </c>
      <c r="BO183" s="481"/>
      <c r="BP183" s="444">
        <f t="shared" si="1139"/>
        <v>0</v>
      </c>
      <c r="BQ183" s="481"/>
      <c r="BR183" s="442"/>
      <c r="BS183" s="442"/>
      <c r="BT183" s="442"/>
      <c r="BU183" s="441"/>
      <c r="BV183" s="441"/>
      <c r="BW183" s="441" t="e">
        <f t="shared" si="1161"/>
        <v>#DIV/0!</v>
      </c>
      <c r="BX183" s="443"/>
      <c r="BY183" s="443"/>
      <c r="BZ183" s="443"/>
      <c r="CA183" s="444">
        <f t="shared" si="1162"/>
        <v>0</v>
      </c>
      <c r="CB183" s="449">
        <f t="shared" si="1163"/>
        <v>0</v>
      </c>
      <c r="CC183" s="481"/>
      <c r="CD183" s="444">
        <f t="shared" si="1142"/>
        <v>0</v>
      </c>
      <c r="CE183" s="445">
        <f t="shared" si="1164"/>
        <v>0</v>
      </c>
      <c r="CF183" s="481"/>
      <c r="CG183" s="444">
        <f t="shared" si="1144"/>
        <v>0</v>
      </c>
      <c r="CH183" s="445">
        <f t="shared" si="1165"/>
        <v>0</v>
      </c>
      <c r="CI183" s="481"/>
      <c r="CJ183" s="444">
        <f t="shared" si="1146"/>
        <v>0</v>
      </c>
      <c r="CK183" s="481"/>
      <c r="CL183" s="450">
        <f t="shared" si="1166"/>
        <v>1</v>
      </c>
      <c r="CM183" s="442"/>
      <c r="CN183" s="442"/>
      <c r="CO183" s="442"/>
      <c r="CP183" s="441"/>
      <c r="CQ183" s="441"/>
      <c r="CR183" s="441"/>
      <c r="CS183" s="443"/>
      <c r="CT183" s="444">
        <f t="shared" si="1187"/>
        <v>0</v>
      </c>
      <c r="CU183" s="449">
        <f t="shared" si="1188"/>
        <v>0</v>
      </c>
      <c r="CV183" s="446"/>
      <c r="CW183" s="444">
        <f t="shared" si="1189"/>
        <v>0</v>
      </c>
      <c r="CX183" s="446"/>
      <c r="CY183" s="442"/>
      <c r="CZ183" s="442"/>
      <c r="DA183" s="442"/>
      <c r="DB183" s="441"/>
      <c r="DC183" s="441"/>
      <c r="DD183" s="441" t="e">
        <f t="shared" si="1167"/>
        <v>#DIV/0!</v>
      </c>
      <c r="DE183" s="443"/>
      <c r="DF183" s="444">
        <f t="shared" si="1168"/>
        <v>0</v>
      </c>
      <c r="DG183" s="445">
        <f t="shared" si="1169"/>
        <v>0</v>
      </c>
      <c r="DH183" s="481"/>
      <c r="DI183" s="442"/>
      <c r="DJ183" s="442"/>
      <c r="DK183" s="442"/>
      <c r="DL183" s="441"/>
      <c r="DM183" s="441"/>
      <c r="DN183" s="441" t="e">
        <f t="shared" si="1170"/>
        <v>#DIV/0!</v>
      </c>
      <c r="DO183" s="443"/>
      <c r="DP183" s="444">
        <f t="shared" si="1171"/>
        <v>0</v>
      </c>
      <c r="DQ183" s="445">
        <f t="shared" si="1172"/>
        <v>0</v>
      </c>
      <c r="DR183" s="481"/>
      <c r="DS183" s="442"/>
      <c r="DT183" s="447"/>
      <c r="DU183" s="447"/>
      <c r="DV183" s="441" t="e">
        <f t="shared" si="1129"/>
        <v>#DIV/0!</v>
      </c>
      <c r="DW183" s="442"/>
      <c r="DX183" s="441" t="e">
        <f t="shared" si="1152"/>
        <v>#DIV/0!</v>
      </c>
      <c r="DY183" s="443"/>
      <c r="DZ183" s="444">
        <f t="shared" si="1184"/>
        <v>0</v>
      </c>
      <c r="EA183" s="445">
        <f t="shared" si="1173"/>
        <v>0</v>
      </c>
      <c r="EB183" s="446"/>
    </row>
    <row r="184" ht="31.5">
      <c r="A184" s="152" t="s">
        <v>152</v>
      </c>
      <c r="B184" s="441">
        <f>'[7]численность 2020'!C103</f>
        <v>211.22000122070313</v>
      </c>
      <c r="C184" s="442">
        <v>13.454288999999999</v>
      </c>
      <c r="D184" s="442">
        <v>21.526862999999999</v>
      </c>
      <c r="E184" s="442">
        <f>'[7]численность 2020'!D103</f>
        <v>0</v>
      </c>
      <c r="F184" s="441">
        <v>6.3698000000000005e-002</v>
      </c>
      <c r="G184" s="441">
        <f t="shared" si="1124"/>
        <v>0.10191678332418519</v>
      </c>
      <c r="H184" s="441">
        <f t="shared" si="1190"/>
        <v>0</v>
      </c>
      <c r="I184" s="443">
        <f>'[7]заявки 2020-2021'!O189</f>
        <v>0</v>
      </c>
      <c r="J184" s="444">
        <f t="shared" si="1191"/>
        <v>0</v>
      </c>
      <c r="K184" s="445">
        <f t="shared" si="1154"/>
        <v>0</v>
      </c>
      <c r="L184" s="481"/>
      <c r="M184" s="442">
        <v>0</v>
      </c>
      <c r="N184" s="442">
        <v>0</v>
      </c>
      <c r="O184" s="447">
        <f>'[7]заявки 2020-2021'!K189</f>
        <v>0</v>
      </c>
      <c r="P184" s="441">
        <f t="shared" si="1125"/>
        <v>0</v>
      </c>
      <c r="Q184" s="441">
        <v>0</v>
      </c>
      <c r="R184" s="441">
        <f t="shared" si="1120"/>
        <v>0</v>
      </c>
      <c r="S184" s="443">
        <f>'[7]заявки 2020-2021'!M189</f>
        <v>0</v>
      </c>
      <c r="T184" s="443">
        <f>'[7]заявки 2020-2021'!N189</f>
        <v>0</v>
      </c>
      <c r="U184" s="444">
        <f t="shared" si="1131"/>
        <v>0</v>
      </c>
      <c r="V184" s="445">
        <f t="shared" si="1132"/>
        <v>0</v>
      </c>
      <c r="W184" s="481"/>
      <c r="X184" s="481"/>
      <c r="Y184" s="448"/>
      <c r="Z184" s="442">
        <v>14.463362</v>
      </c>
      <c r="AA184" s="442">
        <v>0</v>
      </c>
      <c r="AB184" s="442">
        <f>'[7]численность 2020'!E103</f>
        <v>0</v>
      </c>
      <c r="AC184" s="441">
        <v>6.8474999999999994e-002</v>
      </c>
      <c r="AD184" s="441">
        <v>0</v>
      </c>
      <c r="AE184" s="441">
        <f t="shared" si="1133"/>
        <v>0</v>
      </c>
      <c r="AF184" s="443">
        <f>'[7]заявки 2020-2021'!J189</f>
        <v>0</v>
      </c>
      <c r="AG184" s="444">
        <f t="shared" si="1155"/>
        <v>0</v>
      </c>
      <c r="AH184" s="445">
        <f t="shared" si="1134"/>
        <v>0</v>
      </c>
      <c r="AI184" s="449">
        <f t="shared" si="1135"/>
        <v>0</v>
      </c>
      <c r="AJ184" s="481"/>
      <c r="AK184" s="481"/>
      <c r="AL184" s="442">
        <v>564.51086399999997</v>
      </c>
      <c r="AM184" s="442">
        <v>336.23464999999999</v>
      </c>
      <c r="AN184" s="442">
        <f>'[7]численность 2020'!F103</f>
        <v>406.7076416015625</v>
      </c>
      <c r="AO184" s="441">
        <v>2.6726200000000002</v>
      </c>
      <c r="AP184" s="441">
        <v>1.591869</v>
      </c>
      <c r="AQ184" s="441">
        <f t="shared" si="1126"/>
        <v>1.9255167088868395</v>
      </c>
      <c r="AR184" s="443">
        <f>'[7]заявки 2020-2021'!D189</f>
        <v>25</v>
      </c>
      <c r="AS184" s="443">
        <f>'[7]заявки 2020-2021'!E189</f>
        <v>0</v>
      </c>
      <c r="AT184" s="444">
        <f t="shared" si="1156"/>
        <v>20.335382080078126</v>
      </c>
      <c r="AU184" s="449">
        <f t="shared" si="1127"/>
        <v>20.335382080078126</v>
      </c>
      <c r="AV184" s="481">
        <v>20</v>
      </c>
      <c r="AW184" s="444">
        <f t="shared" si="1121"/>
        <v>5</v>
      </c>
      <c r="AX184" s="445">
        <f t="shared" si="1122"/>
        <v>0</v>
      </c>
      <c r="AY184" s="481"/>
      <c r="AZ184" s="444">
        <f t="shared" si="1123"/>
        <v>10</v>
      </c>
      <c r="BA184" s="481">
        <v>10</v>
      </c>
      <c r="BB184" s="442">
        <v>6.839264</v>
      </c>
      <c r="BC184" s="442">
        <v>13.678528999999999</v>
      </c>
      <c r="BD184" s="442">
        <f>'[7]численность 2020'!G103</f>
        <v>3.4196321964263916</v>
      </c>
      <c r="BE184" s="441">
        <v>3.2379999999999999e-002</v>
      </c>
      <c r="BF184" s="441">
        <v>6.4759999999999998e-002</v>
      </c>
      <c r="BG184" s="441">
        <f t="shared" si="1157"/>
        <v>1.6189907095271856e-002</v>
      </c>
      <c r="BH184" s="443">
        <f>'[7]заявки 2020-2021'!B189</f>
        <v>0</v>
      </c>
      <c r="BI184" s="443">
        <f>'[7]заявки 2020-2021'!C189</f>
        <v>0</v>
      </c>
      <c r="BJ184" s="444">
        <f t="shared" si="1158"/>
        <v>0.10258896589279175</v>
      </c>
      <c r="BK184" s="449">
        <f t="shared" si="1159"/>
        <v>0</v>
      </c>
      <c r="BL184" s="481"/>
      <c r="BM184" s="444">
        <f t="shared" si="1128"/>
        <v>0</v>
      </c>
      <c r="BN184" s="445">
        <f t="shared" si="1160"/>
        <v>0</v>
      </c>
      <c r="BO184" s="481"/>
      <c r="BP184" s="444">
        <f t="shared" si="1139"/>
        <v>0</v>
      </c>
      <c r="BQ184" s="481"/>
      <c r="BR184" s="442">
        <v>23.937425999999999</v>
      </c>
      <c r="BS184" s="442">
        <v>0</v>
      </c>
      <c r="BT184" s="442">
        <f>'[7]численность 2020'!H103</f>
        <v>0</v>
      </c>
      <c r="BU184" s="441">
        <v>0.113329</v>
      </c>
      <c r="BV184" s="441">
        <v>0</v>
      </c>
      <c r="BW184" s="441">
        <f t="shared" si="1161"/>
        <v>0</v>
      </c>
      <c r="BX184" s="443">
        <f>'[7]заявки 2020-2021'!F189</f>
        <v>0</v>
      </c>
      <c r="BY184" s="443">
        <f>'[7]заявки 2020-2021'!G189</f>
        <v>0</v>
      </c>
      <c r="BZ184" s="443">
        <f>'[7]заявки 2020-2021'!H189</f>
        <v>0</v>
      </c>
      <c r="CA184" s="444">
        <f t="shared" si="1162"/>
        <v>0</v>
      </c>
      <c r="CB184" s="449">
        <f t="shared" si="1163"/>
        <v>0</v>
      </c>
      <c r="CC184" s="481"/>
      <c r="CD184" s="444">
        <f t="shared" si="1142"/>
        <v>0</v>
      </c>
      <c r="CE184" s="445">
        <f t="shared" si="1164"/>
        <v>0</v>
      </c>
      <c r="CF184" s="481"/>
      <c r="CG184" s="444">
        <f t="shared" si="1144"/>
        <v>0</v>
      </c>
      <c r="CH184" s="445">
        <f t="shared" si="1165"/>
        <v>0</v>
      </c>
      <c r="CI184" s="481"/>
      <c r="CJ184" s="444">
        <f t="shared" si="1146"/>
        <v>0</v>
      </c>
      <c r="CK184" s="481"/>
      <c r="CL184" s="450">
        <f t="shared" si="1166"/>
        <v>1</v>
      </c>
      <c r="CM184" s="442">
        <v>0</v>
      </c>
      <c r="CN184" s="442">
        <v>0</v>
      </c>
      <c r="CO184" s="442" t="e">
        <f>#NAME?</f>
        <v>#REF!</v>
      </c>
      <c r="CP184" s="441">
        <v>0</v>
      </c>
      <c r="CQ184" s="441">
        <v>0</v>
      </c>
      <c r="CR184" s="441" t="e">
        <f>#NAME?</f>
        <v>#REF!</v>
      </c>
      <c r="CS184" s="443" t="e">
        <f>#NAME?</f>
        <v>#REF!</v>
      </c>
      <c r="CT184" s="444" t="e">
        <f t="shared" si="1187"/>
        <v>#REF!</v>
      </c>
      <c r="CU184" s="449" t="e">
        <f t="shared" si="1188"/>
        <v>#REF!</v>
      </c>
      <c r="CV184" s="446"/>
      <c r="CW184" s="444">
        <f t="shared" si="1189"/>
        <v>0</v>
      </c>
      <c r="CX184" s="446"/>
      <c r="CY184" s="442">
        <v>0</v>
      </c>
      <c r="CZ184" s="442">
        <v>0</v>
      </c>
      <c r="DA184" s="442">
        <f>'[7]численность 2020'!I103</f>
        <v>0</v>
      </c>
      <c r="DB184" s="441">
        <v>0</v>
      </c>
      <c r="DC184" s="441">
        <v>0</v>
      </c>
      <c r="DD184" s="441">
        <f t="shared" si="1167"/>
        <v>0</v>
      </c>
      <c r="DE184" s="443">
        <f>'[7]заявки 2020-2021'!I189</f>
        <v>0</v>
      </c>
      <c r="DF184" s="444">
        <f t="shared" si="1168"/>
        <v>0</v>
      </c>
      <c r="DG184" s="445">
        <f t="shared" si="1169"/>
        <v>0</v>
      </c>
      <c r="DH184" s="481"/>
      <c r="DI184" s="442">
        <v>4.4847640000000002</v>
      </c>
      <c r="DJ184" s="442">
        <v>2.2423820000000001</v>
      </c>
      <c r="DK184" s="442">
        <f>'[7]численность 2020'!J103</f>
        <v>1.1211909055709839</v>
      </c>
      <c r="DL184" s="441">
        <v>1.0616e-002</v>
      </c>
      <c r="DM184" s="441">
        <v>1.0616e-002</v>
      </c>
      <c r="DN184" s="441">
        <f t="shared" si="1170"/>
        <v>5.3081663625191202e-003</v>
      </c>
      <c r="DO184" s="443">
        <f>'[7]заявки 2020-2021'!P189</f>
        <v>0</v>
      </c>
      <c r="DP184" s="444">
        <f t="shared" si="1171"/>
        <v>0.1121190905570984</v>
      </c>
      <c r="DQ184" s="445">
        <f t="shared" si="1172"/>
        <v>0</v>
      </c>
      <c r="DR184" s="481"/>
      <c r="DS184" s="442">
        <v>95</v>
      </c>
      <c r="DT184" s="447">
        <v>43</v>
      </c>
      <c r="DU184" s="447">
        <f>'[7]заявки 2020-2021'!Q189</f>
        <v>0</v>
      </c>
      <c r="DV184" s="441">
        <f t="shared" si="1129"/>
        <v>0.4497680117932335</v>
      </c>
      <c r="DW184" s="442">
        <v>0.20357900000000001</v>
      </c>
      <c r="DX184" s="441">
        <f t="shared" si="1152"/>
        <v>0</v>
      </c>
      <c r="DY184" s="443">
        <f>'[7]заявки 2020-2021'!S189</f>
        <v>0</v>
      </c>
      <c r="DZ184" s="444">
        <f t="shared" si="1184"/>
        <v>0</v>
      </c>
      <c r="EA184" s="445">
        <f t="shared" si="1173"/>
        <v>0</v>
      </c>
      <c r="EB184" s="446"/>
    </row>
    <row r="185" ht="15.75">
      <c r="A185" s="268" t="s">
        <v>254</v>
      </c>
      <c r="B185" s="441"/>
      <c r="C185" s="442"/>
      <c r="D185" s="442"/>
      <c r="E185" s="442"/>
      <c r="F185" s="441"/>
      <c r="G185" s="441" t="e">
        <f t="shared" si="1124"/>
        <v>#DIV/0!</v>
      </c>
      <c r="H185" s="441"/>
      <c r="I185" s="443"/>
      <c r="J185" s="444"/>
      <c r="K185" s="445">
        <f t="shared" si="1154"/>
        <v>0</v>
      </c>
      <c r="L185" s="481"/>
      <c r="M185" s="442"/>
      <c r="N185" s="442"/>
      <c r="O185" s="447"/>
      <c r="P185" s="441"/>
      <c r="Q185" s="441"/>
      <c r="R185" s="441" t="e">
        <f t="shared" si="1120"/>
        <v>#DIV/0!</v>
      </c>
      <c r="S185" s="443"/>
      <c r="T185" s="443"/>
      <c r="U185" s="444">
        <f t="shared" si="1131"/>
        <v>0</v>
      </c>
      <c r="V185" s="445">
        <f t="shared" si="1132"/>
        <v>0</v>
      </c>
      <c r="W185" s="481"/>
      <c r="X185" s="481"/>
      <c r="Y185" s="448"/>
      <c r="Z185" s="442"/>
      <c r="AA185" s="442"/>
      <c r="AB185" s="442"/>
      <c r="AC185" s="441"/>
      <c r="AD185" s="441"/>
      <c r="AE185" s="441" t="e">
        <f t="shared" si="1133"/>
        <v>#DIV/0!</v>
      </c>
      <c r="AF185" s="443"/>
      <c r="AG185" s="444">
        <f t="shared" si="1155"/>
        <v>0</v>
      </c>
      <c r="AH185" s="445">
        <f t="shared" si="1134"/>
        <v>0</v>
      </c>
      <c r="AI185" s="449">
        <f t="shared" si="1135"/>
        <v>0</v>
      </c>
      <c r="AJ185" s="481"/>
      <c r="AK185" s="481"/>
      <c r="AL185" s="442"/>
      <c r="AM185" s="442"/>
      <c r="AN185" s="442"/>
      <c r="AO185" s="441"/>
      <c r="AP185" s="441"/>
      <c r="AQ185" s="441" t="e">
        <f t="shared" si="1126"/>
        <v>#DIV/0!</v>
      </c>
      <c r="AR185" s="443"/>
      <c r="AS185" s="443"/>
      <c r="AT185" s="444">
        <f t="shared" si="1156"/>
        <v>0</v>
      </c>
      <c r="AU185" s="449">
        <f t="shared" si="1127"/>
        <v>0</v>
      </c>
      <c r="AV185" s="481"/>
      <c r="AW185" s="444">
        <f t="shared" si="1121"/>
        <v>0</v>
      </c>
      <c r="AX185" s="445">
        <f t="shared" si="1122"/>
        <v>0</v>
      </c>
      <c r="AY185" s="481"/>
      <c r="AZ185" s="444">
        <f t="shared" si="1123"/>
        <v>0</v>
      </c>
      <c r="BA185" s="481"/>
      <c r="BB185" s="442"/>
      <c r="BC185" s="442"/>
      <c r="BD185" s="442"/>
      <c r="BE185" s="441"/>
      <c r="BF185" s="441"/>
      <c r="BG185" s="441" t="e">
        <f t="shared" si="1157"/>
        <v>#DIV/0!</v>
      </c>
      <c r="BH185" s="443"/>
      <c r="BI185" s="443"/>
      <c r="BJ185" s="444">
        <f t="shared" si="1158"/>
        <v>0</v>
      </c>
      <c r="BK185" s="449">
        <f t="shared" si="1159"/>
        <v>0</v>
      </c>
      <c r="BL185" s="481"/>
      <c r="BM185" s="444">
        <f t="shared" si="1128"/>
        <v>0</v>
      </c>
      <c r="BN185" s="445">
        <f t="shared" si="1160"/>
        <v>0</v>
      </c>
      <c r="BO185" s="481"/>
      <c r="BP185" s="444">
        <f t="shared" si="1139"/>
        <v>0</v>
      </c>
      <c r="BQ185" s="481"/>
      <c r="BR185" s="442"/>
      <c r="BS185" s="442"/>
      <c r="BT185" s="442"/>
      <c r="BU185" s="441"/>
      <c r="BV185" s="441"/>
      <c r="BW185" s="441" t="e">
        <f t="shared" si="1161"/>
        <v>#DIV/0!</v>
      </c>
      <c r="BX185" s="443"/>
      <c r="BY185" s="443"/>
      <c r="BZ185" s="443"/>
      <c r="CA185" s="444">
        <f t="shared" si="1162"/>
        <v>0</v>
      </c>
      <c r="CB185" s="449">
        <f t="shared" si="1163"/>
        <v>0</v>
      </c>
      <c r="CC185" s="481"/>
      <c r="CD185" s="444">
        <f t="shared" si="1142"/>
        <v>0</v>
      </c>
      <c r="CE185" s="445">
        <f t="shared" si="1164"/>
        <v>0</v>
      </c>
      <c r="CF185" s="481"/>
      <c r="CG185" s="444">
        <f t="shared" si="1144"/>
        <v>0</v>
      </c>
      <c r="CH185" s="445">
        <f t="shared" si="1165"/>
        <v>0</v>
      </c>
      <c r="CI185" s="481"/>
      <c r="CJ185" s="444">
        <f t="shared" si="1146"/>
        <v>0</v>
      </c>
      <c r="CK185" s="481"/>
      <c r="CL185" s="450">
        <f t="shared" si="1166"/>
        <v>1</v>
      </c>
      <c r="CM185" s="442"/>
      <c r="CN185" s="442"/>
      <c r="CO185" s="442"/>
      <c r="CP185" s="441"/>
      <c r="CQ185" s="441"/>
      <c r="CR185" s="441"/>
      <c r="CS185" s="443"/>
      <c r="CT185" s="444">
        <f t="shared" si="1187"/>
        <v>0</v>
      </c>
      <c r="CU185" s="449">
        <f t="shared" si="1188"/>
        <v>0</v>
      </c>
      <c r="CV185" s="446"/>
      <c r="CW185" s="444">
        <f t="shared" si="1189"/>
        <v>0</v>
      </c>
      <c r="CX185" s="446"/>
      <c r="CY185" s="442"/>
      <c r="CZ185" s="442"/>
      <c r="DA185" s="442"/>
      <c r="DB185" s="441"/>
      <c r="DC185" s="441"/>
      <c r="DD185" s="441" t="e">
        <f t="shared" si="1167"/>
        <v>#DIV/0!</v>
      </c>
      <c r="DE185" s="443"/>
      <c r="DF185" s="444">
        <f t="shared" si="1168"/>
        <v>0</v>
      </c>
      <c r="DG185" s="445">
        <f t="shared" si="1169"/>
        <v>0</v>
      </c>
      <c r="DH185" s="481"/>
      <c r="DI185" s="442"/>
      <c r="DJ185" s="442"/>
      <c r="DK185" s="442"/>
      <c r="DL185" s="441"/>
      <c r="DM185" s="441"/>
      <c r="DN185" s="441" t="e">
        <f t="shared" si="1170"/>
        <v>#DIV/0!</v>
      </c>
      <c r="DO185" s="443"/>
      <c r="DP185" s="444">
        <f t="shared" si="1171"/>
        <v>0</v>
      </c>
      <c r="DQ185" s="445">
        <f t="shared" si="1172"/>
        <v>0</v>
      </c>
      <c r="DR185" s="481"/>
      <c r="DS185" s="442"/>
      <c r="DT185" s="447"/>
      <c r="DU185" s="447"/>
      <c r="DV185" s="441" t="e">
        <f t="shared" si="1129"/>
        <v>#DIV/0!</v>
      </c>
      <c r="DW185" s="442"/>
      <c r="DX185" s="441" t="e">
        <f t="shared" si="1152"/>
        <v>#DIV/0!</v>
      </c>
      <c r="DY185" s="443"/>
      <c r="DZ185" s="444">
        <f t="shared" si="1184"/>
        <v>0</v>
      </c>
      <c r="EA185" s="445">
        <f t="shared" si="1173"/>
        <v>0</v>
      </c>
      <c r="EB185" s="446"/>
    </row>
    <row r="186" ht="63">
      <c r="A186" s="152" t="s">
        <v>363</v>
      </c>
      <c r="B186" s="441">
        <f>'[7]численность 2020'!C188</f>
        <v>27.899999618530273</v>
      </c>
      <c r="C186" s="442">
        <v>32.554454999999997</v>
      </c>
      <c r="D186" s="442">
        <v>34.667544999999997</v>
      </c>
      <c r="E186" s="442">
        <f>'[7]численность 2020'!D188</f>
        <v>5.6205129623413086</v>
      </c>
      <c r="F186" s="441">
        <v>1.1659900000000001</v>
      </c>
      <c r="G186" s="441">
        <f t="shared" si="1124"/>
        <v>1.2425643653263156</v>
      </c>
      <c r="H186" s="441">
        <f t="shared" si="1190"/>
        <v>0.20145208025767666</v>
      </c>
      <c r="I186" s="443">
        <f>'[7]заявки 2020-2021'!O197</f>
        <v>0</v>
      </c>
      <c r="J186" s="444">
        <f t="shared" si="1191"/>
        <v>0</v>
      </c>
      <c r="K186" s="445">
        <f t="shared" si="1154"/>
        <v>0</v>
      </c>
      <c r="L186" s="446"/>
      <c r="M186" s="442">
        <v>0</v>
      </c>
      <c r="N186" s="442">
        <v>0</v>
      </c>
      <c r="O186" s="447">
        <f>'[7]заявки 2020-2021'!K197</f>
        <v>0</v>
      </c>
      <c r="P186" s="441">
        <f t="shared" si="1125"/>
        <v>0</v>
      </c>
      <c r="Q186" s="441">
        <v>0</v>
      </c>
      <c r="R186" s="441">
        <f t="shared" si="1120"/>
        <v>0</v>
      </c>
      <c r="S186" s="443">
        <f>'[7]заявки 2020-2021'!M197</f>
        <v>0</v>
      </c>
      <c r="T186" s="443">
        <f>'[7]заявки 2020-2021'!N197</f>
        <v>0</v>
      </c>
      <c r="U186" s="444">
        <f t="shared" si="1131"/>
        <v>0</v>
      </c>
      <c r="V186" s="445">
        <f t="shared" si="1132"/>
        <v>0</v>
      </c>
      <c r="W186" s="446"/>
      <c r="X186" s="446"/>
      <c r="Y186" s="448"/>
      <c r="Z186" s="442">
        <v>42.772938000000003</v>
      </c>
      <c r="AA186" s="442">
        <v>46.584515000000003</v>
      </c>
      <c r="AB186" s="442">
        <f>'[7]численность 2020'!E188</f>
        <v>35.245296478271484</v>
      </c>
      <c r="AC186" s="441">
        <v>1.531982</v>
      </c>
      <c r="AD186" s="441">
        <v>1.6685000000000001</v>
      </c>
      <c r="AE186" s="441">
        <f t="shared" si="1133"/>
        <v>1.2632722924792696</v>
      </c>
      <c r="AF186" s="443">
        <f>'[7]заявки 2020-2021'!J197</f>
        <v>0</v>
      </c>
      <c r="AG186" s="444">
        <f t="shared" si="1155"/>
        <v>1.7622648239135743</v>
      </c>
      <c r="AH186" s="445">
        <f t="shared" si="1134"/>
        <v>0</v>
      </c>
      <c r="AI186" s="449">
        <f t="shared" si="1135"/>
        <v>0</v>
      </c>
      <c r="AJ186" s="446"/>
      <c r="AK186" s="446"/>
      <c r="AL186" s="442">
        <v>91.786147999999997</v>
      </c>
      <c r="AM186" s="442">
        <v>110.502472</v>
      </c>
      <c r="AN186" s="442">
        <f>'[7]численность 2020'!F188</f>
        <v>136.4615478515625</v>
      </c>
      <c r="AO186" s="441">
        <v>3.2874690000000002</v>
      </c>
      <c r="AP186" s="441">
        <v>3.9578250000000001</v>
      </c>
      <c r="AQ186" s="441">
        <f t="shared" si="1126"/>
        <v>4.8910949719486441</v>
      </c>
      <c r="AR186" s="443">
        <f>'[7]заявки 2020-2021'!D197</f>
        <v>0</v>
      </c>
      <c r="AS186" s="443">
        <f>'[7]заявки 2020-2021'!E197</f>
        <v>0</v>
      </c>
      <c r="AT186" s="444">
        <f t="shared" si="1156"/>
        <v>10.916923828125</v>
      </c>
      <c r="AU186" s="449">
        <f t="shared" si="1127"/>
        <v>0</v>
      </c>
      <c r="AV186" s="446"/>
      <c r="AW186" s="444">
        <f t="shared" si="1121"/>
        <v>0</v>
      </c>
      <c r="AX186" s="445">
        <f t="shared" si="1122"/>
        <v>0</v>
      </c>
      <c r="AY186" s="446"/>
      <c r="AZ186" s="444">
        <f t="shared" si="1123"/>
        <v>0</v>
      </c>
      <c r="BA186" s="446"/>
      <c r="BB186" s="442">
        <v>16.548514999999998</v>
      </c>
      <c r="BC186" s="442">
        <v>30.288961</v>
      </c>
      <c r="BD186" s="442">
        <f>'[7]численность 2020'!G188</f>
        <v>17.856838226318359</v>
      </c>
      <c r="BE186" s="441">
        <v>0.59271200000000002</v>
      </c>
      <c r="BF186" s="441">
        <v>1.084848</v>
      </c>
      <c r="BG186" s="441">
        <f t="shared" si="1157"/>
        <v>0.64003005270503399</v>
      </c>
      <c r="BH186" s="443">
        <f>'[7]заявки 2020-2021'!B197</f>
        <v>0</v>
      </c>
      <c r="BI186" s="443">
        <f>'[7]заявки 2020-2021'!C197</f>
        <v>0</v>
      </c>
      <c r="BJ186" s="444">
        <f t="shared" si="1158"/>
        <v>0.53570514678955072</v>
      </c>
      <c r="BK186" s="449">
        <f t="shared" si="1159"/>
        <v>0</v>
      </c>
      <c r="BL186" s="446"/>
      <c r="BM186" s="444">
        <f t="shared" si="1128"/>
        <v>0</v>
      </c>
      <c r="BN186" s="445">
        <f t="shared" si="1160"/>
        <v>0</v>
      </c>
      <c r="BO186" s="446"/>
      <c r="BP186" s="444">
        <f t="shared" si="1139"/>
        <v>0</v>
      </c>
      <c r="BQ186" s="446"/>
      <c r="BR186" s="442">
        <v>38.613200999999997</v>
      </c>
      <c r="BS186" s="442">
        <v>76.988968</v>
      </c>
      <c r="BT186" s="442">
        <f>'[7]численность 2020'!H188</f>
        <v>49.9991455078125</v>
      </c>
      <c r="BU186" s="441">
        <v>1.3829940000000001</v>
      </c>
      <c r="BV186" s="441">
        <v>2.757485</v>
      </c>
      <c r="BW186" s="441">
        <f t="shared" si="1161"/>
        <v>1.7920840928830941</v>
      </c>
      <c r="BX186" s="443">
        <f>'[7]заявки 2020-2021'!F197</f>
        <v>0</v>
      </c>
      <c r="BY186" s="443">
        <f>'[7]заявки 2020-2021'!G197</f>
        <v>0</v>
      </c>
      <c r="BZ186" s="443">
        <f>'[7]заявки 2020-2021'!H197</f>
        <v>0</v>
      </c>
      <c r="CA186" s="444">
        <f t="shared" si="1162"/>
        <v>2.4999572753906252</v>
      </c>
      <c r="CB186" s="449">
        <f t="shared" si="1163"/>
        <v>0</v>
      </c>
      <c r="CC186" s="446"/>
      <c r="CD186" s="444">
        <f t="shared" si="1142"/>
        <v>0</v>
      </c>
      <c r="CE186" s="445">
        <f t="shared" si="1164"/>
        <v>0</v>
      </c>
      <c r="CF186" s="446"/>
      <c r="CG186" s="444">
        <f t="shared" si="1144"/>
        <v>0</v>
      </c>
      <c r="CH186" s="445">
        <f t="shared" si="1165"/>
        <v>0</v>
      </c>
      <c r="CI186" s="446"/>
      <c r="CJ186" s="444">
        <f t="shared" si="1146"/>
        <v>0</v>
      </c>
      <c r="CK186" s="446"/>
      <c r="CL186" s="450">
        <f t="shared" si="1166"/>
        <v>1</v>
      </c>
      <c r="CM186" s="442">
        <v>0</v>
      </c>
      <c r="CN186" s="442">
        <v>0</v>
      </c>
      <c r="CO186" s="442" t="e">
        <f>#NAME?</f>
        <v>#REF!</v>
      </c>
      <c r="CP186" s="441">
        <v>0</v>
      </c>
      <c r="CQ186" s="441">
        <v>0</v>
      </c>
      <c r="CR186" s="441" t="e">
        <f>#NAME?</f>
        <v>#REF!</v>
      </c>
      <c r="CS186" s="443" t="e">
        <f>#NAME?</f>
        <v>#REF!</v>
      </c>
      <c r="CT186" s="444" t="e">
        <f t="shared" si="1187"/>
        <v>#REF!</v>
      </c>
      <c r="CU186" s="449" t="e">
        <f t="shared" si="1188"/>
        <v>#REF!</v>
      </c>
      <c r="CV186" s="446"/>
      <c r="CW186" s="444">
        <f t="shared" si="1189"/>
        <v>0</v>
      </c>
      <c r="CX186" s="446"/>
      <c r="CY186" s="442">
        <v>0</v>
      </c>
      <c r="CZ186" s="442">
        <v>0</v>
      </c>
      <c r="DA186" s="442">
        <f>'[7]численность 2020'!I188</f>
        <v>0</v>
      </c>
      <c r="DB186" s="441">
        <v>0</v>
      </c>
      <c r="DC186" s="441">
        <v>0</v>
      </c>
      <c r="DD186" s="441">
        <f t="shared" si="1167"/>
        <v>0</v>
      </c>
      <c r="DE186" s="443">
        <f>'[7]заявки 2020-2021'!I197</f>
        <v>0</v>
      </c>
      <c r="DF186" s="444">
        <f t="shared" si="1168"/>
        <v>0</v>
      </c>
      <c r="DG186" s="445">
        <f t="shared" si="1169"/>
        <v>0</v>
      </c>
      <c r="DH186" s="446"/>
      <c r="DI186" s="442">
        <v>1.808581</v>
      </c>
      <c r="DJ186" s="442">
        <v>1.805601</v>
      </c>
      <c r="DK186" s="442">
        <f>'[7]численность 2020'!J188</f>
        <v>0</v>
      </c>
      <c r="DL186" s="441">
        <v>6.4671000000000006e-002</v>
      </c>
      <c r="DM186" s="441">
        <v>6.4671000000000006e-002</v>
      </c>
      <c r="DN186" s="441">
        <f t="shared" si="1170"/>
        <v>0</v>
      </c>
      <c r="DO186" s="443">
        <f>'[7]заявки 2020-2021'!P197</f>
        <v>0</v>
      </c>
      <c r="DP186" s="444">
        <f t="shared" si="1171"/>
        <v>0</v>
      </c>
      <c r="DQ186" s="445">
        <f t="shared" si="1172"/>
        <v>0</v>
      </c>
      <c r="DR186" s="446"/>
      <c r="DS186" s="442">
        <v>0</v>
      </c>
      <c r="DT186" s="447">
        <v>0</v>
      </c>
      <c r="DU186" s="447">
        <f>'[7]заявки 2020-2021'!Q197</f>
        <v>0</v>
      </c>
      <c r="DV186" s="441">
        <f t="shared" si="1129"/>
        <v>0</v>
      </c>
      <c r="DW186" s="442">
        <v>0</v>
      </c>
      <c r="DX186" s="441">
        <f t="shared" si="1152"/>
        <v>0</v>
      </c>
      <c r="DY186" s="443">
        <f>'[7]заявки 2020-2021'!S197</f>
        <v>0</v>
      </c>
      <c r="DZ186" s="444">
        <f t="shared" si="1184"/>
        <v>0</v>
      </c>
      <c r="EA186" s="445">
        <f t="shared" si="1173"/>
        <v>0</v>
      </c>
      <c r="EB186" s="446"/>
    </row>
    <row r="187" s="392" customFormat="1">
      <c r="A187" s="152" t="s">
        <v>364</v>
      </c>
      <c r="B187" s="441">
        <f>'[7]численность 2020'!C178</f>
        <v>5.3000001907348633</v>
      </c>
      <c r="C187" s="442">
        <v>7.7159389999999997</v>
      </c>
      <c r="D187" s="442">
        <v>10.385574999999999</v>
      </c>
      <c r="E187" s="442">
        <f>'[7]численность 2020'!D178</f>
        <v>11.573259353637695</v>
      </c>
      <c r="F187" s="441">
        <v>1.4838340000000001</v>
      </c>
      <c r="G187" s="441">
        <f t="shared" si="1124"/>
        <v>1.959542437875768</v>
      </c>
      <c r="H187" s="441">
        <f t="shared" si="1190"/>
        <v>2.1836337617250203</v>
      </c>
      <c r="I187" s="443">
        <f>'[7]заявки 2020-2021'!O192</f>
        <v>3</v>
      </c>
      <c r="J187" s="444">
        <f t="shared" si="1191"/>
        <v>0</v>
      </c>
      <c r="K187" s="445">
        <f t="shared" si="1154"/>
        <v>0</v>
      </c>
      <c r="L187" s="446"/>
      <c r="M187" s="442">
        <v>7</v>
      </c>
      <c r="N187" s="442">
        <v>14</v>
      </c>
      <c r="O187" s="447">
        <f>'[7]заявки 2020-2021'!K192</f>
        <v>14</v>
      </c>
      <c r="P187" s="441">
        <f t="shared" si="1125"/>
        <v>1.3207546694501959</v>
      </c>
      <c r="Q187" s="441">
        <v>2.6923080000000001</v>
      </c>
      <c r="R187" s="441">
        <f t="shared" si="1120"/>
        <v>2.6415093389003919</v>
      </c>
      <c r="S187" s="443">
        <f>'[7]заявки 2020-2021'!M192</f>
        <v>2</v>
      </c>
      <c r="T187" s="443">
        <f>'[7]заявки 2020-2021'!N192</f>
        <v>1</v>
      </c>
      <c r="U187" s="444">
        <f t="shared" si="1131"/>
        <v>2.1000000000000001</v>
      </c>
      <c r="V187" s="445">
        <f t="shared" si="1132"/>
        <v>2</v>
      </c>
      <c r="W187" s="446">
        <v>2</v>
      </c>
      <c r="X187" s="446">
        <v>1</v>
      </c>
      <c r="Y187" s="448"/>
      <c r="Z187" s="442">
        <v>1.395122</v>
      </c>
      <c r="AA187" s="442">
        <v>1.240499</v>
      </c>
      <c r="AB187" s="442">
        <f>'[7]численность 2020'!E178</f>
        <v>1.3907907009124756</v>
      </c>
      <c r="AC187" s="441">
        <v>0.268293</v>
      </c>
      <c r="AD187" s="441">
        <v>0.23855799999999999</v>
      </c>
      <c r="AE187" s="441">
        <f t="shared" si="1133"/>
        <v>0.26241333035115189</v>
      </c>
      <c r="AF187" s="443">
        <f>'[7]заявки 2020-2021'!J192</f>
        <v>0</v>
      </c>
      <c r="AG187" s="444">
        <f t="shared" si="1155"/>
        <v>0</v>
      </c>
      <c r="AH187" s="445">
        <f t="shared" si="1134"/>
        <v>0</v>
      </c>
      <c r="AI187" s="449">
        <f t="shared" si="1135"/>
        <v>0</v>
      </c>
      <c r="AJ187" s="446"/>
      <c r="AK187" s="446"/>
      <c r="AL187" s="442">
        <v>13.538288</v>
      </c>
      <c r="AM187" s="442">
        <v>17.222746000000001</v>
      </c>
      <c r="AN187" s="442">
        <f>'[7]численность 2020'!F178</f>
        <v>18.436061859130859</v>
      </c>
      <c r="AO187" s="441">
        <v>2.6035170000000001</v>
      </c>
      <c r="AP187" s="441">
        <v>3.3120669999999999</v>
      </c>
      <c r="AQ187" s="441">
        <f t="shared" si="1126"/>
        <v>3.4785021123885347</v>
      </c>
      <c r="AR187" s="443">
        <f>'[7]заявки 2020-2021'!D192</f>
        <v>1</v>
      </c>
      <c r="AS187" s="443">
        <f>'[7]заявки 2020-2021'!E192</f>
        <v>0</v>
      </c>
      <c r="AT187" s="444">
        <f t="shared" si="1156"/>
        <v>0</v>
      </c>
      <c r="AU187" s="449">
        <f t="shared" si="1127"/>
        <v>0</v>
      </c>
      <c r="AV187" s="446"/>
      <c r="AW187" s="444">
        <f t="shared" si="1121"/>
        <v>0</v>
      </c>
      <c r="AX187" s="445">
        <f t="shared" si="1122"/>
        <v>0</v>
      </c>
      <c r="AY187" s="446"/>
      <c r="AZ187" s="444">
        <f t="shared" si="1123"/>
        <v>0</v>
      </c>
      <c r="BA187" s="446"/>
      <c r="BB187" s="442">
        <v>3.0586500000000001</v>
      </c>
      <c r="BC187" s="442">
        <v>3.079612</v>
      </c>
      <c r="BD187" s="442">
        <f>'[7]численность 2020'!G178</f>
        <v>3.2285163402557373</v>
      </c>
      <c r="BE187" s="441">
        <v>0.588202</v>
      </c>
      <c r="BF187" s="441">
        <v>0.59223300000000001</v>
      </c>
      <c r="BG187" s="441">
        <f t="shared" si="1157"/>
        <v>0.60915400454128898</v>
      </c>
      <c r="BH187" s="443">
        <f>'[7]заявки 2020-2021'!B192</f>
        <v>0</v>
      </c>
      <c r="BI187" s="443">
        <f>'[7]заявки 2020-2021'!C192</f>
        <v>0</v>
      </c>
      <c r="BJ187" s="444">
        <f t="shared" si="1158"/>
        <v>9.6855490207672118e-002</v>
      </c>
      <c r="BK187" s="449">
        <f t="shared" si="1159"/>
        <v>0</v>
      </c>
      <c r="BL187" s="446"/>
      <c r="BM187" s="444">
        <f t="shared" si="1128"/>
        <v>0</v>
      </c>
      <c r="BN187" s="445">
        <f t="shared" si="1160"/>
        <v>0</v>
      </c>
      <c r="BO187" s="446"/>
      <c r="BP187" s="444">
        <f t="shared" si="1139"/>
        <v>0</v>
      </c>
      <c r="BQ187" s="446"/>
      <c r="BR187" s="442">
        <v>47.768917000000002</v>
      </c>
      <c r="BS187" s="442">
        <v>48.393894000000003</v>
      </c>
      <c r="BT187" s="442">
        <f>'[7]численность 2020'!H178</f>
        <v>50.131683349609375</v>
      </c>
      <c r="BU187" s="441">
        <v>9.1863309999999991</v>
      </c>
      <c r="BV187" s="441">
        <v>9.3065180000000005</v>
      </c>
      <c r="BW187" s="441">
        <f t="shared" si="1161"/>
        <v>9.4588078387707455</v>
      </c>
      <c r="BX187" s="443">
        <f>'[7]заявки 2020-2021'!F192</f>
        <v>4</v>
      </c>
      <c r="BY187" s="443">
        <f>'[7]заявки 2020-2021'!G192</f>
        <v>1</v>
      </c>
      <c r="BZ187" s="443">
        <f>'[7]заявки 2020-2021'!H192</f>
        <v>0</v>
      </c>
      <c r="CA187" s="444">
        <f t="shared" si="1162"/>
        <v>6.0158020019531246</v>
      </c>
      <c r="CB187" s="449">
        <f t="shared" si="1163"/>
        <v>4</v>
      </c>
      <c r="CC187" s="446">
        <v>4</v>
      </c>
      <c r="CD187" s="444">
        <f t="shared" si="1142"/>
        <v>0.5</v>
      </c>
      <c r="CE187" s="445">
        <f t="shared" si="1164"/>
        <v>0.5</v>
      </c>
      <c r="CF187" s="446">
        <v>1</v>
      </c>
      <c r="CG187" s="444">
        <f t="shared" si="1144"/>
        <v>0.5</v>
      </c>
      <c r="CH187" s="445">
        <f t="shared" si="1165"/>
        <v>0</v>
      </c>
      <c r="CI187" s="446"/>
      <c r="CJ187" s="444">
        <f t="shared" si="1146"/>
        <v>0.80000000000000004</v>
      </c>
      <c r="CK187" s="446"/>
      <c r="CL187" s="450">
        <f t="shared" si="1166"/>
        <v>1</v>
      </c>
      <c r="CM187" s="442">
        <v>0</v>
      </c>
      <c r="CN187" s="442">
        <v>0</v>
      </c>
      <c r="CO187" s="442" t="e">
        <f>#NAME?</f>
        <v>#REF!</v>
      </c>
      <c r="CP187" s="441">
        <v>0</v>
      </c>
      <c r="CQ187" s="441">
        <v>0</v>
      </c>
      <c r="CR187" s="441" t="e">
        <f>#NAME?</f>
        <v>#REF!</v>
      </c>
      <c r="CS187" s="443" t="e">
        <f>#NAME?</f>
        <v>#REF!</v>
      </c>
      <c r="CT187" s="444" t="e">
        <f t="shared" si="1187"/>
        <v>#REF!</v>
      </c>
      <c r="CU187" s="449" t="e">
        <f t="shared" si="1188"/>
        <v>#REF!</v>
      </c>
      <c r="CV187" s="446"/>
      <c r="CW187" s="444">
        <f t="shared" si="1189"/>
        <v>0</v>
      </c>
      <c r="CX187" s="446"/>
      <c r="CY187" s="442">
        <v>0</v>
      </c>
      <c r="CZ187" s="442">
        <v>0</v>
      </c>
      <c r="DA187" s="442">
        <f>'[7]численность 2020'!I178</f>
        <v>0</v>
      </c>
      <c r="DB187" s="441">
        <v>0</v>
      </c>
      <c r="DC187" s="441">
        <v>0</v>
      </c>
      <c r="DD187" s="441">
        <f t="shared" si="1167"/>
        <v>0</v>
      </c>
      <c r="DE187" s="443">
        <f>'[7]заявки 2020-2021'!I192</f>
        <v>0</v>
      </c>
      <c r="DF187" s="444">
        <f t="shared" si="1168"/>
        <v>0</v>
      </c>
      <c r="DG187" s="445">
        <f t="shared" si="1169"/>
        <v>0</v>
      </c>
      <c r="DH187" s="446"/>
      <c r="DI187" s="442">
        <v>0.265457</v>
      </c>
      <c r="DJ187" s="442">
        <v>0.173093</v>
      </c>
      <c r="DK187" s="442">
        <f>'[7]численность 2020'!J178</f>
        <v>0.14701803028583527</v>
      </c>
      <c r="DL187" s="441">
        <v>3.3286999999999997e-002</v>
      </c>
      <c r="DM187" s="441">
        <v>3.3286999999999997e-002</v>
      </c>
      <c r="DN187" s="441">
        <f t="shared" si="1170"/>
        <v>2.7739249999055322e-002</v>
      </c>
      <c r="DO187" s="443">
        <f>'[7]заявки 2020-2021'!P192</f>
        <v>0</v>
      </c>
      <c r="DP187" s="444">
        <f t="shared" si="1171"/>
        <v>1.4701803028583527e-002</v>
      </c>
      <c r="DQ187" s="445">
        <f t="shared" si="1172"/>
        <v>0</v>
      </c>
      <c r="DR187" s="446"/>
      <c r="DS187" s="442">
        <v>0</v>
      </c>
      <c r="DT187" s="447">
        <v>0</v>
      </c>
      <c r="DU187" s="447">
        <f>'[7]заявки 2020-2021'!Q192</f>
        <v>0</v>
      </c>
      <c r="DV187" s="441">
        <f t="shared" si="1129"/>
        <v>0</v>
      </c>
      <c r="DW187" s="442">
        <v>0</v>
      </c>
      <c r="DX187" s="441">
        <f t="shared" si="1152"/>
        <v>0</v>
      </c>
      <c r="DY187" s="443">
        <f>'[7]заявки 2020-2021'!S192</f>
        <v>0</v>
      </c>
      <c r="DZ187" s="444">
        <f t="shared" si="1184"/>
        <v>0</v>
      </c>
      <c r="EA187" s="445">
        <f t="shared" si="1173"/>
        <v>0</v>
      </c>
      <c r="EB187" s="446"/>
    </row>
    <row r="188" ht="31.5">
      <c r="A188" s="152" t="s">
        <v>258</v>
      </c>
      <c r="B188" s="441">
        <f>'[7]численность 2020'!C180</f>
        <v>4</v>
      </c>
      <c r="C188" s="442">
        <v>17.158480000000001</v>
      </c>
      <c r="D188" s="442">
        <v>16.32</v>
      </c>
      <c r="E188" s="442">
        <f>'[7]численность 2020'!D180</f>
        <v>14.635306358337402</v>
      </c>
      <c r="F188" s="441">
        <v>4.2896200000000002</v>
      </c>
      <c r="G188" s="441">
        <f t="shared" si="1124"/>
        <v>4.0799999237060547</v>
      </c>
      <c r="H188" s="441">
        <f t="shared" si="1190"/>
        <v>3.6588265895843506</v>
      </c>
      <c r="I188" s="443">
        <f>'[7]заявки 2020-2021'!O195</f>
        <v>0</v>
      </c>
      <c r="J188" s="444">
        <f t="shared" si="1191"/>
        <v>0</v>
      </c>
      <c r="K188" s="445">
        <f t="shared" si="1154"/>
        <v>0</v>
      </c>
      <c r="L188" s="446"/>
      <c r="M188" s="442">
        <v>8</v>
      </c>
      <c r="N188" s="442">
        <v>8</v>
      </c>
      <c r="O188" s="447">
        <f>'[7]заявки 2020-2021'!K195</f>
        <v>8</v>
      </c>
      <c r="P188" s="441">
        <f t="shared" si="1125"/>
        <v>2</v>
      </c>
      <c r="Q188" s="441">
        <v>2</v>
      </c>
      <c r="R188" s="441">
        <f t="shared" si="1120"/>
        <v>2</v>
      </c>
      <c r="S188" s="443">
        <f>'[7]заявки 2020-2021'!M195</f>
        <v>1</v>
      </c>
      <c r="T188" s="443">
        <f>'[7]заявки 2020-2021'!N195</f>
        <v>0</v>
      </c>
      <c r="U188" s="444">
        <f t="shared" si="1131"/>
        <v>1.2</v>
      </c>
      <c r="V188" s="445">
        <f t="shared" si="1132"/>
        <v>1</v>
      </c>
      <c r="W188" s="446">
        <v>1</v>
      </c>
      <c r="X188" s="446"/>
      <c r="Y188" s="448"/>
      <c r="Z188" s="442">
        <v>6.5316460000000003</v>
      </c>
      <c r="AA188" s="442">
        <v>4.1088889999999996</v>
      </c>
      <c r="AB188" s="442">
        <f>'[7]численность 2020'!E180</f>
        <v>3.6066873073577881</v>
      </c>
      <c r="AC188" s="441">
        <v>1.632911</v>
      </c>
      <c r="AD188" s="441">
        <v>1.0272220000000001</v>
      </c>
      <c r="AE188" s="441">
        <f t="shared" si="1133"/>
        <v>0.90167182683944702</v>
      </c>
      <c r="AF188" s="443">
        <f>'[7]заявки 2020-2021'!J195</f>
        <v>0</v>
      </c>
      <c r="AG188" s="444">
        <f t="shared" si="1155"/>
        <v>0</v>
      </c>
      <c r="AH188" s="445">
        <f t="shared" si="1134"/>
        <v>0</v>
      </c>
      <c r="AI188" s="449">
        <f t="shared" si="1135"/>
        <v>0</v>
      </c>
      <c r="AJ188" s="446"/>
      <c r="AK188" s="446"/>
      <c r="AL188" s="442">
        <v>21.448101000000001</v>
      </c>
      <c r="AM188" s="442">
        <v>25.466667000000001</v>
      </c>
      <c r="AN188" s="442">
        <f>'[7]численность 2020'!F180</f>
        <v>31.895721435546875</v>
      </c>
      <c r="AO188" s="441">
        <v>5.362025</v>
      </c>
      <c r="AP188" s="441">
        <v>6.3666669999999996</v>
      </c>
      <c r="AQ188" s="441">
        <f t="shared" si="1126"/>
        <v>7.9739303588867188</v>
      </c>
      <c r="AR188" s="443">
        <f>'[7]заявки 2020-2021'!D195</f>
        <v>2</v>
      </c>
      <c r="AS188" s="443">
        <f>'[7]заявки 2020-2021'!E195</f>
        <v>0</v>
      </c>
      <c r="AT188" s="444">
        <f t="shared" si="1156"/>
        <v>0</v>
      </c>
      <c r="AU188" s="449">
        <f t="shared" si="1127"/>
        <v>0</v>
      </c>
      <c r="AV188" s="446"/>
      <c r="AW188" s="444">
        <f t="shared" si="1121"/>
        <v>0</v>
      </c>
      <c r="AX188" s="445">
        <f t="shared" si="1122"/>
        <v>0</v>
      </c>
      <c r="AY188" s="446"/>
      <c r="AZ188" s="444">
        <f t="shared" si="1123"/>
        <v>0</v>
      </c>
      <c r="BA188" s="446"/>
      <c r="BB188" s="442">
        <v>23.164556999999999</v>
      </c>
      <c r="BC188" s="442">
        <v>24.061111</v>
      </c>
      <c r="BD188" s="442">
        <f>'[7]численность 2020'!G180</f>
        <v>25.029186248779297</v>
      </c>
      <c r="BE188" s="441">
        <v>5.7911390000000003</v>
      </c>
      <c r="BF188" s="441">
        <v>6.0152780000000003</v>
      </c>
      <c r="BG188" s="441">
        <f t="shared" si="1157"/>
        <v>6.2572965621948242</v>
      </c>
      <c r="BH188" s="443">
        <f>'[7]заявки 2020-2021'!B195</f>
        <v>1</v>
      </c>
      <c r="BI188" s="443">
        <f>'[7]заявки 2020-2021'!C195</f>
        <v>0</v>
      </c>
      <c r="BJ188" s="444">
        <f t="shared" si="1158"/>
        <v>2.50291862487793</v>
      </c>
      <c r="BK188" s="449">
        <f t="shared" si="1159"/>
        <v>1</v>
      </c>
      <c r="BL188" s="446">
        <v>1</v>
      </c>
      <c r="BM188" s="444">
        <f t="shared" si="1128"/>
        <v>0</v>
      </c>
      <c r="BN188" s="445">
        <f t="shared" si="1160"/>
        <v>0</v>
      </c>
      <c r="BO188" s="446"/>
      <c r="BP188" s="444">
        <f t="shared" si="1139"/>
        <v>0.20000000000000001</v>
      </c>
      <c r="BQ188" s="446"/>
      <c r="BR188" s="442">
        <v>24.091141</v>
      </c>
      <c r="BS188" s="442">
        <v>27.043333000000001</v>
      </c>
      <c r="BT188" s="442">
        <f>'[7]численность 2020'!H180</f>
        <v>32.703884124755859</v>
      </c>
      <c r="BU188" s="441">
        <v>6.0227849999999998</v>
      </c>
      <c r="BV188" s="441">
        <v>6.7608329999999999</v>
      </c>
      <c r="BW188" s="441">
        <f t="shared" si="1161"/>
        <v>8.1759710311889648</v>
      </c>
      <c r="BX188" s="443">
        <f>'[7]заявки 2020-2021'!F195</f>
        <v>1</v>
      </c>
      <c r="BY188" s="443">
        <f>'[7]заявки 2020-2021'!G195</f>
        <v>0</v>
      </c>
      <c r="BZ188" s="443">
        <f>'[7]заявки 2020-2021'!H195</f>
        <v>0</v>
      </c>
      <c r="CA188" s="444">
        <f t="shared" si="1162"/>
        <v>3.9244660949707031</v>
      </c>
      <c r="CB188" s="449">
        <f t="shared" si="1163"/>
        <v>1</v>
      </c>
      <c r="CC188" s="446">
        <v>1</v>
      </c>
      <c r="CD188" s="444">
        <f t="shared" si="1142"/>
        <v>0</v>
      </c>
      <c r="CE188" s="445">
        <f t="shared" si="1164"/>
        <v>0</v>
      </c>
      <c r="CF188" s="446"/>
      <c r="CG188" s="444">
        <f t="shared" si="1144"/>
        <v>0</v>
      </c>
      <c r="CH188" s="445">
        <f t="shared" si="1165"/>
        <v>0</v>
      </c>
      <c r="CI188" s="446"/>
      <c r="CJ188" s="444">
        <f t="shared" si="1146"/>
        <v>0.20000000000000001</v>
      </c>
      <c r="CK188" s="446"/>
      <c r="CL188" s="450">
        <f t="shared" si="1166"/>
        <v>1</v>
      </c>
      <c r="CM188" s="442">
        <v>0</v>
      </c>
      <c r="CN188" s="442">
        <v>0</v>
      </c>
      <c r="CO188" s="442" t="e">
        <f>#NAME?</f>
        <v>#REF!</v>
      </c>
      <c r="CP188" s="441">
        <v>0</v>
      </c>
      <c r="CQ188" s="441">
        <v>0</v>
      </c>
      <c r="CR188" s="441" t="e">
        <f>#NAME?</f>
        <v>#REF!</v>
      </c>
      <c r="CS188" s="443" t="e">
        <f>#NAME?</f>
        <v>#REF!</v>
      </c>
      <c r="CT188" s="444" t="e">
        <f t="shared" si="1187"/>
        <v>#REF!</v>
      </c>
      <c r="CU188" s="449" t="e">
        <f t="shared" si="1188"/>
        <v>#REF!</v>
      </c>
      <c r="CV188" s="446"/>
      <c r="CW188" s="444">
        <f t="shared" si="1189"/>
        <v>0</v>
      </c>
      <c r="CX188" s="446"/>
      <c r="CY188" s="442">
        <v>0</v>
      </c>
      <c r="CZ188" s="442">
        <v>0</v>
      </c>
      <c r="DA188" s="442">
        <f>'[7]численность 2020'!I180</f>
        <v>0</v>
      </c>
      <c r="DB188" s="441">
        <v>0</v>
      </c>
      <c r="DC188" s="441">
        <v>0</v>
      </c>
      <c r="DD188" s="441">
        <f t="shared" si="1167"/>
        <v>0</v>
      </c>
      <c r="DE188" s="443">
        <f>'[7]заявки 2020-2021'!I195</f>
        <v>0</v>
      </c>
      <c r="DF188" s="444">
        <f t="shared" si="1168"/>
        <v>0</v>
      </c>
      <c r="DG188" s="445">
        <f t="shared" si="1169"/>
        <v>0</v>
      </c>
      <c r="DH188" s="446"/>
      <c r="DI188" s="442">
        <v>0</v>
      </c>
      <c r="DJ188" s="442">
        <v>0</v>
      </c>
      <c r="DK188" s="442">
        <f>'[7]численность 2020'!J180</f>
        <v>0</v>
      </c>
      <c r="DL188" s="441">
        <v>0</v>
      </c>
      <c r="DM188" s="441">
        <v>0</v>
      </c>
      <c r="DN188" s="441">
        <f t="shared" si="1170"/>
        <v>0</v>
      </c>
      <c r="DO188" s="443">
        <f>'[7]заявки 2020-2021'!P195</f>
        <v>0</v>
      </c>
      <c r="DP188" s="444">
        <f t="shared" si="1171"/>
        <v>0</v>
      </c>
      <c r="DQ188" s="445">
        <f t="shared" si="1172"/>
        <v>0</v>
      </c>
      <c r="DR188" s="446"/>
      <c r="DS188" s="442">
        <v>0</v>
      </c>
      <c r="DT188" s="447">
        <v>0</v>
      </c>
      <c r="DU188" s="447">
        <f>'[7]заявки 2020-2021'!Q195</f>
        <v>0</v>
      </c>
      <c r="DV188" s="441">
        <f t="shared" si="1129"/>
        <v>0</v>
      </c>
      <c r="DW188" s="442">
        <v>0</v>
      </c>
      <c r="DX188" s="441">
        <f t="shared" si="1152"/>
        <v>0</v>
      </c>
      <c r="DY188" s="443">
        <f>'[7]заявки 2020-2021'!S195</f>
        <v>0</v>
      </c>
      <c r="DZ188" s="444">
        <f t="shared" si="1184"/>
        <v>0</v>
      </c>
      <c r="EA188" s="445">
        <f t="shared" si="1173"/>
        <v>0</v>
      </c>
      <c r="EB188" s="446"/>
    </row>
    <row r="189" s="454" customFormat="1">
      <c r="A189" s="154" t="s">
        <v>262</v>
      </c>
      <c r="B189" s="455">
        <f>'[7]численность 2020'!C185</f>
        <v>3.5199999809265137</v>
      </c>
      <c r="C189" s="456">
        <v>0.51979699999999995</v>
      </c>
      <c r="D189" s="456">
        <v>0</v>
      </c>
      <c r="E189" s="456">
        <f>'[7]численность 2020'!D185</f>
        <v>7.2146797180175781</v>
      </c>
      <c r="F189" s="455">
        <v>0.162437</v>
      </c>
      <c r="G189" s="455">
        <f t="shared" si="1124"/>
        <v>0</v>
      </c>
      <c r="H189" s="455">
        <f t="shared" si="1190"/>
        <v>2.0496249309974632</v>
      </c>
      <c r="I189" s="457">
        <f>'[7]заявки 2020-2021'!O199</f>
        <v>0</v>
      </c>
      <c r="J189" s="462">
        <f t="shared" si="1191"/>
        <v>0</v>
      </c>
      <c r="K189" s="458">
        <f t="shared" si="1154"/>
        <v>0</v>
      </c>
      <c r="L189" s="459"/>
      <c r="M189" s="456">
        <v>0</v>
      </c>
      <c r="N189" s="456">
        <v>0</v>
      </c>
      <c r="O189" s="460">
        <f>'[7]заявки 2020-2021'!K199</f>
        <v>0</v>
      </c>
      <c r="P189" s="441">
        <f t="shared" si="1125"/>
        <v>0</v>
      </c>
      <c r="Q189" s="455">
        <v>0</v>
      </c>
      <c r="R189" s="455">
        <f t="shared" si="1120"/>
        <v>0</v>
      </c>
      <c r="S189" s="457">
        <f>'[7]заявки 2020-2021'!M199</f>
        <v>0</v>
      </c>
      <c r="T189" s="457">
        <f>'[7]заявки 2020-2021'!N199</f>
        <v>0</v>
      </c>
      <c r="U189" s="462">
        <f t="shared" si="1131"/>
        <v>0</v>
      </c>
      <c r="V189" s="458">
        <f t="shared" si="1132"/>
        <v>0</v>
      </c>
      <c r="W189" s="459"/>
      <c r="X189" s="459"/>
      <c r="Y189" s="461"/>
      <c r="Z189" s="456">
        <v>0</v>
      </c>
      <c r="AA189" s="456">
        <v>0</v>
      </c>
      <c r="AB189" s="456">
        <f>'[7]численность 2020'!E185</f>
        <v>0</v>
      </c>
      <c r="AC189" s="455">
        <v>0</v>
      </c>
      <c r="AD189" s="455">
        <v>0</v>
      </c>
      <c r="AE189" s="455">
        <f t="shared" si="1133"/>
        <v>0</v>
      </c>
      <c r="AF189" s="457">
        <f>'[7]заявки 2020-2021'!J199</f>
        <v>0</v>
      </c>
      <c r="AG189" s="462">
        <f t="shared" si="1155"/>
        <v>0</v>
      </c>
      <c r="AH189" s="458">
        <f t="shared" si="1134"/>
        <v>0</v>
      </c>
      <c r="AI189" s="463">
        <f t="shared" si="1135"/>
        <v>0</v>
      </c>
      <c r="AJ189" s="459"/>
      <c r="AK189" s="459"/>
      <c r="AL189" s="456">
        <v>7.1472090000000001</v>
      </c>
      <c r="AM189" s="456">
        <v>6.3350249999999999</v>
      </c>
      <c r="AN189" s="456">
        <f>'[7]численность 2020'!F185</f>
        <v>55.938144683837891</v>
      </c>
      <c r="AO189" s="455">
        <v>2.2335029999999998</v>
      </c>
      <c r="AP189" s="455">
        <v>1.979695</v>
      </c>
      <c r="AQ189" s="455">
        <f t="shared" si="1126"/>
        <v>15.891518462200157</v>
      </c>
      <c r="AR189" s="457">
        <f>'[7]заявки 2020-2021'!D199</f>
        <v>4</v>
      </c>
      <c r="AS189" s="457">
        <f>'[7]заявки 2020-2021'!E199</f>
        <v>0</v>
      </c>
      <c r="AT189" s="444">
        <f t="shared" si="1156"/>
        <v>8.3907217025756839</v>
      </c>
      <c r="AU189" s="463">
        <f t="shared" si="1127"/>
        <v>4</v>
      </c>
      <c r="AV189" s="459">
        <v>2</v>
      </c>
      <c r="AW189" s="462">
        <f t="shared" si="1121"/>
        <v>0</v>
      </c>
      <c r="AX189" s="458">
        <f t="shared" si="1122"/>
        <v>0</v>
      </c>
      <c r="AY189" s="459"/>
      <c r="AZ189" s="444">
        <f t="shared" si="1123"/>
        <v>1</v>
      </c>
      <c r="BA189" s="459">
        <v>1</v>
      </c>
      <c r="BB189" s="456">
        <v>0</v>
      </c>
      <c r="BC189" s="456">
        <v>0</v>
      </c>
      <c r="BD189" s="456">
        <f>'[7]численность 2020'!G185</f>
        <v>2.9736180305480957</v>
      </c>
      <c r="BE189" s="455">
        <v>0</v>
      </c>
      <c r="BF189" s="455">
        <v>0</v>
      </c>
      <c r="BG189" s="455">
        <f t="shared" si="1157"/>
        <v>0.84477785416504392</v>
      </c>
      <c r="BH189" s="457">
        <f>'[7]заявки 2020-2021'!B199</f>
        <v>0</v>
      </c>
      <c r="BI189" s="457">
        <f>'[7]заявки 2020-2021'!C199</f>
        <v>0</v>
      </c>
      <c r="BJ189" s="462">
        <f t="shared" si="1158"/>
        <v>8.9208540916442869e-002</v>
      </c>
      <c r="BK189" s="463">
        <f t="shared" si="1159"/>
        <v>0</v>
      </c>
      <c r="BL189" s="459"/>
      <c r="BM189" s="462">
        <f t="shared" si="1128"/>
        <v>0</v>
      </c>
      <c r="BN189" s="458">
        <f t="shared" si="1160"/>
        <v>0</v>
      </c>
      <c r="BO189" s="459"/>
      <c r="BP189" s="462">
        <f t="shared" si="1139"/>
        <v>0</v>
      </c>
      <c r="BQ189" s="459"/>
      <c r="BR189" s="456">
        <v>0</v>
      </c>
      <c r="BS189" s="456">
        <v>0</v>
      </c>
      <c r="BT189" s="456">
        <f>'[7]численность 2020'!H185</f>
        <v>5.5755338668823242</v>
      </c>
      <c r="BU189" s="455">
        <v>0</v>
      </c>
      <c r="BV189" s="455">
        <v>0</v>
      </c>
      <c r="BW189" s="455">
        <f t="shared" si="1161"/>
        <v>1.5839584934925952</v>
      </c>
      <c r="BX189" s="457">
        <f>'[7]заявки 2020-2021'!F199</f>
        <v>0</v>
      </c>
      <c r="BY189" s="457">
        <f>'[7]заявки 2020-2021'!G199</f>
        <v>0</v>
      </c>
      <c r="BZ189" s="457">
        <f>'[7]заявки 2020-2021'!H199</f>
        <v>0</v>
      </c>
      <c r="CA189" s="462">
        <f t="shared" si="1162"/>
        <v>0.2787766933441162</v>
      </c>
      <c r="CB189" s="463">
        <f t="shared" si="1163"/>
        <v>0</v>
      </c>
      <c r="CC189" s="459"/>
      <c r="CD189" s="462">
        <f t="shared" si="1142"/>
        <v>0</v>
      </c>
      <c r="CE189" s="458">
        <f t="shared" si="1164"/>
        <v>0</v>
      </c>
      <c r="CF189" s="459"/>
      <c r="CG189" s="462">
        <f t="shared" si="1144"/>
        <v>0</v>
      </c>
      <c r="CH189" s="458">
        <f t="shared" si="1165"/>
        <v>0</v>
      </c>
      <c r="CI189" s="459"/>
      <c r="CJ189" s="462">
        <f t="shared" si="1146"/>
        <v>0</v>
      </c>
      <c r="CK189" s="459"/>
      <c r="CL189" s="464">
        <f t="shared" si="1166"/>
        <v>1</v>
      </c>
      <c r="CM189" s="456">
        <v>0</v>
      </c>
      <c r="CN189" s="456">
        <v>0</v>
      </c>
      <c r="CO189" s="456" t="e">
        <f>#NAME?</f>
        <v>#REF!</v>
      </c>
      <c r="CP189" s="455">
        <v>0</v>
      </c>
      <c r="CQ189" s="455">
        <v>0</v>
      </c>
      <c r="CR189" s="455" t="e">
        <f>#NAME?</f>
        <v>#REF!</v>
      </c>
      <c r="CS189" s="457" t="e">
        <f>#NAME?</f>
        <v>#REF!</v>
      </c>
      <c r="CT189" s="462" t="e">
        <f t="shared" si="1187"/>
        <v>#REF!</v>
      </c>
      <c r="CU189" s="463" t="e">
        <f t="shared" si="1188"/>
        <v>#REF!</v>
      </c>
      <c r="CV189" s="459"/>
      <c r="CW189" s="462">
        <f t="shared" si="1189"/>
        <v>0</v>
      </c>
      <c r="CX189" s="459"/>
      <c r="CY189" s="456">
        <v>0</v>
      </c>
      <c r="CZ189" s="456">
        <v>0</v>
      </c>
      <c r="DA189" s="456">
        <f>'[7]численность 2020'!I185</f>
        <v>0</v>
      </c>
      <c r="DB189" s="455">
        <v>0</v>
      </c>
      <c r="DC189" s="455">
        <v>0</v>
      </c>
      <c r="DD189" s="455">
        <f t="shared" si="1167"/>
        <v>0</v>
      </c>
      <c r="DE189" s="457">
        <f>'[7]заявки 2020-2021'!I199</f>
        <v>0</v>
      </c>
      <c r="DF189" s="462">
        <f t="shared" si="1168"/>
        <v>0</v>
      </c>
      <c r="DG189" s="458">
        <f t="shared" si="1169"/>
        <v>0</v>
      </c>
      <c r="DH189" s="459"/>
      <c r="DI189" s="456">
        <v>0</v>
      </c>
      <c r="DJ189" s="456">
        <v>0</v>
      </c>
      <c r="DK189" s="456">
        <f>'[7]численность 2020'!J185</f>
        <v>0</v>
      </c>
      <c r="DL189" s="455">
        <v>0</v>
      </c>
      <c r="DM189" s="455">
        <v>0</v>
      </c>
      <c r="DN189" s="455">
        <f t="shared" si="1170"/>
        <v>0</v>
      </c>
      <c r="DO189" s="457">
        <f>'[7]заявки 2020-2021'!P199</f>
        <v>0</v>
      </c>
      <c r="DP189" s="462">
        <f t="shared" si="1171"/>
        <v>0</v>
      </c>
      <c r="DQ189" s="458">
        <f t="shared" si="1172"/>
        <v>0</v>
      </c>
      <c r="DR189" s="459"/>
      <c r="DS189" s="456">
        <v>0</v>
      </c>
      <c r="DT189" s="460">
        <v>0</v>
      </c>
      <c r="DU189" s="460">
        <f>'[7]заявки 2020-2021'!Q199</f>
        <v>0</v>
      </c>
      <c r="DV189" s="441">
        <f t="shared" si="1129"/>
        <v>0</v>
      </c>
      <c r="DW189" s="456">
        <v>0</v>
      </c>
      <c r="DX189" s="455">
        <f t="shared" si="1152"/>
        <v>0</v>
      </c>
      <c r="DY189" s="457">
        <f>'[7]заявки 2020-2021'!S199</f>
        <v>0</v>
      </c>
      <c r="DZ189" s="462">
        <f t="shared" si="1184"/>
        <v>0</v>
      </c>
      <c r="EA189" s="458">
        <f t="shared" si="1173"/>
        <v>0</v>
      </c>
      <c r="EB189" s="459"/>
    </row>
    <row r="190" ht="78.75">
      <c r="A190" s="152" t="s">
        <v>261</v>
      </c>
      <c r="B190" s="441">
        <f>'[7]численность 2020'!C183</f>
        <v>7.1999998092651367</v>
      </c>
      <c r="C190" s="442">
        <v>3.5794519999999999</v>
      </c>
      <c r="D190" s="442">
        <v>6.2410959999999998</v>
      </c>
      <c r="E190" s="442">
        <f>'[7]численность 2020'!D183</f>
        <v>7.2993512153625488</v>
      </c>
      <c r="F190" s="441">
        <v>0.49714599999999998</v>
      </c>
      <c r="G190" s="441">
        <f t="shared" si="1124"/>
        <v>0.86681884836670686</v>
      </c>
      <c r="H190" s="441">
        <f t="shared" si="1190"/>
        <v>1.013798806767962</v>
      </c>
      <c r="I190" s="443">
        <f>'[7]заявки 2020-2021'!O200</f>
        <v>1</v>
      </c>
      <c r="J190" s="444">
        <f t="shared" si="1191"/>
        <v>0</v>
      </c>
      <c r="K190" s="445">
        <f t="shared" si="1154"/>
        <v>0</v>
      </c>
      <c r="L190" s="446"/>
      <c r="M190" s="442">
        <v>12</v>
      </c>
      <c r="N190" s="442">
        <v>0</v>
      </c>
      <c r="O190" s="447">
        <f>'[7]заявки 2020-2021'!K200</f>
        <v>0</v>
      </c>
      <c r="P190" s="441">
        <f t="shared" si="1125"/>
        <v>1.6666667108182565</v>
      </c>
      <c r="Q190" s="441">
        <v>0</v>
      </c>
      <c r="R190" s="441">
        <f t="shared" si="1120"/>
        <v>0</v>
      </c>
      <c r="S190" s="443">
        <f>'[7]заявки 2020-2021'!M200</f>
        <v>0</v>
      </c>
      <c r="T190" s="443">
        <f>'[7]заявки 2020-2021'!N200</f>
        <v>0</v>
      </c>
      <c r="U190" s="444">
        <f t="shared" si="1131"/>
        <v>0</v>
      </c>
      <c r="V190" s="445">
        <f t="shared" si="1132"/>
        <v>0</v>
      </c>
      <c r="W190" s="446"/>
      <c r="X190" s="446"/>
      <c r="Y190" s="448"/>
      <c r="Z190" s="442">
        <v>0.49332199999999998</v>
      </c>
      <c r="AA190" s="442">
        <v>0.65776299999999999</v>
      </c>
      <c r="AB190" s="442">
        <f>'[7]численность 2020'!E183</f>
        <v>0.17437341809272766</v>
      </c>
      <c r="AC190" s="441">
        <v>6.8516999999999995e-002</v>
      </c>
      <c r="AD190" s="441">
        <v>9.1356000000000007e-002</v>
      </c>
      <c r="AE190" s="441">
        <f t="shared" si="1133"/>
        <v>2.4218530932228591e-002</v>
      </c>
      <c r="AF190" s="443">
        <f>'[7]заявки 2020-2021'!J200</f>
        <v>0</v>
      </c>
      <c r="AG190" s="444">
        <f t="shared" si="1155"/>
        <v>0</v>
      </c>
      <c r="AH190" s="445">
        <f t="shared" si="1134"/>
        <v>0</v>
      </c>
      <c r="AI190" s="449">
        <f t="shared" si="1135"/>
        <v>0</v>
      </c>
      <c r="AJ190" s="446"/>
      <c r="AK190" s="446"/>
      <c r="AL190" s="442">
        <v>32.008564</v>
      </c>
      <c r="AM190" s="442">
        <v>42.333903999999997</v>
      </c>
      <c r="AN190" s="442">
        <f>'[7]численность 2020'!F183</f>
        <v>59.611381530761719</v>
      </c>
      <c r="AO190" s="441">
        <v>4.4456340000000001</v>
      </c>
      <c r="AP190" s="441">
        <v>5.8797090000000001</v>
      </c>
      <c r="AQ190" s="441">
        <f t="shared" si="1126"/>
        <v>8.2793587652672329</v>
      </c>
      <c r="AR190" s="443">
        <f>'[7]заявки 2020-2021'!D200</f>
        <v>6</v>
      </c>
      <c r="AS190" s="443">
        <f>'[7]заявки 2020-2021'!E200</f>
        <v>0</v>
      </c>
      <c r="AT190" s="444">
        <f t="shared" si="1156"/>
        <v>7.153365783691406</v>
      </c>
      <c r="AU190" s="449">
        <f t="shared" si="1127"/>
        <v>6</v>
      </c>
      <c r="AV190" s="446">
        <v>6</v>
      </c>
      <c r="AW190" s="444">
        <f t="shared" si="1121"/>
        <v>1.5</v>
      </c>
      <c r="AX190" s="445">
        <f t="shared" si="1122"/>
        <v>0</v>
      </c>
      <c r="AY190" s="446"/>
      <c r="AZ190" s="444">
        <f t="shared" si="1123"/>
        <v>3</v>
      </c>
      <c r="BA190" s="446">
        <v>3</v>
      </c>
      <c r="BB190" s="442">
        <v>7.6981159999999997</v>
      </c>
      <c r="BC190" s="442">
        <v>7.8147539999999998</v>
      </c>
      <c r="BD190" s="442">
        <f>'[7]численность 2020'!G183</f>
        <v>11.255194664001465</v>
      </c>
      <c r="BE190" s="441">
        <v>1.069183</v>
      </c>
      <c r="BF190" s="441">
        <v>1.085383</v>
      </c>
      <c r="BG190" s="441">
        <f t="shared" si="1157"/>
        <v>1.5632215225225428</v>
      </c>
      <c r="BH190" s="443">
        <f>'[7]заявки 2020-2021'!B200</f>
        <v>0</v>
      </c>
      <c r="BI190" s="443">
        <f>'[7]заявки 2020-2021'!C200</f>
        <v>0</v>
      </c>
      <c r="BJ190" s="444">
        <f t="shared" si="1158"/>
        <v>0.56275973320007322</v>
      </c>
      <c r="BK190" s="449">
        <f t="shared" si="1159"/>
        <v>0</v>
      </c>
      <c r="BL190" s="446"/>
      <c r="BM190" s="444">
        <f t="shared" si="1128"/>
        <v>0</v>
      </c>
      <c r="BN190" s="445">
        <f t="shared" si="1160"/>
        <v>0</v>
      </c>
      <c r="BO190" s="446"/>
      <c r="BP190" s="444">
        <f t="shared" si="1139"/>
        <v>0</v>
      </c>
      <c r="BQ190" s="446"/>
      <c r="BR190" s="442">
        <v>34.641525000000001</v>
      </c>
      <c r="BS190" s="442">
        <v>76.864525</v>
      </c>
      <c r="BT190" s="442">
        <f>'[7]численность 2020'!H183</f>
        <v>80.270576477050781</v>
      </c>
      <c r="BU190" s="441">
        <v>4.8113229999999998</v>
      </c>
      <c r="BV190" s="441">
        <v>10.675629000000001</v>
      </c>
      <c r="BW190" s="441">
        <f t="shared" si="1161"/>
        <v>11.148691472707629</v>
      </c>
      <c r="BX190" s="443">
        <f>'[7]заявки 2020-2021'!F200</f>
        <v>8</v>
      </c>
      <c r="BY190" s="443">
        <f>'[7]заявки 2020-2021'!G200</f>
        <v>1</v>
      </c>
      <c r="BZ190" s="443">
        <f>'[7]заявки 2020-2021'!H200</f>
        <v>1</v>
      </c>
      <c r="CA190" s="444">
        <f t="shared" si="1162"/>
        <v>12.040586471557617</v>
      </c>
      <c r="CB190" s="449">
        <f t="shared" si="1163"/>
        <v>8</v>
      </c>
      <c r="CC190" s="446">
        <v>8</v>
      </c>
      <c r="CD190" s="444">
        <f t="shared" si="1142"/>
        <v>1</v>
      </c>
      <c r="CE190" s="445">
        <f t="shared" si="1164"/>
        <v>1</v>
      </c>
      <c r="CF190" s="446">
        <v>1</v>
      </c>
      <c r="CG190" s="444">
        <f t="shared" si="1144"/>
        <v>1</v>
      </c>
      <c r="CH190" s="445">
        <f t="shared" si="1165"/>
        <v>1</v>
      </c>
      <c r="CI190" s="446">
        <v>1</v>
      </c>
      <c r="CJ190" s="444">
        <f t="shared" si="1146"/>
        <v>1.6000000000000001</v>
      </c>
      <c r="CK190" s="446">
        <v>1</v>
      </c>
      <c r="CL190" s="450">
        <f t="shared" si="1166"/>
        <v>1</v>
      </c>
      <c r="CM190" s="442">
        <v>0</v>
      </c>
      <c r="CN190" s="442">
        <v>0</v>
      </c>
      <c r="CO190" s="442" t="e">
        <f>#NAME?</f>
        <v>#REF!</v>
      </c>
      <c r="CP190" s="441">
        <v>0</v>
      </c>
      <c r="CQ190" s="441">
        <v>0</v>
      </c>
      <c r="CR190" s="441" t="e">
        <f>#NAME?</f>
        <v>#REF!</v>
      </c>
      <c r="CS190" s="443" t="e">
        <f>#NAME?</f>
        <v>#REF!</v>
      </c>
      <c r="CT190" s="444" t="e">
        <f t="shared" si="1187"/>
        <v>#REF!</v>
      </c>
      <c r="CU190" s="449" t="e">
        <f t="shared" si="1188"/>
        <v>#REF!</v>
      </c>
      <c r="CV190" s="446"/>
      <c r="CW190" s="444">
        <f t="shared" si="1189"/>
        <v>0</v>
      </c>
      <c r="CX190" s="446"/>
      <c r="CY190" s="442">
        <v>0</v>
      </c>
      <c r="CZ190" s="442">
        <v>0</v>
      </c>
      <c r="DA190" s="442">
        <f>'[7]численность 2020'!I183</f>
        <v>0</v>
      </c>
      <c r="DB190" s="441">
        <v>0</v>
      </c>
      <c r="DC190" s="441">
        <v>0</v>
      </c>
      <c r="DD190" s="441">
        <f t="shared" si="1167"/>
        <v>0</v>
      </c>
      <c r="DE190" s="443">
        <f>'[7]заявки 2020-2021'!I200</f>
        <v>0</v>
      </c>
      <c r="DF190" s="444">
        <f t="shared" si="1168"/>
        <v>0</v>
      </c>
      <c r="DG190" s="445">
        <f t="shared" si="1169"/>
        <v>0</v>
      </c>
      <c r="DH190" s="446"/>
      <c r="DI190" s="442">
        <v>0.38241999999999998</v>
      </c>
      <c r="DJ190" s="442">
        <v>7.6483999999999996e-002</v>
      </c>
      <c r="DK190" s="442">
        <f>'[7]численность 2020'!J183</f>
        <v>0</v>
      </c>
      <c r="DL190" s="441">
        <v>1.0623e-002</v>
      </c>
      <c r="DM190" s="441">
        <v>1.0623e-002</v>
      </c>
      <c r="DN190" s="441">
        <f t="shared" si="1170"/>
        <v>0</v>
      </c>
      <c r="DO190" s="443">
        <f>'[7]заявки 2020-2021'!P200</f>
        <v>0</v>
      </c>
      <c r="DP190" s="444">
        <f t="shared" si="1171"/>
        <v>0</v>
      </c>
      <c r="DQ190" s="445">
        <f t="shared" si="1172"/>
        <v>0</v>
      </c>
      <c r="DR190" s="446"/>
      <c r="DS190" s="442">
        <v>0</v>
      </c>
      <c r="DT190" s="447">
        <v>0</v>
      </c>
      <c r="DU190" s="447">
        <f>'[7]заявки 2020-2021'!Q200</f>
        <v>0</v>
      </c>
      <c r="DV190" s="441">
        <f t="shared" si="1129"/>
        <v>0</v>
      </c>
      <c r="DW190" s="442">
        <v>0</v>
      </c>
      <c r="DX190" s="441">
        <f t="shared" si="1152"/>
        <v>0</v>
      </c>
      <c r="DY190" s="443">
        <f>'[7]заявки 2020-2021'!S200</f>
        <v>0</v>
      </c>
      <c r="DZ190" s="444">
        <f t="shared" si="1184"/>
        <v>0</v>
      </c>
      <c r="EA190" s="445">
        <f t="shared" si="1173"/>
        <v>0</v>
      </c>
      <c r="EB190" s="446"/>
    </row>
    <row r="191" ht="31.5">
      <c r="A191" s="152" t="s">
        <v>259</v>
      </c>
      <c r="B191" s="441">
        <f>'[7]численность 2020'!C181</f>
        <v>9.3999996185302734</v>
      </c>
      <c r="C191" s="442">
        <v>1.863766</v>
      </c>
      <c r="D191" s="442">
        <v>0.81539700000000004</v>
      </c>
      <c r="E191" s="442">
        <f>'[7]численность 2020'!D181</f>
        <v>2.6430122852325439</v>
      </c>
      <c r="F191" s="441">
        <v>0.198273</v>
      </c>
      <c r="G191" s="441">
        <f t="shared" si="1124"/>
        <v>8.6744412178462099e-002</v>
      </c>
      <c r="H191" s="441">
        <f t="shared" si="1190"/>
        <v>0.28117153111606075</v>
      </c>
      <c r="I191" s="443">
        <f>'[7]заявки 2020-2021'!O194</f>
        <v>0</v>
      </c>
      <c r="J191" s="444">
        <f t="shared" si="1191"/>
        <v>0</v>
      </c>
      <c r="K191" s="445">
        <f t="shared" si="1154"/>
        <v>0</v>
      </c>
      <c r="L191" s="446"/>
      <c r="M191" s="442">
        <v>9</v>
      </c>
      <c r="N191" s="442">
        <v>9</v>
      </c>
      <c r="O191" s="447">
        <f>'[7]заявки 2020-2021'!K194</f>
        <v>9</v>
      </c>
      <c r="P191" s="441">
        <f t="shared" si="1125"/>
        <v>0.9574468473656369</v>
      </c>
      <c r="Q191" s="441">
        <v>0.95744700000000005</v>
      </c>
      <c r="R191" s="441">
        <f t="shared" si="1120"/>
        <v>0.9574468473656369</v>
      </c>
      <c r="S191" s="443">
        <f>'[7]заявки 2020-2021'!M194</f>
        <v>1</v>
      </c>
      <c r="T191" s="443">
        <f>'[7]заявки 2020-2021'!N194</f>
        <v>0</v>
      </c>
      <c r="U191" s="444">
        <f t="shared" si="1131"/>
        <v>1.3499999999999999</v>
      </c>
      <c r="V191" s="445">
        <f t="shared" si="1132"/>
        <v>1</v>
      </c>
      <c r="W191" s="446">
        <v>1</v>
      </c>
      <c r="X191" s="446"/>
      <c r="Y191" s="448"/>
      <c r="Z191" s="442">
        <v>2.7131379999999998</v>
      </c>
      <c r="AA191" s="442">
        <v>1.2522180000000001</v>
      </c>
      <c r="AB191" s="442">
        <f>'[7]численность 2020'!E181</f>
        <v>2.7059414386749268</v>
      </c>
      <c r="AC191" s="441">
        <v>0.288632</v>
      </c>
      <c r="AD191" s="441">
        <v>0.133215</v>
      </c>
      <c r="AE191" s="441">
        <f t="shared" si="1133"/>
        <v>0.28786612217948271</v>
      </c>
      <c r="AF191" s="443">
        <f>'[7]заявки 2020-2021'!J194</f>
        <v>0</v>
      </c>
      <c r="AG191" s="444">
        <f t="shared" si="1155"/>
        <v>0</v>
      </c>
      <c r="AH191" s="445">
        <f t="shared" si="1134"/>
        <v>0</v>
      </c>
      <c r="AI191" s="449">
        <f t="shared" si="1135"/>
        <v>0</v>
      </c>
      <c r="AJ191" s="446"/>
      <c r="AK191" s="446"/>
      <c r="AL191" s="442">
        <v>66.833472999999998</v>
      </c>
      <c r="AM191" s="442">
        <v>35.091213000000003</v>
      </c>
      <c r="AN191" s="442">
        <f>'[7]численность 2020'!F181</f>
        <v>75.829292297363281</v>
      </c>
      <c r="AO191" s="441">
        <v>7.1099439999999996</v>
      </c>
      <c r="AP191" s="441">
        <v>3.7331080000000001</v>
      </c>
      <c r="AQ191" s="441">
        <f t="shared" si="1126"/>
        <v>8.0669463164530946</v>
      </c>
      <c r="AR191" s="443">
        <f>'[7]заявки 2020-2021'!D194</f>
        <v>3</v>
      </c>
      <c r="AS191" s="443">
        <f>'[7]заявки 2020-2021'!E194</f>
        <v>0</v>
      </c>
      <c r="AT191" s="444">
        <f t="shared" si="1156"/>
        <v>9.099515075683593</v>
      </c>
      <c r="AU191" s="449">
        <f t="shared" si="1127"/>
        <v>3</v>
      </c>
      <c r="AV191" s="446">
        <v>3</v>
      </c>
      <c r="AW191" s="444">
        <f t="shared" si="1121"/>
        <v>0</v>
      </c>
      <c r="AX191" s="445">
        <f t="shared" si="1122"/>
        <v>0</v>
      </c>
      <c r="AY191" s="446"/>
      <c r="AZ191" s="444">
        <f t="shared" si="1123"/>
        <v>1.5</v>
      </c>
      <c r="BA191" s="446">
        <v>1</v>
      </c>
      <c r="BB191" s="442">
        <v>1.9244349999999999</v>
      </c>
      <c r="BC191" s="442">
        <v>5.9213389999999997</v>
      </c>
      <c r="BD191" s="442">
        <f>'[7]численность 2020'!G181</f>
        <v>2.2392189502716064</v>
      </c>
      <c r="BE191" s="441">
        <v>0.20472699999999999</v>
      </c>
      <c r="BF191" s="441">
        <v>0.62992999999999999</v>
      </c>
      <c r="BG191" s="441">
        <f t="shared" si="1157"/>
        <v>0.23821479161099338</v>
      </c>
      <c r="BH191" s="443">
        <f>'[7]заявки 2020-2021'!B194</f>
        <v>0</v>
      </c>
      <c r="BI191" s="443">
        <f>'[7]заявки 2020-2021'!C194</f>
        <v>0</v>
      </c>
      <c r="BJ191" s="444">
        <f t="shared" si="1158"/>
        <v>6.7176568508148196e-002</v>
      </c>
      <c r="BK191" s="449">
        <f t="shared" si="1159"/>
        <v>0</v>
      </c>
      <c r="BL191" s="446"/>
      <c r="BM191" s="444">
        <f t="shared" si="1128"/>
        <v>0</v>
      </c>
      <c r="BN191" s="445">
        <f t="shared" si="1160"/>
        <v>0</v>
      </c>
      <c r="BO191" s="446"/>
      <c r="BP191" s="444">
        <f t="shared" si="1139"/>
        <v>0</v>
      </c>
      <c r="BQ191" s="446"/>
      <c r="BR191" s="442">
        <v>41.153305000000003</v>
      </c>
      <c r="BS191" s="442">
        <v>21.612888000000002</v>
      </c>
      <c r="BT191" s="442">
        <f>'[7]численность 2020'!H181</f>
        <v>46.543766021728516</v>
      </c>
      <c r="BU191" s="441">
        <v>4.3780109999999999</v>
      </c>
      <c r="BV191" s="441">
        <v>2.2992439999999998</v>
      </c>
      <c r="BW191" s="441">
        <f t="shared" si="1161"/>
        <v>4.9514646713364243</v>
      </c>
      <c r="BX191" s="443">
        <f>'[7]заявки 2020-2021'!F194</f>
        <v>2</v>
      </c>
      <c r="BY191" s="443">
        <f>'[7]заявки 2020-2021'!G194</f>
        <v>0</v>
      </c>
      <c r="BZ191" s="443">
        <f>'[7]заявки 2020-2021'!H194</f>
        <v>0</v>
      </c>
      <c r="CA191" s="444">
        <f t="shared" si="1162"/>
        <v>3.7235012817382813</v>
      </c>
      <c r="CB191" s="449">
        <f t="shared" si="1163"/>
        <v>2</v>
      </c>
      <c r="CC191" s="446">
        <v>2</v>
      </c>
      <c r="CD191" s="444">
        <f t="shared" si="1142"/>
        <v>0</v>
      </c>
      <c r="CE191" s="445">
        <f t="shared" si="1164"/>
        <v>0</v>
      </c>
      <c r="CF191" s="446"/>
      <c r="CG191" s="444">
        <f t="shared" si="1144"/>
        <v>0</v>
      </c>
      <c r="CH191" s="445">
        <f t="shared" si="1165"/>
        <v>0</v>
      </c>
      <c r="CI191" s="446"/>
      <c r="CJ191" s="444">
        <f t="shared" si="1146"/>
        <v>0.40000000000000002</v>
      </c>
      <c r="CK191" s="446"/>
      <c r="CL191" s="450">
        <f t="shared" si="1166"/>
        <v>1</v>
      </c>
      <c r="CM191" s="442">
        <v>0</v>
      </c>
      <c r="CN191" s="442">
        <v>0</v>
      </c>
      <c r="CO191" s="442" t="e">
        <f>#NAME?</f>
        <v>#REF!</v>
      </c>
      <c r="CP191" s="441">
        <v>0</v>
      </c>
      <c r="CQ191" s="441">
        <v>0</v>
      </c>
      <c r="CR191" s="441" t="e">
        <f>#NAME?</f>
        <v>#REF!</v>
      </c>
      <c r="CS191" s="443" t="e">
        <f>#NAME?</f>
        <v>#REF!</v>
      </c>
      <c r="CT191" s="444" t="e">
        <f t="shared" si="1187"/>
        <v>#REF!</v>
      </c>
      <c r="CU191" s="449" t="e">
        <f t="shared" si="1188"/>
        <v>#REF!</v>
      </c>
      <c r="CV191" s="446"/>
      <c r="CW191" s="444">
        <f t="shared" si="1189"/>
        <v>0</v>
      </c>
      <c r="CX191" s="446"/>
      <c r="CY191" s="442">
        <v>0</v>
      </c>
      <c r="CZ191" s="442">
        <v>0</v>
      </c>
      <c r="DA191" s="442">
        <f>'[7]численность 2020'!I181</f>
        <v>0</v>
      </c>
      <c r="DB191" s="441">
        <v>0</v>
      </c>
      <c r="DC191" s="441">
        <v>0</v>
      </c>
      <c r="DD191" s="441">
        <f t="shared" si="1167"/>
        <v>0</v>
      </c>
      <c r="DE191" s="443">
        <f>'[7]заявки 2020-2021'!I194</f>
        <v>0</v>
      </c>
      <c r="DF191" s="444">
        <f t="shared" si="1168"/>
        <v>0</v>
      </c>
      <c r="DG191" s="445">
        <f t="shared" si="1169"/>
        <v>0</v>
      </c>
      <c r="DH191" s="446"/>
      <c r="DI191" s="442">
        <v>9.7071000000000005e-002</v>
      </c>
      <c r="DJ191" s="442">
        <v>0</v>
      </c>
      <c r="DK191" s="442">
        <f>'[7]численность 2020'!J181</f>
        <v>0.20976288616657257</v>
      </c>
      <c r="DL191" s="441">
        <v>0</v>
      </c>
      <c r="DM191" s="441">
        <v>0</v>
      </c>
      <c r="DN191" s="441">
        <f t="shared" si="1170"/>
        <v>2.231520156161132e-002</v>
      </c>
      <c r="DO191" s="443">
        <f>'[7]заявки 2020-2021'!P194</f>
        <v>0</v>
      </c>
      <c r="DP191" s="444">
        <f t="shared" si="1171"/>
        <v>2.0976288616657259e-002</v>
      </c>
      <c r="DQ191" s="445">
        <f t="shared" si="1172"/>
        <v>0</v>
      </c>
      <c r="DR191" s="446"/>
      <c r="DS191" s="442">
        <v>0</v>
      </c>
      <c r="DT191" s="447">
        <v>0</v>
      </c>
      <c r="DU191" s="447">
        <f>'[7]заявки 2020-2021'!Q194</f>
        <v>0</v>
      </c>
      <c r="DV191" s="441">
        <f t="shared" si="1129"/>
        <v>0</v>
      </c>
      <c r="DW191" s="442">
        <v>0</v>
      </c>
      <c r="DX191" s="441">
        <f t="shared" si="1152"/>
        <v>0</v>
      </c>
      <c r="DY191" s="443">
        <f>'[7]заявки 2020-2021'!S194</f>
        <v>0</v>
      </c>
      <c r="DZ191" s="444">
        <f t="shared" si="1184"/>
        <v>0</v>
      </c>
      <c r="EA191" s="445">
        <f t="shared" si="1173"/>
        <v>0</v>
      </c>
      <c r="EB191" s="446"/>
    </row>
    <row r="192" ht="63">
      <c r="A192" s="152" t="s">
        <v>255</v>
      </c>
      <c r="B192" s="441">
        <f>'[7]численность 2020'!C177</f>
        <v>29.600000381469727</v>
      </c>
      <c r="C192" s="442">
        <v>0.39865299999999998</v>
      </c>
      <c r="D192" s="442">
        <v>0</v>
      </c>
      <c r="E192" s="442">
        <f>'[7]численность 2020'!D177</f>
        <v>4.6630082130432129</v>
      </c>
      <c r="F192" s="441">
        <v>1.3468000000000001e-002</v>
      </c>
      <c r="G192" s="441">
        <f t="shared" si="1124"/>
        <v>0</v>
      </c>
      <c r="H192" s="441">
        <f t="shared" si="1190"/>
        <v>0.15753405922124117</v>
      </c>
      <c r="I192" s="443">
        <f>'[7]заявки 2020-2021'!O203</f>
        <v>0</v>
      </c>
      <c r="J192" s="444">
        <f t="shared" si="1191"/>
        <v>0</v>
      </c>
      <c r="K192" s="445">
        <f t="shared" si="1154"/>
        <v>0</v>
      </c>
      <c r="L192" s="446"/>
      <c r="M192" s="442">
        <v>10</v>
      </c>
      <c r="N192" s="442">
        <v>15</v>
      </c>
      <c r="O192" s="447">
        <f>'[7]заявки 2020-2021'!K203</f>
        <v>15</v>
      </c>
      <c r="P192" s="441">
        <f t="shared" si="1125"/>
        <v>0.33783783348395591</v>
      </c>
      <c r="Q192" s="441">
        <v>0.50675700000000001</v>
      </c>
      <c r="R192" s="441">
        <f t="shared" si="1120"/>
        <v>0.50675675022593381</v>
      </c>
      <c r="S192" s="443">
        <f>'[7]заявки 2020-2021'!M203</f>
        <v>2</v>
      </c>
      <c r="T192" s="443">
        <f>'[7]заявки 2020-2021'!N203</f>
        <v>1</v>
      </c>
      <c r="U192" s="444">
        <f t="shared" si="1131"/>
        <v>2.25</v>
      </c>
      <c r="V192" s="445">
        <f t="shared" si="1132"/>
        <v>2</v>
      </c>
      <c r="W192" s="446">
        <v>2</v>
      </c>
      <c r="X192" s="446">
        <v>1</v>
      </c>
      <c r="Y192" s="448"/>
      <c r="Z192" s="442">
        <v>0</v>
      </c>
      <c r="AA192" s="442">
        <v>0</v>
      </c>
      <c r="AB192" s="442">
        <f>'[7]численность 2020'!E177</f>
        <v>0.64265817403793335</v>
      </c>
      <c r="AC192" s="441">
        <v>0</v>
      </c>
      <c r="AD192" s="441">
        <v>0</v>
      </c>
      <c r="AE192" s="441">
        <f t="shared" si="1133"/>
        <v>2.1711424518773045e-002</v>
      </c>
      <c r="AF192" s="443">
        <f>'[7]заявки 2020-2021'!J203</f>
        <v>0</v>
      </c>
      <c r="AG192" s="444">
        <f t="shared" si="1155"/>
        <v>0</v>
      </c>
      <c r="AH192" s="445">
        <f t="shared" si="1134"/>
        <v>0</v>
      </c>
      <c r="AI192" s="449">
        <f t="shared" si="1135"/>
        <v>0</v>
      </c>
      <c r="AJ192" s="446"/>
      <c r="AK192" s="446"/>
      <c r="AL192" s="442">
        <v>136.04040499999999</v>
      </c>
      <c r="AM192" s="442">
        <v>249.71821600000001</v>
      </c>
      <c r="AN192" s="442">
        <f>'[7]численность 2020'!F177</f>
        <v>349.84796142578125</v>
      </c>
      <c r="AO192" s="441">
        <v>4.5959599999999998</v>
      </c>
      <c r="AP192" s="441">
        <v>8.4364260000000009</v>
      </c>
      <c r="AQ192" s="441">
        <f t="shared" si="1126"/>
        <v>11.81918773368645</v>
      </c>
      <c r="AR192" s="443">
        <f>'[7]заявки 2020-2021'!D203</f>
        <v>45</v>
      </c>
      <c r="AS192" s="443">
        <f>'[7]заявки 2020-2021'!E203</f>
        <v>5</v>
      </c>
      <c r="AT192" s="444">
        <f t="shared" si="1156"/>
        <v>52.477194213867186</v>
      </c>
      <c r="AU192" s="449">
        <f t="shared" si="1127"/>
        <v>45</v>
      </c>
      <c r="AV192" s="446">
        <v>45</v>
      </c>
      <c r="AW192" s="444">
        <f t="shared" si="1121"/>
        <v>11.25</v>
      </c>
      <c r="AX192" s="445">
        <f t="shared" si="1122"/>
        <v>5</v>
      </c>
      <c r="AY192" s="446">
        <v>5</v>
      </c>
      <c r="AZ192" s="444">
        <f t="shared" si="1123"/>
        <v>22.5</v>
      </c>
      <c r="BA192" s="446">
        <v>22</v>
      </c>
      <c r="BB192" s="442">
        <v>0</v>
      </c>
      <c r="BC192" s="442">
        <v>0</v>
      </c>
      <c r="BD192" s="442">
        <f>'[7]численность 2020'!G177</f>
        <v>5.0142288208007813</v>
      </c>
      <c r="BE192" s="441">
        <v>0</v>
      </c>
      <c r="BF192" s="441">
        <v>0</v>
      </c>
      <c r="BG192" s="441">
        <f t="shared" si="1157"/>
        <v>0.16939962014121468</v>
      </c>
      <c r="BH192" s="443">
        <f>'[7]заявки 2020-2021'!B203</f>
        <v>0</v>
      </c>
      <c r="BI192" s="443">
        <f>'[7]заявки 2020-2021'!C203</f>
        <v>0</v>
      </c>
      <c r="BJ192" s="444">
        <f t="shared" si="1158"/>
        <v>0.15042686462402344</v>
      </c>
      <c r="BK192" s="449">
        <f t="shared" si="1159"/>
        <v>0</v>
      </c>
      <c r="BL192" s="446"/>
      <c r="BM192" s="444">
        <f t="shared" si="1128"/>
        <v>0</v>
      </c>
      <c r="BN192" s="445">
        <f t="shared" si="1160"/>
        <v>0</v>
      </c>
      <c r="BO192" s="446"/>
      <c r="BP192" s="444">
        <f t="shared" si="1139"/>
        <v>0</v>
      </c>
      <c r="BQ192" s="446"/>
      <c r="BR192" s="442">
        <v>5.5728400000000002</v>
      </c>
      <c r="BS192" s="442">
        <v>24.302177</v>
      </c>
      <c r="BT192" s="442">
        <f>'[7]численность 2020'!H177</f>
        <v>132.19329833984375</v>
      </c>
      <c r="BU192" s="441">
        <v>0.18827199999999999</v>
      </c>
      <c r="BV192" s="441">
        <v>0.82101900000000005</v>
      </c>
      <c r="BW192" s="441">
        <f t="shared" si="1161"/>
        <v>4.4659897512231037</v>
      </c>
      <c r="BX192" s="443">
        <f>'[7]заявки 2020-2021'!F203</f>
        <v>8</v>
      </c>
      <c r="BY192" s="443">
        <f>'[7]заявки 2020-2021'!G203</f>
        <v>1</v>
      </c>
      <c r="BZ192" s="443">
        <f>'[7]заявки 2020-2021'!H203</f>
        <v>1</v>
      </c>
      <c r="CA192" s="444">
        <f t="shared" si="1162"/>
        <v>10.5754638671875</v>
      </c>
      <c r="CB192" s="449">
        <f t="shared" si="1163"/>
        <v>8</v>
      </c>
      <c r="CC192" s="446">
        <v>8</v>
      </c>
      <c r="CD192" s="444">
        <f t="shared" si="1142"/>
        <v>1</v>
      </c>
      <c r="CE192" s="445">
        <f t="shared" si="1164"/>
        <v>1</v>
      </c>
      <c r="CF192" s="446">
        <v>1</v>
      </c>
      <c r="CG192" s="444">
        <f t="shared" si="1144"/>
        <v>1</v>
      </c>
      <c r="CH192" s="445">
        <f t="shared" si="1165"/>
        <v>1</v>
      </c>
      <c r="CI192" s="446">
        <v>1</v>
      </c>
      <c r="CJ192" s="444">
        <f t="shared" si="1146"/>
        <v>1.6000000000000001</v>
      </c>
      <c r="CK192" s="446">
        <v>1</v>
      </c>
      <c r="CL192" s="450">
        <f t="shared" si="1166"/>
        <v>1</v>
      </c>
      <c r="CM192" s="442">
        <v>0</v>
      </c>
      <c r="CN192" s="442">
        <v>0</v>
      </c>
      <c r="CO192" s="442" t="e">
        <f>#NAME?</f>
        <v>#REF!</v>
      </c>
      <c r="CP192" s="441">
        <v>0</v>
      </c>
      <c r="CQ192" s="441">
        <v>0</v>
      </c>
      <c r="CR192" s="441" t="e">
        <f>#NAME?</f>
        <v>#REF!</v>
      </c>
      <c r="CS192" s="443" t="e">
        <f>#NAME?</f>
        <v>#REF!</v>
      </c>
      <c r="CT192" s="444" t="e">
        <f t="shared" si="1187"/>
        <v>#REF!</v>
      </c>
      <c r="CU192" s="449" t="e">
        <f t="shared" si="1188"/>
        <v>#REF!</v>
      </c>
      <c r="CV192" s="446"/>
      <c r="CW192" s="444">
        <f t="shared" si="1189"/>
        <v>0</v>
      </c>
      <c r="CX192" s="446"/>
      <c r="CY192" s="442">
        <v>0</v>
      </c>
      <c r="CZ192" s="442">
        <v>0</v>
      </c>
      <c r="DA192" s="442">
        <f>'[7]численность 2020'!I177</f>
        <v>0</v>
      </c>
      <c r="DB192" s="441">
        <v>0</v>
      </c>
      <c r="DC192" s="441">
        <v>0</v>
      </c>
      <c r="DD192" s="441">
        <f t="shared" si="1167"/>
        <v>0</v>
      </c>
      <c r="DE192" s="443">
        <f>'[7]заявки 2020-2021'!I203</f>
        <v>0</v>
      </c>
      <c r="DF192" s="444">
        <f t="shared" si="1168"/>
        <v>0</v>
      </c>
      <c r="DG192" s="445">
        <f t="shared" si="1169"/>
        <v>0</v>
      </c>
      <c r="DH192" s="446"/>
      <c r="DI192" s="442">
        <v>0</v>
      </c>
      <c r="DJ192" s="442">
        <v>0</v>
      </c>
      <c r="DK192" s="442">
        <f>'[7]численность 2020'!J177</f>
        <v>0</v>
      </c>
      <c r="DL192" s="441">
        <v>0</v>
      </c>
      <c r="DM192" s="441">
        <v>0</v>
      </c>
      <c r="DN192" s="441">
        <f t="shared" si="1170"/>
        <v>0</v>
      </c>
      <c r="DO192" s="443">
        <f>'[7]заявки 2020-2021'!P203</f>
        <v>0</v>
      </c>
      <c r="DP192" s="444">
        <f t="shared" si="1171"/>
        <v>0</v>
      </c>
      <c r="DQ192" s="445">
        <f t="shared" si="1172"/>
        <v>0</v>
      </c>
      <c r="DR192" s="446"/>
      <c r="DS192" s="442">
        <v>0</v>
      </c>
      <c r="DT192" s="447">
        <v>0</v>
      </c>
      <c r="DU192" s="447">
        <f>'[7]заявки 2020-2021'!Q203</f>
        <v>0</v>
      </c>
      <c r="DV192" s="441">
        <f t="shared" si="1129"/>
        <v>0</v>
      </c>
      <c r="DW192" s="442">
        <v>0</v>
      </c>
      <c r="DX192" s="441">
        <f t="shared" si="1152"/>
        <v>0</v>
      </c>
      <c r="DY192" s="443">
        <f>'[7]заявки 2020-2021'!S203</f>
        <v>0</v>
      </c>
      <c r="DZ192" s="444">
        <f t="shared" si="1184"/>
        <v>0</v>
      </c>
      <c r="EA192" s="445">
        <f t="shared" si="1173"/>
        <v>0</v>
      </c>
      <c r="EB192" s="446"/>
    </row>
    <row r="193" ht="31.5">
      <c r="A193" s="152" t="s">
        <v>263</v>
      </c>
      <c r="B193" s="441">
        <f>'[7]численность 2020'!C186</f>
        <v>23.200000762939453</v>
      </c>
      <c r="C193" s="442">
        <v>45.084598999999997</v>
      </c>
      <c r="D193" s="442">
        <v>41.23563</v>
      </c>
      <c r="E193" s="442">
        <f>'[7]численность 2020'!D186</f>
        <v>33.023654937744141</v>
      </c>
      <c r="F193" s="441">
        <v>1.9433020000000001</v>
      </c>
      <c r="G193" s="441">
        <f t="shared" si="1124"/>
        <v>1.7773977879031679</v>
      </c>
      <c r="H193" s="441">
        <f t="shared" si="1190"/>
        <v>1.4234333556789085</v>
      </c>
      <c r="I193" s="443">
        <f>'[7]заявки 2020-2021'!O196</f>
        <v>10</v>
      </c>
      <c r="J193" s="444">
        <f t="shared" si="1191"/>
        <v>0</v>
      </c>
      <c r="K193" s="445">
        <f t="shared" si="1154"/>
        <v>0</v>
      </c>
      <c r="L193" s="446"/>
      <c r="M193" s="442">
        <v>14</v>
      </c>
      <c r="N193" s="442">
        <v>14</v>
      </c>
      <c r="O193" s="447">
        <f>'[7]заявки 2020-2021'!K196</f>
        <v>14</v>
      </c>
      <c r="P193" s="441">
        <f t="shared" si="1125"/>
        <v>0.6034482560174792</v>
      </c>
      <c r="Q193" s="441">
        <v>0.58528400000000003</v>
      </c>
      <c r="R193" s="441">
        <f t="shared" si="1120"/>
        <v>0.6034482560174792</v>
      </c>
      <c r="S193" s="443">
        <f>'[7]заявки 2020-2021'!M196</f>
        <v>2</v>
      </c>
      <c r="T193" s="443">
        <f>'[7]заявки 2020-2021'!N196</f>
        <v>1</v>
      </c>
      <c r="U193" s="444">
        <f t="shared" si="1131"/>
        <v>2.1000000000000001</v>
      </c>
      <c r="V193" s="445">
        <f t="shared" si="1132"/>
        <v>2</v>
      </c>
      <c r="W193" s="446">
        <v>2</v>
      </c>
      <c r="X193" s="446">
        <v>1</v>
      </c>
      <c r="Y193" s="448"/>
      <c r="Z193" s="442">
        <v>68.419571000000005</v>
      </c>
      <c r="AA193" s="442">
        <v>72.782927999999998</v>
      </c>
      <c r="AB193" s="442">
        <f>'[7]численность 2020'!E186</f>
        <v>61.780445098876953</v>
      </c>
      <c r="AC193" s="441">
        <v>2.949119</v>
      </c>
      <c r="AD193" s="441">
        <v>3.0427650000000002</v>
      </c>
      <c r="AE193" s="441">
        <f t="shared" si="1133"/>
        <v>2.6629501322072082</v>
      </c>
      <c r="AF193" s="443">
        <f>'[7]заявки 2020-2021'!J196</f>
        <v>0</v>
      </c>
      <c r="AG193" s="444">
        <f t="shared" si="1155"/>
        <v>3.0890222549438477</v>
      </c>
      <c r="AH193" s="445">
        <f t="shared" si="1134"/>
        <v>0</v>
      </c>
      <c r="AI193" s="449">
        <f t="shared" si="1135"/>
        <v>0</v>
      </c>
      <c r="AJ193" s="446"/>
      <c r="AK193" s="446"/>
      <c r="AL193" s="442">
        <v>246.16915900000001</v>
      </c>
      <c r="AM193" s="442">
        <v>287.41528299999999</v>
      </c>
      <c r="AN193" s="442">
        <f>'[7]численность 2020'!F186</f>
        <v>268.23458862304688</v>
      </c>
      <c r="AO193" s="441">
        <v>10.610739000000001</v>
      </c>
      <c r="AP193" s="441">
        <v>12.015689</v>
      </c>
      <c r="AQ193" s="441">
        <f t="shared" si="1126"/>
        <v>11.561835336295973</v>
      </c>
      <c r="AR193" s="443">
        <f>'[7]заявки 2020-2021'!D196</f>
        <v>44</v>
      </c>
      <c r="AS193" s="443">
        <f>'[7]заявки 2020-2021'!E196</f>
        <v>4</v>
      </c>
      <c r="AT193" s="444">
        <f t="shared" si="1156"/>
        <v>40.235188293457028</v>
      </c>
      <c r="AU193" s="449">
        <f t="shared" si="1127"/>
        <v>40.235188293457028</v>
      </c>
      <c r="AV193" s="446">
        <v>40</v>
      </c>
      <c r="AW193" s="444">
        <f t="shared" si="1121"/>
        <v>10</v>
      </c>
      <c r="AX193" s="445">
        <f t="shared" si="1122"/>
        <v>4</v>
      </c>
      <c r="AY193" s="446">
        <v>4</v>
      </c>
      <c r="AZ193" s="444">
        <f t="shared" si="1123"/>
        <v>20</v>
      </c>
      <c r="BA193" s="446">
        <v>20</v>
      </c>
      <c r="BB193" s="442">
        <v>34.440761999999999</v>
      </c>
      <c r="BC193" s="442">
        <v>43.340401</v>
      </c>
      <c r="BD193" s="442">
        <f>'[7]численность 2020'!G186</f>
        <v>43.892684936523438</v>
      </c>
      <c r="BE193" s="441">
        <v>1.4845159999999999</v>
      </c>
      <c r="BF193" s="441">
        <v>1.81189</v>
      </c>
      <c r="BG193" s="441">
        <f t="shared" si="1157"/>
        <v>1.8919260126335535</v>
      </c>
      <c r="BH193" s="443">
        <f>'[7]заявки 2020-2021'!B196</f>
        <v>2</v>
      </c>
      <c r="BI193" s="443">
        <f>'[7]заявки 2020-2021'!C196</f>
        <v>0</v>
      </c>
      <c r="BJ193" s="444">
        <f t="shared" si="1158"/>
        <v>2.1946342468261721</v>
      </c>
      <c r="BK193" s="449">
        <f t="shared" si="1159"/>
        <v>2</v>
      </c>
      <c r="BL193" s="446">
        <v>2</v>
      </c>
      <c r="BM193" s="444">
        <f t="shared" si="1128"/>
        <v>0</v>
      </c>
      <c r="BN193" s="445">
        <f t="shared" si="1160"/>
        <v>0</v>
      </c>
      <c r="BO193" s="446"/>
      <c r="BP193" s="444">
        <f t="shared" si="1139"/>
        <v>0.40000000000000002</v>
      </c>
      <c r="BQ193" s="446"/>
      <c r="BR193" s="442">
        <v>108.8741</v>
      </c>
      <c r="BS193" s="442">
        <v>132.24981700000001</v>
      </c>
      <c r="BT193" s="442">
        <f>'[7]численность 2020'!H186</f>
        <v>114.30007171630859</v>
      </c>
      <c r="BU193" s="441">
        <v>4.6928489999999998</v>
      </c>
      <c r="BV193" s="441">
        <v>5.5288380000000004</v>
      </c>
      <c r="BW193" s="441">
        <f t="shared" si="1161"/>
        <v>4.9267270671342303</v>
      </c>
      <c r="BX193" s="443">
        <f>'[7]заявки 2020-2021'!F196</f>
        <v>8</v>
      </c>
      <c r="BY193" s="443">
        <f>'[7]заявки 2020-2021'!G196</f>
        <v>1</v>
      </c>
      <c r="BZ193" s="443">
        <f>'[7]заявки 2020-2021'!H196</f>
        <v>1</v>
      </c>
      <c r="CA193" s="444">
        <f t="shared" si="1162"/>
        <v>9.1440057373046884</v>
      </c>
      <c r="CB193" s="449">
        <f t="shared" si="1163"/>
        <v>8</v>
      </c>
      <c r="CC193" s="446">
        <v>8</v>
      </c>
      <c r="CD193" s="444">
        <f t="shared" si="1142"/>
        <v>1</v>
      </c>
      <c r="CE193" s="445">
        <f t="shared" si="1164"/>
        <v>1</v>
      </c>
      <c r="CF193" s="446">
        <v>1</v>
      </c>
      <c r="CG193" s="444">
        <f t="shared" si="1144"/>
        <v>1</v>
      </c>
      <c r="CH193" s="445">
        <f t="shared" si="1165"/>
        <v>1</v>
      </c>
      <c r="CI193" s="446">
        <v>1</v>
      </c>
      <c r="CJ193" s="444">
        <f t="shared" si="1146"/>
        <v>1.6000000000000001</v>
      </c>
      <c r="CK193" s="446">
        <v>1</v>
      </c>
      <c r="CL193" s="450">
        <f t="shared" si="1166"/>
        <v>1</v>
      </c>
      <c r="CM193" s="442">
        <v>0</v>
      </c>
      <c r="CN193" s="442">
        <v>0</v>
      </c>
      <c r="CO193" s="442" t="e">
        <f>#NAME?</f>
        <v>#REF!</v>
      </c>
      <c r="CP193" s="441">
        <v>0</v>
      </c>
      <c r="CQ193" s="441">
        <v>0</v>
      </c>
      <c r="CR193" s="441" t="e">
        <f>#NAME?</f>
        <v>#REF!</v>
      </c>
      <c r="CS193" s="443" t="e">
        <f>#NAME?</f>
        <v>#REF!</v>
      </c>
      <c r="CT193" s="444" t="e">
        <f t="shared" si="1187"/>
        <v>#REF!</v>
      </c>
      <c r="CU193" s="449" t="e">
        <f t="shared" si="1188"/>
        <v>#REF!</v>
      </c>
      <c r="CV193" s="446"/>
      <c r="CW193" s="444">
        <f t="shared" si="1189"/>
        <v>0</v>
      </c>
      <c r="CX193" s="446"/>
      <c r="CY193" s="442">
        <v>0</v>
      </c>
      <c r="CZ193" s="442">
        <v>0</v>
      </c>
      <c r="DA193" s="442">
        <f>'[7]численность 2020'!I186</f>
        <v>0</v>
      </c>
      <c r="DB193" s="441">
        <v>0</v>
      </c>
      <c r="DC193" s="441">
        <v>0</v>
      </c>
      <c r="DD193" s="441">
        <f t="shared" si="1167"/>
        <v>0</v>
      </c>
      <c r="DE193" s="443">
        <f>'[7]заявки 2020-2021'!I196</f>
        <v>0</v>
      </c>
      <c r="DF193" s="444">
        <f t="shared" si="1168"/>
        <v>0</v>
      </c>
      <c r="DG193" s="445">
        <f t="shared" si="1169"/>
        <v>0</v>
      </c>
      <c r="DH193" s="446"/>
      <c r="DI193" s="442">
        <v>1.02655029296875</v>
      </c>
      <c r="DJ193" s="442">
        <v>0.81362500000000004</v>
      </c>
      <c r="DK193" s="442">
        <f>'[7]численность 2020'!J186</f>
        <v>1.2215619087219238</v>
      </c>
      <c r="DL193" s="441">
        <v>3.4014000000000003e-002</v>
      </c>
      <c r="DM193" s="441">
        <v>3.4014000000000003e-002</v>
      </c>
      <c r="DN193" s="441">
        <f t="shared" si="1170"/>
        <v>5.2653528816830573e-002</v>
      </c>
      <c r="DO193" s="443">
        <f>'[7]заявки 2020-2021'!P196</f>
        <v>0</v>
      </c>
      <c r="DP193" s="444">
        <f t="shared" si="1171"/>
        <v>0.12215619087219239</v>
      </c>
      <c r="DQ193" s="445">
        <f t="shared" si="1172"/>
        <v>0</v>
      </c>
      <c r="DR193" s="446"/>
      <c r="DS193" s="442">
        <v>29</v>
      </c>
      <c r="DT193" s="447">
        <v>29</v>
      </c>
      <c r="DU193" s="447">
        <f>'[7]заявки 2020-2021'!Q196</f>
        <v>32</v>
      </c>
      <c r="DV193" s="441">
        <f t="shared" si="1129"/>
        <v>1.2499999588933497</v>
      </c>
      <c r="DW193" s="441">
        <v>1.212375</v>
      </c>
      <c r="DX193" s="441">
        <f t="shared" si="1152"/>
        <v>1.3793102994685238</v>
      </c>
      <c r="DY193" s="443">
        <f>'[7]заявки 2020-2021'!S196</f>
        <v>2</v>
      </c>
      <c r="DZ193" s="444">
        <f t="shared" si="1184"/>
        <v>3.2000000000000002</v>
      </c>
      <c r="EA193" s="445">
        <f t="shared" si="1173"/>
        <v>2</v>
      </c>
      <c r="EB193" s="446">
        <v>2</v>
      </c>
    </row>
    <row r="194" ht="63">
      <c r="A194" s="152" t="s">
        <v>260</v>
      </c>
      <c r="B194" s="441">
        <f>'[7]численность 2020'!C182</f>
        <v>11.399999618530273</v>
      </c>
      <c r="C194" s="442">
        <v>0</v>
      </c>
      <c r="D194" s="442">
        <v>1.2613983154296875</v>
      </c>
      <c r="E194" s="442">
        <f>'[7]численность 2020'!D182</f>
        <v>8.472376823425293</v>
      </c>
      <c r="F194" s="441">
        <v>0</v>
      </c>
      <c r="G194" s="441">
        <f t="shared" si="1124"/>
        <v>0.11064897874025642</v>
      </c>
      <c r="H194" s="441">
        <f t="shared" si="1190"/>
        <v>0.74319097429211844</v>
      </c>
      <c r="I194" s="443">
        <f>'[7]заявки 2020-2021'!O198</f>
        <v>0</v>
      </c>
      <c r="J194" s="444">
        <f t="shared" si="1191"/>
        <v>0</v>
      </c>
      <c r="K194" s="445">
        <f t="shared" si="1154"/>
        <v>0</v>
      </c>
      <c r="L194" s="446"/>
      <c r="M194" s="442">
        <v>0</v>
      </c>
      <c r="N194" s="442">
        <v>0</v>
      </c>
      <c r="O194" s="447">
        <f>'[7]заявки 2020-2021'!K198</f>
        <v>0</v>
      </c>
      <c r="P194" s="441">
        <f t="shared" si="1125"/>
        <v>0</v>
      </c>
      <c r="Q194" s="441">
        <v>0</v>
      </c>
      <c r="R194" s="441">
        <f t="shared" ref="R194:R198" si="1192">O194/B194</f>
        <v>0</v>
      </c>
      <c r="S194" s="443">
        <f>'[7]заявки 2020-2021'!M198</f>
        <v>0</v>
      </c>
      <c r="T194" s="443">
        <f>'[7]заявки 2020-2021'!N198</f>
        <v>0</v>
      </c>
      <c r="U194" s="444">
        <f t="shared" si="1131"/>
        <v>0</v>
      </c>
      <c r="V194" s="445">
        <f t="shared" si="1132"/>
        <v>0</v>
      </c>
      <c r="W194" s="446"/>
      <c r="X194" s="446"/>
      <c r="Y194" s="448"/>
      <c r="Z194" s="442">
        <v>0</v>
      </c>
      <c r="AA194" s="442">
        <v>0</v>
      </c>
      <c r="AB194" s="442">
        <f>'[7]численность 2020'!E182</f>
        <v>0</v>
      </c>
      <c r="AC194" s="441">
        <v>0</v>
      </c>
      <c r="AD194" s="441">
        <v>0</v>
      </c>
      <c r="AE194" s="441">
        <f t="shared" si="1133"/>
        <v>0</v>
      </c>
      <c r="AF194" s="443">
        <f>'[7]заявки 2020-2021'!J198</f>
        <v>0</v>
      </c>
      <c r="AG194" s="444">
        <f t="shared" si="1155"/>
        <v>0</v>
      </c>
      <c r="AH194" s="445">
        <f t="shared" si="1134"/>
        <v>0</v>
      </c>
      <c r="AI194" s="449">
        <f t="shared" si="1135"/>
        <v>0</v>
      </c>
      <c r="AJ194" s="446"/>
      <c r="AK194" s="446"/>
      <c r="AL194" s="442">
        <v>62.884613000000002</v>
      </c>
      <c r="AM194" s="442">
        <v>36.615589</v>
      </c>
      <c r="AN194" s="442">
        <f>'[7]численность 2020'!F182</f>
        <v>66.612533569335938</v>
      </c>
      <c r="AO194" s="441">
        <v>5.5161939999999996</v>
      </c>
      <c r="AP194" s="441">
        <v>3.211894</v>
      </c>
      <c r="AQ194" s="441">
        <f t="shared" si="1126"/>
        <v>5.8432048945913779</v>
      </c>
      <c r="AR194" s="443">
        <f>'[7]заявки 2020-2021'!D198</f>
        <v>6</v>
      </c>
      <c r="AS194" s="443">
        <f>'[7]заявки 2020-2021'!E198</f>
        <v>0</v>
      </c>
      <c r="AT194" s="444">
        <f t="shared" si="1156"/>
        <v>5.3290026855468753</v>
      </c>
      <c r="AU194" s="449">
        <f t="shared" si="1127"/>
        <v>5.3290026855468753</v>
      </c>
      <c r="AV194" s="446">
        <v>5</v>
      </c>
      <c r="AW194" s="444">
        <f t="shared" si="1121"/>
        <v>1.25</v>
      </c>
      <c r="AX194" s="445">
        <f t="shared" si="1122"/>
        <v>0</v>
      </c>
      <c r="AY194" s="446"/>
      <c r="AZ194" s="444">
        <f t="shared" si="1123"/>
        <v>2.5</v>
      </c>
      <c r="BA194" s="446">
        <v>2</v>
      </c>
      <c r="BB194" s="442">
        <v>0</v>
      </c>
      <c r="BC194" s="442">
        <v>0</v>
      </c>
      <c r="BD194" s="442">
        <f>'[7]численность 2020'!G182</f>
        <v>0</v>
      </c>
      <c r="BE194" s="441">
        <v>0</v>
      </c>
      <c r="BF194" s="441">
        <v>0</v>
      </c>
      <c r="BG194" s="441">
        <f t="shared" si="1157"/>
        <v>0</v>
      </c>
      <c r="BH194" s="443">
        <f>'[7]заявки 2020-2021'!B198</f>
        <v>0</v>
      </c>
      <c r="BI194" s="443">
        <f>'[7]заявки 2020-2021'!C198</f>
        <v>0</v>
      </c>
      <c r="BJ194" s="444">
        <f t="shared" si="1158"/>
        <v>0</v>
      </c>
      <c r="BK194" s="449">
        <f t="shared" si="1159"/>
        <v>0</v>
      </c>
      <c r="BL194" s="446"/>
      <c r="BM194" s="444">
        <f t="shared" si="1128"/>
        <v>0</v>
      </c>
      <c r="BN194" s="445">
        <f t="shared" si="1160"/>
        <v>0</v>
      </c>
      <c r="BO194" s="446"/>
      <c r="BP194" s="444">
        <f t="shared" si="1139"/>
        <v>0</v>
      </c>
      <c r="BQ194" s="446"/>
      <c r="BR194" s="442">
        <v>0</v>
      </c>
      <c r="BS194" s="442">
        <v>0</v>
      </c>
      <c r="BT194" s="442">
        <f>'[7]численность 2020'!H182</f>
        <v>0</v>
      </c>
      <c r="BU194" s="441">
        <v>0</v>
      </c>
      <c r="BV194" s="441">
        <v>0</v>
      </c>
      <c r="BW194" s="441">
        <f t="shared" si="1161"/>
        <v>0</v>
      </c>
      <c r="BX194" s="443">
        <f>'[7]заявки 2020-2021'!F198</f>
        <v>0</v>
      </c>
      <c r="BY194" s="443">
        <f>'[7]заявки 2020-2021'!G198</f>
        <v>0</v>
      </c>
      <c r="BZ194" s="443">
        <f>'[7]заявки 2020-2021'!H198</f>
        <v>0</v>
      </c>
      <c r="CA194" s="444">
        <f t="shared" si="1162"/>
        <v>0</v>
      </c>
      <c r="CB194" s="449">
        <f t="shared" si="1163"/>
        <v>0</v>
      </c>
      <c r="CC194" s="446"/>
      <c r="CD194" s="444">
        <f t="shared" si="1142"/>
        <v>0</v>
      </c>
      <c r="CE194" s="445">
        <f t="shared" si="1164"/>
        <v>0</v>
      </c>
      <c r="CF194" s="446"/>
      <c r="CG194" s="444">
        <f t="shared" si="1144"/>
        <v>0</v>
      </c>
      <c r="CH194" s="445">
        <f t="shared" si="1165"/>
        <v>0</v>
      </c>
      <c r="CI194" s="446"/>
      <c r="CJ194" s="444">
        <f t="shared" si="1146"/>
        <v>0</v>
      </c>
      <c r="CK194" s="446"/>
      <c r="CL194" s="450">
        <f t="shared" si="1166"/>
        <v>1</v>
      </c>
      <c r="CM194" s="442">
        <v>0</v>
      </c>
      <c r="CN194" s="442">
        <v>0</v>
      </c>
      <c r="CO194" s="442" t="e">
        <f>#NAME?</f>
        <v>#REF!</v>
      </c>
      <c r="CP194" s="441">
        <v>0</v>
      </c>
      <c r="CQ194" s="441">
        <v>0</v>
      </c>
      <c r="CR194" s="441" t="e">
        <f>#NAME?</f>
        <v>#REF!</v>
      </c>
      <c r="CS194" s="443" t="e">
        <f>#NAME?</f>
        <v>#REF!</v>
      </c>
      <c r="CT194" s="444" t="e">
        <f t="shared" si="1187"/>
        <v>#REF!</v>
      </c>
      <c r="CU194" s="449" t="e">
        <f t="shared" si="1188"/>
        <v>#REF!</v>
      </c>
      <c r="CV194" s="446"/>
      <c r="CW194" s="444">
        <f t="shared" si="1189"/>
        <v>0</v>
      </c>
      <c r="CX194" s="446"/>
      <c r="CY194" s="442">
        <v>0</v>
      </c>
      <c r="CZ194" s="442">
        <v>0</v>
      </c>
      <c r="DA194" s="442">
        <f>'[7]численность 2020'!I182</f>
        <v>0</v>
      </c>
      <c r="DB194" s="441">
        <v>0</v>
      </c>
      <c r="DC194" s="441">
        <v>0</v>
      </c>
      <c r="DD194" s="441">
        <f t="shared" si="1167"/>
        <v>0</v>
      </c>
      <c r="DE194" s="443">
        <f>'[7]заявки 2020-2021'!I198</f>
        <v>0</v>
      </c>
      <c r="DF194" s="444">
        <f t="shared" si="1168"/>
        <v>0</v>
      </c>
      <c r="DG194" s="445">
        <f t="shared" si="1169"/>
        <v>0</v>
      </c>
      <c r="DH194" s="446"/>
      <c r="DI194" s="442">
        <v>0</v>
      </c>
      <c r="DJ194" s="442">
        <v>0</v>
      </c>
      <c r="DK194" s="442">
        <f>'[7]численность 2020'!J182</f>
        <v>0.2558085024356842</v>
      </c>
      <c r="DL194" s="441">
        <v>0</v>
      </c>
      <c r="DM194" s="441">
        <v>0</v>
      </c>
      <c r="DN194" s="441">
        <f t="shared" si="1170"/>
        <v>2.2439343069790726e-002</v>
      </c>
      <c r="DO194" s="443">
        <f>'[7]заявки 2020-2021'!P198</f>
        <v>0</v>
      </c>
      <c r="DP194" s="444">
        <f t="shared" si="1171"/>
        <v>2.5580850243568421e-002</v>
      </c>
      <c r="DQ194" s="445">
        <f t="shared" si="1172"/>
        <v>0</v>
      </c>
      <c r="DR194" s="446"/>
      <c r="DS194" s="442">
        <v>0</v>
      </c>
      <c r="DT194" s="447">
        <v>0</v>
      </c>
      <c r="DU194" s="447">
        <f>'[7]заявки 2020-2021'!Q198</f>
        <v>0</v>
      </c>
      <c r="DV194" s="441">
        <f t="shared" si="1129"/>
        <v>0</v>
      </c>
      <c r="DW194" s="441">
        <v>0</v>
      </c>
      <c r="DX194" s="441">
        <f t="shared" si="1152"/>
        <v>0</v>
      </c>
      <c r="DY194" s="443">
        <f>'[7]заявки 2020-2021'!S198</f>
        <v>0</v>
      </c>
      <c r="DZ194" s="444">
        <f t="shared" si="1184"/>
        <v>0</v>
      </c>
      <c r="EA194" s="445">
        <f t="shared" si="1173"/>
        <v>0</v>
      </c>
      <c r="EB194" s="446"/>
    </row>
    <row r="195" ht="126">
      <c r="A195" s="152" t="s">
        <v>1017</v>
      </c>
      <c r="B195" s="441">
        <f>'[7]численность 2020'!C184</f>
        <v>23.920000076293945</v>
      </c>
      <c r="C195" s="442">
        <v>12.874257</v>
      </c>
      <c r="D195" s="442">
        <v>16.039055000000001</v>
      </c>
      <c r="E195" s="442">
        <f>'[7]численность 2020'!D184</f>
        <v>22.216892242431641</v>
      </c>
      <c r="F195" s="441">
        <v>0.91959000000000002</v>
      </c>
      <c r="G195" s="441">
        <f t="shared" si="1124"/>
        <v>0.67052904763579269</v>
      </c>
      <c r="H195" s="441">
        <f t="shared" si="1190"/>
        <v>0.92879983994857174</v>
      </c>
      <c r="I195" s="443">
        <f>'[7]заявки 2020-2021'!O201</f>
        <v>0</v>
      </c>
      <c r="J195" s="444">
        <f t="shared" si="1191"/>
        <v>0</v>
      </c>
      <c r="K195" s="445">
        <f t="shared" si="1154"/>
        <v>0</v>
      </c>
      <c r="L195" s="446"/>
      <c r="M195" s="442">
        <v>0</v>
      </c>
      <c r="N195" s="442">
        <v>0</v>
      </c>
      <c r="O195" s="447">
        <f>'[7]заявки 2020-2021'!K201</f>
        <v>0</v>
      </c>
      <c r="P195" s="441">
        <f t="shared" si="1125"/>
        <v>0</v>
      </c>
      <c r="Q195" s="441">
        <v>0</v>
      </c>
      <c r="R195" s="441">
        <f t="shared" si="1192"/>
        <v>0</v>
      </c>
      <c r="S195" s="443">
        <f>'[7]заявки 2020-2021'!M201</f>
        <v>0</v>
      </c>
      <c r="T195" s="443">
        <f>'[7]заявки 2020-2021'!N201</f>
        <v>0</v>
      </c>
      <c r="U195" s="444">
        <f t="shared" si="1131"/>
        <v>0</v>
      </c>
      <c r="V195" s="445">
        <f t="shared" si="1132"/>
        <v>0</v>
      </c>
      <c r="W195" s="446"/>
      <c r="X195" s="446"/>
      <c r="Y195" s="448"/>
      <c r="Z195" s="442">
        <v>0</v>
      </c>
      <c r="AA195" s="442">
        <v>8.8169240000000002</v>
      </c>
      <c r="AB195" s="442">
        <f>'[7]численность 2020'!E184</f>
        <v>3.7552139759063721</v>
      </c>
      <c r="AC195" s="441">
        <v>0</v>
      </c>
      <c r="AD195" s="441">
        <v>0.36860100000000001</v>
      </c>
      <c r="AE195" s="441">
        <f t="shared" si="1133"/>
        <v>0.15699055033147757</v>
      </c>
      <c r="AF195" s="443">
        <f>'[7]заявки 2020-2021'!J201</f>
        <v>0</v>
      </c>
      <c r="AG195" s="444">
        <f t="shared" si="1155"/>
        <v>0</v>
      </c>
      <c r="AH195" s="445">
        <f t="shared" si="1134"/>
        <v>0</v>
      </c>
      <c r="AI195" s="449">
        <f t="shared" si="1135"/>
        <v>0</v>
      </c>
      <c r="AJ195" s="446"/>
      <c r="AK195" s="446"/>
      <c r="AL195" s="442">
        <v>107.889915</v>
      </c>
      <c r="AM195" s="442">
        <v>137.48413099999999</v>
      </c>
      <c r="AN195" s="442">
        <f>'[7]численность 2020'!F184</f>
        <v>170.56784057617188</v>
      </c>
      <c r="AO195" s="441">
        <v>7.706423</v>
      </c>
      <c r="AP195" s="441">
        <v>5.7476640000000003</v>
      </c>
      <c r="AQ195" s="441">
        <f t="shared" si="1126"/>
        <v>7.1307625431495767</v>
      </c>
      <c r="AR195" s="443">
        <f>'[7]заявки 2020-2021'!D201</f>
        <v>23</v>
      </c>
      <c r="AS195" s="443">
        <f>'[7]заявки 2020-2021'!E201</f>
        <v>2</v>
      </c>
      <c r="AT195" s="444">
        <f t="shared" si="1156"/>
        <v>17.05678405761719</v>
      </c>
      <c r="AU195" s="449">
        <f t="shared" si="1127"/>
        <v>17.05678405761719</v>
      </c>
      <c r="AV195" s="446">
        <v>17</v>
      </c>
      <c r="AW195" s="444">
        <f t="shared" si="1121"/>
        <v>4.25</v>
      </c>
      <c r="AX195" s="445">
        <f t="shared" si="1122"/>
        <v>2</v>
      </c>
      <c r="AY195" s="446">
        <v>2</v>
      </c>
      <c r="AZ195" s="444">
        <f t="shared" si="1123"/>
        <v>8.5</v>
      </c>
      <c r="BA195" s="446">
        <v>8</v>
      </c>
      <c r="BB195" s="442">
        <v>8.5261739999999993</v>
      </c>
      <c r="BC195" s="442">
        <v>17.393024</v>
      </c>
      <c r="BD195" s="442">
        <f>'[7]численность 2020'!G184</f>
        <v>10.121610641479492</v>
      </c>
      <c r="BE195" s="441">
        <v>0.609012</v>
      </c>
      <c r="BF195" s="441">
        <v>0.72713300000000003</v>
      </c>
      <c r="BG195" s="441">
        <f t="shared" si="1157"/>
        <v>0.42314425623729712</v>
      </c>
      <c r="BH195" s="443">
        <f>'[7]заявки 2020-2021'!B201</f>
        <v>0</v>
      </c>
      <c r="BI195" s="443">
        <f>'[7]заявки 2020-2021'!C201</f>
        <v>0</v>
      </c>
      <c r="BJ195" s="444">
        <f t="shared" si="1158"/>
        <v>0.30364831924438473</v>
      </c>
      <c r="BK195" s="449">
        <f t="shared" si="1159"/>
        <v>0</v>
      </c>
      <c r="BL195" s="446"/>
      <c r="BM195" s="444">
        <f t="shared" si="1128"/>
        <v>0</v>
      </c>
      <c r="BN195" s="445">
        <f t="shared" si="1160"/>
        <v>0</v>
      </c>
      <c r="BO195" s="446"/>
      <c r="BP195" s="444">
        <f t="shared" si="1139"/>
        <v>0</v>
      </c>
      <c r="BQ195" s="446"/>
      <c r="BR195" s="442">
        <v>53.230975999999998</v>
      </c>
      <c r="BS195" s="442">
        <v>44.471927999999998</v>
      </c>
      <c r="BT195" s="442">
        <f>'[7]численность 2020'!H184</f>
        <v>51.407127380371094</v>
      </c>
      <c r="BU195" s="441">
        <v>3.8022130000000001</v>
      </c>
      <c r="BV195" s="441">
        <v>1.859194</v>
      </c>
      <c r="BW195" s="441">
        <f t="shared" si="1161"/>
        <v>2.1491273919902043</v>
      </c>
      <c r="BX195" s="443">
        <f>'[7]заявки 2020-2021'!F201</f>
        <v>4</v>
      </c>
      <c r="BY195" s="443">
        <f>'[7]заявки 2020-2021'!G201</f>
        <v>1</v>
      </c>
      <c r="BZ195" s="443">
        <f>'[7]заявки 2020-2021'!H201</f>
        <v>0</v>
      </c>
      <c r="CA195" s="444">
        <f t="shared" si="1162"/>
        <v>3.5984989166259771</v>
      </c>
      <c r="CB195" s="449">
        <f t="shared" si="1163"/>
        <v>3.5984989166259771</v>
      </c>
      <c r="CC195" s="446">
        <v>3</v>
      </c>
      <c r="CD195" s="444">
        <f t="shared" si="1142"/>
        <v>0</v>
      </c>
      <c r="CE195" s="445">
        <f t="shared" si="1164"/>
        <v>0</v>
      </c>
      <c r="CF195" s="446"/>
      <c r="CG195" s="444">
        <f t="shared" si="1144"/>
        <v>0</v>
      </c>
      <c r="CH195" s="445">
        <f t="shared" si="1165"/>
        <v>0</v>
      </c>
      <c r="CI195" s="446"/>
      <c r="CJ195" s="444">
        <f t="shared" si="1146"/>
        <v>0.60000000000000009</v>
      </c>
      <c r="CK195" s="446"/>
      <c r="CL195" s="450">
        <f t="shared" si="1166"/>
        <v>1</v>
      </c>
      <c r="CM195" s="442">
        <v>0</v>
      </c>
      <c r="CN195" s="442">
        <v>0</v>
      </c>
      <c r="CO195" s="442" t="e">
        <f>#NAME?</f>
        <v>#REF!</v>
      </c>
      <c r="CP195" s="441">
        <v>0</v>
      </c>
      <c r="CQ195" s="441">
        <v>0</v>
      </c>
      <c r="CR195" s="441" t="e">
        <f>#NAME?</f>
        <v>#REF!</v>
      </c>
      <c r="CS195" s="443" t="e">
        <f>#NAME?</f>
        <v>#REF!</v>
      </c>
      <c r="CT195" s="444" t="e">
        <f t="shared" si="1187"/>
        <v>#REF!</v>
      </c>
      <c r="CU195" s="449" t="e">
        <f t="shared" si="1188"/>
        <v>#REF!</v>
      </c>
      <c r="CV195" s="446"/>
      <c r="CW195" s="444">
        <f t="shared" si="1189"/>
        <v>0</v>
      </c>
      <c r="CX195" s="446"/>
      <c r="CY195" s="442">
        <v>0</v>
      </c>
      <c r="CZ195" s="442">
        <v>0</v>
      </c>
      <c r="DA195" s="442">
        <f>'[7]численность 2020'!I184</f>
        <v>0</v>
      </c>
      <c r="DB195" s="441">
        <v>0</v>
      </c>
      <c r="DC195" s="441">
        <v>0</v>
      </c>
      <c r="DD195" s="441">
        <f t="shared" si="1167"/>
        <v>0</v>
      </c>
      <c r="DE195" s="443">
        <f>'[7]заявки 2020-2021'!I201</f>
        <v>0</v>
      </c>
      <c r="DF195" s="444">
        <f t="shared" si="1168"/>
        <v>0</v>
      </c>
      <c r="DG195" s="445">
        <f t="shared" si="1169"/>
        <v>0</v>
      </c>
      <c r="DH195" s="446"/>
      <c r="DI195" s="442">
        <v>0.226659</v>
      </c>
      <c r="DJ195" s="442">
        <v>0.15188499999999999</v>
      </c>
      <c r="DK195" s="442">
        <f>'[7]численность 2020'!J184</f>
        <v>8.7330557405948639e-002</v>
      </c>
      <c r="DL195" s="441">
        <v>6.3499999999999997e-003</v>
      </c>
      <c r="DM195" s="441">
        <v>6.3499999999999997e-003</v>
      </c>
      <c r="DN195" s="441">
        <f t="shared" si="1170"/>
        <v>3.6509430237208944e-003</v>
      </c>
      <c r="DO195" s="443">
        <f>'[7]заявки 2020-2021'!P201</f>
        <v>0</v>
      </c>
      <c r="DP195" s="444">
        <f t="shared" si="1171"/>
        <v>8.7330557405948649e-003</v>
      </c>
      <c r="DQ195" s="445">
        <f t="shared" si="1172"/>
        <v>0</v>
      </c>
      <c r="DR195" s="446"/>
      <c r="DS195" s="442">
        <v>0</v>
      </c>
      <c r="DT195" s="447">
        <v>0</v>
      </c>
      <c r="DU195" s="447">
        <f>'[7]заявки 2020-2021'!Q201</f>
        <v>0</v>
      </c>
      <c r="DV195" s="441">
        <f t="shared" si="1129"/>
        <v>0</v>
      </c>
      <c r="DW195" s="441">
        <v>0</v>
      </c>
      <c r="DX195" s="441">
        <f t="shared" si="1152"/>
        <v>0</v>
      </c>
      <c r="DY195" s="443">
        <f>'[7]заявки 2020-2021'!S201</f>
        <v>0</v>
      </c>
      <c r="DZ195" s="444">
        <f t="shared" si="1184"/>
        <v>0</v>
      </c>
      <c r="EA195" s="445">
        <f t="shared" si="1173"/>
        <v>0</v>
      </c>
      <c r="EB195" s="446"/>
    </row>
    <row r="196" ht="45.75" customHeight="1">
      <c r="A196" s="152" t="s">
        <v>367</v>
      </c>
      <c r="B196" s="441">
        <f>'[7]численность 2020'!C187</f>
        <v>12.765999794006348</v>
      </c>
      <c r="C196" s="442">
        <v>1.832479</v>
      </c>
      <c r="D196" s="442">
        <v>2.6186669999999999</v>
      </c>
      <c r="E196" s="442">
        <f>'[7]численность 2020'!D187</f>
        <v>3.9279999732971191</v>
      </c>
      <c r="F196" s="441">
        <v>0.13675200000000001</v>
      </c>
      <c r="G196" s="441">
        <f t="shared" si="1124"/>
        <v>0.20512820704369847</v>
      </c>
      <c r="H196" s="441">
        <f t="shared" si="1190"/>
        <v>0.30769231056554769</v>
      </c>
      <c r="I196" s="443">
        <f>'[7]заявки 2020-2021'!O204</f>
        <v>0</v>
      </c>
      <c r="J196" s="444">
        <f t="shared" si="1191"/>
        <v>0</v>
      </c>
      <c r="K196" s="445">
        <f t="shared" si="1154"/>
        <v>0</v>
      </c>
      <c r="L196" s="446"/>
      <c r="M196" s="442">
        <v>13</v>
      </c>
      <c r="N196" s="442">
        <v>13</v>
      </c>
      <c r="O196" s="447">
        <f>'[7]заявки 2020-2021'!K204</f>
        <v>13</v>
      </c>
      <c r="P196" s="441">
        <f t="shared" si="1125"/>
        <v>1.0183299553320937</v>
      </c>
      <c r="Q196" s="441">
        <v>1.01833</v>
      </c>
      <c r="R196" s="441">
        <f t="shared" si="1192"/>
        <v>1.0183299553320937</v>
      </c>
      <c r="S196" s="443">
        <f>'[7]заявки 2020-2021'!M204</f>
        <v>2</v>
      </c>
      <c r="T196" s="443">
        <f>'[7]заявки 2020-2021'!N204</f>
        <v>1</v>
      </c>
      <c r="U196" s="444">
        <f t="shared" si="1131"/>
        <v>1.95</v>
      </c>
      <c r="V196" s="445">
        <f t="shared" si="1132"/>
        <v>1.95</v>
      </c>
      <c r="W196" s="446">
        <v>1</v>
      </c>
      <c r="X196" s="446">
        <v>1</v>
      </c>
      <c r="Y196" s="448"/>
      <c r="Z196" s="442">
        <v>12.585566</v>
      </c>
      <c r="AA196" s="442">
        <v>6.2557039999999997</v>
      </c>
      <c r="AB196" s="442">
        <f>'[7]численность 2020'!E187</f>
        <v>6.2557039260864258</v>
      </c>
      <c r="AC196" s="441">
        <v>0.93922099999999997</v>
      </c>
      <c r="AD196" s="441">
        <v>0.49002899999999999</v>
      </c>
      <c r="AE196" s="441">
        <f t="shared" si="1133"/>
        <v>0.49002851535556863</v>
      </c>
      <c r="AF196" s="443">
        <f>'[7]заявки 2020-2021'!J204</f>
        <v>0</v>
      </c>
      <c r="AG196" s="444">
        <f t="shared" si="1155"/>
        <v>0</v>
      </c>
      <c r="AH196" s="445">
        <f t="shared" si="1134"/>
        <v>0</v>
      </c>
      <c r="AI196" s="449">
        <f t="shared" si="1135"/>
        <v>0</v>
      </c>
      <c r="AJ196" s="446"/>
      <c r="AK196" s="446"/>
      <c r="AL196" s="442">
        <v>64.136748999999995</v>
      </c>
      <c r="AM196" s="442">
        <v>61.647781000000002</v>
      </c>
      <c r="AN196" s="442">
        <f>'[7]численность 2020'!F187</f>
        <v>62.738887786865234</v>
      </c>
      <c r="AO196" s="441">
        <v>4.7863249999999997</v>
      </c>
      <c r="AP196" s="441">
        <v>4.8290600000000001</v>
      </c>
      <c r="AQ196" s="441">
        <f t="shared" si="1126"/>
        <v>4.9145299075064388</v>
      </c>
      <c r="AR196" s="443">
        <f>'[7]заявки 2020-2021'!D204</f>
        <v>4</v>
      </c>
      <c r="AS196" s="443">
        <f>'[7]заявки 2020-2021'!E204</f>
        <v>0</v>
      </c>
      <c r="AT196" s="444">
        <f t="shared" si="1156"/>
        <v>5.0191110229492191</v>
      </c>
      <c r="AU196" s="449">
        <f t="shared" si="1127"/>
        <v>4</v>
      </c>
      <c r="AV196" s="446">
        <v>4</v>
      </c>
      <c r="AW196" s="444">
        <f t="shared" ref="AW196:AW198" si="1193">IF(AV196&gt;3,AV196*0.25,0)</f>
        <v>1</v>
      </c>
      <c r="AX196" s="445">
        <f t="shared" ref="AX196:AX198" si="1194">IF(AS196&lt;AW196,AS196,AW196)</f>
        <v>0</v>
      </c>
      <c r="AY196" s="446"/>
      <c r="AZ196" s="444">
        <f t="shared" ref="AZ196:AZ198" si="1195">AV196*0.5</f>
        <v>2</v>
      </c>
      <c r="BA196" s="446">
        <v>2</v>
      </c>
      <c r="BB196" s="442">
        <v>2.3287749999999998</v>
      </c>
      <c r="BC196" s="442">
        <v>1.4790620000000001</v>
      </c>
      <c r="BD196" s="442">
        <f>'[7]численность 2020'!G187</f>
        <v>1.6639444828033447</v>
      </c>
      <c r="BE196" s="441">
        <v>0.173789</v>
      </c>
      <c r="BF196" s="441">
        <v>0.115859</v>
      </c>
      <c r="BG196" s="441">
        <f t="shared" si="1157"/>
        <v>0.13034188544986258</v>
      </c>
      <c r="BH196" s="443">
        <f>'[7]заявки 2020-2021'!B204</f>
        <v>0</v>
      </c>
      <c r="BI196" s="443">
        <f>'[7]заявки 2020-2021'!C204</f>
        <v>0</v>
      </c>
      <c r="BJ196" s="444">
        <f t="shared" si="1158"/>
        <v>4.9918334484100338e-002</v>
      </c>
      <c r="BK196" s="449">
        <f t="shared" si="1159"/>
        <v>0</v>
      </c>
      <c r="BL196" s="446"/>
      <c r="BM196" s="444">
        <f t="shared" si="1128"/>
        <v>0</v>
      </c>
      <c r="BN196" s="445">
        <f t="shared" si="1160"/>
        <v>0</v>
      </c>
      <c r="BO196" s="446"/>
      <c r="BP196" s="444">
        <f t="shared" si="1139"/>
        <v>0</v>
      </c>
      <c r="BQ196" s="446"/>
      <c r="BR196" s="442">
        <v>54.338081000000003</v>
      </c>
      <c r="BS196" s="442">
        <v>52.506690999999996</v>
      </c>
      <c r="BT196" s="442">
        <f>'[7]численность 2020'!H187</f>
        <v>53.246223449707031</v>
      </c>
      <c r="BU196" s="441">
        <v>4.0550810000000004</v>
      </c>
      <c r="BV196" s="441">
        <v>4.1130100000000001</v>
      </c>
      <c r="BW196" s="441">
        <f t="shared" si="1161"/>
        <v>4.1709403343956026</v>
      </c>
      <c r="BX196" s="443">
        <f>'[7]заявки 2020-2021'!F204</f>
        <v>4</v>
      </c>
      <c r="BY196" s="443">
        <f>'[7]заявки 2020-2021'!G204</f>
        <v>1</v>
      </c>
      <c r="BZ196" s="443">
        <f>'[7]заявки 2020-2021'!H204</f>
        <v>0</v>
      </c>
      <c r="CA196" s="444">
        <f t="shared" si="1162"/>
        <v>4.2596978759765625</v>
      </c>
      <c r="CB196" s="449">
        <f t="shared" si="1163"/>
        <v>4</v>
      </c>
      <c r="CC196" s="446">
        <v>4</v>
      </c>
      <c r="CD196" s="444">
        <f t="shared" si="1142"/>
        <v>0.5</v>
      </c>
      <c r="CE196" s="445">
        <f t="shared" si="1164"/>
        <v>0.5</v>
      </c>
      <c r="CF196" s="446">
        <v>1</v>
      </c>
      <c r="CG196" s="444">
        <f t="shared" si="1144"/>
        <v>0.5</v>
      </c>
      <c r="CH196" s="445">
        <f t="shared" si="1165"/>
        <v>0</v>
      </c>
      <c r="CI196" s="446"/>
      <c r="CJ196" s="444">
        <f t="shared" si="1146"/>
        <v>0.80000000000000004</v>
      </c>
      <c r="CK196" s="446"/>
      <c r="CL196" s="450">
        <f t="shared" si="1166"/>
        <v>1</v>
      </c>
      <c r="CM196" s="442"/>
      <c r="CN196" s="442">
        <v>0</v>
      </c>
      <c r="CO196" s="442" t="e">
        <f>#NAME?</f>
        <v>#REF!</v>
      </c>
      <c r="CP196" s="441"/>
      <c r="CQ196" s="441">
        <v>0</v>
      </c>
      <c r="CR196" s="441" t="e">
        <f>#NAME?</f>
        <v>#REF!</v>
      </c>
      <c r="CS196" s="443" t="e">
        <f>#NAME?</f>
        <v>#REF!</v>
      </c>
      <c r="CT196" s="444" t="e">
        <f t="shared" si="1187"/>
        <v>#REF!</v>
      </c>
      <c r="CU196" s="449" t="e">
        <f t="shared" si="1188"/>
        <v>#REF!</v>
      </c>
      <c r="CV196" s="446"/>
      <c r="CW196" s="444">
        <f t="shared" si="1189"/>
        <v>0</v>
      </c>
      <c r="CX196" s="446"/>
      <c r="CY196" s="442">
        <v>0</v>
      </c>
      <c r="CZ196" s="442">
        <v>0</v>
      </c>
      <c r="DA196" s="442">
        <f>'[7]численность 2020'!I187</f>
        <v>0</v>
      </c>
      <c r="DB196" s="441">
        <v>0</v>
      </c>
      <c r="DC196" s="441">
        <v>0</v>
      </c>
      <c r="DD196" s="441">
        <f t="shared" si="1167"/>
        <v>0</v>
      </c>
      <c r="DE196" s="443">
        <f>'[7]заявки 2020-2021'!I204</f>
        <v>0</v>
      </c>
      <c r="DF196" s="444">
        <f t="shared" si="1168"/>
        <v>0</v>
      </c>
      <c r="DG196" s="445">
        <f t="shared" si="1169"/>
        <v>0</v>
      </c>
      <c r="DH196" s="446"/>
      <c r="DI196" s="442">
        <v>0.38176599999999999</v>
      </c>
      <c r="DJ196" s="442">
        <v>0.24246899999999999</v>
      </c>
      <c r="DK196" s="442">
        <f>'[7]численность 2020'!J187</f>
        <v>0.24246914684772491</v>
      </c>
      <c r="DL196" s="441">
        <v>1.8992999999999999e-002</v>
      </c>
      <c r="DM196" s="441">
        <v>1.8992999999999999e-002</v>
      </c>
      <c r="DN196" s="441">
        <f t="shared" si="1170"/>
        <v>1.8993353498373427e-002</v>
      </c>
      <c r="DO196" s="443">
        <f>'[7]заявки 2020-2021'!P204</f>
        <v>0</v>
      </c>
      <c r="DP196" s="444">
        <f t="shared" si="1171"/>
        <v>2.4246914684772494e-002</v>
      </c>
      <c r="DQ196" s="445">
        <f t="shared" si="1172"/>
        <v>0</v>
      </c>
      <c r="DR196" s="446"/>
      <c r="DS196" s="442">
        <v>0</v>
      </c>
      <c r="DT196" s="447">
        <v>0</v>
      </c>
      <c r="DU196" s="447">
        <f>'[7]заявки 2020-2021'!Q204</f>
        <v>0</v>
      </c>
      <c r="DV196" s="441">
        <f t="shared" si="1129"/>
        <v>0</v>
      </c>
      <c r="DW196" s="441">
        <v>0</v>
      </c>
      <c r="DX196" s="441">
        <f t="shared" si="1152"/>
        <v>0</v>
      </c>
      <c r="DY196" s="443">
        <f>'[7]заявки 2020-2021'!S204</f>
        <v>0</v>
      </c>
      <c r="DZ196" s="444">
        <f t="shared" si="1184"/>
        <v>0</v>
      </c>
      <c r="EA196" s="445">
        <f t="shared" si="1173"/>
        <v>0</v>
      </c>
      <c r="EB196" s="446"/>
    </row>
    <row r="197" ht="45.75" customHeight="1">
      <c r="A197" s="152" t="s">
        <v>368</v>
      </c>
      <c r="B197" s="441">
        <f>'[7]численность 2020'!C190</f>
        <v>47.5</v>
      </c>
      <c r="C197" s="442">
        <v>57.953975999999997</v>
      </c>
      <c r="D197" s="442">
        <v>48.830584999999999</v>
      </c>
      <c r="E197" s="442">
        <f>'[7]численность 2020'!D190</f>
        <v>65.615859985351563</v>
      </c>
      <c r="F197" s="441">
        <v>1.2200839999999999</v>
      </c>
      <c r="G197" s="441">
        <f t="shared" ref="G197:G198" si="1196">D197/B197</f>
        <v>1.0280123258891858</v>
      </c>
      <c r="H197" s="441">
        <f t="shared" si="1190"/>
        <v>1.3813865260074014</v>
      </c>
      <c r="I197" s="443">
        <f>'[7]заявки 2020-2021'!O193</f>
        <v>10</v>
      </c>
      <c r="J197" s="444">
        <f t="shared" si="1191"/>
        <v>22.965550994873045</v>
      </c>
      <c r="K197" s="445">
        <f t="shared" si="1154"/>
        <v>10</v>
      </c>
      <c r="L197" s="446">
        <v>10</v>
      </c>
      <c r="M197" s="442">
        <v>14</v>
      </c>
      <c r="N197" s="442">
        <v>20</v>
      </c>
      <c r="O197" s="447">
        <f>'[7]заявки 2020-2021'!K193</f>
        <v>23</v>
      </c>
      <c r="P197" s="441">
        <f t="shared" ref="P197:P198" si="1197">M197/B197</f>
        <v>0.29473684210526313</v>
      </c>
      <c r="Q197" s="441">
        <v>0.42105300000000001</v>
      </c>
      <c r="R197" s="441">
        <f t="shared" si="1192"/>
        <v>0.48421052631578948</v>
      </c>
      <c r="S197" s="443">
        <f>'[7]заявки 2020-2021'!M193</f>
        <v>3</v>
      </c>
      <c r="T197" s="443">
        <f>'[7]заявки 2020-2021'!N193</f>
        <v>2</v>
      </c>
      <c r="U197" s="444">
        <f t="shared" si="1131"/>
        <v>3.4499999999999997</v>
      </c>
      <c r="V197" s="445">
        <f t="shared" si="1132"/>
        <v>3</v>
      </c>
      <c r="W197" s="446">
        <v>3</v>
      </c>
      <c r="X197" s="446">
        <v>2</v>
      </c>
      <c r="Y197" s="448"/>
      <c r="Z197" s="442">
        <v>102.923378</v>
      </c>
      <c r="AA197" s="442">
        <v>118.595024</v>
      </c>
      <c r="AB197" s="442">
        <f>'[7]численность 2020'!E190</f>
        <v>159.548095703125</v>
      </c>
      <c r="AC197" s="441">
        <v>2.1668080000000001</v>
      </c>
      <c r="AD197" s="441">
        <v>2.496737</v>
      </c>
      <c r="AE197" s="441">
        <f t="shared" si="1133"/>
        <v>3.3589072779605265</v>
      </c>
      <c r="AF197" s="443">
        <f>'[7]заявки 2020-2021'!J193</f>
        <v>7</v>
      </c>
      <c r="AG197" s="444">
        <f t="shared" si="1155"/>
        <v>7.9774047851562502</v>
      </c>
      <c r="AH197" s="445">
        <f t="shared" si="1134"/>
        <v>7</v>
      </c>
      <c r="AI197" s="449">
        <f t="shared" si="1135"/>
        <v>5.25</v>
      </c>
      <c r="AJ197" s="446">
        <v>7</v>
      </c>
      <c r="AK197" s="446">
        <v>5</v>
      </c>
      <c r="AL197" s="442">
        <v>439.67053199999998</v>
      </c>
      <c r="AM197" s="442">
        <v>495.98706099999998</v>
      </c>
      <c r="AN197" s="442">
        <f>'[7]численность 2020'!F190</f>
        <v>523.257080078125</v>
      </c>
      <c r="AO197" s="441">
        <v>9.2562219999999993</v>
      </c>
      <c r="AP197" s="441">
        <v>10.441833000000001</v>
      </c>
      <c r="AQ197" s="441">
        <f t="shared" ref="AQ197:AQ198" si="1198">AN197/B197</f>
        <v>11.015938527960527</v>
      </c>
      <c r="AR197" s="443">
        <f>'[7]заявки 2020-2021'!D193</f>
        <v>78</v>
      </c>
      <c r="AS197" s="443">
        <f>'[7]заявки 2020-2021'!E193</f>
        <v>0</v>
      </c>
      <c r="AT197" s="444">
        <f t="shared" si="1156"/>
        <v>78.488562011718741</v>
      </c>
      <c r="AU197" s="449">
        <f t="shared" ref="AU197:AU198" si="1199">IF(AR197&lt;AT197,AR197,AT197)</f>
        <v>78</v>
      </c>
      <c r="AV197" s="446">
        <v>78</v>
      </c>
      <c r="AW197" s="444">
        <f t="shared" si="1193"/>
        <v>19.5</v>
      </c>
      <c r="AX197" s="445">
        <f t="shared" si="1194"/>
        <v>0</v>
      </c>
      <c r="AY197" s="446"/>
      <c r="AZ197" s="444">
        <f t="shared" si="1195"/>
        <v>39</v>
      </c>
      <c r="BA197" s="446">
        <v>39</v>
      </c>
      <c r="BB197" s="442">
        <v>10.982872</v>
      </c>
      <c r="BC197" s="442">
        <v>15.858637999999999</v>
      </c>
      <c r="BD197" s="442">
        <f>'[7]численность 2020'!G190</f>
        <v>19.85400390625</v>
      </c>
      <c r="BE197" s="441">
        <v>0.23121800000000001</v>
      </c>
      <c r="BF197" s="441">
        <v>0.333866</v>
      </c>
      <c r="BG197" s="441">
        <f t="shared" si="1157"/>
        <v>0.41797902960526317</v>
      </c>
      <c r="BH197" s="443">
        <f>'[7]заявки 2020-2021'!B193</f>
        <v>0</v>
      </c>
      <c r="BI197" s="443">
        <f>'[7]заявки 2020-2021'!C193</f>
        <v>0</v>
      </c>
      <c r="BJ197" s="444">
        <f t="shared" si="1158"/>
        <v>0.59562011718749996</v>
      </c>
      <c r="BK197" s="449">
        <f t="shared" si="1159"/>
        <v>0</v>
      </c>
      <c r="BL197" s="446"/>
      <c r="BM197" s="444">
        <f t="shared" ref="BM197:BM198" si="1200">IF(BL197&gt;3,BL197*0.25,0)</f>
        <v>0</v>
      </c>
      <c r="BN197" s="445">
        <f t="shared" si="1160"/>
        <v>0</v>
      </c>
      <c r="BO197" s="446"/>
      <c r="BP197" s="444">
        <f t="shared" si="1139"/>
        <v>0</v>
      </c>
      <c r="BQ197" s="446"/>
      <c r="BR197" s="442">
        <v>45.869639999999997</v>
      </c>
      <c r="BS197" s="442">
        <v>58.608009000000003</v>
      </c>
      <c r="BT197" s="442">
        <f>'[7]численность 2020'!H190</f>
        <v>75.445213317871094</v>
      </c>
      <c r="BU197" s="441">
        <v>0.96567700000000001</v>
      </c>
      <c r="BV197" s="441">
        <v>1.2338530000000001</v>
      </c>
      <c r="BW197" s="441">
        <f t="shared" si="1161"/>
        <v>1.5883202803762335</v>
      </c>
      <c r="BX197" s="443">
        <f>'[7]заявки 2020-2021'!F193</f>
        <v>3</v>
      </c>
      <c r="BY197" s="443">
        <f>'[7]заявки 2020-2021'!G193</f>
        <v>0</v>
      </c>
      <c r="BZ197" s="443">
        <f>'[7]заявки 2020-2021'!H193</f>
        <v>0</v>
      </c>
      <c r="CA197" s="444">
        <f t="shared" si="1162"/>
        <v>3.7722606658935547</v>
      </c>
      <c r="CB197" s="449">
        <f t="shared" si="1163"/>
        <v>3</v>
      </c>
      <c r="CC197" s="446">
        <v>3</v>
      </c>
      <c r="CD197" s="444">
        <f t="shared" si="1142"/>
        <v>0</v>
      </c>
      <c r="CE197" s="445">
        <f t="shared" si="1164"/>
        <v>0</v>
      </c>
      <c r="CF197" s="446"/>
      <c r="CG197" s="444">
        <f t="shared" si="1144"/>
        <v>0</v>
      </c>
      <c r="CH197" s="445">
        <f t="shared" si="1165"/>
        <v>0</v>
      </c>
      <c r="CI197" s="446"/>
      <c r="CJ197" s="444">
        <f t="shared" si="1146"/>
        <v>0.60000000000000009</v>
      </c>
      <c r="CK197" s="446"/>
      <c r="CL197" s="450">
        <f t="shared" si="1166"/>
        <v>1</v>
      </c>
      <c r="CM197" s="442"/>
      <c r="CN197" s="442"/>
      <c r="CO197" s="442"/>
      <c r="CP197" s="441"/>
      <c r="CQ197" s="441"/>
      <c r="CR197" s="441"/>
      <c r="CS197" s="443"/>
      <c r="CT197" s="444"/>
      <c r="CU197" s="449"/>
      <c r="CV197" s="446"/>
      <c r="CW197" s="444"/>
      <c r="CX197" s="446"/>
      <c r="CY197" s="442">
        <v>0</v>
      </c>
      <c r="CZ197" s="442">
        <v>0</v>
      </c>
      <c r="DA197" s="442">
        <f>'[7]численность 2020'!I190</f>
        <v>0</v>
      </c>
      <c r="DB197" s="441">
        <v>0</v>
      </c>
      <c r="DC197" s="441">
        <v>0</v>
      </c>
      <c r="DD197" s="441">
        <f t="shared" si="1167"/>
        <v>0</v>
      </c>
      <c r="DE197" s="443">
        <f>'[7]заявки 2020-2021'!I193</f>
        <v>0</v>
      </c>
      <c r="DF197" s="444">
        <f t="shared" si="1168"/>
        <v>0</v>
      </c>
      <c r="DG197" s="445">
        <f t="shared" si="1169"/>
        <v>0</v>
      </c>
      <c r="DH197" s="446"/>
      <c r="DI197" s="442">
        <v>1.9063810000000001</v>
      </c>
      <c r="DJ197" s="442">
        <v>5.4256209999999996</v>
      </c>
      <c r="DK197" s="442">
        <f>'[7]численность 2020'!J190</f>
        <v>6.5095095634460449</v>
      </c>
      <c r="DL197" s="441">
        <v>0.11422400000000001</v>
      </c>
      <c r="DM197" s="441">
        <v>0.11422400000000001</v>
      </c>
      <c r="DN197" s="441">
        <f t="shared" si="1170"/>
        <v>0.1370423065988641</v>
      </c>
      <c r="DO197" s="443">
        <f>'[7]заявки 2020-2021'!P193</f>
        <v>0</v>
      </c>
      <c r="DP197" s="444">
        <f t="shared" si="1171"/>
        <v>0.65095095634460454</v>
      </c>
      <c r="DQ197" s="445">
        <f t="shared" si="1172"/>
        <v>0</v>
      </c>
      <c r="DR197" s="446"/>
      <c r="DS197" s="442">
        <v>0</v>
      </c>
      <c r="DT197" s="447">
        <v>0</v>
      </c>
      <c r="DU197" s="447">
        <f>'[7]заявки 2020-2021'!Q193</f>
        <v>0</v>
      </c>
      <c r="DV197" s="441">
        <f t="shared" ref="DV197:DV198" si="1201">DS197/B197</f>
        <v>0</v>
      </c>
      <c r="DW197" s="441">
        <v>0</v>
      </c>
      <c r="DX197" s="441">
        <f t="shared" si="1152"/>
        <v>0</v>
      </c>
      <c r="DY197" s="443">
        <f>'[7]заявки 2020-2021'!S193</f>
        <v>0</v>
      </c>
      <c r="DZ197" s="444">
        <f t="shared" si="1184"/>
        <v>0</v>
      </c>
      <c r="EA197" s="445">
        <f t="shared" si="1173"/>
        <v>0</v>
      </c>
      <c r="EB197" s="446"/>
    </row>
    <row r="198" ht="31.5">
      <c r="A198" s="152" t="s">
        <v>267</v>
      </c>
      <c r="B198" s="441">
        <f>'[7]численность 2020'!C189</f>
        <v>215.80000305175781</v>
      </c>
      <c r="C198" s="442">
        <v>63.897888000000002</v>
      </c>
      <c r="D198" s="442">
        <v>49.227035999999998</v>
      </c>
      <c r="E198" s="442">
        <f>'[7]численность 2020'!D189</f>
        <v>109.52329254150391</v>
      </c>
      <c r="F198" s="441">
        <v>0.29609799999999997</v>
      </c>
      <c r="G198" s="441">
        <f t="shared" si="1196"/>
        <v>0.22811415582164865</v>
      </c>
      <c r="H198" s="441">
        <f t="shared" si="1190"/>
        <v>0.50752220107816992</v>
      </c>
      <c r="I198" s="443">
        <f>'[7]заявки 2020-2021'!O202</f>
        <v>30</v>
      </c>
      <c r="J198" s="444">
        <f t="shared" si="1191"/>
        <v>38.333152389526362</v>
      </c>
      <c r="K198" s="445">
        <f t="shared" si="1154"/>
        <v>30</v>
      </c>
      <c r="L198" s="446">
        <v>30</v>
      </c>
      <c r="M198" s="442">
        <v>40</v>
      </c>
      <c r="N198" s="442">
        <v>40</v>
      </c>
      <c r="O198" s="447">
        <f>'[7]заявки 2020-2021'!K202</f>
        <v>50</v>
      </c>
      <c r="P198" s="441">
        <f t="shared" si="1197"/>
        <v>0.18535680924159365</v>
      </c>
      <c r="Q198" s="441">
        <v>0.18535699999999999</v>
      </c>
      <c r="R198" s="441">
        <f t="shared" si="1192"/>
        <v>0.23169601155199207</v>
      </c>
      <c r="S198" s="443">
        <f>'[7]заявки 2020-2021'!M202</f>
        <v>7</v>
      </c>
      <c r="T198" s="443">
        <f>'[7]заявки 2020-2021'!N202</f>
        <v>3</v>
      </c>
      <c r="U198" s="444">
        <f>O198*0.15</f>
        <v>7.5</v>
      </c>
      <c r="V198" s="445">
        <f t="shared" ref="V198" si="1202">IF(S198&lt;U198,S198,U198)</f>
        <v>7</v>
      </c>
      <c r="W198" s="446">
        <v>7</v>
      </c>
      <c r="X198" s="446">
        <v>3</v>
      </c>
      <c r="Y198" s="448"/>
      <c r="Z198" s="442">
        <v>49.775531999999998</v>
      </c>
      <c r="AA198" s="442">
        <v>39.199306</v>
      </c>
      <c r="AB198" s="442">
        <f>'[7]численность 2020'!E189</f>
        <v>30.983562469482422</v>
      </c>
      <c r="AC198" s="441">
        <v>0.230656</v>
      </c>
      <c r="AD198" s="441">
        <v>0.181646</v>
      </c>
      <c r="AE198" s="441">
        <f t="shared" ref="AE198" si="1203">AB198/B198</f>
        <v>0.14357535695702134</v>
      </c>
      <c r="AF198" s="443">
        <f>'[7]заявки 2020-2021'!J202</f>
        <v>0</v>
      </c>
      <c r="AG198" s="444">
        <f t="shared" si="1155"/>
        <v>0</v>
      </c>
      <c r="AH198" s="445">
        <f t="shared" ref="AH198" si="1204">IF(AF198&lt;AG198,AF198,AG198)</f>
        <v>0</v>
      </c>
      <c r="AI198" s="449">
        <f t="shared" ref="AI198" si="1205">AJ198*0.75</f>
        <v>0</v>
      </c>
      <c r="AJ198" s="446"/>
      <c r="AK198" s="446"/>
      <c r="AL198" s="442">
        <v>1430.7529300000001</v>
      </c>
      <c r="AM198" s="442">
        <v>1249.1423339999999</v>
      </c>
      <c r="AN198" s="442">
        <f>'[7]численность 2020'!F189</f>
        <v>1590.383056640625</v>
      </c>
      <c r="AO198" s="441">
        <v>6.6299950000000001</v>
      </c>
      <c r="AP198" s="441">
        <v>5.7884260000000003</v>
      </c>
      <c r="AQ198" s="441">
        <f t="shared" si="1198"/>
        <v>7.369708221269974</v>
      </c>
      <c r="AR198" s="443">
        <f>'[7]заявки 2020-2021'!D202</f>
        <v>125</v>
      </c>
      <c r="AS198" s="443">
        <f>'[7]заявки 2020-2021'!E202</f>
        <v>4</v>
      </c>
      <c r="AT198" s="444">
        <f t="shared" si="1156"/>
        <v>159.03830566406251</v>
      </c>
      <c r="AU198" s="449">
        <f t="shared" si="1199"/>
        <v>125</v>
      </c>
      <c r="AV198" s="446">
        <v>125</v>
      </c>
      <c r="AW198" s="444">
        <f t="shared" si="1193"/>
        <v>31.25</v>
      </c>
      <c r="AX198" s="445">
        <f t="shared" si="1194"/>
        <v>4</v>
      </c>
      <c r="AY198" s="446">
        <v>4</v>
      </c>
      <c r="AZ198" s="444">
        <f t="shared" si="1195"/>
        <v>62.5</v>
      </c>
      <c r="BA198" s="446">
        <v>62</v>
      </c>
      <c r="BB198" s="442">
        <v>14.122358999999999</v>
      </c>
      <c r="BC198" s="442">
        <v>6.9510399999999999</v>
      </c>
      <c r="BD198" s="442">
        <f>'[7]численность 2020'!G189</f>
        <v>7.3255710601806641</v>
      </c>
      <c r="BE198" s="441">
        <v>6.5442e-002</v>
      </c>
      <c r="BF198" s="441">
        <v>3.2210999999999997e-002</v>
      </c>
      <c r="BG198" s="441">
        <f t="shared" si="1157"/>
        <v>3.3946111939691159e-002</v>
      </c>
      <c r="BH198" s="443">
        <f>'[7]заявки 2020-2021'!B202</f>
        <v>0</v>
      </c>
      <c r="BI198" s="443">
        <f>'[7]заявки 2020-2021'!C202</f>
        <v>0</v>
      </c>
      <c r="BJ198" s="444">
        <f t="shared" si="1158"/>
        <v>0.2197671318054199</v>
      </c>
      <c r="BK198" s="449">
        <f t="shared" si="1159"/>
        <v>0</v>
      </c>
      <c r="BL198" s="446"/>
      <c r="BM198" s="444">
        <f t="shared" si="1200"/>
        <v>0</v>
      </c>
      <c r="BN198" s="445">
        <f t="shared" si="1160"/>
        <v>0</v>
      </c>
      <c r="BO198" s="446"/>
      <c r="BP198" s="444">
        <f>BL198*0.2</f>
        <v>0</v>
      </c>
      <c r="BQ198" s="446"/>
      <c r="BR198" s="442">
        <v>268.32482900000002</v>
      </c>
      <c r="BS198" s="442">
        <v>243.28639200000001</v>
      </c>
      <c r="BT198" s="442">
        <f>'[7]численность 2020'!H189</f>
        <v>285.697265625</v>
      </c>
      <c r="BU198" s="441">
        <v>1.2433959999999999</v>
      </c>
      <c r="BV198" s="441">
        <v>1.12737</v>
      </c>
      <c r="BW198" s="441">
        <f t="shared" si="1161"/>
        <v>1.3238983391324508</v>
      </c>
      <c r="BX198" s="443">
        <f>'[7]заявки 2020-2021'!F202</f>
        <v>14</v>
      </c>
      <c r="BY198" s="443">
        <f>'[7]заявки 2020-2021'!G202</f>
        <v>2</v>
      </c>
      <c r="BZ198" s="443">
        <f>'[7]заявки 2020-2021'!H202</f>
        <v>1</v>
      </c>
      <c r="CA198" s="444">
        <f t="shared" si="1162"/>
        <v>14.284863281250001</v>
      </c>
      <c r="CB198" s="449">
        <f t="shared" si="1163"/>
        <v>14</v>
      </c>
      <c r="CC198" s="446">
        <v>14</v>
      </c>
      <c r="CD198" s="444">
        <f t="shared" ref="CD198" si="1206">IF(CC198&gt;3,CC198*0.125,0)</f>
        <v>1.75</v>
      </c>
      <c r="CE198" s="445">
        <f t="shared" si="1164"/>
        <v>1.75</v>
      </c>
      <c r="CF198" s="446">
        <v>2</v>
      </c>
      <c r="CG198" s="444">
        <f t="shared" ref="CG198" si="1207">IF(CC198&gt;3,CC198*0.125,0)</f>
        <v>1.75</v>
      </c>
      <c r="CH198" s="445">
        <f t="shared" si="1165"/>
        <v>1</v>
      </c>
      <c r="CI198" s="446">
        <v>1</v>
      </c>
      <c r="CJ198" s="444">
        <f>CC198*0.2</f>
        <v>2.8000000000000003</v>
      </c>
      <c r="CK198" s="446">
        <v>2</v>
      </c>
      <c r="CL198" s="450">
        <f t="shared" si="1166"/>
        <v>1</v>
      </c>
      <c r="CM198" s="442">
        <v>0</v>
      </c>
      <c r="CN198" s="442">
        <v>0</v>
      </c>
      <c r="CO198" s="442" t="e">
        <f>#NAME?</f>
        <v>#REF!</v>
      </c>
      <c r="CP198" s="441">
        <v>0</v>
      </c>
      <c r="CQ198" s="441">
        <v>0</v>
      </c>
      <c r="CR198" s="441" t="e">
        <f>#NAME?</f>
        <v>#REF!</v>
      </c>
      <c r="CS198" s="443" t="e">
        <f>#NAME?</f>
        <v>#REF!</v>
      </c>
      <c r="CT198" s="444" t="e">
        <f t="shared" si="1187"/>
        <v>#REF!</v>
      </c>
      <c r="CU198" s="449" t="e">
        <f t="shared" si="1188"/>
        <v>#REF!</v>
      </c>
      <c r="CV198" s="446"/>
      <c r="CW198" s="444">
        <f t="shared" si="1189"/>
        <v>0</v>
      </c>
      <c r="CX198" s="446"/>
      <c r="CY198" s="442">
        <v>0</v>
      </c>
      <c r="CZ198" s="442">
        <v>0</v>
      </c>
      <c r="DA198" s="442">
        <f>'[7]численность 2020'!I189</f>
        <v>0</v>
      </c>
      <c r="DB198" s="441">
        <v>0</v>
      </c>
      <c r="DC198" s="441">
        <v>0</v>
      </c>
      <c r="DD198" s="441">
        <f t="shared" si="1167"/>
        <v>0</v>
      </c>
      <c r="DE198" s="443">
        <f>'[7]заявки 2020-2021'!I202</f>
        <v>0</v>
      </c>
      <c r="DF198" s="444">
        <f t="shared" si="1168"/>
        <v>0</v>
      </c>
      <c r="DG198" s="445">
        <f t="shared" si="1169"/>
        <v>0</v>
      </c>
      <c r="DH198" s="446"/>
      <c r="DI198" s="442">
        <v>2.3151410000000001</v>
      </c>
      <c r="DJ198" s="442">
        <v>1.1395150000000001</v>
      </c>
      <c r="DK198" s="442">
        <f>'[7]численность 2020'!J189</f>
        <v>2.4018266201019287</v>
      </c>
      <c r="DL198" s="441">
        <v>5.28e-003</v>
      </c>
      <c r="DM198" s="441">
        <v>5.28e-003</v>
      </c>
      <c r="DN198" s="441">
        <f t="shared" si="1170"/>
        <v>1.112987296634037e-002</v>
      </c>
      <c r="DO198" s="443">
        <f>'[7]заявки 2020-2021'!P202</f>
        <v>0</v>
      </c>
      <c r="DP198" s="444">
        <f t="shared" si="1171"/>
        <v>0.24018266201019289</v>
      </c>
      <c r="DQ198" s="445">
        <f t="shared" si="1172"/>
        <v>0</v>
      </c>
      <c r="DR198" s="446"/>
      <c r="DS198" s="442">
        <v>100</v>
      </c>
      <c r="DT198" s="447">
        <v>100</v>
      </c>
      <c r="DU198" s="447">
        <f>'[7]заявки 2020-2021'!Q202</f>
        <v>150</v>
      </c>
      <c r="DV198" s="441">
        <f t="shared" si="1201"/>
        <v>0.46339202310398414</v>
      </c>
      <c r="DW198" s="441">
        <v>0.46339200000000003</v>
      </c>
      <c r="DX198" s="441">
        <f t="shared" ref="DX198" si="1208">DU198/B198</f>
        <v>0.69508803465597613</v>
      </c>
      <c r="DY198" s="443">
        <f>'[7]заявки 2020-2021'!S202</f>
        <v>3</v>
      </c>
      <c r="DZ198" s="444">
        <f t="shared" si="1184"/>
        <v>15</v>
      </c>
      <c r="EA198" s="445">
        <f t="shared" si="1173"/>
        <v>3</v>
      </c>
      <c r="EB198" s="446">
        <v>3</v>
      </c>
    </row>
    <row r="199" ht="12.75">
      <c r="A199" s="338"/>
      <c r="B199" s="339"/>
      <c r="C199" s="339"/>
      <c r="D199" s="339"/>
      <c r="E199" s="340"/>
      <c r="F199" s="447"/>
      <c r="G199" s="441"/>
      <c r="H199" s="442"/>
      <c r="I199" s="443"/>
      <c r="J199" s="483"/>
      <c r="K199" s="484"/>
      <c r="L199" s="446"/>
      <c r="M199" s="339"/>
      <c r="N199" s="339"/>
      <c r="O199" s="442">
        <f>'[8]заявки 2018-2019'!K200</f>
        <v>0</v>
      </c>
      <c r="P199" s="447"/>
      <c r="Q199" s="441"/>
      <c r="R199" s="442"/>
      <c r="S199" s="443"/>
      <c r="T199" s="443"/>
      <c r="U199" s="483"/>
      <c r="V199" s="484"/>
      <c r="W199" s="446"/>
      <c r="X199" s="446"/>
      <c r="Y199" s="448"/>
      <c r="Z199" s="339"/>
      <c r="AA199" s="339"/>
      <c r="AB199" s="340"/>
      <c r="AC199" s="447"/>
      <c r="AD199" s="441"/>
      <c r="AE199" s="442"/>
      <c r="AF199" s="443"/>
      <c r="AG199" s="483"/>
      <c r="AH199" s="484"/>
      <c r="AI199" s="484"/>
      <c r="AJ199" s="446"/>
      <c r="AK199" s="446"/>
      <c r="AL199" s="339"/>
      <c r="AM199" s="339"/>
      <c r="AN199" s="340"/>
      <c r="AO199" s="447"/>
      <c r="AP199" s="441"/>
      <c r="AQ199" s="442"/>
      <c r="AR199" s="443"/>
      <c r="AS199" s="443"/>
      <c r="AT199" s="483"/>
      <c r="AU199" s="485"/>
      <c r="AV199" s="446"/>
      <c r="AW199" s="483"/>
      <c r="AX199" s="484"/>
      <c r="AY199" s="446"/>
      <c r="AZ199" s="483"/>
      <c r="BA199" s="446"/>
      <c r="BB199" s="339"/>
      <c r="BC199" s="339"/>
      <c r="BD199" s="340"/>
      <c r="BE199" s="447"/>
      <c r="BF199" s="441"/>
      <c r="BG199" s="442"/>
      <c r="BH199" s="443"/>
      <c r="BI199" s="443"/>
      <c r="BJ199" s="483"/>
      <c r="BK199" s="485"/>
      <c r="BL199" s="446"/>
      <c r="BM199" s="483"/>
      <c r="BN199" s="484"/>
      <c r="BO199" s="446"/>
      <c r="BP199" s="483"/>
      <c r="BQ199" s="446"/>
      <c r="BR199" s="339"/>
      <c r="BS199" s="339"/>
      <c r="BT199" s="340"/>
      <c r="BU199" s="447"/>
      <c r="BV199" s="441"/>
      <c r="BW199" s="442"/>
      <c r="BX199" s="443"/>
      <c r="BY199" s="443"/>
      <c r="BZ199" s="443"/>
      <c r="CA199" s="483"/>
      <c r="CB199" s="485"/>
      <c r="CC199" s="446"/>
      <c r="CD199" s="483"/>
      <c r="CE199" s="484"/>
      <c r="CF199" s="446"/>
      <c r="CG199" s="483"/>
      <c r="CH199" s="445">
        <f t="shared" ref="CH199" si="1209">IF(BZ199&lt;CG199,BZ199,CG199)</f>
        <v>0</v>
      </c>
      <c r="CI199" s="446"/>
      <c r="CJ199" s="483"/>
      <c r="CK199" s="446"/>
      <c r="CL199" s="446"/>
      <c r="CM199" s="339"/>
      <c r="CN199" s="339"/>
      <c r="CO199" s="339"/>
      <c r="CP199" s="447"/>
      <c r="CQ199" s="441"/>
      <c r="CR199" s="442"/>
      <c r="CS199" s="443"/>
      <c r="CT199" s="483"/>
      <c r="CU199" s="485"/>
      <c r="CV199" s="446"/>
      <c r="CW199" s="483"/>
      <c r="CX199" s="446"/>
      <c r="CY199" s="339"/>
      <c r="CZ199" s="339"/>
      <c r="DA199" s="340"/>
      <c r="DB199" s="447"/>
      <c r="DC199" s="441"/>
      <c r="DD199" s="442"/>
      <c r="DE199" s="443"/>
      <c r="DF199" s="483"/>
      <c r="DG199" s="484"/>
      <c r="DH199" s="446"/>
      <c r="DI199" s="339"/>
      <c r="DJ199" s="339"/>
      <c r="DK199" s="339"/>
      <c r="DL199" s="447"/>
      <c r="DM199" s="441"/>
      <c r="DN199" s="442"/>
      <c r="DO199" s="443"/>
      <c r="DP199" s="483"/>
      <c r="DQ199" s="484"/>
      <c r="DR199" s="446"/>
      <c r="DS199" s="339"/>
      <c r="DT199" s="339">
        <v>0</v>
      </c>
      <c r="DU199" s="339"/>
      <c r="DV199" s="441"/>
      <c r="DW199" s="442"/>
      <c r="DY199" s="443"/>
      <c r="DZ199" s="483"/>
      <c r="EA199" s="484"/>
      <c r="EB199" s="446"/>
    </row>
    <row r="200" ht="12.75">
      <c r="A200" s="486" t="s">
        <v>1008</v>
      </c>
      <c r="B200" s="487"/>
      <c r="C200" s="487"/>
      <c r="D200" s="488">
        <f>SUM(D5:D198)</f>
        <v>213366.06806420442</v>
      </c>
      <c r="E200" s="488">
        <f>SUM(E5:E198)</f>
        <v>229163.31309276819</v>
      </c>
      <c r="F200" s="488"/>
      <c r="G200" s="488"/>
      <c r="H200" s="488"/>
      <c r="I200" s="488">
        <f>SUM(I5:I198)</f>
        <v>86911</v>
      </c>
      <c r="J200" s="488">
        <f>SUM(J5:J198)</f>
        <v>80069.184924697896</v>
      </c>
      <c r="K200" s="488">
        <f>SUM(K5:K198)</f>
        <v>75723.339308547977</v>
      </c>
      <c r="L200" s="488">
        <f>SUM(L5:L198)</f>
        <v>74866</v>
      </c>
      <c r="M200" s="487"/>
      <c r="N200" s="488">
        <f t="shared" ref="N200:X200" si="1210">SUM(N5:N198)</f>
        <v>18902.671347949901</v>
      </c>
      <c r="O200" s="488">
        <f t="shared" si="1210"/>
        <v>21614</v>
      </c>
      <c r="P200" s="488" t="e">
        <f t="shared" si="1210"/>
        <v>#DIV/0!</v>
      </c>
      <c r="Q200" s="488" t="e">
        <f t="shared" si="1210"/>
        <v>#DIV/0!</v>
      </c>
      <c r="R200" s="488" t="e">
        <f t="shared" si="1210"/>
        <v>#DIV/0!</v>
      </c>
      <c r="S200" s="488">
        <f t="shared" si="1210"/>
        <v>1982</v>
      </c>
      <c r="T200" s="488">
        <f t="shared" si="1210"/>
        <v>1100</v>
      </c>
      <c r="U200" s="488">
        <f t="shared" si="1210"/>
        <v>3242.0999999999995</v>
      </c>
      <c r="V200" s="488">
        <f t="shared" si="1210"/>
        <v>1892.3999999999999</v>
      </c>
      <c r="W200" s="488">
        <f t="shared" si="1210"/>
        <v>1915</v>
      </c>
      <c r="X200" s="488">
        <f t="shared" si="1210"/>
        <v>1070</v>
      </c>
      <c r="Y200" s="489"/>
      <c r="Z200" s="487"/>
      <c r="AA200" s="488">
        <f t="shared" ref="AA200:AH200" si="1211">SUM(AA5:AA198)</f>
        <v>104678.16526099632</v>
      </c>
      <c r="AB200" s="488">
        <f t="shared" si="1211"/>
        <v>114259.35910317302</v>
      </c>
      <c r="AC200" s="488" t="e">
        <f t="shared" si="1211"/>
        <v>#DIV/0!</v>
      </c>
      <c r="AD200" s="488" t="e">
        <f t="shared" si="1211"/>
        <v>#DIV/0!</v>
      </c>
      <c r="AE200" s="488" t="e">
        <f t="shared" si="1211"/>
        <v>#DIV/0!</v>
      </c>
      <c r="AF200" s="488">
        <f t="shared" si="1211"/>
        <v>5492</v>
      </c>
      <c r="AG200" s="488">
        <f t="shared" si="1211"/>
        <v>5703.7470087051406</v>
      </c>
      <c r="AH200" s="488">
        <f t="shared" si="1211"/>
        <v>5275.3191898345958</v>
      </c>
      <c r="AI200" s="488"/>
      <c r="AJ200" s="488">
        <f>SUM(AJ5:AJ198)</f>
        <v>5194</v>
      </c>
      <c r="AK200" s="488">
        <f>SUM(AK5:AK198)</f>
        <v>3862</v>
      </c>
      <c r="AL200" s="488"/>
      <c r="AM200" s="488">
        <f>SUM(AM5:AM198)</f>
        <v>82140.337720025273</v>
      </c>
      <c r="AN200" s="488">
        <f>SUM(AN5:AN198)</f>
        <v>90553.346274018288</v>
      </c>
      <c r="AO200" s="490"/>
      <c r="AP200" s="488"/>
      <c r="AQ200" s="488"/>
      <c r="AR200" s="488">
        <f>SUM(AR5:AR198)</f>
        <v>6071</v>
      </c>
      <c r="AS200" s="488"/>
      <c r="AT200" s="488">
        <f t="shared" ref="AT200:BA200" si="1212">SUM(AT5:AT198)</f>
        <v>9137.4982566452018</v>
      </c>
      <c r="AU200" s="491">
        <f t="shared" si="1212"/>
        <v>5797.3571850585931</v>
      </c>
      <c r="AV200" s="488">
        <f t="shared" si="1212"/>
        <v>5811</v>
      </c>
      <c r="AW200" s="488">
        <f t="shared" si="1212"/>
        <v>1445.25</v>
      </c>
      <c r="AX200" s="488">
        <f t="shared" si="1212"/>
        <v>530.5</v>
      </c>
      <c r="AY200" s="488">
        <f t="shared" si="1212"/>
        <v>488</v>
      </c>
      <c r="AZ200" s="488">
        <f t="shared" si="1212"/>
        <v>2905.5</v>
      </c>
      <c r="BA200" s="488">
        <f t="shared" si="1212"/>
        <v>2861</v>
      </c>
      <c r="BB200" s="488"/>
      <c r="BC200" s="488">
        <f>SUM(BC5:BC198)</f>
        <v>57862.789305166873</v>
      </c>
      <c r="BD200" s="488">
        <f>SUM(BD5:BD198)</f>
        <v>62070.165477514267</v>
      </c>
      <c r="BE200" s="490"/>
      <c r="BF200" s="488"/>
      <c r="BG200" s="488"/>
      <c r="BH200" s="488">
        <f t="shared" ref="BH200:BQ200" si="1213">SUM(BH5:BH198)</f>
        <v>2563</v>
      </c>
      <c r="BI200" s="488">
        <f t="shared" si="1213"/>
        <v>330</v>
      </c>
      <c r="BJ200" s="488">
        <f t="shared" si="1213"/>
        <v>2588.3915873706333</v>
      </c>
      <c r="BK200" s="491">
        <f t="shared" si="1213"/>
        <v>2112.4312999725344</v>
      </c>
      <c r="BL200" s="488">
        <f t="shared" si="1213"/>
        <v>2159</v>
      </c>
      <c r="BM200" s="488">
        <f t="shared" si="1213"/>
        <v>526.75</v>
      </c>
      <c r="BN200" s="488">
        <f t="shared" si="1213"/>
        <v>313.5</v>
      </c>
      <c r="BO200" s="488">
        <f t="shared" si="1213"/>
        <v>309</v>
      </c>
      <c r="BP200" s="488">
        <f t="shared" si="1213"/>
        <v>431.19999999999987</v>
      </c>
      <c r="BQ200" s="488">
        <f t="shared" si="1213"/>
        <v>367</v>
      </c>
      <c r="BR200" s="488"/>
      <c r="BS200" s="488">
        <f>SUM(BS5:BS198)</f>
        <v>59783.581344789811</v>
      </c>
      <c r="BT200" s="488">
        <f>SUM(BT5:BT198)</f>
        <v>66785.518806934357</v>
      </c>
      <c r="BU200" s="490"/>
      <c r="BV200" s="488"/>
      <c r="BW200" s="488"/>
      <c r="BX200" s="488">
        <f>SUM(BX5:BX198)</f>
        <v>3024</v>
      </c>
      <c r="BY200" s="488"/>
      <c r="BZ200" s="488"/>
      <c r="CA200" s="488">
        <f t="shared" ref="CA200:CX200" si="1214">SUM(CA5:CA198)</f>
        <v>3458.7225106787687</v>
      </c>
      <c r="CB200" s="491">
        <f t="shared" si="1214"/>
        <v>2745.5995144081112</v>
      </c>
      <c r="CC200" s="488">
        <f t="shared" si="1214"/>
        <v>2728</v>
      </c>
      <c r="CD200" s="488">
        <f t="shared" si="1214"/>
        <v>335.25</v>
      </c>
      <c r="CE200" s="488">
        <f t="shared" si="1214"/>
        <v>296.125</v>
      </c>
      <c r="CF200" s="488">
        <f t="shared" si="1214"/>
        <v>334</v>
      </c>
      <c r="CG200" s="488">
        <f t="shared" si="1214"/>
        <v>335.25</v>
      </c>
      <c r="CH200" s="488">
        <f t="shared" si="1214"/>
        <v>237.875</v>
      </c>
      <c r="CI200" s="488">
        <f t="shared" si="1214"/>
        <v>248</v>
      </c>
      <c r="CJ200" s="488">
        <f t="shared" si="1214"/>
        <v>544.60000000000014</v>
      </c>
      <c r="CK200" s="488">
        <f t="shared" si="1214"/>
        <v>484</v>
      </c>
      <c r="CL200" s="488">
        <f t="shared" si="1214"/>
        <v>187</v>
      </c>
      <c r="CM200" s="488">
        <f t="shared" si="1214"/>
        <v>2810</v>
      </c>
      <c r="CN200" s="488">
        <f t="shared" si="1214"/>
        <v>3808</v>
      </c>
      <c r="CO200" s="488" t="e">
        <f t="shared" si="1214"/>
        <v>#REF!</v>
      </c>
      <c r="CP200" s="488">
        <f t="shared" si="1214"/>
        <v>22.430000000000003</v>
      </c>
      <c r="CQ200" s="488">
        <f t="shared" si="1214"/>
        <v>15.02</v>
      </c>
      <c r="CR200" s="488" t="e">
        <f t="shared" si="1214"/>
        <v>#REF!</v>
      </c>
      <c r="CS200" s="488" t="e">
        <f t="shared" si="1214"/>
        <v>#REF!</v>
      </c>
      <c r="CT200" s="488" t="e">
        <f t="shared" si="1214"/>
        <v>#REF!</v>
      </c>
      <c r="CU200" s="488" t="e">
        <f t="shared" si="1214"/>
        <v>#REF!</v>
      </c>
      <c r="CV200" s="488">
        <f t="shared" si="1214"/>
        <v>0</v>
      </c>
      <c r="CW200" s="488">
        <f t="shared" si="1214"/>
        <v>0</v>
      </c>
      <c r="CX200" s="488">
        <f t="shared" si="1214"/>
        <v>0</v>
      </c>
      <c r="CY200" s="488"/>
      <c r="CZ200" s="488">
        <f>SUM(CZ5:CZ198)</f>
        <v>27601.889003618086</v>
      </c>
      <c r="DA200" s="488">
        <f>SUM(DA5:DA198)</f>
        <v>25648.606538772583</v>
      </c>
      <c r="DB200" s="490"/>
      <c r="DC200" s="488"/>
      <c r="DD200" s="488"/>
      <c r="DE200" s="488">
        <f>SUM(DE5:DE198)</f>
        <v>2632</v>
      </c>
      <c r="DF200" s="488">
        <f>SUM(DF5:DF198)</f>
        <v>4585.5131595611583</v>
      </c>
      <c r="DG200" s="488">
        <f>SUM(DG5:DG198)</f>
        <v>2076.4363511657712</v>
      </c>
      <c r="DH200" s="488">
        <f>SUM(DH5:DH198)</f>
        <v>1535</v>
      </c>
      <c r="DI200" s="488"/>
      <c r="DJ200" s="488">
        <f>SUM(DJ5:DJ198)</f>
        <v>2731.0049492419516</v>
      </c>
      <c r="DK200" s="488">
        <f>SUM(DK5:DK198)</f>
        <v>2659.9445280507207</v>
      </c>
      <c r="DL200" s="488" t="e">
        <f>SUM(DM5:DM198)</f>
        <v>#DIV/0!</v>
      </c>
      <c r="DM200" s="488" t="e">
        <f>SUM(DN5:DN198)</f>
        <v>#DIV/0!</v>
      </c>
      <c r="DN200" s="488">
        <f>SUM(DO5:DO198)</f>
        <v>146</v>
      </c>
      <c r="DO200" s="488">
        <f>SUM(DP5:DP198)</f>
        <v>265.99445280507206</v>
      </c>
      <c r="DP200" s="488">
        <f>SUM(DP5:DP198)</f>
        <v>265.99445280507206</v>
      </c>
      <c r="DQ200" s="488">
        <f>SUM(DQ5:DQ198)</f>
        <v>136.32194138765334</v>
      </c>
      <c r="DR200" s="488">
        <f>SUM(DR5:DR198)</f>
        <v>123</v>
      </c>
      <c r="DS200" s="487"/>
      <c r="DT200" s="488">
        <f>SUM(DT5:DT198)</f>
        <v>4992</v>
      </c>
      <c r="DU200" s="488">
        <f>SUM(DU5:DU198)</f>
        <v>6391</v>
      </c>
      <c r="DV200" s="488"/>
      <c r="DW200" s="488"/>
      <c r="DX200" s="488"/>
      <c r="DY200" s="488">
        <f>SUM(DY5:DY198)</f>
        <v>206</v>
      </c>
      <c r="DZ200" s="488">
        <f>SUM(DZ5:DZ198)</f>
        <v>639.10000000000014</v>
      </c>
      <c r="EA200" s="488">
        <f>SUM(EA5:EA198)</f>
        <v>206</v>
      </c>
      <c r="EB200" s="488">
        <f>SUM(EB5:EB198)</f>
        <v>200</v>
      </c>
    </row>
    <row r="201" ht="12.75">
      <c r="A201" s="486" t="s">
        <v>1009</v>
      </c>
      <c r="B201" s="487"/>
      <c r="C201" s="487"/>
      <c r="D201" s="487"/>
      <c r="E201" s="492"/>
      <c r="F201" s="447"/>
      <c r="G201" s="446"/>
      <c r="H201" s="446"/>
      <c r="I201" s="446"/>
      <c r="J201" s="483"/>
      <c r="K201" s="484"/>
      <c r="L201" s="446"/>
      <c r="M201" s="487"/>
      <c r="N201" s="487"/>
      <c r="O201" s="442">
        <f>'[8]заявки 2018-2019'!K192</f>
        <v>14</v>
      </c>
      <c r="P201" s="447"/>
      <c r="Q201" s="446"/>
      <c r="R201" s="446"/>
      <c r="S201" s="446"/>
      <c r="T201" s="446"/>
      <c r="U201" s="483"/>
      <c r="V201" s="484"/>
      <c r="W201" s="446"/>
      <c r="X201" s="446"/>
      <c r="Y201" s="493"/>
      <c r="Z201" s="487"/>
      <c r="AA201" s="487"/>
      <c r="AB201" s="492"/>
      <c r="AC201" s="447"/>
      <c r="AD201" s="446"/>
      <c r="AE201" s="446"/>
      <c r="AF201" s="446"/>
      <c r="AG201" s="483"/>
      <c r="AH201" s="484"/>
      <c r="AI201" s="484"/>
      <c r="AJ201" s="484"/>
      <c r="AK201" s="446"/>
      <c r="AL201" s="487"/>
      <c r="AM201" s="487"/>
      <c r="AN201" s="492"/>
      <c r="AO201" s="447"/>
      <c r="AP201" s="446"/>
      <c r="AQ201" s="446"/>
      <c r="AR201" s="446"/>
      <c r="AS201" s="446"/>
      <c r="AT201" s="483"/>
      <c r="AU201" s="485"/>
      <c r="AV201" s="446"/>
      <c r="AW201" s="494"/>
      <c r="AX201" s="494"/>
      <c r="AY201" s="446"/>
      <c r="AZ201" s="494"/>
      <c r="BA201" s="446"/>
      <c r="BB201" s="487"/>
      <c r="BC201" s="487"/>
      <c r="BD201" s="492"/>
      <c r="BE201" s="447"/>
      <c r="BF201" s="446"/>
      <c r="BG201" s="446"/>
      <c r="BH201" s="446"/>
      <c r="BI201" s="446"/>
      <c r="BJ201" s="483"/>
      <c r="BK201" s="485"/>
      <c r="BL201" s="446"/>
      <c r="BM201" s="494"/>
      <c r="BN201" s="494"/>
      <c r="BO201" s="446"/>
      <c r="BP201" s="494"/>
      <c r="BQ201" s="446"/>
      <c r="BR201" s="487"/>
      <c r="BS201" s="487"/>
      <c r="BT201" s="492"/>
      <c r="BU201" s="447"/>
      <c r="BV201" s="446"/>
      <c r="BW201" s="446"/>
      <c r="BX201" s="446"/>
      <c r="BY201" s="446"/>
      <c r="BZ201" s="446"/>
      <c r="CA201" s="483"/>
      <c r="CB201" s="485"/>
      <c r="CC201" s="446"/>
      <c r="CD201" s="494"/>
      <c r="CE201" s="494"/>
      <c r="CF201" s="446"/>
      <c r="CG201" s="494"/>
      <c r="CH201" s="494"/>
      <c r="CI201" s="446"/>
      <c r="CJ201" s="494"/>
      <c r="CK201" s="446"/>
      <c r="CL201" s="446"/>
      <c r="CM201" s="487"/>
      <c r="CN201" s="487"/>
      <c r="CO201" s="487"/>
      <c r="CP201" s="447"/>
      <c r="CQ201" s="446"/>
      <c r="CR201" s="446"/>
      <c r="CS201" s="446"/>
      <c r="CT201" s="483"/>
      <c r="CU201" s="485"/>
      <c r="CV201" s="446"/>
      <c r="CW201" s="494"/>
      <c r="CX201" s="446"/>
      <c r="CY201" s="493"/>
      <c r="CZ201" s="493"/>
      <c r="DA201" s="493"/>
      <c r="DB201" s="493"/>
      <c r="DC201" s="493"/>
      <c r="DD201" s="493"/>
      <c r="DE201" s="495"/>
      <c r="DF201" s="493"/>
      <c r="DG201" s="493"/>
      <c r="DH201" s="446"/>
      <c r="DI201" s="493"/>
      <c r="DJ201" s="493"/>
      <c r="DK201" s="493"/>
      <c r="DL201" s="493"/>
      <c r="DM201" s="493"/>
      <c r="DN201" s="493"/>
      <c r="DO201" s="495"/>
      <c r="DP201" s="493"/>
      <c r="DQ201" s="493"/>
      <c r="DR201" s="446"/>
      <c r="DS201" s="487"/>
      <c r="DT201" s="487"/>
      <c r="DU201" s="487"/>
      <c r="DV201" s="447"/>
      <c r="DW201" s="446"/>
      <c r="DX201" s="446"/>
      <c r="DY201" s="446"/>
      <c r="DZ201" s="483"/>
      <c r="EA201" s="484"/>
      <c r="EB201" s="446"/>
    </row>
    <row r="202" ht="12.75">
      <c r="A202" s="496" t="s">
        <v>1010</v>
      </c>
      <c r="B202" s="487"/>
      <c r="C202" s="487"/>
      <c r="D202" s="487"/>
      <c r="E202" s="492"/>
      <c r="F202" s="447"/>
      <c r="G202" s="446"/>
      <c r="H202" s="446"/>
      <c r="I202" s="446"/>
      <c r="J202" s="483"/>
      <c r="K202" s="484"/>
      <c r="L202" s="446"/>
      <c r="M202" s="487"/>
      <c r="N202" s="487"/>
      <c r="O202" s="442">
        <f>'[8]заявки 2018-2019'!K201</f>
        <v>40</v>
      </c>
      <c r="P202" s="447"/>
      <c r="Q202" s="446"/>
      <c r="R202" s="446"/>
      <c r="S202" s="446"/>
      <c r="T202" s="446"/>
      <c r="U202" s="483"/>
      <c r="V202" s="484"/>
      <c r="W202" s="446"/>
      <c r="X202" s="446"/>
      <c r="Y202" s="493"/>
      <c r="Z202" s="487"/>
      <c r="AA202" s="487"/>
      <c r="AB202" s="492"/>
      <c r="AC202" s="447"/>
      <c r="AD202" s="446"/>
      <c r="AE202" s="446"/>
      <c r="AF202" s="446"/>
      <c r="AG202" s="483"/>
      <c r="AH202" s="484"/>
      <c r="AI202" s="484"/>
      <c r="AJ202" s="484"/>
      <c r="AK202" s="446"/>
      <c r="AL202" s="487"/>
      <c r="AM202" s="487"/>
      <c r="AN202" s="492"/>
      <c r="AO202" s="447"/>
      <c r="AP202" s="446"/>
      <c r="AQ202" s="446"/>
      <c r="AR202" s="446"/>
      <c r="AS202" s="446"/>
      <c r="AT202" s="483"/>
      <c r="AU202" s="485"/>
      <c r="AV202" s="446">
        <f>AV200-BA200</f>
        <v>2950</v>
      </c>
      <c r="AW202" s="494"/>
      <c r="AX202" s="494"/>
      <c r="AY202" s="446">
        <f>AY201-AY200</f>
        <v>-488</v>
      </c>
      <c r="AZ202" s="494"/>
      <c r="BA202" s="446">
        <f>BA201-BA200</f>
        <v>-2861</v>
      </c>
      <c r="BB202" s="487"/>
      <c r="BC202" s="487"/>
      <c r="BD202" s="492"/>
      <c r="BE202" s="447"/>
      <c r="BF202" s="446"/>
      <c r="BG202" s="446"/>
      <c r="BH202" s="446"/>
      <c r="BI202" s="446"/>
      <c r="BJ202" s="483"/>
      <c r="BK202" s="485"/>
      <c r="BL202" s="446">
        <f>BL200-BQ200</f>
        <v>1792</v>
      </c>
      <c r="BM202" s="494"/>
      <c r="BN202" s="494"/>
      <c r="BO202" s="446">
        <f>BO201-BO200</f>
        <v>-309</v>
      </c>
      <c r="BP202" s="494"/>
      <c r="BQ202" s="446">
        <f>BQ201-BQ200</f>
        <v>-367</v>
      </c>
      <c r="BR202" s="487"/>
      <c r="BS202" s="487"/>
      <c r="BT202" s="492"/>
      <c r="BU202" s="447"/>
      <c r="BV202" s="446"/>
      <c r="BW202" s="446"/>
      <c r="BX202" s="446"/>
      <c r="BY202" s="446"/>
      <c r="BZ202" s="446"/>
      <c r="CA202" s="483"/>
      <c r="CB202" s="485"/>
      <c r="CC202" s="446"/>
      <c r="CD202" s="494"/>
      <c r="CE202" s="494"/>
      <c r="CF202" s="446">
        <f>CF201-CF200</f>
        <v>-334</v>
      </c>
      <c r="CG202" s="494"/>
      <c r="CH202" s="494"/>
      <c r="CI202" s="446">
        <f>CI201-CI200</f>
        <v>-248</v>
      </c>
      <c r="CJ202" s="494"/>
      <c r="CK202" s="446">
        <f>CK201-CK200</f>
        <v>-484</v>
      </c>
      <c r="CL202" s="446"/>
      <c r="CM202" s="487"/>
      <c r="CN202" s="487"/>
      <c r="CO202" s="487"/>
      <c r="CP202" s="447"/>
      <c r="CQ202" s="446"/>
      <c r="CR202" s="446"/>
      <c r="CS202" s="446"/>
      <c r="CT202" s="483"/>
      <c r="CU202" s="485"/>
      <c r="CV202" s="446"/>
      <c r="CW202" s="494"/>
      <c r="CX202" s="446">
        <f>CX201-CX200</f>
        <v>0</v>
      </c>
      <c r="CY202" s="493"/>
      <c r="CZ202" s="493"/>
      <c r="DA202" s="493"/>
      <c r="DB202" s="493"/>
      <c r="DC202" s="493"/>
      <c r="DD202" s="493"/>
      <c r="DE202" s="495"/>
      <c r="DF202" s="493"/>
      <c r="DG202" s="493"/>
      <c r="DH202" s="446"/>
      <c r="DI202" s="493"/>
      <c r="DJ202" s="493"/>
      <c r="DK202" s="493"/>
      <c r="DL202" s="493"/>
      <c r="DM202" s="493"/>
      <c r="DN202" s="493"/>
      <c r="DO202" s="495"/>
      <c r="DP202" s="493"/>
      <c r="DQ202" s="493"/>
      <c r="DR202" s="446"/>
      <c r="DS202" s="487"/>
      <c r="DT202" s="487"/>
      <c r="DU202" s="487"/>
      <c r="DV202" s="447"/>
      <c r="DW202" s="446"/>
      <c r="DX202" s="446"/>
      <c r="DY202" s="446"/>
      <c r="DZ202" s="483"/>
      <c r="EA202" s="484"/>
      <c r="EB202" s="446"/>
    </row>
    <row r="203" ht="12.75">
      <c r="A203" s="383" t="s">
        <v>1011</v>
      </c>
      <c r="B203" s="497"/>
      <c r="C203" s="497"/>
      <c r="D203" s="497"/>
      <c r="E203" s="498"/>
      <c r="F203" s="447"/>
      <c r="G203" s="446"/>
      <c r="H203" s="446"/>
      <c r="I203" s="446"/>
      <c r="J203" s="483"/>
      <c r="K203" s="484"/>
      <c r="L203" s="446"/>
      <c r="M203" s="497"/>
      <c r="N203" s="497"/>
      <c r="O203" s="497"/>
      <c r="P203" s="447"/>
      <c r="Q203" s="446"/>
      <c r="R203" s="446"/>
      <c r="S203" s="446"/>
      <c r="T203" s="446"/>
      <c r="U203" s="483"/>
      <c r="V203" s="484"/>
      <c r="W203" s="446"/>
      <c r="X203" s="493"/>
      <c r="Y203" s="493"/>
      <c r="Z203" s="493"/>
      <c r="AA203" s="493"/>
      <c r="AB203" s="493"/>
      <c r="AC203" s="493"/>
      <c r="AD203" s="493"/>
      <c r="AE203" s="499"/>
      <c r="AF203" s="493"/>
      <c r="AG203" s="493"/>
      <c r="AH203" s="493"/>
      <c r="AI203" s="493"/>
      <c r="AJ203" s="493"/>
      <c r="AK203" s="493"/>
      <c r="AL203" s="499"/>
      <c r="AM203" s="500"/>
      <c r="AN203" s="500"/>
      <c r="AO203" s="500"/>
      <c r="AP203" s="500"/>
      <c r="AQ203" s="500"/>
      <c r="AR203" s="500"/>
      <c r="AS203" s="500"/>
      <c r="AT203" s="500"/>
      <c r="AU203" s="501"/>
      <c r="AV203" s="500"/>
      <c r="AW203" s="500"/>
      <c r="AX203" s="500"/>
      <c r="AY203" s="500"/>
      <c r="AZ203" s="500"/>
      <c r="BA203" s="500"/>
      <c r="BB203" s="500"/>
      <c r="BC203" s="500"/>
      <c r="BD203" s="500"/>
      <c r="BE203" s="500"/>
      <c r="BF203" s="500"/>
      <c r="BG203" s="500"/>
      <c r="BH203" s="499"/>
      <c r="BI203" s="493"/>
      <c r="BJ203" s="493"/>
      <c r="BK203" s="493"/>
      <c r="BL203" s="493"/>
      <c r="BM203" s="493"/>
      <c r="BN203" s="493"/>
      <c r="BO203" s="493"/>
      <c r="BP203" s="500"/>
      <c r="BQ203" s="500"/>
      <c r="BR203" s="500"/>
      <c r="BS203" s="500"/>
      <c r="BT203" s="500"/>
      <c r="BU203" s="500"/>
      <c r="BV203" s="500"/>
      <c r="BW203" s="500"/>
      <c r="BX203" s="500"/>
      <c r="BY203" s="500"/>
      <c r="BZ203" s="500"/>
      <c r="CA203" s="500"/>
      <c r="CB203" s="500"/>
      <c r="CC203" s="500">
        <f>CC200-CK200</f>
        <v>2244</v>
      </c>
      <c r="CD203" s="500"/>
      <c r="CE203" s="500"/>
      <c r="CF203" s="499"/>
      <c r="CG203" s="499"/>
      <c r="CH203" s="499"/>
      <c r="CI203" s="499"/>
      <c r="CJ203" s="493"/>
      <c r="CK203" s="493"/>
      <c r="CL203" s="493"/>
      <c r="CM203" s="500"/>
      <c r="CN203" s="500"/>
      <c r="CO203" s="500"/>
      <c r="CP203" s="500"/>
      <c r="CQ203" s="500"/>
      <c r="CR203" s="500"/>
      <c r="CS203" s="499"/>
      <c r="CT203" s="493"/>
      <c r="CU203" s="493"/>
      <c r="CV203" s="493"/>
      <c r="CW203" s="493"/>
      <c r="CX203" s="493"/>
      <c r="CY203" s="493"/>
      <c r="CZ203" s="493"/>
      <c r="DA203" s="493"/>
      <c r="DB203" s="493"/>
      <c r="DC203" s="493"/>
      <c r="DD203" s="493"/>
      <c r="DE203" s="495"/>
      <c r="DF203" s="493"/>
      <c r="DG203" s="493"/>
      <c r="DH203" s="446"/>
      <c r="DI203" s="494"/>
      <c r="DJ203" s="494"/>
      <c r="DK203" s="494"/>
      <c r="DL203" s="493"/>
      <c r="DM203" s="493"/>
      <c r="DN203" s="499"/>
      <c r="DO203" s="493"/>
      <c r="DP203" s="493"/>
      <c r="DQ203" s="493"/>
      <c r="DR203" s="493"/>
      <c r="DS203" s="497"/>
      <c r="DT203" s="497"/>
      <c r="DU203" s="497"/>
      <c r="DV203" s="447"/>
      <c r="DW203" s="446"/>
      <c r="DX203" s="446"/>
      <c r="DY203" s="446"/>
      <c r="DZ203" s="483"/>
      <c r="EA203" s="484"/>
      <c r="EB203" s="446"/>
    </row>
    <row r="204" ht="12.75">
      <c r="F204" s="502"/>
      <c r="G204" s="503"/>
      <c r="H204" s="503"/>
      <c r="I204" s="503"/>
      <c r="J204" s="504"/>
      <c r="K204" s="505"/>
      <c r="L204" s="503"/>
      <c r="M204" s="503"/>
      <c r="N204" s="503"/>
      <c r="O204" s="503"/>
      <c r="P204" s="503"/>
      <c r="Q204" s="503"/>
      <c r="R204" s="503"/>
      <c r="S204" s="503"/>
      <c r="T204" s="503"/>
      <c r="U204" s="499"/>
      <c r="V204" s="493"/>
      <c r="W204" s="493"/>
      <c r="X204" s="493"/>
      <c r="Y204" s="493"/>
      <c r="Z204" s="493"/>
      <c r="AA204" s="493"/>
      <c r="AB204" s="493"/>
      <c r="AC204" s="493"/>
      <c r="AD204" s="493"/>
      <c r="AE204" s="499"/>
      <c r="AF204" s="493"/>
      <c r="AG204" s="493"/>
      <c r="AH204" s="493"/>
      <c r="AI204" s="493"/>
      <c r="AJ204" s="493"/>
      <c r="AK204" s="493"/>
      <c r="AL204" s="499"/>
      <c r="AM204" s="500"/>
      <c r="AN204" s="500"/>
      <c r="AO204" s="500"/>
      <c r="AP204" s="500"/>
      <c r="AQ204" s="500"/>
      <c r="AR204" s="500"/>
      <c r="AS204" s="500"/>
      <c r="AT204" s="500"/>
      <c r="AU204" s="501"/>
      <c r="AV204" s="500"/>
      <c r="AW204" s="500"/>
      <c r="AX204" s="500"/>
      <c r="AY204" s="500"/>
      <c r="AZ204" s="500"/>
      <c r="BA204" s="500"/>
      <c r="BB204" s="500"/>
      <c r="BC204" s="500"/>
      <c r="BD204" s="500"/>
      <c r="BE204" s="500"/>
      <c r="BF204" s="500"/>
      <c r="BG204" s="500"/>
      <c r="BH204" s="499"/>
      <c r="BI204" s="493"/>
      <c r="BJ204" s="493"/>
      <c r="BK204" s="493"/>
      <c r="BL204" s="493"/>
      <c r="BM204" s="493"/>
      <c r="BN204" s="493"/>
      <c r="BO204" s="493"/>
      <c r="BP204" s="500"/>
      <c r="BQ204" s="500"/>
      <c r="BR204" s="500"/>
      <c r="BS204" s="500"/>
      <c r="BT204" s="500"/>
      <c r="BU204" s="500"/>
      <c r="BV204" s="500"/>
      <c r="BW204" s="500"/>
      <c r="BX204" s="500"/>
      <c r="BY204" s="500"/>
      <c r="BZ204" s="500"/>
      <c r="CA204" s="500"/>
      <c r="CB204" s="500"/>
      <c r="CC204" s="500"/>
      <c r="CD204" s="500"/>
      <c r="CE204" s="500"/>
      <c r="CF204" s="499"/>
      <c r="CG204" s="499"/>
      <c r="CH204" s="499"/>
      <c r="CI204" s="499"/>
      <c r="CJ204" s="493"/>
      <c r="CK204" s="493"/>
      <c r="CL204" s="493"/>
      <c r="CM204" s="500"/>
      <c r="CN204" s="500"/>
      <c r="CO204" s="500"/>
      <c r="CP204" s="500"/>
      <c r="CQ204" s="500"/>
      <c r="CR204" s="500"/>
      <c r="CS204" s="499"/>
      <c r="CT204" s="493"/>
      <c r="CU204" s="493"/>
      <c r="CV204" s="493"/>
      <c r="CW204" s="493"/>
      <c r="CX204" s="493"/>
      <c r="CY204" s="493"/>
      <c r="CZ204" s="493"/>
      <c r="DA204" s="493"/>
      <c r="DB204" s="493"/>
      <c r="DC204" s="493"/>
      <c r="DD204" s="493"/>
      <c r="DE204" s="495"/>
      <c r="DF204" s="493"/>
      <c r="DG204" s="493"/>
      <c r="DH204" s="493"/>
      <c r="DI204" s="493"/>
      <c r="DJ204" s="493"/>
      <c r="DK204" s="493"/>
      <c r="DL204" s="493"/>
      <c r="DM204" s="493"/>
      <c r="DN204" s="499"/>
      <c r="DO204" s="493"/>
      <c r="DP204" s="493"/>
      <c r="DQ204" s="493"/>
      <c r="DR204" s="493"/>
      <c r="DS204" s="499"/>
      <c r="DT204" s="493"/>
      <c r="DU204" s="493"/>
      <c r="DV204" s="493"/>
      <c r="DW204" s="493"/>
    </row>
    <row r="205" ht="12.75">
      <c r="F205" s="506"/>
      <c r="G205" s="493"/>
      <c r="H205" s="493"/>
      <c r="I205" s="493"/>
      <c r="J205" s="448"/>
      <c r="K205" s="507"/>
      <c r="L205" s="493"/>
      <c r="M205" s="493"/>
      <c r="N205" s="493"/>
      <c r="O205" s="493"/>
      <c r="P205" s="493"/>
      <c r="Q205" s="493"/>
      <c r="R205" s="493"/>
      <c r="S205" s="493"/>
      <c r="T205" s="493"/>
      <c r="U205" s="499"/>
      <c r="V205" s="493"/>
      <c r="W205" s="493"/>
      <c r="X205" s="493"/>
      <c r="Y205" s="493"/>
      <c r="Z205" s="493"/>
      <c r="AA205" s="493"/>
      <c r="AB205" s="493"/>
      <c r="AC205" s="493"/>
      <c r="AD205" s="493"/>
      <c r="AE205" s="499"/>
      <c r="AF205" s="493"/>
      <c r="AG205" s="493"/>
      <c r="AH205" s="493"/>
      <c r="AI205" s="493"/>
      <c r="AJ205" s="493"/>
      <c r="AK205" s="493"/>
      <c r="AL205" s="499"/>
      <c r="AM205" s="500"/>
      <c r="AN205" s="500"/>
      <c r="AO205" s="500"/>
      <c r="AP205" s="500"/>
      <c r="AQ205" s="500"/>
      <c r="AR205" s="500"/>
      <c r="AS205" s="500"/>
      <c r="AT205" s="500"/>
      <c r="AU205" s="501"/>
      <c r="AV205" s="500"/>
      <c r="AW205" s="500"/>
      <c r="AX205" s="500"/>
      <c r="AY205" s="500"/>
      <c r="AZ205" s="500"/>
      <c r="BA205" s="500"/>
      <c r="BB205" s="500"/>
      <c r="BC205" s="500"/>
      <c r="BD205" s="500"/>
      <c r="BE205" s="500"/>
      <c r="BF205" s="500"/>
      <c r="BG205" s="500"/>
      <c r="BH205" s="499"/>
      <c r="BI205" s="493"/>
      <c r="BJ205" s="493"/>
      <c r="BK205" s="493"/>
      <c r="BL205" s="493"/>
      <c r="BM205" s="493"/>
      <c r="BN205" s="493"/>
      <c r="BO205" s="493"/>
      <c r="BP205" s="500"/>
      <c r="BQ205" s="500"/>
      <c r="BR205" s="500"/>
      <c r="BS205" s="500"/>
      <c r="BT205" s="500"/>
      <c r="BU205" s="500"/>
      <c r="BV205" s="500"/>
      <c r="BW205" s="500"/>
      <c r="BX205" s="500"/>
      <c r="BY205" s="500"/>
      <c r="BZ205" s="500"/>
      <c r="CA205" s="500"/>
      <c r="CB205" s="500"/>
      <c r="CC205" s="500"/>
      <c r="CD205" s="500"/>
      <c r="CE205" s="500"/>
      <c r="CF205" s="499"/>
      <c r="CG205" s="499"/>
      <c r="CH205" s="499"/>
      <c r="CI205" s="499"/>
      <c r="CJ205" s="493"/>
      <c r="CK205" s="493"/>
      <c r="CL205" s="493"/>
      <c r="CM205" s="500"/>
      <c r="CN205" s="500"/>
      <c r="CO205" s="500"/>
      <c r="CP205" s="500"/>
      <c r="CQ205" s="500"/>
      <c r="CR205" s="500"/>
      <c r="CS205" s="499"/>
      <c r="CT205" s="493"/>
      <c r="CU205" s="493"/>
      <c r="CV205" s="493"/>
      <c r="CW205" s="493"/>
      <c r="CX205" s="493"/>
      <c r="CY205" s="493"/>
      <c r="CZ205" s="493"/>
      <c r="DA205" s="493"/>
      <c r="DB205" s="493"/>
      <c r="DC205" s="493"/>
      <c r="DD205" s="493"/>
      <c r="DE205" s="495"/>
      <c r="DF205" s="493"/>
      <c r="DG205" s="493"/>
      <c r="DH205" s="493"/>
      <c r="DI205" s="493"/>
      <c r="DJ205" s="493"/>
      <c r="DK205" s="493"/>
      <c r="DL205" s="493"/>
      <c r="DM205" s="493"/>
      <c r="DN205" s="499"/>
      <c r="DO205" s="493"/>
      <c r="DP205" s="493"/>
      <c r="DQ205" s="493"/>
      <c r="DR205" s="493"/>
      <c r="DS205" s="499"/>
      <c r="DT205" s="493"/>
      <c r="DU205" s="493"/>
      <c r="DV205" s="493"/>
      <c r="DW205" s="493"/>
    </row>
    <row r="206" ht="12.75">
      <c r="A206" s="388"/>
      <c r="F206" s="506"/>
      <c r="G206" s="493"/>
      <c r="H206" s="493"/>
      <c r="I206" s="493"/>
      <c r="J206" s="448"/>
      <c r="K206" s="507"/>
      <c r="L206" s="493"/>
      <c r="M206" s="493"/>
      <c r="N206" s="493"/>
      <c r="O206" s="493"/>
      <c r="P206" s="493"/>
      <c r="Q206" s="493"/>
      <c r="R206" s="493"/>
      <c r="S206" s="493"/>
      <c r="T206" s="493"/>
      <c r="U206" s="499"/>
      <c r="V206" s="493"/>
      <c r="W206" s="493"/>
      <c r="X206" s="493"/>
      <c r="Y206" s="493"/>
      <c r="Z206" s="493"/>
      <c r="AA206" s="493"/>
      <c r="AB206" s="493"/>
      <c r="AC206" s="493"/>
      <c r="AD206" s="493"/>
      <c r="AE206" s="499"/>
      <c r="AF206" s="493"/>
      <c r="AG206" s="493"/>
      <c r="AH206" s="493"/>
      <c r="AI206" s="493"/>
      <c r="AJ206" s="493"/>
      <c r="AK206" s="493"/>
      <c r="AL206" s="499"/>
      <c r="AM206" s="500"/>
      <c r="AN206" s="500"/>
      <c r="AO206" s="500"/>
      <c r="AP206" s="500"/>
      <c r="AQ206" s="500"/>
      <c r="AR206" s="500"/>
      <c r="AS206" s="500"/>
      <c r="AT206" s="500"/>
      <c r="AU206" s="501"/>
      <c r="AV206" s="500"/>
      <c r="AW206" s="500"/>
      <c r="AX206" s="500"/>
      <c r="AY206" s="500"/>
      <c r="AZ206" s="500"/>
      <c r="BA206" s="500"/>
      <c r="BB206" s="500"/>
      <c r="BC206" s="500"/>
      <c r="BD206" s="500"/>
      <c r="BE206" s="500"/>
      <c r="BF206" s="500"/>
      <c r="BG206" s="500"/>
      <c r="BH206" s="499"/>
      <c r="BI206" s="493"/>
      <c r="BJ206" s="493"/>
      <c r="BK206" s="493"/>
      <c r="BL206" s="493"/>
      <c r="BM206" s="493"/>
      <c r="BN206" s="493"/>
      <c r="BO206" s="493"/>
      <c r="BP206" s="500"/>
      <c r="BQ206" s="500"/>
      <c r="BR206" s="500"/>
      <c r="BS206" s="500"/>
      <c r="BT206" s="500"/>
      <c r="BU206" s="500"/>
      <c r="BV206" s="500"/>
      <c r="BW206" s="500"/>
      <c r="BX206" s="500"/>
      <c r="BY206" s="500"/>
      <c r="BZ206" s="500"/>
      <c r="CA206" s="500"/>
      <c r="CB206" s="500"/>
      <c r="CC206" s="500"/>
      <c r="CD206" s="500"/>
      <c r="CE206" s="500"/>
      <c r="CF206" s="499"/>
      <c r="CG206" s="499"/>
      <c r="CH206" s="499"/>
      <c r="CI206" s="499"/>
      <c r="CJ206" s="493"/>
      <c r="CK206" s="493"/>
      <c r="CL206" s="493"/>
      <c r="CM206" s="500"/>
      <c r="CN206" s="500"/>
      <c r="CO206" s="500"/>
      <c r="CP206" s="500"/>
      <c r="CQ206" s="500"/>
      <c r="CR206" s="500"/>
      <c r="CS206" s="499"/>
      <c r="CT206" s="493"/>
      <c r="CU206" s="493"/>
      <c r="CV206" s="493"/>
      <c r="CW206" s="493"/>
      <c r="CX206" s="493"/>
      <c r="CY206" s="493"/>
      <c r="CZ206" s="493"/>
      <c r="DA206" s="493"/>
      <c r="DB206" s="493"/>
      <c r="DC206" s="493"/>
      <c r="DD206" s="493"/>
      <c r="DE206" s="495"/>
      <c r="DF206" s="493"/>
      <c r="DG206" s="493"/>
      <c r="DH206" s="493"/>
      <c r="DI206" s="493"/>
      <c r="DJ206" s="493"/>
      <c r="DK206" s="493"/>
      <c r="DL206" s="493"/>
      <c r="DM206" s="493"/>
      <c r="DN206" s="499"/>
      <c r="DO206" s="493"/>
      <c r="DP206" s="493"/>
      <c r="DQ206" s="493"/>
      <c r="DR206" s="493"/>
      <c r="DS206" s="499"/>
      <c r="DT206" s="493"/>
      <c r="DU206" s="493"/>
      <c r="DV206" s="493"/>
      <c r="DW206" s="493"/>
    </row>
    <row r="207" ht="12.75">
      <c r="A207" s="508"/>
      <c r="F207" s="506"/>
      <c r="G207" s="493"/>
      <c r="H207" s="493"/>
      <c r="I207" s="493"/>
      <c r="J207" s="448"/>
      <c r="K207" s="507"/>
      <c r="L207" s="493"/>
      <c r="M207" s="493"/>
      <c r="N207" s="493"/>
      <c r="O207" s="493"/>
      <c r="P207" s="493"/>
      <c r="Q207" s="493"/>
      <c r="R207" s="493"/>
      <c r="S207" s="493"/>
      <c r="T207" s="493"/>
      <c r="U207" s="499"/>
      <c r="V207" s="493"/>
      <c r="W207" s="493"/>
      <c r="X207" s="493"/>
      <c r="Y207" s="493"/>
      <c r="Z207" s="493"/>
      <c r="AA207" s="493"/>
      <c r="AB207" s="493"/>
      <c r="AC207" s="493"/>
      <c r="AD207" s="493"/>
      <c r="AE207" s="499"/>
      <c r="AF207" s="493"/>
      <c r="AG207" s="493"/>
      <c r="AH207" s="493"/>
      <c r="AI207" s="493"/>
      <c r="AJ207" s="493"/>
      <c r="AK207" s="493"/>
      <c r="AL207" s="499"/>
      <c r="AM207" s="500"/>
      <c r="AN207" s="500"/>
      <c r="AO207" s="500"/>
      <c r="AP207" s="500"/>
      <c r="AQ207" s="500"/>
      <c r="AR207" s="500"/>
      <c r="AS207" s="500"/>
      <c r="AT207" s="500"/>
      <c r="AU207" s="501"/>
      <c r="AV207" s="500"/>
      <c r="AW207" s="500"/>
      <c r="AX207" s="500"/>
      <c r="AY207" s="500"/>
      <c r="AZ207" s="500"/>
      <c r="BA207" s="500"/>
      <c r="BB207" s="500"/>
      <c r="BC207" s="500"/>
      <c r="BD207" s="500"/>
      <c r="BE207" s="500"/>
      <c r="BF207" s="500"/>
      <c r="BG207" s="500"/>
      <c r="BH207" s="499"/>
      <c r="BI207" s="493"/>
      <c r="BJ207" s="493"/>
      <c r="BK207" s="493"/>
      <c r="BL207" s="493"/>
      <c r="BM207" s="493"/>
      <c r="BN207" s="493"/>
      <c r="BO207" s="493"/>
      <c r="BP207" s="500"/>
      <c r="BQ207" s="500"/>
      <c r="BR207" s="500"/>
      <c r="BS207" s="500"/>
      <c r="BT207" s="500"/>
      <c r="BU207" s="500"/>
      <c r="BV207" s="500"/>
      <c r="BW207" s="500"/>
      <c r="BX207" s="500"/>
      <c r="BY207" s="500"/>
      <c r="BZ207" s="500"/>
      <c r="CA207" s="500"/>
      <c r="CB207" s="500"/>
      <c r="CC207" s="500"/>
      <c r="CD207" s="500"/>
      <c r="CE207" s="500"/>
      <c r="CF207" s="499"/>
      <c r="CG207" s="499"/>
      <c r="CH207" s="499"/>
      <c r="CI207" s="499"/>
      <c r="CJ207" s="493"/>
      <c r="CK207" s="493"/>
      <c r="CL207" s="493"/>
      <c r="CM207" s="500"/>
      <c r="CN207" s="500"/>
      <c r="CO207" s="500"/>
      <c r="CP207" s="500"/>
      <c r="CQ207" s="500"/>
      <c r="CR207" s="500"/>
      <c r="CS207" s="499"/>
      <c r="CT207" s="493"/>
      <c r="CU207" s="493"/>
      <c r="CV207" s="493"/>
      <c r="CW207" s="493"/>
      <c r="CX207" s="493"/>
      <c r="CY207" s="493"/>
      <c r="CZ207" s="493"/>
      <c r="DA207" s="493"/>
      <c r="DB207" s="493"/>
      <c r="DC207" s="493"/>
      <c r="DD207" s="493"/>
      <c r="DE207" s="495"/>
      <c r="DF207" s="493"/>
      <c r="DG207" s="493"/>
      <c r="DH207" s="493"/>
      <c r="DI207" s="493"/>
      <c r="DJ207" s="493"/>
      <c r="DK207" s="493"/>
      <c r="DL207" s="493"/>
      <c r="DM207" s="493"/>
      <c r="DN207" s="499"/>
      <c r="DO207" s="493"/>
      <c r="DP207" s="493"/>
      <c r="DQ207" s="493"/>
      <c r="DR207" s="493"/>
      <c r="DS207" s="499"/>
      <c r="DT207" s="493"/>
      <c r="DU207" s="493"/>
      <c r="DV207" s="493"/>
      <c r="DW207" s="493"/>
    </row>
    <row r="208" ht="12.75">
      <c r="A208" s="509"/>
      <c r="F208" s="506"/>
      <c r="G208" s="493"/>
      <c r="H208" s="493"/>
      <c r="I208" s="493" t="e">
        <f>SUM(#REF!,#REF!,#REF!,#REF!,#REF!,#REF!)</f>
        <v>#REF!</v>
      </c>
      <c r="J208" s="448"/>
      <c r="K208" s="507"/>
      <c r="L208" s="493" t="e">
        <f>SUM(#REF!,#REF!,#REF!,#REF!,#REF!,#REF!)</f>
        <v>#REF!</v>
      </c>
      <c r="M208" s="493"/>
      <c r="N208" s="493"/>
      <c r="O208" s="493"/>
      <c r="P208" s="493"/>
      <c r="Q208" s="493"/>
      <c r="R208" s="493"/>
      <c r="S208" s="493"/>
      <c r="T208" s="493"/>
      <c r="U208" s="499" t="e">
        <f>SUM(#REF!,#REF!,#REF!,#REF!,#REF!,#REF!)</f>
        <v>#REF!</v>
      </c>
      <c r="V208" s="493"/>
      <c r="W208" s="493"/>
      <c r="X208" s="493"/>
      <c r="Y208" s="493"/>
      <c r="Z208" s="493"/>
      <c r="AA208" s="493"/>
      <c r="AB208" s="493"/>
      <c r="AC208" s="493"/>
      <c r="AD208" s="493"/>
      <c r="AE208" s="499"/>
      <c r="AF208" s="493"/>
      <c r="AG208" s="493"/>
      <c r="AH208" s="493"/>
      <c r="AI208" s="493"/>
      <c r="AJ208" s="493"/>
      <c r="AK208" s="493" t="e">
        <f>SUM(#REF!,#REF!,#REF!,#REF!,#REF!,#REF!)</f>
        <v>#REF!</v>
      </c>
      <c r="AL208" s="499" t="e">
        <f>SUM(#REF!,#REF!,#REF!,#REF!,#REF!,#REF!)</f>
        <v>#REF!</v>
      </c>
      <c r="AM208" s="500"/>
      <c r="AN208" s="500"/>
      <c r="AO208" s="500"/>
      <c r="AP208" s="500"/>
      <c r="AQ208" s="500"/>
      <c r="AR208" s="500"/>
      <c r="AS208" s="500"/>
      <c r="AT208" s="500" t="e">
        <f>SUM(#REF!,#REF!,#REF!,#REF!,#REF!,#REF!)</f>
        <v>#REF!</v>
      </c>
      <c r="AU208" s="501" t="e">
        <f>SUM(#REF!,#REF!,#REF!,#REF!,#REF!,#REF!)</f>
        <v>#REF!</v>
      </c>
      <c r="AV208" s="500" t="e">
        <f>SUM(#REF!,#REF!,#REF!,#REF!,#REF!,#REF!)</f>
        <v>#REF!</v>
      </c>
      <c r="AW208" s="500"/>
      <c r="AX208" s="500"/>
      <c r="AY208" s="500"/>
      <c r="AZ208" s="500"/>
      <c r="BA208" s="500"/>
      <c r="BB208" s="500"/>
      <c r="BC208" s="500"/>
      <c r="BD208" s="500"/>
      <c r="BE208" s="500"/>
      <c r="BF208" s="500"/>
      <c r="BG208" s="500"/>
      <c r="BH208" s="499" t="e">
        <f>SUM(#REF!,#REF!,#REF!,#REF!,#REF!,#REF!)</f>
        <v>#REF!</v>
      </c>
      <c r="BI208" s="493" t="e">
        <f>SUM(#REF!,#REF!,#REF!,#REF!,#REF!,#REF!)</f>
        <v>#REF!</v>
      </c>
      <c r="BJ208" s="493"/>
      <c r="BK208" s="493"/>
      <c r="BL208" s="493"/>
      <c r="BM208" s="493"/>
      <c r="BN208" s="493"/>
      <c r="BO208" s="493" t="e">
        <f>SUM(#REF!,#REF!,#REF!,#REF!,#REF!,#REF!)</f>
        <v>#REF!</v>
      </c>
      <c r="BP208" s="500" t="e">
        <f>SUM(#REF!,#REF!,#REF!,#REF!,#REF!,#REF!)</f>
        <v>#REF!</v>
      </c>
      <c r="BQ208" s="500" t="e">
        <f>SUM(#REF!,#REF!,#REF!,#REF!,#REF!,#REF!)</f>
        <v>#REF!</v>
      </c>
      <c r="BR208" s="500"/>
      <c r="BS208" s="500"/>
      <c r="BT208" s="500"/>
      <c r="BU208" s="500"/>
      <c r="BV208" s="500"/>
      <c r="BW208" s="500"/>
      <c r="BX208" s="500"/>
      <c r="BY208" s="500"/>
      <c r="BZ208" s="500"/>
      <c r="CA208" s="500"/>
      <c r="CB208" s="500"/>
      <c r="CC208" s="500"/>
      <c r="CD208" s="500"/>
      <c r="CE208" s="500"/>
      <c r="CF208" s="499" t="e">
        <f>SUM(#REF!,#REF!,#REF!,#REF!,#REF!,#REF!)</f>
        <v>#REF!</v>
      </c>
      <c r="CG208" s="499"/>
      <c r="CH208" s="499"/>
      <c r="CI208" s="499"/>
      <c r="CJ208" s="493"/>
      <c r="CK208" s="493"/>
      <c r="CL208" s="493"/>
      <c r="CM208" s="500"/>
      <c r="CN208" s="500"/>
      <c r="CO208" s="500"/>
      <c r="CP208" s="500"/>
      <c r="CQ208" s="500"/>
      <c r="CR208" s="500"/>
      <c r="CS208" s="499" t="e">
        <f>SUM(#REF!,#REF!,#REF!,#REF!,#REF!,#REF!)</f>
        <v>#REF!</v>
      </c>
      <c r="CT208" s="493"/>
      <c r="CU208" s="493"/>
      <c r="CV208" s="493"/>
      <c r="CW208" s="493"/>
      <c r="CX208" s="493" t="e">
        <f>SUM(#REF!,#REF!,#REF!,#REF!,#REF!,#REF!)</f>
        <v>#REF!</v>
      </c>
      <c r="CY208" s="493"/>
      <c r="CZ208" s="493"/>
      <c r="DA208" s="493"/>
      <c r="DB208" s="493"/>
      <c r="DC208" s="493"/>
      <c r="DD208" s="493"/>
      <c r="DE208" s="495" t="e">
        <f>SUM(#REF!,#REF!,#REF!,#REF!,#REF!,#REF!)</f>
        <v>#REF!</v>
      </c>
      <c r="DF208" s="493"/>
      <c r="DG208" s="493"/>
      <c r="DH208" s="493"/>
      <c r="DI208" s="493"/>
      <c r="DJ208" s="493"/>
      <c r="DK208" s="493"/>
      <c r="DL208" s="493" t="e">
        <f>SUM(#REF!,#REF!,#REF!,#REF!,#REF!,#REF!)</f>
        <v>#REF!</v>
      </c>
      <c r="DM208" s="493"/>
      <c r="DN208" s="499" t="e">
        <f>SUM(#REF!,#REF!,#REF!,#REF!,#REF!,#REF!)</f>
        <v>#REF!</v>
      </c>
      <c r="DO208" s="493"/>
      <c r="DP208" s="493"/>
      <c r="DQ208" s="493"/>
      <c r="DR208" s="493" t="e">
        <f>SUM(#REF!,#REF!,#REF!,#REF!,#REF!,#REF!)</f>
        <v>#REF!</v>
      </c>
      <c r="DS208" s="499" t="e">
        <f>SUM(#REF!,#REF!,#REF!,#REF!,#REF!,#REF!)</f>
        <v>#REF!</v>
      </c>
      <c r="DT208" s="493"/>
      <c r="DU208" s="493"/>
      <c r="DV208" s="493"/>
      <c r="DW208" s="493" t="e">
        <f>SUM(#REF!,#REF!,#REF!,#REF!,#REF!,#REF!)</f>
        <v>#REF!</v>
      </c>
    </row>
    <row r="209" ht="12.75">
      <c r="F209" s="506"/>
      <c r="G209" s="493"/>
      <c r="H209" s="493"/>
      <c r="I209" s="493" t="e">
        <f>SUM(#REF!,#REF!,#REF!,#REF!,#REF!,#REF!,#REF!,#REF!,#REF!,#REF!,#REF!,#REF!,#REF!,#REF!,#REF!,#REF!,#REF!,#REF!,#REF!,#REF!,#REF!,#REF!,#REF!,#REF!,#REF!,#REF!,#REF!)</f>
        <v>#REF!</v>
      </c>
      <c r="J209" s="448"/>
      <c r="K209" s="507"/>
      <c r="L209" s="493" t="e">
        <f>SUM(#REF!,#REF!,#REF!,#REF!,#REF!,#REF!,#REF!,#REF!,#REF!,#REF!,#REF!,#REF!,#REF!,#REF!,#REF!,#REF!,#REF!,#REF!,#REF!,#REF!,#REF!,#REF!,#REF!,#REF!,#REF!,#REF!,#REF!,#REF!)</f>
        <v>#REF!</v>
      </c>
      <c r="M209" s="493"/>
      <c r="N209" s="493"/>
      <c r="O209" s="493"/>
      <c r="P209" s="493"/>
      <c r="Q209" s="493"/>
      <c r="R209" s="493"/>
      <c r="S209" s="493"/>
      <c r="T209" s="493"/>
      <c r="U209" s="499" t="e">
        <f>SUM(#REF!,#REF!,#REF!,#REF!,#REF!,#REF!,#REF!,#REF!,#REF!,#REF!,#REF!,#REF!,#REF!,#REF!,#REF!,#REF!,#REF!,#REF!,#REF!,#REF!,#REF!,#REF!,#REF!,#REF!,#REF!,#REF!,#REF!)</f>
        <v>#REF!</v>
      </c>
      <c r="V209" s="493"/>
      <c r="W209" s="493"/>
      <c r="X209" s="493"/>
      <c r="Y209" s="493"/>
      <c r="Z209" s="493"/>
      <c r="AA209" s="493"/>
      <c r="AB209" s="493"/>
      <c r="AC209" s="493"/>
      <c r="AD209" s="493"/>
      <c r="AE209" s="499"/>
      <c r="AF209" s="493"/>
      <c r="AG209" s="493"/>
      <c r="AH209" s="493"/>
      <c r="AI209" s="493"/>
      <c r="AJ209" s="493"/>
      <c r="AK209" s="493" t="e">
        <f>SUM(#REF!,#REF!,#REF!,#REF!,#REF!,#REF!,#REF!,#REF!,#REF!,#REF!,#REF!,#REF!,#REF!,#REF!,#REF!,#REF!,#REF!,#REF!,#REF!,#REF!,#REF!,#REF!,#REF!,#REF!,#REF!,#REF!,#REF!)</f>
        <v>#REF!</v>
      </c>
      <c r="AL209" s="499" t="e">
        <f>SUM(#REF!,#REF!,#REF!,#REF!,#REF!,#REF!,#REF!,#REF!,#REF!,#REF!,#REF!,#REF!,#REF!,#REF!,#REF!,#REF!,#REF!,#REF!,#REF!,#REF!,#REF!,#REF!,#REF!,#REF!,#REF!,#REF!,#REF!)</f>
        <v>#REF!</v>
      </c>
      <c r="AM209" s="500"/>
      <c r="AN209" s="500"/>
      <c r="AO209" s="500"/>
      <c r="AP209" s="500"/>
      <c r="AQ209" s="500"/>
      <c r="AR209" s="500"/>
      <c r="AS209" s="500"/>
      <c r="AT209" s="500" t="e">
        <f>SUM(#REF!,#REF!,#REF!,#REF!,#REF!,#REF!,#REF!,#REF!,#REF!,#REF!,#REF!,#REF!,#REF!,#REF!,#REF!,#REF!,#REF!,#REF!,#REF!,#REF!,#REF!,#REF!,#REF!,#REF!,#REF!,#REF!,#REF!)</f>
        <v>#REF!</v>
      </c>
      <c r="AU209" s="501" t="e">
        <f>SUM(#REF!,#REF!,#REF!,#REF!,#REF!,#REF!,#REF!,#REF!,#REF!,#REF!,#REF!,#REF!,#REF!,#REF!,#REF!,#REF!,#REF!,#REF!,#REF!,#REF!,#REF!,#REF!,#REF!,#REF!,#REF!,#REF!,#REF!)</f>
        <v>#REF!</v>
      </c>
      <c r="AV209" s="500" t="e">
        <f>SUM(#REF!,#REF!,#REF!,#REF!,#REF!,#REF!,#REF!,#REF!,#REF!,#REF!,#REF!,#REF!,#REF!,#REF!,#REF!,#REF!,#REF!,#REF!,#REF!,#REF!,#REF!,#REF!,#REF!,#REF!,#REF!,#REF!,#REF!)</f>
        <v>#REF!</v>
      </c>
      <c r="AW209" s="500"/>
      <c r="AX209" s="500"/>
      <c r="AY209" s="500"/>
      <c r="AZ209" s="500"/>
      <c r="BA209" s="500"/>
      <c r="BB209" s="500"/>
      <c r="BC209" s="500"/>
      <c r="BD209" s="500"/>
      <c r="BE209" s="500"/>
      <c r="BF209" s="500"/>
      <c r="BG209" s="500"/>
      <c r="BH209" s="499" t="e">
        <f>SUM(#REF!,#REF!,#REF!,#REF!,#REF!,#REF!,#REF!,#REF!,#REF!,#REF!,#REF!,#REF!,#REF!,#REF!,#REF!,#REF!,#REF!,#REF!,#REF!,#REF!,#REF!,#REF!,#REF!,#REF!,#REF!,#REF!,#REF!)</f>
        <v>#REF!</v>
      </c>
      <c r="BI209" s="493" t="e">
        <f>SUM(#REF!,#REF!,#REF!,#REF!,#REF!,#REF!,#REF!,#REF!,#REF!,#REF!,#REF!,#REF!,#REF!,#REF!,#REF!,#REF!,#REF!,#REF!,#REF!,#REF!,#REF!,#REF!,#REF!,#REF!,#REF!,#REF!,#REF!)</f>
        <v>#REF!</v>
      </c>
      <c r="BJ209" s="493"/>
      <c r="BK209" s="493"/>
      <c r="BL209" s="493"/>
      <c r="BM209" s="493"/>
      <c r="BN209" s="493"/>
      <c r="BO209" s="493" t="e">
        <f>SUM(#REF!,#REF!,#REF!,#REF!,#REF!,#REF!,#REF!,#REF!,#REF!,#REF!,#REF!,#REF!,#REF!,#REF!,#REF!,#REF!,#REF!,#REF!,#REF!,#REF!,#REF!,#REF!,#REF!,#REF!,#REF!,#REF!,#REF!)</f>
        <v>#REF!</v>
      </c>
      <c r="BP209" s="500" t="e">
        <f>SUM(#REF!,#REF!,#REF!,#REF!,#REF!,#REF!,#REF!,#REF!,#REF!,#REF!,#REF!,#REF!,#REF!,#REF!,#REF!,#REF!,#REF!,#REF!,#REF!,#REF!,#REF!,#REF!,#REF!,#REF!,#REF!,#REF!,#REF!)</f>
        <v>#REF!</v>
      </c>
      <c r="BQ209" s="500" t="e">
        <f>SUM(#REF!,#REF!,#REF!,#REF!,#REF!,#REF!,#REF!,#REF!,#REF!,#REF!,#REF!,#REF!,#REF!,#REF!,#REF!,#REF!,#REF!,#REF!,#REF!,#REF!,#REF!,#REF!,#REF!,#REF!,#REF!,#REF!,#REF!)</f>
        <v>#REF!</v>
      </c>
      <c r="BR209" s="500"/>
      <c r="BS209" s="500"/>
      <c r="BT209" s="500"/>
      <c r="BU209" s="500"/>
      <c r="BV209" s="500"/>
      <c r="BW209" s="500"/>
      <c r="BX209" s="500"/>
      <c r="BY209" s="500"/>
      <c r="BZ209" s="500"/>
      <c r="CA209" s="500"/>
      <c r="CB209" s="500"/>
      <c r="CC209" s="500"/>
      <c r="CD209" s="500"/>
      <c r="CE209" s="500"/>
      <c r="CF209" s="499" t="e">
        <f>SUM(#REF!,#REF!,#REF!,#REF!,#REF!,#REF!,#REF!,#REF!,#REF!,#REF!,#REF!,#REF!,#REF!,#REF!,#REF!,#REF!,#REF!,#REF!,#REF!,#REF!,#REF!,#REF!,#REF!,#REF!,#REF!,#REF!,#REF!)</f>
        <v>#REF!</v>
      </c>
      <c r="CG209" s="499"/>
      <c r="CH209" s="499"/>
      <c r="CI209" s="499"/>
      <c r="CJ209" s="493"/>
      <c r="CK209" s="493"/>
      <c r="CL209" s="493"/>
      <c r="CM209" s="500"/>
      <c r="CN209" s="500"/>
      <c r="CO209" s="500"/>
      <c r="CP209" s="500"/>
      <c r="CQ209" s="500"/>
      <c r="CR209" s="500"/>
      <c r="CS209" s="499" t="e">
        <f>SUM(#REF!,#REF!,#REF!,#REF!,#REF!,#REF!,#REF!,#REF!,#REF!,#REF!,#REF!,#REF!,#REF!,#REF!,#REF!,#REF!,#REF!,#REF!,#REF!,#REF!,#REF!,#REF!,#REF!,#REF!,#REF!,#REF!,#REF!,#REF!)</f>
        <v>#REF!</v>
      </c>
      <c r="CT209" s="493"/>
      <c r="CU209" s="493"/>
      <c r="CV209" s="493"/>
      <c r="CW209" s="493"/>
      <c r="CX209" s="493" t="e">
        <f>SUM(#REF!,#REF!,#REF!,#REF!,#REF!,#REF!,#REF!,#REF!,#REF!,#REF!,#REF!,#REF!,#REF!,#REF!,#REF!,#REF!,#REF!,#REF!,#REF!,#REF!,#REF!,#REF!,#REF!,#REF!,#REF!,#REF!,#REF!,#REF!)</f>
        <v>#REF!</v>
      </c>
      <c r="CY209" s="493"/>
      <c r="CZ209" s="493"/>
      <c r="DA209" s="493"/>
      <c r="DB209" s="493"/>
      <c r="DC209" s="493"/>
      <c r="DD209" s="493"/>
      <c r="DE209" s="495" t="e">
        <f>SUM(#REF!,#REF!,#REF!,#REF!,#REF!,#REF!,#REF!,#REF!,#REF!,#REF!,#REF!,#REF!,#REF!,#REF!,#REF!,#REF!,#REF!,#REF!,#REF!,#REF!,#REF!,#REF!,#REF!,#REF!,#REF!,#REF!,#REF!,#REF!)</f>
        <v>#REF!</v>
      </c>
      <c r="DF209" s="493"/>
      <c r="DG209" s="493"/>
      <c r="DH209" s="493"/>
      <c r="DI209" s="493"/>
      <c r="DJ209" s="493"/>
      <c r="DK209" s="493"/>
      <c r="DL209" s="493" t="e">
        <f>SUM(#REF!,#REF!,#REF!,#REF!,#REF!,#REF!,#REF!,#REF!,#REF!,#REF!,#REF!,#REF!,#REF!,#REF!,#REF!,#REF!,#REF!,#REF!,#REF!,#REF!,#REF!,#REF!,#REF!,#REF!,#REF!,#REF!,#REF!,#REF!)</f>
        <v>#REF!</v>
      </c>
      <c r="DM209" s="493"/>
      <c r="DN209" s="499" t="e">
        <f>SUM(#REF!,#REF!,#REF!,#REF!,#REF!,#REF!,#REF!,#REF!,#REF!,#REF!,#REF!,#REF!,#REF!,#REF!,#REF!,#REF!,#REF!,#REF!,#REF!,#REF!,#REF!,#REF!,#REF!,#REF!,#REF!,#REF!,#REF!,#REF!)</f>
        <v>#REF!</v>
      </c>
      <c r="DO209" s="493"/>
      <c r="DP209" s="493"/>
      <c r="DQ209" s="493"/>
      <c r="DR209" s="493" t="e">
        <f>SUM(#REF!,#REF!,#REF!,#REF!,#REF!,#REF!,#REF!,#REF!,#REF!,#REF!,#REF!,#REF!,#REF!,#REF!,#REF!,#REF!,#REF!,#REF!,#REF!,#REF!,#REF!,#REF!,#REF!,#REF!,#REF!,#REF!,#REF!,#REF!)</f>
        <v>#REF!</v>
      </c>
      <c r="DS209" s="499" t="e">
        <f>SUM(#REF!,#REF!,#REF!,#REF!,#REF!,#REF!,#REF!,#REF!,#REF!,#REF!,#REF!,#REF!,#REF!,#REF!,#REF!,#REF!,#REF!,#REF!,#REF!,#REF!,#REF!,#REF!,#REF!,#REF!,#REF!,#REF!,#REF!,#REF!)</f>
        <v>#REF!</v>
      </c>
      <c r="DT209" s="493"/>
      <c r="DU209" s="493"/>
      <c r="DV209" s="493"/>
      <c r="DW209" s="493" t="e">
        <f>SUM(#REF!,#REF!,#REF!,#REF!,#REF!,#REF!,#REF!,#REF!,#REF!,#REF!,#REF!,#REF!,#REF!,#REF!,#REF!,#REF!,#REF!,#REF!,#REF!,#REF!,#REF!,#REF!,#REF!,#REF!,#REF!,#REF!,#REF!,#REF!)</f>
        <v>#REF!</v>
      </c>
    </row>
    <row r="210" ht="12.75">
      <c r="F210" s="506"/>
      <c r="G210" s="510"/>
      <c r="H210" s="500"/>
      <c r="I210" s="511"/>
      <c r="J210" s="448"/>
      <c r="K210" s="507"/>
      <c r="L210" s="493"/>
      <c r="M210" s="493"/>
      <c r="N210" s="493"/>
      <c r="O210" s="493"/>
      <c r="P210" s="493"/>
      <c r="Q210" s="493"/>
      <c r="R210" s="493"/>
      <c r="S210" s="493"/>
      <c r="T210" s="493"/>
      <c r="U210" s="499"/>
      <c r="V210" s="500"/>
      <c r="W210" s="510"/>
      <c r="X210" s="500"/>
      <c r="Y210" s="448"/>
      <c r="Z210" s="500"/>
      <c r="AA210" s="500"/>
      <c r="AB210" s="500"/>
      <c r="AC210" s="500"/>
      <c r="AD210" s="500"/>
      <c r="AE210" s="499"/>
      <c r="AF210" s="510"/>
      <c r="AG210" s="500"/>
      <c r="AH210" s="448"/>
      <c r="AI210" s="448"/>
      <c r="AJ210" s="448"/>
      <c r="AK210" s="493"/>
      <c r="AL210" s="499"/>
      <c r="AM210" s="500"/>
      <c r="AN210" s="500"/>
      <c r="AO210" s="500"/>
      <c r="AP210" s="500"/>
      <c r="AQ210" s="500"/>
      <c r="AR210" s="500"/>
      <c r="AS210" s="500"/>
      <c r="AT210" s="500"/>
      <c r="AU210" s="501"/>
      <c r="AV210" s="500"/>
      <c r="AW210" s="500"/>
      <c r="AX210" s="500"/>
      <c r="AY210" s="500"/>
      <c r="AZ210" s="500"/>
      <c r="BA210" s="500"/>
      <c r="BB210" s="500"/>
      <c r="BC210" s="500"/>
      <c r="BD210" s="500"/>
      <c r="BE210" s="500"/>
      <c r="BF210" s="500"/>
      <c r="BG210" s="500"/>
      <c r="BH210" s="499"/>
      <c r="BI210" s="500"/>
      <c r="BJ210" s="510"/>
      <c r="BK210" s="500"/>
      <c r="BL210" s="512"/>
      <c r="BM210" s="500"/>
      <c r="BN210" s="500"/>
      <c r="BO210" s="493"/>
      <c r="BP210" s="500"/>
      <c r="BQ210" s="500"/>
      <c r="BR210" s="500"/>
      <c r="BS210" s="500"/>
      <c r="BT210" s="500"/>
      <c r="BU210" s="500"/>
      <c r="BV210" s="500"/>
      <c r="BW210" s="500"/>
      <c r="BX210" s="500"/>
      <c r="BY210" s="500"/>
      <c r="BZ210" s="500"/>
      <c r="CA210" s="500"/>
      <c r="CB210" s="500"/>
      <c r="CC210" s="500"/>
      <c r="CD210" s="500"/>
      <c r="CE210" s="500"/>
      <c r="CF210" s="499"/>
      <c r="CG210" s="499"/>
      <c r="CH210" s="499"/>
      <c r="CI210" s="499"/>
      <c r="CJ210" s="500"/>
      <c r="CK210" s="500"/>
      <c r="CL210" s="500"/>
      <c r="CM210" s="500"/>
      <c r="CN210" s="500"/>
      <c r="CO210" s="500"/>
      <c r="CP210" s="500"/>
      <c r="CQ210" s="500"/>
      <c r="CR210" s="500"/>
      <c r="CS210" s="499"/>
      <c r="CT210" s="510"/>
      <c r="CU210" s="500"/>
      <c r="CV210" s="500"/>
      <c r="CW210" s="500"/>
      <c r="CX210" s="493"/>
      <c r="CY210" s="500"/>
      <c r="CZ210" s="500"/>
      <c r="DA210" s="500"/>
      <c r="DB210" s="500"/>
      <c r="DC210" s="500"/>
      <c r="DD210" s="500"/>
      <c r="DE210" s="495"/>
      <c r="DF210" s="510"/>
      <c r="DG210" s="500"/>
      <c r="DH210" s="448"/>
      <c r="DI210" s="448"/>
      <c r="DJ210" s="448"/>
      <c r="DK210" s="448"/>
      <c r="DL210" s="500"/>
    </row>
    <row r="211" ht="12.75">
      <c r="F211" s="506"/>
      <c r="G211" s="510"/>
      <c r="H211" s="500"/>
      <c r="I211" s="511"/>
      <c r="J211" s="448"/>
      <c r="K211" s="507"/>
      <c r="L211" s="493"/>
      <c r="M211" s="493"/>
      <c r="N211" s="493"/>
      <c r="O211" s="493"/>
      <c r="P211" s="493"/>
      <c r="Q211" s="493"/>
      <c r="R211" s="493"/>
      <c r="S211" s="493"/>
      <c r="T211" s="493"/>
      <c r="U211" s="499"/>
      <c r="V211" s="500"/>
      <c r="W211" s="510"/>
      <c r="X211" s="500"/>
      <c r="Y211" s="448"/>
      <c r="Z211" s="500"/>
      <c r="AA211" s="500"/>
      <c r="AB211" s="500"/>
      <c r="AC211" s="500"/>
      <c r="AD211" s="500"/>
      <c r="AE211" s="499"/>
      <c r="AF211" s="510"/>
      <c r="AG211" s="500"/>
      <c r="AH211" s="448"/>
      <c r="AI211" s="448"/>
      <c r="AJ211" s="448"/>
      <c r="AK211" s="493"/>
      <c r="AL211" s="499"/>
      <c r="AM211" s="500"/>
      <c r="AN211" s="500"/>
      <c r="AO211" s="500"/>
      <c r="AP211" s="500"/>
      <c r="AQ211" s="500"/>
      <c r="AR211" s="500"/>
      <c r="AS211" s="500"/>
      <c r="AT211" s="500"/>
      <c r="AU211" s="501"/>
      <c r="AV211" s="500"/>
      <c r="AW211" s="500"/>
      <c r="AX211" s="500"/>
      <c r="AY211" s="500"/>
      <c r="AZ211" s="500"/>
      <c r="BA211" s="500"/>
      <c r="BB211" s="500"/>
      <c r="BC211" s="500"/>
      <c r="BD211" s="500"/>
      <c r="BE211" s="500"/>
      <c r="BF211" s="500"/>
      <c r="BG211" s="500"/>
      <c r="BH211" s="499"/>
      <c r="BI211" s="500"/>
      <c r="BJ211" s="510"/>
      <c r="BK211" s="500"/>
      <c r="BL211" s="512"/>
      <c r="BM211" s="500"/>
      <c r="BN211" s="500"/>
      <c r="BO211" s="493"/>
      <c r="BP211" s="500"/>
      <c r="BQ211" s="500"/>
      <c r="BR211" s="500"/>
      <c r="BS211" s="500"/>
      <c r="BT211" s="500"/>
      <c r="BU211" s="500"/>
      <c r="BV211" s="500"/>
      <c r="BW211" s="500"/>
      <c r="BX211" s="500"/>
      <c r="BY211" s="500"/>
      <c r="BZ211" s="500"/>
      <c r="CA211" s="500"/>
      <c r="CB211" s="500"/>
      <c r="CC211" s="500"/>
      <c r="CD211" s="500"/>
      <c r="CE211" s="500"/>
      <c r="CF211" s="499"/>
      <c r="CG211" s="499"/>
      <c r="CH211" s="499"/>
      <c r="CI211" s="499"/>
      <c r="CJ211" s="500"/>
      <c r="CK211" s="500"/>
      <c r="CL211" s="500"/>
      <c r="CM211" s="500"/>
      <c r="CN211" s="500"/>
      <c r="CO211" s="500"/>
      <c r="CP211" s="500"/>
      <c r="CQ211" s="500"/>
      <c r="CR211" s="500"/>
      <c r="CS211" s="499"/>
      <c r="CT211" s="510"/>
      <c r="CU211" s="500"/>
      <c r="CV211" s="500"/>
      <c r="CW211" s="500"/>
      <c r="CX211" s="493"/>
      <c r="CY211" s="500"/>
      <c r="CZ211" s="500"/>
      <c r="DA211" s="500"/>
      <c r="DB211" s="500"/>
      <c r="DC211" s="500"/>
      <c r="DD211" s="500"/>
      <c r="DE211" s="495"/>
      <c r="DF211" s="510"/>
      <c r="DG211" s="500"/>
      <c r="DH211" s="448"/>
      <c r="DI211" s="448"/>
      <c r="DJ211" s="448"/>
      <c r="DK211" s="448"/>
      <c r="DL211" s="500"/>
    </row>
    <row r="212" ht="12.75">
      <c r="F212" s="506"/>
      <c r="G212" s="510"/>
      <c r="H212" s="500"/>
      <c r="I212" s="511"/>
      <c r="J212" s="448"/>
      <c r="K212" s="507"/>
      <c r="L212" s="493"/>
      <c r="M212" s="493"/>
      <c r="N212" s="493"/>
      <c r="O212" s="493"/>
      <c r="P212" s="493"/>
      <c r="Q212" s="493"/>
      <c r="R212" s="493"/>
      <c r="S212" s="493"/>
      <c r="T212" s="493"/>
      <c r="U212" s="499"/>
      <c r="V212" s="500"/>
      <c r="W212" s="510"/>
      <c r="X212" s="500"/>
      <c r="Y212" s="448"/>
      <c r="Z212" s="500"/>
      <c r="AA212" s="500"/>
      <c r="AB212" s="500"/>
      <c r="AC212" s="500"/>
      <c r="AD212" s="500"/>
      <c r="AE212" s="499"/>
      <c r="AF212" s="510"/>
      <c r="AG212" s="500"/>
      <c r="AH212" s="448"/>
      <c r="AI212" s="448"/>
      <c r="AJ212" s="448"/>
      <c r="AK212" s="493"/>
      <c r="AL212" s="499"/>
      <c r="AM212" s="500"/>
      <c r="AN212" s="500"/>
      <c r="AO212" s="500"/>
      <c r="AP212" s="500"/>
      <c r="AQ212" s="500"/>
      <c r="AR212" s="500"/>
      <c r="AS212" s="500"/>
      <c r="AT212" s="500"/>
      <c r="AU212" s="501"/>
      <c r="AV212" s="500"/>
      <c r="AW212" s="500"/>
      <c r="AX212" s="500"/>
      <c r="AY212" s="500"/>
      <c r="AZ212" s="500"/>
      <c r="BA212" s="500"/>
      <c r="BB212" s="500"/>
      <c r="BC212" s="500"/>
      <c r="BD212" s="500"/>
      <c r="BE212" s="500"/>
      <c r="BF212" s="500"/>
      <c r="BG212" s="500"/>
      <c r="BH212" s="499"/>
      <c r="BI212" s="500"/>
      <c r="BJ212" s="510"/>
      <c r="BK212" s="500"/>
      <c r="BL212" s="512"/>
      <c r="BM212" s="500"/>
      <c r="BN212" s="500"/>
      <c r="BO212" s="493"/>
      <c r="BP212" s="500"/>
      <c r="BQ212" s="500"/>
      <c r="BR212" s="500"/>
      <c r="BS212" s="500"/>
      <c r="BT212" s="500"/>
      <c r="BU212" s="500"/>
      <c r="BV212" s="500"/>
      <c r="BW212" s="500"/>
      <c r="BX212" s="500"/>
      <c r="BY212" s="500"/>
      <c r="BZ212" s="500"/>
      <c r="CA212" s="500"/>
      <c r="CB212" s="500"/>
      <c r="CC212" s="500"/>
      <c r="CD212" s="500"/>
      <c r="CE212" s="500"/>
      <c r="CF212" s="499"/>
      <c r="CG212" s="499"/>
      <c r="CH212" s="499"/>
      <c r="CI212" s="499"/>
      <c r="CJ212" s="500"/>
      <c r="CK212" s="500"/>
      <c r="CL212" s="500"/>
      <c r="CM212" s="500"/>
      <c r="CN212" s="500"/>
      <c r="CO212" s="500"/>
      <c r="CP212" s="500"/>
      <c r="CQ212" s="500"/>
      <c r="CR212" s="500"/>
      <c r="CS212" s="499"/>
      <c r="CT212" s="510"/>
      <c r="CU212" s="500"/>
      <c r="CV212" s="500"/>
      <c r="CW212" s="500"/>
      <c r="CX212" s="493"/>
      <c r="CY212" s="500"/>
      <c r="CZ212" s="500"/>
      <c r="DA212" s="500"/>
      <c r="DB212" s="500"/>
      <c r="DC212" s="500"/>
      <c r="DD212" s="500"/>
      <c r="DE212" s="495"/>
      <c r="DF212" s="510"/>
      <c r="DG212" s="500"/>
      <c r="DH212" s="448"/>
      <c r="DI212" s="448"/>
      <c r="DJ212" s="448"/>
      <c r="DK212" s="448"/>
      <c r="DL212" s="500"/>
    </row>
    <row r="213" ht="12.75">
      <c r="F213" s="506"/>
      <c r="G213" s="510"/>
      <c r="H213" s="500"/>
      <c r="I213" s="511"/>
      <c r="J213" s="448"/>
      <c r="K213" s="507"/>
      <c r="L213" s="493"/>
      <c r="M213" s="493"/>
      <c r="N213" s="493"/>
      <c r="O213" s="493"/>
      <c r="P213" s="493"/>
      <c r="Q213" s="493"/>
      <c r="R213" s="493"/>
      <c r="S213" s="493"/>
      <c r="T213" s="493"/>
      <c r="U213" s="499"/>
      <c r="V213" s="500"/>
      <c r="W213" s="510"/>
      <c r="X213" s="500"/>
      <c r="Y213" s="448"/>
      <c r="Z213" s="500"/>
      <c r="AA213" s="500"/>
      <c r="AB213" s="500"/>
      <c r="AC213" s="500"/>
      <c r="AD213" s="500"/>
      <c r="AE213" s="499"/>
      <c r="AF213" s="510"/>
      <c r="AG213" s="500"/>
      <c r="AH213" s="448"/>
      <c r="AI213" s="448"/>
      <c r="AJ213" s="448"/>
      <c r="AK213" s="493"/>
      <c r="AL213" s="499"/>
      <c r="AM213" s="500"/>
      <c r="AN213" s="500"/>
      <c r="AO213" s="500"/>
      <c r="AP213" s="500"/>
      <c r="AQ213" s="500"/>
      <c r="AR213" s="500"/>
      <c r="AS213" s="500"/>
      <c r="AT213" s="500"/>
      <c r="AU213" s="501"/>
      <c r="AV213" s="500"/>
      <c r="AW213" s="500"/>
      <c r="AX213" s="500"/>
      <c r="AY213" s="500"/>
      <c r="AZ213" s="500"/>
      <c r="BA213" s="500"/>
      <c r="BB213" s="500"/>
      <c r="BC213" s="500"/>
      <c r="BD213" s="500"/>
      <c r="BE213" s="500"/>
      <c r="BF213" s="500"/>
      <c r="BG213" s="500"/>
      <c r="BH213" s="499"/>
      <c r="BI213" s="500"/>
      <c r="BJ213" s="510"/>
      <c r="BK213" s="500"/>
      <c r="BL213" s="512"/>
      <c r="BM213" s="500"/>
      <c r="BN213" s="500"/>
      <c r="BO213" s="493"/>
      <c r="BP213" s="500"/>
      <c r="BQ213" s="500"/>
      <c r="BR213" s="500"/>
      <c r="BS213" s="500"/>
      <c r="BT213" s="500"/>
      <c r="BU213" s="500"/>
      <c r="BV213" s="500"/>
      <c r="BW213" s="500"/>
      <c r="BX213" s="500"/>
      <c r="BY213" s="500"/>
      <c r="BZ213" s="500"/>
      <c r="CA213" s="500"/>
      <c r="CB213" s="500"/>
      <c r="CC213" s="500"/>
      <c r="CD213" s="500"/>
      <c r="CE213" s="500"/>
      <c r="CF213" s="499"/>
      <c r="CG213" s="499"/>
      <c r="CH213" s="499"/>
      <c r="CI213" s="499"/>
      <c r="CJ213" s="500"/>
      <c r="CK213" s="500"/>
      <c r="CL213" s="500"/>
      <c r="CM213" s="500"/>
      <c r="CN213" s="500"/>
      <c r="CO213" s="500"/>
      <c r="CP213" s="500"/>
      <c r="CQ213" s="500"/>
      <c r="CR213" s="500"/>
      <c r="CS213" s="499"/>
      <c r="CT213" s="510"/>
      <c r="CU213" s="500"/>
      <c r="CV213" s="500"/>
      <c r="CW213" s="500"/>
      <c r="CX213" s="493"/>
      <c r="CY213" s="500"/>
      <c r="CZ213" s="500"/>
      <c r="DA213" s="500"/>
      <c r="DB213" s="500"/>
      <c r="DC213" s="500"/>
      <c r="DD213" s="500"/>
      <c r="DE213" s="495"/>
      <c r="DF213" s="510"/>
      <c r="DG213" s="500"/>
      <c r="DH213" s="448"/>
      <c r="DI213" s="448"/>
      <c r="DJ213" s="448"/>
      <c r="DK213" s="448"/>
      <c r="DL213" s="500"/>
    </row>
    <row r="214" ht="12.75">
      <c r="F214" s="506"/>
      <c r="G214" s="510"/>
      <c r="H214" s="500"/>
      <c r="I214" s="511"/>
      <c r="J214" s="448"/>
      <c r="K214" s="507"/>
      <c r="L214" s="493"/>
      <c r="M214" s="493"/>
      <c r="N214" s="493"/>
      <c r="O214" s="493"/>
      <c r="P214" s="493"/>
      <c r="Q214" s="493"/>
      <c r="R214" s="493"/>
      <c r="S214" s="493"/>
      <c r="T214" s="493"/>
      <c r="U214" s="499"/>
      <c r="V214" s="500"/>
      <c r="W214" s="510"/>
      <c r="X214" s="500"/>
      <c r="Y214" s="448"/>
      <c r="Z214" s="500"/>
      <c r="AA214" s="500"/>
      <c r="AB214" s="500"/>
      <c r="AC214" s="500"/>
      <c r="AD214" s="500"/>
      <c r="AE214" s="499"/>
      <c r="AF214" s="510"/>
      <c r="AG214" s="500"/>
      <c r="AH214" s="448"/>
      <c r="AI214" s="448"/>
      <c r="AJ214" s="448"/>
      <c r="AK214" s="493"/>
      <c r="AL214" s="499"/>
      <c r="AM214" s="500"/>
      <c r="AN214" s="500"/>
      <c r="AO214" s="500"/>
      <c r="AP214" s="500"/>
      <c r="AQ214" s="500"/>
      <c r="AR214" s="500"/>
      <c r="AS214" s="500"/>
      <c r="AT214" s="500"/>
      <c r="AU214" s="501"/>
      <c r="AV214" s="500"/>
      <c r="AW214" s="500"/>
      <c r="AX214" s="500"/>
      <c r="AY214" s="500"/>
      <c r="AZ214" s="500"/>
      <c r="BA214" s="500"/>
      <c r="BB214" s="500"/>
      <c r="BC214" s="500"/>
      <c r="BD214" s="500"/>
      <c r="BE214" s="500"/>
      <c r="BF214" s="500"/>
      <c r="BG214" s="500"/>
      <c r="BH214" s="499"/>
      <c r="BI214" s="500"/>
      <c r="BJ214" s="510"/>
      <c r="BK214" s="500"/>
      <c r="BL214" s="512"/>
      <c r="BM214" s="500"/>
      <c r="BN214" s="500"/>
      <c r="BO214" s="493"/>
      <c r="BP214" s="500"/>
      <c r="BQ214" s="500"/>
      <c r="BR214" s="500"/>
      <c r="BS214" s="500"/>
      <c r="BT214" s="500"/>
      <c r="BU214" s="500"/>
      <c r="BV214" s="500"/>
      <c r="BW214" s="500"/>
      <c r="BX214" s="500"/>
      <c r="BY214" s="500"/>
      <c r="BZ214" s="500"/>
      <c r="CA214" s="500"/>
      <c r="CB214" s="500"/>
      <c r="CC214" s="500"/>
      <c r="CD214" s="500"/>
      <c r="CE214" s="500"/>
      <c r="CF214" s="499"/>
      <c r="CG214" s="499"/>
      <c r="CH214" s="499"/>
      <c r="CI214" s="499"/>
      <c r="CJ214" s="500"/>
      <c r="CK214" s="500"/>
      <c r="CL214" s="500"/>
      <c r="CM214" s="500"/>
      <c r="CN214" s="500"/>
      <c r="CO214" s="500"/>
      <c r="CP214" s="500"/>
      <c r="CQ214" s="500"/>
      <c r="CR214" s="500"/>
      <c r="CS214" s="499"/>
      <c r="CT214" s="510"/>
      <c r="CU214" s="500"/>
      <c r="CV214" s="500"/>
      <c r="CW214" s="500"/>
      <c r="CX214" s="493"/>
      <c r="CY214" s="500"/>
      <c r="CZ214" s="500"/>
      <c r="DA214" s="500"/>
      <c r="DB214" s="500"/>
      <c r="DC214" s="500"/>
      <c r="DD214" s="500"/>
      <c r="DE214" s="495"/>
      <c r="DF214" s="510"/>
      <c r="DG214" s="500"/>
      <c r="DH214" s="448"/>
      <c r="DI214" s="448"/>
      <c r="DJ214" s="448"/>
      <c r="DK214" s="448"/>
      <c r="DL214" s="500"/>
    </row>
    <row r="216" ht="12.75">
      <c r="B216" s="383">
        <v>2020</v>
      </c>
      <c r="E216" s="384">
        <f>E200+O200+AB200+AN200+BD200+BT200+DA200+DK200+DU200</f>
        <v>619145.25382123142</v>
      </c>
    </row>
    <row r="217" ht="12.75">
      <c r="B217" s="383">
        <v>2019</v>
      </c>
      <c r="E217" s="384">
        <f>D200+N200+AA200+AM200+BC200+BS200+CZ200+DJ200+DT200</f>
        <v>572058.50699599262</v>
      </c>
    </row>
  </sheetData>
  <mergeCells count="102">
    <mergeCell ref="A1:A3"/>
    <mergeCell ref="B1:B3"/>
    <mergeCell ref="C1:L1"/>
    <mergeCell ref="M1:Y1"/>
    <mergeCell ref="Z1:AK1"/>
    <mergeCell ref="AL1:BA1"/>
    <mergeCell ref="BB1:BQ1"/>
    <mergeCell ref="BR1:CK1"/>
    <mergeCell ref="CM1:CX1"/>
    <mergeCell ref="CY1:DH1"/>
    <mergeCell ref="DI1:DR1"/>
    <mergeCell ref="DS1:EB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J2:AJ3"/>
    <mergeCell ref="AK2:AK3"/>
    <mergeCell ref="AL2:AN2"/>
    <mergeCell ref="AO2:AQ2"/>
    <mergeCell ref="AR2:AR3"/>
    <mergeCell ref="AS2:AS3"/>
    <mergeCell ref="AT2:AT3"/>
    <mergeCell ref="AU2:AU3"/>
    <mergeCell ref="AV2:AV3"/>
    <mergeCell ref="AW2:AW3"/>
    <mergeCell ref="AX2:AX3"/>
    <mergeCell ref="AY2:AY3"/>
    <mergeCell ref="AZ2:AZ3"/>
    <mergeCell ref="BA2:BA3"/>
    <mergeCell ref="BB2:BD2"/>
    <mergeCell ref="BE2:BG2"/>
    <mergeCell ref="BH2:BH3"/>
    <mergeCell ref="BI2:BI3"/>
    <mergeCell ref="BJ2:BJ3"/>
    <mergeCell ref="BK2:BK3"/>
    <mergeCell ref="BL2:BL3"/>
    <mergeCell ref="BM2:BM3"/>
    <mergeCell ref="BN2:BN3"/>
    <mergeCell ref="BO2:BO3"/>
    <mergeCell ref="BP2:BP3"/>
    <mergeCell ref="BQ2:BQ3"/>
    <mergeCell ref="BR2:BT2"/>
    <mergeCell ref="BU2:BW2"/>
    <mergeCell ref="BX2:BX3"/>
    <mergeCell ref="BY2:BY3"/>
    <mergeCell ref="BZ2:BZ3"/>
    <mergeCell ref="CA2:CA3"/>
    <mergeCell ref="CB2:CB3"/>
    <mergeCell ref="CC2:CC3"/>
    <mergeCell ref="CD2:CD3"/>
    <mergeCell ref="CE2:CE3"/>
    <mergeCell ref="CF2:CF3"/>
    <mergeCell ref="CG2:CG3"/>
    <mergeCell ref="CH2:CH3"/>
    <mergeCell ref="CI2:CI3"/>
    <mergeCell ref="CJ2:CJ3"/>
    <mergeCell ref="CK2:CK3"/>
    <mergeCell ref="CL2:CL3"/>
    <mergeCell ref="CM2:CO2"/>
    <mergeCell ref="CP2:CR2"/>
    <mergeCell ref="CS2:CS3"/>
    <mergeCell ref="CT2:CT3"/>
    <mergeCell ref="CU2:CU3"/>
    <mergeCell ref="CV2:CV3"/>
    <mergeCell ref="CW2:CW3"/>
    <mergeCell ref="CX2:CX3"/>
    <mergeCell ref="CY2:DA2"/>
    <mergeCell ref="DB2:DD2"/>
    <mergeCell ref="DE2:DE3"/>
    <mergeCell ref="DF2:DF3"/>
    <mergeCell ref="DG2:DG3"/>
    <mergeCell ref="DH2:DH3"/>
    <mergeCell ref="DI2:DK2"/>
    <mergeCell ref="DL2:DN2"/>
    <mergeCell ref="DO2:DO3"/>
    <mergeCell ref="DP2:DP3"/>
    <mergeCell ref="DQ2:DQ3"/>
    <mergeCell ref="DR2:DR3"/>
    <mergeCell ref="DS2:DU2"/>
    <mergeCell ref="DV2:DX2"/>
    <mergeCell ref="DY2:DY3"/>
    <mergeCell ref="DZ2:DZ3"/>
    <mergeCell ref="EA2:EA3"/>
    <mergeCell ref="EB2:EB3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50" useFirstPageNumber="0" usePrinterDefaults="1" verticalDpi="3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pane state="frozen" topLeftCell="B1" xSplit="1"/>
      <selection activeCell="AD16" activeCellId="0" sqref="AD16"/>
    </sheetView>
  </sheetViews>
  <sheetFormatPr baseColWidth="8" customHeight="1" defaultRowHeight="15.75"/>
  <cols>
    <col bestFit="1" customWidth="1" min="1" max="1" style="44" width="5.4257799999999996"/>
    <col bestFit="1" customWidth="1" min="2" max="2" style="97" width="38.140599999999999"/>
    <col bestFit="1" customWidth="1" min="3" max="3" style="43" width="11.710900000000001"/>
    <col bestFit="1" customWidth="1" min="4" max="4" style="43" width="7.4257799999999996"/>
    <col bestFit="1" customWidth="1" min="5" max="5" style="43" width="7.8554700000000004"/>
    <col bestFit="1" customWidth="1" min="6" max="6" style="43" width="17.2852"/>
    <col bestFit="1" customWidth="1" min="7" max="7" style="97" width="7.8554700000000004"/>
    <col bestFit="1" customWidth="1" min="8" max="8" style="75" width="7.7109399999999999"/>
    <col bestFit="1" customWidth="1" min="9" max="9" style="75" width="15.140599999999999"/>
    <col bestFit="1" customWidth="1" min="10" max="10" style="75" width="9.2851599999999994"/>
    <col bestFit="1" customWidth="1" min="11" max="11" style="75" width="13.425800000000001"/>
    <col bestFit="1" customWidth="1" min="12" max="12" style="75" width="9.8554700000000004"/>
    <col bestFit="1" customWidth="1" min="13" max="13" style="44" width="11.710900000000001"/>
    <col bestFit="1" customWidth="1" min="14" max="14" style="44" width="7.4257799999999996"/>
    <col bestFit="1" customWidth="1" min="15" max="15" style="44" width="7.1406299999999998"/>
    <col bestFit="1" customWidth="1" min="16" max="16" style="44" width="9.1406299999999998"/>
    <col bestFit="1" customWidth="1" min="17" max="17" style="44" width="10.425800000000001"/>
    <col bestFit="1" customWidth="1" min="18" max="18" style="44" width="9.1406299999999998"/>
    <col bestFit="1" customWidth="1" min="19" max="19" style="44" width="12.2852"/>
    <col bestFit="1" customWidth="1" min="20" max="20" style="44" width="5.8554700000000004"/>
    <col bestFit="1" customWidth="1" min="21" max="21" style="44" width="9.8554700000000004"/>
    <col bestFit="1" customWidth="1" min="22" max="22" style="44" width="8.4257799999999996"/>
    <col bestFit="1" customWidth="1" min="23" max="23" style="44" width="9.1406299999999998"/>
    <col bestFit="1" customWidth="1" min="24" max="24" style="513" width="8.2851599999999994"/>
    <col bestFit="1" customWidth="1" min="25" max="27" style="44" width="9.1406299999999998"/>
    <col bestFit="1" customWidth="1" min="28" max="28" style="44" width="10.710900000000001"/>
    <col bestFit="1" customWidth="1" min="29" max="29" style="44" width="9.1406299999999998"/>
    <col bestFit="1" customWidth="1" min="30" max="30" style="44" width="11.140599999999999"/>
    <col bestFit="1" customWidth="1" min="31" max="31" style="44" width="6"/>
    <col bestFit="1" customWidth="1" min="32" max="41" style="44" width="9.1406299999999998"/>
    <col bestFit="1" customWidth="1" min="42" max="42" style="94" width="17.5703"/>
    <col bestFit="1" customWidth="1" min="43" max="257" style="44" width="9.1406299999999998"/>
  </cols>
  <sheetData>
    <row r="2" ht="15.75">
      <c r="B2" s="75" t="s">
        <v>373</v>
      </c>
    </row>
    <row r="3" ht="15.75">
      <c r="B3" s="75" t="s">
        <v>374</v>
      </c>
    </row>
    <row r="4" ht="15.75">
      <c r="B4" s="45"/>
      <c r="C4" s="98"/>
      <c r="D4" s="98"/>
      <c r="E4" s="98"/>
      <c r="F4" s="98"/>
      <c r="G4" s="98"/>
      <c r="H4" s="98"/>
      <c r="I4" s="98"/>
      <c r="J4" s="98"/>
      <c r="K4" s="98"/>
      <c r="L4" s="98"/>
    </row>
    <row r="5" ht="15.75">
      <c r="B5" s="75" t="s">
        <v>375</v>
      </c>
    </row>
    <row r="6" ht="15.75">
      <c r="B6" s="75" t="s">
        <v>1024</v>
      </c>
    </row>
    <row r="8" ht="3" customHeight="1"/>
    <row r="9" ht="26.25" customHeight="1">
      <c r="A9" s="47" t="s">
        <v>271</v>
      </c>
      <c r="B9" s="48" t="s">
        <v>272</v>
      </c>
      <c r="C9" s="99" t="s">
        <v>377</v>
      </c>
      <c r="D9" s="100" t="s">
        <v>378</v>
      </c>
      <c r="E9" s="101"/>
      <c r="F9" s="99" t="s">
        <v>379</v>
      </c>
      <c r="G9" s="48" t="s">
        <v>380</v>
      </c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7">
        <v>2022</v>
      </c>
      <c r="W9" s="47"/>
      <c r="X9" s="47"/>
      <c r="Y9" s="47"/>
      <c r="Z9" s="47"/>
      <c r="AA9" s="47"/>
      <c r="AB9" s="47"/>
      <c r="AC9" s="47"/>
      <c r="AD9" s="47"/>
      <c r="AE9" s="47"/>
    </row>
    <row r="10" ht="64.5" customHeight="1">
      <c r="A10" s="47"/>
      <c r="B10" s="48"/>
      <c r="C10" s="102"/>
      <c r="D10" s="103"/>
      <c r="E10" s="104"/>
      <c r="F10" s="102"/>
      <c r="G10" s="47" t="s">
        <v>381</v>
      </c>
      <c r="H10" s="47"/>
      <c r="I10" s="47"/>
      <c r="J10" s="47"/>
      <c r="K10" s="47"/>
      <c r="L10" s="47"/>
      <c r="M10" s="47"/>
      <c r="N10" s="47"/>
      <c r="O10" s="47" t="s">
        <v>382</v>
      </c>
      <c r="P10" s="47"/>
      <c r="Q10" s="47"/>
      <c r="R10" s="47"/>
      <c r="S10" s="47"/>
      <c r="T10" s="47"/>
      <c r="U10" s="47"/>
      <c r="V10" s="47" t="s">
        <v>383</v>
      </c>
      <c r="W10" s="47"/>
      <c r="X10" s="47" t="s">
        <v>384</v>
      </c>
      <c r="Y10" s="47"/>
      <c r="Z10" s="47"/>
      <c r="AA10" s="47"/>
      <c r="AB10" s="47"/>
      <c r="AC10" s="47"/>
      <c r="AD10" s="47"/>
      <c r="AE10" s="47"/>
    </row>
    <row r="11" ht="35.25" customHeight="1">
      <c r="A11" s="47"/>
      <c r="B11" s="48"/>
      <c r="C11" s="102"/>
      <c r="D11" s="105"/>
      <c r="E11" s="106"/>
      <c r="F11" s="102"/>
      <c r="G11" s="47" t="s">
        <v>280</v>
      </c>
      <c r="H11" s="47" t="s">
        <v>385</v>
      </c>
      <c r="I11" s="47" t="s">
        <v>386</v>
      </c>
      <c r="J11" s="47" t="s">
        <v>273</v>
      </c>
      <c r="K11" s="47"/>
      <c r="L11" s="47"/>
      <c r="M11" s="47"/>
      <c r="N11" s="47"/>
      <c r="O11" s="47" t="s">
        <v>280</v>
      </c>
      <c r="P11" s="47" t="s">
        <v>273</v>
      </c>
      <c r="Q11" s="47"/>
      <c r="R11" s="47"/>
      <c r="S11" s="47"/>
      <c r="T11" s="47"/>
      <c r="U11" s="47" t="s">
        <v>387</v>
      </c>
      <c r="V11" s="47" t="s">
        <v>280</v>
      </c>
      <c r="W11" s="47" t="s">
        <v>385</v>
      </c>
      <c r="X11" s="514" t="s">
        <v>280</v>
      </c>
      <c r="Y11" s="107" t="s">
        <v>385</v>
      </c>
      <c r="Z11" s="107" t="s">
        <v>388</v>
      </c>
      <c r="AA11" s="47" t="s">
        <v>273</v>
      </c>
      <c r="AB11" s="47"/>
      <c r="AC11" s="47"/>
      <c r="AD11" s="47"/>
      <c r="AE11" s="47"/>
    </row>
    <row r="12" ht="62.25" customHeight="1">
      <c r="A12" s="47"/>
      <c r="B12" s="48"/>
      <c r="C12" s="102"/>
      <c r="D12" s="47" t="s">
        <v>389</v>
      </c>
      <c r="E12" s="47" t="s">
        <v>390</v>
      </c>
      <c r="F12" s="102"/>
      <c r="G12" s="47"/>
      <c r="H12" s="47"/>
      <c r="I12" s="47"/>
      <c r="J12" s="47" t="s">
        <v>391</v>
      </c>
      <c r="K12" s="47"/>
      <c r="L12" s="47"/>
      <c r="M12" s="47"/>
      <c r="N12" s="47" t="s">
        <v>392</v>
      </c>
      <c r="O12" s="47"/>
      <c r="P12" s="47" t="s">
        <v>391</v>
      </c>
      <c r="Q12" s="47"/>
      <c r="R12" s="47"/>
      <c r="S12" s="47"/>
      <c r="T12" s="47" t="s">
        <v>392</v>
      </c>
      <c r="U12" s="47"/>
      <c r="V12" s="47"/>
      <c r="W12" s="47"/>
      <c r="X12" s="515"/>
      <c r="Y12" s="108"/>
      <c r="Z12" s="108"/>
      <c r="AA12" s="109" t="s">
        <v>391</v>
      </c>
      <c r="AB12" s="110"/>
      <c r="AC12" s="110"/>
      <c r="AD12" s="111"/>
      <c r="AE12" s="47" t="s">
        <v>392</v>
      </c>
    </row>
    <row r="13" ht="126.75" customHeight="1">
      <c r="A13" s="47"/>
      <c r="B13" s="48"/>
      <c r="C13" s="112"/>
      <c r="D13" s="47"/>
      <c r="E13" s="47"/>
      <c r="F13" s="112"/>
      <c r="G13" s="47"/>
      <c r="H13" s="47"/>
      <c r="I13" s="47"/>
      <c r="J13" s="47" t="s">
        <v>393</v>
      </c>
      <c r="K13" s="47" t="s">
        <v>394</v>
      </c>
      <c r="L13" s="47" t="s">
        <v>283</v>
      </c>
      <c r="M13" s="47" t="s">
        <v>395</v>
      </c>
      <c r="N13" s="47"/>
      <c r="O13" s="47"/>
      <c r="P13" s="47" t="s">
        <v>393</v>
      </c>
      <c r="Q13" s="47" t="s">
        <v>394</v>
      </c>
      <c r="R13" s="47" t="s">
        <v>283</v>
      </c>
      <c r="S13" s="47" t="s">
        <v>395</v>
      </c>
      <c r="T13" s="47"/>
      <c r="U13" s="47"/>
      <c r="V13" s="47"/>
      <c r="W13" s="47"/>
      <c r="X13" s="516"/>
      <c r="Y13" s="113"/>
      <c r="Z13" s="113"/>
      <c r="AA13" s="47" t="s">
        <v>393</v>
      </c>
      <c r="AB13" s="47" t="s">
        <v>394</v>
      </c>
      <c r="AC13" s="47" t="s">
        <v>283</v>
      </c>
      <c r="AD13" s="47" t="s">
        <v>395</v>
      </c>
      <c r="AE13" s="47"/>
    </row>
    <row r="14" ht="35.25" customHeight="1">
      <c r="A14" s="46">
        <v>1</v>
      </c>
      <c r="B14" s="76">
        <v>2</v>
      </c>
      <c r="C14" s="46">
        <v>3</v>
      </c>
      <c r="D14" s="46">
        <v>4</v>
      </c>
      <c r="E14" s="46">
        <v>5</v>
      </c>
      <c r="F14" s="46">
        <v>6</v>
      </c>
      <c r="G14" s="46">
        <v>7</v>
      </c>
      <c r="H14" s="46">
        <v>8</v>
      </c>
      <c r="I14" s="46">
        <v>9</v>
      </c>
      <c r="J14" s="46">
        <v>10</v>
      </c>
      <c r="K14" s="46">
        <v>11</v>
      </c>
      <c r="L14" s="46">
        <v>12</v>
      </c>
      <c r="M14" s="46">
        <v>13</v>
      </c>
      <c r="N14" s="46">
        <v>14</v>
      </c>
      <c r="O14" s="46">
        <v>15</v>
      </c>
      <c r="P14" s="46">
        <v>16</v>
      </c>
      <c r="Q14" s="46">
        <v>17</v>
      </c>
      <c r="R14" s="46">
        <v>18</v>
      </c>
      <c r="S14" s="46">
        <v>19</v>
      </c>
      <c r="T14" s="46">
        <v>20</v>
      </c>
      <c r="U14" s="46">
        <v>21</v>
      </c>
      <c r="V14" s="46">
        <v>22</v>
      </c>
      <c r="W14" s="46">
        <v>23</v>
      </c>
      <c r="X14" s="517">
        <v>24</v>
      </c>
      <c r="Y14" s="46">
        <v>25</v>
      </c>
      <c r="Z14" s="46">
        <v>26</v>
      </c>
      <c r="AA14" s="46">
        <v>27</v>
      </c>
      <c r="AB14" s="46">
        <v>28</v>
      </c>
      <c r="AC14" s="46">
        <v>29</v>
      </c>
      <c r="AD14" s="46">
        <v>30</v>
      </c>
      <c r="AE14" s="114">
        <v>31</v>
      </c>
      <c r="AF14" s="198"/>
      <c r="AG14" s="198" t="s">
        <v>397</v>
      </c>
      <c r="AH14" s="199" t="s">
        <v>398</v>
      </c>
      <c r="AI14" s="200" t="s">
        <v>399</v>
      </c>
      <c r="AJ14" s="198" t="s">
        <v>1025</v>
      </c>
      <c r="AK14" s="198" t="s">
        <v>1026</v>
      </c>
      <c r="AL14" s="201" t="s">
        <v>402</v>
      </c>
      <c r="AM14" s="201" t="s">
        <v>403</v>
      </c>
      <c r="AN14" s="202" t="s">
        <v>404</v>
      </c>
      <c r="AO14" s="119" t="s">
        <v>405</v>
      </c>
      <c r="AP14" s="46" t="s">
        <v>1027</v>
      </c>
    </row>
    <row r="15" ht="17.25" customHeight="1">
      <c r="A15" s="120"/>
      <c r="B15" s="121" t="s">
        <v>23</v>
      </c>
      <c r="C15" s="122"/>
      <c r="D15" s="122"/>
      <c r="E15" s="122"/>
      <c r="F15" s="123"/>
      <c r="G15" s="62"/>
      <c r="H15" s="62"/>
      <c r="I15" s="62"/>
      <c r="J15" s="62"/>
      <c r="K15" s="62"/>
      <c r="L15" s="62"/>
      <c r="AF15" s="203"/>
      <c r="AG15" s="203"/>
      <c r="AH15" s="203"/>
      <c r="AI15" s="203"/>
      <c r="AJ15" s="518"/>
      <c r="AK15" s="203"/>
      <c r="AL15" s="203"/>
      <c r="AM15" s="203"/>
      <c r="AN15" s="203"/>
      <c r="AO15" s="203"/>
      <c r="AP15" s="46"/>
    </row>
    <row r="16" ht="49.5" customHeight="1">
      <c r="A16" s="46">
        <v>1</v>
      </c>
      <c r="B16" s="58" t="s">
        <v>24</v>
      </c>
      <c r="C16" s="125">
        <f>'[11]2022'!B5</f>
        <v>67.034000000000006</v>
      </c>
      <c r="D16" s="126">
        <f>'[11]2022'!DP5</f>
        <v>0</v>
      </c>
      <c r="E16" s="126">
        <f>'[11]2022'!DQ5</f>
        <v>0</v>
      </c>
      <c r="F16" s="125">
        <f>'[11]2022'!DT5</f>
        <v>0</v>
      </c>
      <c r="G16" s="59">
        <f>'[11]2021'!DX5</f>
        <v>0</v>
      </c>
      <c r="H16" s="127">
        <f t="shared" ref="H16:H79" si="1215">IF(G16&gt;0,G16/D16*100,0)</f>
        <v>0</v>
      </c>
      <c r="I16" s="59"/>
      <c r="J16" s="59"/>
      <c r="K16" s="59"/>
      <c r="L16" s="59"/>
      <c r="M16" s="59"/>
      <c r="N16" s="59"/>
      <c r="O16" s="59">
        <f>'[11]Добыча 2021'!T15</f>
        <v>0</v>
      </c>
      <c r="P16" s="59"/>
      <c r="Q16" s="59"/>
      <c r="R16" s="59"/>
      <c r="S16" s="59"/>
      <c r="T16" s="59"/>
      <c r="U16" s="59">
        <f t="shared" ref="U16:U79" si="1216">IF(G16=0,0,O16/G16*100)</f>
        <v>0</v>
      </c>
      <c r="V16" s="127">
        <f>'[11]2022'!DV5</f>
        <v>0</v>
      </c>
      <c r="W16" s="59">
        <f t="shared" ref="W16:W79" si="1217">IF(V16&gt;0,V16/E16*100,0)</f>
        <v>0</v>
      </c>
      <c r="X16" s="519">
        <f>'[11]2022'!DX5</f>
        <v>0</v>
      </c>
      <c r="Y16" s="127">
        <f t="shared" ref="Y16:Y79" si="1218">IF(X16&gt;0,X16/E16*100,0)</f>
        <v>0</v>
      </c>
      <c r="Z16" s="59"/>
      <c r="AA16" s="59"/>
      <c r="AB16" s="59"/>
      <c r="AC16" s="59"/>
      <c r="AD16" s="59" t="str">
        <f t="shared" ref="AD16:AD79" si="1219">IF(AND(ISNUMBER(X16),X16&gt;0),X16,"")</f>
        <v/>
      </c>
      <c r="AE16" s="128"/>
      <c r="AF16" s="115"/>
      <c r="AG16" s="203"/>
      <c r="AH16" s="204">
        <f t="shared" ref="AH16:AH79" si="1220">IF(AND(ISNUMBER(--C16),C16&gt;0),E16/C16,"")</f>
        <v>0</v>
      </c>
      <c r="AI16" s="204">
        <f t="shared" ref="AI16:AI79" si="1221">IF(AND(ISNUMBER(--E16),ISNUMBER(--AJ16)),ЧАСТНОЕ(E16*AJ16,100),"")</f>
        <v>0</v>
      </c>
      <c r="AJ16" s="205">
        <v>10</v>
      </c>
      <c r="AK16" s="205" t="str">
        <f t="shared" ref="AK16:AK79" si="1222">IF(AJ16&lt;Y16,"Норматив превышен","")</f>
        <v/>
      </c>
      <c r="AL16" s="205">
        <f t="shared" ref="AL16:AL79" si="1223">IF(ISNUMBER(X16),IF(X16&gt;0,MAX(ЧАСТНОЕ(X16*30,100),1),0),"")</f>
        <v>0</v>
      </c>
      <c r="AM16" s="205">
        <f t="shared" ref="AM16:AM79" si="1224">IF(ISNUMBER(X16),X16,"")</f>
        <v>0</v>
      </c>
      <c r="AN16" s="206" t="str">
        <f t="shared" ref="AN16:AN79" si="1225">IF(ISNUMBER(AE16),IF(AND(AM16&gt;=AE16,AL16&lt;=AE16),"","Вне норматива или не ОДОУ"),"")</f>
        <v/>
      </c>
      <c r="AO16" s="46" t="str">
        <f t="shared" ref="AO16:AO79" si="1226">IF(ISNUMBER(X16),IF(SUM(Z16:AE16)&lt;&gt;X16,"Сумма не совпадает или не ОДОУ",""),"")</f>
        <v/>
      </c>
      <c r="AP16" s="46" t="str">
        <f t="shared" ref="AP16:AP79" si="1227">IF(X16&gt;0,IF(AD16&lt;&gt;X16,"Не проставлено",""),"")</f>
        <v/>
      </c>
    </row>
    <row r="17" ht="30" customHeight="1">
      <c r="A17" s="46">
        <v>2</v>
      </c>
      <c r="B17" s="60" t="s">
        <v>25</v>
      </c>
      <c r="C17" s="125">
        <f>'[11]2022'!B6</f>
        <v>10.308</v>
      </c>
      <c r="D17" s="126">
        <f>'[11]2022'!DP6</f>
        <v>1</v>
      </c>
      <c r="E17" s="126">
        <f>'[11]2022'!DQ6</f>
        <v>1</v>
      </c>
      <c r="F17" s="125">
        <f>'[11]2022'!DT6</f>
        <v>9.7012029491656965e-002</v>
      </c>
      <c r="G17" s="59">
        <f>'[11]2021'!DX6</f>
        <v>0</v>
      </c>
      <c r="H17" s="127">
        <f t="shared" si="1215"/>
        <v>0</v>
      </c>
      <c r="I17" s="59"/>
      <c r="J17" s="59"/>
      <c r="K17" s="59"/>
      <c r="L17" s="59"/>
      <c r="M17" s="59"/>
      <c r="N17" s="59"/>
      <c r="O17" s="59">
        <f>'[11]Добыча 2021'!T16</f>
        <v>0</v>
      </c>
      <c r="P17" s="59"/>
      <c r="Q17" s="59"/>
      <c r="R17" s="59"/>
      <c r="S17" s="59"/>
      <c r="T17" s="59"/>
      <c r="U17" s="59">
        <f t="shared" si="1216"/>
        <v>0</v>
      </c>
      <c r="V17" s="127">
        <f>'[11]2022'!DV6</f>
        <v>0.10000000000000001</v>
      </c>
      <c r="W17" s="59">
        <f t="shared" si="1217"/>
        <v>10</v>
      </c>
      <c r="X17" s="519">
        <f>'[11]2022'!DX6</f>
        <v>0</v>
      </c>
      <c r="Y17" s="127">
        <f t="shared" si="1218"/>
        <v>0</v>
      </c>
      <c r="Z17" s="59"/>
      <c r="AA17" s="59"/>
      <c r="AB17" s="59"/>
      <c r="AC17" s="59"/>
      <c r="AD17" s="59" t="str">
        <f t="shared" si="1219"/>
        <v/>
      </c>
      <c r="AE17" s="128"/>
      <c r="AF17" s="115"/>
      <c r="AG17" s="203"/>
      <c r="AH17" s="204">
        <f t="shared" si="1220"/>
        <v>9.7012029491656965e-002</v>
      </c>
      <c r="AI17" s="204">
        <f t="shared" si="1221"/>
        <v>0</v>
      </c>
      <c r="AJ17" s="205">
        <v>10</v>
      </c>
      <c r="AK17" s="205" t="str">
        <f t="shared" si="1222"/>
        <v/>
      </c>
      <c r="AL17" s="205">
        <f t="shared" si="1223"/>
        <v>0</v>
      </c>
      <c r="AM17" s="205">
        <f t="shared" si="1224"/>
        <v>0</v>
      </c>
      <c r="AN17" s="206" t="str">
        <f t="shared" si="1225"/>
        <v/>
      </c>
      <c r="AO17" s="46" t="str">
        <f t="shared" si="1226"/>
        <v/>
      </c>
      <c r="AP17" s="46" t="str">
        <f t="shared" si="1227"/>
        <v/>
      </c>
    </row>
    <row r="18" ht="17.25" customHeight="1">
      <c r="A18" s="87"/>
      <c r="B18" s="61" t="s">
        <v>26</v>
      </c>
      <c r="C18" s="129"/>
      <c r="D18" s="130"/>
      <c r="E18" s="130"/>
      <c r="F18" s="131"/>
      <c r="G18" s="71"/>
      <c r="H18" s="127"/>
      <c r="I18" s="62"/>
      <c r="J18" s="62"/>
      <c r="K18" s="62"/>
      <c r="L18" s="132"/>
      <c r="M18" s="62"/>
      <c r="N18" s="62"/>
      <c r="O18" s="62"/>
      <c r="P18" s="62"/>
      <c r="Q18" s="62"/>
      <c r="R18" s="62"/>
      <c r="S18" s="62"/>
      <c r="T18" s="62"/>
      <c r="U18" s="59"/>
      <c r="V18" s="133"/>
      <c r="W18" s="59"/>
      <c r="X18" s="520"/>
      <c r="Y18" s="127"/>
      <c r="Z18" s="62"/>
      <c r="AA18" s="62"/>
      <c r="AB18" s="62"/>
      <c r="AC18" s="62"/>
      <c r="AD18" s="59" t="str">
        <f t="shared" si="1219"/>
        <v/>
      </c>
      <c r="AE18" s="62"/>
      <c r="AF18" s="115"/>
      <c r="AG18" s="203"/>
      <c r="AH18" s="204" t="str">
        <f t="shared" si="1220"/>
        <v/>
      </c>
      <c r="AI18" s="204">
        <f t="shared" si="1221"/>
        <v>0</v>
      </c>
      <c r="AJ18" s="205">
        <v>10</v>
      </c>
      <c r="AK18" s="205" t="str">
        <f t="shared" si="1222"/>
        <v/>
      </c>
      <c r="AL18" s="205" t="str">
        <f t="shared" si="1223"/>
        <v/>
      </c>
      <c r="AM18" s="205" t="str">
        <f t="shared" si="1224"/>
        <v/>
      </c>
      <c r="AN18" s="206" t="str">
        <f t="shared" si="1225"/>
        <v/>
      </c>
      <c r="AO18" s="46" t="str">
        <f t="shared" si="1226"/>
        <v/>
      </c>
      <c r="AP18" s="46" t="str">
        <f t="shared" si="1227"/>
        <v/>
      </c>
    </row>
    <row r="19" ht="48" customHeight="1">
      <c r="A19" s="46">
        <v>3</v>
      </c>
      <c r="B19" s="58" t="s">
        <v>285</v>
      </c>
      <c r="C19" s="125">
        <f>'[11]2022'!B8</f>
        <v>397.60000000000002</v>
      </c>
      <c r="D19" s="126">
        <f>'[11]2022'!DP8</f>
        <v>12</v>
      </c>
      <c r="E19" s="126">
        <f>'[11]2022'!DQ8</f>
        <v>11</v>
      </c>
      <c r="F19" s="125">
        <f>'[11]2022'!DT8</f>
        <v>2.7665995975855128e-002</v>
      </c>
      <c r="G19" s="59">
        <f>'[11]2021'!DX8</f>
        <v>1</v>
      </c>
      <c r="H19" s="127">
        <f t="shared" si="1215"/>
        <v>8.3333333333333321</v>
      </c>
      <c r="I19" s="59"/>
      <c r="J19" s="59"/>
      <c r="K19" s="59"/>
      <c r="L19" s="59"/>
      <c r="M19" s="59"/>
      <c r="N19" s="59"/>
      <c r="O19" s="59">
        <f>'[11]Добыча 2021'!T18</f>
        <v>0</v>
      </c>
      <c r="P19" s="59"/>
      <c r="Q19" s="59"/>
      <c r="R19" s="59"/>
      <c r="S19" s="59"/>
      <c r="T19" s="59"/>
      <c r="U19" s="59">
        <f t="shared" si="1216"/>
        <v>0</v>
      </c>
      <c r="V19" s="127">
        <f>'[11]2022'!DV8</f>
        <v>1.1000000000000001</v>
      </c>
      <c r="W19" s="59">
        <f t="shared" si="1217"/>
        <v>10</v>
      </c>
      <c r="X19" s="519">
        <f>'[11]2022'!DX8</f>
        <v>1</v>
      </c>
      <c r="Y19" s="127">
        <f t="shared" si="1218"/>
        <v>9.0909090909090917</v>
      </c>
      <c r="Z19" s="59"/>
      <c r="AA19" s="59"/>
      <c r="AB19" s="59"/>
      <c r="AC19" s="59"/>
      <c r="AD19" s="59">
        <f t="shared" si="1219"/>
        <v>1</v>
      </c>
      <c r="AE19" s="128"/>
      <c r="AF19" s="115"/>
      <c r="AG19" s="203"/>
      <c r="AH19" s="204">
        <f t="shared" si="1220"/>
        <v>2.7665995975855128e-002</v>
      </c>
      <c r="AI19" s="204">
        <f t="shared" si="1221"/>
        <v>1</v>
      </c>
      <c r="AJ19" s="205">
        <v>10</v>
      </c>
      <c r="AK19" s="205" t="str">
        <f t="shared" si="1222"/>
        <v/>
      </c>
      <c r="AL19" s="205">
        <f t="shared" si="1223"/>
        <v>1</v>
      </c>
      <c r="AM19" s="205">
        <f t="shared" si="1224"/>
        <v>1</v>
      </c>
      <c r="AN19" s="206" t="str">
        <f t="shared" si="1225"/>
        <v/>
      </c>
      <c r="AO19" s="46" t="str">
        <f t="shared" si="1226"/>
        <v/>
      </c>
      <c r="AP19" s="46" t="str">
        <f t="shared" si="1227"/>
        <v/>
      </c>
    </row>
    <row r="20" ht="31.5" customHeight="1">
      <c r="A20" s="46">
        <v>4</v>
      </c>
      <c r="B20" s="63" t="s">
        <v>28</v>
      </c>
      <c r="C20" s="125">
        <f>'[11]2022'!B9</f>
        <v>236.40000000000001</v>
      </c>
      <c r="D20" s="126">
        <f>'[11]2022'!DP9</f>
        <v>2</v>
      </c>
      <c r="E20" s="126">
        <f>'[11]2022'!DQ9</f>
        <v>1</v>
      </c>
      <c r="F20" s="125">
        <f>'[11]2022'!DT9</f>
        <v>4.2301184433164128e-003</v>
      </c>
      <c r="G20" s="59">
        <f>'[11]2021'!DX9</f>
        <v>0</v>
      </c>
      <c r="H20" s="127">
        <f t="shared" si="1215"/>
        <v>0</v>
      </c>
      <c r="I20" s="59"/>
      <c r="J20" s="59"/>
      <c r="K20" s="59"/>
      <c r="L20" s="59"/>
      <c r="M20" s="59"/>
      <c r="N20" s="59"/>
      <c r="O20" s="59">
        <f>'[11]Добыча 2021'!T19</f>
        <v>0</v>
      </c>
      <c r="P20" s="59"/>
      <c r="Q20" s="59"/>
      <c r="R20" s="59"/>
      <c r="S20" s="59"/>
      <c r="T20" s="59"/>
      <c r="U20" s="59">
        <f t="shared" si="1216"/>
        <v>0</v>
      </c>
      <c r="V20" s="127">
        <f>'[11]2022'!DV9</f>
        <v>0.10000000000000001</v>
      </c>
      <c r="W20" s="59">
        <f t="shared" si="1217"/>
        <v>10</v>
      </c>
      <c r="X20" s="519">
        <f>'[11]2022'!DX9</f>
        <v>0</v>
      </c>
      <c r="Y20" s="127">
        <f t="shared" si="1218"/>
        <v>0</v>
      </c>
      <c r="Z20" s="59"/>
      <c r="AA20" s="59"/>
      <c r="AB20" s="59"/>
      <c r="AC20" s="59"/>
      <c r="AD20" s="59" t="str">
        <f t="shared" si="1219"/>
        <v/>
      </c>
      <c r="AE20" s="128"/>
      <c r="AF20" s="115"/>
      <c r="AG20" s="203"/>
      <c r="AH20" s="204">
        <f t="shared" si="1220"/>
        <v>4.2301184433164128e-003</v>
      </c>
      <c r="AI20" s="204">
        <f t="shared" si="1221"/>
        <v>0</v>
      </c>
      <c r="AJ20" s="205">
        <v>10</v>
      </c>
      <c r="AK20" s="205" t="str">
        <f t="shared" si="1222"/>
        <v/>
      </c>
      <c r="AL20" s="205">
        <f t="shared" si="1223"/>
        <v>0</v>
      </c>
      <c r="AM20" s="205">
        <f t="shared" si="1224"/>
        <v>0</v>
      </c>
      <c r="AN20" s="206" t="str">
        <f t="shared" si="1225"/>
        <v/>
      </c>
      <c r="AO20" s="46" t="str">
        <f t="shared" si="1226"/>
        <v/>
      </c>
      <c r="AP20" s="46" t="str">
        <f t="shared" si="1227"/>
        <v/>
      </c>
    </row>
    <row r="21" ht="17.25" customHeight="1">
      <c r="A21" s="87"/>
      <c r="B21" s="61" t="s">
        <v>46</v>
      </c>
      <c r="C21" s="129"/>
      <c r="D21" s="130"/>
      <c r="E21" s="130"/>
      <c r="F21" s="134"/>
      <c r="G21" s="71"/>
      <c r="H21" s="127"/>
      <c r="I21" s="62"/>
      <c r="J21" s="62"/>
      <c r="K21" s="62"/>
      <c r="L21" s="132"/>
      <c r="M21" s="62"/>
      <c r="N21" s="62"/>
      <c r="O21" s="62"/>
      <c r="P21" s="62"/>
      <c r="Q21" s="62"/>
      <c r="R21" s="62"/>
      <c r="S21" s="62"/>
      <c r="T21" s="62"/>
      <c r="U21" s="59"/>
      <c r="V21" s="133"/>
      <c r="W21" s="59"/>
      <c r="X21" s="520"/>
      <c r="Y21" s="127"/>
      <c r="Z21" s="62"/>
      <c r="AA21" s="62"/>
      <c r="AB21" s="62"/>
      <c r="AC21" s="62"/>
      <c r="AD21" s="59" t="str">
        <f t="shared" si="1219"/>
        <v/>
      </c>
      <c r="AE21" s="62"/>
      <c r="AF21" s="115"/>
      <c r="AG21" s="203"/>
      <c r="AH21" s="204" t="str">
        <f t="shared" si="1220"/>
        <v/>
      </c>
      <c r="AI21" s="204">
        <f t="shared" si="1221"/>
        <v>0</v>
      </c>
      <c r="AJ21" s="205">
        <v>10</v>
      </c>
      <c r="AK21" s="205" t="str">
        <f t="shared" si="1222"/>
        <v/>
      </c>
      <c r="AL21" s="205" t="str">
        <f t="shared" si="1223"/>
        <v/>
      </c>
      <c r="AM21" s="205" t="str">
        <f t="shared" si="1224"/>
        <v/>
      </c>
      <c r="AN21" s="206" t="str">
        <f t="shared" si="1225"/>
        <v/>
      </c>
      <c r="AO21" s="46" t="str">
        <f t="shared" si="1226"/>
        <v/>
      </c>
      <c r="AP21" s="46" t="str">
        <f t="shared" si="1227"/>
        <v/>
      </c>
    </row>
    <row r="22" ht="48.75" customHeight="1">
      <c r="A22" s="46">
        <v>5</v>
      </c>
      <c r="B22" s="58" t="s">
        <v>286</v>
      </c>
      <c r="C22" s="125">
        <f>'[11]2022'!B11</f>
        <v>225.40000000000001</v>
      </c>
      <c r="D22" s="126">
        <f>'[11]2022'!DP11</f>
        <v>32</v>
      </c>
      <c r="E22" s="126">
        <f>'[11]2022'!DQ11</f>
        <v>25</v>
      </c>
      <c r="F22" s="125">
        <f>'[11]2022'!DT11</f>
        <v>0.11091393078970718</v>
      </c>
      <c r="G22" s="59">
        <f>'[11]2021'!DX11</f>
        <v>3</v>
      </c>
      <c r="H22" s="127">
        <f t="shared" si="1215"/>
        <v>9.375</v>
      </c>
      <c r="I22" s="59"/>
      <c r="J22" s="59"/>
      <c r="K22" s="59"/>
      <c r="L22" s="59"/>
      <c r="M22" s="59"/>
      <c r="N22" s="59"/>
      <c r="O22" s="59">
        <f>'[11]Добыча 2021'!T21</f>
        <v>0</v>
      </c>
      <c r="P22" s="59"/>
      <c r="Q22" s="59"/>
      <c r="R22" s="59"/>
      <c r="S22" s="59"/>
      <c r="T22" s="59"/>
      <c r="U22" s="59">
        <f t="shared" si="1216"/>
        <v>0</v>
      </c>
      <c r="V22" s="127">
        <f>'[11]2022'!DV11</f>
        <v>2.5</v>
      </c>
      <c r="W22" s="59">
        <f t="shared" si="1217"/>
        <v>10</v>
      </c>
      <c r="X22" s="519">
        <f>'[11]2022'!DX11</f>
        <v>2</v>
      </c>
      <c r="Y22" s="127">
        <f t="shared" si="1218"/>
        <v>8</v>
      </c>
      <c r="Z22" s="59"/>
      <c r="AA22" s="59"/>
      <c r="AB22" s="59"/>
      <c r="AC22" s="59"/>
      <c r="AD22" s="59">
        <f t="shared" si="1219"/>
        <v>2</v>
      </c>
      <c r="AE22" s="128"/>
      <c r="AF22" s="115"/>
      <c r="AG22" s="203"/>
      <c r="AH22" s="204">
        <f t="shared" si="1220"/>
        <v>0.11091393078970718</v>
      </c>
      <c r="AI22" s="204">
        <f t="shared" si="1221"/>
        <v>2</v>
      </c>
      <c r="AJ22" s="205">
        <v>10</v>
      </c>
      <c r="AK22" s="205" t="str">
        <f t="shared" si="1222"/>
        <v/>
      </c>
      <c r="AL22" s="205">
        <f t="shared" si="1223"/>
        <v>1</v>
      </c>
      <c r="AM22" s="205">
        <f t="shared" si="1224"/>
        <v>2</v>
      </c>
      <c r="AN22" s="206" t="str">
        <f t="shared" si="1225"/>
        <v/>
      </c>
      <c r="AO22" s="46" t="str">
        <f t="shared" si="1226"/>
        <v/>
      </c>
      <c r="AP22" s="46" t="str">
        <f t="shared" si="1227"/>
        <v/>
      </c>
    </row>
    <row r="23" ht="49.5" customHeight="1">
      <c r="A23" s="46">
        <v>6</v>
      </c>
      <c r="B23" s="58" t="s">
        <v>48</v>
      </c>
      <c r="C23" s="125">
        <f>'[11]2022'!B12</f>
        <v>358.69999999999999</v>
      </c>
      <c r="D23" s="126">
        <f>'[11]2022'!DP12</f>
        <v>32</v>
      </c>
      <c r="E23" s="126">
        <f>'[11]2022'!DQ12</f>
        <v>24</v>
      </c>
      <c r="F23" s="125">
        <f>'[11]2022'!DT12</f>
        <v>6.6908279899637588e-002</v>
      </c>
      <c r="G23" s="59">
        <f>'[11]2021'!DX12</f>
        <v>3</v>
      </c>
      <c r="H23" s="127">
        <f t="shared" si="1215"/>
        <v>9.375</v>
      </c>
      <c r="I23" s="59"/>
      <c r="J23" s="59"/>
      <c r="K23" s="59"/>
      <c r="L23" s="59"/>
      <c r="M23" s="59"/>
      <c r="N23" s="59"/>
      <c r="O23" s="59">
        <f>'[11]Добыча 2021'!T22</f>
        <v>0</v>
      </c>
      <c r="P23" s="59"/>
      <c r="Q23" s="59"/>
      <c r="R23" s="59"/>
      <c r="S23" s="59"/>
      <c r="T23" s="59"/>
      <c r="U23" s="59">
        <f t="shared" si="1216"/>
        <v>0</v>
      </c>
      <c r="V23" s="127">
        <f>'[11]2022'!DV12</f>
        <v>2.4000000000000004</v>
      </c>
      <c r="W23" s="59">
        <f t="shared" si="1217"/>
        <v>10.000000000000002</v>
      </c>
      <c r="X23" s="519">
        <f>'[11]2022'!DX12</f>
        <v>2</v>
      </c>
      <c r="Y23" s="127">
        <f t="shared" si="1218"/>
        <v>8.3333333333333321</v>
      </c>
      <c r="Z23" s="59"/>
      <c r="AA23" s="59"/>
      <c r="AB23" s="59"/>
      <c r="AC23" s="59"/>
      <c r="AD23" s="59">
        <f t="shared" si="1219"/>
        <v>2</v>
      </c>
      <c r="AE23" s="128"/>
      <c r="AF23" s="115"/>
      <c r="AG23" s="203"/>
      <c r="AH23" s="204">
        <f t="shared" si="1220"/>
        <v>6.6908279899637588e-002</v>
      </c>
      <c r="AI23" s="204">
        <f t="shared" si="1221"/>
        <v>2</v>
      </c>
      <c r="AJ23" s="205">
        <v>10</v>
      </c>
      <c r="AK23" s="205" t="str">
        <f t="shared" si="1222"/>
        <v/>
      </c>
      <c r="AL23" s="205">
        <f t="shared" si="1223"/>
        <v>1</v>
      </c>
      <c r="AM23" s="205">
        <f t="shared" si="1224"/>
        <v>2</v>
      </c>
      <c r="AN23" s="206" t="str">
        <f t="shared" si="1225"/>
        <v/>
      </c>
      <c r="AO23" s="46" t="str">
        <f t="shared" si="1226"/>
        <v/>
      </c>
      <c r="AP23" s="46" t="str">
        <f t="shared" si="1227"/>
        <v/>
      </c>
    </row>
    <row r="24" ht="34.5" customHeight="1">
      <c r="A24" s="46">
        <v>7</v>
      </c>
      <c r="B24" s="64" t="s">
        <v>50</v>
      </c>
      <c r="C24" s="125">
        <f>'[11]2022'!B13</f>
        <v>57.560000000000002</v>
      </c>
      <c r="D24" s="126">
        <f>'[11]2022'!DP13</f>
        <v>6</v>
      </c>
      <c r="E24" s="126">
        <f>'[11]2022'!DQ13</f>
        <v>5</v>
      </c>
      <c r="F24" s="125">
        <f>'[11]2022'!DT13</f>
        <v>8.6865879082696315e-002</v>
      </c>
      <c r="G24" s="59">
        <f>'[11]2021'!DX13</f>
        <v>0</v>
      </c>
      <c r="H24" s="127">
        <f t="shared" si="1215"/>
        <v>0</v>
      </c>
      <c r="I24" s="59"/>
      <c r="J24" s="59"/>
      <c r="K24" s="59"/>
      <c r="L24" s="59"/>
      <c r="M24" s="59"/>
      <c r="N24" s="59"/>
      <c r="O24" s="59">
        <f>'[11]Добыча 2021'!T23</f>
        <v>0</v>
      </c>
      <c r="P24" s="59"/>
      <c r="Q24" s="59"/>
      <c r="R24" s="59"/>
      <c r="S24" s="59"/>
      <c r="T24" s="59"/>
      <c r="U24" s="59">
        <f t="shared" si="1216"/>
        <v>0</v>
      </c>
      <c r="V24" s="127">
        <f>'[11]2022'!DV13</f>
        <v>0.5</v>
      </c>
      <c r="W24" s="59">
        <f t="shared" si="1217"/>
        <v>10</v>
      </c>
      <c r="X24" s="519">
        <f>'[11]2022'!DX13</f>
        <v>0</v>
      </c>
      <c r="Y24" s="127">
        <f t="shared" si="1218"/>
        <v>0</v>
      </c>
      <c r="Z24" s="59"/>
      <c r="AA24" s="59"/>
      <c r="AB24" s="59"/>
      <c r="AC24" s="59"/>
      <c r="AD24" s="59" t="str">
        <f t="shared" si="1219"/>
        <v/>
      </c>
      <c r="AE24" s="128"/>
      <c r="AF24" s="115"/>
      <c r="AG24" s="203"/>
      <c r="AH24" s="204">
        <f t="shared" si="1220"/>
        <v>8.6865879082696315e-002</v>
      </c>
      <c r="AI24" s="204">
        <f t="shared" si="1221"/>
        <v>0</v>
      </c>
      <c r="AJ24" s="205">
        <v>10</v>
      </c>
      <c r="AK24" s="205" t="str">
        <f t="shared" si="1222"/>
        <v/>
      </c>
      <c r="AL24" s="205">
        <f t="shared" si="1223"/>
        <v>0</v>
      </c>
      <c r="AM24" s="205">
        <f t="shared" si="1224"/>
        <v>0</v>
      </c>
      <c r="AN24" s="206" t="str">
        <f t="shared" si="1225"/>
        <v/>
      </c>
      <c r="AO24" s="46" t="str">
        <f t="shared" si="1226"/>
        <v/>
      </c>
      <c r="AP24" s="46" t="str">
        <f t="shared" si="1227"/>
        <v/>
      </c>
    </row>
    <row r="25" ht="49.5" customHeight="1">
      <c r="A25" s="46">
        <v>8</v>
      </c>
      <c r="B25" s="64" t="s">
        <v>51</v>
      </c>
      <c r="C25" s="125">
        <f>'[11]2022'!B14</f>
        <v>335.70999999999998</v>
      </c>
      <c r="D25" s="126">
        <f>'[11]2022'!DP14</f>
        <v>16</v>
      </c>
      <c r="E25" s="126">
        <f>'[11]2022'!DQ14</f>
        <v>19</v>
      </c>
      <c r="F25" s="125">
        <f>'[11]2022'!DT14</f>
        <v>5.6596467188942838e-002</v>
      </c>
      <c r="G25" s="59">
        <f>'[11]2021'!DX14</f>
        <v>1</v>
      </c>
      <c r="H25" s="127">
        <f t="shared" si="1215"/>
        <v>6.25</v>
      </c>
      <c r="I25" s="59"/>
      <c r="J25" s="59"/>
      <c r="K25" s="59"/>
      <c r="L25" s="59"/>
      <c r="M25" s="59"/>
      <c r="N25" s="59"/>
      <c r="O25" s="59">
        <f>'[11]Добыча 2021'!T24</f>
        <v>0</v>
      </c>
      <c r="P25" s="59"/>
      <c r="Q25" s="59"/>
      <c r="R25" s="59"/>
      <c r="S25" s="59"/>
      <c r="T25" s="59"/>
      <c r="U25" s="59">
        <f t="shared" si="1216"/>
        <v>0</v>
      </c>
      <c r="V25" s="127">
        <f>'[11]2022'!DV14</f>
        <v>1.9000000000000001</v>
      </c>
      <c r="W25" s="59">
        <f t="shared" si="1217"/>
        <v>10</v>
      </c>
      <c r="X25" s="519">
        <f>'[11]2022'!DX14</f>
        <v>1</v>
      </c>
      <c r="Y25" s="127">
        <f t="shared" si="1218"/>
        <v>5.2631578947368416</v>
      </c>
      <c r="Z25" s="59"/>
      <c r="AA25" s="59"/>
      <c r="AB25" s="59"/>
      <c r="AC25" s="59"/>
      <c r="AD25" s="59">
        <f t="shared" si="1219"/>
        <v>1</v>
      </c>
      <c r="AE25" s="128"/>
      <c r="AF25" s="115"/>
      <c r="AG25" s="203"/>
      <c r="AH25" s="204">
        <f t="shared" si="1220"/>
        <v>5.6596467188942838e-002</v>
      </c>
      <c r="AI25" s="204">
        <f t="shared" si="1221"/>
        <v>1</v>
      </c>
      <c r="AJ25" s="205">
        <v>10</v>
      </c>
      <c r="AK25" s="205" t="str">
        <f t="shared" si="1222"/>
        <v/>
      </c>
      <c r="AL25" s="205">
        <f t="shared" si="1223"/>
        <v>1</v>
      </c>
      <c r="AM25" s="205">
        <f t="shared" si="1224"/>
        <v>1</v>
      </c>
      <c r="AN25" s="206" t="str">
        <f t="shared" si="1225"/>
        <v/>
      </c>
      <c r="AO25" s="46" t="str">
        <f t="shared" si="1226"/>
        <v/>
      </c>
      <c r="AP25" s="46" t="str">
        <f t="shared" si="1227"/>
        <v/>
      </c>
    </row>
    <row r="26" ht="49.5" customHeight="1">
      <c r="A26" s="46">
        <v>9</v>
      </c>
      <c r="B26" s="65" t="s">
        <v>287</v>
      </c>
      <c r="C26" s="125">
        <f>'[11]2022'!B15</f>
        <v>164.08600000000001</v>
      </c>
      <c r="D26" s="126">
        <f>'[11]2022'!DP15</f>
        <v>9</v>
      </c>
      <c r="E26" s="126">
        <f>'[11]2022'!DQ15</f>
        <v>10</v>
      </c>
      <c r="F26" s="125">
        <f>'[11]2022'!DT15</f>
        <v>6.0943651499823261e-002</v>
      </c>
      <c r="G26" s="59">
        <f>'[11]2021'!DX15</f>
        <v>0</v>
      </c>
      <c r="H26" s="127">
        <f t="shared" si="1215"/>
        <v>0</v>
      </c>
      <c r="I26" s="59"/>
      <c r="J26" s="59"/>
      <c r="K26" s="59"/>
      <c r="L26" s="59"/>
      <c r="M26" s="59"/>
      <c r="N26" s="59"/>
      <c r="O26" s="59">
        <f>'[11]Добыча 2021'!T25</f>
        <v>0</v>
      </c>
      <c r="P26" s="59"/>
      <c r="Q26" s="59"/>
      <c r="R26" s="59"/>
      <c r="S26" s="59"/>
      <c r="T26" s="59"/>
      <c r="U26" s="59">
        <f t="shared" si="1216"/>
        <v>0</v>
      </c>
      <c r="V26" s="127">
        <f>'[11]2022'!DV15</f>
        <v>1</v>
      </c>
      <c r="W26" s="59">
        <f t="shared" si="1217"/>
        <v>10</v>
      </c>
      <c r="X26" s="519">
        <f>'[11]2022'!DX15</f>
        <v>1</v>
      </c>
      <c r="Y26" s="127">
        <f t="shared" si="1218"/>
        <v>10</v>
      </c>
      <c r="Z26" s="59"/>
      <c r="AA26" s="59"/>
      <c r="AB26" s="59"/>
      <c r="AC26" s="59"/>
      <c r="AD26" s="59">
        <f t="shared" si="1219"/>
        <v>1</v>
      </c>
      <c r="AE26" s="128"/>
      <c r="AF26" s="115"/>
      <c r="AG26" s="203"/>
      <c r="AH26" s="204">
        <f t="shared" si="1220"/>
        <v>6.0943651499823261e-002</v>
      </c>
      <c r="AI26" s="204">
        <f t="shared" si="1221"/>
        <v>1</v>
      </c>
      <c r="AJ26" s="205">
        <v>10</v>
      </c>
      <c r="AK26" s="205" t="str">
        <f t="shared" si="1222"/>
        <v/>
      </c>
      <c r="AL26" s="205">
        <f t="shared" si="1223"/>
        <v>1</v>
      </c>
      <c r="AM26" s="205">
        <f t="shared" si="1224"/>
        <v>1</v>
      </c>
      <c r="AN26" s="206" t="str">
        <f t="shared" si="1225"/>
        <v/>
      </c>
      <c r="AO26" s="46" t="str">
        <f t="shared" si="1226"/>
        <v/>
      </c>
      <c r="AP26" s="46" t="str">
        <f t="shared" si="1227"/>
        <v/>
      </c>
    </row>
    <row r="27" ht="49.5" customHeight="1">
      <c r="A27" s="46">
        <v>10</v>
      </c>
      <c r="B27" s="65" t="s">
        <v>288</v>
      </c>
      <c r="C27" s="125">
        <f>'[11]2022'!B16</f>
        <v>371.93000000000001</v>
      </c>
      <c r="D27" s="126">
        <f>'[11]2022'!DP16</f>
        <v>42</v>
      </c>
      <c r="E27" s="126">
        <f>'[11]2022'!DQ16</f>
        <v>39</v>
      </c>
      <c r="F27" s="125">
        <f>'[11]2022'!DT16</f>
        <v>0.10485844110450891</v>
      </c>
      <c r="G27" s="59">
        <f>'[11]2021'!DX16</f>
        <v>4</v>
      </c>
      <c r="H27" s="127">
        <f t="shared" si="1215"/>
        <v>9.5238095238095237</v>
      </c>
      <c r="I27" s="59"/>
      <c r="J27" s="59"/>
      <c r="K27" s="59"/>
      <c r="L27" s="59"/>
      <c r="M27" s="59"/>
      <c r="N27" s="59"/>
      <c r="O27" s="59">
        <f>'[11]Добыча 2021'!T26</f>
        <v>0</v>
      </c>
      <c r="P27" s="59"/>
      <c r="Q27" s="59"/>
      <c r="R27" s="59"/>
      <c r="S27" s="59"/>
      <c r="T27" s="59"/>
      <c r="U27" s="59">
        <f t="shared" si="1216"/>
        <v>0</v>
      </c>
      <c r="V27" s="127">
        <f>'[11]2022'!DV16</f>
        <v>3.9000000000000004</v>
      </c>
      <c r="W27" s="59">
        <f t="shared" si="1217"/>
        <v>10</v>
      </c>
      <c r="X27" s="519">
        <f>'[11]2022'!DX16</f>
        <v>3</v>
      </c>
      <c r="Y27" s="127">
        <f t="shared" si="1218"/>
        <v>7.6923076923076925</v>
      </c>
      <c r="Z27" s="59"/>
      <c r="AA27" s="59"/>
      <c r="AB27" s="59"/>
      <c r="AC27" s="59"/>
      <c r="AD27" s="59">
        <f t="shared" si="1219"/>
        <v>3</v>
      </c>
      <c r="AE27" s="128"/>
      <c r="AF27" s="115"/>
      <c r="AG27" s="203"/>
      <c r="AH27" s="204">
        <f t="shared" si="1220"/>
        <v>0.10485844110450891</v>
      </c>
      <c r="AI27" s="204">
        <f t="shared" si="1221"/>
        <v>3</v>
      </c>
      <c r="AJ27" s="205">
        <v>10</v>
      </c>
      <c r="AK27" s="205" t="str">
        <f t="shared" si="1222"/>
        <v/>
      </c>
      <c r="AL27" s="205">
        <f t="shared" si="1223"/>
        <v>1</v>
      </c>
      <c r="AM27" s="205">
        <f t="shared" si="1224"/>
        <v>3</v>
      </c>
      <c r="AN27" s="206" t="str">
        <f t="shared" si="1225"/>
        <v/>
      </c>
      <c r="AO27" s="46" t="str">
        <f t="shared" si="1226"/>
        <v/>
      </c>
      <c r="AP27" s="46" t="str">
        <f t="shared" si="1227"/>
        <v/>
      </c>
    </row>
    <row r="28" ht="49.5" customHeight="1">
      <c r="A28" s="46">
        <v>11</v>
      </c>
      <c r="B28" s="65" t="s">
        <v>289</v>
      </c>
      <c r="C28" s="125">
        <f>'[11]2022'!B17</f>
        <v>291.029</v>
      </c>
      <c r="D28" s="126">
        <f>'[11]2022'!DP17</f>
        <v>32</v>
      </c>
      <c r="E28" s="126">
        <f>'[11]2022'!DQ17</f>
        <v>31</v>
      </c>
      <c r="F28" s="125">
        <f>'[11]2022'!DT17</f>
        <v>0.10651859436688441</v>
      </c>
      <c r="G28" s="59">
        <f>'[11]2021'!DX17</f>
        <v>3</v>
      </c>
      <c r="H28" s="127">
        <f t="shared" si="1215"/>
        <v>9.375</v>
      </c>
      <c r="I28" s="59"/>
      <c r="J28" s="59"/>
      <c r="K28" s="59"/>
      <c r="L28" s="59"/>
      <c r="M28" s="59"/>
      <c r="N28" s="59"/>
      <c r="O28" s="59">
        <f>'[11]Добыча 2021'!T27</f>
        <v>0</v>
      </c>
      <c r="P28" s="59"/>
      <c r="Q28" s="59"/>
      <c r="R28" s="59"/>
      <c r="S28" s="59"/>
      <c r="T28" s="59"/>
      <c r="U28" s="59">
        <f t="shared" si="1216"/>
        <v>0</v>
      </c>
      <c r="V28" s="127">
        <f>'[11]2022'!DV17</f>
        <v>3.1000000000000001</v>
      </c>
      <c r="W28" s="59">
        <f t="shared" si="1217"/>
        <v>10</v>
      </c>
      <c r="X28" s="519">
        <f>'[11]2022'!DX17</f>
        <v>3</v>
      </c>
      <c r="Y28" s="127">
        <f t="shared" si="1218"/>
        <v>9.67741935483871</v>
      </c>
      <c r="Z28" s="59"/>
      <c r="AA28" s="59"/>
      <c r="AB28" s="59"/>
      <c r="AC28" s="59"/>
      <c r="AD28" s="59">
        <f t="shared" si="1219"/>
        <v>3</v>
      </c>
      <c r="AE28" s="128"/>
      <c r="AF28" s="115"/>
      <c r="AG28" s="203"/>
      <c r="AH28" s="204">
        <f t="shared" si="1220"/>
        <v>0.10651859436688441</v>
      </c>
      <c r="AI28" s="204">
        <f t="shared" si="1221"/>
        <v>3</v>
      </c>
      <c r="AJ28" s="205">
        <v>10</v>
      </c>
      <c r="AK28" s="205" t="str">
        <f t="shared" si="1222"/>
        <v/>
      </c>
      <c r="AL28" s="205">
        <f t="shared" si="1223"/>
        <v>1</v>
      </c>
      <c r="AM28" s="205">
        <f t="shared" si="1224"/>
        <v>3</v>
      </c>
      <c r="AN28" s="206" t="str">
        <f t="shared" si="1225"/>
        <v/>
      </c>
      <c r="AO28" s="46" t="str">
        <f t="shared" si="1226"/>
        <v/>
      </c>
      <c r="AP28" s="46" t="str">
        <f t="shared" si="1227"/>
        <v/>
      </c>
    </row>
    <row r="29" ht="49.5" customHeight="1">
      <c r="A29" s="46">
        <v>12</v>
      </c>
      <c r="B29" s="65" t="s">
        <v>407</v>
      </c>
      <c r="C29" s="125">
        <f>'[11]2022'!B18</f>
        <v>170.64400000000001</v>
      </c>
      <c r="D29" s="126">
        <f>'[11]2022'!DP18</f>
        <v>20</v>
      </c>
      <c r="E29" s="126">
        <f>'[11]2022'!DQ18</f>
        <v>17</v>
      </c>
      <c r="F29" s="125">
        <f>'[11]2022'!DT18</f>
        <v>9.9622606127376293e-002</v>
      </c>
      <c r="G29" s="59">
        <f>'[11]2021'!DX18</f>
        <v>2</v>
      </c>
      <c r="H29" s="127">
        <f t="shared" si="1215"/>
        <v>10</v>
      </c>
      <c r="I29" s="59"/>
      <c r="J29" s="59"/>
      <c r="K29" s="59"/>
      <c r="L29" s="59"/>
      <c r="M29" s="59"/>
      <c r="N29" s="59"/>
      <c r="O29" s="59">
        <f>'[11]Добыча 2021'!T28</f>
        <v>0</v>
      </c>
      <c r="P29" s="59"/>
      <c r="Q29" s="59"/>
      <c r="R29" s="59"/>
      <c r="S29" s="59"/>
      <c r="T29" s="59"/>
      <c r="U29" s="59">
        <f t="shared" si="1216"/>
        <v>0</v>
      </c>
      <c r="V29" s="127">
        <f>'[11]2022'!DV18</f>
        <v>1.7000000000000002</v>
      </c>
      <c r="W29" s="59">
        <f t="shared" si="1217"/>
        <v>10</v>
      </c>
      <c r="X29" s="519">
        <f>'[11]2022'!DX18</f>
        <v>1</v>
      </c>
      <c r="Y29" s="127">
        <f t="shared" si="1218"/>
        <v>5.8823529411764701</v>
      </c>
      <c r="Z29" s="59"/>
      <c r="AA29" s="59"/>
      <c r="AB29" s="59"/>
      <c r="AC29" s="59"/>
      <c r="AD29" s="59">
        <f t="shared" si="1219"/>
        <v>1</v>
      </c>
      <c r="AE29" s="128"/>
      <c r="AF29" s="115"/>
      <c r="AG29" s="203"/>
      <c r="AH29" s="204">
        <f t="shared" si="1220"/>
        <v>9.9622606127376293e-002</v>
      </c>
      <c r="AI29" s="204">
        <f t="shared" si="1221"/>
        <v>1</v>
      </c>
      <c r="AJ29" s="205">
        <v>10</v>
      </c>
      <c r="AK29" s="205" t="str">
        <f t="shared" si="1222"/>
        <v/>
      </c>
      <c r="AL29" s="205">
        <f t="shared" si="1223"/>
        <v>1</v>
      </c>
      <c r="AM29" s="205">
        <f t="shared" si="1224"/>
        <v>1</v>
      </c>
      <c r="AN29" s="206" t="str">
        <f t="shared" si="1225"/>
        <v/>
      </c>
      <c r="AO29" s="46" t="str">
        <f t="shared" si="1226"/>
        <v/>
      </c>
      <c r="AP29" s="46" t="str">
        <f t="shared" si="1227"/>
        <v/>
      </c>
    </row>
    <row r="30" ht="30" customHeight="1">
      <c r="A30" s="46">
        <v>13</v>
      </c>
      <c r="B30" s="65" t="s">
        <v>291</v>
      </c>
      <c r="C30" s="125">
        <f>'[11]2022'!B19</f>
        <v>50</v>
      </c>
      <c r="D30" s="126">
        <f>'[11]2022'!DP19</f>
        <v>0</v>
      </c>
      <c r="E30" s="126">
        <f>'[11]2022'!DQ19</f>
        <v>0</v>
      </c>
      <c r="F30" s="125">
        <f>'[11]2022'!DT19</f>
        <v>0</v>
      </c>
      <c r="G30" s="59">
        <f>'[11]2021'!DX19</f>
        <v>0</v>
      </c>
      <c r="H30" s="127">
        <f t="shared" si="1215"/>
        <v>0</v>
      </c>
      <c r="I30" s="59"/>
      <c r="J30" s="59"/>
      <c r="K30" s="59"/>
      <c r="L30" s="59"/>
      <c r="M30" s="59"/>
      <c r="N30" s="59"/>
      <c r="O30" s="59">
        <f>'[11]Добыча 2021'!T29</f>
        <v>0</v>
      </c>
      <c r="P30" s="59"/>
      <c r="Q30" s="59"/>
      <c r="R30" s="59"/>
      <c r="S30" s="59"/>
      <c r="T30" s="59"/>
      <c r="U30" s="59">
        <f t="shared" si="1216"/>
        <v>0</v>
      </c>
      <c r="V30" s="127">
        <f>'[11]2022'!DV19</f>
        <v>0</v>
      </c>
      <c r="W30" s="59">
        <f t="shared" si="1217"/>
        <v>0</v>
      </c>
      <c r="X30" s="519">
        <f>'[11]2022'!DX19</f>
        <v>0</v>
      </c>
      <c r="Y30" s="127">
        <f t="shared" si="1218"/>
        <v>0</v>
      </c>
      <c r="Z30" s="59"/>
      <c r="AA30" s="59"/>
      <c r="AB30" s="59"/>
      <c r="AC30" s="59"/>
      <c r="AD30" s="59" t="str">
        <f t="shared" si="1219"/>
        <v/>
      </c>
      <c r="AE30" s="128"/>
      <c r="AF30" s="115"/>
      <c r="AG30" s="203"/>
      <c r="AH30" s="204">
        <f t="shared" si="1220"/>
        <v>0</v>
      </c>
      <c r="AI30" s="204">
        <f t="shared" si="1221"/>
        <v>0</v>
      </c>
      <c r="AJ30" s="205">
        <v>10</v>
      </c>
      <c r="AK30" s="205" t="str">
        <f t="shared" si="1222"/>
        <v/>
      </c>
      <c r="AL30" s="205">
        <f t="shared" si="1223"/>
        <v>0</v>
      </c>
      <c r="AM30" s="205">
        <f t="shared" si="1224"/>
        <v>0</v>
      </c>
      <c r="AN30" s="206" t="str">
        <f t="shared" si="1225"/>
        <v/>
      </c>
      <c r="AO30" s="46" t="str">
        <f t="shared" si="1226"/>
        <v/>
      </c>
      <c r="AP30" s="46" t="str">
        <f t="shared" si="1227"/>
        <v/>
      </c>
    </row>
    <row r="31" ht="48.75" customHeight="1">
      <c r="A31" s="46">
        <v>14</v>
      </c>
      <c r="B31" s="137" t="s">
        <v>408</v>
      </c>
      <c r="C31" s="125">
        <f>'[11]2022'!B20</f>
        <v>434.36000000000001</v>
      </c>
      <c r="D31" s="138">
        <f>'[11]2022'!DP20</f>
        <v>26</v>
      </c>
      <c r="E31" s="126">
        <f>'[11]2022'!DQ20</f>
        <v>26</v>
      </c>
      <c r="F31" s="125">
        <f>'[11]2022'!DT20</f>
        <v>5.9858182153052768e-002</v>
      </c>
      <c r="G31" s="80">
        <f>'[11]2021'!DX20</f>
        <v>2</v>
      </c>
      <c r="H31" s="139">
        <f t="shared" si="1215"/>
        <v>7.6923076923076925</v>
      </c>
      <c r="I31" s="71"/>
      <c r="J31" s="71"/>
      <c r="K31" s="71"/>
      <c r="L31" s="140"/>
      <c r="M31" s="59"/>
      <c r="N31" s="59"/>
      <c r="O31" s="80">
        <f>'[11]Добыча 2021'!T30</f>
        <v>1</v>
      </c>
      <c r="P31" s="59"/>
      <c r="Q31" s="59"/>
      <c r="R31" s="59"/>
      <c r="S31" s="59"/>
      <c r="T31" s="59"/>
      <c r="U31" s="80">
        <f t="shared" si="1216"/>
        <v>50</v>
      </c>
      <c r="V31" s="127">
        <f>'[11]2022'!DV20</f>
        <v>2.6000000000000001</v>
      </c>
      <c r="W31" s="59">
        <f t="shared" si="1217"/>
        <v>10</v>
      </c>
      <c r="X31" s="519">
        <f>'[11]2022'!DX20</f>
        <v>2</v>
      </c>
      <c r="Y31" s="127">
        <f t="shared" si="1218"/>
        <v>7.6923076923076925</v>
      </c>
      <c r="Z31" s="59"/>
      <c r="AA31" s="59"/>
      <c r="AB31" s="59"/>
      <c r="AC31" s="59"/>
      <c r="AD31" s="59">
        <f t="shared" si="1219"/>
        <v>2</v>
      </c>
      <c r="AE31" s="128"/>
      <c r="AF31" s="115"/>
      <c r="AG31" s="203"/>
      <c r="AH31" s="204">
        <f t="shared" si="1220"/>
        <v>5.9858182153052768e-002</v>
      </c>
      <c r="AI31" s="204">
        <f t="shared" si="1221"/>
        <v>2</v>
      </c>
      <c r="AJ31" s="205">
        <v>10</v>
      </c>
      <c r="AK31" s="205" t="str">
        <f t="shared" si="1222"/>
        <v/>
      </c>
      <c r="AL31" s="205">
        <f t="shared" si="1223"/>
        <v>1</v>
      </c>
      <c r="AM31" s="205">
        <f t="shared" si="1224"/>
        <v>2</v>
      </c>
      <c r="AN31" s="206" t="str">
        <f t="shared" si="1225"/>
        <v/>
      </c>
      <c r="AO31" s="46" t="str">
        <f t="shared" si="1226"/>
        <v/>
      </c>
      <c r="AP31" s="46" t="str">
        <f t="shared" si="1227"/>
        <v/>
      </c>
    </row>
    <row r="32" ht="45">
      <c r="A32" s="46">
        <v>15</v>
      </c>
      <c r="B32" s="141" t="s">
        <v>409</v>
      </c>
      <c r="C32" s="125">
        <f>'[11]2022'!B21</f>
        <v>182.90000000000001</v>
      </c>
      <c r="D32" s="142"/>
      <c r="E32" s="126">
        <f>'[11]2022'!DQ21</f>
        <v>0</v>
      </c>
      <c r="F32" s="125">
        <f>'[11]2022'!DT21</f>
        <v>0</v>
      </c>
      <c r="G32" s="82"/>
      <c r="H32" s="143"/>
      <c r="I32" s="62"/>
      <c r="J32" s="62"/>
      <c r="K32" s="62"/>
      <c r="L32" s="132"/>
      <c r="M32" s="59"/>
      <c r="N32" s="59"/>
      <c r="O32" s="82"/>
      <c r="P32" s="59"/>
      <c r="Q32" s="59"/>
      <c r="R32" s="59"/>
      <c r="S32" s="59"/>
      <c r="T32" s="59"/>
      <c r="U32" s="82"/>
      <c r="V32" s="127">
        <f>'[11]2022'!DV21</f>
        <v>0</v>
      </c>
      <c r="W32" s="59">
        <f t="shared" si="1217"/>
        <v>0</v>
      </c>
      <c r="X32" s="519">
        <f>'[11]2022'!DX21</f>
        <v>0</v>
      </c>
      <c r="Y32" s="127">
        <f t="shared" si="1218"/>
        <v>0</v>
      </c>
      <c r="Z32" s="59"/>
      <c r="AA32" s="59"/>
      <c r="AB32" s="59"/>
      <c r="AC32" s="59"/>
      <c r="AD32" s="59" t="str">
        <f t="shared" si="1219"/>
        <v/>
      </c>
      <c r="AE32" s="128"/>
      <c r="AF32" s="115"/>
      <c r="AG32" s="203"/>
      <c r="AH32" s="204">
        <f t="shared" si="1220"/>
        <v>0</v>
      </c>
      <c r="AI32" s="204">
        <f t="shared" si="1221"/>
        <v>0</v>
      </c>
      <c r="AJ32" s="205">
        <v>10</v>
      </c>
      <c r="AK32" s="205" t="str">
        <f t="shared" si="1222"/>
        <v/>
      </c>
      <c r="AL32" s="205">
        <f t="shared" si="1223"/>
        <v>0</v>
      </c>
      <c r="AM32" s="205">
        <f t="shared" si="1224"/>
        <v>0</v>
      </c>
      <c r="AN32" s="206" t="str">
        <f t="shared" si="1225"/>
        <v/>
      </c>
      <c r="AO32" s="46" t="str">
        <f t="shared" si="1226"/>
        <v/>
      </c>
      <c r="AP32" s="46" t="str">
        <f t="shared" si="1227"/>
        <v/>
      </c>
    </row>
    <row r="33" ht="17.25">
      <c r="A33" s="46"/>
      <c r="B33" s="61" t="s">
        <v>35</v>
      </c>
      <c r="C33" s="129"/>
      <c r="D33" s="130"/>
      <c r="E33" s="130"/>
      <c r="F33" s="131"/>
      <c r="G33" s="59"/>
      <c r="H33" s="127"/>
      <c r="I33" s="59"/>
      <c r="J33" s="59"/>
      <c r="K33" s="59"/>
      <c r="L33" s="59"/>
      <c r="M33" s="62"/>
      <c r="N33" s="62"/>
      <c r="O33" s="62"/>
      <c r="P33" s="62"/>
      <c r="Q33" s="62"/>
      <c r="R33" s="62"/>
      <c r="S33" s="62"/>
      <c r="T33" s="62"/>
      <c r="U33" s="59"/>
      <c r="V33" s="133"/>
      <c r="W33" s="59"/>
      <c r="X33" s="520"/>
      <c r="Y33" s="127"/>
      <c r="Z33" s="62"/>
      <c r="AA33" s="62"/>
      <c r="AB33" s="62"/>
      <c r="AC33" s="62"/>
      <c r="AD33" s="59" t="str">
        <f t="shared" si="1219"/>
        <v/>
      </c>
      <c r="AE33" s="62"/>
      <c r="AF33" s="115"/>
      <c r="AG33" s="203"/>
      <c r="AH33" s="204" t="str">
        <f t="shared" si="1220"/>
        <v/>
      </c>
      <c r="AI33" s="204">
        <f t="shared" si="1221"/>
        <v>0</v>
      </c>
      <c r="AJ33" s="205">
        <v>10</v>
      </c>
      <c r="AK33" s="205" t="str">
        <f t="shared" si="1222"/>
        <v/>
      </c>
      <c r="AL33" s="205" t="str">
        <f t="shared" si="1223"/>
        <v/>
      </c>
      <c r="AM33" s="205" t="str">
        <f t="shared" si="1224"/>
        <v/>
      </c>
      <c r="AN33" s="206" t="str">
        <f t="shared" si="1225"/>
        <v/>
      </c>
      <c r="AO33" s="46" t="str">
        <f t="shared" si="1226"/>
        <v/>
      </c>
      <c r="AP33" s="46" t="str">
        <f t="shared" si="1227"/>
        <v/>
      </c>
    </row>
    <row r="34" ht="32.25" customHeight="1">
      <c r="A34" s="46">
        <v>16</v>
      </c>
      <c r="B34" s="58" t="s">
        <v>36</v>
      </c>
      <c r="C34" s="125">
        <f>'[11]2022'!B23</f>
        <v>8592.01953125</v>
      </c>
      <c r="D34" s="126">
        <f>'[11]2022'!DP23</f>
        <v>153</v>
      </c>
      <c r="E34" s="126">
        <f>'[11]2022'!DQ23</f>
        <v>223</v>
      </c>
      <c r="F34" s="125">
        <f>'[11]2022'!DT23</f>
        <v>2.5954317164774542e-002</v>
      </c>
      <c r="G34" s="59">
        <f>'[11]2021'!DX22</f>
        <v>0</v>
      </c>
      <c r="H34" s="127">
        <f t="shared" si="1215"/>
        <v>0</v>
      </c>
      <c r="I34" s="59"/>
      <c r="J34" s="59"/>
      <c r="K34" s="59"/>
      <c r="L34" s="59"/>
      <c r="M34" s="59"/>
      <c r="N34" s="59"/>
      <c r="O34" s="59">
        <f>'[11]Добыча 2021'!T32</f>
        <v>0</v>
      </c>
      <c r="P34" s="59"/>
      <c r="Q34" s="59"/>
      <c r="R34" s="59"/>
      <c r="S34" s="59"/>
      <c r="T34" s="59"/>
      <c r="U34" s="59">
        <f t="shared" si="1216"/>
        <v>0</v>
      </c>
      <c r="V34" s="127">
        <f>'[11]2022'!DV23</f>
        <v>22.300000000000001</v>
      </c>
      <c r="W34" s="59">
        <f t="shared" si="1217"/>
        <v>10</v>
      </c>
      <c r="X34" s="519">
        <f>'[11]2022'!DX23</f>
        <v>0</v>
      </c>
      <c r="Y34" s="127">
        <f t="shared" si="1218"/>
        <v>0</v>
      </c>
      <c r="Z34" s="59"/>
      <c r="AA34" s="59"/>
      <c r="AB34" s="59"/>
      <c r="AC34" s="59"/>
      <c r="AD34" s="59" t="str">
        <f t="shared" si="1219"/>
        <v/>
      </c>
      <c r="AE34" s="128"/>
      <c r="AF34" s="115"/>
      <c r="AG34" s="203"/>
      <c r="AH34" s="204">
        <f t="shared" si="1220"/>
        <v>2.5954317164774542e-002</v>
      </c>
      <c r="AI34" s="204">
        <f t="shared" si="1221"/>
        <v>22</v>
      </c>
      <c r="AJ34" s="205">
        <v>10</v>
      </c>
      <c r="AK34" s="205" t="str">
        <f t="shared" si="1222"/>
        <v/>
      </c>
      <c r="AL34" s="205">
        <f t="shared" si="1223"/>
        <v>0</v>
      </c>
      <c r="AM34" s="205">
        <f t="shared" si="1224"/>
        <v>0</v>
      </c>
      <c r="AN34" s="206" t="str">
        <f t="shared" si="1225"/>
        <v/>
      </c>
      <c r="AO34" s="46" t="str">
        <f t="shared" si="1226"/>
        <v/>
      </c>
      <c r="AP34" s="46" t="str">
        <f t="shared" si="1227"/>
        <v/>
      </c>
    </row>
    <row r="35" ht="17.25">
      <c r="A35" s="46"/>
      <c r="B35" s="61" t="s">
        <v>58</v>
      </c>
      <c r="C35" s="129"/>
      <c r="D35" s="130"/>
      <c r="E35" s="130"/>
      <c r="F35" s="131"/>
      <c r="G35" s="59"/>
      <c r="H35" s="127"/>
      <c r="I35" s="59"/>
      <c r="J35" s="59"/>
      <c r="K35" s="59"/>
      <c r="L35" s="59"/>
      <c r="M35" s="71"/>
      <c r="N35" s="71"/>
      <c r="O35" s="71"/>
      <c r="P35" s="71"/>
      <c r="Q35" s="71"/>
      <c r="R35" s="71"/>
      <c r="S35" s="71"/>
      <c r="T35" s="71"/>
      <c r="U35" s="59"/>
      <c r="V35" s="144"/>
      <c r="W35" s="59"/>
      <c r="X35" s="521"/>
      <c r="Y35" s="127"/>
      <c r="Z35" s="71"/>
      <c r="AA35" s="71"/>
      <c r="AB35" s="71"/>
      <c r="AC35" s="71"/>
      <c r="AD35" s="59" t="str">
        <f t="shared" si="1219"/>
        <v/>
      </c>
      <c r="AE35" s="71"/>
      <c r="AF35" s="115"/>
      <c r="AG35" s="203"/>
      <c r="AH35" s="204" t="str">
        <f t="shared" si="1220"/>
        <v/>
      </c>
      <c r="AI35" s="204">
        <f t="shared" si="1221"/>
        <v>0</v>
      </c>
      <c r="AJ35" s="205">
        <v>10</v>
      </c>
      <c r="AK35" s="205" t="str">
        <f t="shared" si="1222"/>
        <v/>
      </c>
      <c r="AL35" s="205" t="str">
        <f t="shared" si="1223"/>
        <v/>
      </c>
      <c r="AM35" s="205" t="str">
        <f t="shared" si="1224"/>
        <v/>
      </c>
      <c r="AN35" s="206" t="str">
        <f t="shared" si="1225"/>
        <v/>
      </c>
      <c r="AO35" s="46" t="str">
        <f t="shared" si="1226"/>
        <v/>
      </c>
      <c r="AP35" s="46" t="str">
        <f t="shared" si="1227"/>
        <v/>
      </c>
    </row>
    <row r="36" ht="30">
      <c r="A36" s="46">
        <v>17</v>
      </c>
      <c r="B36" s="72" t="s">
        <v>60</v>
      </c>
      <c r="C36" s="125">
        <f>'[11]2022'!B26</f>
        <v>1576.173</v>
      </c>
      <c r="D36" s="126">
        <f>'[11]2022'!DP26</f>
        <v>116</v>
      </c>
      <c r="E36" s="126">
        <f>'[11]2022'!DQ26</f>
        <v>110</v>
      </c>
      <c r="F36" s="125">
        <f>'[11]2022'!DT26</f>
        <v>6.9789293434159835e-002</v>
      </c>
      <c r="G36" s="59">
        <f>'[11]2021'!DX25</f>
        <v>11</v>
      </c>
      <c r="H36" s="127">
        <f t="shared" si="1215"/>
        <v>9.4827586206896548</v>
      </c>
      <c r="I36" s="59"/>
      <c r="J36" s="59"/>
      <c r="K36" s="59"/>
      <c r="L36" s="59"/>
      <c r="M36" s="59"/>
      <c r="N36" s="59"/>
      <c r="O36" s="59">
        <f>'[11]Добыча 2021'!T35</f>
        <v>2</v>
      </c>
      <c r="P36" s="59"/>
      <c r="Q36" s="59"/>
      <c r="R36" s="59"/>
      <c r="S36" s="59"/>
      <c r="T36" s="59"/>
      <c r="U36" s="59">
        <f t="shared" si="1216"/>
        <v>18.181818181818183</v>
      </c>
      <c r="V36" s="127">
        <f>'[11]2022'!DV26</f>
        <v>11</v>
      </c>
      <c r="W36" s="59">
        <f t="shared" si="1217"/>
        <v>10</v>
      </c>
      <c r="X36" s="519">
        <f>'[11]2022'!DX26</f>
        <v>11</v>
      </c>
      <c r="Y36" s="127">
        <f t="shared" si="1218"/>
        <v>10</v>
      </c>
      <c r="Z36" s="59"/>
      <c r="AA36" s="59"/>
      <c r="AB36" s="59"/>
      <c r="AC36" s="59"/>
      <c r="AD36" s="59">
        <f t="shared" si="1219"/>
        <v>11</v>
      </c>
      <c r="AE36" s="128"/>
      <c r="AF36" s="115"/>
      <c r="AG36" s="203"/>
      <c r="AH36" s="204">
        <f t="shared" si="1220"/>
        <v>6.9789293434159835e-002</v>
      </c>
      <c r="AI36" s="204">
        <f t="shared" si="1221"/>
        <v>11</v>
      </c>
      <c r="AJ36" s="205">
        <v>10</v>
      </c>
      <c r="AK36" s="205" t="str">
        <f t="shared" si="1222"/>
        <v/>
      </c>
      <c r="AL36" s="205">
        <f t="shared" si="1223"/>
        <v>3</v>
      </c>
      <c r="AM36" s="205">
        <f t="shared" si="1224"/>
        <v>11</v>
      </c>
      <c r="AN36" s="206" t="str">
        <f t="shared" si="1225"/>
        <v/>
      </c>
      <c r="AO36" s="46" t="str">
        <f t="shared" si="1226"/>
        <v/>
      </c>
      <c r="AP36" s="46" t="str">
        <f t="shared" si="1227"/>
        <v/>
      </c>
    </row>
    <row r="37" ht="49.5" customHeight="1">
      <c r="A37" s="46">
        <v>18</v>
      </c>
      <c r="B37" s="72" t="s">
        <v>59</v>
      </c>
      <c r="C37" s="125">
        <f>'[11]2022'!B27</f>
        <v>116.81</v>
      </c>
      <c r="D37" s="126">
        <f>'[11]2022'!DP27</f>
        <v>4</v>
      </c>
      <c r="E37" s="126">
        <f>'[11]2022'!DQ27</f>
        <v>5</v>
      </c>
      <c r="F37" s="125">
        <f>'[11]2022'!DT27</f>
        <v>4.2804554404588649e-002</v>
      </c>
      <c r="G37" s="59">
        <f>'[11]2021'!DX26</f>
        <v>0</v>
      </c>
      <c r="H37" s="127">
        <f t="shared" si="1215"/>
        <v>0</v>
      </c>
      <c r="I37" s="59"/>
      <c r="J37" s="59"/>
      <c r="K37" s="59"/>
      <c r="L37" s="59"/>
      <c r="M37" s="59"/>
      <c r="N37" s="59"/>
      <c r="O37" s="59">
        <f>'[11]Добыча 2021'!T36</f>
        <v>0</v>
      </c>
      <c r="P37" s="59"/>
      <c r="Q37" s="59"/>
      <c r="R37" s="59"/>
      <c r="S37" s="59"/>
      <c r="T37" s="59"/>
      <c r="U37" s="59">
        <f t="shared" si="1216"/>
        <v>0</v>
      </c>
      <c r="V37" s="127">
        <f>'[11]2022'!DV27</f>
        <v>0.5</v>
      </c>
      <c r="W37" s="59">
        <f t="shared" si="1217"/>
        <v>10</v>
      </c>
      <c r="X37" s="519">
        <f>'[11]2022'!DX27</f>
        <v>0</v>
      </c>
      <c r="Y37" s="127">
        <f t="shared" si="1218"/>
        <v>0</v>
      </c>
      <c r="Z37" s="59"/>
      <c r="AA37" s="59"/>
      <c r="AB37" s="59"/>
      <c r="AC37" s="59"/>
      <c r="AD37" s="59" t="str">
        <f t="shared" si="1219"/>
        <v/>
      </c>
      <c r="AE37" s="128"/>
      <c r="AF37" s="115"/>
      <c r="AG37" s="203"/>
      <c r="AH37" s="204">
        <f t="shared" si="1220"/>
        <v>4.2804554404588649e-002</v>
      </c>
      <c r="AI37" s="204">
        <f t="shared" si="1221"/>
        <v>0</v>
      </c>
      <c r="AJ37" s="205">
        <v>10</v>
      </c>
      <c r="AK37" s="205" t="str">
        <f t="shared" si="1222"/>
        <v/>
      </c>
      <c r="AL37" s="205">
        <f t="shared" si="1223"/>
        <v>0</v>
      </c>
      <c r="AM37" s="205">
        <f t="shared" si="1224"/>
        <v>0</v>
      </c>
      <c r="AN37" s="206" t="str">
        <f t="shared" si="1225"/>
        <v/>
      </c>
      <c r="AO37" s="46" t="str">
        <f t="shared" si="1226"/>
        <v/>
      </c>
      <c r="AP37" s="46" t="str">
        <f t="shared" si="1227"/>
        <v/>
      </c>
    </row>
    <row r="38" ht="30.75" customHeight="1">
      <c r="A38" s="46">
        <v>19</v>
      </c>
      <c r="B38" s="72" t="s">
        <v>294</v>
      </c>
      <c r="C38" s="125">
        <f>'[11]2022'!B28</f>
        <v>109.2</v>
      </c>
      <c r="D38" s="126">
        <f>'[11]2022'!DP28</f>
        <v>22</v>
      </c>
      <c r="E38" s="126">
        <f>'[11]2022'!DQ28</f>
        <v>25</v>
      </c>
      <c r="F38" s="125">
        <f>'[11]2022'!DT28</f>
        <v>0.22893772893772893</v>
      </c>
      <c r="G38" s="59">
        <f>'[11]2021'!DX27</f>
        <v>2</v>
      </c>
      <c r="H38" s="127">
        <f t="shared" si="1215"/>
        <v>9.0909090909090917</v>
      </c>
      <c r="I38" s="59"/>
      <c r="J38" s="59"/>
      <c r="K38" s="59"/>
      <c r="L38" s="59"/>
      <c r="M38" s="59"/>
      <c r="N38" s="59"/>
      <c r="O38" s="59">
        <f>'[11]Добыча 2021'!T37</f>
        <v>1</v>
      </c>
      <c r="P38" s="59"/>
      <c r="Q38" s="59"/>
      <c r="R38" s="59"/>
      <c r="S38" s="59"/>
      <c r="T38" s="59"/>
      <c r="U38" s="59">
        <f t="shared" si="1216"/>
        <v>50</v>
      </c>
      <c r="V38" s="127">
        <f>'[11]2022'!DV28</f>
        <v>2.5</v>
      </c>
      <c r="W38" s="59">
        <f t="shared" si="1217"/>
        <v>10</v>
      </c>
      <c r="X38" s="519">
        <f>'[11]2022'!DX28</f>
        <v>2</v>
      </c>
      <c r="Y38" s="127">
        <f t="shared" si="1218"/>
        <v>8</v>
      </c>
      <c r="Z38" s="59"/>
      <c r="AA38" s="59"/>
      <c r="AB38" s="59"/>
      <c r="AC38" s="59"/>
      <c r="AD38" s="59">
        <f t="shared" si="1219"/>
        <v>2</v>
      </c>
      <c r="AE38" s="128"/>
      <c r="AF38" s="115"/>
      <c r="AG38" s="203"/>
      <c r="AH38" s="204">
        <f t="shared" si="1220"/>
        <v>0.22893772893772893</v>
      </c>
      <c r="AI38" s="204">
        <f t="shared" si="1221"/>
        <v>2</v>
      </c>
      <c r="AJ38" s="205">
        <v>10</v>
      </c>
      <c r="AK38" s="205" t="str">
        <f t="shared" si="1222"/>
        <v/>
      </c>
      <c r="AL38" s="205">
        <f t="shared" si="1223"/>
        <v>1</v>
      </c>
      <c r="AM38" s="205">
        <f t="shared" si="1224"/>
        <v>2</v>
      </c>
      <c r="AN38" s="206" t="str">
        <f t="shared" si="1225"/>
        <v/>
      </c>
      <c r="AO38" s="46" t="str">
        <f t="shared" si="1226"/>
        <v/>
      </c>
      <c r="AP38" s="46" t="str">
        <f t="shared" si="1227"/>
        <v/>
      </c>
    </row>
    <row r="39" ht="30">
      <c r="A39" s="87">
        <v>20</v>
      </c>
      <c r="B39" s="63" t="s">
        <v>62</v>
      </c>
      <c r="C39" s="125">
        <f>'[11]2022'!B29</f>
        <v>395.19999999999999</v>
      </c>
      <c r="D39" s="126">
        <f>'[11]2022'!DP29</f>
        <v>58</v>
      </c>
      <c r="E39" s="126">
        <f>'[11]2022'!DQ29</f>
        <v>51</v>
      </c>
      <c r="F39" s="125">
        <f>'[11]2022'!DT29</f>
        <v>0.12904858299595143</v>
      </c>
      <c r="G39" s="59">
        <f>'[11]2021'!DX28</f>
        <v>5</v>
      </c>
      <c r="H39" s="127">
        <f t="shared" si="1215"/>
        <v>8.6206896551724146</v>
      </c>
      <c r="I39" s="62"/>
      <c r="J39" s="62"/>
      <c r="K39" s="62"/>
      <c r="L39" s="132"/>
      <c r="M39" s="59"/>
      <c r="N39" s="59"/>
      <c r="O39" s="59">
        <f>'[11]Добыча 2021'!T38</f>
        <v>4</v>
      </c>
      <c r="P39" s="59"/>
      <c r="Q39" s="59"/>
      <c r="R39" s="59"/>
      <c r="S39" s="59"/>
      <c r="T39" s="59"/>
      <c r="U39" s="59">
        <f t="shared" si="1216"/>
        <v>80</v>
      </c>
      <c r="V39" s="127">
        <f>'[11]2022'!DV29</f>
        <v>5.1000000000000005</v>
      </c>
      <c r="W39" s="59">
        <f t="shared" si="1217"/>
        <v>10</v>
      </c>
      <c r="X39" s="519">
        <f>'[11]2022'!DX29</f>
        <v>5</v>
      </c>
      <c r="Y39" s="127">
        <f t="shared" si="1218"/>
        <v>9.8039215686274517</v>
      </c>
      <c r="Z39" s="59"/>
      <c r="AA39" s="59"/>
      <c r="AB39" s="59"/>
      <c r="AC39" s="59"/>
      <c r="AD39" s="59">
        <f t="shared" si="1219"/>
        <v>5</v>
      </c>
      <c r="AE39" s="128"/>
      <c r="AF39" s="115"/>
      <c r="AG39" s="203"/>
      <c r="AH39" s="204">
        <f t="shared" si="1220"/>
        <v>0.12904858299595143</v>
      </c>
      <c r="AI39" s="204">
        <f t="shared" si="1221"/>
        <v>5</v>
      </c>
      <c r="AJ39" s="205">
        <v>10</v>
      </c>
      <c r="AK39" s="205" t="str">
        <f t="shared" si="1222"/>
        <v/>
      </c>
      <c r="AL39" s="205">
        <f t="shared" si="1223"/>
        <v>1</v>
      </c>
      <c r="AM39" s="205">
        <f t="shared" si="1224"/>
        <v>5</v>
      </c>
      <c r="AN39" s="206" t="str">
        <f t="shared" si="1225"/>
        <v/>
      </c>
      <c r="AO39" s="46" t="str">
        <f t="shared" si="1226"/>
        <v/>
      </c>
      <c r="AP39" s="46" t="str">
        <f t="shared" si="1227"/>
        <v/>
      </c>
    </row>
    <row r="40" ht="17.25">
      <c r="A40" s="46"/>
      <c r="B40" s="61" t="s">
        <v>63</v>
      </c>
      <c r="C40" s="129"/>
      <c r="D40" s="130"/>
      <c r="E40" s="130"/>
      <c r="F40" s="131"/>
      <c r="G40" s="59"/>
      <c r="H40" s="127"/>
      <c r="I40" s="59"/>
      <c r="J40" s="59"/>
      <c r="K40" s="59"/>
      <c r="L40" s="59"/>
      <c r="M40" s="71"/>
      <c r="N40" s="71"/>
      <c r="O40" s="71"/>
      <c r="P40" s="71"/>
      <c r="Q40" s="71"/>
      <c r="R40" s="71"/>
      <c r="S40" s="71"/>
      <c r="T40" s="71"/>
      <c r="U40" s="59"/>
      <c r="V40" s="144"/>
      <c r="W40" s="59"/>
      <c r="X40" s="521"/>
      <c r="Y40" s="127"/>
      <c r="Z40" s="71"/>
      <c r="AA40" s="71"/>
      <c r="AB40" s="71"/>
      <c r="AC40" s="71"/>
      <c r="AD40" s="59" t="str">
        <f t="shared" si="1219"/>
        <v/>
      </c>
      <c r="AE40" s="71"/>
      <c r="AF40" s="115"/>
      <c r="AG40" s="203"/>
      <c r="AH40" s="204" t="str">
        <f t="shared" si="1220"/>
        <v/>
      </c>
      <c r="AI40" s="204">
        <f t="shared" si="1221"/>
        <v>0</v>
      </c>
      <c r="AJ40" s="205">
        <v>10</v>
      </c>
      <c r="AK40" s="205" t="str">
        <f t="shared" si="1222"/>
        <v/>
      </c>
      <c r="AL40" s="205" t="str">
        <f t="shared" si="1223"/>
        <v/>
      </c>
      <c r="AM40" s="205" t="str">
        <f t="shared" si="1224"/>
        <v/>
      </c>
      <c r="AN40" s="206" t="str">
        <f t="shared" si="1225"/>
        <v/>
      </c>
      <c r="AO40" s="46" t="str">
        <f t="shared" si="1226"/>
        <v/>
      </c>
      <c r="AP40" s="46" t="str">
        <f t="shared" si="1227"/>
        <v/>
      </c>
    </row>
    <row r="41" ht="30">
      <c r="A41" s="46">
        <v>21</v>
      </c>
      <c r="B41" s="72" t="s">
        <v>295</v>
      </c>
      <c r="C41" s="125">
        <f>'[11]2022'!B31</f>
        <v>375.81700000000001</v>
      </c>
      <c r="D41" s="126">
        <f>'[11]2022'!DP31</f>
        <v>20</v>
      </c>
      <c r="E41" s="126">
        <f>'[11]2022'!DQ31</f>
        <v>21</v>
      </c>
      <c r="F41" s="125">
        <f>'[11]2022'!DT31</f>
        <v>5.5878259897769393e-002</v>
      </c>
      <c r="G41" s="59">
        <f>'[11]2021'!DX30</f>
        <v>2</v>
      </c>
      <c r="H41" s="127">
        <f t="shared" si="1215"/>
        <v>10</v>
      </c>
      <c r="I41" s="59"/>
      <c r="J41" s="59"/>
      <c r="K41" s="59"/>
      <c r="L41" s="59"/>
      <c r="M41" s="59"/>
      <c r="N41" s="59"/>
      <c r="O41" s="59">
        <f>'[11]Добыча 2021'!T40</f>
        <v>2</v>
      </c>
      <c r="P41" s="59"/>
      <c r="Q41" s="59"/>
      <c r="R41" s="59"/>
      <c r="S41" s="59"/>
      <c r="T41" s="59"/>
      <c r="U41" s="59">
        <f t="shared" si="1216"/>
        <v>100</v>
      </c>
      <c r="V41" s="127">
        <f>'[11]2022'!DV31</f>
        <v>2.1000000000000001</v>
      </c>
      <c r="W41" s="59">
        <f t="shared" si="1217"/>
        <v>10</v>
      </c>
      <c r="X41" s="519">
        <f>'[11]2022'!DX31</f>
        <v>2</v>
      </c>
      <c r="Y41" s="127">
        <f t="shared" si="1218"/>
        <v>9.5238095238095237</v>
      </c>
      <c r="Z41" s="59"/>
      <c r="AA41" s="59"/>
      <c r="AB41" s="59"/>
      <c r="AC41" s="59"/>
      <c r="AD41" s="59">
        <f t="shared" si="1219"/>
        <v>2</v>
      </c>
      <c r="AE41" s="128"/>
      <c r="AF41" s="115"/>
      <c r="AG41" s="203"/>
      <c r="AH41" s="204">
        <f t="shared" si="1220"/>
        <v>5.5878259897769393e-002</v>
      </c>
      <c r="AI41" s="204">
        <f t="shared" si="1221"/>
        <v>2</v>
      </c>
      <c r="AJ41" s="205">
        <v>10</v>
      </c>
      <c r="AK41" s="205" t="str">
        <f t="shared" si="1222"/>
        <v/>
      </c>
      <c r="AL41" s="205">
        <f t="shared" si="1223"/>
        <v>1</v>
      </c>
      <c r="AM41" s="205">
        <f t="shared" si="1224"/>
        <v>2</v>
      </c>
      <c r="AN41" s="206" t="str">
        <f t="shared" si="1225"/>
        <v/>
      </c>
      <c r="AO41" s="46" t="str">
        <f t="shared" si="1226"/>
        <v/>
      </c>
      <c r="AP41" s="46" t="str">
        <f t="shared" si="1227"/>
        <v/>
      </c>
    </row>
    <row r="42" ht="54" customHeight="1">
      <c r="A42" s="46">
        <v>22</v>
      </c>
      <c r="B42" s="72" t="s">
        <v>296</v>
      </c>
      <c r="C42" s="125">
        <f>'[11]2022'!B32</f>
        <v>242.90000000000001</v>
      </c>
      <c r="D42" s="126">
        <f>'[11]2022'!DP32</f>
        <v>2</v>
      </c>
      <c r="E42" s="126">
        <f>'[11]2022'!DQ32</f>
        <v>3</v>
      </c>
      <c r="F42" s="125">
        <f>'[11]2022'!DT32</f>
        <v>1.2350761630300536e-002</v>
      </c>
      <c r="G42" s="59">
        <f>'[11]2021'!DX31</f>
        <v>0</v>
      </c>
      <c r="H42" s="127">
        <f t="shared" si="1215"/>
        <v>0</v>
      </c>
      <c r="I42" s="59"/>
      <c r="J42" s="59"/>
      <c r="K42" s="59"/>
      <c r="L42" s="59"/>
      <c r="M42" s="59"/>
      <c r="N42" s="59"/>
      <c r="O42" s="59">
        <f>'[11]Добыча 2021'!T41</f>
        <v>0</v>
      </c>
      <c r="P42" s="59"/>
      <c r="Q42" s="59"/>
      <c r="R42" s="59"/>
      <c r="S42" s="59"/>
      <c r="T42" s="59"/>
      <c r="U42" s="59">
        <f t="shared" si="1216"/>
        <v>0</v>
      </c>
      <c r="V42" s="127">
        <f>'[11]2022'!DV32</f>
        <v>0.30000000000000004</v>
      </c>
      <c r="W42" s="59">
        <f t="shared" si="1217"/>
        <v>10.000000000000002</v>
      </c>
      <c r="X42" s="519">
        <f>'[11]2022'!DX32</f>
        <v>0</v>
      </c>
      <c r="Y42" s="127">
        <f t="shared" si="1218"/>
        <v>0</v>
      </c>
      <c r="Z42" s="59"/>
      <c r="AA42" s="59"/>
      <c r="AB42" s="59"/>
      <c r="AC42" s="59"/>
      <c r="AD42" s="59" t="str">
        <f t="shared" si="1219"/>
        <v/>
      </c>
      <c r="AE42" s="128"/>
      <c r="AF42" s="115"/>
      <c r="AG42" s="203"/>
      <c r="AH42" s="204">
        <f t="shared" si="1220"/>
        <v>1.2350761630300536e-002</v>
      </c>
      <c r="AI42" s="204">
        <f t="shared" si="1221"/>
        <v>0</v>
      </c>
      <c r="AJ42" s="205">
        <v>10</v>
      </c>
      <c r="AK42" s="205" t="str">
        <f t="shared" si="1222"/>
        <v/>
      </c>
      <c r="AL42" s="205">
        <f t="shared" si="1223"/>
        <v>0</v>
      </c>
      <c r="AM42" s="205">
        <f t="shared" si="1224"/>
        <v>0</v>
      </c>
      <c r="AN42" s="206" t="str">
        <f t="shared" si="1225"/>
        <v/>
      </c>
      <c r="AO42" s="46" t="str">
        <f t="shared" si="1226"/>
        <v/>
      </c>
      <c r="AP42" s="46" t="str">
        <f t="shared" si="1227"/>
        <v/>
      </c>
    </row>
    <row r="43" ht="30">
      <c r="A43" s="87">
        <v>23</v>
      </c>
      <c r="B43" s="72" t="s">
        <v>66</v>
      </c>
      <c r="C43" s="125">
        <f>'[11]2022'!B33</f>
        <v>46.606000000000002</v>
      </c>
      <c r="D43" s="126">
        <f>'[11]2022'!DP33</f>
        <v>1</v>
      </c>
      <c r="E43" s="126">
        <f>'[11]2022'!DQ33</f>
        <v>2</v>
      </c>
      <c r="F43" s="125">
        <f>'[11]2022'!DT33</f>
        <v>4.2912929665708276e-002</v>
      </c>
      <c r="G43" s="59">
        <f>'[11]2021'!DX32</f>
        <v>0</v>
      </c>
      <c r="H43" s="127">
        <f t="shared" si="1215"/>
        <v>0</v>
      </c>
      <c r="I43" s="62"/>
      <c r="J43" s="62"/>
      <c r="K43" s="62"/>
      <c r="L43" s="132"/>
      <c r="M43" s="59"/>
      <c r="N43" s="59"/>
      <c r="O43" s="59">
        <f>'[11]Добыча 2021'!T42</f>
        <v>0</v>
      </c>
      <c r="P43" s="59"/>
      <c r="Q43" s="59"/>
      <c r="R43" s="59"/>
      <c r="S43" s="59"/>
      <c r="T43" s="59"/>
      <c r="U43" s="59">
        <f t="shared" si="1216"/>
        <v>0</v>
      </c>
      <c r="V43" s="127">
        <f>'[11]2022'!DV33</f>
        <v>0.20000000000000001</v>
      </c>
      <c r="W43" s="59">
        <f t="shared" si="1217"/>
        <v>10</v>
      </c>
      <c r="X43" s="519">
        <f>'[11]2022'!DX33</f>
        <v>0</v>
      </c>
      <c r="Y43" s="127">
        <f t="shared" si="1218"/>
        <v>0</v>
      </c>
      <c r="Z43" s="59"/>
      <c r="AA43" s="59"/>
      <c r="AB43" s="59"/>
      <c r="AC43" s="59"/>
      <c r="AD43" s="59" t="str">
        <f t="shared" si="1219"/>
        <v/>
      </c>
      <c r="AE43" s="128"/>
      <c r="AF43" s="115"/>
      <c r="AG43" s="203"/>
      <c r="AH43" s="204">
        <f t="shared" si="1220"/>
        <v>4.2912929665708276e-002</v>
      </c>
      <c r="AI43" s="204">
        <f t="shared" si="1221"/>
        <v>0</v>
      </c>
      <c r="AJ43" s="205">
        <v>10</v>
      </c>
      <c r="AK43" s="205" t="str">
        <f t="shared" si="1222"/>
        <v/>
      </c>
      <c r="AL43" s="205">
        <f t="shared" si="1223"/>
        <v>0</v>
      </c>
      <c r="AM43" s="205">
        <f t="shared" si="1224"/>
        <v>0</v>
      </c>
      <c r="AN43" s="206" t="str">
        <f t="shared" si="1225"/>
        <v/>
      </c>
      <c r="AO43" s="46" t="str">
        <f t="shared" si="1226"/>
        <v/>
      </c>
      <c r="AP43" s="46" t="str">
        <f t="shared" si="1227"/>
        <v/>
      </c>
    </row>
    <row r="44" ht="17.25">
      <c r="A44" s="46"/>
      <c r="B44" s="61" t="s">
        <v>67</v>
      </c>
      <c r="C44" s="129"/>
      <c r="D44" s="130"/>
      <c r="E44" s="130"/>
      <c r="F44" s="131"/>
      <c r="G44" s="59"/>
      <c r="H44" s="127"/>
      <c r="I44" s="59"/>
      <c r="J44" s="59"/>
      <c r="K44" s="59"/>
      <c r="L44" s="59"/>
      <c r="M44" s="71"/>
      <c r="N44" s="71"/>
      <c r="O44" s="71"/>
      <c r="P44" s="71"/>
      <c r="Q44" s="71"/>
      <c r="R44" s="71"/>
      <c r="S44" s="71"/>
      <c r="T44" s="71"/>
      <c r="U44" s="59"/>
      <c r="V44" s="144"/>
      <c r="W44" s="59"/>
      <c r="X44" s="521"/>
      <c r="Y44" s="127"/>
      <c r="Z44" s="71"/>
      <c r="AA44" s="71"/>
      <c r="AB44" s="71"/>
      <c r="AC44" s="71"/>
      <c r="AD44" s="59" t="str">
        <f t="shared" si="1219"/>
        <v/>
      </c>
      <c r="AE44" s="71"/>
      <c r="AF44" s="115"/>
      <c r="AG44" s="203"/>
      <c r="AH44" s="204" t="str">
        <f t="shared" si="1220"/>
        <v/>
      </c>
      <c r="AI44" s="204">
        <f t="shared" si="1221"/>
        <v>0</v>
      </c>
      <c r="AJ44" s="205">
        <v>10</v>
      </c>
      <c r="AK44" s="205" t="str">
        <f t="shared" si="1222"/>
        <v/>
      </c>
      <c r="AL44" s="205" t="str">
        <f t="shared" si="1223"/>
        <v/>
      </c>
      <c r="AM44" s="205" t="str">
        <f t="shared" si="1224"/>
        <v/>
      </c>
      <c r="AN44" s="206" t="str">
        <f t="shared" si="1225"/>
        <v/>
      </c>
      <c r="AO44" s="46" t="str">
        <f t="shared" si="1226"/>
        <v/>
      </c>
      <c r="AP44" s="46" t="str">
        <f t="shared" si="1227"/>
        <v/>
      </c>
    </row>
    <row r="45" ht="52.5" customHeight="1">
      <c r="A45" s="46">
        <v>24</v>
      </c>
      <c r="B45" s="73" t="s">
        <v>297</v>
      </c>
      <c r="C45" s="125">
        <f>'[11]2022'!B35</f>
        <v>399.13200000000001</v>
      </c>
      <c r="D45" s="126">
        <f>'[11]2022'!DP35</f>
        <v>35</v>
      </c>
      <c r="E45" s="126">
        <f>'[11]2022'!DQ35</f>
        <v>20</v>
      </c>
      <c r="F45" s="125">
        <f>'[11]2022'!DT35</f>
        <v>5.0108735957026744e-002</v>
      </c>
      <c r="G45" s="59">
        <f>'[11]2021'!DX34</f>
        <v>2</v>
      </c>
      <c r="H45" s="127">
        <f t="shared" si="1215"/>
        <v>5.7142857142857144</v>
      </c>
      <c r="I45" s="59"/>
      <c r="J45" s="59"/>
      <c r="K45" s="59"/>
      <c r="L45" s="59"/>
      <c r="M45" s="59"/>
      <c r="N45" s="59"/>
      <c r="O45" s="59">
        <f>'[11]Добыча 2021'!T44</f>
        <v>2</v>
      </c>
      <c r="P45" s="59"/>
      <c r="Q45" s="59"/>
      <c r="R45" s="59"/>
      <c r="S45" s="59"/>
      <c r="T45" s="59"/>
      <c r="U45" s="59">
        <f t="shared" si="1216"/>
        <v>100</v>
      </c>
      <c r="V45" s="127">
        <f>'[11]2022'!DV35</f>
        <v>2</v>
      </c>
      <c r="W45" s="59">
        <f t="shared" si="1217"/>
        <v>10</v>
      </c>
      <c r="X45" s="519">
        <f>'[11]2022'!DX35</f>
        <v>1</v>
      </c>
      <c r="Y45" s="127">
        <f t="shared" si="1218"/>
        <v>5</v>
      </c>
      <c r="Z45" s="59"/>
      <c r="AA45" s="59"/>
      <c r="AB45" s="59"/>
      <c r="AC45" s="59"/>
      <c r="AD45" s="59">
        <f t="shared" si="1219"/>
        <v>1</v>
      </c>
      <c r="AE45" s="128"/>
      <c r="AF45" s="115"/>
      <c r="AG45" s="203"/>
      <c r="AH45" s="204">
        <f t="shared" si="1220"/>
        <v>5.0108735957026744e-002</v>
      </c>
      <c r="AI45" s="204">
        <f t="shared" si="1221"/>
        <v>2</v>
      </c>
      <c r="AJ45" s="205">
        <v>10</v>
      </c>
      <c r="AK45" s="205" t="str">
        <f t="shared" si="1222"/>
        <v/>
      </c>
      <c r="AL45" s="205">
        <f t="shared" si="1223"/>
        <v>1</v>
      </c>
      <c r="AM45" s="205">
        <f t="shared" si="1224"/>
        <v>1</v>
      </c>
      <c r="AN45" s="206" t="str">
        <f t="shared" si="1225"/>
        <v/>
      </c>
      <c r="AO45" s="46" t="str">
        <f t="shared" si="1226"/>
        <v/>
      </c>
      <c r="AP45" s="46" t="str">
        <f t="shared" si="1227"/>
        <v/>
      </c>
    </row>
    <row r="46" ht="30">
      <c r="A46" s="87">
        <v>25</v>
      </c>
      <c r="B46" s="73" t="s">
        <v>298</v>
      </c>
      <c r="C46" s="125">
        <f>'[11]2022'!B36</f>
        <v>162.821</v>
      </c>
      <c r="D46" s="126">
        <f>'[11]2022'!DP36</f>
        <v>20</v>
      </c>
      <c r="E46" s="126">
        <f>'[11]2022'!DQ36</f>
        <v>24</v>
      </c>
      <c r="F46" s="125">
        <f>'[11]2022'!DT36</f>
        <v>0.14740113376038719</v>
      </c>
      <c r="G46" s="59">
        <f>'[11]2021'!DX35</f>
        <v>1</v>
      </c>
      <c r="H46" s="127">
        <f t="shared" si="1215"/>
        <v>5</v>
      </c>
      <c r="I46" s="62"/>
      <c r="J46" s="62"/>
      <c r="K46" s="62"/>
      <c r="L46" s="132"/>
      <c r="M46" s="59"/>
      <c r="N46" s="59"/>
      <c r="O46" s="59">
        <f>'[11]Добыча 2021'!T45</f>
        <v>1</v>
      </c>
      <c r="P46" s="59"/>
      <c r="Q46" s="59"/>
      <c r="R46" s="59"/>
      <c r="S46" s="59"/>
      <c r="T46" s="59"/>
      <c r="U46" s="59">
        <f t="shared" si="1216"/>
        <v>100</v>
      </c>
      <c r="V46" s="127">
        <f>'[11]2022'!DV36</f>
        <v>2.4000000000000004</v>
      </c>
      <c r="W46" s="59">
        <f t="shared" si="1217"/>
        <v>10.000000000000002</v>
      </c>
      <c r="X46" s="519">
        <f>'[11]2022'!DX36</f>
        <v>1</v>
      </c>
      <c r="Y46" s="127">
        <f t="shared" si="1218"/>
        <v>4.1666666666666661</v>
      </c>
      <c r="Z46" s="59"/>
      <c r="AA46" s="59"/>
      <c r="AB46" s="59"/>
      <c r="AC46" s="59"/>
      <c r="AD46" s="59">
        <f t="shared" si="1219"/>
        <v>1</v>
      </c>
      <c r="AE46" s="128"/>
      <c r="AF46" s="115"/>
      <c r="AG46" s="203"/>
      <c r="AH46" s="204">
        <f t="shared" si="1220"/>
        <v>0.14740113376038719</v>
      </c>
      <c r="AI46" s="204">
        <f t="shared" si="1221"/>
        <v>2</v>
      </c>
      <c r="AJ46" s="205">
        <v>10</v>
      </c>
      <c r="AK46" s="205" t="str">
        <f t="shared" si="1222"/>
        <v/>
      </c>
      <c r="AL46" s="205">
        <f t="shared" si="1223"/>
        <v>1</v>
      </c>
      <c r="AM46" s="205">
        <f t="shared" si="1224"/>
        <v>1</v>
      </c>
      <c r="AN46" s="206" t="str">
        <f t="shared" si="1225"/>
        <v/>
      </c>
      <c r="AO46" s="46" t="str">
        <f t="shared" si="1226"/>
        <v/>
      </c>
      <c r="AP46" s="46" t="str">
        <f t="shared" si="1227"/>
        <v/>
      </c>
    </row>
    <row r="47" ht="17.25">
      <c r="A47" s="46"/>
      <c r="B47" s="61" t="s">
        <v>70</v>
      </c>
      <c r="C47" s="131"/>
      <c r="D47" s="130"/>
      <c r="E47" s="130"/>
      <c r="F47" s="131"/>
      <c r="G47" s="59"/>
      <c r="H47" s="127"/>
      <c r="I47" s="59"/>
      <c r="J47" s="59"/>
      <c r="K47" s="59"/>
      <c r="L47" s="59"/>
      <c r="M47" s="71"/>
      <c r="N47" s="71"/>
      <c r="O47" s="71"/>
      <c r="P47" s="71"/>
      <c r="Q47" s="71"/>
      <c r="R47" s="71"/>
      <c r="S47" s="71"/>
      <c r="T47" s="71"/>
      <c r="U47" s="59"/>
      <c r="V47" s="144"/>
      <c r="W47" s="59"/>
      <c r="X47" s="521"/>
      <c r="Y47" s="127"/>
      <c r="Z47" s="71"/>
      <c r="AA47" s="71"/>
      <c r="AB47" s="71"/>
      <c r="AC47" s="71"/>
      <c r="AD47" s="59" t="str">
        <f t="shared" si="1219"/>
        <v/>
      </c>
      <c r="AE47" s="71"/>
      <c r="AF47" s="115"/>
      <c r="AG47" s="203"/>
      <c r="AH47" s="204" t="str">
        <f t="shared" si="1220"/>
        <v/>
      </c>
      <c r="AI47" s="204">
        <f t="shared" si="1221"/>
        <v>0</v>
      </c>
      <c r="AJ47" s="205">
        <v>10</v>
      </c>
      <c r="AK47" s="205" t="str">
        <f t="shared" si="1222"/>
        <v/>
      </c>
      <c r="AL47" s="205" t="str">
        <f t="shared" si="1223"/>
        <v/>
      </c>
      <c r="AM47" s="205" t="str">
        <f t="shared" si="1224"/>
        <v/>
      </c>
      <c r="AN47" s="206" t="str">
        <f t="shared" si="1225"/>
        <v/>
      </c>
      <c r="AO47" s="46" t="str">
        <f t="shared" si="1226"/>
        <v/>
      </c>
      <c r="AP47" s="46" t="str">
        <f t="shared" si="1227"/>
        <v/>
      </c>
    </row>
    <row r="48" ht="30" customHeight="1">
      <c r="A48" s="46">
        <v>26</v>
      </c>
      <c r="B48" s="64" t="s">
        <v>77</v>
      </c>
      <c r="C48" s="125">
        <f>'[11]2022'!B38</f>
        <v>7.1820000000000004</v>
      </c>
      <c r="D48" s="126">
        <f>'[11]2022'!DP38</f>
        <v>0</v>
      </c>
      <c r="E48" s="126">
        <f>'[11]2022'!DQ38</f>
        <v>1</v>
      </c>
      <c r="F48" s="125">
        <f>'[11]2022'!DT38</f>
        <v>0.13923698134224449</v>
      </c>
      <c r="G48" s="59">
        <f>'[11]2021'!DX37</f>
        <v>0</v>
      </c>
      <c r="H48" s="127">
        <f t="shared" si="1215"/>
        <v>0</v>
      </c>
      <c r="I48" s="59"/>
      <c r="J48" s="59"/>
      <c r="K48" s="59"/>
      <c r="L48" s="59"/>
      <c r="M48" s="59"/>
      <c r="N48" s="59"/>
      <c r="O48" s="59">
        <f>'[11]Добыча 2021'!T47</f>
        <v>0</v>
      </c>
      <c r="P48" s="59"/>
      <c r="Q48" s="59"/>
      <c r="R48" s="59"/>
      <c r="S48" s="59"/>
      <c r="T48" s="59"/>
      <c r="U48" s="59">
        <f t="shared" si="1216"/>
        <v>0</v>
      </c>
      <c r="V48" s="127">
        <f>'[11]2022'!DV38</f>
        <v>0.10000000000000001</v>
      </c>
      <c r="W48" s="59">
        <f t="shared" si="1217"/>
        <v>10</v>
      </c>
      <c r="X48" s="519">
        <f>'[11]2022'!DX38</f>
        <v>0</v>
      </c>
      <c r="Y48" s="127">
        <f t="shared" si="1218"/>
        <v>0</v>
      </c>
      <c r="Z48" s="59"/>
      <c r="AA48" s="59"/>
      <c r="AB48" s="59"/>
      <c r="AC48" s="59"/>
      <c r="AD48" s="59" t="str">
        <f t="shared" si="1219"/>
        <v/>
      </c>
      <c r="AE48" s="128"/>
      <c r="AF48" s="115"/>
      <c r="AG48" s="203"/>
      <c r="AH48" s="204">
        <f t="shared" si="1220"/>
        <v>0.13923698134224449</v>
      </c>
      <c r="AI48" s="204">
        <f t="shared" si="1221"/>
        <v>0</v>
      </c>
      <c r="AJ48" s="205">
        <v>10</v>
      </c>
      <c r="AK48" s="205" t="str">
        <f t="shared" si="1222"/>
        <v/>
      </c>
      <c r="AL48" s="205">
        <f t="shared" si="1223"/>
        <v>0</v>
      </c>
      <c r="AM48" s="205">
        <f t="shared" si="1224"/>
        <v>0</v>
      </c>
      <c r="AN48" s="206" t="str">
        <f t="shared" si="1225"/>
        <v/>
      </c>
      <c r="AO48" s="46" t="str">
        <f t="shared" si="1226"/>
        <v/>
      </c>
      <c r="AP48" s="46" t="str">
        <f t="shared" si="1227"/>
        <v/>
      </c>
    </row>
    <row r="49" ht="32.25" customHeight="1">
      <c r="A49" s="46">
        <v>27</v>
      </c>
      <c r="B49" s="64" t="s">
        <v>76</v>
      </c>
      <c r="C49" s="125">
        <f>'[11]2022'!B39</f>
        <v>11.596</v>
      </c>
      <c r="D49" s="126">
        <f>'[11]2022'!DP39</f>
        <v>0</v>
      </c>
      <c r="E49" s="126">
        <f>'[11]2022'!DQ39</f>
        <v>1</v>
      </c>
      <c r="F49" s="125">
        <f>'[11]2022'!DT39</f>
        <v>8.6236633321835121e-002</v>
      </c>
      <c r="G49" s="59">
        <f>'[11]2021'!DX38</f>
        <v>0</v>
      </c>
      <c r="H49" s="127">
        <f t="shared" si="1215"/>
        <v>0</v>
      </c>
      <c r="I49" s="59"/>
      <c r="J49" s="59"/>
      <c r="K49" s="59"/>
      <c r="L49" s="59"/>
      <c r="M49" s="59"/>
      <c r="N49" s="59"/>
      <c r="O49" s="59">
        <f>'[11]Добыча 2021'!T48</f>
        <v>0</v>
      </c>
      <c r="P49" s="59"/>
      <c r="Q49" s="59"/>
      <c r="R49" s="59"/>
      <c r="S49" s="59"/>
      <c r="T49" s="59"/>
      <c r="U49" s="59">
        <f t="shared" si="1216"/>
        <v>0</v>
      </c>
      <c r="V49" s="127">
        <f>'[11]2022'!DV39</f>
        <v>0.10000000000000001</v>
      </c>
      <c r="W49" s="59">
        <f t="shared" si="1217"/>
        <v>10</v>
      </c>
      <c r="X49" s="519">
        <f>'[11]2022'!DX39</f>
        <v>0</v>
      </c>
      <c r="Y49" s="127">
        <f t="shared" si="1218"/>
        <v>0</v>
      </c>
      <c r="Z49" s="59"/>
      <c r="AA49" s="59"/>
      <c r="AB49" s="59"/>
      <c r="AC49" s="59"/>
      <c r="AD49" s="59" t="str">
        <f t="shared" si="1219"/>
        <v/>
      </c>
      <c r="AE49" s="128"/>
      <c r="AF49" s="115"/>
      <c r="AG49" s="203"/>
      <c r="AH49" s="204">
        <f t="shared" si="1220"/>
        <v>8.6236633321835121e-002</v>
      </c>
      <c r="AI49" s="204">
        <f t="shared" si="1221"/>
        <v>0</v>
      </c>
      <c r="AJ49" s="205">
        <v>10</v>
      </c>
      <c r="AK49" s="205" t="str">
        <f t="shared" si="1222"/>
        <v/>
      </c>
      <c r="AL49" s="205">
        <f t="shared" si="1223"/>
        <v>0</v>
      </c>
      <c r="AM49" s="205">
        <f t="shared" si="1224"/>
        <v>0</v>
      </c>
      <c r="AN49" s="206" t="str">
        <f t="shared" si="1225"/>
        <v/>
      </c>
      <c r="AO49" s="46" t="str">
        <f t="shared" si="1226"/>
        <v/>
      </c>
      <c r="AP49" s="46" t="str">
        <f t="shared" si="1227"/>
        <v/>
      </c>
    </row>
    <row r="50" ht="34.5" customHeight="1">
      <c r="A50" s="46">
        <v>28</v>
      </c>
      <c r="B50" s="64" t="s">
        <v>75</v>
      </c>
      <c r="C50" s="125">
        <f>'[11]2022'!B40</f>
        <v>16.030000000000001</v>
      </c>
      <c r="D50" s="126">
        <f>'[11]2022'!DP40</f>
        <v>0</v>
      </c>
      <c r="E50" s="126">
        <f>'[11]2022'!DQ40</f>
        <v>0</v>
      </c>
      <c r="F50" s="125">
        <f>'[11]2022'!DT40</f>
        <v>0</v>
      </c>
      <c r="G50" s="59">
        <f>'[11]2021'!DX39</f>
        <v>0</v>
      </c>
      <c r="H50" s="127">
        <f t="shared" si="1215"/>
        <v>0</v>
      </c>
      <c r="I50" s="59"/>
      <c r="J50" s="59"/>
      <c r="K50" s="59"/>
      <c r="L50" s="59"/>
      <c r="M50" s="59"/>
      <c r="N50" s="59"/>
      <c r="O50" s="59">
        <f>'[11]Добыча 2021'!T49</f>
        <v>0</v>
      </c>
      <c r="P50" s="59"/>
      <c r="Q50" s="59"/>
      <c r="R50" s="59"/>
      <c r="S50" s="59"/>
      <c r="T50" s="59"/>
      <c r="U50" s="59">
        <f t="shared" si="1216"/>
        <v>0</v>
      </c>
      <c r="V50" s="127">
        <f>'[11]2022'!DV40</f>
        <v>0</v>
      </c>
      <c r="W50" s="59">
        <f t="shared" si="1217"/>
        <v>0</v>
      </c>
      <c r="X50" s="519">
        <f>'[11]2022'!DX40</f>
        <v>0</v>
      </c>
      <c r="Y50" s="127">
        <f t="shared" si="1218"/>
        <v>0</v>
      </c>
      <c r="Z50" s="59"/>
      <c r="AA50" s="59"/>
      <c r="AB50" s="59"/>
      <c r="AC50" s="59"/>
      <c r="AD50" s="59" t="str">
        <f t="shared" si="1219"/>
        <v/>
      </c>
      <c r="AE50" s="128"/>
      <c r="AF50" s="115"/>
      <c r="AG50" s="203"/>
      <c r="AH50" s="204">
        <f t="shared" si="1220"/>
        <v>0</v>
      </c>
      <c r="AI50" s="204">
        <f t="shared" si="1221"/>
        <v>0</v>
      </c>
      <c r="AJ50" s="205">
        <v>10</v>
      </c>
      <c r="AK50" s="205" t="str">
        <f t="shared" si="1222"/>
        <v/>
      </c>
      <c r="AL50" s="205">
        <f t="shared" si="1223"/>
        <v>0</v>
      </c>
      <c r="AM50" s="205">
        <f t="shared" si="1224"/>
        <v>0</v>
      </c>
      <c r="AN50" s="206" t="str">
        <f t="shared" si="1225"/>
        <v/>
      </c>
      <c r="AO50" s="46" t="str">
        <f t="shared" si="1226"/>
        <v/>
      </c>
      <c r="AP50" s="46" t="str">
        <f t="shared" si="1227"/>
        <v/>
      </c>
    </row>
    <row r="51" ht="34.5" customHeight="1">
      <c r="A51" s="46">
        <v>29</v>
      </c>
      <c r="B51" s="147" t="s">
        <v>410</v>
      </c>
      <c r="C51" s="125">
        <f>'[11]2022'!B41</f>
        <v>7.9729999999999999</v>
      </c>
      <c r="D51" s="138">
        <f>'[11]2022'!DP41</f>
        <v>3</v>
      </c>
      <c r="E51" s="126">
        <f>'[11]2022'!DQ41</f>
        <v>0</v>
      </c>
      <c r="F51" s="125">
        <f>'[11]2022'!DT41</f>
        <v>0</v>
      </c>
      <c r="G51" s="80">
        <f>'[11]2021'!DX40</f>
        <v>0</v>
      </c>
      <c r="H51" s="139">
        <f t="shared" si="1215"/>
        <v>0</v>
      </c>
      <c r="I51" s="59"/>
      <c r="J51" s="59"/>
      <c r="K51" s="59"/>
      <c r="L51" s="59"/>
      <c r="M51" s="59"/>
      <c r="N51" s="59"/>
      <c r="O51" s="80">
        <f>'[11]Добыча 2021'!T50</f>
        <v>0</v>
      </c>
      <c r="P51" s="59"/>
      <c r="Q51" s="59"/>
      <c r="R51" s="59"/>
      <c r="S51" s="59"/>
      <c r="T51" s="59"/>
      <c r="U51" s="80">
        <f t="shared" si="1216"/>
        <v>0</v>
      </c>
      <c r="V51" s="127">
        <f>'[11]2022'!DV41</f>
        <v>0</v>
      </c>
      <c r="W51" s="59">
        <f t="shared" si="1217"/>
        <v>0</v>
      </c>
      <c r="X51" s="519">
        <f>'[11]2022'!DX41</f>
        <v>0</v>
      </c>
      <c r="Y51" s="127">
        <f t="shared" si="1218"/>
        <v>0</v>
      </c>
      <c r="Z51" s="59"/>
      <c r="AA51" s="59"/>
      <c r="AB51" s="59"/>
      <c r="AC51" s="59"/>
      <c r="AD51" s="59" t="str">
        <f t="shared" si="1219"/>
        <v/>
      </c>
      <c r="AE51" s="128"/>
      <c r="AF51" s="115"/>
      <c r="AG51" s="203"/>
      <c r="AH51" s="204">
        <f t="shared" si="1220"/>
        <v>0</v>
      </c>
      <c r="AI51" s="204">
        <f t="shared" si="1221"/>
        <v>0</v>
      </c>
      <c r="AJ51" s="205">
        <v>10</v>
      </c>
      <c r="AK51" s="205" t="str">
        <f t="shared" si="1222"/>
        <v/>
      </c>
      <c r="AL51" s="205">
        <f t="shared" si="1223"/>
        <v>0</v>
      </c>
      <c r="AM51" s="205">
        <f t="shared" si="1224"/>
        <v>0</v>
      </c>
      <c r="AN51" s="206" t="str">
        <f t="shared" si="1225"/>
        <v/>
      </c>
      <c r="AO51" s="46" t="str">
        <f t="shared" si="1226"/>
        <v/>
      </c>
      <c r="AP51" s="46" t="str">
        <f t="shared" si="1227"/>
        <v/>
      </c>
    </row>
    <row r="52" ht="34.5" customHeight="1">
      <c r="A52" s="46">
        <v>30</v>
      </c>
      <c r="B52" s="147" t="s">
        <v>411</v>
      </c>
      <c r="C52" s="125">
        <f>'[11]2022'!B42</f>
        <v>28.376999999999999</v>
      </c>
      <c r="D52" s="149"/>
      <c r="E52" s="126">
        <f>'[11]2022'!DQ42</f>
        <v>0</v>
      </c>
      <c r="F52" s="125">
        <f>'[11]2022'!DT42</f>
        <v>0</v>
      </c>
      <c r="G52" s="150"/>
      <c r="H52" s="151"/>
      <c r="I52" s="59"/>
      <c r="J52" s="59"/>
      <c r="K52" s="59"/>
      <c r="L52" s="59"/>
      <c r="M52" s="59"/>
      <c r="N52" s="59"/>
      <c r="O52" s="150"/>
      <c r="P52" s="59"/>
      <c r="Q52" s="59"/>
      <c r="R52" s="59"/>
      <c r="S52" s="59"/>
      <c r="T52" s="59"/>
      <c r="U52" s="150"/>
      <c r="V52" s="127">
        <f>'[11]2022'!DV42</f>
        <v>0</v>
      </c>
      <c r="W52" s="59">
        <f t="shared" si="1217"/>
        <v>0</v>
      </c>
      <c r="X52" s="519">
        <f>'[11]2022'!DX42</f>
        <v>0</v>
      </c>
      <c r="Y52" s="127">
        <f t="shared" si="1218"/>
        <v>0</v>
      </c>
      <c r="Z52" s="59"/>
      <c r="AA52" s="59"/>
      <c r="AB52" s="59"/>
      <c r="AC52" s="59"/>
      <c r="AD52" s="59" t="str">
        <f t="shared" si="1219"/>
        <v/>
      </c>
      <c r="AE52" s="128"/>
      <c r="AF52" s="115"/>
      <c r="AG52" s="203"/>
      <c r="AH52" s="204">
        <f t="shared" si="1220"/>
        <v>0</v>
      </c>
      <c r="AI52" s="204">
        <f t="shared" si="1221"/>
        <v>0</v>
      </c>
      <c r="AJ52" s="205">
        <v>10</v>
      </c>
      <c r="AK52" s="205" t="str">
        <f t="shared" si="1222"/>
        <v/>
      </c>
      <c r="AL52" s="205">
        <f t="shared" si="1223"/>
        <v>0</v>
      </c>
      <c r="AM52" s="205">
        <f t="shared" si="1224"/>
        <v>0</v>
      </c>
      <c r="AN52" s="206" t="str">
        <f t="shared" si="1225"/>
        <v/>
      </c>
      <c r="AO52" s="46" t="str">
        <f t="shared" si="1226"/>
        <v/>
      </c>
      <c r="AP52" s="46" t="str">
        <f t="shared" si="1227"/>
        <v/>
      </c>
    </row>
    <row r="53" ht="33.75" customHeight="1">
      <c r="A53" s="46">
        <v>31</v>
      </c>
      <c r="B53" s="152" t="s">
        <v>412</v>
      </c>
      <c r="C53" s="125">
        <f>'[11]2022'!B43</f>
        <v>36.741999999999997</v>
      </c>
      <c r="D53" s="142"/>
      <c r="E53" s="126">
        <f>'[11]2022'!DQ43</f>
        <v>0</v>
      </c>
      <c r="F53" s="125">
        <f>'[11]2022'!DT43</f>
        <v>0</v>
      </c>
      <c r="G53" s="82"/>
      <c r="H53" s="143"/>
      <c r="I53" s="59"/>
      <c r="J53" s="59"/>
      <c r="K53" s="59"/>
      <c r="L53" s="59"/>
      <c r="M53" s="59"/>
      <c r="N53" s="59"/>
      <c r="O53" s="82"/>
      <c r="P53" s="59"/>
      <c r="Q53" s="59"/>
      <c r="R53" s="59"/>
      <c r="S53" s="59"/>
      <c r="T53" s="59"/>
      <c r="U53" s="82"/>
      <c r="V53" s="127">
        <f>'[11]2022'!DV43</f>
        <v>0</v>
      </c>
      <c r="W53" s="59">
        <f t="shared" si="1217"/>
        <v>0</v>
      </c>
      <c r="X53" s="519">
        <f>'[11]2022'!DX43</f>
        <v>0</v>
      </c>
      <c r="Y53" s="127">
        <f t="shared" si="1218"/>
        <v>0</v>
      </c>
      <c r="Z53" s="59"/>
      <c r="AA53" s="59"/>
      <c r="AB53" s="59"/>
      <c r="AC53" s="59"/>
      <c r="AD53" s="59" t="str">
        <f t="shared" si="1219"/>
        <v/>
      </c>
      <c r="AE53" s="128"/>
      <c r="AF53" s="115"/>
      <c r="AG53" s="203"/>
      <c r="AH53" s="204">
        <f t="shared" si="1220"/>
        <v>0</v>
      </c>
      <c r="AI53" s="204">
        <f t="shared" si="1221"/>
        <v>0</v>
      </c>
      <c r="AJ53" s="205">
        <v>10</v>
      </c>
      <c r="AK53" s="205" t="str">
        <f t="shared" si="1222"/>
        <v/>
      </c>
      <c r="AL53" s="205">
        <f t="shared" si="1223"/>
        <v>0</v>
      </c>
      <c r="AM53" s="205">
        <f t="shared" si="1224"/>
        <v>0</v>
      </c>
      <c r="AN53" s="206" t="str">
        <f t="shared" si="1225"/>
        <v/>
      </c>
      <c r="AO53" s="46" t="str">
        <f t="shared" si="1226"/>
        <v/>
      </c>
      <c r="AP53" s="46" t="str">
        <f t="shared" si="1227"/>
        <v/>
      </c>
    </row>
    <row r="54" ht="33.75" customHeight="1">
      <c r="A54" s="46">
        <v>32</v>
      </c>
      <c r="B54" s="72" t="s">
        <v>74</v>
      </c>
      <c r="C54" s="125">
        <f>'[11]2022'!B44</f>
        <v>9.9800000000000004</v>
      </c>
      <c r="D54" s="126">
        <f>'[11]2022'!DP44</f>
        <v>0</v>
      </c>
      <c r="E54" s="126">
        <f>'[11]2022'!DQ44</f>
        <v>0</v>
      </c>
      <c r="F54" s="125">
        <f>'[11]2022'!DT44</f>
        <v>0</v>
      </c>
      <c r="G54" s="59">
        <f>'[11]2021'!DX41</f>
        <v>0</v>
      </c>
      <c r="H54" s="127">
        <f t="shared" si="1215"/>
        <v>0</v>
      </c>
      <c r="I54" s="59"/>
      <c r="J54" s="59"/>
      <c r="K54" s="59"/>
      <c r="L54" s="59"/>
      <c r="M54" s="59"/>
      <c r="N54" s="59"/>
      <c r="O54" s="59">
        <f>'[11]Добыча 2021'!T51</f>
        <v>0</v>
      </c>
      <c r="P54" s="59"/>
      <c r="Q54" s="59"/>
      <c r="R54" s="59"/>
      <c r="S54" s="59"/>
      <c r="T54" s="59"/>
      <c r="U54" s="59">
        <f t="shared" si="1216"/>
        <v>0</v>
      </c>
      <c r="V54" s="127">
        <f>'[11]2022'!DV44</f>
        <v>0</v>
      </c>
      <c r="W54" s="59">
        <f t="shared" si="1217"/>
        <v>0</v>
      </c>
      <c r="X54" s="519">
        <f>'[11]2022'!DX44</f>
        <v>0</v>
      </c>
      <c r="Y54" s="127">
        <f t="shared" si="1218"/>
        <v>0</v>
      </c>
      <c r="Z54" s="59"/>
      <c r="AA54" s="59"/>
      <c r="AB54" s="59"/>
      <c r="AC54" s="59"/>
      <c r="AD54" s="59" t="str">
        <f t="shared" si="1219"/>
        <v/>
      </c>
      <c r="AE54" s="128"/>
      <c r="AF54" s="115"/>
      <c r="AG54" s="203"/>
      <c r="AH54" s="204">
        <f t="shared" si="1220"/>
        <v>0</v>
      </c>
      <c r="AI54" s="204">
        <f t="shared" si="1221"/>
        <v>0</v>
      </c>
      <c r="AJ54" s="205">
        <v>10</v>
      </c>
      <c r="AK54" s="205" t="str">
        <f t="shared" si="1222"/>
        <v/>
      </c>
      <c r="AL54" s="205">
        <f t="shared" si="1223"/>
        <v>0</v>
      </c>
      <c r="AM54" s="205">
        <f t="shared" si="1224"/>
        <v>0</v>
      </c>
      <c r="AN54" s="206" t="str">
        <f t="shared" si="1225"/>
        <v/>
      </c>
      <c r="AO54" s="46" t="str">
        <f t="shared" si="1226"/>
        <v/>
      </c>
      <c r="AP54" s="46" t="str">
        <f t="shared" si="1227"/>
        <v/>
      </c>
    </row>
    <row r="55" ht="30">
      <c r="A55" s="46">
        <v>33</v>
      </c>
      <c r="B55" s="64" t="s">
        <v>300</v>
      </c>
      <c r="C55" s="125">
        <f>'[11]2022'!B45</f>
        <v>9.4399999999999995</v>
      </c>
      <c r="D55" s="126">
        <f>'[11]2022'!DP45</f>
        <v>0</v>
      </c>
      <c r="E55" s="126">
        <f>'[11]2022'!DQ45</f>
        <v>0</v>
      </c>
      <c r="F55" s="125">
        <f>'[11]2022'!DT45</f>
        <v>0</v>
      </c>
      <c r="G55" s="59">
        <f>'[11]2021'!DX42</f>
        <v>0</v>
      </c>
      <c r="H55" s="127">
        <f t="shared" si="1215"/>
        <v>0</v>
      </c>
      <c r="I55" s="59"/>
      <c r="J55" s="59"/>
      <c r="K55" s="59"/>
      <c r="L55" s="59"/>
      <c r="M55" s="59"/>
      <c r="N55" s="59"/>
      <c r="O55" s="59">
        <f>'[11]Добыча 2021'!T52</f>
        <v>0</v>
      </c>
      <c r="P55" s="59"/>
      <c r="Q55" s="59"/>
      <c r="R55" s="59"/>
      <c r="S55" s="59"/>
      <c r="T55" s="59"/>
      <c r="U55" s="59">
        <f t="shared" si="1216"/>
        <v>0</v>
      </c>
      <c r="V55" s="127">
        <f>'[11]2022'!DV45</f>
        <v>0</v>
      </c>
      <c r="W55" s="59">
        <f t="shared" si="1217"/>
        <v>0</v>
      </c>
      <c r="X55" s="519">
        <f>'[11]2022'!DX45</f>
        <v>0</v>
      </c>
      <c r="Y55" s="127">
        <f t="shared" si="1218"/>
        <v>0</v>
      </c>
      <c r="Z55" s="59"/>
      <c r="AA55" s="59"/>
      <c r="AB55" s="59"/>
      <c r="AC55" s="59"/>
      <c r="AD55" s="59" t="str">
        <f t="shared" si="1219"/>
        <v/>
      </c>
      <c r="AE55" s="128"/>
      <c r="AF55" s="115"/>
      <c r="AG55" s="203"/>
      <c r="AH55" s="204">
        <f t="shared" si="1220"/>
        <v>0</v>
      </c>
      <c r="AI55" s="204">
        <f t="shared" si="1221"/>
        <v>0</v>
      </c>
      <c r="AJ55" s="205">
        <v>10</v>
      </c>
      <c r="AK55" s="205" t="str">
        <f t="shared" si="1222"/>
        <v/>
      </c>
      <c r="AL55" s="205">
        <f t="shared" si="1223"/>
        <v>0</v>
      </c>
      <c r="AM55" s="205">
        <f t="shared" si="1224"/>
        <v>0</v>
      </c>
      <c r="AN55" s="206" t="str">
        <f t="shared" si="1225"/>
        <v/>
      </c>
      <c r="AO55" s="46" t="str">
        <f t="shared" si="1226"/>
        <v/>
      </c>
      <c r="AP55" s="46" t="str">
        <f t="shared" si="1227"/>
        <v/>
      </c>
    </row>
    <row r="56" ht="75">
      <c r="A56" s="46">
        <v>34</v>
      </c>
      <c r="B56" s="72" t="s">
        <v>71</v>
      </c>
      <c r="C56" s="125">
        <f>'[11]2022'!B46</f>
        <v>51.079999999999998</v>
      </c>
      <c r="D56" s="126">
        <f>'[11]2022'!DP46</f>
        <v>19</v>
      </c>
      <c r="E56" s="126">
        <f>'[11]2022'!DQ46</f>
        <v>24</v>
      </c>
      <c r="F56" s="125">
        <f>'[11]2022'!DT46</f>
        <v>0.46985121378230227</v>
      </c>
      <c r="G56" s="59">
        <f>'[11]2021'!DX43</f>
        <v>1</v>
      </c>
      <c r="H56" s="127">
        <f t="shared" si="1215"/>
        <v>5.2631578947368416</v>
      </c>
      <c r="I56" s="59"/>
      <c r="J56" s="59"/>
      <c r="K56" s="59"/>
      <c r="L56" s="59"/>
      <c r="M56" s="59"/>
      <c r="N56" s="59"/>
      <c r="O56" s="59">
        <f>'[11]Добыча 2021'!T53</f>
        <v>0</v>
      </c>
      <c r="P56" s="59"/>
      <c r="Q56" s="59"/>
      <c r="R56" s="59"/>
      <c r="S56" s="59"/>
      <c r="T56" s="59"/>
      <c r="U56" s="59">
        <f t="shared" si="1216"/>
        <v>0</v>
      </c>
      <c r="V56" s="127">
        <f>'[11]2022'!DV46</f>
        <v>2.4000000000000004</v>
      </c>
      <c r="W56" s="59">
        <f t="shared" si="1217"/>
        <v>10.000000000000002</v>
      </c>
      <c r="X56" s="519">
        <f>'[11]2022'!DX46</f>
        <v>2</v>
      </c>
      <c r="Y56" s="127">
        <f t="shared" si="1218"/>
        <v>8.3333333333333321</v>
      </c>
      <c r="Z56" s="59"/>
      <c r="AA56" s="59"/>
      <c r="AB56" s="59"/>
      <c r="AC56" s="59"/>
      <c r="AD56" s="59">
        <f t="shared" si="1219"/>
        <v>2</v>
      </c>
      <c r="AE56" s="128"/>
      <c r="AF56" s="115"/>
      <c r="AG56" s="203"/>
      <c r="AH56" s="204">
        <f t="shared" si="1220"/>
        <v>0.46985121378230227</v>
      </c>
      <c r="AI56" s="204">
        <f t="shared" si="1221"/>
        <v>2</v>
      </c>
      <c r="AJ56" s="205">
        <v>10</v>
      </c>
      <c r="AK56" s="205" t="str">
        <f t="shared" si="1222"/>
        <v/>
      </c>
      <c r="AL56" s="205">
        <f t="shared" si="1223"/>
        <v>1</v>
      </c>
      <c r="AM56" s="205">
        <f t="shared" si="1224"/>
        <v>2</v>
      </c>
      <c r="AN56" s="206" t="str">
        <f t="shared" si="1225"/>
        <v/>
      </c>
      <c r="AO56" s="46" t="str">
        <f t="shared" si="1226"/>
        <v/>
      </c>
      <c r="AP56" s="46" t="str">
        <f t="shared" si="1227"/>
        <v/>
      </c>
    </row>
    <row r="57" ht="115.5" customHeight="1">
      <c r="A57" s="46">
        <v>35</v>
      </c>
      <c r="B57" s="72" t="s">
        <v>301</v>
      </c>
      <c r="C57" s="125">
        <f>'[11]2022'!B47</f>
        <v>115.09999999999999</v>
      </c>
      <c r="D57" s="126">
        <f>'[11]2022'!DP47</f>
        <v>29</v>
      </c>
      <c r="E57" s="126">
        <f>'[11]2022'!DQ47</f>
        <v>26</v>
      </c>
      <c r="F57" s="125">
        <f>'[11]2022'!DT47</f>
        <v>0.22589052997393572</v>
      </c>
      <c r="G57" s="59">
        <f>'[11]2021'!DX44</f>
        <v>2</v>
      </c>
      <c r="H57" s="127">
        <f t="shared" si="1215"/>
        <v>6.8965517241379306</v>
      </c>
      <c r="I57" s="59"/>
      <c r="J57" s="59"/>
      <c r="K57" s="59"/>
      <c r="L57" s="59"/>
      <c r="M57" s="59"/>
      <c r="N57" s="59"/>
      <c r="O57" s="59">
        <f>'[11]Добыча 2021'!T54</f>
        <v>2</v>
      </c>
      <c r="P57" s="59"/>
      <c r="Q57" s="59"/>
      <c r="R57" s="59"/>
      <c r="S57" s="59"/>
      <c r="T57" s="59"/>
      <c r="U57" s="59">
        <f t="shared" si="1216"/>
        <v>100</v>
      </c>
      <c r="V57" s="127">
        <f>'[11]2022'!DV47</f>
        <v>2.6000000000000001</v>
      </c>
      <c r="W57" s="59">
        <f t="shared" si="1217"/>
        <v>10</v>
      </c>
      <c r="X57" s="519">
        <f>'[11]2022'!DX47</f>
        <v>2</v>
      </c>
      <c r="Y57" s="127">
        <f t="shared" si="1218"/>
        <v>7.6923076923076925</v>
      </c>
      <c r="Z57" s="59"/>
      <c r="AA57" s="59"/>
      <c r="AB57" s="59"/>
      <c r="AC57" s="59"/>
      <c r="AD57" s="59">
        <f t="shared" si="1219"/>
        <v>2</v>
      </c>
      <c r="AE57" s="128"/>
      <c r="AF57" s="115"/>
      <c r="AG57" s="203"/>
      <c r="AH57" s="204">
        <f t="shared" si="1220"/>
        <v>0.22589052997393572</v>
      </c>
      <c r="AI57" s="204">
        <f t="shared" si="1221"/>
        <v>2</v>
      </c>
      <c r="AJ57" s="205">
        <v>10</v>
      </c>
      <c r="AK57" s="205" t="str">
        <f t="shared" si="1222"/>
        <v/>
      </c>
      <c r="AL57" s="205">
        <f t="shared" si="1223"/>
        <v>1</v>
      </c>
      <c r="AM57" s="205">
        <f t="shared" si="1224"/>
        <v>2</v>
      </c>
      <c r="AN57" s="206" t="str">
        <f t="shared" si="1225"/>
        <v/>
      </c>
      <c r="AO57" s="46" t="str">
        <f t="shared" si="1226"/>
        <v/>
      </c>
      <c r="AP57" s="46" t="str">
        <f t="shared" si="1227"/>
        <v/>
      </c>
    </row>
    <row r="58" ht="51.75" customHeight="1">
      <c r="A58" s="46">
        <v>36</v>
      </c>
      <c r="B58" s="72" t="s">
        <v>72</v>
      </c>
      <c r="C58" s="125">
        <f>'[11]2022'!B48</f>
        <v>120.515</v>
      </c>
      <c r="D58" s="126">
        <f>'[11]2022'!DP48</f>
        <v>0</v>
      </c>
      <c r="E58" s="126">
        <f>'[11]2022'!DQ48</f>
        <v>5</v>
      </c>
      <c r="F58" s="125">
        <f>'[11]2022'!DT48</f>
        <v>4.1488611376177237e-002</v>
      </c>
      <c r="G58" s="59">
        <f>'[11]2021'!DX45</f>
        <v>0</v>
      </c>
      <c r="H58" s="127">
        <f t="shared" si="1215"/>
        <v>0</v>
      </c>
      <c r="I58" s="59"/>
      <c r="J58" s="59"/>
      <c r="K58" s="59"/>
      <c r="L58" s="59"/>
      <c r="M58" s="59"/>
      <c r="N58" s="59"/>
      <c r="O58" s="59">
        <f>'[11]Добыча 2021'!T55</f>
        <v>0</v>
      </c>
      <c r="P58" s="59"/>
      <c r="Q58" s="59"/>
      <c r="R58" s="59"/>
      <c r="S58" s="59"/>
      <c r="T58" s="59"/>
      <c r="U58" s="59">
        <f t="shared" si="1216"/>
        <v>0</v>
      </c>
      <c r="V58" s="127">
        <f>'[11]2022'!DV48</f>
        <v>0.5</v>
      </c>
      <c r="W58" s="59">
        <f t="shared" si="1217"/>
        <v>10</v>
      </c>
      <c r="X58" s="519">
        <f>'[11]2022'!DX48</f>
        <v>0</v>
      </c>
      <c r="Y58" s="127">
        <f t="shared" si="1218"/>
        <v>0</v>
      </c>
      <c r="Z58" s="59"/>
      <c r="AA58" s="59"/>
      <c r="AB58" s="59"/>
      <c r="AC58" s="59"/>
      <c r="AD58" s="59" t="str">
        <f t="shared" si="1219"/>
        <v/>
      </c>
      <c r="AE58" s="128"/>
      <c r="AF58" s="115"/>
      <c r="AG58" s="203"/>
      <c r="AH58" s="204">
        <f t="shared" si="1220"/>
        <v>4.1488611376177237e-002</v>
      </c>
      <c r="AI58" s="204">
        <f t="shared" si="1221"/>
        <v>0</v>
      </c>
      <c r="AJ58" s="205">
        <v>10</v>
      </c>
      <c r="AK58" s="205" t="str">
        <f t="shared" si="1222"/>
        <v/>
      </c>
      <c r="AL58" s="205">
        <f t="shared" si="1223"/>
        <v>0</v>
      </c>
      <c r="AM58" s="205">
        <f t="shared" si="1224"/>
        <v>0</v>
      </c>
      <c r="AN58" s="206" t="str">
        <f t="shared" si="1225"/>
        <v/>
      </c>
      <c r="AO58" s="46" t="str">
        <f t="shared" si="1226"/>
        <v/>
      </c>
      <c r="AP58" s="46" t="str">
        <f t="shared" si="1227"/>
        <v/>
      </c>
    </row>
    <row r="59" ht="54.75" customHeight="1">
      <c r="A59" s="46">
        <v>37</v>
      </c>
      <c r="B59" s="72" t="s">
        <v>302</v>
      </c>
      <c r="C59" s="125">
        <f>'[11]2022'!B49</f>
        <v>214.80000000000001</v>
      </c>
      <c r="D59" s="126">
        <f>'[11]2022'!DP49</f>
        <v>11</v>
      </c>
      <c r="E59" s="126">
        <f>'[11]2022'!DQ49</f>
        <v>18</v>
      </c>
      <c r="F59" s="125">
        <f>'[11]2022'!DT49</f>
        <v>8.3798882681564241e-002</v>
      </c>
      <c r="G59" s="59">
        <f>'[11]2021'!DX46</f>
        <v>1</v>
      </c>
      <c r="H59" s="127">
        <f t="shared" si="1215"/>
        <v>9.0909090909090917</v>
      </c>
      <c r="I59" s="62"/>
      <c r="J59" s="62"/>
      <c r="K59" s="62"/>
      <c r="L59" s="132"/>
      <c r="M59" s="59"/>
      <c r="N59" s="59"/>
      <c r="O59" s="59">
        <f>'[11]Добыча 2021'!T56</f>
        <v>0</v>
      </c>
      <c r="P59" s="59"/>
      <c r="Q59" s="59"/>
      <c r="R59" s="59"/>
      <c r="S59" s="59"/>
      <c r="T59" s="59"/>
      <c r="U59" s="59">
        <f t="shared" si="1216"/>
        <v>0</v>
      </c>
      <c r="V59" s="127">
        <f>'[11]2022'!DV49</f>
        <v>1.8</v>
      </c>
      <c r="W59" s="59">
        <f t="shared" si="1217"/>
        <v>10</v>
      </c>
      <c r="X59" s="519">
        <f>'[11]2022'!DX49</f>
        <v>1</v>
      </c>
      <c r="Y59" s="127">
        <f t="shared" si="1218"/>
        <v>5.5555555555555554</v>
      </c>
      <c r="Z59" s="59"/>
      <c r="AA59" s="59"/>
      <c r="AB59" s="59"/>
      <c r="AC59" s="59"/>
      <c r="AD59" s="59">
        <f t="shared" si="1219"/>
        <v>1</v>
      </c>
      <c r="AE59" s="128"/>
      <c r="AF59" s="115"/>
      <c r="AG59" s="203"/>
      <c r="AH59" s="204">
        <f t="shared" si="1220"/>
        <v>8.3798882681564241e-002</v>
      </c>
      <c r="AI59" s="204">
        <f t="shared" si="1221"/>
        <v>1</v>
      </c>
      <c r="AJ59" s="205">
        <v>10</v>
      </c>
      <c r="AK59" s="205" t="str">
        <f t="shared" si="1222"/>
        <v/>
      </c>
      <c r="AL59" s="205">
        <f t="shared" si="1223"/>
        <v>1</v>
      </c>
      <c r="AM59" s="205">
        <f t="shared" si="1224"/>
        <v>1</v>
      </c>
      <c r="AN59" s="206" t="str">
        <f t="shared" si="1225"/>
        <v/>
      </c>
      <c r="AO59" s="46" t="str">
        <f t="shared" si="1226"/>
        <v/>
      </c>
      <c r="AP59" s="46" t="str">
        <f t="shared" si="1227"/>
        <v/>
      </c>
    </row>
    <row r="60" ht="17.25">
      <c r="A60" s="46"/>
      <c r="B60" s="61" t="s">
        <v>83</v>
      </c>
      <c r="C60" s="131"/>
      <c r="D60" s="130"/>
      <c r="E60" s="130"/>
      <c r="F60" s="131"/>
      <c r="G60" s="59"/>
      <c r="H60" s="127"/>
      <c r="I60" s="59"/>
      <c r="J60" s="59"/>
      <c r="K60" s="59"/>
      <c r="L60" s="59"/>
      <c r="M60" s="71"/>
      <c r="N60" s="71"/>
      <c r="O60" s="71"/>
      <c r="P60" s="71"/>
      <c r="Q60" s="71"/>
      <c r="R60" s="71"/>
      <c r="S60" s="71"/>
      <c r="T60" s="71"/>
      <c r="U60" s="59"/>
      <c r="V60" s="144"/>
      <c r="W60" s="59"/>
      <c r="X60" s="521"/>
      <c r="Y60" s="127"/>
      <c r="Z60" s="71"/>
      <c r="AA60" s="71"/>
      <c r="AB60" s="71"/>
      <c r="AC60" s="71"/>
      <c r="AD60" s="59" t="str">
        <f t="shared" si="1219"/>
        <v/>
      </c>
      <c r="AE60" s="71"/>
      <c r="AF60" s="115"/>
      <c r="AG60" s="203"/>
      <c r="AH60" s="204" t="str">
        <f t="shared" si="1220"/>
        <v/>
      </c>
      <c r="AI60" s="204">
        <f t="shared" si="1221"/>
        <v>0</v>
      </c>
      <c r="AJ60" s="205">
        <v>10</v>
      </c>
      <c r="AK60" s="205" t="str">
        <f t="shared" si="1222"/>
        <v/>
      </c>
      <c r="AL60" s="205" t="str">
        <f t="shared" si="1223"/>
        <v/>
      </c>
      <c r="AM60" s="205" t="str">
        <f t="shared" si="1224"/>
        <v/>
      </c>
      <c r="AN60" s="206" t="str">
        <f t="shared" si="1225"/>
        <v/>
      </c>
      <c r="AO60" s="46" t="str">
        <f t="shared" si="1226"/>
        <v/>
      </c>
      <c r="AP60" s="46" t="str">
        <f t="shared" si="1227"/>
        <v/>
      </c>
    </row>
    <row r="61" ht="60">
      <c r="A61" s="46">
        <v>38</v>
      </c>
      <c r="B61" s="72" t="s">
        <v>303</v>
      </c>
      <c r="C61" s="125">
        <f>'[11]2022'!B51</f>
        <v>299.10000000000002</v>
      </c>
      <c r="D61" s="126">
        <f>'[11]2022'!DP51</f>
        <v>22</v>
      </c>
      <c r="E61" s="126">
        <f>'[11]2022'!DQ51</f>
        <v>25</v>
      </c>
      <c r="F61" s="125">
        <f>'[11]2022'!DT51</f>
        <v>8.3584085590103635e-002</v>
      </c>
      <c r="G61" s="59">
        <f>'[11]2021'!DX48</f>
        <v>2</v>
      </c>
      <c r="H61" s="127">
        <f t="shared" si="1215"/>
        <v>9.0909090909090917</v>
      </c>
      <c r="I61" s="59"/>
      <c r="J61" s="59"/>
      <c r="K61" s="59"/>
      <c r="L61" s="59"/>
      <c r="M61" s="59"/>
      <c r="N61" s="59"/>
      <c r="O61" s="59">
        <f>'[11]Добыча 2021'!T58</f>
        <v>0</v>
      </c>
      <c r="P61" s="59"/>
      <c r="Q61" s="59"/>
      <c r="R61" s="59"/>
      <c r="S61" s="59"/>
      <c r="T61" s="59"/>
      <c r="U61" s="59">
        <f t="shared" si="1216"/>
        <v>0</v>
      </c>
      <c r="V61" s="127">
        <f>'[11]2022'!DV51</f>
        <v>2.5</v>
      </c>
      <c r="W61" s="59">
        <f t="shared" si="1217"/>
        <v>10</v>
      </c>
      <c r="X61" s="519">
        <f>'[11]2022'!DX51</f>
        <v>2</v>
      </c>
      <c r="Y61" s="127">
        <f t="shared" si="1218"/>
        <v>8</v>
      </c>
      <c r="Z61" s="59"/>
      <c r="AA61" s="59"/>
      <c r="AB61" s="59"/>
      <c r="AC61" s="59"/>
      <c r="AD61" s="59">
        <f t="shared" si="1219"/>
        <v>2</v>
      </c>
      <c r="AE61" s="128"/>
      <c r="AF61" s="115"/>
      <c r="AG61" s="203"/>
      <c r="AH61" s="204">
        <f t="shared" si="1220"/>
        <v>8.3584085590103635e-002</v>
      </c>
      <c r="AI61" s="204">
        <f t="shared" si="1221"/>
        <v>2</v>
      </c>
      <c r="AJ61" s="205">
        <v>10</v>
      </c>
      <c r="AK61" s="205" t="str">
        <f t="shared" si="1222"/>
        <v/>
      </c>
      <c r="AL61" s="205">
        <f t="shared" si="1223"/>
        <v>1</v>
      </c>
      <c r="AM61" s="205">
        <f t="shared" si="1224"/>
        <v>2</v>
      </c>
      <c r="AN61" s="206" t="str">
        <f t="shared" si="1225"/>
        <v/>
      </c>
      <c r="AO61" s="46" t="str">
        <f t="shared" si="1226"/>
        <v/>
      </c>
      <c r="AP61" s="46" t="str">
        <f t="shared" si="1227"/>
        <v/>
      </c>
    </row>
    <row r="62" ht="30">
      <c r="A62" s="46">
        <v>39</v>
      </c>
      <c r="B62" s="72" t="s">
        <v>87</v>
      </c>
      <c r="C62" s="125">
        <f>'[11]2022'!B52</f>
        <v>1577</v>
      </c>
      <c r="D62" s="126">
        <f>'[11]2022'!DP52</f>
        <v>5</v>
      </c>
      <c r="E62" s="126">
        <f>'[11]2022'!DQ52</f>
        <v>8</v>
      </c>
      <c r="F62" s="125">
        <f>'[11]2022'!DT52</f>
        <v>5.0729232720355105e-003</v>
      </c>
      <c r="G62" s="59">
        <f>'[11]2021'!DX49</f>
        <v>0</v>
      </c>
      <c r="H62" s="127">
        <f t="shared" si="1215"/>
        <v>0</v>
      </c>
      <c r="I62" s="59"/>
      <c r="J62" s="59"/>
      <c r="K62" s="59"/>
      <c r="L62" s="59"/>
      <c r="M62" s="59"/>
      <c r="N62" s="59"/>
      <c r="O62" s="59">
        <f>'[11]Добыча 2021'!T59</f>
        <v>0</v>
      </c>
      <c r="P62" s="59"/>
      <c r="Q62" s="59"/>
      <c r="R62" s="59"/>
      <c r="S62" s="59"/>
      <c r="T62" s="59"/>
      <c r="U62" s="59">
        <f t="shared" si="1216"/>
        <v>0</v>
      </c>
      <c r="V62" s="127">
        <f>'[11]2022'!DV52</f>
        <v>0.80000000000000004</v>
      </c>
      <c r="W62" s="59">
        <f t="shared" si="1217"/>
        <v>10</v>
      </c>
      <c r="X62" s="519">
        <f>'[11]2022'!DX52</f>
        <v>0</v>
      </c>
      <c r="Y62" s="127">
        <f t="shared" si="1218"/>
        <v>0</v>
      </c>
      <c r="Z62" s="59"/>
      <c r="AA62" s="59"/>
      <c r="AB62" s="59"/>
      <c r="AC62" s="59"/>
      <c r="AD62" s="59" t="str">
        <f t="shared" si="1219"/>
        <v/>
      </c>
      <c r="AE62" s="128"/>
      <c r="AF62" s="115"/>
      <c r="AG62" s="203"/>
      <c r="AH62" s="204">
        <f t="shared" si="1220"/>
        <v>5.0729232720355105e-003</v>
      </c>
      <c r="AI62" s="204">
        <f t="shared" si="1221"/>
        <v>0</v>
      </c>
      <c r="AJ62" s="205">
        <v>10</v>
      </c>
      <c r="AK62" s="205" t="str">
        <f t="shared" si="1222"/>
        <v/>
      </c>
      <c r="AL62" s="205">
        <f t="shared" si="1223"/>
        <v>0</v>
      </c>
      <c r="AM62" s="205">
        <f t="shared" si="1224"/>
        <v>0</v>
      </c>
      <c r="AN62" s="206" t="str">
        <f t="shared" si="1225"/>
        <v/>
      </c>
      <c r="AO62" s="46" t="str">
        <f t="shared" si="1226"/>
        <v/>
      </c>
      <c r="AP62" s="46" t="str">
        <f t="shared" si="1227"/>
        <v/>
      </c>
    </row>
    <row r="63" ht="60">
      <c r="A63" s="46">
        <v>40</v>
      </c>
      <c r="B63" s="72" t="s">
        <v>304</v>
      </c>
      <c r="C63" s="125">
        <f>'[11]2022'!B53</f>
        <v>585.35000000000002</v>
      </c>
      <c r="D63" s="126">
        <f>'[11]2022'!DP53</f>
        <v>35</v>
      </c>
      <c r="E63" s="126">
        <f>'[11]2022'!DQ53</f>
        <v>29</v>
      </c>
      <c r="F63" s="125">
        <f>'[11]2022'!DT53</f>
        <v>4.9543008456479028e-002</v>
      </c>
      <c r="G63" s="59">
        <f>'[11]2021'!DX50</f>
        <v>3</v>
      </c>
      <c r="H63" s="127">
        <f t="shared" si="1215"/>
        <v>8.5714285714285712</v>
      </c>
      <c r="I63" s="59"/>
      <c r="J63" s="59"/>
      <c r="K63" s="59"/>
      <c r="L63" s="59"/>
      <c r="M63" s="59"/>
      <c r="N63" s="59"/>
      <c r="O63" s="59">
        <f>'[11]Добыча 2021'!T60</f>
        <v>3</v>
      </c>
      <c r="P63" s="59"/>
      <c r="Q63" s="59"/>
      <c r="R63" s="59"/>
      <c r="S63" s="59"/>
      <c r="T63" s="59"/>
      <c r="U63" s="59">
        <f t="shared" si="1216"/>
        <v>100</v>
      </c>
      <c r="V63" s="127">
        <f>'[11]2022'!DV53</f>
        <v>2.9000000000000004</v>
      </c>
      <c r="W63" s="59">
        <f t="shared" si="1217"/>
        <v>10</v>
      </c>
      <c r="X63" s="519">
        <f>'[11]2022'!DX53</f>
        <v>2</v>
      </c>
      <c r="Y63" s="127">
        <f t="shared" si="1218"/>
        <v>6.8965517241379306</v>
      </c>
      <c r="Z63" s="59"/>
      <c r="AA63" s="59"/>
      <c r="AB63" s="59"/>
      <c r="AC63" s="59"/>
      <c r="AD63" s="59">
        <f t="shared" si="1219"/>
        <v>2</v>
      </c>
      <c r="AE63" s="128"/>
      <c r="AF63" s="115"/>
      <c r="AG63" s="203"/>
      <c r="AH63" s="204">
        <f t="shared" si="1220"/>
        <v>4.9543008456479028e-002</v>
      </c>
      <c r="AI63" s="204">
        <f t="shared" si="1221"/>
        <v>2</v>
      </c>
      <c r="AJ63" s="205">
        <v>10</v>
      </c>
      <c r="AK63" s="205" t="str">
        <f t="shared" si="1222"/>
        <v/>
      </c>
      <c r="AL63" s="205">
        <f t="shared" si="1223"/>
        <v>1</v>
      </c>
      <c r="AM63" s="205">
        <f t="shared" si="1224"/>
        <v>2</v>
      </c>
      <c r="AN63" s="206" t="str">
        <f t="shared" si="1225"/>
        <v/>
      </c>
      <c r="AO63" s="46" t="str">
        <f t="shared" si="1226"/>
        <v/>
      </c>
      <c r="AP63" s="46" t="str">
        <f t="shared" si="1227"/>
        <v/>
      </c>
    </row>
    <row r="64" ht="50.25" customHeight="1">
      <c r="A64" s="46">
        <v>41</v>
      </c>
      <c r="B64" s="63" t="s">
        <v>305</v>
      </c>
      <c r="C64" s="125">
        <f>'[11]2022'!B54</f>
        <v>399</v>
      </c>
      <c r="D64" s="126">
        <f>'[11]2022'!DP54</f>
        <v>19</v>
      </c>
      <c r="E64" s="126">
        <f>'[11]2022'!DQ54</f>
        <v>15</v>
      </c>
      <c r="F64" s="125">
        <f>'[11]2022'!DT54</f>
        <v>3.7593984962406013e-002</v>
      </c>
      <c r="G64" s="59">
        <f>'[11]2021'!DX51</f>
        <v>0</v>
      </c>
      <c r="H64" s="127">
        <f t="shared" si="1215"/>
        <v>0</v>
      </c>
      <c r="I64" s="59"/>
      <c r="J64" s="59"/>
      <c r="K64" s="59"/>
      <c r="L64" s="59"/>
      <c r="M64" s="59"/>
      <c r="N64" s="59"/>
      <c r="O64" s="59">
        <f>'[11]Добыча 2021'!T61</f>
        <v>0</v>
      </c>
      <c r="P64" s="59"/>
      <c r="Q64" s="59"/>
      <c r="R64" s="59"/>
      <c r="S64" s="59"/>
      <c r="T64" s="59"/>
      <c r="U64" s="59">
        <f t="shared" si="1216"/>
        <v>0</v>
      </c>
      <c r="V64" s="127">
        <f>'[11]2022'!DV54</f>
        <v>1.5</v>
      </c>
      <c r="W64" s="59">
        <f t="shared" si="1217"/>
        <v>10</v>
      </c>
      <c r="X64" s="519">
        <f>'[11]2022'!DX54</f>
        <v>1</v>
      </c>
      <c r="Y64" s="127">
        <f t="shared" si="1218"/>
        <v>6.666666666666667</v>
      </c>
      <c r="Z64" s="59"/>
      <c r="AA64" s="59"/>
      <c r="AB64" s="59"/>
      <c r="AC64" s="59"/>
      <c r="AD64" s="59">
        <f t="shared" si="1219"/>
        <v>1</v>
      </c>
      <c r="AE64" s="128"/>
      <c r="AF64" s="115"/>
      <c r="AG64" s="203"/>
      <c r="AH64" s="204">
        <f t="shared" si="1220"/>
        <v>3.7593984962406013e-002</v>
      </c>
      <c r="AI64" s="204">
        <f t="shared" si="1221"/>
        <v>1</v>
      </c>
      <c r="AJ64" s="205">
        <v>10</v>
      </c>
      <c r="AK64" s="205" t="str">
        <f t="shared" si="1222"/>
        <v/>
      </c>
      <c r="AL64" s="205">
        <f t="shared" si="1223"/>
        <v>1</v>
      </c>
      <c r="AM64" s="205">
        <f t="shared" si="1224"/>
        <v>1</v>
      </c>
      <c r="AN64" s="206" t="str">
        <f t="shared" si="1225"/>
        <v/>
      </c>
      <c r="AO64" s="46" t="str">
        <f t="shared" si="1226"/>
        <v/>
      </c>
      <c r="AP64" s="46" t="str">
        <f t="shared" si="1227"/>
        <v/>
      </c>
    </row>
    <row r="65" ht="18.75">
      <c r="A65" s="46"/>
      <c r="B65" s="61" t="s">
        <v>88</v>
      </c>
      <c r="C65" s="131"/>
      <c r="D65" s="130"/>
      <c r="E65" s="130"/>
      <c r="F65" s="131"/>
      <c r="G65" s="59"/>
      <c r="H65" s="127"/>
      <c r="I65" s="59"/>
      <c r="J65" s="59"/>
      <c r="K65" s="59"/>
      <c r="L65" s="59"/>
      <c r="M65" s="71"/>
      <c r="N65" s="71"/>
      <c r="O65" s="71"/>
      <c r="P65" s="71"/>
      <c r="Q65" s="71"/>
      <c r="R65" s="71"/>
      <c r="S65" s="71"/>
      <c r="T65" s="71"/>
      <c r="U65" s="59"/>
      <c r="V65" s="144"/>
      <c r="W65" s="59"/>
      <c r="X65" s="521"/>
      <c r="Y65" s="127"/>
      <c r="Z65" s="71"/>
      <c r="AA65" s="71"/>
      <c r="AB65" s="71"/>
      <c r="AC65" s="71"/>
      <c r="AD65" s="59" t="str">
        <f t="shared" si="1219"/>
        <v/>
      </c>
      <c r="AE65" s="71"/>
      <c r="AF65" s="115"/>
      <c r="AG65" s="203"/>
      <c r="AH65" s="204" t="str">
        <f t="shared" si="1220"/>
        <v/>
      </c>
      <c r="AI65" s="204">
        <f t="shared" si="1221"/>
        <v>0</v>
      </c>
      <c r="AJ65" s="205">
        <v>10</v>
      </c>
      <c r="AK65" s="205" t="str">
        <f t="shared" si="1222"/>
        <v/>
      </c>
      <c r="AL65" s="205" t="str">
        <f t="shared" si="1223"/>
        <v/>
      </c>
      <c r="AM65" s="205" t="str">
        <f t="shared" si="1224"/>
        <v/>
      </c>
      <c r="AN65" s="206" t="str">
        <f t="shared" si="1225"/>
        <v/>
      </c>
      <c r="AO65" s="46" t="str">
        <f t="shared" si="1226"/>
        <v/>
      </c>
      <c r="AP65" s="46" t="str">
        <f t="shared" si="1227"/>
        <v/>
      </c>
    </row>
    <row r="66" ht="31.5">
      <c r="A66" s="46">
        <v>42</v>
      </c>
      <c r="B66" s="214" t="s">
        <v>413</v>
      </c>
      <c r="C66" s="125">
        <f>'[11]2022'!B56</f>
        <v>0</v>
      </c>
      <c r="D66" s="138">
        <f>'[11]2022'!DP56</f>
        <v>0</v>
      </c>
      <c r="E66" s="126">
        <f>'[11]2022'!DQ56</f>
        <v>0</v>
      </c>
      <c r="F66" s="125">
        <f>'[11]2022'!DT56</f>
        <v>0</v>
      </c>
      <c r="G66" s="80">
        <f>'[11]2021'!DX54</f>
        <v>0</v>
      </c>
      <c r="H66" s="139">
        <f t="shared" si="1215"/>
        <v>0</v>
      </c>
      <c r="I66" s="59"/>
      <c r="J66" s="59"/>
      <c r="K66" s="59"/>
      <c r="L66" s="59"/>
      <c r="M66" s="59"/>
      <c r="N66" s="59"/>
      <c r="O66" s="80">
        <f>'[11]Добыча 2021'!T64</f>
        <v>0</v>
      </c>
      <c r="P66" s="59"/>
      <c r="Q66" s="59"/>
      <c r="R66" s="59"/>
      <c r="S66" s="59"/>
      <c r="T66" s="59"/>
      <c r="U66" s="80">
        <f t="shared" si="1216"/>
        <v>0</v>
      </c>
      <c r="V66" s="127">
        <f>'[11]2022'!DV57</f>
        <v>0</v>
      </c>
      <c r="W66" s="59">
        <f t="shared" si="1217"/>
        <v>0</v>
      </c>
      <c r="X66" s="519">
        <f>'[11]2022'!DX57</f>
        <v>0</v>
      </c>
      <c r="Y66" s="127">
        <f t="shared" si="1218"/>
        <v>0</v>
      </c>
      <c r="Z66" s="59"/>
      <c r="AA66" s="59"/>
      <c r="AB66" s="59"/>
      <c r="AC66" s="59"/>
      <c r="AD66" s="59" t="str">
        <f t="shared" si="1219"/>
        <v/>
      </c>
      <c r="AE66" s="128"/>
      <c r="AF66" s="115"/>
      <c r="AG66" s="203"/>
      <c r="AH66" s="204" t="str">
        <f t="shared" si="1220"/>
        <v/>
      </c>
      <c r="AI66" s="204">
        <f t="shared" si="1221"/>
        <v>0</v>
      </c>
      <c r="AJ66" s="205">
        <v>10</v>
      </c>
      <c r="AK66" s="205" t="str">
        <f t="shared" si="1222"/>
        <v/>
      </c>
      <c r="AL66" s="205">
        <f t="shared" si="1223"/>
        <v>0</v>
      </c>
      <c r="AM66" s="205">
        <f t="shared" si="1224"/>
        <v>0</v>
      </c>
      <c r="AN66" s="206" t="str">
        <f t="shared" si="1225"/>
        <v/>
      </c>
      <c r="AO66" s="46" t="str">
        <f t="shared" si="1226"/>
        <v/>
      </c>
      <c r="AP66" s="46" t="str">
        <f t="shared" si="1227"/>
        <v/>
      </c>
    </row>
    <row r="67" ht="31.5">
      <c r="A67" s="46">
        <v>43</v>
      </c>
      <c r="B67" s="214" t="s">
        <v>414</v>
      </c>
      <c r="C67" s="125">
        <f>'[11]2022'!B57</f>
        <v>1064.22</v>
      </c>
      <c r="D67" s="149"/>
      <c r="E67" s="126">
        <f>'[11]2022'!DQ57</f>
        <v>0</v>
      </c>
      <c r="F67" s="125">
        <f>'[11]2022'!DT57</f>
        <v>0</v>
      </c>
      <c r="G67" s="150"/>
      <c r="H67" s="151"/>
      <c r="I67" s="59"/>
      <c r="J67" s="59"/>
      <c r="K67" s="59"/>
      <c r="L67" s="59"/>
      <c r="M67" s="59"/>
      <c r="N67" s="59"/>
      <c r="O67" s="150"/>
      <c r="P67" s="59"/>
      <c r="Q67" s="59"/>
      <c r="R67" s="59"/>
      <c r="S67" s="59"/>
      <c r="T67" s="59"/>
      <c r="U67" s="150"/>
      <c r="V67" s="127">
        <f>'[11]2022'!DV58</f>
        <v>0</v>
      </c>
      <c r="W67" s="59">
        <f t="shared" si="1217"/>
        <v>0</v>
      </c>
      <c r="X67" s="519">
        <f>'[11]2022'!DX58</f>
        <v>0</v>
      </c>
      <c r="Y67" s="127">
        <f t="shared" si="1218"/>
        <v>0</v>
      </c>
      <c r="Z67" s="59"/>
      <c r="AA67" s="59"/>
      <c r="AB67" s="59"/>
      <c r="AC67" s="59"/>
      <c r="AD67" s="59" t="str">
        <f t="shared" si="1219"/>
        <v/>
      </c>
      <c r="AE67" s="128"/>
      <c r="AF67" s="115"/>
      <c r="AG67" s="203"/>
      <c r="AH67" s="204">
        <f t="shared" si="1220"/>
        <v>0</v>
      </c>
      <c r="AI67" s="204">
        <f t="shared" si="1221"/>
        <v>0</v>
      </c>
      <c r="AJ67" s="205">
        <v>10</v>
      </c>
      <c r="AK67" s="205" t="str">
        <f t="shared" si="1222"/>
        <v/>
      </c>
      <c r="AL67" s="205">
        <f t="shared" si="1223"/>
        <v>0</v>
      </c>
      <c r="AM67" s="205">
        <f t="shared" si="1224"/>
        <v>0</v>
      </c>
      <c r="AN67" s="206" t="str">
        <f t="shared" si="1225"/>
        <v/>
      </c>
      <c r="AO67" s="46" t="str">
        <f t="shared" si="1226"/>
        <v/>
      </c>
      <c r="AP67" s="46" t="str">
        <f t="shared" si="1227"/>
        <v/>
      </c>
    </row>
    <row r="68" ht="45.75" customHeight="1">
      <c r="A68" s="46">
        <v>44</v>
      </c>
      <c r="B68" s="154" t="s">
        <v>415</v>
      </c>
      <c r="C68" s="125">
        <f>'[11]2022'!B59</f>
        <v>6270.6800000000003</v>
      </c>
      <c r="D68" s="142"/>
      <c r="E68" s="126">
        <f>'[11]2022'!DQ59</f>
        <v>77</v>
      </c>
      <c r="F68" s="125">
        <f>'[11]2022'!DT59</f>
        <v>1.2279370020476247e-002</v>
      </c>
      <c r="G68" s="82"/>
      <c r="H68" s="143"/>
      <c r="I68" s="59"/>
      <c r="J68" s="59"/>
      <c r="K68" s="59"/>
      <c r="L68" s="59"/>
      <c r="M68" s="59"/>
      <c r="N68" s="59"/>
      <c r="O68" s="82"/>
      <c r="P68" s="59"/>
      <c r="Q68" s="59"/>
      <c r="R68" s="59"/>
      <c r="S68" s="59"/>
      <c r="T68" s="59"/>
      <c r="U68" s="82"/>
      <c r="V68" s="127">
        <f>'[11]2022'!DV59</f>
        <v>7.7000000000000002</v>
      </c>
      <c r="W68" s="59">
        <f t="shared" si="1217"/>
        <v>10</v>
      </c>
      <c r="X68" s="519">
        <v>7</v>
      </c>
      <c r="Y68" s="127">
        <f t="shared" si="1218"/>
        <v>9.0909090909090917</v>
      </c>
      <c r="Z68" s="59">
        <v>4</v>
      </c>
      <c r="AA68" s="59"/>
      <c r="AB68" s="59"/>
      <c r="AC68" s="59"/>
      <c r="AD68" s="59">
        <f t="shared" si="1219"/>
        <v>7</v>
      </c>
      <c r="AE68" s="128"/>
      <c r="AF68" s="115"/>
      <c r="AG68" s="203"/>
      <c r="AH68" s="204">
        <f t="shared" si="1220"/>
        <v>1.2279370020476247e-002</v>
      </c>
      <c r="AI68" s="204">
        <f t="shared" si="1221"/>
        <v>7</v>
      </c>
      <c r="AJ68" s="205">
        <v>10</v>
      </c>
      <c r="AK68" s="205" t="str">
        <f t="shared" si="1222"/>
        <v/>
      </c>
      <c r="AL68" s="205">
        <f t="shared" si="1223"/>
        <v>2</v>
      </c>
      <c r="AM68" s="205">
        <f t="shared" si="1224"/>
        <v>7</v>
      </c>
      <c r="AN68" s="206" t="str">
        <f t="shared" si="1225"/>
        <v/>
      </c>
      <c r="AO68" s="46" t="str">
        <f t="shared" si="1226"/>
        <v xml:space="preserve">Сумма не совпадает или не ОДОУ</v>
      </c>
      <c r="AP68" s="46" t="str">
        <f t="shared" si="1227"/>
        <v/>
      </c>
    </row>
    <row r="69" ht="53.25" customHeight="1">
      <c r="A69" s="46">
        <v>45</v>
      </c>
      <c r="B69" s="72" t="s">
        <v>89</v>
      </c>
      <c r="C69" s="125">
        <f>'[11]2022'!B60</f>
        <v>644</v>
      </c>
      <c r="D69" s="126">
        <f>'[11]2022'!DP60</f>
        <v>0</v>
      </c>
      <c r="E69" s="126">
        <f>'[11]2022'!DQ60</f>
        <v>0</v>
      </c>
      <c r="F69" s="125">
        <f>'[11]2022'!DT60</f>
        <v>0</v>
      </c>
      <c r="G69" s="59">
        <f>'[11]2021'!DX55</f>
        <v>0</v>
      </c>
      <c r="H69" s="127">
        <f t="shared" si="1215"/>
        <v>0</v>
      </c>
      <c r="I69" s="59"/>
      <c r="J69" s="59"/>
      <c r="K69" s="59"/>
      <c r="L69" s="59"/>
      <c r="M69" s="59"/>
      <c r="N69" s="59"/>
      <c r="O69" s="59">
        <f>'[11]Добыча 2021'!T65</f>
        <v>0</v>
      </c>
      <c r="P69" s="59"/>
      <c r="Q69" s="59"/>
      <c r="R69" s="59"/>
      <c r="S69" s="59"/>
      <c r="T69" s="59"/>
      <c r="U69" s="59">
        <f t="shared" si="1216"/>
        <v>0</v>
      </c>
      <c r="V69" s="127">
        <f>'[11]2022'!DV60</f>
        <v>0</v>
      </c>
      <c r="W69" s="59">
        <f t="shared" si="1217"/>
        <v>0</v>
      </c>
      <c r="X69" s="519">
        <f>'[11]2022'!DX60</f>
        <v>0</v>
      </c>
      <c r="Y69" s="127">
        <f t="shared" si="1218"/>
        <v>0</v>
      </c>
      <c r="Z69" s="59"/>
      <c r="AA69" s="59"/>
      <c r="AB69" s="59"/>
      <c r="AC69" s="59"/>
      <c r="AD69" s="59" t="str">
        <f t="shared" si="1219"/>
        <v/>
      </c>
      <c r="AE69" s="128"/>
      <c r="AF69" s="115"/>
      <c r="AG69" s="203"/>
      <c r="AH69" s="204">
        <f t="shared" si="1220"/>
        <v>0</v>
      </c>
      <c r="AI69" s="204">
        <f t="shared" si="1221"/>
        <v>0</v>
      </c>
      <c r="AJ69" s="205">
        <v>10</v>
      </c>
      <c r="AK69" s="205" t="str">
        <f t="shared" si="1222"/>
        <v/>
      </c>
      <c r="AL69" s="205">
        <f t="shared" si="1223"/>
        <v>0</v>
      </c>
      <c r="AM69" s="205">
        <f t="shared" si="1224"/>
        <v>0</v>
      </c>
      <c r="AN69" s="206" t="str">
        <f t="shared" si="1225"/>
        <v/>
      </c>
      <c r="AO69" s="46" t="str">
        <f t="shared" si="1226"/>
        <v/>
      </c>
      <c r="AP69" s="46" t="str">
        <f t="shared" si="1227"/>
        <v/>
      </c>
    </row>
    <row r="70" ht="47.25" customHeight="1">
      <c r="A70" s="46">
        <v>46</v>
      </c>
      <c r="B70" s="152" t="s">
        <v>416</v>
      </c>
      <c r="C70" s="125">
        <f>'[11]2022'!B61</f>
        <v>21.48</v>
      </c>
      <c r="D70" s="138">
        <f>'[11]2022'!DP61</f>
        <v>0</v>
      </c>
      <c r="E70" s="126">
        <f>'[11]2022'!DQ61</f>
        <v>0</v>
      </c>
      <c r="F70" s="125">
        <f>'[11]2022'!DT61</f>
        <v>0</v>
      </c>
      <c r="G70" s="80">
        <f>'[11]2021'!DX56</f>
        <v>0</v>
      </c>
      <c r="H70" s="139">
        <f t="shared" si="1215"/>
        <v>0</v>
      </c>
      <c r="I70" s="59"/>
      <c r="J70" s="59"/>
      <c r="K70" s="59"/>
      <c r="L70" s="59"/>
      <c r="M70" s="59"/>
      <c r="N70" s="59"/>
      <c r="O70" s="80">
        <f>'[11]Добыча 2021'!T66</f>
        <v>0</v>
      </c>
      <c r="P70" s="59"/>
      <c r="Q70" s="59"/>
      <c r="R70" s="59"/>
      <c r="S70" s="59"/>
      <c r="T70" s="59"/>
      <c r="U70" s="80">
        <f t="shared" si="1216"/>
        <v>0</v>
      </c>
      <c r="V70" s="127">
        <f>'[11]2022'!DV61</f>
        <v>0</v>
      </c>
      <c r="W70" s="59">
        <f t="shared" si="1217"/>
        <v>0</v>
      </c>
      <c r="X70" s="519">
        <f>'[11]2022'!DX61</f>
        <v>0</v>
      </c>
      <c r="Y70" s="127">
        <f t="shared" si="1218"/>
        <v>0</v>
      </c>
      <c r="Z70" s="59"/>
      <c r="AA70" s="59"/>
      <c r="AB70" s="59"/>
      <c r="AC70" s="59"/>
      <c r="AD70" s="59" t="str">
        <f t="shared" si="1219"/>
        <v/>
      </c>
      <c r="AE70" s="128"/>
      <c r="AF70" s="115"/>
      <c r="AG70" s="203"/>
      <c r="AH70" s="204">
        <f t="shared" si="1220"/>
        <v>0</v>
      </c>
      <c r="AI70" s="204">
        <f t="shared" si="1221"/>
        <v>0</v>
      </c>
      <c r="AJ70" s="205">
        <v>10</v>
      </c>
      <c r="AK70" s="205" t="str">
        <f t="shared" si="1222"/>
        <v/>
      </c>
      <c r="AL70" s="205">
        <f t="shared" si="1223"/>
        <v>0</v>
      </c>
      <c r="AM70" s="205">
        <f t="shared" si="1224"/>
        <v>0</v>
      </c>
      <c r="AN70" s="206" t="str">
        <f t="shared" si="1225"/>
        <v/>
      </c>
      <c r="AO70" s="46" t="str">
        <f t="shared" si="1226"/>
        <v/>
      </c>
      <c r="AP70" s="46" t="str">
        <f t="shared" si="1227"/>
        <v/>
      </c>
    </row>
    <row r="71" ht="47.25" customHeight="1">
      <c r="A71" s="46">
        <v>47</v>
      </c>
      <c r="B71" s="152" t="s">
        <v>417</v>
      </c>
      <c r="C71" s="125">
        <f>'[11]2022'!B62</f>
        <v>75.909999999999997</v>
      </c>
      <c r="D71" s="149"/>
      <c r="E71" s="126">
        <f>'[11]2022'!DQ62</f>
        <v>0</v>
      </c>
      <c r="F71" s="125">
        <f>'[11]2022'!DT62</f>
        <v>0</v>
      </c>
      <c r="G71" s="150"/>
      <c r="H71" s="151"/>
      <c r="I71" s="59"/>
      <c r="J71" s="59"/>
      <c r="K71" s="59"/>
      <c r="L71" s="59"/>
      <c r="M71" s="59"/>
      <c r="N71" s="59"/>
      <c r="O71" s="150"/>
      <c r="P71" s="59"/>
      <c r="Q71" s="59"/>
      <c r="R71" s="59"/>
      <c r="S71" s="59"/>
      <c r="T71" s="59"/>
      <c r="U71" s="150"/>
      <c r="V71" s="127">
        <f>'[11]2022'!DV62</f>
        <v>0</v>
      </c>
      <c r="W71" s="59">
        <f t="shared" si="1217"/>
        <v>0</v>
      </c>
      <c r="X71" s="519">
        <f>'[11]2022'!DX62</f>
        <v>0</v>
      </c>
      <c r="Y71" s="127">
        <f t="shared" si="1218"/>
        <v>0</v>
      </c>
      <c r="Z71" s="59"/>
      <c r="AA71" s="59"/>
      <c r="AB71" s="59"/>
      <c r="AC71" s="59"/>
      <c r="AD71" s="59" t="str">
        <f t="shared" si="1219"/>
        <v/>
      </c>
      <c r="AE71" s="128"/>
      <c r="AF71" s="115"/>
      <c r="AG71" s="203"/>
      <c r="AH71" s="204">
        <f t="shared" si="1220"/>
        <v>0</v>
      </c>
      <c r="AI71" s="204">
        <f t="shared" si="1221"/>
        <v>0</v>
      </c>
      <c r="AJ71" s="205">
        <v>10</v>
      </c>
      <c r="AK71" s="205" t="str">
        <f t="shared" si="1222"/>
        <v/>
      </c>
      <c r="AL71" s="205">
        <f t="shared" si="1223"/>
        <v>0</v>
      </c>
      <c r="AM71" s="205">
        <f t="shared" si="1224"/>
        <v>0</v>
      </c>
      <c r="AN71" s="206" t="str">
        <f t="shared" si="1225"/>
        <v/>
      </c>
      <c r="AO71" s="46" t="str">
        <f t="shared" si="1226"/>
        <v/>
      </c>
      <c r="AP71" s="46" t="str">
        <f t="shared" si="1227"/>
        <v/>
      </c>
    </row>
    <row r="72" ht="47.25" customHeight="1">
      <c r="A72" s="46">
        <v>48</v>
      </c>
      <c r="B72" s="152" t="s">
        <v>418</v>
      </c>
      <c r="C72" s="125">
        <f>'[11]2022'!B63</f>
        <v>40.039999999999999</v>
      </c>
      <c r="D72" s="149"/>
      <c r="E72" s="126">
        <f>'[11]2022'!DQ63</f>
        <v>0</v>
      </c>
      <c r="F72" s="125">
        <f>'[11]2022'!DT63</f>
        <v>0</v>
      </c>
      <c r="G72" s="150"/>
      <c r="H72" s="151"/>
      <c r="I72" s="59"/>
      <c r="J72" s="59"/>
      <c r="K72" s="59"/>
      <c r="L72" s="59"/>
      <c r="M72" s="59"/>
      <c r="N72" s="59"/>
      <c r="O72" s="150"/>
      <c r="P72" s="59"/>
      <c r="Q72" s="59"/>
      <c r="R72" s="59"/>
      <c r="S72" s="59"/>
      <c r="T72" s="59"/>
      <c r="U72" s="150"/>
      <c r="V72" s="127">
        <f>'[11]2022'!DV63</f>
        <v>0</v>
      </c>
      <c r="W72" s="59">
        <f t="shared" si="1217"/>
        <v>0</v>
      </c>
      <c r="X72" s="519">
        <f>'[11]2022'!DX63</f>
        <v>0</v>
      </c>
      <c r="Y72" s="127">
        <f t="shared" si="1218"/>
        <v>0</v>
      </c>
      <c r="Z72" s="59"/>
      <c r="AA72" s="59"/>
      <c r="AB72" s="59"/>
      <c r="AC72" s="59"/>
      <c r="AD72" s="59" t="str">
        <f t="shared" si="1219"/>
        <v/>
      </c>
      <c r="AE72" s="128"/>
      <c r="AF72" s="115"/>
      <c r="AG72" s="203"/>
      <c r="AH72" s="204">
        <f t="shared" si="1220"/>
        <v>0</v>
      </c>
      <c r="AI72" s="204">
        <f t="shared" si="1221"/>
        <v>0</v>
      </c>
      <c r="AJ72" s="205">
        <v>10</v>
      </c>
      <c r="AK72" s="205" t="str">
        <f t="shared" si="1222"/>
        <v/>
      </c>
      <c r="AL72" s="205">
        <f t="shared" si="1223"/>
        <v>0</v>
      </c>
      <c r="AM72" s="205">
        <f t="shared" si="1224"/>
        <v>0</v>
      </c>
      <c r="AN72" s="206" t="str">
        <f t="shared" si="1225"/>
        <v/>
      </c>
      <c r="AO72" s="46" t="str">
        <f t="shared" si="1226"/>
        <v/>
      </c>
      <c r="AP72" s="46" t="str">
        <f t="shared" si="1227"/>
        <v/>
      </c>
    </row>
    <row r="73" ht="47.25" customHeight="1">
      <c r="A73" s="46">
        <v>49</v>
      </c>
      <c r="B73" s="152" t="s">
        <v>419</v>
      </c>
      <c r="C73" s="125">
        <f>'[11]2022'!B64</f>
        <v>15.119999999999999</v>
      </c>
      <c r="D73" s="149"/>
      <c r="E73" s="126">
        <f>'[11]2022'!DQ64</f>
        <v>0</v>
      </c>
      <c r="F73" s="125">
        <f>'[11]2022'!DT64</f>
        <v>0</v>
      </c>
      <c r="G73" s="150"/>
      <c r="H73" s="151"/>
      <c r="I73" s="59"/>
      <c r="J73" s="59"/>
      <c r="K73" s="59"/>
      <c r="L73" s="59"/>
      <c r="M73" s="59"/>
      <c r="N73" s="59"/>
      <c r="O73" s="150"/>
      <c r="P73" s="59"/>
      <c r="Q73" s="59"/>
      <c r="R73" s="59"/>
      <c r="S73" s="59"/>
      <c r="T73" s="59"/>
      <c r="U73" s="150"/>
      <c r="V73" s="127">
        <f>'[11]2022'!DV64</f>
        <v>0</v>
      </c>
      <c r="W73" s="59">
        <f t="shared" si="1217"/>
        <v>0</v>
      </c>
      <c r="X73" s="519">
        <f>'[11]2022'!DX64</f>
        <v>0</v>
      </c>
      <c r="Y73" s="127">
        <f t="shared" si="1218"/>
        <v>0</v>
      </c>
      <c r="Z73" s="59"/>
      <c r="AA73" s="59"/>
      <c r="AB73" s="59"/>
      <c r="AC73" s="59"/>
      <c r="AD73" s="59" t="str">
        <f t="shared" si="1219"/>
        <v/>
      </c>
      <c r="AE73" s="128"/>
      <c r="AF73" s="115"/>
      <c r="AG73" s="203"/>
      <c r="AH73" s="204">
        <f t="shared" si="1220"/>
        <v>0</v>
      </c>
      <c r="AI73" s="204">
        <f t="shared" si="1221"/>
        <v>0</v>
      </c>
      <c r="AJ73" s="205">
        <v>10</v>
      </c>
      <c r="AK73" s="205" t="str">
        <f t="shared" si="1222"/>
        <v/>
      </c>
      <c r="AL73" s="205">
        <f t="shared" si="1223"/>
        <v>0</v>
      </c>
      <c r="AM73" s="205">
        <f t="shared" si="1224"/>
        <v>0</v>
      </c>
      <c r="AN73" s="206" t="str">
        <f t="shared" si="1225"/>
        <v/>
      </c>
      <c r="AO73" s="46" t="str">
        <f t="shared" si="1226"/>
        <v/>
      </c>
      <c r="AP73" s="46" t="str">
        <f t="shared" si="1227"/>
        <v/>
      </c>
    </row>
    <row r="74" ht="47.25" customHeight="1">
      <c r="A74" s="46">
        <v>50</v>
      </c>
      <c r="B74" s="152" t="s">
        <v>420</v>
      </c>
      <c r="C74" s="125">
        <f>'[11]2022'!B65</f>
        <v>38.659999999999997</v>
      </c>
      <c r="D74" s="149"/>
      <c r="E74" s="126">
        <f>'[11]2022'!DQ65</f>
        <v>0</v>
      </c>
      <c r="F74" s="125">
        <f>'[11]2022'!DT65</f>
        <v>0</v>
      </c>
      <c r="G74" s="150"/>
      <c r="H74" s="151"/>
      <c r="I74" s="59"/>
      <c r="J74" s="59"/>
      <c r="K74" s="59"/>
      <c r="L74" s="59"/>
      <c r="M74" s="59"/>
      <c r="N74" s="59"/>
      <c r="O74" s="150"/>
      <c r="P74" s="59"/>
      <c r="Q74" s="59"/>
      <c r="R74" s="59"/>
      <c r="S74" s="59"/>
      <c r="T74" s="59"/>
      <c r="U74" s="150"/>
      <c r="V74" s="127">
        <f>'[11]2022'!DV65</f>
        <v>0</v>
      </c>
      <c r="W74" s="59">
        <f t="shared" si="1217"/>
        <v>0</v>
      </c>
      <c r="X74" s="519">
        <f>'[11]2022'!DX65</f>
        <v>0</v>
      </c>
      <c r="Y74" s="127">
        <f t="shared" si="1218"/>
        <v>0</v>
      </c>
      <c r="Z74" s="59"/>
      <c r="AA74" s="59"/>
      <c r="AB74" s="59"/>
      <c r="AC74" s="59"/>
      <c r="AD74" s="59" t="str">
        <f t="shared" si="1219"/>
        <v/>
      </c>
      <c r="AE74" s="128"/>
      <c r="AF74" s="115"/>
      <c r="AG74" s="203"/>
      <c r="AH74" s="204">
        <f t="shared" si="1220"/>
        <v>0</v>
      </c>
      <c r="AI74" s="204">
        <f t="shared" si="1221"/>
        <v>0</v>
      </c>
      <c r="AJ74" s="205">
        <v>10</v>
      </c>
      <c r="AK74" s="205" t="str">
        <f t="shared" si="1222"/>
        <v/>
      </c>
      <c r="AL74" s="205">
        <f t="shared" si="1223"/>
        <v>0</v>
      </c>
      <c r="AM74" s="205">
        <f t="shared" si="1224"/>
        <v>0</v>
      </c>
      <c r="AN74" s="206" t="str">
        <f t="shared" si="1225"/>
        <v/>
      </c>
      <c r="AO74" s="46" t="str">
        <f t="shared" si="1226"/>
        <v/>
      </c>
      <c r="AP74" s="46" t="str">
        <f t="shared" si="1227"/>
        <v/>
      </c>
    </row>
    <row r="75" ht="47.25" customHeight="1">
      <c r="A75" s="46">
        <v>51</v>
      </c>
      <c r="B75" s="152" t="s">
        <v>421</v>
      </c>
      <c r="C75" s="125">
        <f>'[11]2022'!B66</f>
        <v>19.219999999999999</v>
      </c>
      <c r="D75" s="149"/>
      <c r="E75" s="126">
        <f>'[11]2022'!DQ66</f>
        <v>0</v>
      </c>
      <c r="F75" s="125">
        <f>'[11]2022'!DT66</f>
        <v>0</v>
      </c>
      <c r="G75" s="150"/>
      <c r="H75" s="151"/>
      <c r="I75" s="59"/>
      <c r="J75" s="59"/>
      <c r="K75" s="59"/>
      <c r="L75" s="59"/>
      <c r="M75" s="59"/>
      <c r="N75" s="59"/>
      <c r="O75" s="150"/>
      <c r="P75" s="59"/>
      <c r="Q75" s="59"/>
      <c r="R75" s="59"/>
      <c r="S75" s="59"/>
      <c r="T75" s="59"/>
      <c r="U75" s="150"/>
      <c r="V75" s="127">
        <f>'[11]2022'!DV66</f>
        <v>0</v>
      </c>
      <c r="W75" s="59">
        <f t="shared" si="1217"/>
        <v>0</v>
      </c>
      <c r="X75" s="519">
        <f>'[11]2022'!DX66</f>
        <v>0</v>
      </c>
      <c r="Y75" s="127">
        <f t="shared" si="1218"/>
        <v>0</v>
      </c>
      <c r="Z75" s="59"/>
      <c r="AA75" s="59"/>
      <c r="AB75" s="59"/>
      <c r="AC75" s="59"/>
      <c r="AD75" s="59" t="str">
        <f t="shared" si="1219"/>
        <v/>
      </c>
      <c r="AE75" s="128"/>
      <c r="AF75" s="115"/>
      <c r="AG75" s="203"/>
      <c r="AH75" s="204">
        <f t="shared" si="1220"/>
        <v>0</v>
      </c>
      <c r="AI75" s="204">
        <f t="shared" si="1221"/>
        <v>0</v>
      </c>
      <c r="AJ75" s="205">
        <v>10</v>
      </c>
      <c r="AK75" s="205" t="str">
        <f t="shared" si="1222"/>
        <v/>
      </c>
      <c r="AL75" s="205">
        <f t="shared" si="1223"/>
        <v>0</v>
      </c>
      <c r="AM75" s="205">
        <f t="shared" si="1224"/>
        <v>0</v>
      </c>
      <c r="AN75" s="206" t="str">
        <f t="shared" si="1225"/>
        <v/>
      </c>
      <c r="AO75" s="46" t="str">
        <f t="shared" si="1226"/>
        <v/>
      </c>
      <c r="AP75" s="46" t="str">
        <f t="shared" si="1227"/>
        <v/>
      </c>
    </row>
    <row r="76" ht="68.25" customHeight="1">
      <c r="A76" s="46">
        <v>52</v>
      </c>
      <c r="B76" s="152" t="s">
        <v>422</v>
      </c>
      <c r="C76" s="125">
        <f>'[11]2022'!B67</f>
        <v>64.239999999999995</v>
      </c>
      <c r="D76" s="149"/>
      <c r="E76" s="126">
        <f>'[11]2022'!DQ67</f>
        <v>0</v>
      </c>
      <c r="F76" s="125">
        <f>'[11]2022'!DT67</f>
        <v>0</v>
      </c>
      <c r="G76" s="150"/>
      <c r="H76" s="151"/>
      <c r="I76" s="59"/>
      <c r="J76" s="59"/>
      <c r="K76" s="59"/>
      <c r="L76" s="59"/>
      <c r="M76" s="59"/>
      <c r="N76" s="59"/>
      <c r="O76" s="150"/>
      <c r="P76" s="59"/>
      <c r="Q76" s="59"/>
      <c r="R76" s="59"/>
      <c r="S76" s="59"/>
      <c r="T76" s="59"/>
      <c r="U76" s="150"/>
      <c r="V76" s="127">
        <f>'[11]2022'!DV67</f>
        <v>0</v>
      </c>
      <c r="W76" s="59">
        <f t="shared" si="1217"/>
        <v>0</v>
      </c>
      <c r="X76" s="519">
        <f>'[11]2022'!DX67</f>
        <v>0</v>
      </c>
      <c r="Y76" s="127">
        <f t="shared" si="1218"/>
        <v>0</v>
      </c>
      <c r="Z76" s="59"/>
      <c r="AA76" s="59"/>
      <c r="AB76" s="59"/>
      <c r="AC76" s="59"/>
      <c r="AD76" s="59" t="str">
        <f t="shared" si="1219"/>
        <v/>
      </c>
      <c r="AE76" s="128"/>
      <c r="AF76" s="115"/>
      <c r="AG76" s="203"/>
      <c r="AH76" s="204">
        <f t="shared" si="1220"/>
        <v>0</v>
      </c>
      <c r="AI76" s="204">
        <f t="shared" si="1221"/>
        <v>0</v>
      </c>
      <c r="AJ76" s="205">
        <v>10</v>
      </c>
      <c r="AK76" s="205" t="str">
        <f t="shared" si="1222"/>
        <v/>
      </c>
      <c r="AL76" s="205">
        <f t="shared" si="1223"/>
        <v>0</v>
      </c>
      <c r="AM76" s="205">
        <f t="shared" si="1224"/>
        <v>0</v>
      </c>
      <c r="AN76" s="206" t="str">
        <f t="shared" si="1225"/>
        <v/>
      </c>
      <c r="AO76" s="46" t="str">
        <f t="shared" si="1226"/>
        <v/>
      </c>
      <c r="AP76" s="46" t="str">
        <f t="shared" si="1227"/>
        <v/>
      </c>
    </row>
    <row r="77" ht="47.25" customHeight="1">
      <c r="A77" s="46">
        <v>53</v>
      </c>
      <c r="B77" s="152" t="s">
        <v>423</v>
      </c>
      <c r="C77" s="125">
        <f>'[11]2022'!B68</f>
        <v>100.11</v>
      </c>
      <c r="D77" s="149"/>
      <c r="E77" s="126">
        <f>'[11]2022'!DQ68</f>
        <v>0</v>
      </c>
      <c r="F77" s="125">
        <f>'[11]2022'!DT68</f>
        <v>0</v>
      </c>
      <c r="G77" s="150"/>
      <c r="H77" s="151"/>
      <c r="I77" s="59"/>
      <c r="J77" s="59"/>
      <c r="K77" s="59"/>
      <c r="L77" s="59"/>
      <c r="M77" s="59"/>
      <c r="N77" s="59"/>
      <c r="O77" s="150"/>
      <c r="P77" s="59"/>
      <c r="Q77" s="59"/>
      <c r="R77" s="59"/>
      <c r="S77" s="59"/>
      <c r="T77" s="59"/>
      <c r="U77" s="150"/>
      <c r="V77" s="127">
        <f>'[11]2022'!DV68</f>
        <v>0</v>
      </c>
      <c r="W77" s="59">
        <f t="shared" si="1217"/>
        <v>0</v>
      </c>
      <c r="X77" s="519">
        <f>'[11]2022'!DX68</f>
        <v>0</v>
      </c>
      <c r="Y77" s="127">
        <f t="shared" si="1218"/>
        <v>0</v>
      </c>
      <c r="Z77" s="59"/>
      <c r="AA77" s="59"/>
      <c r="AB77" s="59"/>
      <c r="AC77" s="59"/>
      <c r="AD77" s="59" t="str">
        <f t="shared" si="1219"/>
        <v/>
      </c>
      <c r="AE77" s="128"/>
      <c r="AF77" s="115"/>
      <c r="AG77" s="203"/>
      <c r="AH77" s="204">
        <f t="shared" si="1220"/>
        <v>0</v>
      </c>
      <c r="AI77" s="204">
        <f t="shared" si="1221"/>
        <v>0</v>
      </c>
      <c r="AJ77" s="205">
        <v>10</v>
      </c>
      <c r="AK77" s="205" t="str">
        <f t="shared" si="1222"/>
        <v/>
      </c>
      <c r="AL77" s="205">
        <f t="shared" si="1223"/>
        <v>0</v>
      </c>
      <c r="AM77" s="205">
        <f t="shared" si="1224"/>
        <v>0</v>
      </c>
      <c r="AN77" s="206" t="str">
        <f t="shared" si="1225"/>
        <v/>
      </c>
      <c r="AO77" s="46" t="str">
        <f t="shared" si="1226"/>
        <v/>
      </c>
      <c r="AP77" s="46" t="str">
        <f t="shared" si="1227"/>
        <v/>
      </c>
    </row>
    <row r="78" ht="58.5" customHeight="1">
      <c r="A78" s="46">
        <v>54</v>
      </c>
      <c r="B78" s="152" t="s">
        <v>424</v>
      </c>
      <c r="C78" s="125">
        <f>'[11]2022'!B69</f>
        <v>100.23</v>
      </c>
      <c r="D78" s="149"/>
      <c r="E78" s="126">
        <f>'[11]2022'!DQ69</f>
        <v>0</v>
      </c>
      <c r="F78" s="125">
        <f>'[11]2022'!DT69</f>
        <v>0</v>
      </c>
      <c r="G78" s="150"/>
      <c r="H78" s="151"/>
      <c r="I78" s="59"/>
      <c r="J78" s="59"/>
      <c r="K78" s="59"/>
      <c r="L78" s="59"/>
      <c r="M78" s="59"/>
      <c r="N78" s="59"/>
      <c r="O78" s="150"/>
      <c r="P78" s="59"/>
      <c r="Q78" s="59"/>
      <c r="R78" s="59"/>
      <c r="S78" s="59"/>
      <c r="T78" s="59"/>
      <c r="U78" s="150"/>
      <c r="V78" s="127">
        <f>'[11]2022'!DV69</f>
        <v>0</v>
      </c>
      <c r="W78" s="59">
        <f t="shared" si="1217"/>
        <v>0</v>
      </c>
      <c r="X78" s="519">
        <f>'[11]2022'!DX69</f>
        <v>0</v>
      </c>
      <c r="Y78" s="127">
        <f t="shared" si="1218"/>
        <v>0</v>
      </c>
      <c r="Z78" s="59"/>
      <c r="AA78" s="59"/>
      <c r="AB78" s="59"/>
      <c r="AC78" s="59"/>
      <c r="AD78" s="59" t="str">
        <f t="shared" si="1219"/>
        <v/>
      </c>
      <c r="AE78" s="128"/>
      <c r="AF78" s="115"/>
      <c r="AG78" s="203"/>
      <c r="AH78" s="204">
        <f t="shared" si="1220"/>
        <v>0</v>
      </c>
      <c r="AI78" s="204">
        <f t="shared" si="1221"/>
        <v>0</v>
      </c>
      <c r="AJ78" s="205">
        <v>10</v>
      </c>
      <c r="AK78" s="205" t="str">
        <f t="shared" si="1222"/>
        <v/>
      </c>
      <c r="AL78" s="205">
        <f t="shared" si="1223"/>
        <v>0</v>
      </c>
      <c r="AM78" s="205">
        <f t="shared" si="1224"/>
        <v>0</v>
      </c>
      <c r="AN78" s="206" t="str">
        <f t="shared" si="1225"/>
        <v/>
      </c>
      <c r="AO78" s="46" t="str">
        <f t="shared" si="1226"/>
        <v/>
      </c>
      <c r="AP78" s="46" t="str">
        <f t="shared" si="1227"/>
        <v/>
      </c>
    </row>
    <row r="79" ht="65.25" customHeight="1">
      <c r="A79" s="46">
        <v>55</v>
      </c>
      <c r="B79" s="152" t="s">
        <v>425</v>
      </c>
      <c r="C79" s="125">
        <f>'[11]2022'!B70</f>
        <v>285.87</v>
      </c>
      <c r="D79" s="149"/>
      <c r="E79" s="126">
        <f>'[11]2022'!DQ70</f>
        <v>0</v>
      </c>
      <c r="F79" s="125">
        <f>'[11]2022'!DT70</f>
        <v>0</v>
      </c>
      <c r="G79" s="150"/>
      <c r="H79" s="151"/>
      <c r="I79" s="59"/>
      <c r="J79" s="59"/>
      <c r="K79" s="59"/>
      <c r="L79" s="59"/>
      <c r="M79" s="59"/>
      <c r="N79" s="59"/>
      <c r="O79" s="150"/>
      <c r="P79" s="59"/>
      <c r="Q79" s="59"/>
      <c r="R79" s="59"/>
      <c r="S79" s="59"/>
      <c r="T79" s="59"/>
      <c r="U79" s="150"/>
      <c r="V79" s="127">
        <f>'[11]2022'!DV70</f>
        <v>0</v>
      </c>
      <c r="W79" s="59">
        <f t="shared" si="1217"/>
        <v>0</v>
      </c>
      <c r="X79" s="519">
        <f>'[11]2022'!DX70</f>
        <v>0</v>
      </c>
      <c r="Y79" s="127">
        <f t="shared" si="1218"/>
        <v>0</v>
      </c>
      <c r="Z79" s="59"/>
      <c r="AA79" s="59"/>
      <c r="AB79" s="59"/>
      <c r="AC79" s="59"/>
      <c r="AD79" s="59" t="str">
        <f t="shared" si="1219"/>
        <v/>
      </c>
      <c r="AE79" s="128"/>
      <c r="AF79" s="115"/>
      <c r="AG79" s="203"/>
      <c r="AH79" s="204">
        <f t="shared" si="1220"/>
        <v>0</v>
      </c>
      <c r="AI79" s="204">
        <f t="shared" si="1221"/>
        <v>0</v>
      </c>
      <c r="AJ79" s="205">
        <v>10</v>
      </c>
      <c r="AK79" s="205" t="str">
        <f t="shared" si="1222"/>
        <v/>
      </c>
      <c r="AL79" s="205">
        <f t="shared" si="1223"/>
        <v>0</v>
      </c>
      <c r="AM79" s="205">
        <f t="shared" si="1224"/>
        <v>0</v>
      </c>
      <c r="AN79" s="206" t="str">
        <f t="shared" si="1225"/>
        <v/>
      </c>
      <c r="AO79" s="46" t="str">
        <f t="shared" si="1226"/>
        <v/>
      </c>
      <c r="AP79" s="46" t="str">
        <f t="shared" si="1227"/>
        <v/>
      </c>
    </row>
    <row r="80" ht="66.75" customHeight="1">
      <c r="A80" s="46">
        <v>56</v>
      </c>
      <c r="B80" s="152" t="s">
        <v>426</v>
      </c>
      <c r="C80" s="125">
        <f>'[11]2022'!B71</f>
        <v>75.650000000000006</v>
      </c>
      <c r="D80" s="149"/>
      <c r="E80" s="126">
        <f>'[11]2022'!DQ71</f>
        <v>0</v>
      </c>
      <c r="F80" s="125">
        <f>'[11]2022'!DT71</f>
        <v>0</v>
      </c>
      <c r="G80" s="150"/>
      <c r="H80" s="151"/>
      <c r="I80" s="59"/>
      <c r="J80" s="59"/>
      <c r="K80" s="59"/>
      <c r="L80" s="59"/>
      <c r="M80" s="59"/>
      <c r="N80" s="59"/>
      <c r="O80" s="150"/>
      <c r="P80" s="59"/>
      <c r="Q80" s="59"/>
      <c r="R80" s="59"/>
      <c r="S80" s="59"/>
      <c r="T80" s="59"/>
      <c r="U80" s="150"/>
      <c r="V80" s="127">
        <f>'[11]2022'!DV71</f>
        <v>0</v>
      </c>
      <c r="W80" s="59">
        <f t="shared" ref="W80:W143" si="1228">IF(V80&gt;0,V80/E80*100,0)</f>
        <v>0</v>
      </c>
      <c r="X80" s="519">
        <f>'[11]2022'!DX71</f>
        <v>0</v>
      </c>
      <c r="Y80" s="127">
        <f t="shared" ref="Y80:Y143" si="1229">IF(X80&gt;0,X80/E80*100,0)</f>
        <v>0</v>
      </c>
      <c r="Z80" s="59"/>
      <c r="AA80" s="59"/>
      <c r="AB80" s="59"/>
      <c r="AC80" s="59"/>
      <c r="AD80" s="59" t="str">
        <f t="shared" ref="AD80:AD143" si="1230">IF(AND(ISNUMBER(X80),X80&gt;0),X80,"")</f>
        <v/>
      </c>
      <c r="AE80" s="128"/>
      <c r="AF80" s="115"/>
      <c r="AG80" s="203"/>
      <c r="AH80" s="204">
        <f t="shared" ref="AH80:AH143" si="1231">IF(AND(ISNUMBER(--C80),C80&gt;0),E80/C80,"")</f>
        <v>0</v>
      </c>
      <c r="AI80" s="204">
        <f t="shared" ref="AI80:AI143" si="1232">IF(AND(ISNUMBER(--E80),ISNUMBER(--AJ80)),ЧАСТНОЕ(E80*AJ80,100),"")</f>
        <v>0</v>
      </c>
      <c r="AJ80" s="205">
        <v>10</v>
      </c>
      <c r="AK80" s="205" t="str">
        <f t="shared" ref="AK80:AK143" si="1233">IF(AJ80&lt;Y80,"Норматив превышен","")</f>
        <v/>
      </c>
      <c r="AL80" s="205">
        <f t="shared" ref="AL80:AL143" si="1234">IF(ISNUMBER(X80),IF(X80&gt;0,MAX(ЧАСТНОЕ(X80*30,100),1),0),"")</f>
        <v>0</v>
      </c>
      <c r="AM80" s="205">
        <f t="shared" ref="AM80:AM143" si="1235">IF(ISNUMBER(X80),X80,"")</f>
        <v>0</v>
      </c>
      <c r="AN80" s="206" t="str">
        <f t="shared" ref="AN80:AN124" si="1236">IF(ISNUMBER(AE80),IF(AND(AM80&gt;=AE80,AL80&lt;=AE80),"","Вне норматива или не ОДОУ"),"")</f>
        <v/>
      </c>
      <c r="AO80" s="46" t="str">
        <f t="shared" ref="AO80:AO143" si="1237">IF(ISNUMBER(X80),IF(SUM(Z80:AE80)&lt;&gt;X80,"Сумма не совпадает или не ОДОУ",""),"")</f>
        <v/>
      </c>
      <c r="AP80" s="46" t="str">
        <f t="shared" ref="AP80:AP143" si="1238">IF(X80&gt;0,IF(AD80&lt;&gt;X80,"Не проставлено",""),"")</f>
        <v/>
      </c>
    </row>
    <row r="81" ht="47.25" customHeight="1">
      <c r="A81" s="46">
        <v>57</v>
      </c>
      <c r="B81" s="152" t="s">
        <v>427</v>
      </c>
      <c r="C81" s="125">
        <f>'[11]2022'!B72</f>
        <v>35.140000000000001</v>
      </c>
      <c r="D81" s="149"/>
      <c r="E81" s="126">
        <f>'[11]2022'!DQ72</f>
        <v>0</v>
      </c>
      <c r="F81" s="125">
        <f>'[11]2022'!DT72</f>
        <v>0</v>
      </c>
      <c r="G81" s="150"/>
      <c r="H81" s="151"/>
      <c r="I81" s="59"/>
      <c r="J81" s="59"/>
      <c r="K81" s="59"/>
      <c r="L81" s="59"/>
      <c r="M81" s="59"/>
      <c r="N81" s="59"/>
      <c r="O81" s="150"/>
      <c r="P81" s="59"/>
      <c r="Q81" s="59"/>
      <c r="R81" s="59"/>
      <c r="S81" s="59"/>
      <c r="T81" s="59"/>
      <c r="U81" s="150"/>
      <c r="V81" s="127">
        <f>'[11]2022'!DV72</f>
        <v>0</v>
      </c>
      <c r="W81" s="59">
        <f t="shared" si="1228"/>
        <v>0</v>
      </c>
      <c r="X81" s="519">
        <f>'[11]2022'!DX72</f>
        <v>0</v>
      </c>
      <c r="Y81" s="127">
        <f t="shared" si="1229"/>
        <v>0</v>
      </c>
      <c r="Z81" s="59"/>
      <c r="AA81" s="59"/>
      <c r="AB81" s="59"/>
      <c r="AC81" s="59"/>
      <c r="AD81" s="59" t="str">
        <f t="shared" si="1230"/>
        <v/>
      </c>
      <c r="AE81" s="128"/>
      <c r="AF81" s="115"/>
      <c r="AG81" s="203"/>
      <c r="AH81" s="204">
        <f t="shared" si="1231"/>
        <v>0</v>
      </c>
      <c r="AI81" s="204">
        <f t="shared" si="1232"/>
        <v>0</v>
      </c>
      <c r="AJ81" s="205">
        <v>10</v>
      </c>
      <c r="AK81" s="205" t="str">
        <f t="shared" si="1233"/>
        <v/>
      </c>
      <c r="AL81" s="205">
        <f t="shared" si="1234"/>
        <v>0</v>
      </c>
      <c r="AM81" s="205">
        <f t="shared" si="1235"/>
        <v>0</v>
      </c>
      <c r="AN81" s="206" t="str">
        <f t="shared" si="1236"/>
        <v/>
      </c>
      <c r="AO81" s="46" t="str">
        <f t="shared" si="1237"/>
        <v/>
      </c>
      <c r="AP81" s="46" t="str">
        <f t="shared" si="1238"/>
        <v/>
      </c>
    </row>
    <row r="82" ht="47.25" customHeight="1">
      <c r="A82" s="46">
        <v>58</v>
      </c>
      <c r="B82" s="152" t="s">
        <v>428</v>
      </c>
      <c r="C82" s="125">
        <f>'[11]2022'!B73</f>
        <v>9.9299999999999997</v>
      </c>
      <c r="D82" s="149"/>
      <c r="E82" s="126">
        <f>'[11]2022'!DQ73</f>
        <v>0</v>
      </c>
      <c r="F82" s="125">
        <f>'[11]2022'!DT73</f>
        <v>0</v>
      </c>
      <c r="G82" s="150"/>
      <c r="H82" s="151"/>
      <c r="I82" s="59"/>
      <c r="J82" s="59"/>
      <c r="K82" s="59"/>
      <c r="L82" s="59"/>
      <c r="M82" s="59"/>
      <c r="N82" s="59"/>
      <c r="O82" s="150"/>
      <c r="P82" s="59"/>
      <c r="Q82" s="59"/>
      <c r="R82" s="59"/>
      <c r="S82" s="59"/>
      <c r="T82" s="59"/>
      <c r="U82" s="150"/>
      <c r="V82" s="127">
        <f>'[11]2022'!DV73</f>
        <v>0</v>
      </c>
      <c r="W82" s="59">
        <f t="shared" si="1228"/>
        <v>0</v>
      </c>
      <c r="X82" s="519">
        <f>'[11]2022'!DX73</f>
        <v>0</v>
      </c>
      <c r="Y82" s="127">
        <f t="shared" si="1229"/>
        <v>0</v>
      </c>
      <c r="Z82" s="59"/>
      <c r="AA82" s="59"/>
      <c r="AB82" s="59"/>
      <c r="AC82" s="59"/>
      <c r="AD82" s="59" t="str">
        <f t="shared" si="1230"/>
        <v/>
      </c>
      <c r="AE82" s="128"/>
      <c r="AF82" s="115"/>
      <c r="AG82" s="203"/>
      <c r="AH82" s="204">
        <f t="shared" si="1231"/>
        <v>0</v>
      </c>
      <c r="AI82" s="204">
        <f t="shared" si="1232"/>
        <v>0</v>
      </c>
      <c r="AJ82" s="205">
        <v>10</v>
      </c>
      <c r="AK82" s="205" t="str">
        <f t="shared" si="1233"/>
        <v/>
      </c>
      <c r="AL82" s="205">
        <f t="shared" si="1234"/>
        <v>0</v>
      </c>
      <c r="AM82" s="205">
        <f t="shared" si="1235"/>
        <v>0</v>
      </c>
      <c r="AN82" s="206" t="str">
        <f t="shared" si="1236"/>
        <v/>
      </c>
      <c r="AO82" s="46" t="str">
        <f t="shared" si="1237"/>
        <v/>
      </c>
      <c r="AP82" s="46" t="str">
        <f t="shared" si="1238"/>
        <v/>
      </c>
    </row>
    <row r="83" ht="64.5" customHeight="1">
      <c r="A83" s="46">
        <v>59</v>
      </c>
      <c r="B83" s="152" t="s">
        <v>429</v>
      </c>
      <c r="C83" s="125">
        <f>'[11]2022'!B74</f>
        <v>891.48000000000002</v>
      </c>
      <c r="D83" s="142"/>
      <c r="E83" s="126">
        <f>'[11]2022'!DQ74</f>
        <v>0</v>
      </c>
      <c r="F83" s="125">
        <f>'[11]2022'!DT74</f>
        <v>0</v>
      </c>
      <c r="G83" s="82"/>
      <c r="H83" s="143"/>
      <c r="I83" s="59"/>
      <c r="J83" s="59"/>
      <c r="K83" s="59"/>
      <c r="L83" s="59"/>
      <c r="M83" s="59"/>
      <c r="N83" s="59"/>
      <c r="O83" s="82"/>
      <c r="P83" s="59"/>
      <c r="Q83" s="59"/>
      <c r="R83" s="59"/>
      <c r="S83" s="59"/>
      <c r="T83" s="59"/>
      <c r="U83" s="82"/>
      <c r="V83" s="127">
        <f>'[11]2022'!DV74</f>
        <v>0</v>
      </c>
      <c r="W83" s="59">
        <f t="shared" si="1228"/>
        <v>0</v>
      </c>
      <c r="X83" s="519">
        <f>'[11]2022'!DX74</f>
        <v>0</v>
      </c>
      <c r="Y83" s="127">
        <f t="shared" si="1229"/>
        <v>0</v>
      </c>
      <c r="Z83" s="59"/>
      <c r="AA83" s="59"/>
      <c r="AB83" s="59"/>
      <c r="AC83" s="59"/>
      <c r="AD83" s="59" t="str">
        <f t="shared" si="1230"/>
        <v/>
      </c>
      <c r="AE83" s="128"/>
      <c r="AF83" s="115"/>
      <c r="AG83" s="203"/>
      <c r="AH83" s="204">
        <f t="shared" si="1231"/>
        <v>0</v>
      </c>
      <c r="AI83" s="204">
        <f t="shared" si="1232"/>
        <v>0</v>
      </c>
      <c r="AJ83" s="205">
        <v>10</v>
      </c>
      <c r="AK83" s="205" t="str">
        <f t="shared" si="1233"/>
        <v/>
      </c>
      <c r="AL83" s="205">
        <f t="shared" si="1234"/>
        <v>0</v>
      </c>
      <c r="AM83" s="205">
        <f t="shared" si="1235"/>
        <v>0</v>
      </c>
      <c r="AN83" s="206" t="str">
        <f t="shared" si="1236"/>
        <v/>
      </c>
      <c r="AO83" s="46" t="str">
        <f t="shared" si="1237"/>
        <v/>
      </c>
      <c r="AP83" s="46" t="str">
        <f t="shared" si="1238"/>
        <v/>
      </c>
    </row>
    <row r="84" ht="73.5" customHeight="1">
      <c r="A84" s="46">
        <v>60</v>
      </c>
      <c r="B84" s="72" t="s">
        <v>90</v>
      </c>
      <c r="C84" s="125">
        <f>'[11]2022'!B75</f>
        <v>1406</v>
      </c>
      <c r="D84" s="126">
        <f>'[11]2022'!DP75</f>
        <v>0</v>
      </c>
      <c r="E84" s="126">
        <f>'[11]2022'!DQ75</f>
        <v>0</v>
      </c>
      <c r="F84" s="125">
        <f>'[11]2022'!DT75</f>
        <v>0</v>
      </c>
      <c r="G84" s="59">
        <f>'[11]2021'!DX57</f>
        <v>0</v>
      </c>
      <c r="H84" s="127">
        <f t="shared" ref="H80:H142" si="1239">IF(G84&gt;0,G84/D84*100,0)</f>
        <v>0</v>
      </c>
      <c r="I84" s="59"/>
      <c r="J84" s="59"/>
      <c r="K84" s="59"/>
      <c r="L84" s="59"/>
      <c r="M84" s="59"/>
      <c r="N84" s="59"/>
      <c r="O84" s="59">
        <f>'[11]Добыча 2021'!T67</f>
        <v>0</v>
      </c>
      <c r="P84" s="59"/>
      <c r="Q84" s="59"/>
      <c r="R84" s="59"/>
      <c r="S84" s="59"/>
      <c r="T84" s="59"/>
      <c r="U84" s="59">
        <f t="shared" ref="U80:U141" si="1240">IF(G84=0,0,O84/G84*100)</f>
        <v>0</v>
      </c>
      <c r="V84" s="127">
        <f>'[11]2022'!DV75</f>
        <v>0</v>
      </c>
      <c r="W84" s="59">
        <f t="shared" si="1228"/>
        <v>0</v>
      </c>
      <c r="X84" s="519">
        <f>'[11]2022'!DX75</f>
        <v>0</v>
      </c>
      <c r="Y84" s="127">
        <f t="shared" si="1229"/>
        <v>0</v>
      </c>
      <c r="Z84" s="59"/>
      <c r="AA84" s="59"/>
      <c r="AB84" s="59"/>
      <c r="AC84" s="59"/>
      <c r="AD84" s="59" t="str">
        <f t="shared" si="1230"/>
        <v/>
      </c>
      <c r="AE84" s="128"/>
      <c r="AF84" s="115"/>
      <c r="AG84" s="203"/>
      <c r="AH84" s="204">
        <f t="shared" si="1231"/>
        <v>0</v>
      </c>
      <c r="AI84" s="204">
        <f t="shared" si="1232"/>
        <v>0</v>
      </c>
      <c r="AJ84" s="205">
        <v>10</v>
      </c>
      <c r="AK84" s="205" t="str">
        <f t="shared" si="1233"/>
        <v/>
      </c>
      <c r="AL84" s="205">
        <f t="shared" si="1234"/>
        <v>0</v>
      </c>
      <c r="AM84" s="205">
        <f t="shared" si="1235"/>
        <v>0</v>
      </c>
      <c r="AN84" s="206" t="str">
        <f t="shared" si="1236"/>
        <v/>
      </c>
      <c r="AO84" s="46" t="str">
        <f t="shared" si="1237"/>
        <v/>
      </c>
      <c r="AP84" s="46" t="str">
        <f t="shared" si="1238"/>
        <v/>
      </c>
    </row>
    <row r="85" ht="18.75">
      <c r="A85" s="46"/>
      <c r="B85" s="61" t="s">
        <v>108</v>
      </c>
      <c r="C85" s="131"/>
      <c r="D85" s="130"/>
      <c r="E85" s="130"/>
      <c r="F85" s="131"/>
      <c r="G85" s="59"/>
      <c r="H85" s="127"/>
      <c r="I85" s="59"/>
      <c r="J85" s="59"/>
      <c r="K85" s="59"/>
      <c r="L85" s="59"/>
      <c r="M85" s="71"/>
      <c r="N85" s="71"/>
      <c r="O85" s="71"/>
      <c r="P85" s="71"/>
      <c r="Q85" s="71"/>
      <c r="R85" s="71"/>
      <c r="S85" s="71"/>
      <c r="T85" s="71"/>
      <c r="U85" s="59"/>
      <c r="V85" s="144"/>
      <c r="W85" s="59"/>
      <c r="X85" s="521"/>
      <c r="Y85" s="127"/>
      <c r="Z85" s="71"/>
      <c r="AA85" s="71"/>
      <c r="AB85" s="71"/>
      <c r="AC85" s="71"/>
      <c r="AD85" s="59" t="str">
        <f t="shared" si="1230"/>
        <v/>
      </c>
      <c r="AE85" s="71"/>
      <c r="AF85" s="115"/>
      <c r="AG85" s="203"/>
      <c r="AH85" s="204" t="str">
        <f t="shared" si="1231"/>
        <v/>
      </c>
      <c r="AI85" s="204">
        <f t="shared" si="1232"/>
        <v>0</v>
      </c>
      <c r="AJ85" s="205">
        <v>10</v>
      </c>
      <c r="AK85" s="205" t="str">
        <f t="shared" si="1233"/>
        <v/>
      </c>
      <c r="AL85" s="205" t="str">
        <f t="shared" si="1234"/>
        <v/>
      </c>
      <c r="AM85" s="205" t="str">
        <f t="shared" si="1235"/>
        <v/>
      </c>
      <c r="AN85" s="206" t="str">
        <f t="shared" si="1236"/>
        <v/>
      </c>
      <c r="AO85" s="46" t="str">
        <f t="shared" si="1237"/>
        <v/>
      </c>
      <c r="AP85" s="46" t="str">
        <f t="shared" si="1238"/>
        <v/>
      </c>
    </row>
    <row r="86" ht="94.5">
      <c r="A86" s="87">
        <v>61</v>
      </c>
      <c r="B86" s="72" t="s">
        <v>118</v>
      </c>
      <c r="C86" s="125">
        <f>'[11]2022'!B80</f>
        <v>1007.1</v>
      </c>
      <c r="D86" s="126">
        <f>'[11]2022'!DP80</f>
        <v>226</v>
      </c>
      <c r="E86" s="126">
        <f>'[11]2022'!DQ80</f>
        <v>161</v>
      </c>
      <c r="F86" s="125">
        <f>'[11]2022'!DT80</f>
        <v>0.15986495879257273</v>
      </c>
      <c r="G86" s="59">
        <f>'[11]2021'!DX60</f>
        <v>15</v>
      </c>
      <c r="H86" s="127">
        <f t="shared" si="1239"/>
        <v>6.6371681415929213</v>
      </c>
      <c r="I86" s="59">
        <f>'[11]2021'!DX70</f>
        <v>4</v>
      </c>
      <c r="J86" s="62"/>
      <c r="K86" s="62"/>
      <c r="L86" s="132"/>
      <c r="M86" s="59"/>
      <c r="N86" s="59"/>
      <c r="O86" s="59">
        <f>'[11]Добыча 2021'!T70</f>
        <v>1</v>
      </c>
      <c r="P86" s="59"/>
      <c r="Q86" s="59"/>
      <c r="R86" s="59"/>
      <c r="S86" s="59"/>
      <c r="T86" s="59"/>
      <c r="U86" s="59">
        <f t="shared" si="1240"/>
        <v>6.666666666666667</v>
      </c>
      <c r="V86" s="127">
        <f>'[11]2022'!DV80</f>
        <v>16.100000000000001</v>
      </c>
      <c r="W86" s="59">
        <f t="shared" si="1228"/>
        <v>10</v>
      </c>
      <c r="X86" s="519">
        <v>16</v>
      </c>
      <c r="Y86" s="127">
        <f t="shared" si="1229"/>
        <v>9.9378881987577632</v>
      </c>
      <c r="Z86" s="59">
        <f>'[11]2022'!DX90</f>
        <v>4</v>
      </c>
      <c r="AA86" s="59"/>
      <c r="AB86" s="59"/>
      <c r="AC86" s="59"/>
      <c r="AD86" s="59">
        <f t="shared" si="1230"/>
        <v>16</v>
      </c>
      <c r="AE86" s="128"/>
      <c r="AF86" s="115"/>
      <c r="AG86" s="203"/>
      <c r="AH86" s="204">
        <f t="shared" si="1231"/>
        <v>0.15986495879257273</v>
      </c>
      <c r="AI86" s="204">
        <f t="shared" si="1232"/>
        <v>16</v>
      </c>
      <c r="AJ86" s="205">
        <v>10</v>
      </c>
      <c r="AK86" s="205" t="str">
        <f t="shared" si="1233"/>
        <v/>
      </c>
      <c r="AL86" s="205">
        <f t="shared" si="1234"/>
        <v>4</v>
      </c>
      <c r="AM86" s="205">
        <f t="shared" si="1235"/>
        <v>16</v>
      </c>
      <c r="AN86" s="206" t="str">
        <f t="shared" si="1236"/>
        <v/>
      </c>
      <c r="AO86" s="46" t="str">
        <f t="shared" si="1237"/>
        <v xml:space="preserve">Сумма не совпадает или не ОДОУ</v>
      </c>
      <c r="AP86" s="46" t="str">
        <f t="shared" si="1238"/>
        <v/>
      </c>
    </row>
    <row r="87" ht="53.25" customHeight="1">
      <c r="A87" s="46">
        <v>62</v>
      </c>
      <c r="B87" s="72" t="s">
        <v>308</v>
      </c>
      <c r="C87" s="125">
        <f>'[11]2022'!B81</f>
        <v>559.5</v>
      </c>
      <c r="D87" s="126">
        <f>'[11]2022'!DP81</f>
        <v>41</v>
      </c>
      <c r="E87" s="126">
        <f>'[11]2022'!DQ81</f>
        <v>35</v>
      </c>
      <c r="F87" s="125">
        <f>'[11]2022'!DT81</f>
        <v>6.2555853440571935e-002</v>
      </c>
      <c r="G87" s="59">
        <f>'[11]2021'!DX61</f>
        <v>4</v>
      </c>
      <c r="H87" s="127">
        <f t="shared" si="1239"/>
        <v>9.7560975609756095</v>
      </c>
      <c r="I87" s="59"/>
      <c r="J87" s="59"/>
      <c r="K87" s="59"/>
      <c r="L87" s="59"/>
      <c r="M87" s="59"/>
      <c r="N87" s="59"/>
      <c r="O87" s="59">
        <f>'[11]Добыча 2021'!T71</f>
        <v>3</v>
      </c>
      <c r="P87" s="59"/>
      <c r="Q87" s="59"/>
      <c r="R87" s="59"/>
      <c r="S87" s="59"/>
      <c r="T87" s="59"/>
      <c r="U87" s="59">
        <f t="shared" si="1240"/>
        <v>75</v>
      </c>
      <c r="V87" s="127">
        <f>'[11]2022'!DV81</f>
        <v>3.5</v>
      </c>
      <c r="W87" s="59">
        <f t="shared" si="1228"/>
        <v>10</v>
      </c>
      <c r="X87" s="519">
        <f>'[11]2022'!DX81</f>
        <v>3</v>
      </c>
      <c r="Y87" s="127">
        <f t="shared" si="1229"/>
        <v>8.5714285714285712</v>
      </c>
      <c r="Z87" s="59"/>
      <c r="AA87" s="59"/>
      <c r="AB87" s="59"/>
      <c r="AC87" s="59"/>
      <c r="AD87" s="59">
        <f t="shared" si="1230"/>
        <v>3</v>
      </c>
      <c r="AE87" s="128"/>
      <c r="AF87" s="115"/>
      <c r="AG87" s="203"/>
      <c r="AH87" s="204">
        <f t="shared" si="1231"/>
        <v>6.2555853440571935e-002</v>
      </c>
      <c r="AI87" s="204">
        <f t="shared" si="1232"/>
        <v>3</v>
      </c>
      <c r="AJ87" s="205">
        <v>10</v>
      </c>
      <c r="AK87" s="205" t="str">
        <f t="shared" si="1233"/>
        <v/>
      </c>
      <c r="AL87" s="205">
        <f t="shared" si="1234"/>
        <v>1</v>
      </c>
      <c r="AM87" s="205">
        <f t="shared" si="1235"/>
        <v>3</v>
      </c>
      <c r="AN87" s="206" t="str">
        <f t="shared" si="1236"/>
        <v/>
      </c>
      <c r="AO87" s="46" t="str">
        <f t="shared" si="1237"/>
        <v/>
      </c>
      <c r="AP87" s="46" t="str">
        <f t="shared" si="1238"/>
        <v/>
      </c>
    </row>
    <row r="88" ht="66.75" customHeight="1">
      <c r="A88" s="87">
        <v>63</v>
      </c>
      <c r="B88" s="72" t="s">
        <v>117</v>
      </c>
      <c r="C88" s="125">
        <f>'[11]2022'!B82</f>
        <v>26.699999999999999</v>
      </c>
      <c r="D88" s="126">
        <f>'[11]2022'!DP82</f>
        <v>0</v>
      </c>
      <c r="E88" s="126">
        <f>'[11]2022'!DQ82</f>
        <v>0</v>
      </c>
      <c r="F88" s="125">
        <f>'[11]2022'!DT82</f>
        <v>0</v>
      </c>
      <c r="G88" s="59">
        <f>'[11]2021'!DX62</f>
        <v>0</v>
      </c>
      <c r="H88" s="127">
        <f t="shared" si="1239"/>
        <v>0</v>
      </c>
      <c r="I88" s="59"/>
      <c r="J88" s="59"/>
      <c r="K88" s="59"/>
      <c r="L88" s="59"/>
      <c r="M88" s="59"/>
      <c r="N88" s="59"/>
      <c r="O88" s="59">
        <f>'[11]Добыча 2021'!T72</f>
        <v>0</v>
      </c>
      <c r="P88" s="59"/>
      <c r="Q88" s="59"/>
      <c r="R88" s="59"/>
      <c r="S88" s="59"/>
      <c r="T88" s="59"/>
      <c r="U88" s="59">
        <f t="shared" si="1240"/>
        <v>0</v>
      </c>
      <c r="V88" s="127">
        <f>'[11]2022'!DV82</f>
        <v>0</v>
      </c>
      <c r="W88" s="59">
        <f t="shared" si="1228"/>
        <v>0</v>
      </c>
      <c r="X88" s="519">
        <f>'[11]2022'!DX82</f>
        <v>0</v>
      </c>
      <c r="Y88" s="127">
        <f t="shared" si="1229"/>
        <v>0</v>
      </c>
      <c r="Z88" s="59"/>
      <c r="AA88" s="59"/>
      <c r="AB88" s="59"/>
      <c r="AC88" s="59"/>
      <c r="AD88" s="59" t="str">
        <f t="shared" si="1230"/>
        <v/>
      </c>
      <c r="AE88" s="128"/>
      <c r="AF88" s="115"/>
      <c r="AG88" s="203"/>
      <c r="AH88" s="204">
        <f t="shared" si="1231"/>
        <v>0</v>
      </c>
      <c r="AI88" s="204">
        <f t="shared" si="1232"/>
        <v>0</v>
      </c>
      <c r="AJ88" s="205">
        <v>10</v>
      </c>
      <c r="AK88" s="205" t="str">
        <f t="shared" si="1233"/>
        <v/>
      </c>
      <c r="AL88" s="205">
        <f t="shared" si="1234"/>
        <v>0</v>
      </c>
      <c r="AM88" s="205">
        <f t="shared" si="1235"/>
        <v>0</v>
      </c>
      <c r="AN88" s="206" t="str">
        <f t="shared" si="1236"/>
        <v/>
      </c>
      <c r="AO88" s="46" t="str">
        <f t="shared" si="1237"/>
        <v/>
      </c>
      <c r="AP88" s="46" t="str">
        <f t="shared" si="1238"/>
        <v/>
      </c>
    </row>
    <row r="89" ht="47.25">
      <c r="A89" s="46">
        <v>64</v>
      </c>
      <c r="B89" s="72" t="s">
        <v>116</v>
      </c>
      <c r="C89" s="125">
        <f>'[11]2022'!B83</f>
        <v>41.696399999999997</v>
      </c>
      <c r="D89" s="126">
        <f>'[11]2022'!DP83</f>
        <v>3</v>
      </c>
      <c r="E89" s="126">
        <f>'[11]2022'!DQ83</f>
        <v>0</v>
      </c>
      <c r="F89" s="125">
        <f>'[11]2022'!DT83</f>
        <v>0</v>
      </c>
      <c r="G89" s="59">
        <f>'[11]2021'!DX63</f>
        <v>0</v>
      </c>
      <c r="H89" s="127">
        <f t="shared" si="1239"/>
        <v>0</v>
      </c>
      <c r="I89" s="59"/>
      <c r="J89" s="59"/>
      <c r="K89" s="59"/>
      <c r="L89" s="59"/>
      <c r="M89" s="59"/>
      <c r="N89" s="59"/>
      <c r="O89" s="59">
        <f>'[11]Добыча 2021'!T73</f>
        <v>0</v>
      </c>
      <c r="P89" s="59"/>
      <c r="Q89" s="59"/>
      <c r="R89" s="59"/>
      <c r="S89" s="59"/>
      <c r="T89" s="59"/>
      <c r="U89" s="59">
        <f t="shared" si="1240"/>
        <v>0</v>
      </c>
      <c r="V89" s="127">
        <f>'[11]2022'!DV83</f>
        <v>0</v>
      </c>
      <c r="W89" s="59">
        <f t="shared" si="1228"/>
        <v>0</v>
      </c>
      <c r="X89" s="519">
        <f>'[11]2022'!DX83</f>
        <v>0</v>
      </c>
      <c r="Y89" s="127">
        <f t="shared" si="1229"/>
        <v>0</v>
      </c>
      <c r="Z89" s="59"/>
      <c r="AA89" s="59"/>
      <c r="AB89" s="59"/>
      <c r="AC89" s="59"/>
      <c r="AD89" s="59" t="str">
        <f t="shared" si="1230"/>
        <v/>
      </c>
      <c r="AE89" s="128"/>
      <c r="AF89" s="115"/>
      <c r="AG89" s="203"/>
      <c r="AH89" s="204">
        <f t="shared" si="1231"/>
        <v>0</v>
      </c>
      <c r="AI89" s="204">
        <f t="shared" si="1232"/>
        <v>0</v>
      </c>
      <c r="AJ89" s="205">
        <v>10</v>
      </c>
      <c r="AK89" s="205" t="str">
        <f t="shared" si="1233"/>
        <v/>
      </c>
      <c r="AL89" s="205">
        <f t="shared" si="1234"/>
        <v>0</v>
      </c>
      <c r="AM89" s="205">
        <f t="shared" si="1235"/>
        <v>0</v>
      </c>
      <c r="AN89" s="206" t="str">
        <f t="shared" si="1236"/>
        <v/>
      </c>
      <c r="AO89" s="46" t="str">
        <f t="shared" si="1237"/>
        <v/>
      </c>
      <c r="AP89" s="46" t="str">
        <f t="shared" si="1238"/>
        <v/>
      </c>
    </row>
    <row r="90" ht="47.25">
      <c r="A90" s="87">
        <v>65</v>
      </c>
      <c r="B90" s="72" t="s">
        <v>111</v>
      </c>
      <c r="C90" s="125">
        <f>'[11]2022'!B84</f>
        <v>114.90000000000001</v>
      </c>
      <c r="D90" s="126">
        <f>'[11]2022'!DP84</f>
        <v>14</v>
      </c>
      <c r="E90" s="126">
        <f>'[11]2022'!DQ84</f>
        <v>17</v>
      </c>
      <c r="F90" s="125">
        <f>'[11]2022'!DT84</f>
        <v>0.14795474325500435</v>
      </c>
      <c r="G90" s="59">
        <f>'[11]2021'!DX64</f>
        <v>0</v>
      </c>
      <c r="H90" s="127">
        <f t="shared" si="1239"/>
        <v>0</v>
      </c>
      <c r="I90" s="59"/>
      <c r="J90" s="59"/>
      <c r="K90" s="59"/>
      <c r="L90" s="59"/>
      <c r="M90" s="59"/>
      <c r="N90" s="59"/>
      <c r="O90" s="59">
        <f>'[11]Добыча 2021'!T74</f>
        <v>0</v>
      </c>
      <c r="P90" s="59"/>
      <c r="Q90" s="59"/>
      <c r="R90" s="59"/>
      <c r="S90" s="59"/>
      <c r="T90" s="59"/>
      <c r="U90" s="59">
        <f t="shared" si="1240"/>
        <v>0</v>
      </c>
      <c r="V90" s="127">
        <f>'[11]2022'!DV84</f>
        <v>1.7000000000000002</v>
      </c>
      <c r="W90" s="59">
        <f t="shared" si="1228"/>
        <v>10</v>
      </c>
      <c r="X90" s="519">
        <f>'[11]2022'!DX84</f>
        <v>1</v>
      </c>
      <c r="Y90" s="127">
        <f t="shared" si="1229"/>
        <v>5.8823529411764701</v>
      </c>
      <c r="Z90" s="59"/>
      <c r="AA90" s="59"/>
      <c r="AB90" s="59"/>
      <c r="AC90" s="59"/>
      <c r="AD90" s="59">
        <f t="shared" si="1230"/>
        <v>1</v>
      </c>
      <c r="AE90" s="128"/>
      <c r="AF90" s="115"/>
      <c r="AG90" s="203"/>
      <c r="AH90" s="204">
        <f t="shared" si="1231"/>
        <v>0.14795474325500435</v>
      </c>
      <c r="AI90" s="204">
        <f t="shared" si="1232"/>
        <v>1</v>
      </c>
      <c r="AJ90" s="205">
        <v>10</v>
      </c>
      <c r="AK90" s="205" t="str">
        <f t="shared" si="1233"/>
        <v/>
      </c>
      <c r="AL90" s="205">
        <f t="shared" si="1234"/>
        <v>1</v>
      </c>
      <c r="AM90" s="205">
        <f t="shared" si="1235"/>
        <v>1</v>
      </c>
      <c r="AN90" s="206" t="str">
        <f t="shared" si="1236"/>
        <v/>
      </c>
      <c r="AO90" s="46" t="str">
        <f t="shared" si="1237"/>
        <v/>
      </c>
      <c r="AP90" s="46" t="str">
        <f t="shared" si="1238"/>
        <v/>
      </c>
    </row>
    <row r="91" ht="50.25" customHeight="1">
      <c r="A91" s="46">
        <v>66</v>
      </c>
      <c r="B91" s="72" t="s">
        <v>309</v>
      </c>
      <c r="C91" s="125">
        <f>'[11]2022'!B85</f>
        <v>78.599999999999994</v>
      </c>
      <c r="D91" s="126">
        <f>'[11]2022'!DP85</f>
        <v>11</v>
      </c>
      <c r="E91" s="126">
        <f>'[11]2022'!DQ85</f>
        <v>8</v>
      </c>
      <c r="F91" s="125">
        <f>'[11]2022'!DT85</f>
        <v>0.10178117048346057</v>
      </c>
      <c r="G91" s="59">
        <f>'[11]2021'!DX65</f>
        <v>0</v>
      </c>
      <c r="H91" s="127">
        <f t="shared" si="1239"/>
        <v>0</v>
      </c>
      <c r="I91" s="59"/>
      <c r="J91" s="59"/>
      <c r="K91" s="59"/>
      <c r="L91" s="59"/>
      <c r="M91" s="59"/>
      <c r="N91" s="59"/>
      <c r="O91" s="59">
        <f>'[11]Добыча 2021'!T75</f>
        <v>0</v>
      </c>
      <c r="P91" s="59"/>
      <c r="Q91" s="59"/>
      <c r="R91" s="59"/>
      <c r="S91" s="59"/>
      <c r="T91" s="59"/>
      <c r="U91" s="59">
        <f t="shared" si="1240"/>
        <v>0</v>
      </c>
      <c r="V91" s="127">
        <f>'[11]2022'!DV85</f>
        <v>0.80000000000000004</v>
      </c>
      <c r="W91" s="59">
        <f t="shared" si="1228"/>
        <v>10</v>
      </c>
      <c r="X91" s="519">
        <f>'[11]2022'!DX85</f>
        <v>0</v>
      </c>
      <c r="Y91" s="127">
        <f t="shared" si="1229"/>
        <v>0</v>
      </c>
      <c r="Z91" s="59"/>
      <c r="AA91" s="59"/>
      <c r="AB91" s="59"/>
      <c r="AC91" s="59"/>
      <c r="AD91" s="59" t="str">
        <f t="shared" si="1230"/>
        <v/>
      </c>
      <c r="AE91" s="128"/>
      <c r="AF91" s="115"/>
      <c r="AG91" s="203"/>
      <c r="AH91" s="204">
        <f t="shared" si="1231"/>
        <v>0.10178117048346057</v>
      </c>
      <c r="AI91" s="204">
        <f t="shared" si="1232"/>
        <v>0</v>
      </c>
      <c r="AJ91" s="205">
        <v>10</v>
      </c>
      <c r="AK91" s="205" t="str">
        <f t="shared" si="1233"/>
        <v/>
      </c>
      <c r="AL91" s="205">
        <f t="shared" si="1234"/>
        <v>0</v>
      </c>
      <c r="AM91" s="205">
        <f t="shared" si="1235"/>
        <v>0</v>
      </c>
      <c r="AN91" s="206" t="str">
        <f t="shared" si="1236"/>
        <v/>
      </c>
      <c r="AO91" s="46" t="str">
        <f t="shared" si="1237"/>
        <v/>
      </c>
      <c r="AP91" s="46" t="str">
        <f t="shared" si="1238"/>
        <v/>
      </c>
    </row>
    <row r="92" ht="47.25" customHeight="1">
      <c r="A92" s="87">
        <v>67</v>
      </c>
      <c r="B92" s="72" t="s">
        <v>310</v>
      </c>
      <c r="C92" s="125">
        <f>'[11]2022'!B86</f>
        <v>167.19999999999999</v>
      </c>
      <c r="D92" s="126">
        <f>'[11]2022'!DP86</f>
        <v>19</v>
      </c>
      <c r="E92" s="126">
        <f>'[11]2022'!DQ86</f>
        <v>13</v>
      </c>
      <c r="F92" s="125">
        <f>'[11]2022'!DT86</f>
        <v>7.7751196172248807e-002</v>
      </c>
      <c r="G92" s="59">
        <f>'[11]2021'!DX66</f>
        <v>1</v>
      </c>
      <c r="H92" s="127">
        <f t="shared" si="1239"/>
        <v>5.2631578947368416</v>
      </c>
      <c r="I92" s="59"/>
      <c r="J92" s="59"/>
      <c r="K92" s="59"/>
      <c r="L92" s="59"/>
      <c r="M92" s="59"/>
      <c r="N92" s="59"/>
      <c r="O92" s="59">
        <f>'[11]Добыча 2021'!T76</f>
        <v>0</v>
      </c>
      <c r="P92" s="59"/>
      <c r="Q92" s="59"/>
      <c r="R92" s="59"/>
      <c r="S92" s="59"/>
      <c r="T92" s="59"/>
      <c r="U92" s="59">
        <f t="shared" si="1240"/>
        <v>0</v>
      </c>
      <c r="V92" s="127">
        <f>'[11]2022'!DV86</f>
        <v>1.3</v>
      </c>
      <c r="W92" s="59">
        <f t="shared" si="1228"/>
        <v>10</v>
      </c>
      <c r="X92" s="519">
        <f>'[11]2022'!DX86</f>
        <v>1</v>
      </c>
      <c r="Y92" s="127">
        <f t="shared" si="1229"/>
        <v>7.6923076923076925</v>
      </c>
      <c r="Z92" s="59"/>
      <c r="AA92" s="59"/>
      <c r="AB92" s="59"/>
      <c r="AC92" s="59"/>
      <c r="AD92" s="59">
        <f t="shared" si="1230"/>
        <v>1</v>
      </c>
      <c r="AE92" s="128"/>
      <c r="AF92" s="115"/>
      <c r="AG92" s="203"/>
      <c r="AH92" s="204">
        <f t="shared" si="1231"/>
        <v>7.7751196172248807e-002</v>
      </c>
      <c r="AI92" s="204">
        <f t="shared" si="1232"/>
        <v>1</v>
      </c>
      <c r="AJ92" s="205">
        <v>10</v>
      </c>
      <c r="AK92" s="205" t="str">
        <f t="shared" si="1233"/>
        <v/>
      </c>
      <c r="AL92" s="205">
        <f t="shared" si="1234"/>
        <v>1</v>
      </c>
      <c r="AM92" s="205">
        <f t="shared" si="1235"/>
        <v>1</v>
      </c>
      <c r="AN92" s="206" t="str">
        <f t="shared" si="1236"/>
        <v/>
      </c>
      <c r="AO92" s="46" t="str">
        <f t="shared" si="1237"/>
        <v/>
      </c>
      <c r="AP92" s="46" t="str">
        <f t="shared" si="1238"/>
        <v/>
      </c>
    </row>
    <row r="93" ht="31.5">
      <c r="A93" s="46">
        <v>68</v>
      </c>
      <c r="B93" s="72" t="s">
        <v>115</v>
      </c>
      <c r="C93" s="125">
        <f>'[11]2022'!B87</f>
        <v>40.045999999999999</v>
      </c>
      <c r="D93" s="126">
        <f>'[11]2022'!DP87</f>
        <v>0</v>
      </c>
      <c r="E93" s="126">
        <f>'[11]2022'!DQ87</f>
        <v>0</v>
      </c>
      <c r="F93" s="125">
        <f>'[11]2022'!DT87</f>
        <v>0</v>
      </c>
      <c r="G93" s="59">
        <f>'[11]2021'!DX67</f>
        <v>0</v>
      </c>
      <c r="H93" s="127">
        <f t="shared" si="1239"/>
        <v>0</v>
      </c>
      <c r="I93" s="59"/>
      <c r="J93" s="59"/>
      <c r="K93" s="59"/>
      <c r="L93" s="59"/>
      <c r="M93" s="59"/>
      <c r="N93" s="59"/>
      <c r="O93" s="59">
        <f>'[11]Добыча 2021'!T77</f>
        <v>0</v>
      </c>
      <c r="P93" s="59"/>
      <c r="Q93" s="59"/>
      <c r="R93" s="59"/>
      <c r="S93" s="59"/>
      <c r="T93" s="59"/>
      <c r="U93" s="59">
        <f t="shared" si="1240"/>
        <v>0</v>
      </c>
      <c r="V93" s="127">
        <f>'[11]2022'!DV87</f>
        <v>0</v>
      </c>
      <c r="W93" s="59">
        <f t="shared" si="1228"/>
        <v>0</v>
      </c>
      <c r="X93" s="519">
        <f>'[11]2022'!DX87</f>
        <v>0</v>
      </c>
      <c r="Y93" s="127">
        <f t="shared" si="1229"/>
        <v>0</v>
      </c>
      <c r="Z93" s="59"/>
      <c r="AA93" s="59"/>
      <c r="AB93" s="59"/>
      <c r="AC93" s="59"/>
      <c r="AD93" s="59" t="str">
        <f t="shared" si="1230"/>
        <v/>
      </c>
      <c r="AE93" s="128"/>
      <c r="AF93" s="115"/>
      <c r="AG93" s="203"/>
      <c r="AH93" s="204">
        <f t="shared" si="1231"/>
        <v>0</v>
      </c>
      <c r="AI93" s="204">
        <f t="shared" si="1232"/>
        <v>0</v>
      </c>
      <c r="AJ93" s="205">
        <v>10</v>
      </c>
      <c r="AK93" s="205" t="str">
        <f t="shared" si="1233"/>
        <v/>
      </c>
      <c r="AL93" s="205">
        <f t="shared" si="1234"/>
        <v>0</v>
      </c>
      <c r="AM93" s="205">
        <f t="shared" si="1235"/>
        <v>0</v>
      </c>
      <c r="AN93" s="206" t="str">
        <f t="shared" si="1236"/>
        <v/>
      </c>
      <c r="AO93" s="46" t="str">
        <f t="shared" si="1237"/>
        <v/>
      </c>
      <c r="AP93" s="46" t="str">
        <f t="shared" si="1238"/>
        <v/>
      </c>
    </row>
    <row r="94" ht="36" customHeight="1">
      <c r="A94" s="87">
        <v>69</v>
      </c>
      <c r="B94" s="72" t="s">
        <v>110</v>
      </c>
      <c r="C94" s="125">
        <f>'[11]2022'!B88</f>
        <v>83.5</v>
      </c>
      <c r="D94" s="126">
        <f>'[11]2022'!DP88</f>
        <v>5</v>
      </c>
      <c r="E94" s="126">
        <f>'[11]2022'!DQ88</f>
        <v>14</v>
      </c>
      <c r="F94" s="125">
        <f>'[11]2022'!DT88</f>
        <v>0.16766467065868262</v>
      </c>
      <c r="G94" s="59">
        <f>'[11]2021'!DX68</f>
        <v>0</v>
      </c>
      <c r="H94" s="127">
        <f t="shared" si="1239"/>
        <v>0</v>
      </c>
      <c r="I94" s="59"/>
      <c r="J94" s="59"/>
      <c r="K94" s="59"/>
      <c r="L94" s="59"/>
      <c r="M94" s="59"/>
      <c r="N94" s="59"/>
      <c r="O94" s="59">
        <f>'[11]Добыча 2021'!T78</f>
        <v>0</v>
      </c>
      <c r="P94" s="59"/>
      <c r="Q94" s="59"/>
      <c r="R94" s="59"/>
      <c r="S94" s="59"/>
      <c r="T94" s="59"/>
      <c r="U94" s="59">
        <f t="shared" si="1240"/>
        <v>0</v>
      </c>
      <c r="V94" s="127">
        <f>'[11]2022'!DV88</f>
        <v>1.4000000000000001</v>
      </c>
      <c r="W94" s="59">
        <f t="shared" si="1228"/>
        <v>10</v>
      </c>
      <c r="X94" s="519">
        <f>'[11]2022'!DX88</f>
        <v>1</v>
      </c>
      <c r="Y94" s="127">
        <f t="shared" si="1229"/>
        <v>7.1428571428571423</v>
      </c>
      <c r="Z94" s="59"/>
      <c r="AA94" s="59"/>
      <c r="AB94" s="59"/>
      <c r="AC94" s="59"/>
      <c r="AD94" s="59">
        <f t="shared" si="1230"/>
        <v>1</v>
      </c>
      <c r="AE94" s="128"/>
      <c r="AF94" s="115"/>
      <c r="AG94" s="203"/>
      <c r="AH94" s="204">
        <f t="shared" si="1231"/>
        <v>0.16766467065868262</v>
      </c>
      <c r="AI94" s="204">
        <f t="shared" si="1232"/>
        <v>1</v>
      </c>
      <c r="AJ94" s="205">
        <v>10</v>
      </c>
      <c r="AK94" s="205" t="str">
        <f t="shared" si="1233"/>
        <v/>
      </c>
      <c r="AL94" s="205">
        <f t="shared" si="1234"/>
        <v>1</v>
      </c>
      <c r="AM94" s="205">
        <f t="shared" si="1235"/>
        <v>1</v>
      </c>
      <c r="AN94" s="206" t="str">
        <f t="shared" si="1236"/>
        <v/>
      </c>
      <c r="AO94" s="46" t="str">
        <f t="shared" si="1237"/>
        <v/>
      </c>
      <c r="AP94" s="46" t="str">
        <f t="shared" si="1238"/>
        <v/>
      </c>
    </row>
    <row r="95" ht="32.25" customHeight="1">
      <c r="A95" s="46">
        <v>70</v>
      </c>
      <c r="B95" s="72" t="s">
        <v>114</v>
      </c>
      <c r="C95" s="125">
        <f>'[11]2022'!B89</f>
        <v>37.700000000000003</v>
      </c>
      <c r="D95" s="126">
        <f>'[11]2022'!DP89</f>
        <v>1</v>
      </c>
      <c r="E95" s="126">
        <f>'[11]2022'!DQ89</f>
        <v>4</v>
      </c>
      <c r="F95" s="125">
        <f>'[11]2022'!DT89</f>
        <v>0.10610079575596816</v>
      </c>
      <c r="G95" s="59">
        <f>'[11]2021'!DX69</f>
        <v>0</v>
      </c>
      <c r="H95" s="127">
        <f t="shared" si="1239"/>
        <v>0</v>
      </c>
      <c r="I95" s="59"/>
      <c r="J95" s="59"/>
      <c r="K95" s="59"/>
      <c r="L95" s="59"/>
      <c r="M95" s="59"/>
      <c r="N95" s="59"/>
      <c r="O95" s="59">
        <f>'[11]Добыча 2021'!T79</f>
        <v>0</v>
      </c>
      <c r="P95" s="59"/>
      <c r="Q95" s="59"/>
      <c r="R95" s="59"/>
      <c r="S95" s="59"/>
      <c r="T95" s="59"/>
      <c r="U95" s="59">
        <f t="shared" si="1240"/>
        <v>0</v>
      </c>
      <c r="V95" s="127">
        <f>'[11]2022'!DV89</f>
        <v>0.40000000000000002</v>
      </c>
      <c r="W95" s="59">
        <f t="shared" si="1228"/>
        <v>10</v>
      </c>
      <c r="X95" s="519">
        <f>'[11]2022'!DX89</f>
        <v>0</v>
      </c>
      <c r="Y95" s="127">
        <f t="shared" si="1229"/>
        <v>0</v>
      </c>
      <c r="Z95" s="59"/>
      <c r="AA95" s="59"/>
      <c r="AB95" s="59"/>
      <c r="AC95" s="59"/>
      <c r="AD95" s="59" t="str">
        <f t="shared" si="1230"/>
        <v/>
      </c>
      <c r="AE95" s="128"/>
      <c r="AF95" s="115"/>
      <c r="AG95" s="203"/>
      <c r="AH95" s="204">
        <f t="shared" si="1231"/>
        <v>0.10610079575596816</v>
      </c>
      <c r="AI95" s="204">
        <f t="shared" si="1232"/>
        <v>0</v>
      </c>
      <c r="AJ95" s="205">
        <v>10</v>
      </c>
      <c r="AK95" s="205" t="str">
        <f t="shared" si="1233"/>
        <v/>
      </c>
      <c r="AL95" s="205">
        <f t="shared" si="1234"/>
        <v>0</v>
      </c>
      <c r="AM95" s="205">
        <f t="shared" si="1235"/>
        <v>0</v>
      </c>
      <c r="AN95" s="206" t="str">
        <f t="shared" si="1236"/>
        <v/>
      </c>
      <c r="AO95" s="46" t="str">
        <f t="shared" si="1237"/>
        <v/>
      </c>
      <c r="AP95" s="46" t="str">
        <f t="shared" si="1238"/>
        <v/>
      </c>
    </row>
    <row r="96" ht="17.25" customHeight="1">
      <c r="A96" s="87"/>
      <c r="B96" s="61" t="s">
        <v>119</v>
      </c>
      <c r="C96" s="131"/>
      <c r="D96" s="130"/>
      <c r="E96" s="130"/>
      <c r="F96" s="131"/>
      <c r="G96" s="71"/>
      <c r="H96" s="127"/>
      <c r="I96" s="62"/>
      <c r="J96" s="62"/>
      <c r="K96" s="62"/>
      <c r="L96" s="132"/>
      <c r="M96" s="71"/>
      <c r="N96" s="71"/>
      <c r="O96" s="71"/>
      <c r="P96" s="71"/>
      <c r="Q96" s="71"/>
      <c r="R96" s="71"/>
      <c r="S96" s="71"/>
      <c r="T96" s="71"/>
      <c r="U96" s="59"/>
      <c r="V96" s="144"/>
      <c r="W96" s="59"/>
      <c r="X96" s="521"/>
      <c r="Y96" s="127"/>
      <c r="Z96" s="71"/>
      <c r="AA96" s="71"/>
      <c r="AB96" s="71"/>
      <c r="AC96" s="71"/>
      <c r="AD96" s="59" t="str">
        <f t="shared" si="1230"/>
        <v/>
      </c>
      <c r="AE96" s="71"/>
      <c r="AF96" s="115"/>
      <c r="AG96" s="203"/>
      <c r="AH96" s="204" t="str">
        <f t="shared" si="1231"/>
        <v/>
      </c>
      <c r="AI96" s="204">
        <f t="shared" si="1232"/>
        <v>0</v>
      </c>
      <c r="AJ96" s="205">
        <v>10</v>
      </c>
      <c r="AK96" s="205" t="str">
        <f t="shared" si="1233"/>
        <v/>
      </c>
      <c r="AL96" s="205" t="str">
        <f t="shared" si="1234"/>
        <v/>
      </c>
      <c r="AM96" s="205" t="str">
        <f t="shared" si="1235"/>
        <v/>
      </c>
      <c r="AN96" s="206" t="str">
        <f t="shared" si="1236"/>
        <v/>
      </c>
      <c r="AO96" s="46" t="str">
        <f t="shared" si="1237"/>
        <v/>
      </c>
      <c r="AP96" s="46" t="str">
        <f t="shared" si="1238"/>
        <v/>
      </c>
    </row>
    <row r="97" ht="35.25" customHeight="1">
      <c r="A97" s="46">
        <v>71</v>
      </c>
      <c r="B97" s="72" t="s">
        <v>126</v>
      </c>
      <c r="C97" s="125">
        <f>'[11]2022'!B92</f>
        <v>1493.5999999999999</v>
      </c>
      <c r="D97" s="126">
        <f>'[11]2022'!DP92</f>
        <v>0</v>
      </c>
      <c r="E97" s="126">
        <f>'[11]2022'!DQ92</f>
        <v>5</v>
      </c>
      <c r="F97" s="125">
        <f>'[11]2022'!DT92</f>
        <v>3.3476164970540978e-003</v>
      </c>
      <c r="G97" s="59">
        <f>'[11]2021'!DX72</f>
        <v>0</v>
      </c>
      <c r="H97" s="127">
        <f t="shared" si="1239"/>
        <v>0</v>
      </c>
      <c r="I97" s="59"/>
      <c r="J97" s="59"/>
      <c r="K97" s="59"/>
      <c r="L97" s="59"/>
      <c r="M97" s="59"/>
      <c r="N97" s="59"/>
      <c r="O97" s="59">
        <f>'[11]Добыча 2021'!T82</f>
        <v>0</v>
      </c>
      <c r="P97" s="59"/>
      <c r="Q97" s="59"/>
      <c r="R97" s="59"/>
      <c r="S97" s="59"/>
      <c r="T97" s="59"/>
      <c r="U97" s="59">
        <f t="shared" si="1240"/>
        <v>0</v>
      </c>
      <c r="V97" s="127">
        <f>'[11]2022'!DV92</f>
        <v>0.5</v>
      </c>
      <c r="W97" s="59">
        <f t="shared" si="1228"/>
        <v>10</v>
      </c>
      <c r="X97" s="519">
        <f>'[11]2022'!DX92</f>
        <v>0</v>
      </c>
      <c r="Y97" s="127">
        <f t="shared" si="1229"/>
        <v>0</v>
      </c>
      <c r="Z97" s="59"/>
      <c r="AA97" s="59"/>
      <c r="AB97" s="59"/>
      <c r="AC97" s="59"/>
      <c r="AD97" s="59" t="str">
        <f t="shared" si="1230"/>
        <v/>
      </c>
      <c r="AE97" s="128"/>
      <c r="AF97" s="115"/>
      <c r="AG97" s="203"/>
      <c r="AH97" s="204">
        <f t="shared" si="1231"/>
        <v>3.3476164970540978e-003</v>
      </c>
      <c r="AI97" s="204">
        <f t="shared" si="1232"/>
        <v>0</v>
      </c>
      <c r="AJ97" s="205">
        <v>10</v>
      </c>
      <c r="AK97" s="205" t="str">
        <f t="shared" si="1233"/>
        <v/>
      </c>
      <c r="AL97" s="205">
        <f t="shared" si="1234"/>
        <v>0</v>
      </c>
      <c r="AM97" s="205">
        <f t="shared" si="1235"/>
        <v>0</v>
      </c>
      <c r="AN97" s="206" t="str">
        <f t="shared" si="1236"/>
        <v/>
      </c>
      <c r="AO97" s="46" t="str">
        <f t="shared" si="1237"/>
        <v/>
      </c>
      <c r="AP97" s="46" t="str">
        <f t="shared" si="1238"/>
        <v/>
      </c>
    </row>
    <row r="98" ht="35.25" customHeight="1">
      <c r="A98" s="46">
        <v>72</v>
      </c>
      <c r="B98" s="155" t="s">
        <v>430</v>
      </c>
      <c r="C98" s="125">
        <f>'[11]2022'!B93</f>
        <v>438.69999999999999</v>
      </c>
      <c r="D98" s="138">
        <f>'[11]2022'!DP93</f>
        <v>0</v>
      </c>
      <c r="E98" s="126">
        <f>'[11]2022'!DQ93</f>
        <v>0</v>
      </c>
      <c r="F98" s="125">
        <f>'[11]2022'!DT93</f>
        <v>0</v>
      </c>
      <c r="G98" s="80">
        <f>'[11]2021'!DX73</f>
        <v>0</v>
      </c>
      <c r="H98" s="139">
        <f t="shared" si="1239"/>
        <v>0</v>
      </c>
      <c r="I98" s="59"/>
      <c r="J98" s="59"/>
      <c r="K98" s="59"/>
      <c r="L98" s="59"/>
      <c r="M98" s="59"/>
      <c r="N98" s="59"/>
      <c r="O98" s="80">
        <f>'[11]Добыча 2021'!T83</f>
        <v>0</v>
      </c>
      <c r="P98" s="59"/>
      <c r="Q98" s="59"/>
      <c r="R98" s="59"/>
      <c r="S98" s="59"/>
      <c r="T98" s="59"/>
      <c r="U98" s="80">
        <f t="shared" si="1240"/>
        <v>0</v>
      </c>
      <c r="V98" s="127">
        <f>'[11]2022'!DV93</f>
        <v>0</v>
      </c>
      <c r="W98" s="59">
        <f t="shared" si="1228"/>
        <v>0</v>
      </c>
      <c r="X98" s="519">
        <f>'[11]2022'!DX93</f>
        <v>0</v>
      </c>
      <c r="Y98" s="127">
        <f t="shared" si="1229"/>
        <v>0</v>
      </c>
      <c r="Z98" s="59"/>
      <c r="AA98" s="59"/>
      <c r="AB98" s="59"/>
      <c r="AC98" s="59"/>
      <c r="AD98" s="59" t="str">
        <f t="shared" si="1230"/>
        <v/>
      </c>
      <c r="AE98" s="128"/>
      <c r="AF98" s="115"/>
      <c r="AG98" s="203"/>
      <c r="AH98" s="204">
        <f t="shared" si="1231"/>
        <v>0</v>
      </c>
      <c r="AI98" s="204">
        <f t="shared" si="1232"/>
        <v>0</v>
      </c>
      <c r="AJ98" s="205">
        <v>10</v>
      </c>
      <c r="AK98" s="205" t="str">
        <f t="shared" si="1233"/>
        <v/>
      </c>
      <c r="AL98" s="205">
        <f t="shared" si="1234"/>
        <v>0</v>
      </c>
      <c r="AM98" s="205">
        <f t="shared" si="1235"/>
        <v>0</v>
      </c>
      <c r="AN98" s="206" t="str">
        <f t="shared" si="1236"/>
        <v/>
      </c>
      <c r="AO98" s="46" t="str">
        <f t="shared" si="1237"/>
        <v/>
      </c>
      <c r="AP98" s="46" t="str">
        <f t="shared" si="1238"/>
        <v/>
      </c>
    </row>
    <row r="99" ht="35.25" customHeight="1">
      <c r="A99" s="46">
        <v>73</v>
      </c>
      <c r="B99" s="155" t="s">
        <v>431</v>
      </c>
      <c r="C99" s="125">
        <f>'[11]2022'!B94</f>
        <v>537.20000000000005</v>
      </c>
      <c r="D99" s="149"/>
      <c r="E99" s="126">
        <f>'[11]2022'!DQ94</f>
        <v>0</v>
      </c>
      <c r="F99" s="125">
        <f>'[11]2022'!DT94</f>
        <v>0</v>
      </c>
      <c r="G99" s="150"/>
      <c r="H99" s="151"/>
      <c r="I99" s="59"/>
      <c r="J99" s="59"/>
      <c r="K99" s="59"/>
      <c r="L99" s="59"/>
      <c r="M99" s="59"/>
      <c r="N99" s="59"/>
      <c r="O99" s="150"/>
      <c r="P99" s="59"/>
      <c r="Q99" s="59"/>
      <c r="R99" s="59"/>
      <c r="S99" s="59"/>
      <c r="T99" s="59"/>
      <c r="U99" s="150"/>
      <c r="V99" s="127">
        <f>'[11]2022'!DV94</f>
        <v>0</v>
      </c>
      <c r="W99" s="59">
        <f t="shared" si="1228"/>
        <v>0</v>
      </c>
      <c r="X99" s="519">
        <f>'[11]2022'!DX94</f>
        <v>0</v>
      </c>
      <c r="Y99" s="127">
        <f t="shared" si="1229"/>
        <v>0</v>
      </c>
      <c r="Z99" s="59"/>
      <c r="AA99" s="59"/>
      <c r="AB99" s="59"/>
      <c r="AC99" s="59"/>
      <c r="AD99" s="59" t="str">
        <f t="shared" si="1230"/>
        <v/>
      </c>
      <c r="AE99" s="128"/>
      <c r="AF99" s="115"/>
      <c r="AG99" s="203"/>
      <c r="AH99" s="204">
        <f t="shared" si="1231"/>
        <v>0</v>
      </c>
      <c r="AI99" s="204">
        <f t="shared" si="1232"/>
        <v>0</v>
      </c>
      <c r="AJ99" s="205">
        <v>10</v>
      </c>
      <c r="AK99" s="205" t="str">
        <f t="shared" si="1233"/>
        <v/>
      </c>
      <c r="AL99" s="205">
        <f t="shared" si="1234"/>
        <v>0</v>
      </c>
      <c r="AM99" s="205">
        <f t="shared" si="1235"/>
        <v>0</v>
      </c>
      <c r="AN99" s="206" t="str">
        <f t="shared" si="1236"/>
        <v/>
      </c>
      <c r="AO99" s="46" t="str">
        <f t="shared" si="1237"/>
        <v/>
      </c>
      <c r="AP99" s="46" t="str">
        <f t="shared" si="1238"/>
        <v/>
      </c>
    </row>
    <row r="100" ht="35.25" customHeight="1">
      <c r="A100" s="46">
        <v>74</v>
      </c>
      <c r="B100" s="155" t="s">
        <v>432</v>
      </c>
      <c r="C100" s="125">
        <f>'[11]2022'!B95</f>
        <v>140</v>
      </c>
      <c r="D100" s="149"/>
      <c r="E100" s="126">
        <f>'[11]2022'!DQ95</f>
        <v>0</v>
      </c>
      <c r="F100" s="125">
        <f>'[11]2022'!DT95</f>
        <v>0</v>
      </c>
      <c r="G100" s="150"/>
      <c r="H100" s="151"/>
      <c r="I100" s="59"/>
      <c r="J100" s="59"/>
      <c r="K100" s="59"/>
      <c r="L100" s="59"/>
      <c r="M100" s="59"/>
      <c r="N100" s="59"/>
      <c r="O100" s="150"/>
      <c r="P100" s="59"/>
      <c r="Q100" s="59"/>
      <c r="R100" s="59"/>
      <c r="S100" s="59"/>
      <c r="T100" s="59"/>
      <c r="U100" s="150"/>
      <c r="V100" s="127">
        <f>'[11]2022'!DV95</f>
        <v>0</v>
      </c>
      <c r="W100" s="59">
        <f t="shared" ref="W100:W102" si="1241">IF(V100&gt;0,V100/E100*100,0)</f>
        <v>0</v>
      </c>
      <c r="X100" s="519">
        <f>'[11]2022'!DX95</f>
        <v>0</v>
      </c>
      <c r="Y100" s="127">
        <f t="shared" ref="Y100:Y102" si="1242">IF(X100&gt;0,X100/E100*100,0)</f>
        <v>0</v>
      </c>
      <c r="Z100" s="59"/>
      <c r="AA100" s="59"/>
      <c r="AB100" s="59"/>
      <c r="AC100" s="59"/>
      <c r="AD100" s="59" t="str">
        <f t="shared" si="1230"/>
        <v/>
      </c>
      <c r="AE100" s="128"/>
      <c r="AF100" s="115"/>
      <c r="AG100" s="203"/>
      <c r="AH100" s="204">
        <f t="shared" si="1231"/>
        <v>0</v>
      </c>
      <c r="AI100" s="204">
        <f t="shared" si="1232"/>
        <v>0</v>
      </c>
      <c r="AJ100" s="205">
        <v>10</v>
      </c>
      <c r="AK100" s="205" t="str">
        <f t="shared" si="1233"/>
        <v/>
      </c>
      <c r="AL100" s="205">
        <f t="shared" si="1234"/>
        <v>0</v>
      </c>
      <c r="AM100" s="205">
        <f t="shared" si="1235"/>
        <v>0</v>
      </c>
      <c r="AN100" s="206" t="str">
        <f t="shared" si="1236"/>
        <v/>
      </c>
      <c r="AO100" s="46" t="str">
        <f t="shared" si="1237"/>
        <v/>
      </c>
      <c r="AP100" s="46" t="str">
        <f t="shared" si="1238"/>
        <v/>
      </c>
    </row>
    <row r="101" ht="35.25" customHeight="1">
      <c r="A101" s="46">
        <v>75</v>
      </c>
      <c r="B101" s="155" t="s">
        <v>433</v>
      </c>
      <c r="C101" s="125">
        <f>'[11]2022'!B96</f>
        <v>1100</v>
      </c>
      <c r="D101" s="149"/>
      <c r="E101" s="126">
        <f>'[11]2022'!DQ96</f>
        <v>0</v>
      </c>
      <c r="F101" s="125">
        <f>'[11]2022'!DT96</f>
        <v>0</v>
      </c>
      <c r="G101" s="150"/>
      <c r="H101" s="151"/>
      <c r="I101" s="59"/>
      <c r="J101" s="59"/>
      <c r="K101" s="59"/>
      <c r="L101" s="59"/>
      <c r="M101" s="59"/>
      <c r="N101" s="59"/>
      <c r="O101" s="150"/>
      <c r="P101" s="59"/>
      <c r="Q101" s="59"/>
      <c r="R101" s="59"/>
      <c r="S101" s="59"/>
      <c r="T101" s="59"/>
      <c r="U101" s="150"/>
      <c r="V101" s="127">
        <f>'[11]2022'!DV96</f>
        <v>0</v>
      </c>
      <c r="W101" s="59">
        <f t="shared" si="1241"/>
        <v>0</v>
      </c>
      <c r="X101" s="519">
        <f>'[11]2022'!DX96</f>
        <v>0</v>
      </c>
      <c r="Y101" s="127">
        <f t="shared" si="1242"/>
        <v>0</v>
      </c>
      <c r="Z101" s="59"/>
      <c r="AA101" s="59"/>
      <c r="AB101" s="59"/>
      <c r="AC101" s="59"/>
      <c r="AD101" s="59" t="str">
        <f t="shared" si="1230"/>
        <v/>
      </c>
      <c r="AE101" s="128"/>
      <c r="AF101" s="115"/>
      <c r="AG101" s="203"/>
      <c r="AH101" s="204">
        <f t="shared" si="1231"/>
        <v>0</v>
      </c>
      <c r="AI101" s="204">
        <f t="shared" si="1232"/>
        <v>0</v>
      </c>
      <c r="AJ101" s="205">
        <v>10</v>
      </c>
      <c r="AK101" s="205" t="str">
        <f t="shared" si="1233"/>
        <v/>
      </c>
      <c r="AL101" s="205">
        <f t="shared" si="1234"/>
        <v>0</v>
      </c>
      <c r="AM101" s="205">
        <f t="shared" si="1235"/>
        <v>0</v>
      </c>
      <c r="AN101" s="206" t="str">
        <f t="shared" si="1236"/>
        <v/>
      </c>
      <c r="AO101" s="46" t="str">
        <f t="shared" si="1237"/>
        <v/>
      </c>
      <c r="AP101" s="46" t="str">
        <f t="shared" si="1238"/>
        <v/>
      </c>
    </row>
    <row r="102" ht="35.25" customHeight="1">
      <c r="A102" s="46">
        <v>76</v>
      </c>
      <c r="B102" s="155" t="s">
        <v>434</v>
      </c>
      <c r="C102" s="125">
        <f>'[11]2022'!B97</f>
        <v>310.89999999999998</v>
      </c>
      <c r="D102" s="149"/>
      <c r="E102" s="126">
        <f>'[11]2022'!DQ97</f>
        <v>0</v>
      </c>
      <c r="F102" s="125">
        <f>'[11]2022'!DT97</f>
        <v>0</v>
      </c>
      <c r="G102" s="150"/>
      <c r="H102" s="151"/>
      <c r="I102" s="59"/>
      <c r="J102" s="59"/>
      <c r="K102" s="59"/>
      <c r="L102" s="59"/>
      <c r="M102" s="59"/>
      <c r="N102" s="59"/>
      <c r="O102" s="150"/>
      <c r="P102" s="59"/>
      <c r="Q102" s="59"/>
      <c r="R102" s="59"/>
      <c r="S102" s="59"/>
      <c r="T102" s="59"/>
      <c r="U102" s="150"/>
      <c r="V102" s="127">
        <f>'[11]2022'!DV97</f>
        <v>0</v>
      </c>
      <c r="W102" s="59">
        <f t="shared" si="1241"/>
        <v>0</v>
      </c>
      <c r="X102" s="519">
        <f>'[11]2022'!DX97</f>
        <v>0</v>
      </c>
      <c r="Y102" s="127">
        <f t="shared" si="1242"/>
        <v>0</v>
      </c>
      <c r="Z102" s="59"/>
      <c r="AA102" s="59"/>
      <c r="AB102" s="59"/>
      <c r="AC102" s="59"/>
      <c r="AD102" s="59" t="str">
        <f t="shared" si="1230"/>
        <v/>
      </c>
      <c r="AE102" s="128"/>
      <c r="AF102" s="115"/>
      <c r="AG102" s="203"/>
      <c r="AH102" s="204">
        <f t="shared" si="1231"/>
        <v>0</v>
      </c>
      <c r="AI102" s="204">
        <f t="shared" si="1232"/>
        <v>0</v>
      </c>
      <c r="AJ102" s="205">
        <v>10</v>
      </c>
      <c r="AK102" s="205" t="str">
        <f t="shared" si="1233"/>
        <v/>
      </c>
      <c r="AL102" s="205">
        <f t="shared" si="1234"/>
        <v>0</v>
      </c>
      <c r="AM102" s="205">
        <f t="shared" si="1235"/>
        <v>0</v>
      </c>
      <c r="AN102" s="206" t="str">
        <f t="shared" si="1236"/>
        <v/>
      </c>
      <c r="AO102" s="46" t="str">
        <f t="shared" si="1237"/>
        <v/>
      </c>
      <c r="AP102" s="46" t="str">
        <f t="shared" si="1238"/>
        <v/>
      </c>
    </row>
    <row r="103" ht="35.25" customHeight="1">
      <c r="A103" s="46">
        <v>77</v>
      </c>
      <c r="B103" s="155" t="s">
        <v>435</v>
      </c>
      <c r="C103" s="125">
        <f>'[11]2022'!B98</f>
        <v>75.200000000000003</v>
      </c>
      <c r="D103" s="142"/>
      <c r="E103" s="126">
        <f>'[11]2022'!DQ98</f>
        <v>0</v>
      </c>
      <c r="F103" s="125">
        <f>'[11]2022'!DT98</f>
        <v>0</v>
      </c>
      <c r="G103" s="82"/>
      <c r="H103" s="143"/>
      <c r="I103" s="59"/>
      <c r="J103" s="59"/>
      <c r="K103" s="59"/>
      <c r="L103" s="59"/>
      <c r="M103" s="59"/>
      <c r="N103" s="59"/>
      <c r="O103" s="82"/>
      <c r="P103" s="59"/>
      <c r="Q103" s="59"/>
      <c r="R103" s="59"/>
      <c r="S103" s="59"/>
      <c r="T103" s="59"/>
      <c r="U103" s="82"/>
      <c r="V103" s="127">
        <f>'[11]2022'!DV98</f>
        <v>0</v>
      </c>
      <c r="W103" s="59">
        <f t="shared" si="1228"/>
        <v>0</v>
      </c>
      <c r="X103" s="519">
        <f>'[11]2022'!DX98</f>
        <v>0</v>
      </c>
      <c r="Y103" s="127">
        <f t="shared" si="1229"/>
        <v>0</v>
      </c>
      <c r="Z103" s="59"/>
      <c r="AA103" s="59"/>
      <c r="AB103" s="59"/>
      <c r="AC103" s="59"/>
      <c r="AD103" s="59" t="str">
        <f t="shared" si="1230"/>
        <v/>
      </c>
      <c r="AE103" s="128"/>
      <c r="AF103" s="115"/>
      <c r="AG103" s="203"/>
      <c r="AH103" s="204">
        <f t="shared" si="1231"/>
        <v>0</v>
      </c>
      <c r="AI103" s="204">
        <f t="shared" si="1232"/>
        <v>0</v>
      </c>
      <c r="AJ103" s="205">
        <v>10</v>
      </c>
      <c r="AK103" s="205" t="str">
        <f t="shared" si="1233"/>
        <v/>
      </c>
      <c r="AL103" s="205">
        <f t="shared" si="1234"/>
        <v>0</v>
      </c>
      <c r="AM103" s="205">
        <f t="shared" si="1235"/>
        <v>0</v>
      </c>
      <c r="AN103" s="206" t="str">
        <f t="shared" si="1236"/>
        <v/>
      </c>
      <c r="AO103" s="46" t="str">
        <f t="shared" si="1237"/>
        <v/>
      </c>
      <c r="AP103" s="46" t="str">
        <f t="shared" si="1238"/>
        <v/>
      </c>
    </row>
    <row r="104" ht="17.25" customHeight="1">
      <c r="A104" s="87"/>
      <c r="B104" s="61" t="s">
        <v>127</v>
      </c>
      <c r="C104" s="131"/>
      <c r="D104" s="130"/>
      <c r="E104" s="130"/>
      <c r="F104" s="131"/>
      <c r="G104" s="71"/>
      <c r="H104" s="127"/>
      <c r="I104" s="62"/>
      <c r="J104" s="62"/>
      <c r="K104" s="62"/>
      <c r="L104" s="132"/>
      <c r="M104" s="71"/>
      <c r="N104" s="71"/>
      <c r="O104" s="71"/>
      <c r="P104" s="71"/>
      <c r="Q104" s="71"/>
      <c r="R104" s="71"/>
      <c r="S104" s="71"/>
      <c r="T104" s="71"/>
      <c r="U104" s="59"/>
      <c r="V104" s="144"/>
      <c r="W104" s="59"/>
      <c r="X104" s="521"/>
      <c r="Y104" s="127"/>
      <c r="Z104" s="71"/>
      <c r="AA104" s="71"/>
      <c r="AB104" s="71"/>
      <c r="AC104" s="71"/>
      <c r="AD104" s="59" t="str">
        <f t="shared" si="1230"/>
        <v/>
      </c>
      <c r="AE104" s="71"/>
      <c r="AF104" s="115"/>
      <c r="AG104" s="203"/>
      <c r="AH104" s="204" t="str">
        <f t="shared" si="1231"/>
        <v/>
      </c>
      <c r="AI104" s="204">
        <f t="shared" si="1232"/>
        <v>0</v>
      </c>
      <c r="AJ104" s="205">
        <v>10</v>
      </c>
      <c r="AK104" s="205" t="str">
        <f t="shared" si="1233"/>
        <v/>
      </c>
      <c r="AL104" s="205" t="str">
        <f t="shared" si="1234"/>
        <v/>
      </c>
      <c r="AM104" s="205" t="str">
        <f t="shared" si="1235"/>
        <v/>
      </c>
      <c r="AN104" s="206" t="str">
        <f t="shared" si="1236"/>
        <v/>
      </c>
      <c r="AO104" s="46" t="str">
        <f t="shared" si="1237"/>
        <v/>
      </c>
      <c r="AP104" s="46" t="str">
        <f t="shared" si="1238"/>
        <v/>
      </c>
    </row>
    <row r="105" ht="31.5">
      <c r="A105" s="46">
        <v>78</v>
      </c>
      <c r="B105" s="72" t="s">
        <v>129</v>
      </c>
      <c r="C105" s="125">
        <f>'[11]2022'!B101</f>
        <v>384.80000000000001</v>
      </c>
      <c r="D105" s="126">
        <f>'[11]2022'!DP101</f>
        <v>24</v>
      </c>
      <c r="E105" s="126">
        <f>'[11]2022'!DQ101</f>
        <v>14</v>
      </c>
      <c r="F105" s="125">
        <f>'[11]2022'!DT101</f>
        <v>3.6382536382536385e-002</v>
      </c>
      <c r="G105" s="59">
        <f>'[11]2021'!DX76</f>
        <v>2</v>
      </c>
      <c r="H105" s="127">
        <f t="shared" si="1239"/>
        <v>8.3333333333333321</v>
      </c>
      <c r="I105" s="59"/>
      <c r="J105" s="59"/>
      <c r="K105" s="59"/>
      <c r="L105" s="59"/>
      <c r="M105" s="59"/>
      <c r="N105" s="59"/>
      <c r="O105" s="59">
        <f>'[11]Добыча 2021'!T86</f>
        <v>0</v>
      </c>
      <c r="P105" s="59"/>
      <c r="Q105" s="59"/>
      <c r="R105" s="59"/>
      <c r="S105" s="59"/>
      <c r="T105" s="59"/>
      <c r="U105" s="59">
        <f t="shared" si="1240"/>
        <v>0</v>
      </c>
      <c r="V105" s="127">
        <f>'[11]2022'!DV101</f>
        <v>1.4000000000000001</v>
      </c>
      <c r="W105" s="59">
        <f t="shared" si="1228"/>
        <v>10</v>
      </c>
      <c r="X105" s="519">
        <f>'[11]2022'!DX101</f>
        <v>1</v>
      </c>
      <c r="Y105" s="127">
        <f t="shared" si="1229"/>
        <v>7.1428571428571423</v>
      </c>
      <c r="Z105" s="59"/>
      <c r="AA105" s="59"/>
      <c r="AB105" s="59"/>
      <c r="AC105" s="59"/>
      <c r="AD105" s="59">
        <f t="shared" si="1230"/>
        <v>1</v>
      </c>
      <c r="AE105" s="128"/>
      <c r="AF105" s="115"/>
      <c r="AG105" s="203"/>
      <c r="AH105" s="204">
        <f t="shared" si="1231"/>
        <v>3.6382536382536385e-002</v>
      </c>
      <c r="AI105" s="204">
        <f t="shared" si="1232"/>
        <v>1</v>
      </c>
      <c r="AJ105" s="205">
        <v>10</v>
      </c>
      <c r="AK105" s="205" t="str">
        <f t="shared" si="1233"/>
        <v/>
      </c>
      <c r="AL105" s="205">
        <f t="shared" si="1234"/>
        <v>1</v>
      </c>
      <c r="AM105" s="205">
        <f t="shared" si="1235"/>
        <v>1</v>
      </c>
      <c r="AN105" s="206" t="str">
        <f t="shared" si="1236"/>
        <v/>
      </c>
      <c r="AO105" s="46" t="str">
        <f t="shared" si="1237"/>
        <v/>
      </c>
      <c r="AP105" s="46" t="str">
        <f t="shared" si="1238"/>
        <v/>
      </c>
    </row>
    <row r="106" ht="51.75" customHeight="1">
      <c r="A106" s="46">
        <v>79</v>
      </c>
      <c r="B106" s="79" t="s">
        <v>128</v>
      </c>
      <c r="C106" s="157">
        <f>'[11]2022'!B102</f>
        <v>396.19999999999999</v>
      </c>
      <c r="D106" s="138">
        <f>'[11]2022'!DP102</f>
        <v>38</v>
      </c>
      <c r="E106" s="138">
        <f>'[11]2022'!DQ102</f>
        <v>47</v>
      </c>
      <c r="F106" s="157">
        <f>'[11]2022'!DT102</f>
        <v>0.11862695608278648</v>
      </c>
      <c r="G106" s="59">
        <f>'[11]2021'!DX77</f>
        <v>3</v>
      </c>
      <c r="H106" s="127">
        <f t="shared" si="1239"/>
        <v>7.8947368421052628</v>
      </c>
      <c r="I106" s="59"/>
      <c r="J106" s="59"/>
      <c r="K106" s="59"/>
      <c r="L106" s="59"/>
      <c r="M106" s="80"/>
      <c r="N106" s="80"/>
      <c r="O106" s="80">
        <f>'[11]Добыча 2021'!T87</f>
        <v>0</v>
      </c>
      <c r="P106" s="80"/>
      <c r="Q106" s="80"/>
      <c r="R106" s="80"/>
      <c r="S106" s="80"/>
      <c r="T106" s="80"/>
      <c r="U106" s="59">
        <f t="shared" si="1240"/>
        <v>0</v>
      </c>
      <c r="V106" s="139">
        <f>'[11]2022'!DV102</f>
        <v>4.7000000000000002</v>
      </c>
      <c r="W106" s="59">
        <f t="shared" si="1228"/>
        <v>10</v>
      </c>
      <c r="X106" s="522">
        <f>'[11]2022'!DX102</f>
        <v>4</v>
      </c>
      <c r="Y106" s="127">
        <f t="shared" si="1229"/>
        <v>8.5106382978723403</v>
      </c>
      <c r="Z106" s="80"/>
      <c r="AA106" s="80"/>
      <c r="AB106" s="80"/>
      <c r="AC106" s="80"/>
      <c r="AD106" s="59">
        <f t="shared" si="1230"/>
        <v>4</v>
      </c>
      <c r="AE106" s="158"/>
      <c r="AF106" s="115"/>
      <c r="AG106" s="203"/>
      <c r="AH106" s="204">
        <f t="shared" si="1231"/>
        <v>0.11862695608278648</v>
      </c>
      <c r="AI106" s="204">
        <f t="shared" si="1232"/>
        <v>4</v>
      </c>
      <c r="AJ106" s="205">
        <v>10</v>
      </c>
      <c r="AK106" s="205" t="str">
        <f t="shared" si="1233"/>
        <v/>
      </c>
      <c r="AL106" s="205">
        <f t="shared" si="1234"/>
        <v>1</v>
      </c>
      <c r="AM106" s="205">
        <f t="shared" si="1235"/>
        <v>4</v>
      </c>
      <c r="AN106" s="206" t="str">
        <f t="shared" si="1236"/>
        <v/>
      </c>
      <c r="AO106" s="46" t="str">
        <f t="shared" si="1237"/>
        <v/>
      </c>
      <c r="AP106" s="46" t="str">
        <f t="shared" si="1238"/>
        <v/>
      </c>
    </row>
    <row r="107" ht="17.25" customHeight="1">
      <c r="A107" s="87"/>
      <c r="B107" s="61" t="s">
        <v>130</v>
      </c>
      <c r="C107" s="131"/>
      <c r="D107" s="130"/>
      <c r="E107" s="130"/>
      <c r="F107" s="131"/>
      <c r="G107" s="71"/>
      <c r="H107" s="127"/>
      <c r="I107" s="62"/>
      <c r="J107" s="62"/>
      <c r="K107" s="62"/>
      <c r="L107" s="132"/>
      <c r="M107" s="71"/>
      <c r="N107" s="71"/>
      <c r="O107" s="71"/>
      <c r="P107" s="71"/>
      <c r="Q107" s="71"/>
      <c r="R107" s="71"/>
      <c r="S107" s="71"/>
      <c r="T107" s="71"/>
      <c r="U107" s="59"/>
      <c r="V107" s="144"/>
      <c r="W107" s="59"/>
      <c r="X107" s="521"/>
      <c r="Y107" s="127"/>
      <c r="Z107" s="71"/>
      <c r="AA107" s="71"/>
      <c r="AB107" s="71"/>
      <c r="AC107" s="71"/>
      <c r="AD107" s="59" t="str">
        <f t="shared" si="1230"/>
        <v/>
      </c>
      <c r="AE107" s="71"/>
      <c r="AF107" s="115"/>
      <c r="AG107" s="203"/>
      <c r="AH107" s="204" t="str">
        <f t="shared" si="1231"/>
        <v/>
      </c>
      <c r="AI107" s="204">
        <f t="shared" si="1232"/>
        <v>0</v>
      </c>
      <c r="AJ107" s="205">
        <v>10</v>
      </c>
      <c r="AK107" s="205" t="str">
        <f t="shared" si="1233"/>
        <v/>
      </c>
      <c r="AL107" s="205" t="str">
        <f t="shared" si="1234"/>
        <v/>
      </c>
      <c r="AM107" s="205" t="str">
        <f t="shared" si="1235"/>
        <v/>
      </c>
      <c r="AN107" s="206" t="str">
        <f t="shared" si="1236"/>
        <v/>
      </c>
      <c r="AO107" s="46" t="str">
        <f t="shared" si="1237"/>
        <v/>
      </c>
      <c r="AP107" s="46" t="str">
        <f t="shared" si="1238"/>
        <v/>
      </c>
    </row>
    <row r="108" ht="49.5" customHeight="1">
      <c r="A108" s="46">
        <v>80</v>
      </c>
      <c r="B108" s="81" t="s">
        <v>134</v>
      </c>
      <c r="C108" s="160">
        <f>'[11]2022'!B104</f>
        <v>597.84699999999998</v>
      </c>
      <c r="D108" s="138">
        <f>'[11]2022'!DP104</f>
        <v>0</v>
      </c>
      <c r="E108" s="142">
        <f>'[11]2022'!DQ104</f>
        <v>0</v>
      </c>
      <c r="F108" s="160">
        <f>'[11]2022'!DT104</f>
        <v>0</v>
      </c>
      <c r="G108" s="80">
        <f>'[11]2021'!DX79</f>
        <v>0</v>
      </c>
      <c r="H108" s="139">
        <f t="shared" si="1239"/>
        <v>0</v>
      </c>
      <c r="I108" s="59"/>
      <c r="J108" s="59"/>
      <c r="K108" s="59"/>
      <c r="L108" s="59"/>
      <c r="M108" s="82"/>
      <c r="N108" s="82"/>
      <c r="O108" s="80">
        <f>'[11]Добыча 2021'!T89</f>
        <v>0</v>
      </c>
      <c r="P108" s="82"/>
      <c r="Q108" s="82"/>
      <c r="R108" s="82"/>
      <c r="S108" s="82"/>
      <c r="T108" s="82"/>
      <c r="U108" s="80">
        <f t="shared" si="1240"/>
        <v>0</v>
      </c>
      <c r="V108" s="143">
        <f>'[11]2022'!DV104</f>
        <v>0</v>
      </c>
      <c r="W108" s="59">
        <f t="shared" si="1228"/>
        <v>0</v>
      </c>
      <c r="X108" s="523">
        <f>'[11]2022'!DX104</f>
        <v>0</v>
      </c>
      <c r="Y108" s="127">
        <f t="shared" si="1229"/>
        <v>0</v>
      </c>
      <c r="Z108" s="82"/>
      <c r="AA108" s="82"/>
      <c r="AB108" s="82"/>
      <c r="AC108" s="82"/>
      <c r="AD108" s="59" t="str">
        <f t="shared" si="1230"/>
        <v/>
      </c>
      <c r="AE108" s="161"/>
      <c r="AF108" s="115"/>
      <c r="AG108" s="203"/>
      <c r="AH108" s="204">
        <f t="shared" si="1231"/>
        <v>0</v>
      </c>
      <c r="AI108" s="204">
        <f t="shared" si="1232"/>
        <v>0</v>
      </c>
      <c r="AJ108" s="205">
        <v>10</v>
      </c>
      <c r="AK108" s="205" t="str">
        <f t="shared" si="1233"/>
        <v/>
      </c>
      <c r="AL108" s="205">
        <f t="shared" si="1234"/>
        <v>0</v>
      </c>
      <c r="AM108" s="205">
        <f t="shared" si="1235"/>
        <v>0</v>
      </c>
      <c r="AN108" s="206" t="str">
        <f t="shared" si="1236"/>
        <v/>
      </c>
      <c r="AO108" s="46" t="str">
        <f t="shared" si="1237"/>
        <v/>
      </c>
      <c r="AP108" s="46" t="str">
        <f t="shared" si="1238"/>
        <v/>
      </c>
    </row>
    <row r="109" ht="66" customHeight="1">
      <c r="A109" s="46">
        <v>81</v>
      </c>
      <c r="B109" s="152" t="s">
        <v>436</v>
      </c>
      <c r="C109" s="160">
        <f>'[11]2022'!B105</f>
        <v>84.5</v>
      </c>
      <c r="D109" s="149"/>
      <c r="E109" s="142">
        <f>'[11]2022'!DQ105</f>
        <v>0</v>
      </c>
      <c r="F109" s="160">
        <f>'[11]2022'!DT105</f>
        <v>0</v>
      </c>
      <c r="G109" s="150"/>
      <c r="H109" s="151"/>
      <c r="I109" s="59"/>
      <c r="J109" s="59"/>
      <c r="K109" s="59"/>
      <c r="L109" s="59"/>
      <c r="M109" s="82"/>
      <c r="N109" s="82"/>
      <c r="O109" s="150"/>
      <c r="P109" s="82"/>
      <c r="Q109" s="82"/>
      <c r="R109" s="82"/>
      <c r="S109" s="82"/>
      <c r="T109" s="82"/>
      <c r="U109" s="150"/>
      <c r="V109" s="143">
        <f>'[11]2022'!DV105</f>
        <v>0</v>
      </c>
      <c r="W109" s="59">
        <f t="shared" ref="W109:W112" si="1243">IF(V109&gt;0,V109/E109*100,0)</f>
        <v>0</v>
      </c>
      <c r="X109" s="523">
        <f>'[11]2022'!DX105</f>
        <v>0</v>
      </c>
      <c r="Y109" s="127">
        <f t="shared" ref="Y109:Y112" si="1244">IF(X109&gt;0,X109/E109*100,0)</f>
        <v>0</v>
      </c>
      <c r="Z109" s="82"/>
      <c r="AA109" s="82"/>
      <c r="AB109" s="82"/>
      <c r="AC109" s="82"/>
      <c r="AD109" s="59" t="str">
        <f t="shared" si="1230"/>
        <v/>
      </c>
      <c r="AE109" s="161"/>
      <c r="AF109" s="115"/>
      <c r="AG109" s="203"/>
      <c r="AH109" s="204">
        <f t="shared" si="1231"/>
        <v>0</v>
      </c>
      <c r="AI109" s="204">
        <f t="shared" si="1232"/>
        <v>0</v>
      </c>
      <c r="AJ109" s="205">
        <v>10</v>
      </c>
      <c r="AK109" s="205" t="str">
        <f t="shared" si="1233"/>
        <v/>
      </c>
      <c r="AL109" s="205">
        <f t="shared" si="1234"/>
        <v>0</v>
      </c>
      <c r="AM109" s="205">
        <f t="shared" si="1235"/>
        <v>0</v>
      </c>
      <c r="AN109" s="206" t="str">
        <f t="shared" si="1236"/>
        <v/>
      </c>
      <c r="AO109" s="46" t="str">
        <f t="shared" si="1237"/>
        <v/>
      </c>
      <c r="AP109" s="46" t="str">
        <f t="shared" si="1238"/>
        <v/>
      </c>
    </row>
    <row r="110" ht="63.75" customHeight="1">
      <c r="A110" s="46">
        <v>82</v>
      </c>
      <c r="B110" s="152" t="s">
        <v>437</v>
      </c>
      <c r="C110" s="160">
        <f>'[11]2022'!B106</f>
        <v>70</v>
      </c>
      <c r="D110" s="142"/>
      <c r="E110" s="142">
        <f>'[11]2022'!DQ106</f>
        <v>0</v>
      </c>
      <c r="F110" s="160">
        <f>'[11]2022'!DT106</f>
        <v>0</v>
      </c>
      <c r="G110" s="82"/>
      <c r="H110" s="143"/>
      <c r="I110" s="59"/>
      <c r="J110" s="59"/>
      <c r="K110" s="59"/>
      <c r="L110" s="59"/>
      <c r="M110" s="82"/>
      <c r="N110" s="82"/>
      <c r="O110" s="82"/>
      <c r="P110" s="82"/>
      <c r="Q110" s="82"/>
      <c r="R110" s="82"/>
      <c r="S110" s="82"/>
      <c r="T110" s="82"/>
      <c r="U110" s="82"/>
      <c r="V110" s="143">
        <f>'[11]2022'!DV106</f>
        <v>0</v>
      </c>
      <c r="W110" s="59">
        <f t="shared" si="1243"/>
        <v>0</v>
      </c>
      <c r="X110" s="523">
        <f>'[11]2022'!DX106</f>
        <v>0</v>
      </c>
      <c r="Y110" s="127">
        <f t="shared" si="1244"/>
        <v>0</v>
      </c>
      <c r="Z110" s="82"/>
      <c r="AA110" s="82"/>
      <c r="AB110" s="82"/>
      <c r="AC110" s="82"/>
      <c r="AD110" s="59" t="str">
        <f t="shared" si="1230"/>
        <v/>
      </c>
      <c r="AE110" s="161"/>
      <c r="AF110" s="115"/>
      <c r="AG110" s="203"/>
      <c r="AH110" s="204">
        <f t="shared" si="1231"/>
        <v>0</v>
      </c>
      <c r="AI110" s="204">
        <f t="shared" si="1232"/>
        <v>0</v>
      </c>
      <c r="AJ110" s="205">
        <v>10</v>
      </c>
      <c r="AK110" s="205" t="str">
        <f t="shared" si="1233"/>
        <v/>
      </c>
      <c r="AL110" s="205">
        <f t="shared" si="1234"/>
        <v>0</v>
      </c>
      <c r="AM110" s="205">
        <f t="shared" si="1235"/>
        <v>0</v>
      </c>
      <c r="AN110" s="206" t="str">
        <f t="shared" si="1236"/>
        <v/>
      </c>
      <c r="AO110" s="46" t="str">
        <f t="shared" si="1237"/>
        <v/>
      </c>
      <c r="AP110" s="46" t="str">
        <f t="shared" si="1238"/>
        <v/>
      </c>
    </row>
    <row r="111" ht="68.25" customHeight="1">
      <c r="A111" s="46">
        <v>83</v>
      </c>
      <c r="B111" s="152" t="s">
        <v>438</v>
      </c>
      <c r="C111" s="125">
        <f>'[11]2022'!B107</f>
        <v>247.5</v>
      </c>
      <c r="D111" s="126">
        <f>'[11]2022'!DP107</f>
        <v>0</v>
      </c>
      <c r="E111" s="126">
        <f>'[11]2022'!DQ107</f>
        <v>0</v>
      </c>
      <c r="F111" s="125">
        <f>'[11]2022'!DT107</f>
        <v>0</v>
      </c>
      <c r="G111" s="59">
        <f>'[11]2021'!DX80</f>
        <v>0</v>
      </c>
      <c r="H111" s="127">
        <f t="shared" si="1239"/>
        <v>0</v>
      </c>
      <c r="I111" s="59"/>
      <c r="J111" s="59"/>
      <c r="K111" s="59"/>
      <c r="L111" s="59"/>
      <c r="M111" s="59"/>
      <c r="N111" s="59"/>
      <c r="O111" s="59">
        <f>'[11]Добыча 2021'!T90</f>
        <v>0</v>
      </c>
      <c r="P111" s="59"/>
      <c r="Q111" s="59"/>
      <c r="R111" s="59"/>
      <c r="S111" s="59"/>
      <c r="T111" s="59"/>
      <c r="U111" s="59">
        <f t="shared" ref="U111:U115" si="1245">IF(G111=0,0,O111/G111*100)</f>
        <v>0</v>
      </c>
      <c r="V111" s="127">
        <f>'[11]2022'!DV107</f>
        <v>0</v>
      </c>
      <c r="W111" s="59">
        <f t="shared" si="1243"/>
        <v>0</v>
      </c>
      <c r="X111" s="519">
        <f>'[11]2022'!DX107</f>
        <v>0</v>
      </c>
      <c r="Y111" s="127">
        <f t="shared" si="1244"/>
        <v>0</v>
      </c>
      <c r="Z111" s="59"/>
      <c r="AA111" s="59"/>
      <c r="AB111" s="59"/>
      <c r="AC111" s="59"/>
      <c r="AD111" s="59" t="str">
        <f t="shared" si="1230"/>
        <v/>
      </c>
      <c r="AE111" s="128"/>
      <c r="AF111" s="115"/>
      <c r="AG111" s="203"/>
      <c r="AH111" s="204">
        <f t="shared" si="1231"/>
        <v>0</v>
      </c>
      <c r="AI111" s="204">
        <f t="shared" si="1232"/>
        <v>0</v>
      </c>
      <c r="AJ111" s="205">
        <v>10</v>
      </c>
      <c r="AK111" s="205" t="str">
        <f t="shared" si="1233"/>
        <v/>
      </c>
      <c r="AL111" s="205">
        <f t="shared" si="1234"/>
        <v>0</v>
      </c>
      <c r="AM111" s="205">
        <f t="shared" si="1235"/>
        <v>0</v>
      </c>
      <c r="AN111" s="206" t="str">
        <f t="shared" si="1236"/>
        <v/>
      </c>
      <c r="AO111" s="46" t="str">
        <f t="shared" si="1237"/>
        <v/>
      </c>
      <c r="AP111" s="46" t="str">
        <f t="shared" si="1238"/>
        <v/>
      </c>
    </row>
    <row r="112" ht="39.75" customHeight="1">
      <c r="A112" s="46">
        <v>84</v>
      </c>
      <c r="B112" s="152" t="s">
        <v>439</v>
      </c>
      <c r="C112" s="125">
        <f>'[11]2022'!B108</f>
        <v>564.60000000000002</v>
      </c>
      <c r="D112" s="138">
        <f>'[11]2022'!DP108</f>
        <v>0</v>
      </c>
      <c r="E112" s="126">
        <f>'[11]2022'!DQ108</f>
        <v>0</v>
      </c>
      <c r="F112" s="125">
        <f>'[11]2022'!DT108</f>
        <v>0</v>
      </c>
      <c r="G112" s="80">
        <f>'[11]2021'!DX81</f>
        <v>0</v>
      </c>
      <c r="H112" s="139">
        <f t="shared" si="1239"/>
        <v>0</v>
      </c>
      <c r="I112" s="59"/>
      <c r="J112" s="59"/>
      <c r="K112" s="59"/>
      <c r="L112" s="59"/>
      <c r="M112" s="59"/>
      <c r="N112" s="59"/>
      <c r="O112" s="80">
        <f>'[11]Добыча 2021'!T91</f>
        <v>0</v>
      </c>
      <c r="P112" s="59"/>
      <c r="Q112" s="59"/>
      <c r="R112" s="59"/>
      <c r="S112" s="59"/>
      <c r="T112" s="59"/>
      <c r="U112" s="80">
        <f t="shared" si="1245"/>
        <v>0</v>
      </c>
      <c r="V112" s="127">
        <f>'[11]2022'!DV108</f>
        <v>0</v>
      </c>
      <c r="W112" s="59">
        <f t="shared" si="1243"/>
        <v>0</v>
      </c>
      <c r="X112" s="519">
        <f>'[11]2022'!DX108</f>
        <v>0</v>
      </c>
      <c r="Y112" s="127">
        <f t="shared" si="1244"/>
        <v>0</v>
      </c>
      <c r="Z112" s="59"/>
      <c r="AA112" s="59"/>
      <c r="AB112" s="59"/>
      <c r="AC112" s="59"/>
      <c r="AD112" s="59" t="str">
        <f t="shared" si="1230"/>
        <v/>
      </c>
      <c r="AE112" s="128"/>
      <c r="AF112" s="115"/>
      <c r="AG112" s="203"/>
      <c r="AH112" s="204">
        <f t="shared" si="1231"/>
        <v>0</v>
      </c>
      <c r="AI112" s="204">
        <f t="shared" si="1232"/>
        <v>0</v>
      </c>
      <c r="AJ112" s="205">
        <v>10</v>
      </c>
      <c r="AK112" s="205" t="str">
        <f t="shared" si="1233"/>
        <v/>
      </c>
      <c r="AL112" s="205">
        <f t="shared" si="1234"/>
        <v>0</v>
      </c>
      <c r="AM112" s="205">
        <f t="shared" si="1235"/>
        <v>0</v>
      </c>
      <c r="AN112" s="206" t="str">
        <f t="shared" si="1236"/>
        <v/>
      </c>
      <c r="AO112" s="46" t="str">
        <f t="shared" si="1237"/>
        <v/>
      </c>
      <c r="AP112" s="46" t="str">
        <f t="shared" si="1238"/>
        <v/>
      </c>
    </row>
    <row r="113" ht="38.25" customHeight="1">
      <c r="A113" s="46">
        <v>85</v>
      </c>
      <c r="B113" s="152" t="s">
        <v>440</v>
      </c>
      <c r="C113" s="125">
        <f>'[11]2022'!B109</f>
        <v>2437.1999999999998</v>
      </c>
      <c r="D113" s="142"/>
      <c r="E113" s="126">
        <f>'[11]2022'!DQ109</f>
        <v>0</v>
      </c>
      <c r="F113" s="125">
        <f>'[11]2022'!DT109</f>
        <v>0</v>
      </c>
      <c r="G113" s="82"/>
      <c r="H113" s="143"/>
      <c r="I113" s="59"/>
      <c r="J113" s="59"/>
      <c r="K113" s="59"/>
      <c r="L113" s="59"/>
      <c r="M113" s="59"/>
      <c r="N113" s="59"/>
      <c r="O113" s="82"/>
      <c r="P113" s="59"/>
      <c r="Q113" s="59"/>
      <c r="R113" s="59"/>
      <c r="S113" s="59"/>
      <c r="T113" s="59"/>
      <c r="U113" s="82"/>
      <c r="V113" s="127">
        <f>'[11]2022'!DV109</f>
        <v>0</v>
      </c>
      <c r="W113" s="59">
        <f t="shared" si="1228"/>
        <v>0</v>
      </c>
      <c r="X113" s="519">
        <f>'[11]2022'!DX109</f>
        <v>0</v>
      </c>
      <c r="Y113" s="127">
        <f t="shared" si="1229"/>
        <v>0</v>
      </c>
      <c r="Z113" s="59"/>
      <c r="AA113" s="59"/>
      <c r="AB113" s="59"/>
      <c r="AC113" s="59"/>
      <c r="AD113" s="59" t="str">
        <f t="shared" si="1230"/>
        <v/>
      </c>
      <c r="AE113" s="128"/>
      <c r="AF113" s="115"/>
      <c r="AG113" s="203"/>
      <c r="AH113" s="204">
        <f t="shared" si="1231"/>
        <v>0</v>
      </c>
      <c r="AI113" s="204">
        <f t="shared" si="1232"/>
        <v>0</v>
      </c>
      <c r="AJ113" s="205">
        <v>10</v>
      </c>
      <c r="AK113" s="205" t="str">
        <f t="shared" si="1233"/>
        <v/>
      </c>
      <c r="AL113" s="205">
        <f t="shared" si="1234"/>
        <v>0</v>
      </c>
      <c r="AM113" s="205">
        <f t="shared" si="1235"/>
        <v>0</v>
      </c>
      <c r="AN113" s="206" t="str">
        <f t="shared" si="1236"/>
        <v/>
      </c>
      <c r="AO113" s="46" t="str">
        <f t="shared" si="1237"/>
        <v/>
      </c>
      <c r="AP113" s="46" t="str">
        <f t="shared" si="1238"/>
        <v/>
      </c>
    </row>
    <row r="114" ht="17.25" customHeight="1">
      <c r="A114" s="87"/>
      <c r="B114" s="61" t="s">
        <v>137</v>
      </c>
      <c r="C114" s="131"/>
      <c r="D114" s="130"/>
      <c r="E114" s="130"/>
      <c r="F114" s="131"/>
      <c r="G114" s="71"/>
      <c r="H114" s="127"/>
      <c r="I114" s="62"/>
      <c r="J114" s="62"/>
      <c r="K114" s="62"/>
      <c r="L114" s="132"/>
      <c r="M114" s="71"/>
      <c r="N114" s="71"/>
      <c r="O114" s="71"/>
      <c r="P114" s="71"/>
      <c r="Q114" s="71"/>
      <c r="R114" s="71"/>
      <c r="S114" s="71"/>
      <c r="T114" s="71"/>
      <c r="U114" s="59"/>
      <c r="V114" s="144"/>
      <c r="W114" s="59"/>
      <c r="X114" s="521"/>
      <c r="Y114" s="127"/>
      <c r="Z114" s="71"/>
      <c r="AA114" s="71"/>
      <c r="AB114" s="71"/>
      <c r="AC114" s="71"/>
      <c r="AD114" s="59" t="str">
        <f t="shared" si="1230"/>
        <v/>
      </c>
      <c r="AE114" s="71"/>
      <c r="AF114" s="115"/>
      <c r="AG114" s="203"/>
      <c r="AH114" s="204" t="str">
        <f t="shared" si="1231"/>
        <v/>
      </c>
      <c r="AI114" s="204">
        <f t="shared" si="1232"/>
        <v>0</v>
      </c>
      <c r="AJ114" s="205">
        <v>10</v>
      </c>
      <c r="AK114" s="205" t="str">
        <f t="shared" si="1233"/>
        <v/>
      </c>
      <c r="AL114" s="205" t="str">
        <f t="shared" si="1234"/>
        <v/>
      </c>
      <c r="AM114" s="205" t="str">
        <f t="shared" si="1235"/>
        <v/>
      </c>
      <c r="AN114" s="206" t="str">
        <f t="shared" si="1236"/>
        <v/>
      </c>
      <c r="AO114" s="46" t="str">
        <f t="shared" si="1237"/>
        <v/>
      </c>
      <c r="AP114" s="46" t="str">
        <f t="shared" si="1238"/>
        <v/>
      </c>
    </row>
    <row r="115" ht="52.5" customHeight="1">
      <c r="A115" s="87">
        <v>86</v>
      </c>
      <c r="B115" s="162" t="s">
        <v>441</v>
      </c>
      <c r="C115" s="125">
        <f>'[11]2022'!B111</f>
        <v>6.7999999999999998</v>
      </c>
      <c r="D115" s="138">
        <f>'[11]2022'!DP111</f>
        <v>0</v>
      </c>
      <c r="E115" s="126">
        <f>'[11]2022'!DQ111</f>
        <v>0</v>
      </c>
      <c r="F115" s="125">
        <f>'[11]2022'!DT111</f>
        <v>0</v>
      </c>
      <c r="G115" s="80">
        <f>'[11]2021'!DX83</f>
        <v>0</v>
      </c>
      <c r="H115" s="139">
        <f>IF(G115&gt;0,G115/D115*100,0)</f>
        <v>0</v>
      </c>
      <c r="I115" s="163"/>
      <c r="J115" s="163"/>
      <c r="K115" s="163"/>
      <c r="L115" s="163"/>
      <c r="M115" s="59"/>
      <c r="N115" s="59"/>
      <c r="O115" s="80">
        <f>'[11]Добыча 2021'!T93</f>
        <v>0</v>
      </c>
      <c r="P115" s="59"/>
      <c r="Q115" s="59"/>
      <c r="R115" s="59"/>
      <c r="S115" s="59"/>
      <c r="T115" s="59"/>
      <c r="U115" s="80">
        <f t="shared" si="1245"/>
        <v>0</v>
      </c>
      <c r="V115" s="127">
        <f>'[11]2022'!DV111</f>
        <v>0</v>
      </c>
      <c r="W115" s="59">
        <f>IF(V115&gt;0,V115/E115*100,0)</f>
        <v>0</v>
      </c>
      <c r="X115" s="519">
        <f>'[11]2022'!DX111</f>
        <v>0</v>
      </c>
      <c r="Y115" s="127">
        <f>IF(X115&gt;0,X115/E115*100,0)</f>
        <v>0</v>
      </c>
      <c r="Z115" s="59"/>
      <c r="AA115" s="59"/>
      <c r="AB115" s="59"/>
      <c r="AC115" s="59"/>
      <c r="AD115" s="59" t="str">
        <f t="shared" si="1230"/>
        <v/>
      </c>
      <c r="AE115" s="128"/>
      <c r="AF115" s="115"/>
      <c r="AG115" s="203"/>
      <c r="AH115" s="204">
        <f t="shared" si="1231"/>
        <v>0</v>
      </c>
      <c r="AI115" s="204">
        <f t="shared" si="1232"/>
        <v>0</v>
      </c>
      <c r="AJ115" s="205">
        <v>10</v>
      </c>
      <c r="AK115" s="205" t="str">
        <f t="shared" si="1233"/>
        <v/>
      </c>
      <c r="AL115" s="205">
        <f t="shared" si="1234"/>
        <v>0</v>
      </c>
      <c r="AM115" s="205">
        <f t="shared" si="1235"/>
        <v>0</v>
      </c>
      <c r="AN115" s="206" t="str">
        <f t="shared" si="1236"/>
        <v/>
      </c>
      <c r="AO115" s="46" t="str">
        <f t="shared" si="1237"/>
        <v/>
      </c>
      <c r="AP115" s="46" t="str">
        <f t="shared" si="1238"/>
        <v/>
      </c>
    </row>
    <row r="116" ht="47.25">
      <c r="A116" s="46">
        <v>87</v>
      </c>
      <c r="B116" s="154" t="s">
        <v>442</v>
      </c>
      <c r="C116" s="125">
        <f>'[11]2022'!B112</f>
        <v>166.57499999999999</v>
      </c>
      <c r="D116" s="142"/>
      <c r="E116" s="126">
        <f>'[11]2022'!DQ112</f>
        <v>3</v>
      </c>
      <c r="F116" s="125">
        <f>'[11]2022'!DT112</f>
        <v>1.80099054479964e-002</v>
      </c>
      <c r="G116" s="82"/>
      <c r="H116" s="143"/>
      <c r="I116" s="59"/>
      <c r="J116" s="59"/>
      <c r="K116" s="59"/>
      <c r="L116" s="59"/>
      <c r="M116" s="59"/>
      <c r="N116" s="59"/>
      <c r="O116" s="82"/>
      <c r="P116" s="59"/>
      <c r="Q116" s="59"/>
      <c r="R116" s="59"/>
      <c r="S116" s="59"/>
      <c r="T116" s="59"/>
      <c r="U116" s="82"/>
      <c r="V116" s="127">
        <f>'[11]2022'!DV112</f>
        <v>0.30000000000000004</v>
      </c>
      <c r="W116" s="59">
        <f t="shared" si="1228"/>
        <v>10.000000000000002</v>
      </c>
      <c r="X116" s="519">
        <f>'[11]2022'!DX112</f>
        <v>0</v>
      </c>
      <c r="Y116" s="127">
        <f t="shared" si="1229"/>
        <v>0</v>
      </c>
      <c r="Z116" s="59"/>
      <c r="AA116" s="59"/>
      <c r="AB116" s="59"/>
      <c r="AC116" s="59"/>
      <c r="AD116" s="59" t="str">
        <f t="shared" si="1230"/>
        <v/>
      </c>
      <c r="AE116" s="128"/>
      <c r="AF116" s="115"/>
      <c r="AG116" s="203"/>
      <c r="AH116" s="204">
        <f t="shared" si="1231"/>
        <v>1.80099054479964e-002</v>
      </c>
      <c r="AI116" s="204">
        <f t="shared" si="1232"/>
        <v>0</v>
      </c>
      <c r="AJ116" s="205">
        <v>10</v>
      </c>
      <c r="AK116" s="205" t="str">
        <f t="shared" si="1233"/>
        <v/>
      </c>
      <c r="AL116" s="205">
        <f t="shared" si="1234"/>
        <v>0</v>
      </c>
      <c r="AM116" s="205">
        <f t="shared" si="1235"/>
        <v>0</v>
      </c>
      <c r="AN116" s="206" t="str">
        <f t="shared" si="1236"/>
        <v/>
      </c>
      <c r="AO116" s="46" t="str">
        <f t="shared" si="1237"/>
        <v/>
      </c>
      <c r="AP116" s="46" t="str">
        <f t="shared" si="1238"/>
        <v/>
      </c>
    </row>
    <row r="117" ht="51" customHeight="1">
      <c r="A117" s="87">
        <v>88</v>
      </c>
      <c r="B117" s="72" t="s">
        <v>315</v>
      </c>
      <c r="C117" s="125">
        <f>'[11]2022'!B113</f>
        <v>1572.825</v>
      </c>
      <c r="D117" s="126">
        <f>'[11]2022'!DP113</f>
        <v>0</v>
      </c>
      <c r="E117" s="126">
        <f>'[11]2022'!DQ113</f>
        <v>32</v>
      </c>
      <c r="F117" s="125">
        <f>'[11]2022'!DT113</f>
        <v>2.0345556562236741e-002</v>
      </c>
      <c r="G117" s="59">
        <f>'[11]2021'!DX84</f>
        <v>0</v>
      </c>
      <c r="H117" s="127">
        <f t="shared" si="1239"/>
        <v>0</v>
      </c>
      <c r="I117" s="62"/>
      <c r="J117" s="62"/>
      <c r="K117" s="62"/>
      <c r="L117" s="132"/>
      <c r="M117" s="59"/>
      <c r="N117" s="59"/>
      <c r="O117" s="59">
        <f>'[11]Добыча 2021'!T94</f>
        <v>0</v>
      </c>
      <c r="P117" s="59"/>
      <c r="Q117" s="59"/>
      <c r="R117" s="59"/>
      <c r="S117" s="59"/>
      <c r="T117" s="59"/>
      <c r="U117" s="59">
        <f t="shared" si="1240"/>
        <v>0</v>
      </c>
      <c r="V117" s="127">
        <f>'[11]2022'!DV113</f>
        <v>3.2000000000000002</v>
      </c>
      <c r="W117" s="59">
        <f t="shared" si="1228"/>
        <v>10</v>
      </c>
      <c r="X117" s="519">
        <f>'[11]2022'!DX113</f>
        <v>3</v>
      </c>
      <c r="Y117" s="127">
        <f t="shared" si="1229"/>
        <v>9.375</v>
      </c>
      <c r="Z117" s="59"/>
      <c r="AA117" s="59"/>
      <c r="AB117" s="59"/>
      <c r="AC117" s="59"/>
      <c r="AD117" s="59">
        <f t="shared" si="1230"/>
        <v>3</v>
      </c>
      <c r="AE117" s="128"/>
      <c r="AF117" s="115"/>
      <c r="AG117" s="203"/>
      <c r="AH117" s="204">
        <f t="shared" si="1231"/>
        <v>2.0345556562236741e-002</v>
      </c>
      <c r="AI117" s="204">
        <f t="shared" si="1232"/>
        <v>3</v>
      </c>
      <c r="AJ117" s="205">
        <v>10</v>
      </c>
      <c r="AK117" s="205" t="str">
        <f t="shared" si="1233"/>
        <v/>
      </c>
      <c r="AL117" s="205">
        <f t="shared" si="1234"/>
        <v>1</v>
      </c>
      <c r="AM117" s="205">
        <f t="shared" si="1235"/>
        <v>3</v>
      </c>
      <c r="AN117" s="206" t="str">
        <f t="shared" si="1236"/>
        <v/>
      </c>
      <c r="AO117" s="46" t="str">
        <f t="shared" si="1237"/>
        <v/>
      </c>
      <c r="AP117" s="46" t="str">
        <f t="shared" si="1238"/>
        <v/>
      </c>
    </row>
    <row r="118" ht="18.75">
      <c r="A118" s="46"/>
      <c r="B118" s="61" t="s">
        <v>141</v>
      </c>
      <c r="C118" s="131"/>
      <c r="D118" s="130"/>
      <c r="E118" s="130"/>
      <c r="F118" s="131"/>
      <c r="G118" s="59"/>
      <c r="H118" s="127"/>
      <c r="I118" s="59"/>
      <c r="J118" s="59"/>
      <c r="K118" s="59"/>
      <c r="L118" s="59"/>
      <c r="M118" s="71"/>
      <c r="N118" s="71"/>
      <c r="O118" s="71"/>
      <c r="P118" s="71"/>
      <c r="Q118" s="71"/>
      <c r="R118" s="71"/>
      <c r="S118" s="71"/>
      <c r="T118" s="71"/>
      <c r="U118" s="59"/>
      <c r="V118" s="144"/>
      <c r="W118" s="59"/>
      <c r="X118" s="521"/>
      <c r="Y118" s="127"/>
      <c r="Z118" s="71"/>
      <c r="AA118" s="71"/>
      <c r="AB118" s="71"/>
      <c r="AC118" s="71"/>
      <c r="AD118" s="59" t="str">
        <f t="shared" si="1230"/>
        <v/>
      </c>
      <c r="AE118" s="71"/>
      <c r="AF118" s="115"/>
      <c r="AG118" s="203"/>
      <c r="AH118" s="204" t="str">
        <f t="shared" si="1231"/>
        <v/>
      </c>
      <c r="AI118" s="204">
        <f t="shared" si="1232"/>
        <v>0</v>
      </c>
      <c r="AJ118" s="205">
        <v>10</v>
      </c>
      <c r="AK118" s="205" t="str">
        <f t="shared" si="1233"/>
        <v/>
      </c>
      <c r="AL118" s="205" t="str">
        <f t="shared" si="1234"/>
        <v/>
      </c>
      <c r="AM118" s="205" t="str">
        <f t="shared" si="1235"/>
        <v/>
      </c>
      <c r="AN118" s="206" t="str">
        <f t="shared" si="1236"/>
        <v/>
      </c>
      <c r="AO118" s="46" t="str">
        <f t="shared" si="1237"/>
        <v/>
      </c>
      <c r="AP118" s="46" t="str">
        <f t="shared" si="1238"/>
        <v/>
      </c>
    </row>
    <row r="119" ht="51" customHeight="1">
      <c r="A119" s="46">
        <v>89</v>
      </c>
      <c r="B119" s="72" t="s">
        <v>142</v>
      </c>
      <c r="C119" s="125">
        <f>'[11]2022'!B115</f>
        <v>867</v>
      </c>
      <c r="D119" s="126">
        <f>'[11]2022'!DP115</f>
        <v>128</v>
      </c>
      <c r="E119" s="126">
        <f>'[11]2022'!DQ115</f>
        <v>147</v>
      </c>
      <c r="F119" s="125">
        <f>'[11]2022'!DT115</f>
        <v>0.16955017301038061</v>
      </c>
      <c r="G119" s="59">
        <f>'[11]2021'!DX86</f>
        <v>12</v>
      </c>
      <c r="H119" s="127">
        <f t="shared" si="1239"/>
        <v>9.375</v>
      </c>
      <c r="I119" s="59"/>
      <c r="J119" s="59"/>
      <c r="K119" s="59"/>
      <c r="L119" s="59"/>
      <c r="M119" s="59"/>
      <c r="N119" s="59"/>
      <c r="O119" s="59">
        <f>'[11]Добыча 2021'!T96</f>
        <v>8</v>
      </c>
      <c r="P119" s="59"/>
      <c r="Q119" s="59"/>
      <c r="R119" s="59"/>
      <c r="S119" s="59"/>
      <c r="T119" s="59"/>
      <c r="U119" s="59">
        <f t="shared" si="1240"/>
        <v>66.666666666666657</v>
      </c>
      <c r="V119" s="127">
        <f>'[11]2022'!DV115</f>
        <v>14.700000000000001</v>
      </c>
      <c r="W119" s="59">
        <f t="shared" si="1228"/>
        <v>10</v>
      </c>
      <c r="X119" s="519">
        <f>'[11]2022'!DX115</f>
        <v>14</v>
      </c>
      <c r="Y119" s="127">
        <f t="shared" si="1229"/>
        <v>9.5238095238095237</v>
      </c>
      <c r="Z119" s="59"/>
      <c r="AA119" s="59"/>
      <c r="AB119" s="59"/>
      <c r="AC119" s="59"/>
      <c r="AD119" s="59">
        <f t="shared" si="1230"/>
        <v>14</v>
      </c>
      <c r="AE119" s="128"/>
      <c r="AF119" s="115"/>
      <c r="AG119" s="203"/>
      <c r="AH119" s="204">
        <f t="shared" si="1231"/>
        <v>0.16955017301038061</v>
      </c>
      <c r="AI119" s="204">
        <f t="shared" si="1232"/>
        <v>14</v>
      </c>
      <c r="AJ119" s="205">
        <v>10</v>
      </c>
      <c r="AK119" s="205" t="str">
        <f t="shared" si="1233"/>
        <v/>
      </c>
      <c r="AL119" s="205">
        <f t="shared" si="1234"/>
        <v>4</v>
      </c>
      <c r="AM119" s="205">
        <f t="shared" si="1235"/>
        <v>14</v>
      </c>
      <c r="AN119" s="206" t="str">
        <f t="shared" si="1236"/>
        <v/>
      </c>
      <c r="AO119" s="46" t="str">
        <f t="shared" si="1237"/>
        <v/>
      </c>
      <c r="AP119" s="46" t="str">
        <f t="shared" si="1238"/>
        <v/>
      </c>
    </row>
    <row r="120" ht="32.25" customHeight="1">
      <c r="A120" s="46">
        <v>90</v>
      </c>
      <c r="B120" s="72" t="s">
        <v>316</v>
      </c>
      <c r="C120" s="125">
        <f>'[11]2022'!B116</f>
        <v>385.19600000000003</v>
      </c>
      <c r="D120" s="126">
        <f>'[11]2022'!DP116</f>
        <v>9</v>
      </c>
      <c r="E120" s="126">
        <f>'[11]2022'!DQ116</f>
        <v>11</v>
      </c>
      <c r="F120" s="125">
        <f>'[11]2022'!DT116</f>
        <v>2.8556890518073915e-002</v>
      </c>
      <c r="G120" s="59">
        <f>'[11]2021'!DX87</f>
        <v>0</v>
      </c>
      <c r="H120" s="127">
        <f t="shared" si="1239"/>
        <v>0</v>
      </c>
      <c r="I120" s="59"/>
      <c r="J120" s="59"/>
      <c r="K120" s="59"/>
      <c r="L120" s="59"/>
      <c r="M120" s="59"/>
      <c r="N120" s="59"/>
      <c r="O120" s="59">
        <f>'[11]Добыча 2021'!T97</f>
        <v>0</v>
      </c>
      <c r="P120" s="59"/>
      <c r="Q120" s="59"/>
      <c r="R120" s="59"/>
      <c r="S120" s="59"/>
      <c r="T120" s="59"/>
      <c r="U120" s="59">
        <f t="shared" si="1240"/>
        <v>0</v>
      </c>
      <c r="V120" s="127">
        <f>'[11]2022'!DV116</f>
        <v>1.1000000000000001</v>
      </c>
      <c r="W120" s="59">
        <f t="shared" si="1228"/>
        <v>10</v>
      </c>
      <c r="X120" s="519">
        <f>'[11]2022'!DX116</f>
        <v>1</v>
      </c>
      <c r="Y120" s="127">
        <f t="shared" si="1229"/>
        <v>9.0909090909090917</v>
      </c>
      <c r="Z120" s="59"/>
      <c r="AA120" s="59"/>
      <c r="AB120" s="59"/>
      <c r="AC120" s="59"/>
      <c r="AD120" s="59">
        <f t="shared" si="1230"/>
        <v>1</v>
      </c>
      <c r="AE120" s="128"/>
      <c r="AF120" s="115"/>
      <c r="AG120" s="203"/>
      <c r="AH120" s="204">
        <f t="shared" si="1231"/>
        <v>2.8556890518073915e-002</v>
      </c>
      <c r="AI120" s="204">
        <f t="shared" si="1232"/>
        <v>1</v>
      </c>
      <c r="AJ120" s="205">
        <v>10</v>
      </c>
      <c r="AK120" s="205" t="str">
        <f t="shared" si="1233"/>
        <v/>
      </c>
      <c r="AL120" s="205">
        <f t="shared" si="1234"/>
        <v>1</v>
      </c>
      <c r="AM120" s="205">
        <f t="shared" si="1235"/>
        <v>1</v>
      </c>
      <c r="AN120" s="206" t="str">
        <f t="shared" si="1236"/>
        <v/>
      </c>
      <c r="AO120" s="46" t="str">
        <f t="shared" si="1237"/>
        <v/>
      </c>
      <c r="AP120" s="46" t="str">
        <f t="shared" si="1238"/>
        <v/>
      </c>
    </row>
    <row r="121" ht="32.25" customHeight="1">
      <c r="A121" s="46">
        <v>91</v>
      </c>
      <c r="B121" s="72" t="s">
        <v>317</v>
      </c>
      <c r="C121" s="125">
        <f>'[11]2022'!B117</f>
        <v>163.09700000000001</v>
      </c>
      <c r="D121" s="126">
        <f>'[11]2022'!DP117</f>
        <v>11</v>
      </c>
      <c r="E121" s="126">
        <f>'[11]2022'!DQ117</f>
        <v>21</v>
      </c>
      <c r="F121" s="125">
        <f>'[11]2022'!DT117</f>
        <v>0.12875773312813846</v>
      </c>
      <c r="G121" s="59">
        <f>'[11]2021'!DX88</f>
        <v>0</v>
      </c>
      <c r="H121" s="127">
        <f t="shared" si="1239"/>
        <v>0</v>
      </c>
      <c r="I121" s="59"/>
      <c r="J121" s="59"/>
      <c r="K121" s="59"/>
      <c r="L121" s="59"/>
      <c r="M121" s="59"/>
      <c r="N121" s="59"/>
      <c r="O121" s="59">
        <f>'[11]Добыча 2021'!T98</f>
        <v>0</v>
      </c>
      <c r="P121" s="59"/>
      <c r="Q121" s="59"/>
      <c r="R121" s="59"/>
      <c r="S121" s="59"/>
      <c r="T121" s="59"/>
      <c r="U121" s="59">
        <f t="shared" si="1240"/>
        <v>0</v>
      </c>
      <c r="V121" s="127">
        <f>'[11]2022'!DV117</f>
        <v>2.1000000000000001</v>
      </c>
      <c r="W121" s="59">
        <f t="shared" si="1228"/>
        <v>10</v>
      </c>
      <c r="X121" s="519">
        <f>'[11]2022'!DX117</f>
        <v>2</v>
      </c>
      <c r="Y121" s="127">
        <f t="shared" si="1229"/>
        <v>9.5238095238095237</v>
      </c>
      <c r="Z121" s="59"/>
      <c r="AA121" s="59"/>
      <c r="AB121" s="59"/>
      <c r="AC121" s="59"/>
      <c r="AD121" s="59">
        <f t="shared" si="1230"/>
        <v>2</v>
      </c>
      <c r="AE121" s="128"/>
      <c r="AF121" s="115"/>
      <c r="AG121" s="203"/>
      <c r="AH121" s="204">
        <f t="shared" si="1231"/>
        <v>0.12875773312813846</v>
      </c>
      <c r="AI121" s="204">
        <f t="shared" si="1232"/>
        <v>2</v>
      </c>
      <c r="AJ121" s="205">
        <v>10</v>
      </c>
      <c r="AK121" s="205" t="str">
        <f t="shared" si="1233"/>
        <v/>
      </c>
      <c r="AL121" s="205">
        <f t="shared" si="1234"/>
        <v>1</v>
      </c>
      <c r="AM121" s="205">
        <f t="shared" si="1235"/>
        <v>2</v>
      </c>
      <c r="AN121" s="206" t="str">
        <f t="shared" si="1236"/>
        <v/>
      </c>
      <c r="AO121" s="46" t="str">
        <f t="shared" si="1237"/>
        <v/>
      </c>
      <c r="AP121" s="46" t="str">
        <f t="shared" si="1238"/>
        <v/>
      </c>
    </row>
    <row r="122" ht="32.25" customHeight="1">
      <c r="A122" s="46">
        <v>92</v>
      </c>
      <c r="B122" s="72" t="s">
        <v>318</v>
      </c>
      <c r="C122" s="125">
        <f>'[11]2022'!B118</f>
        <v>49.079999999999998</v>
      </c>
      <c r="D122" s="126">
        <f>'[11]2022'!DP118</f>
        <v>0</v>
      </c>
      <c r="E122" s="126">
        <f>'[11]2022'!DQ118</f>
        <v>0</v>
      </c>
      <c r="F122" s="125">
        <f>'[11]2022'!DT118</f>
        <v>0</v>
      </c>
      <c r="G122" s="59">
        <f>'[11]2021'!DX89</f>
        <v>0</v>
      </c>
      <c r="H122" s="127">
        <f t="shared" si="1239"/>
        <v>0</v>
      </c>
      <c r="I122" s="59"/>
      <c r="J122" s="59"/>
      <c r="K122" s="59"/>
      <c r="L122" s="59"/>
      <c r="M122" s="59"/>
      <c r="N122" s="59"/>
      <c r="O122" s="59">
        <f>'[11]Добыча 2021'!T99</f>
        <v>0</v>
      </c>
      <c r="P122" s="59"/>
      <c r="Q122" s="59"/>
      <c r="R122" s="59"/>
      <c r="S122" s="59"/>
      <c r="T122" s="59"/>
      <c r="U122" s="59">
        <f t="shared" si="1240"/>
        <v>0</v>
      </c>
      <c r="V122" s="127">
        <f>'[11]2022'!DV118</f>
        <v>0</v>
      </c>
      <c r="W122" s="59">
        <f t="shared" si="1228"/>
        <v>0</v>
      </c>
      <c r="X122" s="519">
        <f>'[11]2022'!DX118</f>
        <v>0</v>
      </c>
      <c r="Y122" s="127">
        <f t="shared" si="1229"/>
        <v>0</v>
      </c>
      <c r="Z122" s="59"/>
      <c r="AA122" s="59"/>
      <c r="AB122" s="59"/>
      <c r="AC122" s="59"/>
      <c r="AD122" s="59" t="str">
        <f t="shared" si="1230"/>
        <v/>
      </c>
      <c r="AE122" s="128"/>
      <c r="AF122" s="115"/>
      <c r="AG122" s="203"/>
      <c r="AH122" s="204">
        <f t="shared" si="1231"/>
        <v>0</v>
      </c>
      <c r="AI122" s="204">
        <f t="shared" si="1232"/>
        <v>0</v>
      </c>
      <c r="AJ122" s="205">
        <v>10</v>
      </c>
      <c r="AK122" s="205" t="str">
        <f t="shared" si="1233"/>
        <v/>
      </c>
      <c r="AL122" s="205">
        <f t="shared" si="1234"/>
        <v>0</v>
      </c>
      <c r="AM122" s="205">
        <f t="shared" si="1235"/>
        <v>0</v>
      </c>
      <c r="AN122" s="206" t="str">
        <f t="shared" si="1236"/>
        <v/>
      </c>
      <c r="AO122" s="46" t="str">
        <f t="shared" si="1237"/>
        <v/>
      </c>
      <c r="AP122" s="46" t="str">
        <f t="shared" si="1238"/>
        <v/>
      </c>
    </row>
    <row r="123" ht="50.25" customHeight="1">
      <c r="A123" s="46">
        <v>93</v>
      </c>
      <c r="B123" s="72" t="s">
        <v>319</v>
      </c>
      <c r="C123" s="125">
        <f>'[11]2022'!B119</f>
        <v>151.09999999999999</v>
      </c>
      <c r="D123" s="126">
        <f>'[11]2022'!DP119</f>
        <v>6</v>
      </c>
      <c r="E123" s="126">
        <f>'[11]2022'!DQ119</f>
        <v>3</v>
      </c>
      <c r="F123" s="125">
        <f>'[11]2022'!DT119</f>
        <v>1.9854401058901391e-002</v>
      </c>
      <c r="G123" s="59">
        <f>'[11]2021'!DX90</f>
        <v>0</v>
      </c>
      <c r="H123" s="127">
        <f t="shared" si="1239"/>
        <v>0</v>
      </c>
      <c r="I123" s="59"/>
      <c r="J123" s="59"/>
      <c r="K123" s="59"/>
      <c r="L123" s="59"/>
      <c r="M123" s="59"/>
      <c r="N123" s="59"/>
      <c r="O123" s="59">
        <f>'[11]Добыча 2021'!T100</f>
        <v>0</v>
      </c>
      <c r="P123" s="59"/>
      <c r="Q123" s="59"/>
      <c r="R123" s="59"/>
      <c r="S123" s="59"/>
      <c r="T123" s="59"/>
      <c r="U123" s="59">
        <f t="shared" si="1240"/>
        <v>0</v>
      </c>
      <c r="V123" s="127">
        <f>'[11]2022'!DV119</f>
        <v>0.30000000000000004</v>
      </c>
      <c r="W123" s="59">
        <f t="shared" si="1228"/>
        <v>10.000000000000002</v>
      </c>
      <c r="X123" s="519">
        <f>'[11]2022'!DX119</f>
        <v>0</v>
      </c>
      <c r="Y123" s="127">
        <f t="shared" si="1229"/>
        <v>0</v>
      </c>
      <c r="Z123" s="59"/>
      <c r="AA123" s="59"/>
      <c r="AB123" s="59"/>
      <c r="AC123" s="59"/>
      <c r="AD123" s="59" t="str">
        <f t="shared" si="1230"/>
        <v/>
      </c>
      <c r="AE123" s="128"/>
      <c r="AF123" s="115"/>
      <c r="AG123" s="203"/>
      <c r="AH123" s="204">
        <f t="shared" si="1231"/>
        <v>1.9854401058901391e-002</v>
      </c>
      <c r="AI123" s="204">
        <f t="shared" si="1232"/>
        <v>0</v>
      </c>
      <c r="AJ123" s="205">
        <v>10</v>
      </c>
      <c r="AK123" s="205" t="str">
        <f t="shared" si="1233"/>
        <v/>
      </c>
      <c r="AL123" s="205">
        <f t="shared" si="1234"/>
        <v>0</v>
      </c>
      <c r="AM123" s="205">
        <f t="shared" si="1235"/>
        <v>0</v>
      </c>
      <c r="AN123" s="206" t="str">
        <f t="shared" si="1236"/>
        <v/>
      </c>
      <c r="AO123" s="46" t="str">
        <f t="shared" si="1237"/>
        <v/>
      </c>
      <c r="AP123" s="46" t="str">
        <f t="shared" si="1238"/>
        <v/>
      </c>
    </row>
    <row r="124" ht="34.5" customHeight="1">
      <c r="A124" s="46">
        <v>94</v>
      </c>
      <c r="B124" s="72" t="s">
        <v>320</v>
      </c>
      <c r="C124" s="125">
        <f>'[11]2022'!B120</f>
        <v>46.079999999999998</v>
      </c>
      <c r="D124" s="126">
        <f>'[11]2022'!DP120</f>
        <v>0</v>
      </c>
      <c r="E124" s="126">
        <f>'[11]2022'!DQ120</f>
        <v>0</v>
      </c>
      <c r="F124" s="125">
        <f>'[11]2022'!DT120</f>
        <v>0</v>
      </c>
      <c r="G124" s="59">
        <f>'[11]2021'!DX91</f>
        <v>0</v>
      </c>
      <c r="H124" s="127">
        <f t="shared" si="1239"/>
        <v>0</v>
      </c>
      <c r="I124" s="59"/>
      <c r="J124" s="59"/>
      <c r="K124" s="59"/>
      <c r="L124" s="59"/>
      <c r="M124" s="59"/>
      <c r="N124" s="59"/>
      <c r="O124" s="59">
        <f>'[11]Добыча 2021'!T101</f>
        <v>0</v>
      </c>
      <c r="P124" s="59"/>
      <c r="Q124" s="59"/>
      <c r="R124" s="59"/>
      <c r="S124" s="59"/>
      <c r="T124" s="59"/>
      <c r="U124" s="59">
        <f t="shared" si="1240"/>
        <v>0</v>
      </c>
      <c r="V124" s="127">
        <f>'[11]2022'!DV120</f>
        <v>0</v>
      </c>
      <c r="W124" s="59">
        <f t="shared" si="1228"/>
        <v>0</v>
      </c>
      <c r="X124" s="519">
        <f>'[11]2022'!DX120</f>
        <v>0</v>
      </c>
      <c r="Y124" s="127">
        <f t="shared" si="1229"/>
        <v>0</v>
      </c>
      <c r="Z124" s="59"/>
      <c r="AA124" s="59"/>
      <c r="AB124" s="59"/>
      <c r="AC124" s="59"/>
      <c r="AD124" s="59" t="str">
        <f t="shared" si="1230"/>
        <v/>
      </c>
      <c r="AE124" s="128"/>
      <c r="AF124" s="115"/>
      <c r="AG124" s="203"/>
      <c r="AH124" s="204">
        <f t="shared" si="1231"/>
        <v>0</v>
      </c>
      <c r="AI124" s="204">
        <f t="shared" si="1232"/>
        <v>0</v>
      </c>
      <c r="AJ124" s="205">
        <v>10</v>
      </c>
      <c r="AK124" s="205" t="str">
        <f t="shared" si="1233"/>
        <v/>
      </c>
      <c r="AL124" s="205">
        <f t="shared" si="1234"/>
        <v>0</v>
      </c>
      <c r="AM124" s="205">
        <f t="shared" si="1235"/>
        <v>0</v>
      </c>
      <c r="AN124" s="206" t="str">
        <f t="shared" si="1236"/>
        <v/>
      </c>
      <c r="AO124" s="46" t="str">
        <f t="shared" si="1237"/>
        <v/>
      </c>
      <c r="AP124" s="46" t="str">
        <f t="shared" si="1238"/>
        <v/>
      </c>
    </row>
    <row r="125" ht="53.25" customHeight="1">
      <c r="A125" s="46">
        <v>95</v>
      </c>
      <c r="B125" s="72" t="s">
        <v>321</v>
      </c>
      <c r="C125" s="125">
        <f>'[11]2022'!B121</f>
        <v>2622.0999999999999</v>
      </c>
      <c r="D125" s="126">
        <f>'[11]2022'!DP121</f>
        <v>127</v>
      </c>
      <c r="E125" s="126">
        <f>'[11]2022'!DQ121</f>
        <v>183</v>
      </c>
      <c r="F125" s="125">
        <f>'[11]2022'!DT121</f>
        <v>6.9791388581671179e-002</v>
      </c>
      <c r="G125" s="59">
        <f>'[11]2021'!DX92</f>
        <v>5</v>
      </c>
      <c r="H125" s="127">
        <f t="shared" si="1239"/>
        <v>3.9370078740157481</v>
      </c>
      <c r="I125" s="59">
        <f>'[11]2021'!DX95</f>
        <v>7</v>
      </c>
      <c r="J125" s="59"/>
      <c r="K125" s="59"/>
      <c r="L125" s="59"/>
      <c r="M125" s="59"/>
      <c r="N125" s="59"/>
      <c r="O125" s="59">
        <f>'[11]Добыча 2021'!T102</f>
        <v>0</v>
      </c>
      <c r="P125" s="59"/>
      <c r="Q125" s="59"/>
      <c r="R125" s="59"/>
      <c r="S125" s="59"/>
      <c r="T125" s="59"/>
      <c r="U125" s="59">
        <f t="shared" si="1240"/>
        <v>0</v>
      </c>
      <c r="V125" s="127">
        <f>'[11]2022'!DV121</f>
        <v>18.300000000000001</v>
      </c>
      <c r="W125" s="59">
        <f t="shared" si="1228"/>
        <v>10</v>
      </c>
      <c r="X125" s="519">
        <v>8</v>
      </c>
      <c r="Y125" s="127">
        <f t="shared" si="1229"/>
        <v>4.3715846994535523</v>
      </c>
      <c r="Z125" s="59">
        <f>'[11]2022'!DX124</f>
        <v>8</v>
      </c>
      <c r="AA125" s="59"/>
      <c r="AB125" s="59"/>
      <c r="AC125" s="59"/>
      <c r="AD125" s="59">
        <f t="shared" si="1230"/>
        <v>8</v>
      </c>
      <c r="AE125" s="128"/>
      <c r="AF125" s="115"/>
      <c r="AG125" s="203"/>
      <c r="AH125" s="204">
        <f t="shared" si="1231"/>
        <v>6.9791388581671179e-002</v>
      </c>
      <c r="AI125" s="204">
        <f t="shared" si="1232"/>
        <v>18</v>
      </c>
      <c r="AJ125" s="205">
        <v>10</v>
      </c>
      <c r="AK125" s="205" t="str">
        <f t="shared" si="1233"/>
        <v/>
      </c>
      <c r="AL125" s="205">
        <f t="shared" si="1234"/>
        <v>2</v>
      </c>
      <c r="AM125" s="205">
        <f t="shared" si="1235"/>
        <v>8</v>
      </c>
      <c r="AN125" s="206" t="str">
        <f t="shared" ref="AN125:AN188" si="1246">IF(ISNUMBER(AE125),IF(AND(AM125&gt;=AE125,AL125&lt;=AE125),"","Вне норматива или не ОДОУ"),"")</f>
        <v/>
      </c>
      <c r="AO125" s="46" t="str">
        <f t="shared" si="1237"/>
        <v xml:space="preserve">Сумма не совпадает или не ОДОУ</v>
      </c>
      <c r="AP125" s="46" t="str">
        <f t="shared" si="1238"/>
        <v/>
      </c>
    </row>
    <row r="126" ht="33" customHeight="1">
      <c r="A126" s="46">
        <v>96</v>
      </c>
      <c r="B126" s="72" t="s">
        <v>322</v>
      </c>
      <c r="C126" s="125">
        <f>'[11]2022'!B122</f>
        <v>31.664999999999999</v>
      </c>
      <c r="D126" s="126">
        <f>'[11]2022'!DP122</f>
        <v>0</v>
      </c>
      <c r="E126" s="126">
        <f>'[11]2022'!DQ122</f>
        <v>0</v>
      </c>
      <c r="F126" s="125">
        <f>'[11]2022'!DT122</f>
        <v>0</v>
      </c>
      <c r="G126" s="59">
        <f>'[11]2021'!DX93</f>
        <v>0</v>
      </c>
      <c r="H126" s="127">
        <f t="shared" si="1239"/>
        <v>0</v>
      </c>
      <c r="I126" s="59"/>
      <c r="J126" s="59"/>
      <c r="K126" s="59"/>
      <c r="L126" s="59"/>
      <c r="M126" s="59"/>
      <c r="N126" s="59"/>
      <c r="O126" s="59">
        <f>'[11]Добыча 2021'!T103</f>
        <v>0</v>
      </c>
      <c r="P126" s="59"/>
      <c r="Q126" s="59"/>
      <c r="R126" s="59"/>
      <c r="S126" s="59"/>
      <c r="T126" s="59"/>
      <c r="U126" s="59">
        <f t="shared" si="1240"/>
        <v>0</v>
      </c>
      <c r="V126" s="127">
        <f>'[11]2022'!DV122</f>
        <v>0</v>
      </c>
      <c r="W126" s="59">
        <f t="shared" si="1228"/>
        <v>0</v>
      </c>
      <c r="X126" s="519">
        <f>'[11]2022'!DX122</f>
        <v>0</v>
      </c>
      <c r="Y126" s="127">
        <f t="shared" si="1229"/>
        <v>0</v>
      </c>
      <c r="Z126" s="59"/>
      <c r="AA126" s="59"/>
      <c r="AB126" s="59"/>
      <c r="AC126" s="59"/>
      <c r="AD126" s="59" t="str">
        <f t="shared" si="1230"/>
        <v/>
      </c>
      <c r="AE126" s="128"/>
      <c r="AF126" s="115"/>
      <c r="AG126" s="203"/>
      <c r="AH126" s="204">
        <f t="shared" si="1231"/>
        <v>0</v>
      </c>
      <c r="AI126" s="204">
        <f t="shared" si="1232"/>
        <v>0</v>
      </c>
      <c r="AJ126" s="205">
        <v>10</v>
      </c>
      <c r="AK126" s="205" t="str">
        <f t="shared" si="1233"/>
        <v/>
      </c>
      <c r="AL126" s="205">
        <f t="shared" si="1234"/>
        <v>0</v>
      </c>
      <c r="AM126" s="205">
        <f t="shared" si="1235"/>
        <v>0</v>
      </c>
      <c r="AN126" s="206" t="str">
        <f t="shared" si="1246"/>
        <v/>
      </c>
      <c r="AO126" s="46" t="str">
        <f t="shared" si="1237"/>
        <v/>
      </c>
      <c r="AP126" s="46" t="str">
        <f t="shared" si="1238"/>
        <v/>
      </c>
    </row>
    <row r="127" ht="31.5">
      <c r="A127" s="46">
        <v>97</v>
      </c>
      <c r="B127" s="72" t="s">
        <v>145</v>
      </c>
      <c r="C127" s="125">
        <f>'[11]2022'!B123</f>
        <v>42</v>
      </c>
      <c r="D127" s="126">
        <f>'[11]2022'!DP123</f>
        <v>1</v>
      </c>
      <c r="E127" s="126">
        <f>'[11]2022'!DQ123</f>
        <v>2</v>
      </c>
      <c r="F127" s="125">
        <f>'[11]2022'!DT123</f>
        <v>4.7619047619047616e-002</v>
      </c>
      <c r="G127" s="59">
        <f>'[11]2021'!DX94</f>
        <v>0</v>
      </c>
      <c r="H127" s="127">
        <f t="shared" si="1239"/>
        <v>0</v>
      </c>
      <c r="I127" s="62"/>
      <c r="J127" s="62"/>
      <c r="K127" s="62"/>
      <c r="L127" s="132"/>
      <c r="M127" s="59"/>
      <c r="N127" s="59"/>
      <c r="O127" s="59">
        <f>'[11]Добыча 2021'!T104</f>
        <v>0</v>
      </c>
      <c r="P127" s="59"/>
      <c r="Q127" s="59"/>
      <c r="R127" s="59"/>
      <c r="S127" s="59"/>
      <c r="T127" s="59"/>
      <c r="U127" s="59">
        <f t="shared" si="1240"/>
        <v>0</v>
      </c>
      <c r="V127" s="127">
        <f>'[11]2022'!DV123</f>
        <v>0.20000000000000001</v>
      </c>
      <c r="W127" s="59">
        <f t="shared" si="1228"/>
        <v>10</v>
      </c>
      <c r="X127" s="519">
        <f>'[11]2022'!DX123</f>
        <v>0</v>
      </c>
      <c r="Y127" s="127">
        <f t="shared" si="1229"/>
        <v>0</v>
      </c>
      <c r="Z127" s="59"/>
      <c r="AA127" s="59"/>
      <c r="AB127" s="59"/>
      <c r="AC127" s="59"/>
      <c r="AD127" s="59" t="str">
        <f t="shared" si="1230"/>
        <v/>
      </c>
      <c r="AE127" s="128"/>
      <c r="AF127" s="115"/>
      <c r="AG127" s="203"/>
      <c r="AH127" s="204">
        <f t="shared" si="1231"/>
        <v>4.7619047619047616e-002</v>
      </c>
      <c r="AI127" s="204">
        <f t="shared" si="1232"/>
        <v>0</v>
      </c>
      <c r="AJ127" s="205">
        <v>10</v>
      </c>
      <c r="AK127" s="205" t="str">
        <f t="shared" si="1233"/>
        <v/>
      </c>
      <c r="AL127" s="205">
        <f t="shared" si="1234"/>
        <v>0</v>
      </c>
      <c r="AM127" s="205">
        <f t="shared" si="1235"/>
        <v>0</v>
      </c>
      <c r="AN127" s="206" t="str">
        <f t="shared" si="1246"/>
        <v/>
      </c>
      <c r="AO127" s="46" t="str">
        <f t="shared" si="1237"/>
        <v/>
      </c>
      <c r="AP127" s="46" t="str">
        <f t="shared" si="1238"/>
        <v/>
      </c>
    </row>
    <row r="128" ht="18.75">
      <c r="A128" s="46"/>
      <c r="B128" s="61" t="s">
        <v>153</v>
      </c>
      <c r="C128" s="131"/>
      <c r="D128" s="130"/>
      <c r="E128" s="130"/>
      <c r="F128" s="131"/>
      <c r="G128" s="59"/>
      <c r="H128" s="127"/>
      <c r="I128" s="59"/>
      <c r="J128" s="59"/>
      <c r="K128" s="59"/>
      <c r="L128" s="59"/>
      <c r="M128" s="71"/>
      <c r="N128" s="71"/>
      <c r="O128" s="71"/>
      <c r="P128" s="71"/>
      <c r="Q128" s="71"/>
      <c r="R128" s="71"/>
      <c r="S128" s="71"/>
      <c r="T128" s="71"/>
      <c r="U128" s="59"/>
      <c r="V128" s="144"/>
      <c r="W128" s="59"/>
      <c r="X128" s="521"/>
      <c r="Y128" s="127"/>
      <c r="Z128" s="71"/>
      <c r="AA128" s="71"/>
      <c r="AB128" s="71"/>
      <c r="AC128" s="71"/>
      <c r="AD128" s="59" t="str">
        <f t="shared" si="1230"/>
        <v/>
      </c>
      <c r="AE128" s="71"/>
      <c r="AF128" s="115"/>
      <c r="AG128" s="203"/>
      <c r="AH128" s="204" t="str">
        <f t="shared" si="1231"/>
        <v/>
      </c>
      <c r="AI128" s="204">
        <f t="shared" si="1232"/>
        <v>0</v>
      </c>
      <c r="AJ128" s="205">
        <v>10</v>
      </c>
      <c r="AK128" s="205" t="str">
        <f t="shared" si="1233"/>
        <v/>
      </c>
      <c r="AL128" s="205" t="str">
        <f t="shared" si="1234"/>
        <v/>
      </c>
      <c r="AM128" s="205" t="str">
        <f t="shared" si="1235"/>
        <v/>
      </c>
      <c r="AN128" s="206" t="str">
        <f t="shared" si="1246"/>
        <v/>
      </c>
      <c r="AO128" s="46" t="str">
        <f t="shared" si="1237"/>
        <v/>
      </c>
      <c r="AP128" s="46" t="str">
        <f t="shared" si="1238"/>
        <v/>
      </c>
    </row>
    <row r="129" ht="63.75" customHeight="1">
      <c r="A129" s="46">
        <v>98</v>
      </c>
      <c r="B129" s="72" t="s">
        <v>168</v>
      </c>
      <c r="C129" s="125">
        <f>'[11]2022'!B126</f>
        <v>34.731000000000002</v>
      </c>
      <c r="D129" s="126">
        <f>'[11]2022'!DP126</f>
        <v>4</v>
      </c>
      <c r="E129" s="126">
        <f>'[11]2022'!DQ126</f>
        <v>4</v>
      </c>
      <c r="F129" s="125">
        <f>'[11]2022'!DT126</f>
        <v>0.11517088480032248</v>
      </c>
      <c r="G129" s="59">
        <f>'[11]2021'!DX97</f>
        <v>0</v>
      </c>
      <c r="H129" s="127">
        <f t="shared" si="1239"/>
        <v>0</v>
      </c>
      <c r="I129" s="59"/>
      <c r="J129" s="59"/>
      <c r="K129" s="59"/>
      <c r="L129" s="59"/>
      <c r="M129" s="59"/>
      <c r="N129" s="59"/>
      <c r="O129" s="59">
        <f>'[11]Добыча 2021'!T107</f>
        <v>0</v>
      </c>
      <c r="P129" s="59"/>
      <c r="Q129" s="59"/>
      <c r="R129" s="59"/>
      <c r="S129" s="59"/>
      <c r="T129" s="59"/>
      <c r="U129" s="59">
        <f t="shared" si="1240"/>
        <v>0</v>
      </c>
      <c r="V129" s="127">
        <f>'[11]2022'!DV126</f>
        <v>0.40000000000000002</v>
      </c>
      <c r="W129" s="59">
        <f t="shared" si="1228"/>
        <v>10</v>
      </c>
      <c r="X129" s="519">
        <f>'[11]2022'!DX126</f>
        <v>0</v>
      </c>
      <c r="Y129" s="127">
        <f t="shared" si="1229"/>
        <v>0</v>
      </c>
      <c r="Z129" s="59"/>
      <c r="AA129" s="59"/>
      <c r="AB129" s="59"/>
      <c r="AC129" s="59"/>
      <c r="AD129" s="59" t="str">
        <f t="shared" si="1230"/>
        <v/>
      </c>
      <c r="AE129" s="128"/>
      <c r="AF129" s="115"/>
      <c r="AG129" s="203"/>
      <c r="AH129" s="204">
        <f t="shared" si="1231"/>
        <v>0.11517088480032248</v>
      </c>
      <c r="AI129" s="204">
        <f t="shared" si="1232"/>
        <v>0</v>
      </c>
      <c r="AJ129" s="205">
        <v>10</v>
      </c>
      <c r="AK129" s="205" t="str">
        <f t="shared" si="1233"/>
        <v/>
      </c>
      <c r="AL129" s="205">
        <f t="shared" si="1234"/>
        <v>0</v>
      </c>
      <c r="AM129" s="205">
        <f t="shared" si="1235"/>
        <v>0</v>
      </c>
      <c r="AN129" s="206" t="str">
        <f t="shared" si="1246"/>
        <v/>
      </c>
      <c r="AO129" s="46" t="str">
        <f t="shared" si="1237"/>
        <v/>
      </c>
      <c r="AP129" s="46" t="str">
        <f t="shared" si="1238"/>
        <v/>
      </c>
    </row>
    <row r="130" ht="87.75" customHeight="1">
      <c r="A130" s="46">
        <v>99</v>
      </c>
      <c r="B130" s="72" t="s">
        <v>156</v>
      </c>
      <c r="C130" s="125">
        <f>'[11]2022'!B127</f>
        <v>46.969999999999999</v>
      </c>
      <c r="D130" s="126">
        <f>'[11]2022'!DP127</f>
        <v>8</v>
      </c>
      <c r="E130" s="126">
        <f>'[11]2022'!DQ127</f>
        <v>18</v>
      </c>
      <c r="F130" s="125">
        <f>'[11]2022'!DT127</f>
        <v>0.38322333404300618</v>
      </c>
      <c r="G130" s="59">
        <f>'[11]2021'!DX98</f>
        <v>0</v>
      </c>
      <c r="H130" s="127">
        <f t="shared" si="1239"/>
        <v>0</v>
      </c>
      <c r="I130" s="59"/>
      <c r="J130" s="59"/>
      <c r="K130" s="59"/>
      <c r="L130" s="59"/>
      <c r="M130" s="59"/>
      <c r="N130" s="59"/>
      <c r="O130" s="59">
        <f>'[11]Добыча 2021'!T108</f>
        <v>0</v>
      </c>
      <c r="P130" s="59"/>
      <c r="Q130" s="59"/>
      <c r="R130" s="59"/>
      <c r="S130" s="59"/>
      <c r="T130" s="59"/>
      <c r="U130" s="59">
        <f t="shared" si="1240"/>
        <v>0</v>
      </c>
      <c r="V130" s="127">
        <f>'[11]2022'!DV127</f>
        <v>1.8</v>
      </c>
      <c r="W130" s="59">
        <f t="shared" si="1228"/>
        <v>10</v>
      </c>
      <c r="X130" s="519">
        <f>'[11]2022'!DX127</f>
        <v>1</v>
      </c>
      <c r="Y130" s="127">
        <f t="shared" si="1229"/>
        <v>5.5555555555555554</v>
      </c>
      <c r="Z130" s="59"/>
      <c r="AA130" s="59"/>
      <c r="AB130" s="59"/>
      <c r="AC130" s="59"/>
      <c r="AD130" s="59">
        <f t="shared" si="1230"/>
        <v>1</v>
      </c>
      <c r="AE130" s="128"/>
      <c r="AF130" s="115"/>
      <c r="AG130" s="203"/>
      <c r="AH130" s="204">
        <f t="shared" si="1231"/>
        <v>0.38322333404300618</v>
      </c>
      <c r="AI130" s="204">
        <f t="shared" si="1232"/>
        <v>1</v>
      </c>
      <c r="AJ130" s="205">
        <v>10</v>
      </c>
      <c r="AK130" s="205" t="str">
        <f t="shared" si="1233"/>
        <v/>
      </c>
      <c r="AL130" s="205">
        <f t="shared" si="1234"/>
        <v>1</v>
      </c>
      <c r="AM130" s="205">
        <f t="shared" si="1235"/>
        <v>1</v>
      </c>
      <c r="AN130" s="206" t="str">
        <f t="shared" si="1246"/>
        <v/>
      </c>
      <c r="AO130" s="46" t="str">
        <f t="shared" si="1237"/>
        <v/>
      </c>
      <c r="AP130" s="46" t="str">
        <f t="shared" si="1238"/>
        <v/>
      </c>
    </row>
    <row r="131" ht="65.25" customHeight="1">
      <c r="A131" s="46">
        <v>100</v>
      </c>
      <c r="B131" s="72" t="s">
        <v>323</v>
      </c>
      <c r="C131" s="125">
        <f>'[11]2022'!B128</f>
        <v>9.1639999999999997</v>
      </c>
      <c r="D131" s="126">
        <f>'[11]2022'!DP128</f>
        <v>1</v>
      </c>
      <c r="E131" s="126">
        <f>'[11]2022'!DQ128</f>
        <v>2</v>
      </c>
      <c r="F131" s="125">
        <f>'[11]2022'!DT128</f>
        <v>0.21824530772588391</v>
      </c>
      <c r="G131" s="59">
        <f>'[11]2021'!DX99</f>
        <v>0</v>
      </c>
      <c r="H131" s="127">
        <f t="shared" si="1239"/>
        <v>0</v>
      </c>
      <c r="I131" s="59"/>
      <c r="J131" s="59"/>
      <c r="K131" s="59"/>
      <c r="L131" s="59"/>
      <c r="M131" s="59"/>
      <c r="N131" s="59"/>
      <c r="O131" s="59">
        <f>'[11]Добыча 2021'!T109</f>
        <v>0</v>
      </c>
      <c r="P131" s="59"/>
      <c r="Q131" s="59"/>
      <c r="R131" s="59"/>
      <c r="S131" s="59"/>
      <c r="T131" s="59"/>
      <c r="U131" s="59">
        <f t="shared" si="1240"/>
        <v>0</v>
      </c>
      <c r="V131" s="127">
        <f>'[11]2022'!DV128</f>
        <v>0.20000000000000001</v>
      </c>
      <c r="W131" s="59">
        <f t="shared" si="1228"/>
        <v>10</v>
      </c>
      <c r="X131" s="519">
        <f>'[11]2022'!DX128</f>
        <v>0</v>
      </c>
      <c r="Y131" s="127">
        <f t="shared" si="1229"/>
        <v>0</v>
      </c>
      <c r="Z131" s="59"/>
      <c r="AA131" s="59"/>
      <c r="AB131" s="59"/>
      <c r="AC131" s="59"/>
      <c r="AD131" s="59" t="str">
        <f t="shared" si="1230"/>
        <v/>
      </c>
      <c r="AE131" s="128"/>
      <c r="AF131" s="115"/>
      <c r="AG131" s="203"/>
      <c r="AH131" s="204">
        <f t="shared" si="1231"/>
        <v>0.21824530772588391</v>
      </c>
      <c r="AI131" s="204">
        <f t="shared" si="1232"/>
        <v>0</v>
      </c>
      <c r="AJ131" s="205">
        <v>10</v>
      </c>
      <c r="AK131" s="205" t="str">
        <f t="shared" si="1233"/>
        <v/>
      </c>
      <c r="AL131" s="205">
        <f t="shared" si="1234"/>
        <v>0</v>
      </c>
      <c r="AM131" s="205">
        <f t="shared" si="1235"/>
        <v>0</v>
      </c>
      <c r="AN131" s="206" t="str">
        <f t="shared" si="1246"/>
        <v/>
      </c>
      <c r="AO131" s="46" t="str">
        <f t="shared" si="1237"/>
        <v/>
      </c>
      <c r="AP131" s="46" t="str">
        <f t="shared" si="1238"/>
        <v/>
      </c>
    </row>
    <row r="132" ht="50.25" customHeight="1">
      <c r="A132" s="46">
        <v>101</v>
      </c>
      <c r="B132" s="72" t="s">
        <v>324</v>
      </c>
      <c r="C132" s="125">
        <f>'[11]2022'!B129</f>
        <v>22.285</v>
      </c>
      <c r="D132" s="126">
        <f>'[11]2022'!DP129</f>
        <v>4</v>
      </c>
      <c r="E132" s="126">
        <f>'[11]2022'!DQ129</f>
        <v>5</v>
      </c>
      <c r="F132" s="125">
        <f>'[11]2022'!DT129</f>
        <v>0.22436616558223019</v>
      </c>
      <c r="G132" s="59">
        <f>'[11]2021'!DX100</f>
        <v>0</v>
      </c>
      <c r="H132" s="127">
        <f t="shared" si="1239"/>
        <v>0</v>
      </c>
      <c r="I132" s="59"/>
      <c r="J132" s="59"/>
      <c r="K132" s="59"/>
      <c r="L132" s="59"/>
      <c r="M132" s="59"/>
      <c r="N132" s="59"/>
      <c r="O132" s="59">
        <f>'[11]Добыча 2021'!T110</f>
        <v>0</v>
      </c>
      <c r="P132" s="59"/>
      <c r="Q132" s="59"/>
      <c r="R132" s="59"/>
      <c r="S132" s="59"/>
      <c r="T132" s="59"/>
      <c r="U132" s="59">
        <f t="shared" si="1240"/>
        <v>0</v>
      </c>
      <c r="V132" s="127">
        <f>'[11]2022'!DV129</f>
        <v>0.5</v>
      </c>
      <c r="W132" s="59">
        <f t="shared" si="1228"/>
        <v>10</v>
      </c>
      <c r="X132" s="519">
        <f>'[11]2022'!DX129</f>
        <v>0</v>
      </c>
      <c r="Y132" s="127">
        <f t="shared" si="1229"/>
        <v>0</v>
      </c>
      <c r="Z132" s="59"/>
      <c r="AA132" s="59"/>
      <c r="AB132" s="59"/>
      <c r="AC132" s="59"/>
      <c r="AD132" s="59" t="str">
        <f t="shared" si="1230"/>
        <v/>
      </c>
      <c r="AE132" s="128"/>
      <c r="AF132" s="115"/>
      <c r="AG132" s="203"/>
      <c r="AH132" s="204">
        <f t="shared" si="1231"/>
        <v>0.22436616558223019</v>
      </c>
      <c r="AI132" s="204">
        <f t="shared" si="1232"/>
        <v>0</v>
      </c>
      <c r="AJ132" s="205">
        <v>10</v>
      </c>
      <c r="AK132" s="205" t="str">
        <f t="shared" si="1233"/>
        <v/>
      </c>
      <c r="AL132" s="205">
        <f t="shared" si="1234"/>
        <v>0</v>
      </c>
      <c r="AM132" s="205">
        <f t="shared" si="1235"/>
        <v>0</v>
      </c>
      <c r="AN132" s="206" t="str">
        <f t="shared" si="1246"/>
        <v/>
      </c>
      <c r="AO132" s="46" t="str">
        <f t="shared" si="1237"/>
        <v/>
      </c>
      <c r="AP132" s="46" t="str">
        <f t="shared" si="1238"/>
        <v/>
      </c>
    </row>
    <row r="133" ht="31.5">
      <c r="A133" s="46">
        <v>102</v>
      </c>
      <c r="B133" s="72" t="s">
        <v>155</v>
      </c>
      <c r="C133" s="125">
        <f>'[11]2022'!B130</f>
        <v>62.600000000000001</v>
      </c>
      <c r="D133" s="126">
        <f>'[11]2022'!DP130</f>
        <v>38</v>
      </c>
      <c r="E133" s="126">
        <f>'[11]2022'!DQ130</f>
        <v>0</v>
      </c>
      <c r="F133" s="125">
        <f>'[11]2022'!DT130</f>
        <v>0</v>
      </c>
      <c r="G133" s="59">
        <f>'[11]2021'!DX101</f>
        <v>3</v>
      </c>
      <c r="H133" s="127">
        <f t="shared" si="1239"/>
        <v>7.8947368421052628</v>
      </c>
      <c r="I133" s="59"/>
      <c r="J133" s="59"/>
      <c r="K133" s="59"/>
      <c r="L133" s="59"/>
      <c r="M133" s="59"/>
      <c r="N133" s="59"/>
      <c r="O133" s="59">
        <f>'[11]Добыча 2021'!T111</f>
        <v>0</v>
      </c>
      <c r="P133" s="59"/>
      <c r="Q133" s="59"/>
      <c r="R133" s="59"/>
      <c r="S133" s="59"/>
      <c r="T133" s="59"/>
      <c r="U133" s="59">
        <f t="shared" si="1240"/>
        <v>0</v>
      </c>
      <c r="V133" s="127">
        <f>'[11]2022'!DV130</f>
        <v>0</v>
      </c>
      <c r="W133" s="59">
        <f t="shared" si="1228"/>
        <v>0</v>
      </c>
      <c r="X133" s="519">
        <f>'[11]2022'!DX130</f>
        <v>0</v>
      </c>
      <c r="Y133" s="127">
        <f t="shared" si="1229"/>
        <v>0</v>
      </c>
      <c r="Z133" s="59"/>
      <c r="AA133" s="59"/>
      <c r="AB133" s="59"/>
      <c r="AC133" s="59"/>
      <c r="AD133" s="59" t="str">
        <f t="shared" si="1230"/>
        <v/>
      </c>
      <c r="AE133" s="128"/>
      <c r="AF133" s="115"/>
      <c r="AG133" s="203"/>
      <c r="AH133" s="204">
        <f t="shared" si="1231"/>
        <v>0</v>
      </c>
      <c r="AI133" s="204">
        <f t="shared" si="1232"/>
        <v>0</v>
      </c>
      <c r="AJ133" s="205">
        <v>10</v>
      </c>
      <c r="AK133" s="205" t="str">
        <f t="shared" si="1233"/>
        <v/>
      </c>
      <c r="AL133" s="205">
        <f t="shared" si="1234"/>
        <v>0</v>
      </c>
      <c r="AM133" s="205">
        <f t="shared" si="1235"/>
        <v>0</v>
      </c>
      <c r="AN133" s="206" t="str">
        <f t="shared" si="1246"/>
        <v/>
      </c>
      <c r="AO133" s="46" t="str">
        <f t="shared" si="1237"/>
        <v/>
      </c>
      <c r="AP133" s="46" t="str">
        <f t="shared" si="1238"/>
        <v/>
      </c>
    </row>
    <row r="134" ht="31.5">
      <c r="A134" s="46">
        <v>103</v>
      </c>
      <c r="B134" s="72" t="s">
        <v>154</v>
      </c>
      <c r="C134" s="125">
        <f>'[11]2022'!B131</f>
        <v>8.4000000000000004</v>
      </c>
      <c r="D134" s="126">
        <f>'[11]2022'!DP131</f>
        <v>6</v>
      </c>
      <c r="E134" s="126">
        <f>'[11]2022'!DQ131</f>
        <v>0</v>
      </c>
      <c r="F134" s="125">
        <f>'[11]2022'!DT131</f>
        <v>0</v>
      </c>
      <c r="G134" s="59">
        <f>'[11]2021'!DX102</f>
        <v>0</v>
      </c>
      <c r="H134" s="127">
        <f t="shared" si="1239"/>
        <v>0</v>
      </c>
      <c r="I134" s="59"/>
      <c r="J134" s="59"/>
      <c r="K134" s="59"/>
      <c r="L134" s="59"/>
      <c r="M134" s="59"/>
      <c r="N134" s="59"/>
      <c r="O134" s="59">
        <f>'[11]Добыча 2021'!T112</f>
        <v>0</v>
      </c>
      <c r="P134" s="59"/>
      <c r="Q134" s="59"/>
      <c r="R134" s="59"/>
      <c r="S134" s="59"/>
      <c r="T134" s="59"/>
      <c r="U134" s="59">
        <f t="shared" si="1240"/>
        <v>0</v>
      </c>
      <c r="V134" s="127">
        <f>'[11]2022'!DV131</f>
        <v>0</v>
      </c>
      <c r="W134" s="59">
        <f t="shared" si="1228"/>
        <v>0</v>
      </c>
      <c r="X134" s="519">
        <f>'[11]2022'!DX131</f>
        <v>0</v>
      </c>
      <c r="Y134" s="127">
        <f t="shared" si="1229"/>
        <v>0</v>
      </c>
      <c r="Z134" s="59"/>
      <c r="AA134" s="59"/>
      <c r="AB134" s="59"/>
      <c r="AC134" s="59"/>
      <c r="AD134" s="59" t="str">
        <f t="shared" si="1230"/>
        <v/>
      </c>
      <c r="AE134" s="128"/>
      <c r="AF134" s="115"/>
      <c r="AG134" s="203"/>
      <c r="AH134" s="204">
        <f t="shared" si="1231"/>
        <v>0</v>
      </c>
      <c r="AI134" s="204">
        <f t="shared" si="1232"/>
        <v>0</v>
      </c>
      <c r="AJ134" s="205">
        <v>10</v>
      </c>
      <c r="AK134" s="205" t="str">
        <f t="shared" si="1233"/>
        <v/>
      </c>
      <c r="AL134" s="205">
        <f t="shared" si="1234"/>
        <v>0</v>
      </c>
      <c r="AM134" s="205">
        <f t="shared" si="1235"/>
        <v>0</v>
      </c>
      <c r="AN134" s="206" t="str">
        <f t="shared" si="1246"/>
        <v/>
      </c>
      <c r="AO134" s="46" t="str">
        <f t="shared" si="1237"/>
        <v/>
      </c>
      <c r="AP134" s="46" t="str">
        <f t="shared" si="1238"/>
        <v/>
      </c>
    </row>
    <row r="135" ht="48" customHeight="1">
      <c r="A135" s="46">
        <v>104</v>
      </c>
      <c r="B135" s="72" t="s">
        <v>163</v>
      </c>
      <c r="C135" s="125">
        <f>'[11]2022'!B132</f>
        <v>40.399999999999999</v>
      </c>
      <c r="D135" s="126">
        <f>'[11]2022'!DP132</f>
        <v>10</v>
      </c>
      <c r="E135" s="126">
        <f>'[11]2022'!DQ132</f>
        <v>12</v>
      </c>
      <c r="F135" s="125">
        <f>'[11]2022'!DT132</f>
        <v>0.29702970297029702</v>
      </c>
      <c r="G135" s="59">
        <f>'[11]2021'!DX103</f>
        <v>1</v>
      </c>
      <c r="H135" s="127">
        <f t="shared" si="1239"/>
        <v>10</v>
      </c>
      <c r="I135" s="59"/>
      <c r="J135" s="59"/>
      <c r="K135" s="59"/>
      <c r="L135" s="59"/>
      <c r="M135" s="59"/>
      <c r="N135" s="59"/>
      <c r="O135" s="59">
        <f>'[11]Добыча 2021'!T113</f>
        <v>0</v>
      </c>
      <c r="P135" s="59"/>
      <c r="Q135" s="59"/>
      <c r="R135" s="59"/>
      <c r="S135" s="59"/>
      <c r="T135" s="59"/>
      <c r="U135" s="59">
        <f t="shared" si="1240"/>
        <v>0</v>
      </c>
      <c r="V135" s="127">
        <f>'[11]2022'!DV132</f>
        <v>1.2000000000000002</v>
      </c>
      <c r="W135" s="59">
        <f t="shared" si="1228"/>
        <v>10.000000000000002</v>
      </c>
      <c r="X135" s="519">
        <f>'[11]2022'!DX132</f>
        <v>1</v>
      </c>
      <c r="Y135" s="127">
        <f t="shared" si="1229"/>
        <v>8.3333333333333321</v>
      </c>
      <c r="Z135" s="59"/>
      <c r="AA135" s="59"/>
      <c r="AB135" s="59"/>
      <c r="AC135" s="59"/>
      <c r="AD135" s="59">
        <f t="shared" si="1230"/>
        <v>1</v>
      </c>
      <c r="AE135" s="128"/>
      <c r="AF135" s="115"/>
      <c r="AG135" s="203"/>
      <c r="AH135" s="204">
        <f t="shared" si="1231"/>
        <v>0.29702970297029702</v>
      </c>
      <c r="AI135" s="204">
        <f t="shared" si="1232"/>
        <v>1</v>
      </c>
      <c r="AJ135" s="205">
        <v>10</v>
      </c>
      <c r="AK135" s="205" t="str">
        <f t="shared" si="1233"/>
        <v/>
      </c>
      <c r="AL135" s="205">
        <f t="shared" si="1234"/>
        <v>1</v>
      </c>
      <c r="AM135" s="205">
        <f t="shared" si="1235"/>
        <v>1</v>
      </c>
      <c r="AN135" s="206" t="str">
        <f t="shared" si="1246"/>
        <v/>
      </c>
      <c r="AO135" s="46" t="str">
        <f t="shared" si="1237"/>
        <v/>
      </c>
      <c r="AP135" s="46" t="str">
        <f t="shared" si="1238"/>
        <v/>
      </c>
    </row>
    <row r="136" ht="47.25">
      <c r="A136" s="46">
        <v>105</v>
      </c>
      <c r="B136" s="72" t="s">
        <v>325</v>
      </c>
      <c r="C136" s="125">
        <f>'[11]2022'!B133</f>
        <v>25.609999999999999</v>
      </c>
      <c r="D136" s="126">
        <f>'[11]2022'!DP133</f>
        <v>1</v>
      </c>
      <c r="E136" s="126">
        <f>'[11]2022'!DQ133</f>
        <v>5</v>
      </c>
      <c r="F136" s="125">
        <f>'[11]2022'!DT133</f>
        <v>0.19523623584537292</v>
      </c>
      <c r="G136" s="59">
        <f>'[11]2021'!DX104</f>
        <v>0</v>
      </c>
      <c r="H136" s="127">
        <f t="shared" si="1239"/>
        <v>0</v>
      </c>
      <c r="I136" s="59"/>
      <c r="J136" s="59"/>
      <c r="K136" s="59"/>
      <c r="L136" s="59"/>
      <c r="M136" s="59"/>
      <c r="N136" s="59"/>
      <c r="O136" s="59">
        <f>'[11]Добыча 2021'!T114</f>
        <v>0</v>
      </c>
      <c r="P136" s="59"/>
      <c r="Q136" s="59"/>
      <c r="R136" s="59"/>
      <c r="S136" s="59"/>
      <c r="T136" s="59"/>
      <c r="U136" s="59">
        <f t="shared" si="1240"/>
        <v>0</v>
      </c>
      <c r="V136" s="127">
        <f>'[11]2022'!DV133</f>
        <v>0.5</v>
      </c>
      <c r="W136" s="59">
        <f t="shared" si="1228"/>
        <v>10</v>
      </c>
      <c r="X136" s="519">
        <f>'[11]2022'!DX133</f>
        <v>0</v>
      </c>
      <c r="Y136" s="127">
        <f t="shared" si="1229"/>
        <v>0</v>
      </c>
      <c r="Z136" s="59"/>
      <c r="AA136" s="59"/>
      <c r="AB136" s="59"/>
      <c r="AC136" s="59"/>
      <c r="AD136" s="59" t="str">
        <f t="shared" si="1230"/>
        <v/>
      </c>
      <c r="AE136" s="128"/>
      <c r="AF136" s="115"/>
      <c r="AG136" s="203"/>
      <c r="AH136" s="204">
        <f t="shared" si="1231"/>
        <v>0.19523623584537292</v>
      </c>
      <c r="AI136" s="204">
        <f t="shared" si="1232"/>
        <v>0</v>
      </c>
      <c r="AJ136" s="205">
        <v>10</v>
      </c>
      <c r="AK136" s="205" t="str">
        <f t="shared" si="1233"/>
        <v/>
      </c>
      <c r="AL136" s="205">
        <f t="shared" si="1234"/>
        <v>0</v>
      </c>
      <c r="AM136" s="205">
        <f t="shared" si="1235"/>
        <v>0</v>
      </c>
      <c r="AN136" s="206" t="str">
        <f t="shared" si="1246"/>
        <v/>
      </c>
      <c r="AO136" s="46" t="str">
        <f t="shared" si="1237"/>
        <v/>
      </c>
      <c r="AP136" s="46" t="str">
        <f t="shared" si="1238"/>
        <v/>
      </c>
    </row>
    <row r="137" ht="47.25">
      <c r="A137" s="46">
        <v>106</v>
      </c>
      <c r="B137" s="72" t="s">
        <v>326</v>
      </c>
      <c r="C137" s="125">
        <f>'[11]2022'!B134</f>
        <v>16.600000000000001</v>
      </c>
      <c r="D137" s="126">
        <f>'[11]2022'!DP134</f>
        <v>1</v>
      </c>
      <c r="E137" s="126">
        <f>'[11]2022'!DQ134</f>
        <v>4</v>
      </c>
      <c r="F137" s="125">
        <f>'[11]2022'!DT134</f>
        <v>0.24096385542168672</v>
      </c>
      <c r="G137" s="59">
        <f>'[11]2021'!DX105</f>
        <v>0</v>
      </c>
      <c r="H137" s="127">
        <f t="shared" si="1239"/>
        <v>0</v>
      </c>
      <c r="I137" s="59"/>
      <c r="J137" s="59"/>
      <c r="K137" s="59"/>
      <c r="L137" s="59"/>
      <c r="M137" s="59"/>
      <c r="N137" s="59"/>
      <c r="O137" s="59">
        <f>'[11]Добыча 2021'!T115</f>
        <v>0</v>
      </c>
      <c r="P137" s="59"/>
      <c r="Q137" s="59"/>
      <c r="R137" s="59"/>
      <c r="S137" s="59"/>
      <c r="T137" s="59"/>
      <c r="U137" s="59">
        <f t="shared" si="1240"/>
        <v>0</v>
      </c>
      <c r="V137" s="127">
        <f>'[11]2022'!DV134</f>
        <v>0.40000000000000002</v>
      </c>
      <c r="W137" s="59">
        <f t="shared" si="1228"/>
        <v>10</v>
      </c>
      <c r="X137" s="519">
        <f>'[11]2022'!DX134</f>
        <v>0</v>
      </c>
      <c r="Y137" s="127">
        <f t="shared" si="1229"/>
        <v>0</v>
      </c>
      <c r="Z137" s="59"/>
      <c r="AA137" s="59"/>
      <c r="AB137" s="59"/>
      <c r="AC137" s="59"/>
      <c r="AD137" s="59" t="str">
        <f t="shared" si="1230"/>
        <v/>
      </c>
      <c r="AE137" s="128"/>
      <c r="AF137" s="115"/>
      <c r="AG137" s="203"/>
      <c r="AH137" s="204">
        <f t="shared" si="1231"/>
        <v>0.24096385542168672</v>
      </c>
      <c r="AI137" s="204">
        <f t="shared" si="1232"/>
        <v>0</v>
      </c>
      <c r="AJ137" s="205">
        <v>10</v>
      </c>
      <c r="AK137" s="205" t="str">
        <f t="shared" si="1233"/>
        <v/>
      </c>
      <c r="AL137" s="205">
        <f t="shared" si="1234"/>
        <v>0</v>
      </c>
      <c r="AM137" s="205">
        <f t="shared" si="1235"/>
        <v>0</v>
      </c>
      <c r="AN137" s="206" t="str">
        <f t="shared" si="1246"/>
        <v/>
      </c>
      <c r="AO137" s="46" t="str">
        <f t="shared" si="1237"/>
        <v/>
      </c>
      <c r="AP137" s="46" t="str">
        <f t="shared" si="1238"/>
        <v/>
      </c>
    </row>
    <row r="138" ht="31.5">
      <c r="A138" s="46">
        <v>107</v>
      </c>
      <c r="B138" s="72" t="s">
        <v>158</v>
      </c>
      <c r="C138" s="125">
        <f>'[11]2022'!B135</f>
        <v>48.850000000000001</v>
      </c>
      <c r="D138" s="126">
        <f>'[11]2022'!DP135</f>
        <v>0</v>
      </c>
      <c r="E138" s="126">
        <f>'[11]2022'!DQ135</f>
        <v>0</v>
      </c>
      <c r="F138" s="125">
        <f>'[11]2022'!DT135</f>
        <v>0</v>
      </c>
      <c r="G138" s="59">
        <f>'[11]2021'!DX106</f>
        <v>0</v>
      </c>
      <c r="H138" s="127">
        <f t="shared" si="1239"/>
        <v>0</v>
      </c>
      <c r="I138" s="59"/>
      <c r="J138" s="59"/>
      <c r="K138" s="59"/>
      <c r="L138" s="59"/>
      <c r="M138" s="59"/>
      <c r="N138" s="59"/>
      <c r="O138" s="59">
        <f>'[11]Добыча 2021'!T116</f>
        <v>0</v>
      </c>
      <c r="P138" s="59"/>
      <c r="Q138" s="59"/>
      <c r="R138" s="59"/>
      <c r="S138" s="59"/>
      <c r="T138" s="59"/>
      <c r="U138" s="59">
        <f t="shared" si="1240"/>
        <v>0</v>
      </c>
      <c r="V138" s="127">
        <f>'[11]2022'!DV135</f>
        <v>0</v>
      </c>
      <c r="W138" s="59">
        <f t="shared" si="1228"/>
        <v>0</v>
      </c>
      <c r="X138" s="519">
        <f>'[11]2022'!DX135</f>
        <v>0</v>
      </c>
      <c r="Y138" s="127">
        <f t="shared" si="1229"/>
        <v>0</v>
      </c>
      <c r="Z138" s="59"/>
      <c r="AA138" s="59"/>
      <c r="AB138" s="59"/>
      <c r="AC138" s="59"/>
      <c r="AD138" s="59" t="str">
        <f t="shared" si="1230"/>
        <v/>
      </c>
      <c r="AE138" s="128"/>
      <c r="AF138" s="115"/>
      <c r="AG138" s="203"/>
      <c r="AH138" s="204">
        <f t="shared" si="1231"/>
        <v>0</v>
      </c>
      <c r="AI138" s="204">
        <f t="shared" si="1232"/>
        <v>0</v>
      </c>
      <c r="AJ138" s="205">
        <v>10</v>
      </c>
      <c r="AK138" s="205" t="str">
        <f t="shared" si="1233"/>
        <v/>
      </c>
      <c r="AL138" s="205">
        <f t="shared" si="1234"/>
        <v>0</v>
      </c>
      <c r="AM138" s="205">
        <f t="shared" si="1235"/>
        <v>0</v>
      </c>
      <c r="AN138" s="206" t="str">
        <f t="shared" si="1246"/>
        <v/>
      </c>
      <c r="AO138" s="46" t="str">
        <f t="shared" si="1237"/>
        <v/>
      </c>
      <c r="AP138" s="46" t="str">
        <f t="shared" si="1238"/>
        <v/>
      </c>
    </row>
    <row r="139" ht="47.25">
      <c r="A139" s="46">
        <v>108</v>
      </c>
      <c r="B139" s="72" t="s">
        <v>157</v>
      </c>
      <c r="C139" s="125">
        <f>'[11]2022'!B136</f>
        <v>34.689999999999998</v>
      </c>
      <c r="D139" s="126">
        <f>'[11]2022'!DP136</f>
        <v>2</v>
      </c>
      <c r="E139" s="126">
        <f>'[11]2022'!DQ136</f>
        <v>3</v>
      </c>
      <c r="F139" s="125">
        <f>'[11]2022'!DT136</f>
        <v>8.648025367541079e-002</v>
      </c>
      <c r="G139" s="59">
        <f>'[11]2021'!DX107</f>
        <v>0</v>
      </c>
      <c r="H139" s="127">
        <f t="shared" si="1239"/>
        <v>0</v>
      </c>
      <c r="I139" s="59"/>
      <c r="J139" s="59"/>
      <c r="K139" s="59"/>
      <c r="L139" s="59"/>
      <c r="M139" s="59"/>
      <c r="N139" s="59"/>
      <c r="O139" s="59">
        <f>'[11]Добыча 2021'!T117</f>
        <v>0</v>
      </c>
      <c r="P139" s="59"/>
      <c r="Q139" s="59"/>
      <c r="R139" s="59"/>
      <c r="S139" s="59"/>
      <c r="T139" s="59"/>
      <c r="U139" s="59">
        <f t="shared" si="1240"/>
        <v>0</v>
      </c>
      <c r="V139" s="127">
        <f>'[11]2022'!DV136</f>
        <v>0.30000000000000004</v>
      </c>
      <c r="W139" s="59">
        <f t="shared" si="1228"/>
        <v>10.000000000000002</v>
      </c>
      <c r="X139" s="519">
        <f>'[11]2022'!DX136</f>
        <v>0</v>
      </c>
      <c r="Y139" s="127">
        <f t="shared" si="1229"/>
        <v>0</v>
      </c>
      <c r="Z139" s="59"/>
      <c r="AA139" s="59"/>
      <c r="AB139" s="59"/>
      <c r="AC139" s="59"/>
      <c r="AD139" s="59" t="str">
        <f t="shared" si="1230"/>
        <v/>
      </c>
      <c r="AE139" s="128"/>
      <c r="AF139" s="115"/>
      <c r="AG139" s="203"/>
      <c r="AH139" s="204">
        <f t="shared" si="1231"/>
        <v>8.648025367541079e-002</v>
      </c>
      <c r="AI139" s="204">
        <f t="shared" si="1232"/>
        <v>0</v>
      </c>
      <c r="AJ139" s="205">
        <v>10</v>
      </c>
      <c r="AK139" s="205" t="str">
        <f t="shared" si="1233"/>
        <v/>
      </c>
      <c r="AL139" s="205">
        <f t="shared" si="1234"/>
        <v>0</v>
      </c>
      <c r="AM139" s="205">
        <f t="shared" si="1235"/>
        <v>0</v>
      </c>
      <c r="AN139" s="206" t="str">
        <f t="shared" si="1246"/>
        <v/>
      </c>
      <c r="AO139" s="46" t="str">
        <f t="shared" si="1237"/>
        <v/>
      </c>
      <c r="AP139" s="46" t="str">
        <f t="shared" si="1238"/>
        <v/>
      </c>
    </row>
    <row r="140" ht="32.25" customHeight="1">
      <c r="A140" s="46">
        <v>109</v>
      </c>
      <c r="B140" s="72" t="s">
        <v>161</v>
      </c>
      <c r="C140" s="125">
        <f>'[11]2022'!B137</f>
        <v>8.7080000000000002</v>
      </c>
      <c r="D140" s="126">
        <f>'[11]2022'!DP137</f>
        <v>0</v>
      </c>
      <c r="E140" s="126">
        <f>'[11]2022'!DQ137</f>
        <v>0</v>
      </c>
      <c r="F140" s="125">
        <f>'[11]2022'!DT137</f>
        <v>0</v>
      </c>
      <c r="G140" s="59">
        <f>'[11]2021'!DX108</f>
        <v>0</v>
      </c>
      <c r="H140" s="127">
        <f t="shared" si="1239"/>
        <v>0</v>
      </c>
      <c r="I140" s="59"/>
      <c r="J140" s="59"/>
      <c r="K140" s="59"/>
      <c r="L140" s="59"/>
      <c r="M140" s="59"/>
      <c r="N140" s="59"/>
      <c r="O140" s="59">
        <f>'[11]Добыча 2021'!T118</f>
        <v>0</v>
      </c>
      <c r="P140" s="59"/>
      <c r="Q140" s="59"/>
      <c r="R140" s="59"/>
      <c r="S140" s="59"/>
      <c r="T140" s="59"/>
      <c r="U140" s="59">
        <f t="shared" si="1240"/>
        <v>0</v>
      </c>
      <c r="V140" s="127">
        <f>'[11]2022'!DV137</f>
        <v>0</v>
      </c>
      <c r="W140" s="59">
        <f t="shared" si="1228"/>
        <v>0</v>
      </c>
      <c r="X140" s="519">
        <f>'[11]2022'!DX137</f>
        <v>0</v>
      </c>
      <c r="Y140" s="127">
        <f t="shared" si="1229"/>
        <v>0</v>
      </c>
      <c r="Z140" s="59"/>
      <c r="AA140" s="59"/>
      <c r="AB140" s="59"/>
      <c r="AC140" s="59"/>
      <c r="AD140" s="59" t="str">
        <f t="shared" si="1230"/>
        <v/>
      </c>
      <c r="AE140" s="128"/>
      <c r="AF140" s="115"/>
      <c r="AG140" s="203"/>
      <c r="AH140" s="204">
        <f t="shared" si="1231"/>
        <v>0</v>
      </c>
      <c r="AI140" s="204">
        <f t="shared" si="1232"/>
        <v>0</v>
      </c>
      <c r="AJ140" s="205">
        <v>10</v>
      </c>
      <c r="AK140" s="205" t="str">
        <f t="shared" si="1233"/>
        <v/>
      </c>
      <c r="AL140" s="205">
        <f t="shared" si="1234"/>
        <v>0</v>
      </c>
      <c r="AM140" s="205">
        <f t="shared" si="1235"/>
        <v>0</v>
      </c>
      <c r="AN140" s="206" t="str">
        <f t="shared" si="1246"/>
        <v/>
      </c>
      <c r="AO140" s="46" t="str">
        <f t="shared" si="1237"/>
        <v/>
      </c>
      <c r="AP140" s="46" t="str">
        <f t="shared" si="1238"/>
        <v/>
      </c>
    </row>
    <row r="141" ht="31.5">
      <c r="A141" s="46">
        <v>110</v>
      </c>
      <c r="B141" s="72" t="s">
        <v>162</v>
      </c>
      <c r="C141" s="125">
        <f>'[11]2022'!B138</f>
        <v>76.099999999999994</v>
      </c>
      <c r="D141" s="126">
        <f>'[11]2022'!DP138</f>
        <v>3</v>
      </c>
      <c r="E141" s="126">
        <f>'[11]2022'!DQ138</f>
        <v>8</v>
      </c>
      <c r="F141" s="125">
        <f>'[11]2022'!DT138</f>
        <v>0.10512483574244416</v>
      </c>
      <c r="G141" s="59">
        <f>'[11]2021'!DX109</f>
        <v>0</v>
      </c>
      <c r="H141" s="127">
        <f t="shared" si="1239"/>
        <v>0</v>
      </c>
      <c r="I141" s="62"/>
      <c r="J141" s="62"/>
      <c r="K141" s="62"/>
      <c r="L141" s="132"/>
      <c r="M141" s="59"/>
      <c r="N141" s="59"/>
      <c r="O141" s="59">
        <f>'[11]Добыча 2021'!T119</f>
        <v>0</v>
      </c>
      <c r="P141" s="59"/>
      <c r="Q141" s="59"/>
      <c r="R141" s="59"/>
      <c r="S141" s="59"/>
      <c r="T141" s="59"/>
      <c r="U141" s="59">
        <f t="shared" si="1240"/>
        <v>0</v>
      </c>
      <c r="V141" s="127">
        <f>'[11]2022'!DV138</f>
        <v>0.80000000000000004</v>
      </c>
      <c r="W141" s="59">
        <f t="shared" si="1228"/>
        <v>10</v>
      </c>
      <c r="X141" s="519">
        <f>'[11]2022'!DX138</f>
        <v>0</v>
      </c>
      <c r="Y141" s="127">
        <f t="shared" si="1229"/>
        <v>0</v>
      </c>
      <c r="Z141" s="59"/>
      <c r="AA141" s="59"/>
      <c r="AB141" s="59"/>
      <c r="AC141" s="59"/>
      <c r="AD141" s="59" t="str">
        <f t="shared" si="1230"/>
        <v/>
      </c>
      <c r="AE141" s="128"/>
      <c r="AF141" s="115"/>
      <c r="AG141" s="203"/>
      <c r="AH141" s="204">
        <f t="shared" si="1231"/>
        <v>0.10512483574244416</v>
      </c>
      <c r="AI141" s="204">
        <f t="shared" si="1232"/>
        <v>0</v>
      </c>
      <c r="AJ141" s="205">
        <v>10</v>
      </c>
      <c r="AK141" s="205" t="str">
        <f t="shared" si="1233"/>
        <v/>
      </c>
      <c r="AL141" s="205">
        <f t="shared" si="1234"/>
        <v>0</v>
      </c>
      <c r="AM141" s="205">
        <f t="shared" si="1235"/>
        <v>0</v>
      </c>
      <c r="AN141" s="206" t="str">
        <f t="shared" si="1246"/>
        <v/>
      </c>
      <c r="AO141" s="46" t="str">
        <f t="shared" si="1237"/>
        <v/>
      </c>
      <c r="AP141" s="46" t="str">
        <f t="shared" si="1238"/>
        <v/>
      </c>
    </row>
    <row r="142" ht="48" customHeight="1">
      <c r="A142" s="46">
        <v>111</v>
      </c>
      <c r="B142" s="164" t="s">
        <v>165</v>
      </c>
      <c r="C142" s="125">
        <f>'[11]2022'!B139</f>
        <v>3.52</v>
      </c>
      <c r="D142" s="138">
        <f>'[11]2022'!DP139</f>
        <v>0</v>
      </c>
      <c r="E142" s="126">
        <f>'[11]2022'!DQ139</f>
        <v>0</v>
      </c>
      <c r="F142" s="125">
        <f>'[11]2022'!DT139</f>
        <v>0</v>
      </c>
      <c r="G142" s="80">
        <f>'[11]2021'!DX110</f>
        <v>0</v>
      </c>
      <c r="H142" s="139">
        <f t="shared" si="1239"/>
        <v>0</v>
      </c>
      <c r="I142" s="62"/>
      <c r="J142" s="62"/>
      <c r="K142" s="62"/>
      <c r="L142" s="132"/>
      <c r="M142" s="59"/>
      <c r="N142" s="59"/>
      <c r="O142" s="80">
        <f>'[11]Добыча 2021'!T120</f>
        <v>0</v>
      </c>
      <c r="P142" s="59"/>
      <c r="Q142" s="59"/>
      <c r="R142" s="59"/>
      <c r="S142" s="59"/>
      <c r="T142" s="59"/>
      <c r="U142" s="80">
        <f>IF(G142=0,0,O142/G142*100)</f>
        <v>0</v>
      </c>
      <c r="V142" s="127">
        <f>'[11]2022'!DV139</f>
        <v>0</v>
      </c>
      <c r="W142" s="59">
        <f>IF(V142&gt;0,V142/E142*100,0)</f>
        <v>0</v>
      </c>
      <c r="X142" s="519">
        <f>'[11]2022'!DX139</f>
        <v>0</v>
      </c>
      <c r="Y142" s="127">
        <f>IF(X142&gt;0,X142/E142*100,0)</f>
        <v>0</v>
      </c>
      <c r="Z142" s="59"/>
      <c r="AA142" s="59"/>
      <c r="AB142" s="59"/>
      <c r="AC142" s="59"/>
      <c r="AD142" s="59" t="str">
        <f t="shared" si="1230"/>
        <v/>
      </c>
      <c r="AE142" s="128"/>
      <c r="AF142" s="115"/>
      <c r="AG142" s="203"/>
      <c r="AH142" s="204">
        <f t="shared" si="1231"/>
        <v>0</v>
      </c>
      <c r="AI142" s="204">
        <f t="shared" si="1232"/>
        <v>0</v>
      </c>
      <c r="AJ142" s="205">
        <v>10</v>
      </c>
      <c r="AK142" s="205" t="str">
        <f t="shared" si="1233"/>
        <v/>
      </c>
      <c r="AL142" s="205">
        <f t="shared" si="1234"/>
        <v>0</v>
      </c>
      <c r="AM142" s="205">
        <f t="shared" si="1235"/>
        <v>0</v>
      </c>
      <c r="AN142" s="206" t="str">
        <f t="shared" si="1246"/>
        <v/>
      </c>
      <c r="AO142" s="46" t="str">
        <f t="shared" si="1237"/>
        <v/>
      </c>
      <c r="AP142" s="46" t="str">
        <f t="shared" si="1238"/>
        <v/>
      </c>
    </row>
    <row r="143" ht="47.25">
      <c r="A143" s="46">
        <v>112</v>
      </c>
      <c r="B143" s="155" t="s">
        <v>443</v>
      </c>
      <c r="C143" s="125">
        <f>'[11]2022'!B140</f>
        <v>16.07</v>
      </c>
      <c r="D143" s="142"/>
      <c r="E143" s="126">
        <f>'[11]2022'!DQ140</f>
        <v>0</v>
      </c>
      <c r="F143" s="125">
        <f>'[11]2022'!DT140</f>
        <v>0</v>
      </c>
      <c r="G143" s="82"/>
      <c r="H143" s="143"/>
      <c r="I143" s="59"/>
      <c r="J143" s="59"/>
      <c r="K143" s="59"/>
      <c r="L143" s="59"/>
      <c r="M143" s="59"/>
      <c r="N143" s="59"/>
      <c r="O143" s="82"/>
      <c r="P143" s="59"/>
      <c r="Q143" s="59"/>
      <c r="R143" s="59"/>
      <c r="S143" s="59"/>
      <c r="T143" s="59"/>
      <c r="U143" s="82"/>
      <c r="V143" s="127">
        <f>'[11]2022'!DV140</f>
        <v>0</v>
      </c>
      <c r="W143" s="59">
        <f t="shared" si="1228"/>
        <v>0</v>
      </c>
      <c r="X143" s="519">
        <f>'[11]2022'!DX140</f>
        <v>0</v>
      </c>
      <c r="Y143" s="127">
        <f t="shared" si="1229"/>
        <v>0</v>
      </c>
      <c r="Z143" s="59"/>
      <c r="AA143" s="59"/>
      <c r="AB143" s="59"/>
      <c r="AC143" s="59"/>
      <c r="AD143" s="59" t="str">
        <f t="shared" si="1230"/>
        <v/>
      </c>
      <c r="AE143" s="128"/>
      <c r="AF143" s="115"/>
      <c r="AG143" s="203"/>
      <c r="AH143" s="204">
        <f t="shared" si="1231"/>
        <v>0</v>
      </c>
      <c r="AI143" s="204">
        <f t="shared" si="1232"/>
        <v>0</v>
      </c>
      <c r="AJ143" s="205">
        <v>10</v>
      </c>
      <c r="AK143" s="205" t="str">
        <f t="shared" si="1233"/>
        <v/>
      </c>
      <c r="AL143" s="205">
        <f t="shared" si="1234"/>
        <v>0</v>
      </c>
      <c r="AM143" s="205">
        <f t="shared" si="1235"/>
        <v>0</v>
      </c>
      <c r="AN143" s="206" t="str">
        <f t="shared" si="1246"/>
        <v/>
      </c>
      <c r="AO143" s="46" t="str">
        <f t="shared" si="1237"/>
        <v/>
      </c>
      <c r="AP143" s="46" t="str">
        <f t="shared" si="1238"/>
        <v/>
      </c>
    </row>
    <row r="144" ht="18.75">
      <c r="A144" s="46"/>
      <c r="B144" s="61" t="s">
        <v>173</v>
      </c>
      <c r="C144" s="131"/>
      <c r="D144" s="130"/>
      <c r="E144" s="130"/>
      <c r="F144" s="131"/>
      <c r="G144" s="59"/>
      <c r="H144" s="127"/>
      <c r="I144" s="59"/>
      <c r="J144" s="59"/>
      <c r="K144" s="59"/>
      <c r="L144" s="59"/>
      <c r="M144" s="71"/>
      <c r="N144" s="71"/>
      <c r="O144" s="71"/>
      <c r="P144" s="71"/>
      <c r="Q144" s="71"/>
      <c r="R144" s="71"/>
      <c r="S144" s="71"/>
      <c r="T144" s="71"/>
      <c r="U144" s="59"/>
      <c r="V144" s="144"/>
      <c r="W144" s="59"/>
      <c r="X144" s="521"/>
      <c r="Y144" s="127"/>
      <c r="Z144" s="71"/>
      <c r="AA144" s="71"/>
      <c r="AB144" s="71"/>
      <c r="AC144" s="71"/>
      <c r="AD144" s="59" t="str">
        <f t="shared" ref="AD144:AD207" si="1247">IF(AND(ISNUMBER(X144),X144&gt;0),X144,"")</f>
        <v/>
      </c>
      <c r="AE144" s="71"/>
      <c r="AF144" s="115"/>
      <c r="AG144" s="203"/>
      <c r="AH144" s="204" t="str">
        <f t="shared" ref="AH144:AH207" si="1248">IF(AND(ISNUMBER(--C144),C144&gt;0),E144/C144,"")</f>
        <v/>
      </c>
      <c r="AI144" s="204">
        <f t="shared" ref="AI144:AI207" si="1249">IF(AND(ISNUMBER(--E144),ISNUMBER(--AJ144)),ЧАСТНОЕ(E144*AJ144,100),"")</f>
        <v>0</v>
      </c>
      <c r="AJ144" s="205">
        <v>10</v>
      </c>
      <c r="AK144" s="205" t="str">
        <f t="shared" ref="AK144:AK207" si="1250">IF(AJ144&lt;Y144,"Норматив превышен","")</f>
        <v/>
      </c>
      <c r="AL144" s="205" t="str">
        <f t="shared" ref="AL144:AL207" si="1251">IF(ISNUMBER(X144),IF(X144&gt;0,MAX(ЧАСТНОЕ(X144*30,100),1),0),"")</f>
        <v/>
      </c>
      <c r="AM144" s="205" t="str">
        <f t="shared" ref="AM144:AM207" si="1252">IF(ISNUMBER(X144),X144,"")</f>
        <v/>
      </c>
      <c r="AN144" s="206" t="str">
        <f t="shared" si="1246"/>
        <v/>
      </c>
      <c r="AO144" s="46" t="str">
        <f t="shared" ref="AO144:AO207" si="1253">IF(ISNUMBER(X144),IF(SUM(Z144:AE144)&lt;&gt;X144,"Сумма не совпадает или не ОДОУ",""),"")</f>
        <v/>
      </c>
      <c r="AP144" s="46" t="str">
        <f t="shared" ref="AP144:AP207" si="1254">IF(X144&gt;0,IF(AD144&lt;&gt;X144,"Не проставлено",""),"")</f>
        <v/>
      </c>
    </row>
    <row r="145" ht="94.5">
      <c r="A145" s="46">
        <v>113</v>
      </c>
      <c r="B145" s="72" t="s">
        <v>328</v>
      </c>
      <c r="C145" s="125">
        <f>'[11]2022'!B142</f>
        <v>22.076000000000001</v>
      </c>
      <c r="D145" s="126">
        <f>'[11]2022'!DP142</f>
        <v>2</v>
      </c>
      <c r="E145" s="126">
        <f>'[11]2022'!DQ142</f>
        <v>3</v>
      </c>
      <c r="F145" s="125">
        <f>'[11]2022'!DT142</f>
        <v>0.13589418372893639</v>
      </c>
      <c r="G145" s="59">
        <f>'[11]2021'!DX112</f>
        <v>0</v>
      </c>
      <c r="H145" s="127">
        <f t="shared" ref="H144:H177" si="1255">IF(G145&gt;0,G145/D145*100,0)</f>
        <v>0</v>
      </c>
      <c r="I145" s="59"/>
      <c r="J145" s="59"/>
      <c r="K145" s="59"/>
      <c r="L145" s="59"/>
      <c r="M145" s="59"/>
      <c r="N145" s="59"/>
      <c r="O145" s="59">
        <f>'[11]Добыча 2021'!T122</f>
        <v>0</v>
      </c>
      <c r="P145" s="59"/>
      <c r="Q145" s="59"/>
      <c r="R145" s="59"/>
      <c r="S145" s="59"/>
      <c r="T145" s="59"/>
      <c r="U145" s="59">
        <f t="shared" ref="U144:U177" si="1256">IF(G145=0,0,O145/G145*100)</f>
        <v>0</v>
      </c>
      <c r="V145" s="127">
        <f>'[11]2022'!DV142</f>
        <v>0.30000000000000004</v>
      </c>
      <c r="W145" s="59">
        <f t="shared" ref="W144:W177" si="1257">IF(V145&gt;0,V145/E145*100,0)</f>
        <v>10.000000000000002</v>
      </c>
      <c r="X145" s="519">
        <f>'[11]2022'!DX142</f>
        <v>0</v>
      </c>
      <c r="Y145" s="127">
        <f t="shared" ref="Y144:Y177" si="1258">IF(X145&gt;0,X145/E145*100,0)</f>
        <v>0</v>
      </c>
      <c r="Z145" s="59"/>
      <c r="AA145" s="59"/>
      <c r="AB145" s="59"/>
      <c r="AC145" s="59"/>
      <c r="AD145" s="59" t="str">
        <f t="shared" si="1247"/>
        <v/>
      </c>
      <c r="AE145" s="128"/>
      <c r="AF145" s="115"/>
      <c r="AG145" s="203"/>
      <c r="AH145" s="204">
        <f t="shared" si="1248"/>
        <v>0.13589418372893639</v>
      </c>
      <c r="AI145" s="204">
        <f t="shared" si="1249"/>
        <v>0</v>
      </c>
      <c r="AJ145" s="205">
        <v>10</v>
      </c>
      <c r="AK145" s="205" t="str">
        <f t="shared" si="1250"/>
        <v/>
      </c>
      <c r="AL145" s="205">
        <f t="shared" si="1251"/>
        <v>0</v>
      </c>
      <c r="AM145" s="205">
        <f t="shared" si="1252"/>
        <v>0</v>
      </c>
      <c r="AN145" s="206" t="str">
        <f t="shared" si="1246"/>
        <v/>
      </c>
      <c r="AO145" s="46" t="str">
        <f t="shared" si="1253"/>
        <v/>
      </c>
      <c r="AP145" s="46" t="str">
        <f t="shared" si="1254"/>
        <v/>
      </c>
    </row>
    <row r="146" ht="65.25" customHeight="1">
      <c r="A146" s="46">
        <v>114</v>
      </c>
      <c r="B146" s="72" t="s">
        <v>329</v>
      </c>
      <c r="C146" s="125">
        <f>'[11]2022'!B143</f>
        <v>51.795000000000002</v>
      </c>
      <c r="D146" s="126">
        <f>'[11]2022'!DP143</f>
        <v>0</v>
      </c>
      <c r="E146" s="126">
        <f>'[11]2022'!DQ143</f>
        <v>4</v>
      </c>
      <c r="F146" s="125">
        <f>'[11]2022'!DT143</f>
        <v>7.7227531615020759e-002</v>
      </c>
      <c r="G146" s="59">
        <f>'[11]2021'!DX113</f>
        <v>0</v>
      </c>
      <c r="H146" s="127">
        <f t="shared" si="1255"/>
        <v>0</v>
      </c>
      <c r="I146" s="59"/>
      <c r="J146" s="59"/>
      <c r="K146" s="59"/>
      <c r="L146" s="59"/>
      <c r="M146" s="59"/>
      <c r="N146" s="59"/>
      <c r="O146" s="59">
        <f>'[11]Добыча 2021'!T123</f>
        <v>0</v>
      </c>
      <c r="P146" s="59"/>
      <c r="Q146" s="59"/>
      <c r="R146" s="59"/>
      <c r="S146" s="59"/>
      <c r="T146" s="59"/>
      <c r="U146" s="59">
        <f t="shared" si="1256"/>
        <v>0</v>
      </c>
      <c r="V146" s="127">
        <f>'[11]2022'!DV143</f>
        <v>0.40000000000000002</v>
      </c>
      <c r="W146" s="59">
        <f t="shared" si="1257"/>
        <v>10</v>
      </c>
      <c r="X146" s="519">
        <f>'[11]2022'!DX143</f>
        <v>0</v>
      </c>
      <c r="Y146" s="127">
        <f t="shared" si="1258"/>
        <v>0</v>
      </c>
      <c r="Z146" s="59"/>
      <c r="AA146" s="59"/>
      <c r="AB146" s="59"/>
      <c r="AC146" s="59"/>
      <c r="AD146" s="59" t="str">
        <f t="shared" si="1247"/>
        <v/>
      </c>
      <c r="AE146" s="128"/>
      <c r="AF146" s="115"/>
      <c r="AG146" s="203"/>
      <c r="AH146" s="204">
        <f t="shared" si="1248"/>
        <v>7.7227531615020759e-002</v>
      </c>
      <c r="AI146" s="204">
        <f t="shared" si="1249"/>
        <v>0</v>
      </c>
      <c r="AJ146" s="205">
        <v>10</v>
      </c>
      <c r="AK146" s="205" t="str">
        <f t="shared" si="1250"/>
        <v/>
      </c>
      <c r="AL146" s="205">
        <f t="shared" si="1251"/>
        <v>0</v>
      </c>
      <c r="AM146" s="205">
        <f t="shared" si="1252"/>
        <v>0</v>
      </c>
      <c r="AN146" s="206" t="str">
        <f t="shared" si="1246"/>
        <v/>
      </c>
      <c r="AO146" s="46" t="str">
        <f t="shared" si="1253"/>
        <v/>
      </c>
      <c r="AP146" s="46" t="str">
        <f t="shared" si="1254"/>
        <v/>
      </c>
    </row>
    <row r="147" ht="31.5" customHeight="1">
      <c r="A147" s="46">
        <v>115</v>
      </c>
      <c r="B147" s="72" t="s">
        <v>174</v>
      </c>
      <c r="C147" s="125">
        <f>'[11]2022'!B144</f>
        <v>10.686999999999999</v>
      </c>
      <c r="D147" s="126">
        <f>'[11]2022'!DP144</f>
        <v>1</v>
      </c>
      <c r="E147" s="126">
        <f>'[11]2022'!DQ144</f>
        <v>0</v>
      </c>
      <c r="F147" s="125">
        <f>'[11]2022'!DT144</f>
        <v>0</v>
      </c>
      <c r="G147" s="59">
        <f>'[11]2021'!DX114</f>
        <v>0</v>
      </c>
      <c r="H147" s="127">
        <f t="shared" si="1255"/>
        <v>0</v>
      </c>
      <c r="I147" s="59"/>
      <c r="J147" s="59"/>
      <c r="K147" s="59"/>
      <c r="L147" s="59"/>
      <c r="M147" s="59"/>
      <c r="N147" s="59"/>
      <c r="O147" s="59">
        <f>'[11]Добыча 2021'!T124</f>
        <v>0</v>
      </c>
      <c r="P147" s="59"/>
      <c r="Q147" s="59"/>
      <c r="R147" s="59"/>
      <c r="S147" s="59"/>
      <c r="T147" s="59"/>
      <c r="U147" s="59">
        <f t="shared" si="1256"/>
        <v>0</v>
      </c>
      <c r="V147" s="127">
        <f>'[11]2022'!DV144</f>
        <v>0</v>
      </c>
      <c r="W147" s="59">
        <f t="shared" si="1257"/>
        <v>0</v>
      </c>
      <c r="X147" s="519">
        <f>'[11]2022'!DX144</f>
        <v>0</v>
      </c>
      <c r="Y147" s="127">
        <f t="shared" si="1258"/>
        <v>0</v>
      </c>
      <c r="Z147" s="59"/>
      <c r="AA147" s="59"/>
      <c r="AB147" s="59"/>
      <c r="AC147" s="59"/>
      <c r="AD147" s="59" t="str">
        <f t="shared" si="1247"/>
        <v/>
      </c>
      <c r="AE147" s="128"/>
      <c r="AF147" s="115"/>
      <c r="AG147" s="203"/>
      <c r="AH147" s="204">
        <f t="shared" si="1248"/>
        <v>0</v>
      </c>
      <c r="AI147" s="204">
        <f t="shared" si="1249"/>
        <v>0</v>
      </c>
      <c r="AJ147" s="205">
        <v>10</v>
      </c>
      <c r="AK147" s="205" t="str">
        <f t="shared" si="1250"/>
        <v/>
      </c>
      <c r="AL147" s="205">
        <f t="shared" si="1251"/>
        <v>0</v>
      </c>
      <c r="AM147" s="205">
        <f t="shared" si="1252"/>
        <v>0</v>
      </c>
      <c r="AN147" s="206" t="str">
        <f t="shared" si="1246"/>
        <v/>
      </c>
      <c r="AO147" s="46" t="str">
        <f t="shared" si="1253"/>
        <v/>
      </c>
      <c r="AP147" s="46" t="str">
        <f t="shared" si="1254"/>
        <v/>
      </c>
    </row>
    <row r="148" ht="31.5">
      <c r="A148" s="46">
        <v>116</v>
      </c>
      <c r="B148" s="72" t="s">
        <v>178</v>
      </c>
      <c r="C148" s="125">
        <f>'[11]2022'!B145</f>
        <v>127.137</v>
      </c>
      <c r="D148" s="126">
        <f>'[11]2022'!DP145</f>
        <v>16</v>
      </c>
      <c r="E148" s="126">
        <f>'[11]2022'!DQ145</f>
        <v>18</v>
      </c>
      <c r="F148" s="125">
        <f>'[11]2022'!DT145</f>
        <v>0.14157955591212629</v>
      </c>
      <c r="G148" s="59">
        <f>'[11]2021'!DX115</f>
        <v>1</v>
      </c>
      <c r="H148" s="127">
        <f t="shared" si="1255"/>
        <v>6.25</v>
      </c>
      <c r="I148" s="59"/>
      <c r="J148" s="59"/>
      <c r="K148" s="59"/>
      <c r="L148" s="59"/>
      <c r="M148" s="59"/>
      <c r="N148" s="59"/>
      <c r="O148" s="59">
        <f>'[11]Добыча 2021'!T125</f>
        <v>0</v>
      </c>
      <c r="P148" s="59"/>
      <c r="Q148" s="59"/>
      <c r="R148" s="59"/>
      <c r="S148" s="59"/>
      <c r="T148" s="59"/>
      <c r="U148" s="59">
        <f t="shared" si="1256"/>
        <v>0</v>
      </c>
      <c r="V148" s="127">
        <f>'[11]2022'!DV145</f>
        <v>1.8</v>
      </c>
      <c r="W148" s="59">
        <f t="shared" si="1257"/>
        <v>10</v>
      </c>
      <c r="X148" s="519">
        <f>'[11]2022'!DX145</f>
        <v>1</v>
      </c>
      <c r="Y148" s="127">
        <f t="shared" si="1258"/>
        <v>5.5555555555555554</v>
      </c>
      <c r="Z148" s="59"/>
      <c r="AA148" s="59"/>
      <c r="AB148" s="59"/>
      <c r="AC148" s="59"/>
      <c r="AD148" s="59">
        <f t="shared" si="1247"/>
        <v>1</v>
      </c>
      <c r="AE148" s="128"/>
      <c r="AF148" s="115"/>
      <c r="AG148" s="203"/>
      <c r="AH148" s="204">
        <f t="shared" si="1248"/>
        <v>0.14157955591212629</v>
      </c>
      <c r="AI148" s="204">
        <f t="shared" si="1249"/>
        <v>1</v>
      </c>
      <c r="AJ148" s="205">
        <v>10</v>
      </c>
      <c r="AK148" s="205" t="str">
        <f t="shared" si="1250"/>
        <v/>
      </c>
      <c r="AL148" s="205">
        <f t="shared" si="1251"/>
        <v>1</v>
      </c>
      <c r="AM148" s="205">
        <f t="shared" si="1252"/>
        <v>1</v>
      </c>
      <c r="AN148" s="206" t="str">
        <f t="shared" si="1246"/>
        <v/>
      </c>
      <c r="AO148" s="46" t="str">
        <f t="shared" si="1253"/>
        <v/>
      </c>
      <c r="AP148" s="46" t="str">
        <f t="shared" si="1254"/>
        <v/>
      </c>
    </row>
    <row r="149" ht="31.5">
      <c r="A149" s="46">
        <v>117</v>
      </c>
      <c r="B149" s="64" t="s">
        <v>177</v>
      </c>
      <c r="C149" s="125">
        <f>'[11]2022'!B146</f>
        <v>119.479</v>
      </c>
      <c r="D149" s="126">
        <f>'[11]2022'!DP146</f>
        <v>11</v>
      </c>
      <c r="E149" s="126">
        <f>'[11]2022'!DQ146</f>
        <v>20</v>
      </c>
      <c r="F149" s="125">
        <f>'[11]2022'!DT146</f>
        <v>0.1673934331556173</v>
      </c>
      <c r="G149" s="59">
        <f>'[11]2021'!DX116</f>
        <v>0</v>
      </c>
      <c r="H149" s="127">
        <f t="shared" si="1255"/>
        <v>0</v>
      </c>
      <c r="I149" s="62"/>
      <c r="J149" s="62"/>
      <c r="K149" s="62"/>
      <c r="L149" s="132"/>
      <c r="M149" s="59"/>
      <c r="N149" s="59"/>
      <c r="O149" s="59">
        <f>'[11]Добыча 2021'!T126</f>
        <v>0</v>
      </c>
      <c r="P149" s="59"/>
      <c r="Q149" s="59"/>
      <c r="R149" s="59"/>
      <c r="S149" s="59"/>
      <c r="T149" s="59"/>
      <c r="U149" s="59">
        <f t="shared" si="1256"/>
        <v>0</v>
      </c>
      <c r="V149" s="127">
        <f>'[11]2022'!DV146</f>
        <v>2</v>
      </c>
      <c r="W149" s="59">
        <f t="shared" si="1257"/>
        <v>10</v>
      </c>
      <c r="X149" s="519">
        <f>'[11]2022'!DX146</f>
        <v>2</v>
      </c>
      <c r="Y149" s="127">
        <f t="shared" si="1258"/>
        <v>10</v>
      </c>
      <c r="Z149" s="59"/>
      <c r="AA149" s="59"/>
      <c r="AB149" s="59"/>
      <c r="AC149" s="59"/>
      <c r="AD149" s="59">
        <f t="shared" si="1247"/>
        <v>2</v>
      </c>
      <c r="AE149" s="128"/>
      <c r="AF149" s="115"/>
      <c r="AG149" s="203"/>
      <c r="AH149" s="204">
        <f t="shared" si="1248"/>
        <v>0.1673934331556173</v>
      </c>
      <c r="AI149" s="204">
        <f t="shared" si="1249"/>
        <v>2</v>
      </c>
      <c r="AJ149" s="205">
        <v>10</v>
      </c>
      <c r="AK149" s="205" t="str">
        <f t="shared" si="1250"/>
        <v/>
      </c>
      <c r="AL149" s="205">
        <f t="shared" si="1251"/>
        <v>1</v>
      </c>
      <c r="AM149" s="205">
        <f t="shared" si="1252"/>
        <v>2</v>
      </c>
      <c r="AN149" s="206" t="str">
        <f t="shared" si="1246"/>
        <v/>
      </c>
      <c r="AO149" s="46" t="str">
        <f t="shared" si="1253"/>
        <v/>
      </c>
      <c r="AP149" s="46" t="str">
        <f t="shared" si="1254"/>
        <v/>
      </c>
    </row>
    <row r="150" ht="53.25" customHeight="1">
      <c r="A150" s="46">
        <v>118</v>
      </c>
      <c r="B150" s="72" t="s">
        <v>330</v>
      </c>
      <c r="C150" s="125">
        <f>'[11]2022'!B147</f>
        <v>19.553999999999998</v>
      </c>
      <c r="D150" s="126">
        <f>'[11]2022'!DP147</f>
        <v>1</v>
      </c>
      <c r="E150" s="126">
        <f>'[11]2022'!DQ147</f>
        <v>4</v>
      </c>
      <c r="F150" s="125">
        <f>'[11]2022'!DT147</f>
        <v>0.20456172650097168</v>
      </c>
      <c r="G150" s="59">
        <f>'[11]2021'!DX117</f>
        <v>0</v>
      </c>
      <c r="H150" s="127">
        <f t="shared" si="1255"/>
        <v>0</v>
      </c>
      <c r="I150" s="59"/>
      <c r="J150" s="59"/>
      <c r="K150" s="59"/>
      <c r="L150" s="59"/>
      <c r="M150" s="59"/>
      <c r="N150" s="59"/>
      <c r="O150" s="59">
        <f>'[11]Добыча 2021'!T127</f>
        <v>0</v>
      </c>
      <c r="P150" s="59"/>
      <c r="Q150" s="59"/>
      <c r="R150" s="59"/>
      <c r="S150" s="59"/>
      <c r="T150" s="59"/>
      <c r="U150" s="59">
        <f t="shared" si="1256"/>
        <v>0</v>
      </c>
      <c r="V150" s="127">
        <f>'[11]2022'!DV147</f>
        <v>0.40000000000000002</v>
      </c>
      <c r="W150" s="59">
        <f t="shared" si="1257"/>
        <v>10</v>
      </c>
      <c r="X150" s="519">
        <f>'[11]2022'!DX147</f>
        <v>0</v>
      </c>
      <c r="Y150" s="127">
        <f t="shared" si="1258"/>
        <v>0</v>
      </c>
      <c r="Z150" s="59"/>
      <c r="AA150" s="59"/>
      <c r="AB150" s="59"/>
      <c r="AC150" s="59"/>
      <c r="AD150" s="59" t="str">
        <f t="shared" si="1247"/>
        <v/>
      </c>
      <c r="AE150" s="128"/>
      <c r="AF150" s="115"/>
      <c r="AG150" s="203"/>
      <c r="AH150" s="204">
        <f t="shared" si="1248"/>
        <v>0.20456172650097168</v>
      </c>
      <c r="AI150" s="204">
        <f t="shared" si="1249"/>
        <v>0</v>
      </c>
      <c r="AJ150" s="205">
        <v>10</v>
      </c>
      <c r="AK150" s="205" t="str">
        <f t="shared" si="1250"/>
        <v/>
      </c>
      <c r="AL150" s="205">
        <f t="shared" si="1251"/>
        <v>0</v>
      </c>
      <c r="AM150" s="205">
        <f t="shared" si="1252"/>
        <v>0</v>
      </c>
      <c r="AN150" s="206" t="str">
        <f t="shared" si="1246"/>
        <v/>
      </c>
      <c r="AO150" s="46" t="str">
        <f t="shared" si="1253"/>
        <v/>
      </c>
      <c r="AP150" s="46" t="str">
        <f t="shared" si="1254"/>
        <v/>
      </c>
    </row>
    <row r="151" ht="20.25" customHeight="1">
      <c r="A151" s="46"/>
      <c r="B151" s="61" t="s">
        <v>180</v>
      </c>
      <c r="C151" s="131"/>
      <c r="D151" s="130"/>
      <c r="E151" s="130"/>
      <c r="F151" s="131"/>
      <c r="G151" s="59"/>
      <c r="H151" s="127"/>
      <c r="I151" s="59"/>
      <c r="J151" s="59"/>
      <c r="K151" s="59"/>
      <c r="L151" s="59"/>
      <c r="M151" s="71"/>
      <c r="N151" s="71"/>
      <c r="O151" s="71"/>
      <c r="P151" s="71"/>
      <c r="Q151" s="71"/>
      <c r="R151" s="71"/>
      <c r="S151" s="71"/>
      <c r="T151" s="71"/>
      <c r="U151" s="59"/>
      <c r="V151" s="144"/>
      <c r="W151" s="59"/>
      <c r="X151" s="521"/>
      <c r="Y151" s="127">
        <f t="shared" si="1258"/>
        <v>0</v>
      </c>
      <c r="Z151" s="71"/>
      <c r="AA151" s="71"/>
      <c r="AB151" s="71"/>
      <c r="AC151" s="71"/>
      <c r="AD151" s="59" t="str">
        <f t="shared" si="1247"/>
        <v/>
      </c>
      <c r="AE151" s="71"/>
      <c r="AF151" s="115"/>
      <c r="AG151" s="203"/>
      <c r="AH151" s="204" t="str">
        <f t="shared" si="1248"/>
        <v/>
      </c>
      <c r="AI151" s="204">
        <f t="shared" si="1249"/>
        <v>0</v>
      </c>
      <c r="AJ151" s="205">
        <v>10</v>
      </c>
      <c r="AK151" s="205" t="str">
        <f t="shared" si="1250"/>
        <v/>
      </c>
      <c r="AL151" s="205" t="str">
        <f t="shared" si="1251"/>
        <v/>
      </c>
      <c r="AM151" s="205" t="str">
        <f t="shared" si="1252"/>
        <v/>
      </c>
      <c r="AN151" s="206" t="str">
        <f t="shared" si="1246"/>
        <v/>
      </c>
      <c r="AO151" s="46" t="str">
        <f t="shared" si="1253"/>
        <v/>
      </c>
      <c r="AP151" s="46" t="str">
        <f t="shared" si="1254"/>
        <v/>
      </c>
    </row>
    <row r="152" ht="31.5">
      <c r="A152" s="46">
        <v>119</v>
      </c>
      <c r="B152" s="72" t="s">
        <v>185</v>
      </c>
      <c r="C152" s="125">
        <f>'[11]2022'!B149</f>
        <v>1372</v>
      </c>
      <c r="D152" s="126">
        <f>'[11]2022'!DP149</f>
        <v>80</v>
      </c>
      <c r="E152" s="126">
        <f>'[11]2022'!DQ149</f>
        <v>82</v>
      </c>
      <c r="F152" s="125">
        <f>'[11]2022'!DT149</f>
        <v>5.9766763848396499e-002</v>
      </c>
      <c r="G152" s="59">
        <f>'[11]2021'!DX119</f>
        <v>5</v>
      </c>
      <c r="H152" s="127">
        <f t="shared" si="1255"/>
        <v>6.25</v>
      </c>
      <c r="I152" s="59"/>
      <c r="J152" s="59"/>
      <c r="K152" s="59"/>
      <c r="L152" s="59"/>
      <c r="M152" s="59"/>
      <c r="N152" s="59"/>
      <c r="O152" s="59">
        <f>'[11]Добыча 2021'!T129</f>
        <v>0</v>
      </c>
      <c r="P152" s="59"/>
      <c r="Q152" s="59"/>
      <c r="R152" s="59"/>
      <c r="S152" s="59"/>
      <c r="T152" s="59"/>
      <c r="U152" s="59">
        <f t="shared" si="1256"/>
        <v>0</v>
      </c>
      <c r="V152" s="127">
        <f>'[11]2022'!DV149</f>
        <v>8.2000000000000011</v>
      </c>
      <c r="W152" s="59">
        <f t="shared" si="1257"/>
        <v>10.000000000000002</v>
      </c>
      <c r="X152" s="519">
        <f>'[11]2022'!DX149</f>
        <v>0</v>
      </c>
      <c r="Y152" s="127">
        <f t="shared" si="1258"/>
        <v>0</v>
      </c>
      <c r="Z152" s="59"/>
      <c r="AA152" s="59"/>
      <c r="AB152" s="59"/>
      <c r="AC152" s="59"/>
      <c r="AD152" s="59" t="str">
        <f t="shared" si="1247"/>
        <v/>
      </c>
      <c r="AE152" s="128"/>
      <c r="AF152" s="115"/>
      <c r="AG152" s="203"/>
      <c r="AH152" s="204">
        <f t="shared" si="1248"/>
        <v>5.9766763848396499e-002</v>
      </c>
      <c r="AI152" s="204">
        <f t="shared" si="1249"/>
        <v>8</v>
      </c>
      <c r="AJ152" s="205">
        <v>10</v>
      </c>
      <c r="AK152" s="205" t="str">
        <f t="shared" si="1250"/>
        <v/>
      </c>
      <c r="AL152" s="205">
        <f t="shared" si="1251"/>
        <v>0</v>
      </c>
      <c r="AM152" s="205">
        <f t="shared" si="1252"/>
        <v>0</v>
      </c>
      <c r="AN152" s="206" t="str">
        <f t="shared" si="1246"/>
        <v/>
      </c>
      <c r="AO152" s="46" t="str">
        <f t="shared" si="1253"/>
        <v/>
      </c>
      <c r="AP152" s="46" t="str">
        <f t="shared" si="1254"/>
        <v/>
      </c>
    </row>
    <row r="153" ht="31.5">
      <c r="A153" s="46">
        <v>120</v>
      </c>
      <c r="B153" s="72" t="s">
        <v>331</v>
      </c>
      <c r="C153" s="125">
        <f>'[11]2022'!B150</f>
        <v>187.15000000000001</v>
      </c>
      <c r="D153" s="126">
        <f>'[11]2022'!DP150</f>
        <v>8</v>
      </c>
      <c r="E153" s="126">
        <f>'[11]2022'!DQ150</f>
        <v>0</v>
      </c>
      <c r="F153" s="125">
        <f>'[11]2022'!DT150</f>
        <v>0</v>
      </c>
      <c r="G153" s="59">
        <f>'[11]2021'!DX120</f>
        <v>0</v>
      </c>
      <c r="H153" s="127">
        <f t="shared" si="1255"/>
        <v>0</v>
      </c>
      <c r="I153" s="59"/>
      <c r="J153" s="59"/>
      <c r="K153" s="59"/>
      <c r="L153" s="59"/>
      <c r="M153" s="59"/>
      <c r="N153" s="59"/>
      <c r="O153" s="59">
        <f>'[11]Добыча 2021'!T130</f>
        <v>0</v>
      </c>
      <c r="P153" s="59"/>
      <c r="Q153" s="59"/>
      <c r="R153" s="59"/>
      <c r="S153" s="59"/>
      <c r="T153" s="59"/>
      <c r="U153" s="59">
        <f t="shared" si="1256"/>
        <v>0</v>
      </c>
      <c r="V153" s="127">
        <f>'[11]2022'!DV150</f>
        <v>0</v>
      </c>
      <c r="W153" s="59">
        <f t="shared" si="1257"/>
        <v>0</v>
      </c>
      <c r="X153" s="519">
        <f>'[11]2022'!DX150</f>
        <v>0</v>
      </c>
      <c r="Y153" s="127">
        <f t="shared" si="1258"/>
        <v>0</v>
      </c>
      <c r="Z153" s="59"/>
      <c r="AA153" s="59"/>
      <c r="AB153" s="59"/>
      <c r="AC153" s="59"/>
      <c r="AD153" s="59" t="str">
        <f t="shared" si="1247"/>
        <v/>
      </c>
      <c r="AE153" s="128"/>
      <c r="AF153" s="115"/>
      <c r="AG153" s="203"/>
      <c r="AH153" s="204">
        <f t="shared" si="1248"/>
        <v>0</v>
      </c>
      <c r="AI153" s="204">
        <f t="shared" si="1249"/>
        <v>0</v>
      </c>
      <c r="AJ153" s="205">
        <v>10</v>
      </c>
      <c r="AK153" s="205" t="str">
        <f t="shared" si="1250"/>
        <v/>
      </c>
      <c r="AL153" s="205">
        <f t="shared" si="1251"/>
        <v>0</v>
      </c>
      <c r="AM153" s="205">
        <f t="shared" si="1252"/>
        <v>0</v>
      </c>
      <c r="AN153" s="206" t="str">
        <f t="shared" si="1246"/>
        <v/>
      </c>
      <c r="AO153" s="46" t="str">
        <f t="shared" si="1253"/>
        <v/>
      </c>
      <c r="AP153" s="46" t="str">
        <f t="shared" si="1254"/>
        <v/>
      </c>
    </row>
    <row r="154" ht="47.25" customHeight="1">
      <c r="A154" s="46">
        <v>121</v>
      </c>
      <c r="B154" s="72" t="s">
        <v>332</v>
      </c>
      <c r="C154" s="125">
        <f>'[11]2022'!B151</f>
        <v>363.30000000000001</v>
      </c>
      <c r="D154" s="126">
        <f>'[11]2022'!DP151</f>
        <v>8</v>
      </c>
      <c r="E154" s="126">
        <f>'[11]2022'!DQ151</f>
        <v>14</v>
      </c>
      <c r="F154" s="125">
        <f>'[11]2022'!DT151</f>
        <v>3.8535645472061654e-002</v>
      </c>
      <c r="G154" s="59">
        <f>'[11]2021'!DX121</f>
        <v>0</v>
      </c>
      <c r="H154" s="127">
        <f t="shared" si="1255"/>
        <v>0</v>
      </c>
      <c r="I154" s="59"/>
      <c r="J154" s="59"/>
      <c r="K154" s="59"/>
      <c r="L154" s="59"/>
      <c r="M154" s="59"/>
      <c r="N154" s="59"/>
      <c r="O154" s="59">
        <f>'[11]Добыча 2021'!T131</f>
        <v>0</v>
      </c>
      <c r="P154" s="59"/>
      <c r="Q154" s="59"/>
      <c r="R154" s="59"/>
      <c r="S154" s="59"/>
      <c r="T154" s="59"/>
      <c r="U154" s="59">
        <f t="shared" si="1256"/>
        <v>0</v>
      </c>
      <c r="V154" s="127">
        <f>'[11]2022'!DV151</f>
        <v>1.4000000000000001</v>
      </c>
      <c r="W154" s="59">
        <f t="shared" si="1257"/>
        <v>10</v>
      </c>
      <c r="X154" s="519">
        <f>'[11]2022'!DX151</f>
        <v>0</v>
      </c>
      <c r="Y154" s="127">
        <f t="shared" si="1258"/>
        <v>0</v>
      </c>
      <c r="Z154" s="59"/>
      <c r="AA154" s="59"/>
      <c r="AB154" s="59"/>
      <c r="AC154" s="59"/>
      <c r="AD154" s="59" t="str">
        <f t="shared" si="1247"/>
        <v/>
      </c>
      <c r="AE154" s="128"/>
      <c r="AF154" s="115"/>
      <c r="AG154" s="203"/>
      <c r="AH154" s="204">
        <f t="shared" si="1248"/>
        <v>3.8535645472061654e-002</v>
      </c>
      <c r="AI154" s="204">
        <f t="shared" si="1249"/>
        <v>1</v>
      </c>
      <c r="AJ154" s="205">
        <v>10</v>
      </c>
      <c r="AK154" s="205" t="str">
        <f t="shared" si="1250"/>
        <v/>
      </c>
      <c r="AL154" s="205">
        <f t="shared" si="1251"/>
        <v>0</v>
      </c>
      <c r="AM154" s="205">
        <f t="shared" si="1252"/>
        <v>0</v>
      </c>
      <c r="AN154" s="206" t="str">
        <f t="shared" si="1246"/>
        <v/>
      </c>
      <c r="AO154" s="46" t="str">
        <f t="shared" si="1253"/>
        <v/>
      </c>
      <c r="AP154" s="46" t="str">
        <f t="shared" si="1254"/>
        <v/>
      </c>
    </row>
    <row r="155" ht="48.75" customHeight="1">
      <c r="A155" s="46">
        <v>122</v>
      </c>
      <c r="B155" s="72" t="s">
        <v>333</v>
      </c>
      <c r="C155" s="125">
        <f>'[11]2022'!B152</f>
        <v>394</v>
      </c>
      <c r="D155" s="126">
        <f>'[11]2022'!DP152</f>
        <v>21</v>
      </c>
      <c r="E155" s="126">
        <f>'[11]2022'!DQ152</f>
        <v>23</v>
      </c>
      <c r="F155" s="125">
        <f>'[11]2022'!DT152</f>
        <v>5.8375634517766499e-002</v>
      </c>
      <c r="G155" s="59">
        <f>'[11]2021'!DX122</f>
        <v>2</v>
      </c>
      <c r="H155" s="127">
        <f t="shared" si="1255"/>
        <v>9.5238095238095237</v>
      </c>
      <c r="I155" s="59"/>
      <c r="J155" s="59"/>
      <c r="K155" s="59"/>
      <c r="L155" s="59"/>
      <c r="M155" s="59"/>
      <c r="N155" s="59"/>
      <c r="O155" s="59">
        <f>'[11]Добыча 2021'!T132</f>
        <v>0</v>
      </c>
      <c r="P155" s="59"/>
      <c r="Q155" s="59"/>
      <c r="R155" s="59"/>
      <c r="S155" s="59"/>
      <c r="T155" s="59"/>
      <c r="U155" s="59">
        <f t="shared" si="1256"/>
        <v>0</v>
      </c>
      <c r="V155" s="127">
        <f>'[11]2022'!DV152</f>
        <v>2.3000000000000003</v>
      </c>
      <c r="W155" s="59">
        <f t="shared" si="1257"/>
        <v>10</v>
      </c>
      <c r="X155" s="519">
        <f>'[11]2022'!DX152</f>
        <v>2</v>
      </c>
      <c r="Y155" s="127">
        <f t="shared" si="1258"/>
        <v>8.695652173913043</v>
      </c>
      <c r="Z155" s="59"/>
      <c r="AA155" s="59"/>
      <c r="AB155" s="59"/>
      <c r="AC155" s="59"/>
      <c r="AD155" s="59">
        <f t="shared" si="1247"/>
        <v>2</v>
      </c>
      <c r="AE155" s="128"/>
      <c r="AF155" s="115"/>
      <c r="AG155" s="203"/>
      <c r="AH155" s="204">
        <f t="shared" si="1248"/>
        <v>5.8375634517766499e-002</v>
      </c>
      <c r="AI155" s="204">
        <f t="shared" si="1249"/>
        <v>2</v>
      </c>
      <c r="AJ155" s="205">
        <v>10</v>
      </c>
      <c r="AK155" s="205" t="str">
        <f t="shared" si="1250"/>
        <v/>
      </c>
      <c r="AL155" s="205">
        <f t="shared" si="1251"/>
        <v>1</v>
      </c>
      <c r="AM155" s="205">
        <f t="shared" si="1252"/>
        <v>2</v>
      </c>
      <c r="AN155" s="206" t="str">
        <f t="shared" si="1246"/>
        <v/>
      </c>
      <c r="AO155" s="46" t="str">
        <f t="shared" si="1253"/>
        <v/>
      </c>
      <c r="AP155" s="46" t="str">
        <f t="shared" si="1254"/>
        <v/>
      </c>
    </row>
    <row r="156" ht="31.5">
      <c r="A156" s="46">
        <v>123</v>
      </c>
      <c r="B156" s="72" t="s">
        <v>182</v>
      </c>
      <c r="C156" s="125">
        <f>'[11]2022'!B153</f>
        <v>193</v>
      </c>
      <c r="D156" s="126">
        <f>'[11]2022'!DP153</f>
        <v>7</v>
      </c>
      <c r="E156" s="126">
        <f>'[11]2022'!DQ153</f>
        <v>10</v>
      </c>
      <c r="F156" s="125">
        <f>'[11]2022'!DT153</f>
        <v>5.181347150259067e-002</v>
      </c>
      <c r="G156" s="59">
        <f>'[11]2021'!DX123</f>
        <v>0</v>
      </c>
      <c r="H156" s="127">
        <f t="shared" si="1255"/>
        <v>0</v>
      </c>
      <c r="I156" s="59"/>
      <c r="J156" s="59"/>
      <c r="K156" s="59"/>
      <c r="L156" s="59"/>
      <c r="M156" s="59"/>
      <c r="N156" s="59"/>
      <c r="O156" s="59">
        <f>'[11]Добыча 2021'!T133</f>
        <v>0</v>
      </c>
      <c r="P156" s="59"/>
      <c r="Q156" s="59"/>
      <c r="R156" s="59"/>
      <c r="S156" s="59"/>
      <c r="T156" s="59"/>
      <c r="U156" s="59">
        <f t="shared" si="1256"/>
        <v>0</v>
      </c>
      <c r="V156" s="127">
        <f>'[11]2022'!DV153</f>
        <v>1</v>
      </c>
      <c r="W156" s="59">
        <f t="shared" si="1257"/>
        <v>10</v>
      </c>
      <c r="X156" s="519">
        <f>'[11]2022'!DX153</f>
        <v>0</v>
      </c>
      <c r="Y156" s="127">
        <f t="shared" si="1258"/>
        <v>0</v>
      </c>
      <c r="Z156" s="59"/>
      <c r="AA156" s="59"/>
      <c r="AB156" s="59"/>
      <c r="AC156" s="59"/>
      <c r="AD156" s="59" t="str">
        <f t="shared" si="1247"/>
        <v/>
      </c>
      <c r="AE156" s="128"/>
      <c r="AF156" s="115"/>
      <c r="AG156" s="203"/>
      <c r="AH156" s="204">
        <f t="shared" si="1248"/>
        <v>5.181347150259067e-002</v>
      </c>
      <c r="AI156" s="204">
        <f t="shared" si="1249"/>
        <v>1</v>
      </c>
      <c r="AJ156" s="205">
        <v>10</v>
      </c>
      <c r="AK156" s="205" t="str">
        <f t="shared" si="1250"/>
        <v/>
      </c>
      <c r="AL156" s="205">
        <f t="shared" si="1251"/>
        <v>0</v>
      </c>
      <c r="AM156" s="205">
        <f t="shared" si="1252"/>
        <v>0</v>
      </c>
      <c r="AN156" s="206" t="str">
        <f t="shared" si="1246"/>
        <v/>
      </c>
      <c r="AO156" s="46" t="str">
        <f t="shared" si="1253"/>
        <v/>
      </c>
      <c r="AP156" s="46" t="str">
        <f t="shared" si="1254"/>
        <v/>
      </c>
    </row>
    <row r="157" ht="47.25">
      <c r="A157" s="46">
        <v>124</v>
      </c>
      <c r="B157" s="72" t="s">
        <v>334</v>
      </c>
      <c r="C157" s="125">
        <f>'[11]2022'!B154</f>
        <v>264.69999999999999</v>
      </c>
      <c r="D157" s="126">
        <f>'[11]2022'!DP154</f>
        <v>11</v>
      </c>
      <c r="E157" s="126">
        <f>'[11]2022'!DQ154</f>
        <v>1</v>
      </c>
      <c r="F157" s="125">
        <f>'[11]2022'!DT154</f>
        <v>3.7778617302606727e-003</v>
      </c>
      <c r="G157" s="59">
        <f>'[11]2021'!DX124</f>
        <v>0</v>
      </c>
      <c r="H157" s="127">
        <f t="shared" si="1255"/>
        <v>0</v>
      </c>
      <c r="I157" s="62"/>
      <c r="J157" s="62"/>
      <c r="K157" s="62"/>
      <c r="L157" s="132"/>
      <c r="M157" s="59"/>
      <c r="N157" s="59"/>
      <c r="O157" s="59">
        <f>'[11]Добыча 2021'!T134</f>
        <v>0</v>
      </c>
      <c r="P157" s="59"/>
      <c r="Q157" s="59"/>
      <c r="R157" s="59"/>
      <c r="S157" s="59"/>
      <c r="T157" s="59"/>
      <c r="U157" s="59">
        <f t="shared" si="1256"/>
        <v>0</v>
      </c>
      <c r="V157" s="127">
        <f>'[11]2022'!DV154</f>
        <v>0.10000000000000001</v>
      </c>
      <c r="W157" s="59">
        <f t="shared" si="1257"/>
        <v>10</v>
      </c>
      <c r="X157" s="519">
        <f>'[11]2022'!DX154</f>
        <v>0</v>
      </c>
      <c r="Y157" s="127">
        <f t="shared" si="1258"/>
        <v>0</v>
      </c>
      <c r="Z157" s="59"/>
      <c r="AA157" s="59"/>
      <c r="AB157" s="59"/>
      <c r="AC157" s="59"/>
      <c r="AD157" s="59" t="str">
        <f t="shared" si="1247"/>
        <v/>
      </c>
      <c r="AE157" s="128"/>
      <c r="AF157" s="115"/>
      <c r="AG157" s="203"/>
      <c r="AH157" s="204">
        <f t="shared" si="1248"/>
        <v>3.7778617302606727e-003</v>
      </c>
      <c r="AI157" s="204">
        <f t="shared" si="1249"/>
        <v>0</v>
      </c>
      <c r="AJ157" s="205">
        <v>10</v>
      </c>
      <c r="AK157" s="205" t="str">
        <f t="shared" si="1250"/>
        <v/>
      </c>
      <c r="AL157" s="205">
        <f t="shared" si="1251"/>
        <v>0</v>
      </c>
      <c r="AM157" s="205">
        <f t="shared" si="1252"/>
        <v>0</v>
      </c>
      <c r="AN157" s="206" t="str">
        <f t="shared" si="1246"/>
        <v/>
      </c>
      <c r="AO157" s="46" t="str">
        <f t="shared" si="1253"/>
        <v/>
      </c>
      <c r="AP157" s="46" t="str">
        <f t="shared" si="1254"/>
        <v/>
      </c>
    </row>
    <row r="158" ht="31.5">
      <c r="A158" s="46">
        <v>125</v>
      </c>
      <c r="B158" s="72" t="s">
        <v>335</v>
      </c>
      <c r="C158" s="125">
        <f>'[11]2022'!B155</f>
        <v>93.555000000000007</v>
      </c>
      <c r="D158" s="126">
        <f>'[11]2022'!DP155</f>
        <v>0</v>
      </c>
      <c r="E158" s="126">
        <f>'[11]2022'!DQ155</f>
        <v>1</v>
      </c>
      <c r="F158" s="125">
        <f>'[11]2022'!DT155</f>
        <v>1.0688899577788466e-002</v>
      </c>
      <c r="G158" s="59">
        <f>'[11]2021'!DX125</f>
        <v>0</v>
      </c>
      <c r="H158" s="127">
        <f t="shared" si="1255"/>
        <v>0</v>
      </c>
      <c r="I158" s="59"/>
      <c r="J158" s="59"/>
      <c r="K158" s="59"/>
      <c r="L158" s="59"/>
      <c r="M158" s="59"/>
      <c r="N158" s="59"/>
      <c r="O158" s="59">
        <f>'[11]Добыча 2021'!T135</f>
        <v>0</v>
      </c>
      <c r="P158" s="59"/>
      <c r="Q158" s="59"/>
      <c r="R158" s="59"/>
      <c r="S158" s="59"/>
      <c r="T158" s="59"/>
      <c r="U158" s="59">
        <f t="shared" si="1256"/>
        <v>0</v>
      </c>
      <c r="V158" s="127">
        <f>'[11]2022'!DV155</f>
        <v>0.10000000000000001</v>
      </c>
      <c r="W158" s="59">
        <f t="shared" si="1257"/>
        <v>10</v>
      </c>
      <c r="X158" s="519">
        <f>'[11]2022'!DX155</f>
        <v>0</v>
      </c>
      <c r="Y158" s="127">
        <f t="shared" si="1258"/>
        <v>0</v>
      </c>
      <c r="Z158" s="59"/>
      <c r="AA158" s="59"/>
      <c r="AB158" s="59"/>
      <c r="AC158" s="59"/>
      <c r="AD158" s="59" t="str">
        <f t="shared" si="1247"/>
        <v/>
      </c>
      <c r="AE158" s="128"/>
      <c r="AF158" s="115"/>
      <c r="AG158" s="203"/>
      <c r="AH158" s="204">
        <f t="shared" si="1248"/>
        <v>1.0688899577788466e-002</v>
      </c>
      <c r="AI158" s="204">
        <f t="shared" si="1249"/>
        <v>0</v>
      </c>
      <c r="AJ158" s="205">
        <v>10</v>
      </c>
      <c r="AK158" s="205" t="str">
        <f t="shared" si="1250"/>
        <v/>
      </c>
      <c r="AL158" s="205">
        <f t="shared" si="1251"/>
        <v>0</v>
      </c>
      <c r="AM158" s="205">
        <f t="shared" si="1252"/>
        <v>0</v>
      </c>
      <c r="AN158" s="206" t="str">
        <f t="shared" si="1246"/>
        <v/>
      </c>
      <c r="AO158" s="46" t="str">
        <f t="shared" si="1253"/>
        <v/>
      </c>
      <c r="AP158" s="46" t="str">
        <f t="shared" si="1254"/>
        <v/>
      </c>
    </row>
    <row r="159" ht="18.75">
      <c r="A159" s="46"/>
      <c r="B159" s="61" t="s">
        <v>187</v>
      </c>
      <c r="C159" s="131"/>
      <c r="D159" s="130"/>
      <c r="E159" s="130"/>
      <c r="F159" s="131"/>
      <c r="G159" s="59"/>
      <c r="H159" s="127"/>
      <c r="I159" s="59"/>
      <c r="J159" s="59"/>
      <c r="K159" s="59"/>
      <c r="L159" s="59"/>
      <c r="M159" s="71"/>
      <c r="N159" s="71"/>
      <c r="O159" s="71"/>
      <c r="P159" s="71"/>
      <c r="Q159" s="71"/>
      <c r="R159" s="71"/>
      <c r="S159" s="71"/>
      <c r="T159" s="71"/>
      <c r="U159" s="59"/>
      <c r="V159" s="144"/>
      <c r="W159" s="59"/>
      <c r="X159" s="521"/>
      <c r="Y159" s="127"/>
      <c r="Z159" s="71"/>
      <c r="AA159" s="71"/>
      <c r="AB159" s="71"/>
      <c r="AC159" s="71"/>
      <c r="AD159" s="59" t="str">
        <f t="shared" si="1247"/>
        <v/>
      </c>
      <c r="AE159" s="71"/>
      <c r="AF159" s="115"/>
      <c r="AG159" s="203"/>
      <c r="AH159" s="204" t="str">
        <f t="shared" si="1248"/>
        <v/>
      </c>
      <c r="AI159" s="204">
        <f t="shared" si="1249"/>
        <v>0</v>
      </c>
      <c r="AJ159" s="205">
        <v>10</v>
      </c>
      <c r="AK159" s="205" t="str">
        <f t="shared" si="1250"/>
        <v/>
      </c>
      <c r="AL159" s="205" t="str">
        <f t="shared" si="1251"/>
        <v/>
      </c>
      <c r="AM159" s="205" t="str">
        <f t="shared" si="1252"/>
        <v/>
      </c>
      <c r="AN159" s="206" t="str">
        <f t="shared" si="1246"/>
        <v/>
      </c>
      <c r="AO159" s="46" t="str">
        <f t="shared" si="1253"/>
        <v/>
      </c>
      <c r="AP159" s="46" t="str">
        <f t="shared" si="1254"/>
        <v/>
      </c>
    </row>
    <row r="160" ht="78.75">
      <c r="A160" s="46">
        <v>126</v>
      </c>
      <c r="B160" s="64" t="s">
        <v>189</v>
      </c>
      <c r="C160" s="125">
        <f>'[11]2022'!B157</f>
        <v>58.799999999999997</v>
      </c>
      <c r="D160" s="138">
        <f>'[11]2022'!DP157</f>
        <v>40</v>
      </c>
      <c r="E160" s="126">
        <f>'[11]2022'!DQ157</f>
        <v>2</v>
      </c>
      <c r="F160" s="125">
        <f>'[11]2022'!DT157</f>
        <v>3.4013605442176874e-002</v>
      </c>
      <c r="G160" s="80">
        <f>'[11]2021'!DX127</f>
        <v>2</v>
      </c>
      <c r="H160" s="139">
        <f t="shared" si="1255"/>
        <v>5</v>
      </c>
      <c r="I160" s="59"/>
      <c r="J160" s="59"/>
      <c r="K160" s="59"/>
      <c r="L160" s="59"/>
      <c r="M160" s="59"/>
      <c r="N160" s="59"/>
      <c r="O160" s="80">
        <f>'[11]Добыча 2021'!T137</f>
        <v>0</v>
      </c>
      <c r="P160" s="59"/>
      <c r="Q160" s="59"/>
      <c r="R160" s="59"/>
      <c r="S160" s="59"/>
      <c r="T160" s="59"/>
      <c r="U160" s="80">
        <f>IF(G160=0,0,O160/G160*100)</f>
        <v>0</v>
      </c>
      <c r="V160" s="127">
        <f>'[11]2022'!DV157</f>
        <v>0.20000000000000001</v>
      </c>
      <c r="W160" s="59">
        <f t="shared" ref="W160:W171" si="1259">IF(V160&gt;0,V160/E160*100,0)</f>
        <v>10</v>
      </c>
      <c r="X160" s="519">
        <f>'[11]2022'!DX157</f>
        <v>0</v>
      </c>
      <c r="Y160" s="127">
        <f t="shared" ref="Y160:Y171" si="1260">IF(X160&gt;0,X160/E160*100,0)</f>
        <v>0</v>
      </c>
      <c r="Z160" s="59"/>
      <c r="AA160" s="59"/>
      <c r="AB160" s="59"/>
      <c r="AC160" s="59"/>
      <c r="AD160" s="59" t="str">
        <f t="shared" si="1247"/>
        <v/>
      </c>
      <c r="AE160" s="128"/>
      <c r="AF160" s="115"/>
      <c r="AG160" s="203"/>
      <c r="AH160" s="204">
        <f t="shared" si="1248"/>
        <v>3.4013605442176874e-002</v>
      </c>
      <c r="AI160" s="204">
        <f t="shared" si="1249"/>
        <v>0</v>
      </c>
      <c r="AJ160" s="205">
        <v>10</v>
      </c>
      <c r="AK160" s="205" t="str">
        <f t="shared" si="1250"/>
        <v/>
      </c>
      <c r="AL160" s="205">
        <f t="shared" si="1251"/>
        <v>0</v>
      </c>
      <c r="AM160" s="205">
        <f t="shared" si="1252"/>
        <v>0</v>
      </c>
      <c r="AN160" s="206" t="str">
        <f t="shared" si="1246"/>
        <v/>
      </c>
      <c r="AO160" s="46" t="str">
        <f t="shared" si="1253"/>
        <v/>
      </c>
      <c r="AP160" s="46" t="str">
        <f t="shared" si="1254"/>
        <v/>
      </c>
    </row>
    <row r="161" ht="78.75">
      <c r="A161" s="46">
        <v>127</v>
      </c>
      <c r="B161" s="64" t="s">
        <v>190</v>
      </c>
      <c r="C161" s="125">
        <f>'[11]2022'!B158</f>
        <v>17.800000000000001</v>
      </c>
      <c r="D161" s="149"/>
      <c r="E161" s="126">
        <f>'[11]2022'!DQ158</f>
        <v>1</v>
      </c>
      <c r="F161" s="125">
        <f>'[11]2022'!DT158</f>
        <v>5.6179775280898875e-002</v>
      </c>
      <c r="G161" s="150"/>
      <c r="H161" s="151"/>
      <c r="I161" s="59"/>
      <c r="J161" s="59"/>
      <c r="K161" s="59"/>
      <c r="L161" s="59"/>
      <c r="M161" s="59"/>
      <c r="N161" s="59"/>
      <c r="O161" s="150"/>
      <c r="P161" s="59"/>
      <c r="Q161" s="59"/>
      <c r="R161" s="59"/>
      <c r="S161" s="59"/>
      <c r="T161" s="59"/>
      <c r="U161" s="150"/>
      <c r="V161" s="127">
        <f>'[11]2022'!DV158</f>
        <v>0.10000000000000001</v>
      </c>
      <c r="W161" s="59">
        <f t="shared" si="1259"/>
        <v>10</v>
      </c>
      <c r="X161" s="519">
        <f>'[11]2022'!DX158</f>
        <v>0</v>
      </c>
      <c r="Y161" s="127">
        <f t="shared" si="1260"/>
        <v>0</v>
      </c>
      <c r="Z161" s="59"/>
      <c r="AA161" s="59"/>
      <c r="AB161" s="59"/>
      <c r="AC161" s="59"/>
      <c r="AD161" s="59" t="str">
        <f t="shared" si="1247"/>
        <v/>
      </c>
      <c r="AE161" s="128"/>
      <c r="AF161" s="115"/>
      <c r="AG161" s="203"/>
      <c r="AH161" s="204">
        <f t="shared" si="1248"/>
        <v>5.6179775280898875e-002</v>
      </c>
      <c r="AI161" s="204">
        <f t="shared" si="1249"/>
        <v>0</v>
      </c>
      <c r="AJ161" s="205">
        <v>10</v>
      </c>
      <c r="AK161" s="205" t="str">
        <f t="shared" si="1250"/>
        <v/>
      </c>
      <c r="AL161" s="205">
        <f t="shared" si="1251"/>
        <v>0</v>
      </c>
      <c r="AM161" s="205">
        <f t="shared" si="1252"/>
        <v>0</v>
      </c>
      <c r="AN161" s="206" t="str">
        <f t="shared" si="1246"/>
        <v/>
      </c>
      <c r="AO161" s="46" t="str">
        <f t="shared" si="1253"/>
        <v/>
      </c>
      <c r="AP161" s="46" t="str">
        <f t="shared" si="1254"/>
        <v/>
      </c>
    </row>
    <row r="162" ht="78.75">
      <c r="A162" s="46">
        <v>128</v>
      </c>
      <c r="B162" s="64" t="s">
        <v>191</v>
      </c>
      <c r="C162" s="125">
        <f>'[11]2022'!B159</f>
        <v>30.800000000000001</v>
      </c>
      <c r="D162" s="149"/>
      <c r="E162" s="126">
        <f>'[11]2022'!DQ159</f>
        <v>1</v>
      </c>
      <c r="F162" s="125">
        <f>'[11]2022'!DT159</f>
        <v>3.2467532467532464e-002</v>
      </c>
      <c r="G162" s="150"/>
      <c r="H162" s="151"/>
      <c r="I162" s="59"/>
      <c r="J162" s="59"/>
      <c r="K162" s="59"/>
      <c r="L162" s="59"/>
      <c r="M162" s="59"/>
      <c r="N162" s="59"/>
      <c r="O162" s="150"/>
      <c r="P162" s="59"/>
      <c r="Q162" s="59"/>
      <c r="R162" s="59"/>
      <c r="S162" s="59"/>
      <c r="T162" s="59"/>
      <c r="U162" s="150"/>
      <c r="V162" s="127">
        <f>'[11]2022'!DV159</f>
        <v>0.10000000000000001</v>
      </c>
      <c r="W162" s="59">
        <f t="shared" si="1259"/>
        <v>10</v>
      </c>
      <c r="X162" s="519">
        <f>'[11]2022'!DX159</f>
        <v>0</v>
      </c>
      <c r="Y162" s="127">
        <f t="shared" si="1260"/>
        <v>0</v>
      </c>
      <c r="Z162" s="59"/>
      <c r="AA162" s="59"/>
      <c r="AB162" s="59"/>
      <c r="AC162" s="59"/>
      <c r="AD162" s="59" t="str">
        <f t="shared" si="1247"/>
        <v/>
      </c>
      <c r="AE162" s="128"/>
      <c r="AF162" s="115"/>
      <c r="AG162" s="203"/>
      <c r="AH162" s="204">
        <f t="shared" si="1248"/>
        <v>3.2467532467532464e-002</v>
      </c>
      <c r="AI162" s="204">
        <f t="shared" si="1249"/>
        <v>0</v>
      </c>
      <c r="AJ162" s="205">
        <v>10</v>
      </c>
      <c r="AK162" s="205" t="str">
        <f t="shared" si="1250"/>
        <v/>
      </c>
      <c r="AL162" s="205">
        <f t="shared" si="1251"/>
        <v>0</v>
      </c>
      <c r="AM162" s="205">
        <f t="shared" si="1252"/>
        <v>0</v>
      </c>
      <c r="AN162" s="206" t="str">
        <f t="shared" si="1246"/>
        <v/>
      </c>
      <c r="AO162" s="46" t="str">
        <f t="shared" si="1253"/>
        <v/>
      </c>
      <c r="AP162" s="46" t="str">
        <f t="shared" si="1254"/>
        <v/>
      </c>
    </row>
    <row r="163" ht="78.75">
      <c r="A163" s="46">
        <v>129</v>
      </c>
      <c r="B163" s="64" t="s">
        <v>192</v>
      </c>
      <c r="C163" s="125">
        <f>'[11]2022'!B160</f>
        <v>20.399999999999999</v>
      </c>
      <c r="D163" s="149"/>
      <c r="E163" s="126">
        <f>'[11]2022'!DQ160</f>
        <v>0</v>
      </c>
      <c r="F163" s="125">
        <f>'[11]2022'!DT160</f>
        <v>0</v>
      </c>
      <c r="G163" s="150"/>
      <c r="H163" s="151"/>
      <c r="I163" s="59"/>
      <c r="J163" s="59"/>
      <c r="K163" s="59"/>
      <c r="L163" s="59"/>
      <c r="M163" s="59"/>
      <c r="N163" s="59"/>
      <c r="O163" s="150"/>
      <c r="P163" s="59"/>
      <c r="Q163" s="59"/>
      <c r="R163" s="59"/>
      <c r="S163" s="59"/>
      <c r="T163" s="59"/>
      <c r="U163" s="150"/>
      <c r="V163" s="127">
        <f>'[11]2022'!DV160</f>
        <v>0</v>
      </c>
      <c r="W163" s="59">
        <f t="shared" si="1259"/>
        <v>0</v>
      </c>
      <c r="X163" s="519">
        <f>'[11]2022'!DX160</f>
        <v>0</v>
      </c>
      <c r="Y163" s="127">
        <f t="shared" si="1260"/>
        <v>0</v>
      </c>
      <c r="Z163" s="59"/>
      <c r="AA163" s="59"/>
      <c r="AB163" s="59"/>
      <c r="AC163" s="59"/>
      <c r="AD163" s="59" t="str">
        <f t="shared" si="1247"/>
        <v/>
      </c>
      <c r="AE163" s="128"/>
      <c r="AF163" s="115"/>
      <c r="AG163" s="203"/>
      <c r="AH163" s="204">
        <f t="shared" si="1248"/>
        <v>0</v>
      </c>
      <c r="AI163" s="204">
        <f t="shared" si="1249"/>
        <v>0</v>
      </c>
      <c r="AJ163" s="205">
        <v>10</v>
      </c>
      <c r="AK163" s="205" t="str">
        <f t="shared" si="1250"/>
        <v/>
      </c>
      <c r="AL163" s="205">
        <f t="shared" si="1251"/>
        <v>0</v>
      </c>
      <c r="AM163" s="205">
        <f t="shared" si="1252"/>
        <v>0</v>
      </c>
      <c r="AN163" s="206" t="str">
        <f t="shared" si="1246"/>
        <v/>
      </c>
      <c r="AO163" s="46" t="str">
        <f t="shared" si="1253"/>
        <v/>
      </c>
      <c r="AP163" s="46" t="str">
        <f t="shared" si="1254"/>
        <v/>
      </c>
    </row>
    <row r="164" ht="78.75">
      <c r="A164" s="46">
        <v>130</v>
      </c>
      <c r="B164" s="64" t="s">
        <v>193</v>
      </c>
      <c r="C164" s="125">
        <f>'[11]2022'!B161</f>
        <v>20.800000000000001</v>
      </c>
      <c r="D164" s="149"/>
      <c r="E164" s="126">
        <f>'[11]2022'!DQ161</f>
        <v>0</v>
      </c>
      <c r="F164" s="125">
        <f>'[11]2022'!DT161</f>
        <v>0</v>
      </c>
      <c r="G164" s="150"/>
      <c r="H164" s="151"/>
      <c r="I164" s="59"/>
      <c r="J164" s="59"/>
      <c r="K164" s="59"/>
      <c r="L164" s="59"/>
      <c r="M164" s="59"/>
      <c r="N164" s="59"/>
      <c r="O164" s="150"/>
      <c r="P164" s="59"/>
      <c r="Q164" s="59"/>
      <c r="R164" s="59"/>
      <c r="S164" s="59"/>
      <c r="T164" s="59"/>
      <c r="U164" s="150"/>
      <c r="V164" s="127">
        <f>'[11]2022'!DV161</f>
        <v>0</v>
      </c>
      <c r="W164" s="59">
        <f t="shared" si="1259"/>
        <v>0</v>
      </c>
      <c r="X164" s="519">
        <f>'[11]2022'!DX161</f>
        <v>0</v>
      </c>
      <c r="Y164" s="127">
        <f t="shared" si="1260"/>
        <v>0</v>
      </c>
      <c r="Z164" s="59"/>
      <c r="AA164" s="59"/>
      <c r="AB164" s="59"/>
      <c r="AC164" s="59"/>
      <c r="AD164" s="59" t="str">
        <f t="shared" si="1247"/>
        <v/>
      </c>
      <c r="AE164" s="128"/>
      <c r="AF164" s="115"/>
      <c r="AG164" s="203"/>
      <c r="AH164" s="204">
        <f t="shared" si="1248"/>
        <v>0</v>
      </c>
      <c r="AI164" s="204">
        <f t="shared" si="1249"/>
        <v>0</v>
      </c>
      <c r="AJ164" s="205">
        <v>10</v>
      </c>
      <c r="AK164" s="205" t="str">
        <f t="shared" si="1250"/>
        <v/>
      </c>
      <c r="AL164" s="205">
        <f t="shared" si="1251"/>
        <v>0</v>
      </c>
      <c r="AM164" s="205">
        <f t="shared" si="1252"/>
        <v>0</v>
      </c>
      <c r="AN164" s="206" t="str">
        <f t="shared" si="1246"/>
        <v/>
      </c>
      <c r="AO164" s="46" t="str">
        <f t="shared" si="1253"/>
        <v/>
      </c>
      <c r="AP164" s="46" t="str">
        <f t="shared" si="1254"/>
        <v/>
      </c>
    </row>
    <row r="165" ht="78.75">
      <c r="A165" s="46">
        <v>131</v>
      </c>
      <c r="B165" s="64" t="s">
        <v>194</v>
      </c>
      <c r="C165" s="125">
        <f>'[11]2022'!B162</f>
        <v>14.800000000000001</v>
      </c>
      <c r="D165" s="149"/>
      <c r="E165" s="126">
        <f>'[11]2022'!DQ162</f>
        <v>0</v>
      </c>
      <c r="F165" s="125">
        <f>'[11]2022'!DT162</f>
        <v>0</v>
      </c>
      <c r="G165" s="150"/>
      <c r="H165" s="151"/>
      <c r="I165" s="59"/>
      <c r="J165" s="59"/>
      <c r="K165" s="59"/>
      <c r="L165" s="59"/>
      <c r="M165" s="59"/>
      <c r="N165" s="59"/>
      <c r="O165" s="150"/>
      <c r="P165" s="59"/>
      <c r="Q165" s="59"/>
      <c r="R165" s="59"/>
      <c r="S165" s="59"/>
      <c r="T165" s="59"/>
      <c r="U165" s="150"/>
      <c r="V165" s="127">
        <f>'[11]2022'!DV162</f>
        <v>0</v>
      </c>
      <c r="W165" s="59">
        <f t="shared" si="1259"/>
        <v>0</v>
      </c>
      <c r="X165" s="519">
        <f>'[11]2022'!DX162</f>
        <v>0</v>
      </c>
      <c r="Y165" s="127">
        <f t="shared" si="1260"/>
        <v>0</v>
      </c>
      <c r="Z165" s="59"/>
      <c r="AA165" s="59"/>
      <c r="AB165" s="59"/>
      <c r="AC165" s="59"/>
      <c r="AD165" s="59" t="str">
        <f t="shared" si="1247"/>
        <v/>
      </c>
      <c r="AE165" s="128"/>
      <c r="AF165" s="115"/>
      <c r="AG165" s="203"/>
      <c r="AH165" s="204">
        <f t="shared" si="1248"/>
        <v>0</v>
      </c>
      <c r="AI165" s="204">
        <f t="shared" si="1249"/>
        <v>0</v>
      </c>
      <c r="AJ165" s="205">
        <v>10</v>
      </c>
      <c r="AK165" s="205" t="str">
        <f t="shared" si="1250"/>
        <v/>
      </c>
      <c r="AL165" s="205">
        <f t="shared" si="1251"/>
        <v>0</v>
      </c>
      <c r="AM165" s="205">
        <f t="shared" si="1252"/>
        <v>0</v>
      </c>
      <c r="AN165" s="206" t="str">
        <f t="shared" si="1246"/>
        <v/>
      </c>
      <c r="AO165" s="46" t="str">
        <f t="shared" si="1253"/>
        <v/>
      </c>
      <c r="AP165" s="46" t="str">
        <f t="shared" si="1254"/>
        <v/>
      </c>
    </row>
    <row r="166" ht="78.75">
      <c r="A166" s="46">
        <v>132</v>
      </c>
      <c r="B166" s="64" t="s">
        <v>195</v>
      </c>
      <c r="C166" s="125">
        <f>'[11]2022'!B163</f>
        <v>8.5999999999999996</v>
      </c>
      <c r="D166" s="149"/>
      <c r="E166" s="126">
        <f>'[11]2022'!DQ163</f>
        <v>0</v>
      </c>
      <c r="F166" s="125">
        <f>'[11]2022'!DT163</f>
        <v>0</v>
      </c>
      <c r="G166" s="150"/>
      <c r="H166" s="151"/>
      <c r="I166" s="59"/>
      <c r="J166" s="59"/>
      <c r="K166" s="59"/>
      <c r="L166" s="59"/>
      <c r="M166" s="59"/>
      <c r="N166" s="59"/>
      <c r="O166" s="150"/>
      <c r="P166" s="59"/>
      <c r="Q166" s="59"/>
      <c r="R166" s="59"/>
      <c r="S166" s="59"/>
      <c r="T166" s="59"/>
      <c r="U166" s="150"/>
      <c r="V166" s="127">
        <f>'[11]2022'!DV163</f>
        <v>0</v>
      </c>
      <c r="W166" s="59">
        <f t="shared" si="1259"/>
        <v>0</v>
      </c>
      <c r="X166" s="519">
        <f>'[11]2022'!DX163</f>
        <v>0</v>
      </c>
      <c r="Y166" s="127">
        <f t="shared" si="1260"/>
        <v>0</v>
      </c>
      <c r="Z166" s="59"/>
      <c r="AA166" s="59"/>
      <c r="AB166" s="59"/>
      <c r="AC166" s="59"/>
      <c r="AD166" s="59" t="str">
        <f t="shared" si="1247"/>
        <v/>
      </c>
      <c r="AE166" s="128"/>
      <c r="AF166" s="115"/>
      <c r="AG166" s="203"/>
      <c r="AH166" s="204">
        <f t="shared" si="1248"/>
        <v>0</v>
      </c>
      <c r="AI166" s="204">
        <f t="shared" si="1249"/>
        <v>0</v>
      </c>
      <c r="AJ166" s="205">
        <v>10</v>
      </c>
      <c r="AK166" s="205" t="str">
        <f t="shared" si="1250"/>
        <v/>
      </c>
      <c r="AL166" s="205">
        <f t="shared" si="1251"/>
        <v>0</v>
      </c>
      <c r="AM166" s="205">
        <f t="shared" si="1252"/>
        <v>0</v>
      </c>
      <c r="AN166" s="206" t="str">
        <f t="shared" si="1246"/>
        <v/>
      </c>
      <c r="AO166" s="46" t="str">
        <f t="shared" si="1253"/>
        <v/>
      </c>
      <c r="AP166" s="46" t="str">
        <f t="shared" si="1254"/>
        <v/>
      </c>
    </row>
    <row r="167" ht="78.75">
      <c r="A167" s="46">
        <v>133</v>
      </c>
      <c r="B167" s="64" t="s">
        <v>196</v>
      </c>
      <c r="C167" s="125">
        <f>'[11]2022'!B164</f>
        <v>8</v>
      </c>
      <c r="D167" s="149"/>
      <c r="E167" s="126">
        <f>'[11]2022'!DQ164</f>
        <v>0</v>
      </c>
      <c r="F167" s="125">
        <f>'[11]2022'!DT164</f>
        <v>0</v>
      </c>
      <c r="G167" s="150"/>
      <c r="H167" s="151"/>
      <c r="I167" s="59"/>
      <c r="J167" s="59"/>
      <c r="K167" s="59"/>
      <c r="L167" s="59"/>
      <c r="M167" s="59"/>
      <c r="N167" s="59"/>
      <c r="O167" s="150"/>
      <c r="P167" s="59"/>
      <c r="Q167" s="59"/>
      <c r="R167" s="59"/>
      <c r="S167" s="59"/>
      <c r="T167" s="59"/>
      <c r="U167" s="150"/>
      <c r="V167" s="127">
        <f>'[11]2022'!DV164</f>
        <v>0</v>
      </c>
      <c r="W167" s="59">
        <f t="shared" si="1259"/>
        <v>0</v>
      </c>
      <c r="X167" s="519">
        <f>'[11]2022'!DX164</f>
        <v>0</v>
      </c>
      <c r="Y167" s="127">
        <f t="shared" si="1260"/>
        <v>0</v>
      </c>
      <c r="Z167" s="59"/>
      <c r="AA167" s="59"/>
      <c r="AB167" s="59"/>
      <c r="AC167" s="59"/>
      <c r="AD167" s="59" t="str">
        <f t="shared" si="1247"/>
        <v/>
      </c>
      <c r="AE167" s="128"/>
      <c r="AF167" s="115"/>
      <c r="AG167" s="203"/>
      <c r="AH167" s="204">
        <f t="shared" si="1248"/>
        <v>0</v>
      </c>
      <c r="AI167" s="204">
        <f t="shared" si="1249"/>
        <v>0</v>
      </c>
      <c r="AJ167" s="205">
        <v>10</v>
      </c>
      <c r="AK167" s="205" t="str">
        <f t="shared" si="1250"/>
        <v/>
      </c>
      <c r="AL167" s="205">
        <f t="shared" si="1251"/>
        <v>0</v>
      </c>
      <c r="AM167" s="205">
        <f t="shared" si="1252"/>
        <v>0</v>
      </c>
      <c r="AN167" s="206" t="str">
        <f t="shared" si="1246"/>
        <v/>
      </c>
      <c r="AO167" s="46" t="str">
        <f t="shared" si="1253"/>
        <v/>
      </c>
      <c r="AP167" s="46" t="str">
        <f t="shared" si="1254"/>
        <v/>
      </c>
    </row>
    <row r="168" ht="78.75">
      <c r="A168" s="46">
        <v>134</v>
      </c>
      <c r="B168" s="64" t="s">
        <v>197</v>
      </c>
      <c r="C168" s="125">
        <f>'[11]2022'!B165</f>
        <v>30.800000000000001</v>
      </c>
      <c r="D168" s="149"/>
      <c r="E168" s="126">
        <f>'[11]2022'!DQ165</f>
        <v>0</v>
      </c>
      <c r="F168" s="125">
        <f>'[11]2022'!DT165</f>
        <v>0</v>
      </c>
      <c r="G168" s="150"/>
      <c r="H168" s="151"/>
      <c r="I168" s="59"/>
      <c r="J168" s="59"/>
      <c r="K168" s="59"/>
      <c r="L168" s="59"/>
      <c r="M168" s="59"/>
      <c r="N168" s="59"/>
      <c r="O168" s="150"/>
      <c r="P168" s="59"/>
      <c r="Q168" s="59"/>
      <c r="R168" s="59"/>
      <c r="S168" s="59"/>
      <c r="T168" s="59"/>
      <c r="U168" s="150"/>
      <c r="V168" s="127">
        <f>'[11]2022'!DV165</f>
        <v>0</v>
      </c>
      <c r="W168" s="59">
        <f t="shared" si="1259"/>
        <v>0</v>
      </c>
      <c r="X168" s="519">
        <f>'[11]2022'!DX165</f>
        <v>0</v>
      </c>
      <c r="Y168" s="127">
        <f t="shared" si="1260"/>
        <v>0</v>
      </c>
      <c r="Z168" s="59"/>
      <c r="AA168" s="59"/>
      <c r="AB168" s="59"/>
      <c r="AC168" s="59"/>
      <c r="AD168" s="59" t="str">
        <f t="shared" si="1247"/>
        <v/>
      </c>
      <c r="AE168" s="128"/>
      <c r="AF168" s="115"/>
      <c r="AG168" s="203"/>
      <c r="AH168" s="204">
        <f t="shared" si="1248"/>
        <v>0</v>
      </c>
      <c r="AI168" s="204">
        <f t="shared" si="1249"/>
        <v>0</v>
      </c>
      <c r="AJ168" s="205">
        <v>10</v>
      </c>
      <c r="AK168" s="205" t="str">
        <f t="shared" si="1250"/>
        <v/>
      </c>
      <c r="AL168" s="205">
        <f t="shared" si="1251"/>
        <v>0</v>
      </c>
      <c r="AM168" s="205">
        <f t="shared" si="1252"/>
        <v>0</v>
      </c>
      <c r="AN168" s="206" t="str">
        <f t="shared" si="1246"/>
        <v/>
      </c>
      <c r="AO168" s="46" t="str">
        <f t="shared" si="1253"/>
        <v/>
      </c>
      <c r="AP168" s="46" t="str">
        <f t="shared" si="1254"/>
        <v/>
      </c>
    </row>
    <row r="169" ht="78.75">
      <c r="A169" s="46">
        <v>135</v>
      </c>
      <c r="B169" s="64" t="s">
        <v>198</v>
      </c>
      <c r="C169" s="125">
        <f>'[11]2022'!B166</f>
        <v>37.25</v>
      </c>
      <c r="D169" s="149"/>
      <c r="E169" s="126">
        <f>'[11]2022'!DQ166</f>
        <v>2</v>
      </c>
      <c r="F169" s="125">
        <f>'[11]2022'!DT166</f>
        <v>5.3691275167785234e-002</v>
      </c>
      <c r="G169" s="150"/>
      <c r="H169" s="151"/>
      <c r="I169" s="59"/>
      <c r="J169" s="59"/>
      <c r="K169" s="59"/>
      <c r="L169" s="59"/>
      <c r="M169" s="59"/>
      <c r="N169" s="59"/>
      <c r="O169" s="150"/>
      <c r="P169" s="59"/>
      <c r="Q169" s="59"/>
      <c r="R169" s="59"/>
      <c r="S169" s="59"/>
      <c r="T169" s="59"/>
      <c r="U169" s="150"/>
      <c r="V169" s="127">
        <f>'[11]2022'!DV166</f>
        <v>0.20000000000000001</v>
      </c>
      <c r="W169" s="59">
        <f t="shared" si="1259"/>
        <v>10</v>
      </c>
      <c r="X169" s="519">
        <f>'[11]2022'!DX166</f>
        <v>0</v>
      </c>
      <c r="Y169" s="127">
        <f t="shared" si="1260"/>
        <v>0</v>
      </c>
      <c r="Z169" s="59"/>
      <c r="AA169" s="59"/>
      <c r="AB169" s="59"/>
      <c r="AC169" s="59"/>
      <c r="AD169" s="59" t="str">
        <f t="shared" si="1247"/>
        <v/>
      </c>
      <c r="AE169" s="128"/>
      <c r="AF169" s="115"/>
      <c r="AG169" s="203"/>
      <c r="AH169" s="204">
        <f t="shared" si="1248"/>
        <v>5.3691275167785234e-002</v>
      </c>
      <c r="AI169" s="204">
        <f t="shared" si="1249"/>
        <v>0</v>
      </c>
      <c r="AJ169" s="205">
        <v>10</v>
      </c>
      <c r="AK169" s="205" t="str">
        <f t="shared" si="1250"/>
        <v/>
      </c>
      <c r="AL169" s="205">
        <f t="shared" si="1251"/>
        <v>0</v>
      </c>
      <c r="AM169" s="205">
        <f t="shared" si="1252"/>
        <v>0</v>
      </c>
      <c r="AN169" s="206" t="str">
        <f t="shared" si="1246"/>
        <v/>
      </c>
      <c r="AO169" s="46" t="str">
        <f t="shared" si="1253"/>
        <v/>
      </c>
      <c r="AP169" s="46" t="str">
        <f t="shared" si="1254"/>
        <v/>
      </c>
    </row>
    <row r="170" ht="78.75">
      <c r="A170" s="46">
        <v>136</v>
      </c>
      <c r="B170" s="64" t="s">
        <v>199</v>
      </c>
      <c r="C170" s="125">
        <f>'[11]2022'!B167</f>
        <v>24.34</v>
      </c>
      <c r="D170" s="149"/>
      <c r="E170" s="126">
        <f>'[11]2022'!DQ167</f>
        <v>1</v>
      </c>
      <c r="F170" s="125">
        <f>'[11]2022'!DT167</f>
        <v>4.1084634346754315e-002</v>
      </c>
      <c r="G170" s="150"/>
      <c r="H170" s="151"/>
      <c r="I170" s="59"/>
      <c r="J170" s="59"/>
      <c r="K170" s="59"/>
      <c r="L170" s="59"/>
      <c r="M170" s="59"/>
      <c r="N170" s="59"/>
      <c r="O170" s="150"/>
      <c r="P170" s="59"/>
      <c r="Q170" s="59"/>
      <c r="R170" s="59"/>
      <c r="S170" s="59"/>
      <c r="T170" s="59"/>
      <c r="U170" s="150"/>
      <c r="V170" s="127">
        <f>'[11]2022'!DV167</f>
        <v>0.10000000000000001</v>
      </c>
      <c r="W170" s="59">
        <f t="shared" si="1259"/>
        <v>10</v>
      </c>
      <c r="X170" s="519">
        <f>'[11]2022'!DX167</f>
        <v>0</v>
      </c>
      <c r="Y170" s="127">
        <f t="shared" si="1260"/>
        <v>0</v>
      </c>
      <c r="Z170" s="59"/>
      <c r="AA170" s="59"/>
      <c r="AB170" s="59"/>
      <c r="AC170" s="59"/>
      <c r="AD170" s="59" t="str">
        <f t="shared" si="1247"/>
        <v/>
      </c>
      <c r="AE170" s="128"/>
      <c r="AF170" s="115"/>
      <c r="AG170" s="203"/>
      <c r="AH170" s="204">
        <f t="shared" si="1248"/>
        <v>4.1084634346754315e-002</v>
      </c>
      <c r="AI170" s="204">
        <f t="shared" si="1249"/>
        <v>0</v>
      </c>
      <c r="AJ170" s="205">
        <v>10</v>
      </c>
      <c r="AK170" s="205" t="str">
        <f t="shared" si="1250"/>
        <v/>
      </c>
      <c r="AL170" s="205">
        <f t="shared" si="1251"/>
        <v>0</v>
      </c>
      <c r="AM170" s="205">
        <f t="shared" si="1252"/>
        <v>0</v>
      </c>
      <c r="AN170" s="206" t="str">
        <f t="shared" si="1246"/>
        <v/>
      </c>
      <c r="AO170" s="46" t="str">
        <f t="shared" si="1253"/>
        <v/>
      </c>
      <c r="AP170" s="46" t="str">
        <f t="shared" si="1254"/>
        <v/>
      </c>
    </row>
    <row r="171" ht="66.75" customHeight="1">
      <c r="A171" s="87">
        <v>137</v>
      </c>
      <c r="B171" s="64" t="s">
        <v>200</v>
      </c>
      <c r="C171" s="125">
        <f>'[11]2022'!B168</f>
        <v>30.800000000000001</v>
      </c>
      <c r="D171" s="142"/>
      <c r="E171" s="126">
        <f>'[11]2022'!DQ168</f>
        <v>1</v>
      </c>
      <c r="F171" s="125">
        <f>'[11]2022'!DT168</f>
        <v>3.2467532467532464e-002</v>
      </c>
      <c r="G171" s="82"/>
      <c r="H171" s="143"/>
      <c r="I171" s="62"/>
      <c r="J171" s="62"/>
      <c r="K171" s="62"/>
      <c r="L171" s="132"/>
      <c r="M171" s="59"/>
      <c r="N171" s="59"/>
      <c r="O171" s="82"/>
      <c r="P171" s="59"/>
      <c r="Q171" s="59"/>
      <c r="R171" s="59"/>
      <c r="S171" s="59"/>
      <c r="T171" s="59"/>
      <c r="U171" s="82"/>
      <c r="V171" s="127">
        <f>'[11]2022'!DV168</f>
        <v>0.10000000000000001</v>
      </c>
      <c r="W171" s="59">
        <f t="shared" si="1259"/>
        <v>10</v>
      </c>
      <c r="X171" s="519">
        <f>'[11]2022'!DX168</f>
        <v>0</v>
      </c>
      <c r="Y171" s="127">
        <f t="shared" si="1260"/>
        <v>0</v>
      </c>
      <c r="Z171" s="59"/>
      <c r="AA171" s="59"/>
      <c r="AB171" s="59"/>
      <c r="AC171" s="59"/>
      <c r="AD171" s="59" t="str">
        <f t="shared" si="1247"/>
        <v/>
      </c>
      <c r="AE171" s="128"/>
      <c r="AF171" s="115"/>
      <c r="AG171" s="203"/>
      <c r="AH171" s="204">
        <f t="shared" si="1248"/>
        <v>3.2467532467532464e-002</v>
      </c>
      <c r="AI171" s="204">
        <f t="shared" si="1249"/>
        <v>0</v>
      </c>
      <c r="AJ171" s="205">
        <v>10</v>
      </c>
      <c r="AK171" s="205" t="str">
        <f t="shared" si="1250"/>
        <v/>
      </c>
      <c r="AL171" s="205">
        <f t="shared" si="1251"/>
        <v>0</v>
      </c>
      <c r="AM171" s="205">
        <f t="shared" si="1252"/>
        <v>0</v>
      </c>
      <c r="AN171" s="206" t="str">
        <f t="shared" si="1246"/>
        <v/>
      </c>
      <c r="AO171" s="46" t="str">
        <f t="shared" si="1253"/>
        <v/>
      </c>
      <c r="AP171" s="46" t="str">
        <f t="shared" si="1254"/>
        <v/>
      </c>
    </row>
    <row r="172" ht="31.5">
      <c r="A172" s="46">
        <v>138</v>
      </c>
      <c r="B172" s="72" t="s">
        <v>337</v>
      </c>
      <c r="C172" s="125">
        <f>'[11]2022'!B169</f>
        <v>1020.3</v>
      </c>
      <c r="D172" s="126">
        <f>'[11]2022'!DP169</f>
        <v>156</v>
      </c>
      <c r="E172" s="126">
        <f>'[11]2022'!DQ169</f>
        <v>231</v>
      </c>
      <c r="F172" s="125">
        <f>'[11]2022'!DT169</f>
        <v>0.22640399882387535</v>
      </c>
      <c r="G172" s="59">
        <f>'[11]2021'!DX128</f>
        <v>15</v>
      </c>
      <c r="H172" s="127">
        <f t="shared" si="1255"/>
        <v>9.6153846153846168</v>
      </c>
      <c r="I172" s="59"/>
      <c r="J172" s="59"/>
      <c r="K172" s="59"/>
      <c r="L172" s="59"/>
      <c r="M172" s="59"/>
      <c r="N172" s="59"/>
      <c r="O172" s="59">
        <f>'[11]Добыча 2021'!T138</f>
        <v>10</v>
      </c>
      <c r="P172" s="59"/>
      <c r="Q172" s="59"/>
      <c r="R172" s="59"/>
      <c r="S172" s="59"/>
      <c r="T172" s="59"/>
      <c r="U172" s="59">
        <f t="shared" si="1256"/>
        <v>66.666666666666657</v>
      </c>
      <c r="V172" s="127">
        <f>'[11]2022'!DV169</f>
        <v>23.100000000000001</v>
      </c>
      <c r="W172" s="59">
        <f t="shared" si="1257"/>
        <v>10</v>
      </c>
      <c r="X172" s="519">
        <f>'[11]2022'!DX169</f>
        <v>23</v>
      </c>
      <c r="Y172" s="127">
        <f t="shared" si="1258"/>
        <v>9.9567099567099575</v>
      </c>
      <c r="Z172" s="59"/>
      <c r="AA172" s="59"/>
      <c r="AB172" s="59"/>
      <c r="AC172" s="59"/>
      <c r="AD172" s="59">
        <f t="shared" si="1247"/>
        <v>23</v>
      </c>
      <c r="AE172" s="128"/>
      <c r="AF172" s="115"/>
      <c r="AG172" s="203"/>
      <c r="AH172" s="204">
        <f t="shared" si="1248"/>
        <v>0.22640399882387535</v>
      </c>
      <c r="AI172" s="204">
        <f t="shared" si="1249"/>
        <v>23</v>
      </c>
      <c r="AJ172" s="205">
        <v>10</v>
      </c>
      <c r="AK172" s="205" t="str">
        <f t="shared" si="1250"/>
        <v/>
      </c>
      <c r="AL172" s="205">
        <f t="shared" si="1251"/>
        <v>6</v>
      </c>
      <c r="AM172" s="205">
        <f t="shared" si="1252"/>
        <v>23</v>
      </c>
      <c r="AN172" s="206" t="str">
        <f t="shared" si="1246"/>
        <v/>
      </c>
      <c r="AO172" s="46" t="str">
        <f t="shared" si="1253"/>
        <v/>
      </c>
      <c r="AP172" s="46" t="str">
        <f t="shared" si="1254"/>
        <v/>
      </c>
    </row>
    <row r="173" ht="17.25" customHeight="1">
      <c r="A173" s="87"/>
      <c r="B173" s="61" t="s">
        <v>201</v>
      </c>
      <c r="C173" s="131"/>
      <c r="D173" s="130"/>
      <c r="E173" s="130"/>
      <c r="F173" s="131"/>
      <c r="G173" s="71"/>
      <c r="H173" s="127"/>
      <c r="I173" s="62"/>
      <c r="J173" s="62"/>
      <c r="K173" s="62"/>
      <c r="L173" s="132"/>
      <c r="M173" s="71"/>
      <c r="N173" s="71"/>
      <c r="O173" s="71"/>
      <c r="P173" s="71"/>
      <c r="Q173" s="71"/>
      <c r="R173" s="71"/>
      <c r="S173" s="71"/>
      <c r="T173" s="71"/>
      <c r="U173" s="59"/>
      <c r="V173" s="144"/>
      <c r="W173" s="59"/>
      <c r="X173" s="521"/>
      <c r="Y173" s="127"/>
      <c r="Z173" s="71"/>
      <c r="AA173" s="71"/>
      <c r="AB173" s="71"/>
      <c r="AC173" s="71"/>
      <c r="AD173" s="59" t="str">
        <f t="shared" si="1247"/>
        <v/>
      </c>
      <c r="AE173" s="71"/>
      <c r="AF173" s="115"/>
      <c r="AG173" s="203"/>
      <c r="AH173" s="204" t="str">
        <f t="shared" si="1248"/>
        <v/>
      </c>
      <c r="AI173" s="204">
        <f t="shared" si="1249"/>
        <v>0</v>
      </c>
      <c r="AJ173" s="205">
        <v>10</v>
      </c>
      <c r="AK173" s="205" t="str">
        <f t="shared" si="1250"/>
        <v/>
      </c>
      <c r="AL173" s="205" t="str">
        <f t="shared" si="1251"/>
        <v/>
      </c>
      <c r="AM173" s="205" t="str">
        <f t="shared" si="1252"/>
        <v/>
      </c>
      <c r="AN173" s="206" t="str">
        <f t="shared" si="1246"/>
        <v/>
      </c>
      <c r="AO173" s="46" t="str">
        <f t="shared" si="1253"/>
        <v/>
      </c>
      <c r="AP173" s="46" t="str">
        <f t="shared" si="1254"/>
        <v/>
      </c>
    </row>
    <row r="174" ht="51.75" customHeight="1">
      <c r="A174" s="46">
        <v>139</v>
      </c>
      <c r="B174" s="72" t="s">
        <v>202</v>
      </c>
      <c r="C174" s="125">
        <f>'[11]2022'!B171</f>
        <v>538.20000000000005</v>
      </c>
      <c r="D174" s="126">
        <f>'[11]2022'!DP171</f>
        <v>31</v>
      </c>
      <c r="E174" s="126">
        <f>'[11]2022'!DQ171</f>
        <v>47</v>
      </c>
      <c r="F174" s="125">
        <f>'[11]2022'!DT171</f>
        <v>8.7328130806391666e-002</v>
      </c>
      <c r="G174" s="59">
        <f>'[11]2021'!DX130</f>
        <v>2</v>
      </c>
      <c r="H174" s="127">
        <f t="shared" si="1255"/>
        <v>6.4516129032258061</v>
      </c>
      <c r="I174" s="59"/>
      <c r="J174" s="59"/>
      <c r="K174" s="59"/>
      <c r="L174" s="59"/>
      <c r="M174" s="59"/>
      <c r="N174" s="59"/>
      <c r="O174" s="59">
        <f>'[11]Добыча 2021'!T140</f>
        <v>2</v>
      </c>
      <c r="P174" s="59"/>
      <c r="Q174" s="59"/>
      <c r="R174" s="59"/>
      <c r="S174" s="59"/>
      <c r="T174" s="59"/>
      <c r="U174" s="59">
        <f t="shared" si="1256"/>
        <v>100</v>
      </c>
      <c r="V174" s="127">
        <f>'[11]2022'!DV171</f>
        <v>4.7000000000000002</v>
      </c>
      <c r="W174" s="59">
        <f t="shared" si="1257"/>
        <v>10</v>
      </c>
      <c r="X174" s="519">
        <f>'[11]2022'!DX171</f>
        <v>3</v>
      </c>
      <c r="Y174" s="127">
        <f t="shared" si="1258"/>
        <v>6.3829787234042552</v>
      </c>
      <c r="Z174" s="59"/>
      <c r="AA174" s="59"/>
      <c r="AB174" s="59"/>
      <c r="AC174" s="59"/>
      <c r="AD174" s="59">
        <f t="shared" si="1247"/>
        <v>3</v>
      </c>
      <c r="AE174" s="128"/>
      <c r="AF174" s="115"/>
      <c r="AG174" s="203"/>
      <c r="AH174" s="204">
        <f t="shared" si="1248"/>
        <v>8.7328130806391666e-002</v>
      </c>
      <c r="AI174" s="204">
        <f t="shared" si="1249"/>
        <v>4</v>
      </c>
      <c r="AJ174" s="205">
        <v>10</v>
      </c>
      <c r="AK174" s="205" t="str">
        <f t="shared" si="1250"/>
        <v/>
      </c>
      <c r="AL174" s="205">
        <f t="shared" si="1251"/>
        <v>1</v>
      </c>
      <c r="AM174" s="205">
        <f t="shared" si="1252"/>
        <v>3</v>
      </c>
      <c r="AN174" s="206" t="str">
        <f t="shared" si="1246"/>
        <v/>
      </c>
      <c r="AO174" s="46" t="str">
        <f t="shared" si="1253"/>
        <v/>
      </c>
      <c r="AP174" s="46" t="str">
        <f t="shared" si="1254"/>
        <v/>
      </c>
    </row>
    <row r="175" ht="18.75">
      <c r="A175" s="46"/>
      <c r="B175" s="61" t="s">
        <v>203</v>
      </c>
      <c r="C175" s="131"/>
      <c r="D175" s="130"/>
      <c r="E175" s="130"/>
      <c r="F175" s="131"/>
      <c r="G175" s="59"/>
      <c r="H175" s="127"/>
      <c r="I175" s="59"/>
      <c r="J175" s="59"/>
      <c r="K175" s="59"/>
      <c r="L175" s="59"/>
      <c r="M175" s="71"/>
      <c r="N175" s="71"/>
      <c r="O175" s="71"/>
      <c r="P175" s="71"/>
      <c r="Q175" s="71"/>
      <c r="R175" s="71"/>
      <c r="S175" s="71"/>
      <c r="T175" s="71"/>
      <c r="U175" s="59"/>
      <c r="V175" s="144"/>
      <c r="W175" s="59"/>
      <c r="X175" s="521"/>
      <c r="Y175" s="127"/>
      <c r="Z175" s="71"/>
      <c r="AA175" s="71"/>
      <c r="AB175" s="71"/>
      <c r="AC175" s="71"/>
      <c r="AD175" s="59" t="str">
        <f t="shared" si="1247"/>
        <v/>
      </c>
      <c r="AE175" s="71"/>
      <c r="AF175" s="115"/>
      <c r="AG175" s="203"/>
      <c r="AH175" s="204" t="str">
        <f t="shared" si="1248"/>
        <v/>
      </c>
      <c r="AI175" s="204">
        <f t="shared" si="1249"/>
        <v>0</v>
      </c>
      <c r="AJ175" s="205">
        <v>10</v>
      </c>
      <c r="AK175" s="205" t="str">
        <f t="shared" si="1250"/>
        <v/>
      </c>
      <c r="AL175" s="205" t="str">
        <f t="shared" si="1251"/>
        <v/>
      </c>
      <c r="AM175" s="205" t="str">
        <f t="shared" si="1252"/>
        <v/>
      </c>
      <c r="AN175" s="206" t="str">
        <f t="shared" si="1246"/>
        <v/>
      </c>
      <c r="AO175" s="46" t="str">
        <f t="shared" si="1253"/>
        <v/>
      </c>
      <c r="AP175" s="46" t="str">
        <f t="shared" si="1254"/>
        <v/>
      </c>
    </row>
    <row r="176" ht="46.5" customHeight="1">
      <c r="A176" s="46">
        <v>140</v>
      </c>
      <c r="B176" s="72" t="s">
        <v>204</v>
      </c>
      <c r="C176" s="125">
        <f>'[11]2022'!B173</f>
        <v>133.66200000000001</v>
      </c>
      <c r="D176" s="126">
        <f>'[11]2022'!DP173</f>
        <v>1</v>
      </c>
      <c r="E176" s="126">
        <f>'[11]2022'!DQ173</f>
        <v>10</v>
      </c>
      <c r="F176" s="125">
        <f>'[11]2022'!DT173</f>
        <v>7.4815579596295131e-002</v>
      </c>
      <c r="G176" s="59">
        <f>'[11]2021'!DX132</f>
        <v>0</v>
      </c>
      <c r="H176" s="127">
        <f t="shared" si="1255"/>
        <v>0</v>
      </c>
      <c r="I176" s="59"/>
      <c r="J176" s="59"/>
      <c r="K176" s="59"/>
      <c r="L176" s="59"/>
      <c r="M176" s="59"/>
      <c r="N176" s="59"/>
      <c r="O176" s="59">
        <f>'[11]Добыча 2021'!T142</f>
        <v>0</v>
      </c>
      <c r="P176" s="59"/>
      <c r="Q176" s="59"/>
      <c r="R176" s="59"/>
      <c r="S176" s="59"/>
      <c r="T176" s="59"/>
      <c r="U176" s="59">
        <f t="shared" si="1256"/>
        <v>0</v>
      </c>
      <c r="V176" s="127">
        <f>'[11]2022'!DV173</f>
        <v>1</v>
      </c>
      <c r="W176" s="59">
        <f t="shared" si="1257"/>
        <v>10</v>
      </c>
      <c r="X176" s="519">
        <f>'[11]2022'!DX173</f>
        <v>1</v>
      </c>
      <c r="Y176" s="127">
        <f t="shared" si="1258"/>
        <v>10</v>
      </c>
      <c r="Z176" s="59"/>
      <c r="AA176" s="59"/>
      <c r="AB176" s="59"/>
      <c r="AC176" s="59"/>
      <c r="AD176" s="59">
        <f t="shared" si="1247"/>
        <v>1</v>
      </c>
      <c r="AE176" s="128"/>
      <c r="AF176" s="115"/>
      <c r="AG176" s="203"/>
      <c r="AH176" s="204">
        <f t="shared" si="1248"/>
        <v>7.4815579596295131e-002</v>
      </c>
      <c r="AI176" s="204">
        <f t="shared" si="1249"/>
        <v>1</v>
      </c>
      <c r="AJ176" s="205">
        <v>10</v>
      </c>
      <c r="AK176" s="205" t="str">
        <f t="shared" si="1250"/>
        <v/>
      </c>
      <c r="AL176" s="205">
        <f t="shared" si="1251"/>
        <v>1</v>
      </c>
      <c r="AM176" s="205">
        <f t="shared" si="1252"/>
        <v>1</v>
      </c>
      <c r="AN176" s="206" t="str">
        <f t="shared" si="1246"/>
        <v/>
      </c>
      <c r="AO176" s="46" t="str">
        <f t="shared" si="1253"/>
        <v/>
      </c>
      <c r="AP176" s="46" t="str">
        <f t="shared" si="1254"/>
        <v/>
      </c>
    </row>
    <row r="177" ht="47.25">
      <c r="A177" s="46">
        <v>141</v>
      </c>
      <c r="B177" s="72" t="s">
        <v>205</v>
      </c>
      <c r="C177" s="125">
        <f>'[11]2022'!B174</f>
        <v>868.12699999999995</v>
      </c>
      <c r="D177" s="126">
        <f>'[11]2022'!DP174</f>
        <v>73</v>
      </c>
      <c r="E177" s="126">
        <f>'[11]2022'!DQ174</f>
        <v>36</v>
      </c>
      <c r="F177" s="125">
        <f>'[11]2022'!DT174</f>
        <v>4.1468586969418068e-002</v>
      </c>
      <c r="G177" s="59">
        <f>'[11]2021'!DX133</f>
        <v>7</v>
      </c>
      <c r="H177" s="127">
        <f t="shared" si="1255"/>
        <v>9.5890410958904102</v>
      </c>
      <c r="I177" s="59"/>
      <c r="J177" s="59"/>
      <c r="K177" s="59"/>
      <c r="L177" s="59"/>
      <c r="M177" s="59"/>
      <c r="N177" s="59"/>
      <c r="O177" s="59">
        <f>'[11]Добыча 2021'!T143</f>
        <v>4</v>
      </c>
      <c r="P177" s="59"/>
      <c r="Q177" s="59"/>
      <c r="R177" s="59"/>
      <c r="S177" s="59"/>
      <c r="T177" s="59"/>
      <c r="U177" s="59">
        <f t="shared" si="1256"/>
        <v>57.142857142857139</v>
      </c>
      <c r="V177" s="127">
        <f>'[11]2022'!DV174</f>
        <v>3.6000000000000001</v>
      </c>
      <c r="W177" s="59">
        <f t="shared" si="1257"/>
        <v>10</v>
      </c>
      <c r="X177" s="519">
        <f>'[11]2022'!DX174</f>
        <v>3</v>
      </c>
      <c r="Y177" s="127">
        <f t="shared" si="1258"/>
        <v>8.3333333333333321</v>
      </c>
      <c r="Z177" s="59"/>
      <c r="AA177" s="59"/>
      <c r="AB177" s="59"/>
      <c r="AC177" s="59"/>
      <c r="AD177" s="59">
        <f t="shared" si="1247"/>
        <v>3</v>
      </c>
      <c r="AE177" s="128"/>
      <c r="AF177" s="115"/>
      <c r="AG177" s="203"/>
      <c r="AH177" s="204">
        <f t="shared" si="1248"/>
        <v>4.1468586969418068e-002</v>
      </c>
      <c r="AI177" s="204">
        <f t="shared" si="1249"/>
        <v>3</v>
      </c>
      <c r="AJ177" s="205">
        <v>10</v>
      </c>
      <c r="AK177" s="205" t="str">
        <f t="shared" si="1250"/>
        <v/>
      </c>
      <c r="AL177" s="205">
        <f t="shared" si="1251"/>
        <v>1</v>
      </c>
      <c r="AM177" s="205">
        <f t="shared" si="1252"/>
        <v>3</v>
      </c>
      <c r="AN177" s="206" t="str">
        <f t="shared" si="1246"/>
        <v/>
      </c>
      <c r="AO177" s="46" t="str">
        <f t="shared" si="1253"/>
        <v/>
      </c>
      <c r="AP177" s="46" t="str">
        <f t="shared" si="1254"/>
        <v/>
      </c>
    </row>
    <row r="178" ht="52.5" customHeight="1">
      <c r="A178" s="46">
        <v>142</v>
      </c>
      <c r="B178" s="72" t="s">
        <v>206</v>
      </c>
      <c r="C178" s="125">
        <f>'[11]2022'!B175</f>
        <v>1249.8789999999999</v>
      </c>
      <c r="D178" s="126">
        <f>'[11]2022'!DP175</f>
        <v>43</v>
      </c>
      <c r="E178" s="126">
        <f>'[11]2022'!DQ175</f>
        <v>42</v>
      </c>
      <c r="F178" s="125">
        <f>'[11]2022'!DT175</f>
        <v>3.3603252794870545e-002</v>
      </c>
      <c r="G178" s="59">
        <f>'[11]2021'!DX134</f>
        <v>4</v>
      </c>
      <c r="H178" s="127">
        <f t="shared" ref="H178:H241" si="1261">IF(G178&gt;0,G178/D178*100,0)</f>
        <v>9.3023255813953494</v>
      </c>
      <c r="I178" s="59"/>
      <c r="J178" s="59"/>
      <c r="K178" s="59"/>
      <c r="L178" s="59"/>
      <c r="M178" s="59"/>
      <c r="N178" s="59"/>
      <c r="O178" s="59">
        <f>'[11]Добыча 2021'!T144</f>
        <v>4</v>
      </c>
      <c r="P178" s="59"/>
      <c r="Q178" s="59"/>
      <c r="R178" s="59"/>
      <c r="S178" s="59"/>
      <c r="T178" s="59"/>
      <c r="U178" s="59">
        <f t="shared" ref="U178:U241" si="1262">IF(G178=0,0,O178/G178*100)</f>
        <v>100</v>
      </c>
      <c r="V178" s="127">
        <f>'[11]2022'!DV175</f>
        <v>4.2000000000000002</v>
      </c>
      <c r="W178" s="59">
        <f t="shared" ref="W178:W241" si="1263">IF(V178&gt;0,V178/E178*100,0)</f>
        <v>10</v>
      </c>
      <c r="X178" s="519">
        <f>'[11]2022'!DX175</f>
        <v>4</v>
      </c>
      <c r="Y178" s="127">
        <f t="shared" ref="Y178:Y241" si="1264">IF(X178&gt;0,X178/E178*100,0)</f>
        <v>9.5238095238095237</v>
      </c>
      <c r="Z178" s="59"/>
      <c r="AA178" s="59"/>
      <c r="AB178" s="59"/>
      <c r="AC178" s="59"/>
      <c r="AD178" s="59">
        <f t="shared" si="1247"/>
        <v>4</v>
      </c>
      <c r="AE178" s="128"/>
      <c r="AF178" s="115"/>
      <c r="AG178" s="203"/>
      <c r="AH178" s="204">
        <f t="shared" si="1248"/>
        <v>3.3603252794870545e-002</v>
      </c>
      <c r="AI178" s="204">
        <f t="shared" si="1249"/>
        <v>4</v>
      </c>
      <c r="AJ178" s="205">
        <v>10</v>
      </c>
      <c r="AK178" s="205" t="str">
        <f t="shared" si="1250"/>
        <v/>
      </c>
      <c r="AL178" s="205">
        <f t="shared" si="1251"/>
        <v>1</v>
      </c>
      <c r="AM178" s="205">
        <f t="shared" si="1252"/>
        <v>4</v>
      </c>
      <c r="AN178" s="206" t="str">
        <f t="shared" si="1246"/>
        <v/>
      </c>
      <c r="AO178" s="46" t="str">
        <f t="shared" si="1253"/>
        <v/>
      </c>
      <c r="AP178" s="46" t="str">
        <f t="shared" si="1254"/>
        <v/>
      </c>
    </row>
    <row r="179" ht="63">
      <c r="A179" s="46">
        <v>143</v>
      </c>
      <c r="B179" s="72" t="s">
        <v>209</v>
      </c>
      <c r="C179" s="125">
        <f>'[11]2022'!B176</f>
        <v>387.89999999999998</v>
      </c>
      <c r="D179" s="126">
        <f>'[11]2022'!DP176</f>
        <v>35</v>
      </c>
      <c r="E179" s="126">
        <f>'[11]2022'!DQ176</f>
        <v>36</v>
      </c>
      <c r="F179" s="125">
        <f>'[11]2022'!DT176</f>
        <v>9.2807424593967527e-002</v>
      </c>
      <c r="G179" s="59">
        <f>'[11]2021'!DX135</f>
        <v>3</v>
      </c>
      <c r="H179" s="127">
        <f t="shared" si="1261"/>
        <v>8.5714285714285712</v>
      </c>
      <c r="I179" s="59"/>
      <c r="J179" s="59"/>
      <c r="K179" s="59"/>
      <c r="L179" s="59"/>
      <c r="M179" s="59"/>
      <c r="N179" s="59"/>
      <c r="O179" s="59">
        <f>'[11]Добыча 2021'!T145</f>
        <v>1</v>
      </c>
      <c r="P179" s="59"/>
      <c r="Q179" s="59"/>
      <c r="R179" s="59"/>
      <c r="S179" s="59"/>
      <c r="T179" s="59"/>
      <c r="U179" s="59">
        <f t="shared" si="1262"/>
        <v>33.333333333333329</v>
      </c>
      <c r="V179" s="127">
        <f>'[11]2022'!DV176</f>
        <v>3.6000000000000001</v>
      </c>
      <c r="W179" s="59">
        <f t="shared" si="1263"/>
        <v>10</v>
      </c>
      <c r="X179" s="519">
        <f>'[11]2022'!DX176</f>
        <v>3</v>
      </c>
      <c r="Y179" s="127">
        <f t="shared" si="1264"/>
        <v>8.3333333333333321</v>
      </c>
      <c r="Z179" s="59"/>
      <c r="AA179" s="59"/>
      <c r="AB179" s="59"/>
      <c r="AC179" s="59"/>
      <c r="AD179" s="59">
        <f t="shared" si="1247"/>
        <v>3</v>
      </c>
      <c r="AE179" s="128"/>
      <c r="AF179" s="115"/>
      <c r="AG179" s="203"/>
      <c r="AH179" s="204">
        <f t="shared" si="1248"/>
        <v>9.2807424593967527e-002</v>
      </c>
      <c r="AI179" s="204">
        <f t="shared" si="1249"/>
        <v>3</v>
      </c>
      <c r="AJ179" s="205">
        <v>10</v>
      </c>
      <c r="AK179" s="205" t="str">
        <f t="shared" si="1250"/>
        <v/>
      </c>
      <c r="AL179" s="205">
        <f t="shared" si="1251"/>
        <v>1</v>
      </c>
      <c r="AM179" s="205">
        <f t="shared" si="1252"/>
        <v>3</v>
      </c>
      <c r="AN179" s="206" t="str">
        <f t="shared" si="1246"/>
        <v/>
      </c>
      <c r="AO179" s="46" t="str">
        <f t="shared" si="1253"/>
        <v/>
      </c>
      <c r="AP179" s="46" t="str">
        <f t="shared" si="1254"/>
        <v/>
      </c>
    </row>
    <row r="180" ht="31.5">
      <c r="A180" s="46">
        <v>144</v>
      </c>
      <c r="B180" s="72" t="s">
        <v>210</v>
      </c>
      <c r="C180" s="125">
        <f>'[11]2022'!B177</f>
        <v>1.93400001525878</v>
      </c>
      <c r="D180" s="126">
        <f>'[11]2022'!DP177</f>
        <v>0</v>
      </c>
      <c r="E180" s="126">
        <f>'[11]2022'!DQ177</f>
        <v>0</v>
      </c>
      <c r="F180" s="125">
        <f>'[11]2022'!DT177</f>
        <v>0</v>
      </c>
      <c r="G180" s="59">
        <f>'[11]2021'!DX136</f>
        <v>0</v>
      </c>
      <c r="H180" s="127">
        <f t="shared" si="1261"/>
        <v>0</v>
      </c>
      <c r="I180" s="62"/>
      <c r="J180" s="62"/>
      <c r="K180" s="62"/>
      <c r="L180" s="62"/>
      <c r="M180" s="59"/>
      <c r="N180" s="59"/>
      <c r="O180" s="59">
        <f>'[11]Добыча 2021'!T146</f>
        <v>0</v>
      </c>
      <c r="P180" s="59"/>
      <c r="Q180" s="59"/>
      <c r="R180" s="59"/>
      <c r="S180" s="59"/>
      <c r="T180" s="59"/>
      <c r="U180" s="59">
        <f t="shared" si="1262"/>
        <v>0</v>
      </c>
      <c r="V180" s="127">
        <f>'[11]2022'!DV177</f>
        <v>0</v>
      </c>
      <c r="W180" s="59">
        <f t="shared" si="1263"/>
        <v>0</v>
      </c>
      <c r="X180" s="519">
        <f>'[11]2022'!DX177</f>
        <v>0</v>
      </c>
      <c r="Y180" s="127">
        <f t="shared" si="1264"/>
        <v>0</v>
      </c>
      <c r="Z180" s="59"/>
      <c r="AA180" s="59"/>
      <c r="AB180" s="59"/>
      <c r="AC180" s="59"/>
      <c r="AD180" s="59" t="str">
        <f t="shared" si="1247"/>
        <v/>
      </c>
      <c r="AE180" s="128"/>
      <c r="AF180" s="115"/>
      <c r="AG180" s="203"/>
      <c r="AH180" s="204">
        <f t="shared" si="1248"/>
        <v>0</v>
      </c>
      <c r="AI180" s="204">
        <f t="shared" si="1249"/>
        <v>0</v>
      </c>
      <c r="AJ180" s="205">
        <v>10</v>
      </c>
      <c r="AK180" s="205" t="str">
        <f t="shared" si="1250"/>
        <v/>
      </c>
      <c r="AL180" s="205">
        <f t="shared" si="1251"/>
        <v>0</v>
      </c>
      <c r="AM180" s="205">
        <f t="shared" si="1252"/>
        <v>0</v>
      </c>
      <c r="AN180" s="206" t="str">
        <f t="shared" si="1246"/>
        <v/>
      </c>
      <c r="AO180" s="46" t="str">
        <f t="shared" si="1253"/>
        <v/>
      </c>
      <c r="AP180" s="46" t="str">
        <f t="shared" si="1254"/>
        <v/>
      </c>
    </row>
    <row r="181" ht="47.25">
      <c r="A181" s="46">
        <v>145</v>
      </c>
      <c r="B181" s="72" t="s">
        <v>338</v>
      </c>
      <c r="C181" s="125">
        <f>'[11]2022'!B178</f>
        <v>103.86014</v>
      </c>
      <c r="D181" s="126">
        <f>'[11]2022'!DP178</f>
        <v>0</v>
      </c>
      <c r="E181" s="126">
        <f>'[11]2022'!DQ178</f>
        <v>0</v>
      </c>
      <c r="F181" s="125">
        <f>'[11]2022'!DT178</f>
        <v>0</v>
      </c>
      <c r="G181" s="59">
        <f>'[11]2021'!DX137</f>
        <v>0</v>
      </c>
      <c r="H181" s="127">
        <f t="shared" si="1261"/>
        <v>0</v>
      </c>
      <c r="I181" s="59"/>
      <c r="J181" s="59"/>
      <c r="K181" s="59"/>
      <c r="L181" s="59"/>
      <c r="M181" s="59"/>
      <c r="N181" s="59"/>
      <c r="O181" s="59">
        <f>'[11]Добыча 2021'!T147</f>
        <v>0</v>
      </c>
      <c r="P181" s="59"/>
      <c r="Q181" s="59"/>
      <c r="R181" s="59"/>
      <c r="S181" s="59"/>
      <c r="T181" s="59"/>
      <c r="U181" s="59">
        <f t="shared" si="1262"/>
        <v>0</v>
      </c>
      <c r="V181" s="127">
        <f>'[11]2022'!DV178</f>
        <v>0</v>
      </c>
      <c r="W181" s="59">
        <f t="shared" si="1263"/>
        <v>0</v>
      </c>
      <c r="X181" s="519">
        <f>'[11]2022'!DX178</f>
        <v>0</v>
      </c>
      <c r="Y181" s="127">
        <f t="shared" si="1264"/>
        <v>0</v>
      </c>
      <c r="Z181" s="59"/>
      <c r="AA181" s="59"/>
      <c r="AB181" s="59"/>
      <c r="AC181" s="59"/>
      <c r="AD181" s="59" t="str">
        <f t="shared" si="1247"/>
        <v/>
      </c>
      <c r="AE181" s="128"/>
      <c r="AF181" s="115"/>
      <c r="AG181" s="203"/>
      <c r="AH181" s="204">
        <f t="shared" si="1248"/>
        <v>0</v>
      </c>
      <c r="AI181" s="204">
        <f t="shared" si="1249"/>
        <v>0</v>
      </c>
      <c r="AJ181" s="205">
        <v>10</v>
      </c>
      <c r="AK181" s="205" t="str">
        <f t="shared" si="1250"/>
        <v/>
      </c>
      <c r="AL181" s="205">
        <f t="shared" si="1251"/>
        <v>0</v>
      </c>
      <c r="AM181" s="205">
        <f t="shared" si="1252"/>
        <v>0</v>
      </c>
      <c r="AN181" s="206" t="str">
        <f t="shared" si="1246"/>
        <v/>
      </c>
      <c r="AO181" s="46" t="str">
        <f t="shared" si="1253"/>
        <v/>
      </c>
      <c r="AP181" s="46" t="str">
        <f t="shared" si="1254"/>
        <v/>
      </c>
    </row>
    <row r="182" ht="47.25">
      <c r="A182" s="46">
        <v>146</v>
      </c>
      <c r="B182" s="72" t="s">
        <v>339</v>
      </c>
      <c r="C182" s="125">
        <f>'[11]2022'!B179</f>
        <v>385.73099999999999</v>
      </c>
      <c r="D182" s="126">
        <f>'[11]2022'!DP179</f>
        <v>5</v>
      </c>
      <c r="E182" s="126">
        <f>'[11]2022'!DQ179</f>
        <v>5</v>
      </c>
      <c r="F182" s="125">
        <f>'[11]2022'!DT179</f>
        <v>1.296240125890841e-002</v>
      </c>
      <c r="G182" s="59">
        <f>'[11]2021'!DX138</f>
        <v>0</v>
      </c>
      <c r="H182" s="127">
        <f t="shared" si="1261"/>
        <v>0</v>
      </c>
      <c r="I182" s="59"/>
      <c r="J182" s="59"/>
      <c r="K182" s="59"/>
      <c r="L182" s="59"/>
      <c r="M182" s="59"/>
      <c r="N182" s="59"/>
      <c r="O182" s="59">
        <f>'[11]Добыча 2021'!T148</f>
        <v>0</v>
      </c>
      <c r="P182" s="59"/>
      <c r="Q182" s="59"/>
      <c r="R182" s="59"/>
      <c r="S182" s="59"/>
      <c r="T182" s="59"/>
      <c r="U182" s="59">
        <f t="shared" si="1262"/>
        <v>0</v>
      </c>
      <c r="V182" s="127">
        <f>'[11]2022'!DV179</f>
        <v>0.5</v>
      </c>
      <c r="W182" s="59">
        <f t="shared" si="1263"/>
        <v>10</v>
      </c>
      <c r="X182" s="519">
        <f>'[11]2022'!DX179</f>
        <v>0</v>
      </c>
      <c r="Y182" s="127">
        <f t="shared" si="1264"/>
        <v>0</v>
      </c>
      <c r="Z182" s="59"/>
      <c r="AA182" s="59"/>
      <c r="AB182" s="59"/>
      <c r="AC182" s="59"/>
      <c r="AD182" s="59" t="str">
        <f t="shared" si="1247"/>
        <v/>
      </c>
      <c r="AE182" s="128"/>
      <c r="AF182" s="115"/>
      <c r="AG182" s="203"/>
      <c r="AH182" s="204">
        <f t="shared" si="1248"/>
        <v>1.296240125890841e-002</v>
      </c>
      <c r="AI182" s="204">
        <f t="shared" si="1249"/>
        <v>0</v>
      </c>
      <c r="AJ182" s="205">
        <v>10</v>
      </c>
      <c r="AK182" s="205" t="str">
        <f t="shared" si="1250"/>
        <v/>
      </c>
      <c r="AL182" s="205">
        <f t="shared" si="1251"/>
        <v>0</v>
      </c>
      <c r="AM182" s="205">
        <f t="shared" si="1252"/>
        <v>0</v>
      </c>
      <c r="AN182" s="206" t="str">
        <f t="shared" si="1246"/>
        <v/>
      </c>
      <c r="AO182" s="46" t="str">
        <f t="shared" si="1253"/>
        <v/>
      </c>
      <c r="AP182" s="46" t="str">
        <f t="shared" si="1254"/>
        <v/>
      </c>
    </row>
    <row r="183" ht="31.5">
      <c r="A183" s="46">
        <v>147</v>
      </c>
      <c r="B183" s="152" t="s">
        <v>444</v>
      </c>
      <c r="C183" s="125">
        <f>'[11]2022'!B180</f>
        <v>16.981999999999999</v>
      </c>
      <c r="D183" s="138">
        <f>'[11]2022'!DP180</f>
        <v>0</v>
      </c>
      <c r="E183" s="126">
        <f>'[11]2022'!DQ180</f>
        <v>0</v>
      </c>
      <c r="F183" s="125">
        <f>'[11]2022'!DT180</f>
        <v>0</v>
      </c>
      <c r="G183" s="80">
        <f>'[11]2021'!DX139</f>
        <v>0</v>
      </c>
      <c r="H183" s="139">
        <f t="shared" si="1261"/>
        <v>0</v>
      </c>
      <c r="I183" s="59"/>
      <c r="J183" s="59"/>
      <c r="K183" s="59"/>
      <c r="L183" s="59"/>
      <c r="M183" s="59"/>
      <c r="N183" s="59"/>
      <c r="O183" s="80">
        <f>'[11]Добыча 2021'!T149</f>
        <v>0</v>
      </c>
      <c r="P183" s="59"/>
      <c r="Q183" s="59"/>
      <c r="R183" s="59"/>
      <c r="S183" s="59"/>
      <c r="T183" s="59"/>
      <c r="U183" s="80">
        <f t="shared" si="1262"/>
        <v>0</v>
      </c>
      <c r="V183" s="127">
        <f>'[11]2022'!DV180</f>
        <v>0</v>
      </c>
      <c r="W183" s="59">
        <f t="shared" si="1263"/>
        <v>0</v>
      </c>
      <c r="X183" s="519">
        <f>'[11]2022'!DX180</f>
        <v>0</v>
      </c>
      <c r="Y183" s="127">
        <f t="shared" si="1264"/>
        <v>0</v>
      </c>
      <c r="Z183" s="59"/>
      <c r="AA183" s="59"/>
      <c r="AB183" s="59"/>
      <c r="AC183" s="59"/>
      <c r="AD183" s="59" t="str">
        <f t="shared" si="1247"/>
        <v/>
      </c>
      <c r="AE183" s="128"/>
      <c r="AF183" s="115"/>
      <c r="AG183" s="203"/>
      <c r="AH183" s="204">
        <f t="shared" si="1248"/>
        <v>0</v>
      </c>
      <c r="AI183" s="204">
        <f t="shared" si="1249"/>
        <v>0</v>
      </c>
      <c r="AJ183" s="205">
        <v>10</v>
      </c>
      <c r="AK183" s="205" t="str">
        <f t="shared" si="1250"/>
        <v/>
      </c>
      <c r="AL183" s="205">
        <f t="shared" si="1251"/>
        <v>0</v>
      </c>
      <c r="AM183" s="205">
        <f t="shared" si="1252"/>
        <v>0</v>
      </c>
      <c r="AN183" s="206" t="str">
        <f t="shared" si="1246"/>
        <v/>
      </c>
      <c r="AO183" s="46" t="str">
        <f t="shared" si="1253"/>
        <v/>
      </c>
      <c r="AP183" s="46" t="str">
        <f t="shared" si="1254"/>
        <v/>
      </c>
    </row>
    <row r="184" ht="47.25">
      <c r="A184" s="46">
        <v>148</v>
      </c>
      <c r="B184" s="152" t="s">
        <v>445</v>
      </c>
      <c r="C184" s="125">
        <f>'[11]2022'!B181</f>
        <v>114.56699999999999</v>
      </c>
      <c r="D184" s="149"/>
      <c r="E184" s="126">
        <f>'[11]2022'!DQ181</f>
        <v>0</v>
      </c>
      <c r="F184" s="125">
        <f>'[11]2022'!DT181</f>
        <v>0</v>
      </c>
      <c r="G184" s="150"/>
      <c r="H184" s="151"/>
      <c r="I184" s="59"/>
      <c r="J184" s="59"/>
      <c r="K184" s="59"/>
      <c r="L184" s="59"/>
      <c r="M184" s="59"/>
      <c r="N184" s="59"/>
      <c r="O184" s="150"/>
      <c r="P184" s="59"/>
      <c r="Q184" s="59"/>
      <c r="R184" s="59"/>
      <c r="S184" s="59"/>
      <c r="T184" s="59"/>
      <c r="U184" s="150"/>
      <c r="V184" s="127">
        <f>'[11]2022'!DV181</f>
        <v>0</v>
      </c>
      <c r="W184" s="59">
        <f t="shared" si="1263"/>
        <v>0</v>
      </c>
      <c r="X184" s="519">
        <f>'[11]2022'!DX181</f>
        <v>0</v>
      </c>
      <c r="Y184" s="127">
        <f t="shared" si="1264"/>
        <v>0</v>
      </c>
      <c r="Z184" s="59"/>
      <c r="AA184" s="59"/>
      <c r="AB184" s="59"/>
      <c r="AC184" s="59"/>
      <c r="AD184" s="59" t="str">
        <f t="shared" si="1247"/>
        <v/>
      </c>
      <c r="AE184" s="128"/>
      <c r="AF184" s="115"/>
      <c r="AG184" s="203"/>
      <c r="AH184" s="204">
        <f t="shared" si="1248"/>
        <v>0</v>
      </c>
      <c r="AI184" s="204">
        <f t="shared" si="1249"/>
        <v>0</v>
      </c>
      <c r="AJ184" s="205">
        <v>10</v>
      </c>
      <c r="AK184" s="205" t="str">
        <f t="shared" si="1250"/>
        <v/>
      </c>
      <c r="AL184" s="205">
        <f t="shared" si="1251"/>
        <v>0</v>
      </c>
      <c r="AM184" s="205">
        <f t="shared" si="1252"/>
        <v>0</v>
      </c>
      <c r="AN184" s="206" t="str">
        <f t="shared" si="1246"/>
        <v/>
      </c>
      <c r="AO184" s="46" t="str">
        <f t="shared" si="1253"/>
        <v/>
      </c>
      <c r="AP184" s="46" t="str">
        <f t="shared" si="1254"/>
        <v/>
      </c>
    </row>
    <row r="185" ht="47.25">
      <c r="A185" s="46">
        <v>149</v>
      </c>
      <c r="B185" s="152" t="s">
        <v>446</v>
      </c>
      <c r="C185" s="125">
        <f>'[11]2022'!B182</f>
        <v>15.319000000000001</v>
      </c>
      <c r="D185" s="149"/>
      <c r="E185" s="126">
        <f>'[11]2022'!DQ182</f>
        <v>0</v>
      </c>
      <c r="F185" s="125">
        <f>'[11]2022'!DT182</f>
        <v>0</v>
      </c>
      <c r="G185" s="150"/>
      <c r="H185" s="151"/>
      <c r="I185" s="59"/>
      <c r="J185" s="59"/>
      <c r="K185" s="59"/>
      <c r="L185" s="59"/>
      <c r="M185" s="59"/>
      <c r="N185" s="59"/>
      <c r="O185" s="150"/>
      <c r="P185" s="59"/>
      <c r="Q185" s="59"/>
      <c r="R185" s="59"/>
      <c r="S185" s="59"/>
      <c r="T185" s="59"/>
      <c r="U185" s="150"/>
      <c r="V185" s="127">
        <f>'[11]2022'!DV182</f>
        <v>0</v>
      </c>
      <c r="W185" s="59">
        <f t="shared" si="1263"/>
        <v>0</v>
      </c>
      <c r="X185" s="519">
        <f>'[11]2022'!DX182</f>
        <v>0</v>
      </c>
      <c r="Y185" s="127">
        <f t="shared" si="1264"/>
        <v>0</v>
      </c>
      <c r="Z185" s="59"/>
      <c r="AA185" s="59"/>
      <c r="AB185" s="59"/>
      <c r="AC185" s="59"/>
      <c r="AD185" s="59" t="str">
        <f t="shared" si="1247"/>
        <v/>
      </c>
      <c r="AE185" s="128"/>
      <c r="AF185" s="115"/>
      <c r="AG185" s="203"/>
      <c r="AH185" s="204">
        <f t="shared" si="1248"/>
        <v>0</v>
      </c>
      <c r="AI185" s="204">
        <f t="shared" si="1249"/>
        <v>0</v>
      </c>
      <c r="AJ185" s="205">
        <v>10</v>
      </c>
      <c r="AK185" s="205" t="str">
        <f t="shared" si="1250"/>
        <v/>
      </c>
      <c r="AL185" s="205">
        <f t="shared" si="1251"/>
        <v>0</v>
      </c>
      <c r="AM185" s="205">
        <f t="shared" si="1252"/>
        <v>0</v>
      </c>
      <c r="AN185" s="206" t="str">
        <f t="shared" si="1246"/>
        <v/>
      </c>
      <c r="AO185" s="46" t="str">
        <f t="shared" si="1253"/>
        <v/>
      </c>
      <c r="AP185" s="46" t="str">
        <f t="shared" si="1254"/>
        <v/>
      </c>
    </row>
    <row r="186" ht="47.25">
      <c r="A186" s="46">
        <v>150</v>
      </c>
      <c r="B186" s="152" t="s">
        <v>447</v>
      </c>
      <c r="C186" s="125">
        <f>'[11]2022'!B183</f>
        <v>8.5980000000000008</v>
      </c>
      <c r="D186" s="149"/>
      <c r="E186" s="126">
        <f>'[11]2022'!DQ183</f>
        <v>0</v>
      </c>
      <c r="F186" s="125">
        <f>'[11]2022'!DT183</f>
        <v>0</v>
      </c>
      <c r="G186" s="150"/>
      <c r="H186" s="151"/>
      <c r="I186" s="59"/>
      <c r="J186" s="59"/>
      <c r="K186" s="59"/>
      <c r="L186" s="59"/>
      <c r="M186" s="59"/>
      <c r="N186" s="59"/>
      <c r="O186" s="150"/>
      <c r="P186" s="59"/>
      <c r="Q186" s="59"/>
      <c r="R186" s="59"/>
      <c r="S186" s="59"/>
      <c r="T186" s="59"/>
      <c r="U186" s="150"/>
      <c r="V186" s="127">
        <f>'[11]2022'!DV183</f>
        <v>0</v>
      </c>
      <c r="W186" s="59">
        <f t="shared" si="1263"/>
        <v>0</v>
      </c>
      <c r="X186" s="519">
        <f>'[11]2022'!DX183</f>
        <v>0</v>
      </c>
      <c r="Y186" s="127">
        <f t="shared" si="1264"/>
        <v>0</v>
      </c>
      <c r="Z186" s="59"/>
      <c r="AA186" s="59"/>
      <c r="AB186" s="59"/>
      <c r="AC186" s="59"/>
      <c r="AD186" s="59" t="str">
        <f t="shared" si="1247"/>
        <v/>
      </c>
      <c r="AE186" s="128"/>
      <c r="AF186" s="115"/>
      <c r="AG186" s="203"/>
      <c r="AH186" s="204">
        <f t="shared" si="1248"/>
        <v>0</v>
      </c>
      <c r="AI186" s="204">
        <f t="shared" si="1249"/>
        <v>0</v>
      </c>
      <c r="AJ186" s="205">
        <v>10</v>
      </c>
      <c r="AK186" s="205" t="str">
        <f t="shared" si="1250"/>
        <v/>
      </c>
      <c r="AL186" s="205">
        <f t="shared" si="1251"/>
        <v>0</v>
      </c>
      <c r="AM186" s="205">
        <f t="shared" si="1252"/>
        <v>0</v>
      </c>
      <c r="AN186" s="206" t="str">
        <f t="shared" si="1246"/>
        <v/>
      </c>
      <c r="AO186" s="46" t="str">
        <f t="shared" si="1253"/>
        <v/>
      </c>
      <c r="AP186" s="46" t="str">
        <f t="shared" si="1254"/>
        <v/>
      </c>
    </row>
    <row r="187" ht="31.5">
      <c r="A187" s="46">
        <v>151</v>
      </c>
      <c r="B187" s="152" t="s">
        <v>448</v>
      </c>
      <c r="C187" s="125">
        <f>'[11]2022'!B184</f>
        <v>13.641</v>
      </c>
      <c r="D187" s="142"/>
      <c r="E187" s="126">
        <f>'[11]2022'!DQ184</f>
        <v>0</v>
      </c>
      <c r="F187" s="125">
        <f>'[11]2022'!DT184</f>
        <v>0</v>
      </c>
      <c r="G187" s="82"/>
      <c r="H187" s="143"/>
      <c r="I187" s="59"/>
      <c r="J187" s="59"/>
      <c r="K187" s="59"/>
      <c r="L187" s="59"/>
      <c r="M187" s="59"/>
      <c r="N187" s="59"/>
      <c r="O187" s="82"/>
      <c r="P187" s="59"/>
      <c r="Q187" s="59"/>
      <c r="R187" s="59"/>
      <c r="S187" s="59"/>
      <c r="T187" s="59"/>
      <c r="U187" s="82"/>
      <c r="V187" s="127">
        <f>'[11]2022'!DV184</f>
        <v>0</v>
      </c>
      <c r="W187" s="59">
        <f t="shared" si="1263"/>
        <v>0</v>
      </c>
      <c r="X187" s="519">
        <f>'[11]2022'!DX184</f>
        <v>0</v>
      </c>
      <c r="Y187" s="127">
        <f t="shared" si="1264"/>
        <v>0</v>
      </c>
      <c r="Z187" s="59"/>
      <c r="AA187" s="59"/>
      <c r="AB187" s="59"/>
      <c r="AC187" s="59"/>
      <c r="AD187" s="59" t="str">
        <f t="shared" si="1247"/>
        <v/>
      </c>
      <c r="AE187" s="128"/>
      <c r="AF187" s="115"/>
      <c r="AG187" s="203"/>
      <c r="AH187" s="204">
        <f t="shared" si="1248"/>
        <v>0</v>
      </c>
      <c r="AI187" s="204">
        <f t="shared" si="1249"/>
        <v>0</v>
      </c>
      <c r="AJ187" s="205">
        <v>10</v>
      </c>
      <c r="AK187" s="205" t="str">
        <f t="shared" si="1250"/>
        <v/>
      </c>
      <c r="AL187" s="205">
        <f t="shared" si="1251"/>
        <v>0</v>
      </c>
      <c r="AM187" s="205">
        <f t="shared" si="1252"/>
        <v>0</v>
      </c>
      <c r="AN187" s="206" t="str">
        <f t="shared" si="1246"/>
        <v/>
      </c>
      <c r="AO187" s="46" t="str">
        <f t="shared" si="1253"/>
        <v/>
      </c>
      <c r="AP187" s="46" t="str">
        <f t="shared" si="1254"/>
        <v/>
      </c>
    </row>
    <row r="188" ht="47.25">
      <c r="A188" s="46">
        <v>152</v>
      </c>
      <c r="B188" s="72" t="s">
        <v>217</v>
      </c>
      <c r="C188" s="125">
        <f>'[11]2022'!B185</f>
        <v>52</v>
      </c>
      <c r="D188" s="126">
        <f>'[11]2022'!DP185</f>
        <v>0</v>
      </c>
      <c r="E188" s="126">
        <f>'[11]2022'!DQ185</f>
        <v>0</v>
      </c>
      <c r="F188" s="125">
        <f>'[11]2022'!DT185</f>
        <v>0</v>
      </c>
      <c r="G188" s="59">
        <f>'[11]2021'!DX140</f>
        <v>0</v>
      </c>
      <c r="H188" s="127">
        <f t="shared" si="1261"/>
        <v>0</v>
      </c>
      <c r="I188" s="59"/>
      <c r="J188" s="59"/>
      <c r="K188" s="59"/>
      <c r="L188" s="59"/>
      <c r="M188" s="59"/>
      <c r="N188" s="59"/>
      <c r="O188" s="59">
        <f>'[11]Добыча 2021'!T150</f>
        <v>0</v>
      </c>
      <c r="P188" s="59"/>
      <c r="Q188" s="59"/>
      <c r="R188" s="59"/>
      <c r="S188" s="59"/>
      <c r="T188" s="59"/>
      <c r="U188" s="59">
        <f t="shared" si="1262"/>
        <v>0</v>
      </c>
      <c r="V188" s="127">
        <f>'[11]2022'!DV185</f>
        <v>0</v>
      </c>
      <c r="W188" s="59">
        <f t="shared" si="1263"/>
        <v>0</v>
      </c>
      <c r="X188" s="519">
        <f>'[11]2022'!DX185</f>
        <v>0</v>
      </c>
      <c r="Y188" s="127">
        <f t="shared" si="1264"/>
        <v>0</v>
      </c>
      <c r="Z188" s="59"/>
      <c r="AA188" s="59"/>
      <c r="AB188" s="59"/>
      <c r="AC188" s="59"/>
      <c r="AD188" s="59" t="str">
        <f t="shared" si="1247"/>
        <v/>
      </c>
      <c r="AE188" s="128"/>
      <c r="AF188" s="115"/>
      <c r="AG188" s="203"/>
      <c r="AH188" s="204">
        <f t="shared" si="1248"/>
        <v>0</v>
      </c>
      <c r="AI188" s="204">
        <f t="shared" si="1249"/>
        <v>0</v>
      </c>
      <c r="AJ188" s="205">
        <v>10</v>
      </c>
      <c r="AK188" s="205" t="str">
        <f t="shared" si="1250"/>
        <v/>
      </c>
      <c r="AL188" s="205">
        <f t="shared" si="1251"/>
        <v>0</v>
      </c>
      <c r="AM188" s="205">
        <f t="shared" si="1252"/>
        <v>0</v>
      </c>
      <c r="AN188" s="206" t="str">
        <f t="shared" si="1246"/>
        <v/>
      </c>
      <c r="AO188" s="46" t="str">
        <f t="shared" si="1253"/>
        <v/>
      </c>
      <c r="AP188" s="46" t="str">
        <f t="shared" si="1254"/>
        <v/>
      </c>
    </row>
    <row r="189" ht="51" customHeight="1">
      <c r="A189" s="46">
        <v>153</v>
      </c>
      <c r="B189" s="72" t="s">
        <v>222</v>
      </c>
      <c r="C189" s="125">
        <f>'[11]2022'!B186</f>
        <v>52.700000000000003</v>
      </c>
      <c r="D189" s="126">
        <f>'[11]2022'!DP186</f>
        <v>0</v>
      </c>
      <c r="E189" s="126">
        <f>'[11]2022'!DQ186</f>
        <v>0</v>
      </c>
      <c r="F189" s="125">
        <f>'[11]2022'!DT186</f>
        <v>0</v>
      </c>
      <c r="G189" s="59">
        <f>'[11]2021'!DX141</f>
        <v>0</v>
      </c>
      <c r="H189" s="127">
        <f t="shared" si="1261"/>
        <v>0</v>
      </c>
      <c r="I189" s="59"/>
      <c r="J189" s="59"/>
      <c r="K189" s="59"/>
      <c r="L189" s="59"/>
      <c r="M189" s="59"/>
      <c r="N189" s="59"/>
      <c r="O189" s="59">
        <f>'[11]Добыча 2021'!T151</f>
        <v>0</v>
      </c>
      <c r="P189" s="59"/>
      <c r="Q189" s="59"/>
      <c r="R189" s="59"/>
      <c r="S189" s="59"/>
      <c r="T189" s="59"/>
      <c r="U189" s="59">
        <f t="shared" si="1262"/>
        <v>0</v>
      </c>
      <c r="V189" s="127">
        <f>'[11]2022'!DV186</f>
        <v>0</v>
      </c>
      <c r="W189" s="59">
        <f t="shared" si="1263"/>
        <v>0</v>
      </c>
      <c r="X189" s="519">
        <f>'[11]2022'!DX186</f>
        <v>0</v>
      </c>
      <c r="Y189" s="127">
        <f t="shared" si="1264"/>
        <v>0</v>
      </c>
      <c r="Z189" s="59"/>
      <c r="AA189" s="59"/>
      <c r="AB189" s="59"/>
      <c r="AC189" s="59"/>
      <c r="AD189" s="59" t="str">
        <f t="shared" si="1247"/>
        <v/>
      </c>
      <c r="AE189" s="128"/>
      <c r="AF189" s="115"/>
      <c r="AG189" s="203"/>
      <c r="AH189" s="204">
        <f t="shared" si="1248"/>
        <v>0</v>
      </c>
      <c r="AI189" s="204">
        <f t="shared" si="1249"/>
        <v>0</v>
      </c>
      <c r="AJ189" s="205">
        <v>10</v>
      </c>
      <c r="AK189" s="205" t="str">
        <f t="shared" si="1250"/>
        <v/>
      </c>
      <c r="AL189" s="205">
        <f t="shared" si="1251"/>
        <v>0</v>
      </c>
      <c r="AM189" s="205">
        <f t="shared" si="1252"/>
        <v>0</v>
      </c>
      <c r="AN189" s="206" t="str">
        <f t="shared" ref="AN189:AN252" si="1265">IF(ISNUMBER(AE189),IF(AND(AM189&gt;=AE189,AL189&lt;=AE189),"","Вне норматива или не ОДОУ"),"")</f>
        <v/>
      </c>
      <c r="AO189" s="46" t="str">
        <f t="shared" si="1253"/>
        <v/>
      </c>
      <c r="AP189" s="46" t="str">
        <f t="shared" si="1254"/>
        <v/>
      </c>
    </row>
    <row r="190" ht="47.25">
      <c r="A190" s="46">
        <v>154</v>
      </c>
      <c r="B190" s="72" t="s">
        <v>221</v>
      </c>
      <c r="C190" s="125">
        <f>'[11]2022'!B187</f>
        <v>34.100000000000001</v>
      </c>
      <c r="D190" s="126">
        <f>'[11]2022'!DP187</f>
        <v>1</v>
      </c>
      <c r="E190" s="126">
        <f>'[11]2022'!DQ187</f>
        <v>0</v>
      </c>
      <c r="F190" s="125">
        <f>'[11]2022'!DT187</f>
        <v>0</v>
      </c>
      <c r="G190" s="59">
        <f>'[11]2021'!DX142</f>
        <v>0</v>
      </c>
      <c r="H190" s="127">
        <f t="shared" si="1261"/>
        <v>0</v>
      </c>
      <c r="I190" s="62"/>
      <c r="J190" s="62"/>
      <c r="K190" s="62"/>
      <c r="L190" s="132"/>
      <c r="M190" s="59"/>
      <c r="N190" s="59"/>
      <c r="O190" s="59">
        <f>'[11]Добыча 2021'!T152</f>
        <v>0</v>
      </c>
      <c r="P190" s="59"/>
      <c r="Q190" s="59"/>
      <c r="R190" s="59"/>
      <c r="S190" s="59"/>
      <c r="T190" s="59"/>
      <c r="U190" s="59">
        <f t="shared" si="1262"/>
        <v>0</v>
      </c>
      <c r="V190" s="127">
        <f>'[11]2022'!DV187</f>
        <v>0</v>
      </c>
      <c r="W190" s="59">
        <f t="shared" si="1263"/>
        <v>0</v>
      </c>
      <c r="X190" s="519">
        <f>'[11]2022'!DX187</f>
        <v>0</v>
      </c>
      <c r="Y190" s="127">
        <f t="shared" si="1264"/>
        <v>0</v>
      </c>
      <c r="Z190" s="59"/>
      <c r="AA190" s="59"/>
      <c r="AB190" s="59"/>
      <c r="AC190" s="59"/>
      <c r="AD190" s="59" t="str">
        <f t="shared" si="1247"/>
        <v/>
      </c>
      <c r="AE190" s="128"/>
      <c r="AF190" s="115"/>
      <c r="AG190" s="203"/>
      <c r="AH190" s="204">
        <f t="shared" si="1248"/>
        <v>0</v>
      </c>
      <c r="AI190" s="204">
        <f t="shared" si="1249"/>
        <v>0</v>
      </c>
      <c r="AJ190" s="205">
        <v>10</v>
      </c>
      <c r="AK190" s="205" t="str">
        <f t="shared" si="1250"/>
        <v/>
      </c>
      <c r="AL190" s="205">
        <f t="shared" si="1251"/>
        <v>0</v>
      </c>
      <c r="AM190" s="205">
        <f t="shared" si="1252"/>
        <v>0</v>
      </c>
      <c r="AN190" s="206" t="str">
        <f t="shared" si="1265"/>
        <v/>
      </c>
      <c r="AO190" s="46" t="str">
        <f t="shared" si="1253"/>
        <v/>
      </c>
      <c r="AP190" s="46" t="str">
        <f t="shared" si="1254"/>
        <v/>
      </c>
    </row>
    <row r="191" ht="31.5">
      <c r="A191" s="46">
        <v>155</v>
      </c>
      <c r="B191" s="72" t="s">
        <v>218</v>
      </c>
      <c r="C191" s="125">
        <f>'[11]2022'!B188</f>
        <v>18.399999999999999</v>
      </c>
      <c r="D191" s="126">
        <f>'[11]2022'!DP188</f>
        <v>2</v>
      </c>
      <c r="E191" s="126">
        <f>'[11]2022'!DQ188</f>
        <v>0</v>
      </c>
      <c r="F191" s="125">
        <f>'[11]2022'!DT188</f>
        <v>0</v>
      </c>
      <c r="G191" s="59">
        <f>'[11]2021'!DX143</f>
        <v>0</v>
      </c>
      <c r="H191" s="127">
        <f t="shared" si="1261"/>
        <v>0</v>
      </c>
      <c r="I191" s="59"/>
      <c r="J191" s="59"/>
      <c r="K191" s="59"/>
      <c r="L191" s="59"/>
      <c r="M191" s="59"/>
      <c r="N191" s="59"/>
      <c r="O191" s="59">
        <f>'[11]Добыча 2021'!T153</f>
        <v>0</v>
      </c>
      <c r="P191" s="59"/>
      <c r="Q191" s="59"/>
      <c r="R191" s="59"/>
      <c r="S191" s="59"/>
      <c r="T191" s="59"/>
      <c r="U191" s="59">
        <f t="shared" si="1262"/>
        <v>0</v>
      </c>
      <c r="V191" s="127">
        <f>'[11]2022'!DV188</f>
        <v>0</v>
      </c>
      <c r="W191" s="59">
        <f t="shared" si="1263"/>
        <v>0</v>
      </c>
      <c r="X191" s="519">
        <f>'[11]2022'!DX188</f>
        <v>0</v>
      </c>
      <c r="Y191" s="127">
        <f t="shared" si="1264"/>
        <v>0</v>
      </c>
      <c r="Z191" s="59"/>
      <c r="AA191" s="59"/>
      <c r="AB191" s="59"/>
      <c r="AC191" s="59"/>
      <c r="AD191" s="59" t="str">
        <f t="shared" si="1247"/>
        <v/>
      </c>
      <c r="AE191" s="128"/>
      <c r="AF191" s="115"/>
      <c r="AG191" s="203"/>
      <c r="AH191" s="204">
        <f t="shared" si="1248"/>
        <v>0</v>
      </c>
      <c r="AI191" s="204">
        <f t="shared" si="1249"/>
        <v>0</v>
      </c>
      <c r="AJ191" s="205">
        <v>10</v>
      </c>
      <c r="AK191" s="205" t="str">
        <f t="shared" si="1250"/>
        <v/>
      </c>
      <c r="AL191" s="205">
        <f t="shared" si="1251"/>
        <v>0</v>
      </c>
      <c r="AM191" s="205">
        <f t="shared" si="1252"/>
        <v>0</v>
      </c>
      <c r="AN191" s="206" t="str">
        <f t="shared" si="1265"/>
        <v/>
      </c>
      <c r="AO191" s="46" t="str">
        <f t="shared" si="1253"/>
        <v/>
      </c>
      <c r="AP191" s="46" t="str">
        <f t="shared" si="1254"/>
        <v/>
      </c>
    </row>
    <row r="192" ht="47.25">
      <c r="A192" s="46">
        <v>156</v>
      </c>
      <c r="B192" s="72" t="s">
        <v>220</v>
      </c>
      <c r="C192" s="125">
        <f>'[11]2022'!B189</f>
        <v>48.5</v>
      </c>
      <c r="D192" s="126">
        <f>'[11]2022'!DP189</f>
        <v>2</v>
      </c>
      <c r="E192" s="126">
        <f>'[11]2022'!DQ189</f>
        <v>0</v>
      </c>
      <c r="F192" s="125">
        <f>'[11]2022'!DT189</f>
        <v>0</v>
      </c>
      <c r="G192" s="59">
        <f>'[11]2021'!DX144</f>
        <v>0</v>
      </c>
      <c r="H192" s="127">
        <f t="shared" si="1261"/>
        <v>0</v>
      </c>
      <c r="I192" s="59"/>
      <c r="J192" s="59"/>
      <c r="K192" s="59"/>
      <c r="L192" s="59"/>
      <c r="M192" s="59"/>
      <c r="N192" s="59"/>
      <c r="O192" s="59">
        <f>'[11]Добыча 2021'!T154</f>
        <v>0</v>
      </c>
      <c r="P192" s="59"/>
      <c r="Q192" s="59"/>
      <c r="R192" s="59"/>
      <c r="S192" s="59"/>
      <c r="T192" s="59"/>
      <c r="U192" s="59">
        <f t="shared" si="1262"/>
        <v>0</v>
      </c>
      <c r="V192" s="127">
        <f>'[11]2022'!DV189</f>
        <v>0</v>
      </c>
      <c r="W192" s="59">
        <f t="shared" si="1263"/>
        <v>0</v>
      </c>
      <c r="X192" s="519">
        <f>'[11]2022'!DX189</f>
        <v>0</v>
      </c>
      <c r="Y192" s="127">
        <f t="shared" si="1264"/>
        <v>0</v>
      </c>
      <c r="Z192" s="59"/>
      <c r="AA192" s="59"/>
      <c r="AB192" s="59"/>
      <c r="AC192" s="59"/>
      <c r="AD192" s="59" t="str">
        <f t="shared" si="1247"/>
        <v/>
      </c>
      <c r="AE192" s="128"/>
      <c r="AF192" s="115"/>
      <c r="AG192" s="203"/>
      <c r="AH192" s="204">
        <f t="shared" si="1248"/>
        <v>0</v>
      </c>
      <c r="AI192" s="204">
        <f t="shared" si="1249"/>
        <v>0</v>
      </c>
      <c r="AJ192" s="205">
        <v>10</v>
      </c>
      <c r="AK192" s="205" t="str">
        <f t="shared" si="1250"/>
        <v/>
      </c>
      <c r="AL192" s="205">
        <f t="shared" si="1251"/>
        <v>0</v>
      </c>
      <c r="AM192" s="205">
        <f t="shared" si="1252"/>
        <v>0</v>
      </c>
      <c r="AN192" s="206" t="str">
        <f t="shared" si="1265"/>
        <v/>
      </c>
      <c r="AO192" s="46" t="str">
        <f t="shared" si="1253"/>
        <v/>
      </c>
      <c r="AP192" s="46" t="str">
        <f t="shared" si="1254"/>
        <v/>
      </c>
    </row>
    <row r="193" ht="47.25">
      <c r="A193" s="46">
        <v>157</v>
      </c>
      <c r="B193" s="72" t="s">
        <v>219</v>
      </c>
      <c r="C193" s="125">
        <f>'[11]2022'!B190</f>
        <v>45.700000000000003</v>
      </c>
      <c r="D193" s="126">
        <f>'[11]2022'!DP190</f>
        <v>1</v>
      </c>
      <c r="E193" s="126">
        <f>'[11]2022'!DQ190</f>
        <v>1</v>
      </c>
      <c r="F193" s="125">
        <f>'[11]2022'!DT190</f>
        <v>2.1881838074398249e-002</v>
      </c>
      <c r="G193" s="59">
        <f>'[11]2021'!DX145</f>
        <v>0</v>
      </c>
      <c r="H193" s="127">
        <f t="shared" si="1261"/>
        <v>0</v>
      </c>
      <c r="I193" s="62"/>
      <c r="J193" s="62"/>
      <c r="K193" s="62"/>
      <c r="L193" s="132"/>
      <c r="M193" s="59"/>
      <c r="N193" s="59"/>
      <c r="O193" s="59">
        <f>'[11]Добыча 2021'!T155</f>
        <v>0</v>
      </c>
      <c r="P193" s="59"/>
      <c r="Q193" s="59"/>
      <c r="R193" s="59"/>
      <c r="S193" s="59"/>
      <c r="T193" s="59"/>
      <c r="U193" s="59">
        <f t="shared" si="1262"/>
        <v>0</v>
      </c>
      <c r="V193" s="127">
        <f>'[11]2022'!DV190</f>
        <v>0.10000000000000001</v>
      </c>
      <c r="W193" s="59">
        <f t="shared" si="1263"/>
        <v>10</v>
      </c>
      <c r="X193" s="519">
        <f>'[11]2022'!DX190</f>
        <v>0</v>
      </c>
      <c r="Y193" s="127">
        <f t="shared" si="1264"/>
        <v>0</v>
      </c>
      <c r="Z193" s="59"/>
      <c r="AA193" s="59"/>
      <c r="AB193" s="59"/>
      <c r="AC193" s="59"/>
      <c r="AD193" s="59" t="str">
        <f t="shared" si="1247"/>
        <v/>
      </c>
      <c r="AE193" s="128"/>
      <c r="AF193" s="115"/>
      <c r="AG193" s="203"/>
      <c r="AH193" s="204">
        <f t="shared" si="1248"/>
        <v>2.1881838074398249e-002</v>
      </c>
      <c r="AI193" s="204">
        <f t="shared" si="1249"/>
        <v>0</v>
      </c>
      <c r="AJ193" s="205">
        <v>10</v>
      </c>
      <c r="AK193" s="205" t="str">
        <f t="shared" si="1250"/>
        <v/>
      </c>
      <c r="AL193" s="205">
        <f t="shared" si="1251"/>
        <v>0</v>
      </c>
      <c r="AM193" s="205">
        <f t="shared" si="1252"/>
        <v>0</v>
      </c>
      <c r="AN193" s="206" t="str">
        <f t="shared" si="1265"/>
        <v/>
      </c>
      <c r="AO193" s="46" t="str">
        <f t="shared" si="1253"/>
        <v/>
      </c>
      <c r="AP193" s="46" t="str">
        <f t="shared" si="1254"/>
        <v/>
      </c>
    </row>
    <row r="194" ht="51.75" customHeight="1">
      <c r="A194" s="46">
        <v>158</v>
      </c>
      <c r="B194" s="72" t="s">
        <v>208</v>
      </c>
      <c r="C194" s="125">
        <f>'[11]2022'!B191</f>
        <v>85.331000000000003</v>
      </c>
      <c r="D194" s="126">
        <f>'[11]2022'!DP191</f>
        <v>11</v>
      </c>
      <c r="E194" s="126">
        <f>'[11]2022'!DQ191</f>
        <v>11</v>
      </c>
      <c r="F194" s="125">
        <f>'[11]2022'!DT191</f>
        <v>0.12890977487665678</v>
      </c>
      <c r="G194" s="59">
        <f>'[11]2021'!DX146</f>
        <v>1</v>
      </c>
      <c r="H194" s="127">
        <f t="shared" si="1261"/>
        <v>9.0909090909090917</v>
      </c>
      <c r="I194" s="59"/>
      <c r="J194" s="59"/>
      <c r="K194" s="59"/>
      <c r="L194" s="59"/>
      <c r="M194" s="59"/>
      <c r="N194" s="59"/>
      <c r="O194" s="59">
        <f>'[11]Добыча 2021'!T156</f>
        <v>0</v>
      </c>
      <c r="P194" s="59"/>
      <c r="Q194" s="59"/>
      <c r="R194" s="59"/>
      <c r="S194" s="59"/>
      <c r="T194" s="59"/>
      <c r="U194" s="59">
        <f t="shared" si="1262"/>
        <v>0</v>
      </c>
      <c r="V194" s="127">
        <f>'[11]2022'!DV191</f>
        <v>1.1000000000000001</v>
      </c>
      <c r="W194" s="59">
        <f t="shared" si="1263"/>
        <v>10</v>
      </c>
      <c r="X194" s="519">
        <f>'[11]2022'!DX191</f>
        <v>1</v>
      </c>
      <c r="Y194" s="127">
        <f t="shared" si="1264"/>
        <v>9.0909090909090917</v>
      </c>
      <c r="Z194" s="59"/>
      <c r="AA194" s="59"/>
      <c r="AB194" s="59"/>
      <c r="AC194" s="59"/>
      <c r="AD194" s="59">
        <f t="shared" si="1247"/>
        <v>1</v>
      </c>
      <c r="AE194" s="128"/>
      <c r="AF194" s="115"/>
      <c r="AG194" s="203"/>
      <c r="AH194" s="204">
        <f t="shared" si="1248"/>
        <v>0.12890977487665678</v>
      </c>
      <c r="AI194" s="204">
        <f t="shared" si="1249"/>
        <v>1</v>
      </c>
      <c r="AJ194" s="205">
        <v>10</v>
      </c>
      <c r="AK194" s="205" t="str">
        <f t="shared" si="1250"/>
        <v/>
      </c>
      <c r="AL194" s="205">
        <f t="shared" si="1251"/>
        <v>1</v>
      </c>
      <c r="AM194" s="205">
        <f t="shared" si="1252"/>
        <v>1</v>
      </c>
      <c r="AN194" s="206" t="str">
        <f t="shared" si="1265"/>
        <v/>
      </c>
      <c r="AO194" s="46" t="str">
        <f t="shared" si="1253"/>
        <v/>
      </c>
      <c r="AP194" s="46" t="str">
        <f t="shared" si="1254"/>
        <v/>
      </c>
    </row>
    <row r="195" ht="18.75">
      <c r="A195" s="46"/>
      <c r="B195" s="61" t="s">
        <v>223</v>
      </c>
      <c r="C195" s="131"/>
      <c r="D195" s="130"/>
      <c r="E195" s="130"/>
      <c r="F195" s="131"/>
      <c r="G195" s="59"/>
      <c r="H195" s="127"/>
      <c r="I195" s="59"/>
      <c r="J195" s="59"/>
      <c r="K195" s="59"/>
      <c r="L195" s="59"/>
      <c r="M195" s="71"/>
      <c r="N195" s="71"/>
      <c r="O195" s="71"/>
      <c r="P195" s="71"/>
      <c r="Q195" s="71"/>
      <c r="R195" s="71"/>
      <c r="S195" s="71"/>
      <c r="T195" s="71"/>
      <c r="U195" s="59"/>
      <c r="V195" s="144"/>
      <c r="W195" s="59"/>
      <c r="X195" s="521"/>
      <c r="Y195" s="127"/>
      <c r="Z195" s="71"/>
      <c r="AA195" s="71"/>
      <c r="AB195" s="71"/>
      <c r="AC195" s="71"/>
      <c r="AD195" s="59" t="str">
        <f t="shared" si="1247"/>
        <v/>
      </c>
      <c r="AE195" s="71"/>
      <c r="AF195" s="115"/>
      <c r="AG195" s="203"/>
      <c r="AH195" s="204" t="str">
        <f t="shared" si="1248"/>
        <v/>
      </c>
      <c r="AI195" s="204">
        <f t="shared" si="1249"/>
        <v>0</v>
      </c>
      <c r="AJ195" s="205">
        <v>10</v>
      </c>
      <c r="AK195" s="205" t="str">
        <f t="shared" si="1250"/>
        <v/>
      </c>
      <c r="AL195" s="205" t="str">
        <f t="shared" si="1251"/>
        <v/>
      </c>
      <c r="AM195" s="205" t="str">
        <f t="shared" si="1252"/>
        <v/>
      </c>
      <c r="AN195" s="206" t="str">
        <f t="shared" si="1265"/>
        <v/>
      </c>
      <c r="AO195" s="46" t="str">
        <f t="shared" si="1253"/>
        <v/>
      </c>
      <c r="AP195" s="46" t="str">
        <f t="shared" si="1254"/>
        <v/>
      </c>
    </row>
    <row r="196" ht="63">
      <c r="A196" s="46">
        <v>159</v>
      </c>
      <c r="B196" s="72" t="s">
        <v>224</v>
      </c>
      <c r="C196" s="125">
        <f>'[11]2022'!B193</f>
        <v>3221.3000000000002</v>
      </c>
      <c r="D196" s="126">
        <f>'[11]2022'!DP193</f>
        <v>0</v>
      </c>
      <c r="E196" s="126">
        <f>'[11]2022'!DQ193</f>
        <v>0</v>
      </c>
      <c r="F196" s="125">
        <f>'[11]2022'!DT193</f>
        <v>0</v>
      </c>
      <c r="G196" s="59">
        <f>'[11]2021'!DX148</f>
        <v>0</v>
      </c>
      <c r="H196" s="127">
        <f t="shared" si="1261"/>
        <v>0</v>
      </c>
      <c r="I196" s="59"/>
      <c r="J196" s="59"/>
      <c r="K196" s="59"/>
      <c r="L196" s="59"/>
      <c r="M196" s="59"/>
      <c r="N196" s="59"/>
      <c r="O196" s="59">
        <f>'[11]Добыча 2021'!T158</f>
        <v>0</v>
      </c>
      <c r="P196" s="59"/>
      <c r="Q196" s="59"/>
      <c r="R196" s="59"/>
      <c r="S196" s="59"/>
      <c r="T196" s="59"/>
      <c r="U196" s="59">
        <f t="shared" si="1262"/>
        <v>0</v>
      </c>
      <c r="V196" s="127">
        <f>'[11]2022'!DV193</f>
        <v>0</v>
      </c>
      <c r="W196" s="59">
        <f t="shared" si="1263"/>
        <v>0</v>
      </c>
      <c r="X196" s="519">
        <f>'[11]2022'!DX193</f>
        <v>0</v>
      </c>
      <c r="Y196" s="127">
        <f t="shared" si="1264"/>
        <v>0</v>
      </c>
      <c r="Z196" s="59"/>
      <c r="AA196" s="59"/>
      <c r="AB196" s="59"/>
      <c r="AC196" s="59"/>
      <c r="AD196" s="59" t="str">
        <f t="shared" si="1247"/>
        <v/>
      </c>
      <c r="AE196" s="128"/>
      <c r="AF196" s="115"/>
      <c r="AG196" s="203"/>
      <c r="AH196" s="204">
        <f t="shared" si="1248"/>
        <v>0</v>
      </c>
      <c r="AI196" s="204">
        <f t="shared" si="1249"/>
        <v>0</v>
      </c>
      <c r="AJ196" s="205">
        <v>10</v>
      </c>
      <c r="AK196" s="205" t="str">
        <f t="shared" si="1250"/>
        <v/>
      </c>
      <c r="AL196" s="205">
        <f t="shared" si="1251"/>
        <v>0</v>
      </c>
      <c r="AM196" s="205">
        <f t="shared" si="1252"/>
        <v>0</v>
      </c>
      <c r="AN196" s="206" t="str">
        <f t="shared" si="1265"/>
        <v/>
      </c>
      <c r="AO196" s="46" t="str">
        <f t="shared" si="1253"/>
        <v/>
      </c>
      <c r="AP196" s="46" t="str">
        <f t="shared" si="1254"/>
        <v/>
      </c>
    </row>
    <row r="197" ht="18.75">
      <c r="A197" s="46"/>
      <c r="B197" s="61" t="s">
        <v>225</v>
      </c>
      <c r="C197" s="131"/>
      <c r="D197" s="130"/>
      <c r="E197" s="130"/>
      <c r="F197" s="131"/>
      <c r="G197" s="59"/>
      <c r="H197" s="127"/>
      <c r="I197" s="59"/>
      <c r="J197" s="59"/>
      <c r="K197" s="59"/>
      <c r="L197" s="59"/>
      <c r="M197" s="71"/>
      <c r="N197" s="71"/>
      <c r="O197" s="71"/>
      <c r="P197" s="71"/>
      <c r="Q197" s="71"/>
      <c r="R197" s="71"/>
      <c r="S197" s="71"/>
      <c r="T197" s="71"/>
      <c r="U197" s="59"/>
      <c r="V197" s="144"/>
      <c r="W197" s="59"/>
      <c r="X197" s="521"/>
      <c r="Y197" s="127"/>
      <c r="Z197" s="71"/>
      <c r="AA197" s="71"/>
      <c r="AB197" s="71"/>
      <c r="AC197" s="71"/>
      <c r="AD197" s="59" t="str">
        <f t="shared" si="1247"/>
        <v/>
      </c>
      <c r="AE197" s="71"/>
      <c r="AF197" s="115"/>
      <c r="AG197" s="203"/>
      <c r="AH197" s="204" t="str">
        <f t="shared" si="1248"/>
        <v/>
      </c>
      <c r="AI197" s="204">
        <f t="shared" si="1249"/>
        <v>0</v>
      </c>
      <c r="AJ197" s="205">
        <v>10</v>
      </c>
      <c r="AK197" s="205" t="str">
        <f t="shared" si="1250"/>
        <v/>
      </c>
      <c r="AL197" s="205" t="str">
        <f t="shared" si="1251"/>
        <v/>
      </c>
      <c r="AM197" s="205" t="str">
        <f t="shared" si="1252"/>
        <v/>
      </c>
      <c r="AN197" s="206" t="str">
        <f t="shared" si="1265"/>
        <v/>
      </c>
      <c r="AO197" s="46" t="str">
        <f t="shared" si="1253"/>
        <v/>
      </c>
      <c r="AP197" s="46" t="str">
        <f t="shared" si="1254"/>
        <v/>
      </c>
    </row>
    <row r="198" ht="51.75" customHeight="1">
      <c r="A198" s="46">
        <v>160</v>
      </c>
      <c r="B198" s="72" t="s">
        <v>341</v>
      </c>
      <c r="C198" s="125">
        <f>'[11]2022'!B196</f>
        <v>307.60000000000002</v>
      </c>
      <c r="D198" s="126">
        <f>'[11]2022'!DP196</f>
        <v>12</v>
      </c>
      <c r="E198" s="126">
        <f>'[11]2022'!DQ196</f>
        <v>15</v>
      </c>
      <c r="F198" s="125">
        <f>'[11]2022'!DT196</f>
        <v>4.8764629388816642e-002</v>
      </c>
      <c r="G198" s="59">
        <f>'[11]2021'!DX151</f>
        <v>0</v>
      </c>
      <c r="H198" s="127">
        <f t="shared" si="1261"/>
        <v>0</v>
      </c>
      <c r="I198" s="59"/>
      <c r="J198" s="59"/>
      <c r="K198" s="59"/>
      <c r="L198" s="59"/>
      <c r="M198" s="59"/>
      <c r="N198" s="59"/>
      <c r="O198" s="59">
        <f>'[11]Добыча 2021'!T161</f>
        <v>0</v>
      </c>
      <c r="P198" s="59"/>
      <c r="Q198" s="59"/>
      <c r="R198" s="59"/>
      <c r="S198" s="59"/>
      <c r="T198" s="59"/>
      <c r="U198" s="59">
        <f t="shared" si="1262"/>
        <v>0</v>
      </c>
      <c r="V198" s="127">
        <f>'[11]2022'!DV196</f>
        <v>1.5</v>
      </c>
      <c r="W198" s="59">
        <f t="shared" si="1263"/>
        <v>10</v>
      </c>
      <c r="X198" s="519">
        <f>'[11]2022'!DX196</f>
        <v>0</v>
      </c>
      <c r="Y198" s="127">
        <f t="shared" si="1264"/>
        <v>0</v>
      </c>
      <c r="Z198" s="59"/>
      <c r="AA198" s="59"/>
      <c r="AB198" s="59"/>
      <c r="AC198" s="59"/>
      <c r="AD198" s="59" t="str">
        <f t="shared" si="1247"/>
        <v/>
      </c>
      <c r="AE198" s="128"/>
      <c r="AF198" s="115"/>
      <c r="AG198" s="203"/>
      <c r="AH198" s="204">
        <f t="shared" si="1248"/>
        <v>4.8764629388816642e-002</v>
      </c>
      <c r="AI198" s="204">
        <f t="shared" si="1249"/>
        <v>1</v>
      </c>
      <c r="AJ198" s="205">
        <v>10</v>
      </c>
      <c r="AK198" s="205" t="str">
        <f t="shared" si="1250"/>
        <v/>
      </c>
      <c r="AL198" s="205">
        <f t="shared" si="1251"/>
        <v>0</v>
      </c>
      <c r="AM198" s="205">
        <f t="shared" si="1252"/>
        <v>0</v>
      </c>
      <c r="AN198" s="206" t="str">
        <f t="shared" si="1265"/>
        <v/>
      </c>
      <c r="AO198" s="46" t="str">
        <f t="shared" si="1253"/>
        <v/>
      </c>
      <c r="AP198" s="46" t="str">
        <f t="shared" si="1254"/>
        <v/>
      </c>
    </row>
    <row r="199" ht="48" customHeight="1">
      <c r="A199" s="46">
        <v>161</v>
      </c>
      <c r="B199" s="72" t="s">
        <v>342</v>
      </c>
      <c r="C199" s="125">
        <f>'[11]2022'!B197</f>
        <v>986.79999999999995</v>
      </c>
      <c r="D199" s="126">
        <f>'[11]2022'!DP197</f>
        <v>161</v>
      </c>
      <c r="E199" s="126">
        <f>'[11]2022'!DQ197</f>
        <v>177</v>
      </c>
      <c r="F199" s="125">
        <f>'[11]2022'!DT197</f>
        <v>0.17936765301986218</v>
      </c>
      <c r="G199" s="59">
        <f>'[11]2021'!DX152</f>
        <v>16</v>
      </c>
      <c r="H199" s="127">
        <f t="shared" si="1261"/>
        <v>9.9378881987577632</v>
      </c>
      <c r="I199" s="59"/>
      <c r="J199" s="59"/>
      <c r="K199" s="59"/>
      <c r="L199" s="59"/>
      <c r="M199" s="59"/>
      <c r="N199" s="59"/>
      <c r="O199" s="59">
        <f>'[11]Добыча 2021'!T162</f>
        <v>0</v>
      </c>
      <c r="P199" s="59"/>
      <c r="Q199" s="59"/>
      <c r="R199" s="59"/>
      <c r="S199" s="59"/>
      <c r="T199" s="59"/>
      <c r="U199" s="59">
        <f t="shared" si="1262"/>
        <v>0</v>
      </c>
      <c r="V199" s="127">
        <f>'[11]2022'!DV197</f>
        <v>17.699999999999999</v>
      </c>
      <c r="W199" s="59">
        <f t="shared" si="1263"/>
        <v>10</v>
      </c>
      <c r="X199" s="519">
        <f>'[11]2022'!DX197</f>
        <v>17</v>
      </c>
      <c r="Y199" s="127">
        <f t="shared" si="1264"/>
        <v>9.6045197740112993</v>
      </c>
      <c r="Z199" s="59"/>
      <c r="AA199" s="59"/>
      <c r="AB199" s="59"/>
      <c r="AC199" s="59"/>
      <c r="AD199" s="59">
        <f t="shared" si="1247"/>
        <v>17</v>
      </c>
      <c r="AE199" s="128"/>
      <c r="AF199" s="115"/>
      <c r="AG199" s="203"/>
      <c r="AH199" s="204">
        <f t="shared" si="1248"/>
        <v>0.17936765301986218</v>
      </c>
      <c r="AI199" s="204">
        <f t="shared" si="1249"/>
        <v>17</v>
      </c>
      <c r="AJ199" s="205">
        <v>10</v>
      </c>
      <c r="AK199" s="205" t="str">
        <f t="shared" si="1250"/>
        <v/>
      </c>
      <c r="AL199" s="205">
        <f t="shared" si="1251"/>
        <v>5</v>
      </c>
      <c r="AM199" s="205">
        <f t="shared" si="1252"/>
        <v>17</v>
      </c>
      <c r="AN199" s="206" t="str">
        <f t="shared" si="1265"/>
        <v/>
      </c>
      <c r="AO199" s="46" t="str">
        <f t="shared" si="1253"/>
        <v/>
      </c>
      <c r="AP199" s="46" t="str">
        <f t="shared" si="1254"/>
        <v/>
      </c>
    </row>
    <row r="200" ht="47.25">
      <c r="A200" s="46">
        <v>162</v>
      </c>
      <c r="B200" s="72" t="s">
        <v>343</v>
      </c>
      <c r="C200" s="125">
        <f>'[11]2022'!B198</f>
        <v>600.10000000000002</v>
      </c>
      <c r="D200" s="126">
        <f>'[11]2022'!DP198</f>
        <v>83</v>
      </c>
      <c r="E200" s="126">
        <f>'[11]2022'!DQ198</f>
        <v>72</v>
      </c>
      <c r="F200" s="125">
        <f>'[11]2022'!DT198</f>
        <v>0.11998000333277786</v>
      </c>
      <c r="G200" s="59">
        <f>'[11]2021'!DX153</f>
        <v>8</v>
      </c>
      <c r="H200" s="127">
        <f t="shared" si="1261"/>
        <v>9.6385542168674707</v>
      </c>
      <c r="I200" s="59"/>
      <c r="J200" s="59"/>
      <c r="K200" s="59"/>
      <c r="L200" s="59"/>
      <c r="M200" s="59"/>
      <c r="N200" s="59"/>
      <c r="O200" s="59">
        <f>'[11]Добыча 2021'!T163</f>
        <v>0</v>
      </c>
      <c r="P200" s="59"/>
      <c r="Q200" s="59"/>
      <c r="R200" s="59"/>
      <c r="S200" s="59"/>
      <c r="T200" s="59"/>
      <c r="U200" s="59">
        <f t="shared" si="1262"/>
        <v>0</v>
      </c>
      <c r="V200" s="127">
        <f>'[11]2022'!DV198</f>
        <v>7.2000000000000002</v>
      </c>
      <c r="W200" s="59">
        <f t="shared" si="1263"/>
        <v>10</v>
      </c>
      <c r="X200" s="519">
        <f>'[11]2022'!DX198</f>
        <v>7</v>
      </c>
      <c r="Y200" s="127">
        <f t="shared" si="1264"/>
        <v>9.7222222222222232</v>
      </c>
      <c r="Z200" s="59"/>
      <c r="AA200" s="59"/>
      <c r="AB200" s="59"/>
      <c r="AC200" s="59"/>
      <c r="AD200" s="59">
        <f t="shared" si="1247"/>
        <v>7</v>
      </c>
      <c r="AE200" s="128"/>
      <c r="AF200" s="115"/>
      <c r="AG200" s="203"/>
      <c r="AH200" s="204">
        <f t="shared" si="1248"/>
        <v>0.11998000333277786</v>
      </c>
      <c r="AI200" s="204">
        <f t="shared" si="1249"/>
        <v>7</v>
      </c>
      <c r="AJ200" s="205">
        <v>10</v>
      </c>
      <c r="AK200" s="205" t="str">
        <f t="shared" si="1250"/>
        <v/>
      </c>
      <c r="AL200" s="205">
        <f t="shared" si="1251"/>
        <v>2</v>
      </c>
      <c r="AM200" s="205">
        <f t="shared" si="1252"/>
        <v>7</v>
      </c>
      <c r="AN200" s="206" t="str">
        <f t="shared" si="1265"/>
        <v/>
      </c>
      <c r="AO200" s="46" t="str">
        <f t="shared" si="1253"/>
        <v/>
      </c>
      <c r="AP200" s="46" t="str">
        <f t="shared" si="1254"/>
        <v/>
      </c>
    </row>
    <row r="201" ht="18.75">
      <c r="A201" s="46"/>
      <c r="B201" s="61" t="s">
        <v>229</v>
      </c>
      <c r="C201" s="131"/>
      <c r="D201" s="130"/>
      <c r="E201" s="130"/>
      <c r="F201" s="131"/>
      <c r="G201" s="59"/>
      <c r="H201" s="127"/>
      <c r="I201" s="59"/>
      <c r="J201" s="59"/>
      <c r="K201" s="59"/>
      <c r="L201" s="59"/>
      <c r="M201" s="71"/>
      <c r="N201" s="71"/>
      <c r="O201" s="71"/>
      <c r="P201" s="71"/>
      <c r="Q201" s="71"/>
      <c r="R201" s="71"/>
      <c r="S201" s="71"/>
      <c r="T201" s="71"/>
      <c r="U201" s="59"/>
      <c r="V201" s="144"/>
      <c r="W201" s="59"/>
      <c r="X201" s="521"/>
      <c r="Y201" s="127"/>
      <c r="Z201" s="71"/>
      <c r="AA201" s="71"/>
      <c r="AB201" s="71"/>
      <c r="AC201" s="71"/>
      <c r="AD201" s="59" t="str">
        <f t="shared" si="1247"/>
        <v/>
      </c>
      <c r="AE201" s="71"/>
      <c r="AF201" s="115"/>
      <c r="AG201" s="203"/>
      <c r="AH201" s="204" t="str">
        <f t="shared" si="1248"/>
        <v/>
      </c>
      <c r="AI201" s="204">
        <f t="shared" si="1249"/>
        <v>0</v>
      </c>
      <c r="AJ201" s="205">
        <v>10</v>
      </c>
      <c r="AK201" s="205" t="str">
        <f t="shared" si="1250"/>
        <v/>
      </c>
      <c r="AL201" s="205" t="str">
        <f t="shared" si="1251"/>
        <v/>
      </c>
      <c r="AM201" s="205" t="str">
        <f t="shared" si="1252"/>
        <v/>
      </c>
      <c r="AN201" s="206" t="str">
        <f t="shared" si="1265"/>
        <v/>
      </c>
      <c r="AO201" s="46" t="str">
        <f t="shared" si="1253"/>
        <v/>
      </c>
      <c r="AP201" s="46" t="str">
        <f t="shared" si="1254"/>
        <v/>
      </c>
    </row>
    <row r="202" ht="31.5">
      <c r="A202" s="46">
        <v>163</v>
      </c>
      <c r="B202" s="72" t="s">
        <v>344</v>
      </c>
      <c r="C202" s="125">
        <f>'[11]2022'!B200</f>
        <v>74.5</v>
      </c>
      <c r="D202" s="126">
        <f>'[11]2022'!DP200</f>
        <v>2</v>
      </c>
      <c r="E202" s="126">
        <f>'[11]2022'!DQ200</f>
        <v>5</v>
      </c>
      <c r="F202" s="125">
        <f>'[11]2022'!DT200</f>
        <v>6.7114093959731544e-002</v>
      </c>
      <c r="G202" s="59">
        <f>'[11]2021'!DX155</f>
        <v>0</v>
      </c>
      <c r="H202" s="127">
        <f t="shared" si="1261"/>
        <v>0</v>
      </c>
      <c r="I202" s="59"/>
      <c r="J202" s="59"/>
      <c r="K202" s="59"/>
      <c r="L202" s="59"/>
      <c r="M202" s="59"/>
      <c r="N202" s="59"/>
      <c r="O202" s="59">
        <f>'[11]Добыча 2021'!T165</f>
        <v>0</v>
      </c>
      <c r="P202" s="59"/>
      <c r="Q202" s="59"/>
      <c r="R202" s="59"/>
      <c r="S202" s="59"/>
      <c r="T202" s="59"/>
      <c r="U202" s="59">
        <f t="shared" si="1262"/>
        <v>0</v>
      </c>
      <c r="V202" s="127">
        <f>'[11]2022'!DV200</f>
        <v>0.5</v>
      </c>
      <c r="W202" s="59">
        <f t="shared" si="1263"/>
        <v>10</v>
      </c>
      <c r="X202" s="519">
        <f>'[11]2022'!DX200</f>
        <v>0</v>
      </c>
      <c r="Y202" s="127">
        <f t="shared" si="1264"/>
        <v>0</v>
      </c>
      <c r="Z202" s="59"/>
      <c r="AA202" s="59"/>
      <c r="AB202" s="59"/>
      <c r="AC202" s="59"/>
      <c r="AD202" s="59" t="str">
        <f t="shared" si="1247"/>
        <v/>
      </c>
      <c r="AE202" s="128"/>
      <c r="AF202" s="115"/>
      <c r="AG202" s="203"/>
      <c r="AH202" s="204">
        <f t="shared" si="1248"/>
        <v>6.7114093959731544e-002</v>
      </c>
      <c r="AI202" s="204">
        <f t="shared" si="1249"/>
        <v>0</v>
      </c>
      <c r="AJ202" s="205">
        <v>10</v>
      </c>
      <c r="AK202" s="205" t="str">
        <f t="shared" si="1250"/>
        <v/>
      </c>
      <c r="AL202" s="205">
        <f t="shared" si="1251"/>
        <v>0</v>
      </c>
      <c r="AM202" s="205">
        <f t="shared" si="1252"/>
        <v>0</v>
      </c>
      <c r="AN202" s="206" t="str">
        <f t="shared" si="1265"/>
        <v/>
      </c>
      <c r="AO202" s="46" t="str">
        <f t="shared" si="1253"/>
        <v/>
      </c>
      <c r="AP202" s="46" t="str">
        <f t="shared" si="1254"/>
        <v/>
      </c>
    </row>
    <row r="203" ht="30" customHeight="1">
      <c r="A203" s="46">
        <v>164</v>
      </c>
      <c r="B203" s="72" t="s">
        <v>231</v>
      </c>
      <c r="C203" s="125">
        <f>'[11]2022'!B201</f>
        <v>85.900000000000006</v>
      </c>
      <c r="D203" s="126">
        <f>'[11]2022'!DP201</f>
        <v>3</v>
      </c>
      <c r="E203" s="126">
        <f>'[11]2022'!DQ201</f>
        <v>3</v>
      </c>
      <c r="F203" s="125">
        <f>'[11]2022'!DT201</f>
        <v>3.4924330616996506e-002</v>
      </c>
      <c r="G203" s="59">
        <f>'[11]2021'!DX156</f>
        <v>0</v>
      </c>
      <c r="H203" s="127">
        <f t="shared" si="1261"/>
        <v>0</v>
      </c>
      <c r="I203" s="59"/>
      <c r="J203" s="59"/>
      <c r="K203" s="59"/>
      <c r="L203" s="59"/>
      <c r="M203" s="59"/>
      <c r="N203" s="59"/>
      <c r="O203" s="59">
        <f>'[11]Добыча 2021'!T166</f>
        <v>0</v>
      </c>
      <c r="P203" s="59"/>
      <c r="Q203" s="59"/>
      <c r="R203" s="59"/>
      <c r="S203" s="59"/>
      <c r="T203" s="59"/>
      <c r="U203" s="59">
        <f t="shared" si="1262"/>
        <v>0</v>
      </c>
      <c r="V203" s="127">
        <f>'[11]2022'!DV201</f>
        <v>0.30000000000000004</v>
      </c>
      <c r="W203" s="59">
        <f t="shared" si="1263"/>
        <v>10.000000000000002</v>
      </c>
      <c r="X203" s="519">
        <f>'[11]2022'!DX201</f>
        <v>0</v>
      </c>
      <c r="Y203" s="127">
        <f t="shared" si="1264"/>
        <v>0</v>
      </c>
      <c r="Z203" s="59"/>
      <c r="AA203" s="59"/>
      <c r="AB203" s="59"/>
      <c r="AC203" s="59"/>
      <c r="AD203" s="59" t="str">
        <f t="shared" si="1247"/>
        <v/>
      </c>
      <c r="AE203" s="128"/>
      <c r="AF203" s="115"/>
      <c r="AG203" s="203"/>
      <c r="AH203" s="204">
        <f t="shared" si="1248"/>
        <v>3.4924330616996506e-002</v>
      </c>
      <c r="AI203" s="204">
        <f t="shared" si="1249"/>
        <v>0</v>
      </c>
      <c r="AJ203" s="205">
        <v>10</v>
      </c>
      <c r="AK203" s="205" t="str">
        <f t="shared" si="1250"/>
        <v/>
      </c>
      <c r="AL203" s="205">
        <f t="shared" si="1251"/>
        <v>0</v>
      </c>
      <c r="AM203" s="205">
        <f t="shared" si="1252"/>
        <v>0</v>
      </c>
      <c r="AN203" s="206" t="str">
        <f t="shared" si="1265"/>
        <v/>
      </c>
      <c r="AO203" s="46" t="str">
        <f t="shared" si="1253"/>
        <v/>
      </c>
      <c r="AP203" s="46" t="str">
        <f t="shared" si="1254"/>
        <v/>
      </c>
    </row>
    <row r="204" ht="65.25" customHeight="1">
      <c r="A204" s="46">
        <v>165</v>
      </c>
      <c r="B204" s="152" t="s">
        <v>449</v>
      </c>
      <c r="C204" s="125">
        <f>'[11]2022'!B202</f>
        <v>145.69999999999999</v>
      </c>
      <c r="D204" s="138">
        <f>'[11]2022'!DP202</f>
        <v>6</v>
      </c>
      <c r="E204" s="126">
        <f>'[11]2022'!DQ202</f>
        <v>14</v>
      </c>
      <c r="F204" s="125">
        <f>'[11]2022'!DT202</f>
        <v>9.6087851750171593e-002</v>
      </c>
      <c r="G204" s="80">
        <f>'[11]2021'!DX157</f>
        <v>0</v>
      </c>
      <c r="H204" s="139">
        <f t="shared" si="1261"/>
        <v>0</v>
      </c>
      <c r="I204" s="71"/>
      <c r="J204" s="71"/>
      <c r="K204" s="71"/>
      <c r="L204" s="140"/>
      <c r="M204" s="59"/>
      <c r="N204" s="59"/>
      <c r="O204" s="80">
        <f>'[11]Добыча 2021'!T167</f>
        <v>0</v>
      </c>
      <c r="P204" s="59"/>
      <c r="Q204" s="59"/>
      <c r="R204" s="59"/>
      <c r="S204" s="59"/>
      <c r="T204" s="59"/>
      <c r="U204" s="80">
        <f t="shared" si="1262"/>
        <v>0</v>
      </c>
      <c r="V204" s="127">
        <f>'[11]2022'!DV202</f>
        <v>1.4000000000000001</v>
      </c>
      <c r="W204" s="59">
        <f t="shared" si="1263"/>
        <v>10</v>
      </c>
      <c r="X204" s="519">
        <f>'[11]2022'!DX202</f>
        <v>0</v>
      </c>
      <c r="Y204" s="127">
        <f t="shared" si="1264"/>
        <v>0</v>
      </c>
      <c r="Z204" s="59"/>
      <c r="AA204" s="59"/>
      <c r="AB204" s="59"/>
      <c r="AC204" s="59"/>
      <c r="AD204" s="59" t="str">
        <f t="shared" si="1247"/>
        <v/>
      </c>
      <c r="AE204" s="128"/>
      <c r="AF204" s="115"/>
      <c r="AG204" s="203"/>
      <c r="AH204" s="204">
        <f t="shared" si="1248"/>
        <v>9.6087851750171593e-002</v>
      </c>
      <c r="AI204" s="204">
        <f t="shared" si="1249"/>
        <v>1</v>
      </c>
      <c r="AJ204" s="205">
        <v>10</v>
      </c>
      <c r="AK204" s="205" t="str">
        <f t="shared" si="1250"/>
        <v/>
      </c>
      <c r="AL204" s="205">
        <f t="shared" si="1251"/>
        <v>0</v>
      </c>
      <c r="AM204" s="205">
        <f t="shared" si="1252"/>
        <v>0</v>
      </c>
      <c r="AN204" s="206" t="str">
        <f t="shared" si="1265"/>
        <v/>
      </c>
      <c r="AO204" s="46" t="str">
        <f t="shared" si="1253"/>
        <v/>
      </c>
      <c r="AP204" s="46" t="str">
        <f t="shared" si="1254"/>
        <v/>
      </c>
    </row>
    <row r="205" ht="73.5" customHeight="1">
      <c r="A205" s="46">
        <v>166</v>
      </c>
      <c r="B205" s="152" t="s">
        <v>450</v>
      </c>
      <c r="C205" s="125">
        <f>'[11]2022'!B203</f>
        <v>76.5</v>
      </c>
      <c r="D205" s="142"/>
      <c r="E205" s="126">
        <f>'[11]2022'!DQ203</f>
        <v>6</v>
      </c>
      <c r="F205" s="125">
        <f>'[11]2022'!DT203</f>
        <v>7.8431372549019607e-002</v>
      </c>
      <c r="G205" s="82"/>
      <c r="H205" s="143"/>
      <c r="I205" s="62"/>
      <c r="J205" s="62"/>
      <c r="K205" s="62"/>
      <c r="L205" s="132"/>
      <c r="M205" s="59"/>
      <c r="N205" s="59"/>
      <c r="O205" s="82"/>
      <c r="P205" s="59"/>
      <c r="Q205" s="59"/>
      <c r="R205" s="59"/>
      <c r="S205" s="59"/>
      <c r="T205" s="59"/>
      <c r="U205" s="82"/>
      <c r="V205" s="127">
        <f>'[11]2022'!DV203</f>
        <v>0.60000000000000009</v>
      </c>
      <c r="W205" s="59">
        <f t="shared" si="1263"/>
        <v>10.000000000000002</v>
      </c>
      <c r="X205" s="519">
        <f>'[11]2022'!DX203</f>
        <v>0</v>
      </c>
      <c r="Y205" s="127">
        <f t="shared" si="1264"/>
        <v>0</v>
      </c>
      <c r="Z205" s="59"/>
      <c r="AA205" s="59"/>
      <c r="AB205" s="59"/>
      <c r="AC205" s="59"/>
      <c r="AD205" s="59" t="str">
        <f t="shared" si="1247"/>
        <v/>
      </c>
      <c r="AE205" s="128"/>
      <c r="AF205" s="115"/>
      <c r="AG205" s="203"/>
      <c r="AH205" s="204">
        <f t="shared" si="1248"/>
        <v>7.8431372549019607e-002</v>
      </c>
      <c r="AI205" s="204">
        <f t="shared" si="1249"/>
        <v>0</v>
      </c>
      <c r="AJ205" s="205">
        <v>10</v>
      </c>
      <c r="AK205" s="205" t="str">
        <f t="shared" si="1250"/>
        <v/>
      </c>
      <c r="AL205" s="205">
        <f t="shared" si="1251"/>
        <v>0</v>
      </c>
      <c r="AM205" s="205">
        <f t="shared" si="1252"/>
        <v>0</v>
      </c>
      <c r="AN205" s="206" t="str">
        <f t="shared" si="1265"/>
        <v/>
      </c>
      <c r="AO205" s="46" t="str">
        <f t="shared" si="1253"/>
        <v/>
      </c>
      <c r="AP205" s="46" t="str">
        <f t="shared" si="1254"/>
        <v/>
      </c>
    </row>
    <row r="206" ht="31.5">
      <c r="A206" s="46">
        <v>167</v>
      </c>
      <c r="B206" s="72" t="s">
        <v>346</v>
      </c>
      <c r="C206" s="125">
        <f>'[11]2022'!B204</f>
        <v>161</v>
      </c>
      <c r="D206" s="126">
        <f>'[11]2022'!DP204</f>
        <v>0</v>
      </c>
      <c r="E206" s="126">
        <f>'[11]2022'!DQ204</f>
        <v>0</v>
      </c>
      <c r="F206" s="125">
        <f>'[11]2022'!DT204</f>
        <v>0</v>
      </c>
      <c r="G206" s="59">
        <f>'[11]2021'!DX158</f>
        <v>0</v>
      </c>
      <c r="H206" s="127">
        <f t="shared" si="1261"/>
        <v>0</v>
      </c>
      <c r="I206" s="59"/>
      <c r="J206" s="59"/>
      <c r="K206" s="59"/>
      <c r="L206" s="59"/>
      <c r="M206" s="59"/>
      <c r="N206" s="59"/>
      <c r="O206" s="59">
        <f>'[11]Добыча 2021'!T168</f>
        <v>0</v>
      </c>
      <c r="P206" s="59"/>
      <c r="Q206" s="59"/>
      <c r="R206" s="59"/>
      <c r="S206" s="59"/>
      <c r="T206" s="59"/>
      <c r="U206" s="59">
        <f t="shared" si="1262"/>
        <v>0</v>
      </c>
      <c r="V206" s="127">
        <f>'[11]2022'!DV204</f>
        <v>0</v>
      </c>
      <c r="W206" s="59">
        <f t="shared" si="1263"/>
        <v>0</v>
      </c>
      <c r="X206" s="519">
        <f>'[11]2022'!DX204</f>
        <v>0</v>
      </c>
      <c r="Y206" s="127">
        <f t="shared" si="1264"/>
        <v>0</v>
      </c>
      <c r="Z206" s="59"/>
      <c r="AA206" s="59"/>
      <c r="AB206" s="59"/>
      <c r="AC206" s="59"/>
      <c r="AD206" s="59" t="str">
        <f t="shared" si="1247"/>
        <v/>
      </c>
      <c r="AE206" s="128"/>
      <c r="AF206" s="115"/>
      <c r="AG206" s="203"/>
      <c r="AH206" s="204">
        <f t="shared" si="1248"/>
        <v>0</v>
      </c>
      <c r="AI206" s="204">
        <f t="shared" si="1249"/>
        <v>0</v>
      </c>
      <c r="AJ206" s="205">
        <v>10</v>
      </c>
      <c r="AK206" s="205" t="str">
        <f t="shared" si="1250"/>
        <v/>
      </c>
      <c r="AL206" s="205">
        <f t="shared" si="1251"/>
        <v>0</v>
      </c>
      <c r="AM206" s="205">
        <f t="shared" si="1252"/>
        <v>0</v>
      </c>
      <c r="AN206" s="206" t="str">
        <f t="shared" si="1265"/>
        <v/>
      </c>
      <c r="AO206" s="46" t="str">
        <f t="shared" si="1253"/>
        <v/>
      </c>
      <c r="AP206" s="46" t="str">
        <f t="shared" si="1254"/>
        <v/>
      </c>
    </row>
    <row r="207" ht="47.25">
      <c r="A207" s="46">
        <v>168</v>
      </c>
      <c r="B207" s="72" t="s">
        <v>347</v>
      </c>
      <c r="C207" s="125">
        <f>'[11]2022'!B205</f>
        <v>121.011</v>
      </c>
      <c r="D207" s="126">
        <f>'[11]2022'!DP205</f>
        <v>6</v>
      </c>
      <c r="E207" s="126">
        <f>'[11]2022'!DQ205</f>
        <v>21</v>
      </c>
      <c r="F207" s="125">
        <f>'[11]2022'!DT205</f>
        <v>0.17353794283164342</v>
      </c>
      <c r="G207" s="59">
        <f>'[11]2021'!DX159</f>
        <v>0</v>
      </c>
      <c r="H207" s="127">
        <f t="shared" si="1261"/>
        <v>0</v>
      </c>
      <c r="I207" s="59"/>
      <c r="J207" s="59"/>
      <c r="K207" s="59"/>
      <c r="L207" s="59"/>
      <c r="M207" s="59"/>
      <c r="N207" s="59"/>
      <c r="O207" s="59">
        <f>'[11]Добыча 2021'!T169</f>
        <v>0</v>
      </c>
      <c r="P207" s="59"/>
      <c r="Q207" s="59"/>
      <c r="R207" s="59"/>
      <c r="S207" s="59"/>
      <c r="T207" s="59"/>
      <c r="U207" s="59">
        <f t="shared" si="1262"/>
        <v>0</v>
      </c>
      <c r="V207" s="127">
        <f>'[11]2022'!DV205</f>
        <v>2.1000000000000001</v>
      </c>
      <c r="W207" s="59">
        <f t="shared" si="1263"/>
        <v>10</v>
      </c>
      <c r="X207" s="519">
        <f>'[11]2022'!DX205</f>
        <v>2</v>
      </c>
      <c r="Y207" s="127">
        <f t="shared" si="1264"/>
        <v>9.5238095238095237</v>
      </c>
      <c r="Z207" s="59"/>
      <c r="AA207" s="59"/>
      <c r="AB207" s="59"/>
      <c r="AC207" s="59"/>
      <c r="AD207" s="59">
        <f t="shared" si="1247"/>
        <v>2</v>
      </c>
      <c r="AE207" s="128"/>
      <c r="AF207" s="115"/>
      <c r="AG207" s="203"/>
      <c r="AH207" s="204">
        <f t="shared" si="1248"/>
        <v>0.17353794283164342</v>
      </c>
      <c r="AI207" s="204">
        <f t="shared" si="1249"/>
        <v>2</v>
      </c>
      <c r="AJ207" s="205">
        <v>10</v>
      </c>
      <c r="AK207" s="205" t="str">
        <f t="shared" si="1250"/>
        <v/>
      </c>
      <c r="AL207" s="205">
        <f t="shared" si="1251"/>
        <v>1</v>
      </c>
      <c r="AM207" s="205">
        <f t="shared" si="1252"/>
        <v>2</v>
      </c>
      <c r="AN207" s="206" t="str">
        <f t="shared" si="1265"/>
        <v/>
      </c>
      <c r="AO207" s="46" t="str">
        <f t="shared" si="1253"/>
        <v/>
      </c>
      <c r="AP207" s="46" t="str">
        <f t="shared" si="1254"/>
        <v/>
      </c>
    </row>
    <row r="208" ht="31.5">
      <c r="A208" s="46">
        <v>169</v>
      </c>
      <c r="B208" s="72" t="s">
        <v>234</v>
      </c>
      <c r="C208" s="125">
        <f>'[11]2022'!B206</f>
        <v>23.507999999999999</v>
      </c>
      <c r="D208" s="126">
        <f>'[11]2022'!DP206</f>
        <v>1</v>
      </c>
      <c r="E208" s="126">
        <f>'[11]2022'!DQ206</f>
        <v>4</v>
      </c>
      <c r="F208" s="125">
        <f>'[11]2022'!DT206</f>
        <v>0.17015484090522376</v>
      </c>
      <c r="G208" s="59">
        <f>'[11]2021'!DX160</f>
        <v>0</v>
      </c>
      <c r="H208" s="127">
        <f t="shared" si="1261"/>
        <v>0</v>
      </c>
      <c r="I208" s="59"/>
      <c r="J208" s="59"/>
      <c r="K208" s="59"/>
      <c r="L208" s="59"/>
      <c r="M208" s="59"/>
      <c r="N208" s="59"/>
      <c r="O208" s="59">
        <f>'[11]Добыча 2021'!T170</f>
        <v>0</v>
      </c>
      <c r="P208" s="59"/>
      <c r="Q208" s="59"/>
      <c r="R208" s="59"/>
      <c r="S208" s="59"/>
      <c r="T208" s="59"/>
      <c r="U208" s="59">
        <f t="shared" si="1262"/>
        <v>0</v>
      </c>
      <c r="V208" s="127">
        <f>'[11]2022'!DV206</f>
        <v>0.40000000000000002</v>
      </c>
      <c r="W208" s="59">
        <f t="shared" si="1263"/>
        <v>10</v>
      </c>
      <c r="X208" s="519">
        <f>'[11]2022'!DX206</f>
        <v>0</v>
      </c>
      <c r="Y208" s="127">
        <f t="shared" si="1264"/>
        <v>0</v>
      </c>
      <c r="Z208" s="59"/>
      <c r="AA208" s="59"/>
      <c r="AB208" s="59"/>
      <c r="AC208" s="59"/>
      <c r="AD208" s="59" t="str">
        <f t="shared" ref="AD208:AD262" si="1266">IF(AND(ISNUMBER(X208),X208&gt;0),X208,"")</f>
        <v/>
      </c>
      <c r="AE208" s="128"/>
      <c r="AF208" s="115"/>
      <c r="AG208" s="203"/>
      <c r="AH208" s="204">
        <f t="shared" ref="AH208:AH262" si="1267">IF(AND(ISNUMBER(--C208),C208&gt;0),E208/C208,"")</f>
        <v>0.17015484090522376</v>
      </c>
      <c r="AI208" s="204">
        <f t="shared" ref="AI208:AI262" si="1268">IF(AND(ISNUMBER(--E208),ISNUMBER(--AJ208)),ЧАСТНОЕ(E208*AJ208,100),"")</f>
        <v>0</v>
      </c>
      <c r="AJ208" s="205">
        <v>10</v>
      </c>
      <c r="AK208" s="205" t="str">
        <f t="shared" ref="AK208:AK262" si="1269">IF(AJ208&lt;Y208,"Норматив превышен","")</f>
        <v/>
      </c>
      <c r="AL208" s="205">
        <f t="shared" ref="AL208:AL262" si="1270">IF(ISNUMBER(X208),IF(X208&gt;0,MAX(ЧАСТНОЕ(X208*30,100),1),0),"")</f>
        <v>0</v>
      </c>
      <c r="AM208" s="205">
        <f t="shared" ref="AM208:AM262" si="1271">IF(ISNUMBER(X208),X208,"")</f>
        <v>0</v>
      </c>
      <c r="AN208" s="206" t="str">
        <f t="shared" si="1265"/>
        <v/>
      </c>
      <c r="AO208" s="46" t="str">
        <f t="shared" ref="AO208:AO262" si="1272">IF(ISNUMBER(X208),IF(SUM(Z208:AE208)&lt;&gt;X208,"Сумма не совпадает или не ОДОУ",""),"")</f>
        <v/>
      </c>
      <c r="AP208" s="46" t="str">
        <f t="shared" ref="AP208:AP262" si="1273">IF(X208&gt;0,IF(AD208&lt;&gt;X208,"Не проставлено",""),"")</f>
        <v/>
      </c>
    </row>
    <row r="209" ht="31.5">
      <c r="A209" s="46">
        <v>170</v>
      </c>
      <c r="B209" s="72" t="s">
        <v>337</v>
      </c>
      <c r="C209" s="125">
        <f>'[11]2022'!B207</f>
        <v>182.59999999999999</v>
      </c>
      <c r="D209" s="126">
        <f>'[11]2022'!DP207</f>
        <v>28</v>
      </c>
      <c r="E209" s="126">
        <f>'[11]2022'!DQ207</f>
        <v>28</v>
      </c>
      <c r="F209" s="125">
        <f>'[11]2022'!DT207</f>
        <v>0.15334063526834613</v>
      </c>
      <c r="G209" s="59">
        <f>'[11]2021'!DX161</f>
        <v>0</v>
      </c>
      <c r="H209" s="127">
        <f t="shared" si="1261"/>
        <v>0</v>
      </c>
      <c r="I209" s="62"/>
      <c r="J209" s="62"/>
      <c r="K209" s="62"/>
      <c r="L209" s="132"/>
      <c r="M209" s="59"/>
      <c r="N209" s="59"/>
      <c r="O209" s="59">
        <f>'[11]Добыча 2021'!T171</f>
        <v>0</v>
      </c>
      <c r="P209" s="59"/>
      <c r="Q209" s="59"/>
      <c r="R209" s="59"/>
      <c r="S209" s="59"/>
      <c r="T209" s="59"/>
      <c r="U209" s="59">
        <f t="shared" si="1262"/>
        <v>0</v>
      </c>
      <c r="V209" s="127">
        <f>'[11]2022'!DV207</f>
        <v>2.8000000000000003</v>
      </c>
      <c r="W209" s="59">
        <f t="shared" si="1263"/>
        <v>10</v>
      </c>
      <c r="X209" s="519">
        <f>'[11]2022'!DX207</f>
        <v>0</v>
      </c>
      <c r="Y209" s="127">
        <f t="shared" si="1264"/>
        <v>0</v>
      </c>
      <c r="Z209" s="59"/>
      <c r="AA209" s="59"/>
      <c r="AB209" s="59"/>
      <c r="AC209" s="59"/>
      <c r="AD209" s="59" t="str">
        <f t="shared" si="1266"/>
        <v/>
      </c>
      <c r="AE209" s="128"/>
      <c r="AF209" s="115"/>
      <c r="AG209" s="203"/>
      <c r="AH209" s="204">
        <f t="shared" si="1267"/>
        <v>0.15334063526834613</v>
      </c>
      <c r="AI209" s="204">
        <f t="shared" si="1268"/>
        <v>2</v>
      </c>
      <c r="AJ209" s="205">
        <v>10</v>
      </c>
      <c r="AK209" s="205" t="str">
        <f t="shared" si="1269"/>
        <v/>
      </c>
      <c r="AL209" s="205">
        <f t="shared" si="1270"/>
        <v>0</v>
      </c>
      <c r="AM209" s="205">
        <f t="shared" si="1271"/>
        <v>0</v>
      </c>
      <c r="AN209" s="206" t="str">
        <f t="shared" si="1265"/>
        <v/>
      </c>
      <c r="AO209" s="46" t="str">
        <f t="shared" si="1272"/>
        <v/>
      </c>
      <c r="AP209" s="46" t="str">
        <f t="shared" si="1273"/>
        <v/>
      </c>
    </row>
    <row r="210" ht="18.75">
      <c r="A210" s="46"/>
      <c r="B210" s="61" t="s">
        <v>239</v>
      </c>
      <c r="C210" s="131"/>
      <c r="D210" s="130"/>
      <c r="E210" s="130"/>
      <c r="F210" s="131"/>
      <c r="G210" s="59"/>
      <c r="H210" s="127"/>
      <c r="I210" s="59"/>
      <c r="J210" s="59"/>
      <c r="K210" s="59"/>
      <c r="L210" s="59"/>
      <c r="M210" s="71"/>
      <c r="N210" s="71"/>
      <c r="O210" s="71"/>
      <c r="P210" s="71"/>
      <c r="Q210" s="71"/>
      <c r="R210" s="71"/>
      <c r="S210" s="71"/>
      <c r="T210" s="71"/>
      <c r="U210" s="59"/>
      <c r="V210" s="144"/>
      <c r="W210" s="59"/>
      <c r="X210" s="521"/>
      <c r="Y210" s="127"/>
      <c r="Z210" s="71"/>
      <c r="AA210" s="71"/>
      <c r="AB210" s="71"/>
      <c r="AC210" s="71"/>
      <c r="AD210" s="59" t="str">
        <f t="shared" si="1266"/>
        <v/>
      </c>
      <c r="AE210" s="71"/>
      <c r="AF210" s="115"/>
      <c r="AG210" s="203"/>
      <c r="AH210" s="204" t="str">
        <f t="shared" si="1267"/>
        <v/>
      </c>
      <c r="AI210" s="204">
        <f t="shared" si="1268"/>
        <v>0</v>
      </c>
      <c r="AJ210" s="205">
        <v>10</v>
      </c>
      <c r="AK210" s="205" t="str">
        <f t="shared" si="1269"/>
        <v/>
      </c>
      <c r="AL210" s="205" t="str">
        <f t="shared" si="1270"/>
        <v/>
      </c>
      <c r="AM210" s="205" t="str">
        <f t="shared" si="1271"/>
        <v/>
      </c>
      <c r="AN210" s="206" t="str">
        <f t="shared" si="1265"/>
        <v/>
      </c>
      <c r="AO210" s="46" t="str">
        <f t="shared" si="1272"/>
        <v/>
      </c>
      <c r="AP210" s="46" t="str">
        <f t="shared" si="1273"/>
        <v/>
      </c>
    </row>
    <row r="211" ht="31.5">
      <c r="A211" s="46">
        <v>171</v>
      </c>
      <c r="B211" s="72" t="s">
        <v>348</v>
      </c>
      <c r="C211" s="125">
        <f>'[11]2022'!B209</f>
        <v>397</v>
      </c>
      <c r="D211" s="126">
        <f>'[11]2022'!DP209</f>
        <v>20</v>
      </c>
      <c r="E211" s="126">
        <f>'[11]2022'!DQ209</f>
        <v>20</v>
      </c>
      <c r="F211" s="125">
        <f>'[11]2022'!DT209</f>
        <v>5.0377833753148617e-002</v>
      </c>
      <c r="G211" s="59">
        <f>'[11]2021'!DX163</f>
        <v>0</v>
      </c>
      <c r="H211" s="127">
        <f t="shared" si="1261"/>
        <v>0</v>
      </c>
      <c r="I211" s="59"/>
      <c r="J211" s="59"/>
      <c r="K211" s="59"/>
      <c r="L211" s="59"/>
      <c r="M211" s="59"/>
      <c r="N211" s="59"/>
      <c r="O211" s="59">
        <f>'[11]Добыча 2021'!T173</f>
        <v>0</v>
      </c>
      <c r="P211" s="59"/>
      <c r="Q211" s="59"/>
      <c r="R211" s="59"/>
      <c r="S211" s="59"/>
      <c r="T211" s="59"/>
      <c r="U211" s="59">
        <f t="shared" si="1262"/>
        <v>0</v>
      </c>
      <c r="V211" s="127">
        <f>'[11]2022'!DV209</f>
        <v>2</v>
      </c>
      <c r="W211" s="59">
        <f t="shared" si="1263"/>
        <v>10</v>
      </c>
      <c r="X211" s="519">
        <f>'[11]2022'!DX209</f>
        <v>0</v>
      </c>
      <c r="Y211" s="127">
        <f t="shared" si="1264"/>
        <v>0</v>
      </c>
      <c r="Z211" s="59"/>
      <c r="AA211" s="59"/>
      <c r="AB211" s="59"/>
      <c r="AC211" s="59"/>
      <c r="AD211" s="59" t="str">
        <f t="shared" si="1266"/>
        <v/>
      </c>
      <c r="AE211" s="128"/>
      <c r="AF211" s="115"/>
      <c r="AG211" s="203"/>
      <c r="AH211" s="204">
        <f t="shared" si="1267"/>
        <v>5.0377833753148617e-002</v>
      </c>
      <c r="AI211" s="204">
        <f t="shared" si="1268"/>
        <v>2</v>
      </c>
      <c r="AJ211" s="205">
        <v>10</v>
      </c>
      <c r="AK211" s="205" t="str">
        <f t="shared" si="1269"/>
        <v/>
      </c>
      <c r="AL211" s="205">
        <f t="shared" si="1270"/>
        <v>0</v>
      </c>
      <c r="AM211" s="205">
        <f t="shared" si="1271"/>
        <v>0</v>
      </c>
      <c r="AN211" s="206" t="str">
        <f t="shared" si="1265"/>
        <v/>
      </c>
      <c r="AO211" s="46" t="str">
        <f t="shared" si="1272"/>
        <v/>
      </c>
      <c r="AP211" s="46" t="str">
        <f t="shared" si="1273"/>
        <v/>
      </c>
    </row>
    <row r="212" ht="47.25">
      <c r="A212" s="46">
        <v>172</v>
      </c>
      <c r="B212" s="152" t="s">
        <v>451</v>
      </c>
      <c r="C212" s="125">
        <f>'[11]2022'!B210</f>
        <v>283.50999999999999</v>
      </c>
      <c r="D212" s="138">
        <f>'[11]2022'!DP210</f>
        <v>97</v>
      </c>
      <c r="E212" s="126">
        <f>'[11]2022'!DQ210</f>
        <v>22</v>
      </c>
      <c r="F212" s="125">
        <f>'[11]2022'!DT210</f>
        <v>7.759867376812106e-002</v>
      </c>
      <c r="G212" s="80">
        <f>'[11]2021'!DX164</f>
        <v>0</v>
      </c>
      <c r="H212" s="139">
        <f t="shared" si="1261"/>
        <v>0</v>
      </c>
      <c r="I212" s="71"/>
      <c r="J212" s="71"/>
      <c r="K212" s="71"/>
      <c r="L212" s="140"/>
      <c r="M212" s="59"/>
      <c r="N212" s="59"/>
      <c r="O212" s="80">
        <f>'[11]Добыча 2021'!T174</f>
        <v>0</v>
      </c>
      <c r="P212" s="59"/>
      <c r="Q212" s="59"/>
      <c r="R212" s="59"/>
      <c r="S212" s="59"/>
      <c r="T212" s="59"/>
      <c r="U212" s="80">
        <f t="shared" si="1262"/>
        <v>0</v>
      </c>
      <c r="V212" s="127">
        <f>'[11]2022'!DV210</f>
        <v>2.2000000000000002</v>
      </c>
      <c r="W212" s="59">
        <f t="shared" si="1263"/>
        <v>10</v>
      </c>
      <c r="X212" s="519">
        <f>'[11]2022'!DX210</f>
        <v>0</v>
      </c>
      <c r="Y212" s="127">
        <f t="shared" si="1264"/>
        <v>0</v>
      </c>
      <c r="Z212" s="59"/>
      <c r="AA212" s="59"/>
      <c r="AB212" s="59"/>
      <c r="AC212" s="59"/>
      <c r="AD212" s="59" t="str">
        <f t="shared" si="1266"/>
        <v/>
      </c>
      <c r="AE212" s="128"/>
      <c r="AF212" s="115"/>
      <c r="AG212" s="203"/>
      <c r="AH212" s="204">
        <f t="shared" si="1267"/>
        <v>7.759867376812106e-002</v>
      </c>
      <c r="AI212" s="204">
        <f t="shared" si="1268"/>
        <v>2</v>
      </c>
      <c r="AJ212" s="205">
        <v>10</v>
      </c>
      <c r="AK212" s="205" t="str">
        <f t="shared" si="1269"/>
        <v/>
      </c>
      <c r="AL212" s="205">
        <f t="shared" si="1270"/>
        <v>0</v>
      </c>
      <c r="AM212" s="205">
        <f t="shared" si="1271"/>
        <v>0</v>
      </c>
      <c r="AN212" s="206" t="str">
        <f t="shared" si="1265"/>
        <v/>
      </c>
      <c r="AO212" s="46" t="str">
        <f t="shared" si="1272"/>
        <v/>
      </c>
      <c r="AP212" s="46" t="str">
        <f t="shared" si="1273"/>
        <v/>
      </c>
    </row>
    <row r="213" ht="47.25">
      <c r="A213" s="46">
        <v>173</v>
      </c>
      <c r="B213" s="152" t="s">
        <v>452</v>
      </c>
      <c r="C213" s="125">
        <f>'[11]2022'!B211</f>
        <v>17.289999999999999</v>
      </c>
      <c r="D213" s="149"/>
      <c r="E213" s="126">
        <f>'[11]2022'!DQ211</f>
        <v>1</v>
      </c>
      <c r="F213" s="125">
        <f>'[11]2022'!DT211</f>
        <v>5.7836899942163102e-002</v>
      </c>
      <c r="G213" s="150"/>
      <c r="H213" s="151"/>
      <c r="I213" s="71"/>
      <c r="J213" s="71"/>
      <c r="K213" s="71"/>
      <c r="L213" s="140"/>
      <c r="M213" s="59"/>
      <c r="N213" s="59"/>
      <c r="O213" s="150"/>
      <c r="P213" s="59"/>
      <c r="Q213" s="59"/>
      <c r="R213" s="59"/>
      <c r="S213" s="59"/>
      <c r="T213" s="59"/>
      <c r="U213" s="150"/>
      <c r="V213" s="127">
        <f>'[11]2022'!DV211</f>
        <v>0.10000000000000001</v>
      </c>
      <c r="W213" s="59">
        <f t="shared" si="1263"/>
        <v>10</v>
      </c>
      <c r="X213" s="519">
        <f>'[11]2022'!DX211</f>
        <v>0</v>
      </c>
      <c r="Y213" s="127">
        <f t="shared" si="1264"/>
        <v>0</v>
      </c>
      <c r="Z213" s="59"/>
      <c r="AA213" s="59"/>
      <c r="AB213" s="59"/>
      <c r="AC213" s="59"/>
      <c r="AD213" s="59" t="str">
        <f t="shared" si="1266"/>
        <v/>
      </c>
      <c r="AE213" s="128"/>
      <c r="AF213" s="115"/>
      <c r="AG213" s="203"/>
      <c r="AH213" s="204">
        <f t="shared" si="1267"/>
        <v>5.7836899942163102e-002</v>
      </c>
      <c r="AI213" s="204">
        <f t="shared" si="1268"/>
        <v>0</v>
      </c>
      <c r="AJ213" s="205">
        <v>10</v>
      </c>
      <c r="AK213" s="205" t="str">
        <f t="shared" si="1269"/>
        <v/>
      </c>
      <c r="AL213" s="205">
        <f t="shared" si="1270"/>
        <v>0</v>
      </c>
      <c r="AM213" s="205">
        <f t="shared" si="1271"/>
        <v>0</v>
      </c>
      <c r="AN213" s="206" t="str">
        <f t="shared" si="1265"/>
        <v/>
      </c>
      <c r="AO213" s="46" t="str">
        <f t="shared" si="1272"/>
        <v/>
      </c>
      <c r="AP213" s="46" t="str">
        <f t="shared" si="1273"/>
        <v/>
      </c>
    </row>
    <row r="214" ht="47.25">
      <c r="A214" s="87">
        <v>174</v>
      </c>
      <c r="B214" s="152" t="s">
        <v>453</v>
      </c>
      <c r="C214" s="125">
        <f>'[11]2022'!B212</f>
        <v>21.34</v>
      </c>
      <c r="D214" s="142"/>
      <c r="E214" s="126">
        <f>'[11]2022'!DQ212</f>
        <v>2</v>
      </c>
      <c r="F214" s="125">
        <f>'[11]2022'!DT212</f>
        <v>9.3720712277413312e-002</v>
      </c>
      <c r="G214" s="82"/>
      <c r="H214" s="143"/>
      <c r="I214" s="62"/>
      <c r="J214" s="62"/>
      <c r="K214" s="62"/>
      <c r="L214" s="132"/>
      <c r="M214" s="59"/>
      <c r="N214" s="59"/>
      <c r="O214" s="82"/>
      <c r="P214" s="59"/>
      <c r="Q214" s="59"/>
      <c r="R214" s="59"/>
      <c r="S214" s="59"/>
      <c r="T214" s="59"/>
      <c r="U214" s="82"/>
      <c r="V214" s="127">
        <f>'[11]2022'!DV212</f>
        <v>0.20000000000000001</v>
      </c>
      <c r="W214" s="59">
        <f t="shared" si="1263"/>
        <v>10</v>
      </c>
      <c r="X214" s="519">
        <f>'[11]2022'!DX212</f>
        <v>0</v>
      </c>
      <c r="Y214" s="127">
        <f t="shared" si="1264"/>
        <v>0</v>
      </c>
      <c r="Z214" s="59"/>
      <c r="AA214" s="59"/>
      <c r="AB214" s="59"/>
      <c r="AC214" s="59"/>
      <c r="AD214" s="59" t="str">
        <f t="shared" si="1266"/>
        <v/>
      </c>
      <c r="AE214" s="128"/>
      <c r="AF214" s="115"/>
      <c r="AG214" s="203"/>
      <c r="AH214" s="204">
        <f t="shared" si="1267"/>
        <v>9.3720712277413312e-002</v>
      </c>
      <c r="AI214" s="204">
        <f t="shared" si="1268"/>
        <v>0</v>
      </c>
      <c r="AJ214" s="205">
        <v>10</v>
      </c>
      <c r="AK214" s="205" t="str">
        <f t="shared" si="1269"/>
        <v/>
      </c>
      <c r="AL214" s="205">
        <f t="shared" si="1270"/>
        <v>0</v>
      </c>
      <c r="AM214" s="205">
        <f t="shared" si="1271"/>
        <v>0</v>
      </c>
      <c r="AN214" s="206" t="str">
        <f t="shared" si="1265"/>
        <v/>
      </c>
      <c r="AO214" s="46" t="str">
        <f t="shared" si="1272"/>
        <v/>
      </c>
      <c r="AP214" s="46" t="str">
        <f t="shared" si="1273"/>
        <v/>
      </c>
    </row>
    <row r="215" ht="63">
      <c r="A215" s="46">
        <v>175</v>
      </c>
      <c r="B215" s="73" t="s">
        <v>355</v>
      </c>
      <c r="C215" s="125">
        <f>'[11]2022'!B213</f>
        <v>398.80799999999999</v>
      </c>
      <c r="D215" s="126">
        <f>'[11]2022'!DP213</f>
        <v>20</v>
      </c>
      <c r="E215" s="126">
        <f>'[11]2022'!DQ213</f>
        <v>25</v>
      </c>
      <c r="F215" s="125">
        <f>'[11]2022'!DT213</f>
        <v>6.2686806683918073e-002</v>
      </c>
      <c r="G215" s="59">
        <f>'[11]2021'!DX165</f>
        <v>0</v>
      </c>
      <c r="H215" s="127">
        <f t="shared" si="1261"/>
        <v>0</v>
      </c>
      <c r="I215" s="59"/>
      <c r="J215" s="59"/>
      <c r="K215" s="59"/>
      <c r="L215" s="59"/>
      <c r="M215" s="59"/>
      <c r="N215" s="59"/>
      <c r="O215" s="59">
        <f>'[11]Добыча 2021'!T180</f>
        <v>0</v>
      </c>
      <c r="P215" s="59"/>
      <c r="Q215" s="59"/>
      <c r="R215" s="59"/>
      <c r="S215" s="59"/>
      <c r="T215" s="59"/>
      <c r="U215" s="59">
        <f t="shared" si="1262"/>
        <v>0</v>
      </c>
      <c r="V215" s="127">
        <f>'[11]2022'!DV213</f>
        <v>2.5</v>
      </c>
      <c r="W215" s="59">
        <f t="shared" si="1263"/>
        <v>10</v>
      </c>
      <c r="X215" s="519">
        <f>'[11]2022'!DX213</f>
        <v>0</v>
      </c>
      <c r="Y215" s="127">
        <f t="shared" si="1264"/>
        <v>0</v>
      </c>
      <c r="Z215" s="59"/>
      <c r="AA215" s="59"/>
      <c r="AB215" s="59"/>
      <c r="AC215" s="59"/>
      <c r="AD215" s="59" t="str">
        <f t="shared" si="1266"/>
        <v/>
      </c>
      <c r="AE215" s="128"/>
      <c r="AF215" s="115"/>
      <c r="AG215" s="203"/>
      <c r="AH215" s="204">
        <f t="shared" si="1267"/>
        <v>6.2686806683918073e-002</v>
      </c>
      <c r="AI215" s="204">
        <f t="shared" si="1268"/>
        <v>2</v>
      </c>
      <c r="AJ215" s="205">
        <v>10</v>
      </c>
      <c r="AK215" s="205" t="str">
        <f t="shared" si="1269"/>
        <v/>
      </c>
      <c r="AL215" s="205">
        <f t="shared" si="1270"/>
        <v>0</v>
      </c>
      <c r="AM215" s="205">
        <f t="shared" si="1271"/>
        <v>0</v>
      </c>
      <c r="AN215" s="206" t="str">
        <f t="shared" si="1265"/>
        <v/>
      </c>
      <c r="AO215" s="46" t="str">
        <f t="shared" si="1272"/>
        <v/>
      </c>
      <c r="AP215" s="46" t="str">
        <f t="shared" si="1273"/>
        <v/>
      </c>
    </row>
    <row r="216" ht="47.25">
      <c r="A216" s="46">
        <v>176</v>
      </c>
      <c r="B216" s="165" t="s">
        <v>454</v>
      </c>
      <c r="C216" s="125">
        <f>'[11]2022'!B214</f>
        <v>379.44299999999998</v>
      </c>
      <c r="D216" s="126">
        <f>'[11]2022'!DP214</f>
        <v>0</v>
      </c>
      <c r="E216" s="126">
        <f>'[11]2022'!DQ214</f>
        <v>15</v>
      </c>
      <c r="F216" s="125">
        <f>'[11]2022'!DT214</f>
        <v>3.9531629256568182e-002</v>
      </c>
      <c r="G216" s="59"/>
      <c r="H216" s="127">
        <f t="shared" si="1261"/>
        <v>0</v>
      </c>
      <c r="I216" s="71"/>
      <c r="J216" s="71"/>
      <c r="K216" s="71"/>
      <c r="L216" s="140"/>
      <c r="M216" s="59"/>
      <c r="N216" s="59"/>
      <c r="O216" s="59"/>
      <c r="P216" s="59"/>
      <c r="Q216" s="59"/>
      <c r="R216" s="59"/>
      <c r="S216" s="59"/>
      <c r="T216" s="59"/>
      <c r="U216" s="59">
        <f t="shared" si="1262"/>
        <v>0</v>
      </c>
      <c r="V216" s="127">
        <f>'[11]2022'!DV214</f>
        <v>1.5</v>
      </c>
      <c r="W216" s="59">
        <f t="shared" si="1263"/>
        <v>10</v>
      </c>
      <c r="X216" s="519">
        <f>'[11]2022'!DX214</f>
        <v>0</v>
      </c>
      <c r="Y216" s="127">
        <f t="shared" si="1264"/>
        <v>0</v>
      </c>
      <c r="Z216" s="59"/>
      <c r="AA216" s="59"/>
      <c r="AB216" s="59"/>
      <c r="AC216" s="59"/>
      <c r="AD216" s="59" t="str">
        <f t="shared" si="1266"/>
        <v/>
      </c>
      <c r="AE216" s="128"/>
      <c r="AF216" s="115"/>
      <c r="AG216" s="203"/>
      <c r="AH216" s="204">
        <f t="shared" si="1267"/>
        <v>3.9531629256568182e-002</v>
      </c>
      <c r="AI216" s="204">
        <f t="shared" si="1268"/>
        <v>1</v>
      </c>
      <c r="AJ216" s="205">
        <v>10</v>
      </c>
      <c r="AK216" s="205" t="str">
        <f t="shared" si="1269"/>
        <v/>
      </c>
      <c r="AL216" s="205">
        <f t="shared" si="1270"/>
        <v>0</v>
      </c>
      <c r="AM216" s="205">
        <f t="shared" si="1271"/>
        <v>0</v>
      </c>
      <c r="AN216" s="206" t="str">
        <f t="shared" si="1265"/>
        <v/>
      </c>
      <c r="AO216" s="46" t="str">
        <f t="shared" si="1272"/>
        <v/>
      </c>
      <c r="AP216" s="46" t="str">
        <f t="shared" si="1273"/>
        <v/>
      </c>
    </row>
    <row r="217" ht="47.25">
      <c r="A217" s="46">
        <v>177</v>
      </c>
      <c r="B217" s="165" t="s">
        <v>455</v>
      </c>
      <c r="C217" s="125">
        <f>'[11]2022'!B215</f>
        <v>349.32100000000003</v>
      </c>
      <c r="D217" s="126">
        <f>'[11]2022'!DP215</f>
        <v>0</v>
      </c>
      <c r="E217" s="126">
        <f>'[11]2022'!DQ215</f>
        <v>17</v>
      </c>
      <c r="F217" s="125">
        <f>'[11]2022'!DT215</f>
        <v>4.8665840301613701e-002</v>
      </c>
      <c r="G217" s="59"/>
      <c r="H217" s="127">
        <f t="shared" si="1261"/>
        <v>0</v>
      </c>
      <c r="I217" s="71"/>
      <c r="J217" s="71"/>
      <c r="K217" s="71"/>
      <c r="L217" s="140"/>
      <c r="M217" s="59"/>
      <c r="N217" s="59"/>
      <c r="O217" s="59"/>
      <c r="P217" s="59"/>
      <c r="Q217" s="59"/>
      <c r="R217" s="59"/>
      <c r="S217" s="59"/>
      <c r="T217" s="59"/>
      <c r="U217" s="59">
        <f t="shared" si="1262"/>
        <v>0</v>
      </c>
      <c r="V217" s="127">
        <f>'[11]2022'!DV215</f>
        <v>1.7000000000000002</v>
      </c>
      <c r="W217" s="59">
        <f t="shared" si="1263"/>
        <v>10</v>
      </c>
      <c r="X217" s="519">
        <f>'[11]2022'!DX215</f>
        <v>0</v>
      </c>
      <c r="Y217" s="127">
        <f t="shared" si="1264"/>
        <v>0</v>
      </c>
      <c r="Z217" s="59"/>
      <c r="AA217" s="59"/>
      <c r="AB217" s="59"/>
      <c r="AC217" s="59"/>
      <c r="AD217" s="59" t="str">
        <f t="shared" si="1266"/>
        <v/>
      </c>
      <c r="AE217" s="128"/>
      <c r="AF217" s="115"/>
      <c r="AG217" s="203"/>
      <c r="AH217" s="204">
        <f t="shared" si="1267"/>
        <v>4.8665840301613701e-002</v>
      </c>
      <c r="AI217" s="204">
        <f t="shared" si="1268"/>
        <v>1</v>
      </c>
      <c r="AJ217" s="205">
        <v>10</v>
      </c>
      <c r="AK217" s="205" t="str">
        <f t="shared" si="1269"/>
        <v/>
      </c>
      <c r="AL217" s="205">
        <f t="shared" si="1270"/>
        <v>0</v>
      </c>
      <c r="AM217" s="205">
        <f t="shared" si="1271"/>
        <v>0</v>
      </c>
      <c r="AN217" s="206" t="str">
        <f t="shared" si="1265"/>
        <v/>
      </c>
      <c r="AO217" s="46" t="str">
        <f t="shared" si="1272"/>
        <v/>
      </c>
      <c r="AP217" s="46" t="str">
        <f t="shared" si="1273"/>
        <v/>
      </c>
    </row>
    <row r="218" ht="47.25">
      <c r="A218" s="46">
        <v>178</v>
      </c>
      <c r="B218" s="165" t="s">
        <v>456</v>
      </c>
      <c r="C218" s="125">
        <f>'[11]2022'!B216</f>
        <v>144.42500000000001</v>
      </c>
      <c r="D218" s="126">
        <f>'[11]2022'!DP216</f>
        <v>0</v>
      </c>
      <c r="E218" s="126">
        <f>'[11]2022'!DQ216</f>
        <v>7</v>
      </c>
      <c r="F218" s="125">
        <f>'[11]2022'!DT216</f>
        <v>4.8468063008481908e-002</v>
      </c>
      <c r="G218" s="59"/>
      <c r="H218" s="127">
        <f t="shared" si="1261"/>
        <v>0</v>
      </c>
      <c r="I218" s="71"/>
      <c r="J218" s="71"/>
      <c r="K218" s="71"/>
      <c r="L218" s="140"/>
      <c r="M218" s="59"/>
      <c r="N218" s="59"/>
      <c r="O218" s="59"/>
      <c r="P218" s="59"/>
      <c r="Q218" s="59"/>
      <c r="R218" s="59"/>
      <c r="S218" s="59"/>
      <c r="T218" s="59"/>
      <c r="U218" s="59">
        <f t="shared" si="1262"/>
        <v>0</v>
      </c>
      <c r="V218" s="127">
        <f>'[11]2022'!DV216</f>
        <v>0.70000000000000007</v>
      </c>
      <c r="W218" s="59">
        <f t="shared" si="1263"/>
        <v>10</v>
      </c>
      <c r="X218" s="519">
        <f>'[11]2022'!DX216</f>
        <v>0</v>
      </c>
      <c r="Y218" s="127">
        <f t="shared" si="1264"/>
        <v>0</v>
      </c>
      <c r="Z218" s="59"/>
      <c r="AA218" s="59"/>
      <c r="AB218" s="59"/>
      <c r="AC218" s="59"/>
      <c r="AD218" s="59" t="str">
        <f t="shared" si="1266"/>
        <v/>
      </c>
      <c r="AE218" s="128"/>
      <c r="AF218" s="115"/>
      <c r="AG218" s="203"/>
      <c r="AH218" s="204">
        <f t="shared" si="1267"/>
        <v>4.8468063008481908e-002</v>
      </c>
      <c r="AI218" s="204">
        <f t="shared" si="1268"/>
        <v>0</v>
      </c>
      <c r="AJ218" s="205">
        <v>10</v>
      </c>
      <c r="AK218" s="205" t="str">
        <f t="shared" si="1269"/>
        <v/>
      </c>
      <c r="AL218" s="205">
        <f t="shared" si="1270"/>
        <v>0</v>
      </c>
      <c r="AM218" s="205">
        <f t="shared" si="1271"/>
        <v>0</v>
      </c>
      <c r="AN218" s="206" t="str">
        <f t="shared" si="1265"/>
        <v/>
      </c>
      <c r="AO218" s="46" t="str">
        <f t="shared" si="1272"/>
        <v/>
      </c>
      <c r="AP218" s="46" t="str">
        <f t="shared" si="1273"/>
        <v/>
      </c>
    </row>
    <row r="219" ht="47.25">
      <c r="A219" s="46">
        <v>179</v>
      </c>
      <c r="B219" s="165" t="s">
        <v>457</v>
      </c>
      <c r="C219" s="125">
        <f>'[11]2022'!B217</f>
        <v>289.97000000000003</v>
      </c>
      <c r="D219" s="126">
        <f>'[11]2022'!DP217</f>
        <v>0</v>
      </c>
      <c r="E219" s="126">
        <f>'[11]2022'!DQ217</f>
        <v>14</v>
      </c>
      <c r="F219" s="125">
        <f>'[11]2022'!DT217</f>
        <v>4.8280856640342103e-002</v>
      </c>
      <c r="G219" s="59"/>
      <c r="H219" s="127">
        <f t="shared" si="1261"/>
        <v>0</v>
      </c>
      <c r="I219" s="71"/>
      <c r="J219" s="71"/>
      <c r="K219" s="71"/>
      <c r="L219" s="140"/>
      <c r="M219" s="59"/>
      <c r="N219" s="59"/>
      <c r="O219" s="59"/>
      <c r="P219" s="59"/>
      <c r="Q219" s="59"/>
      <c r="R219" s="59"/>
      <c r="S219" s="59"/>
      <c r="T219" s="59"/>
      <c r="U219" s="59">
        <f t="shared" si="1262"/>
        <v>0</v>
      </c>
      <c r="V219" s="127">
        <f>'[11]2022'!DV217</f>
        <v>1.4000000000000001</v>
      </c>
      <c r="W219" s="59">
        <f t="shared" si="1263"/>
        <v>10</v>
      </c>
      <c r="X219" s="519">
        <f>'[11]2022'!DX217</f>
        <v>0</v>
      </c>
      <c r="Y219" s="127">
        <f t="shared" si="1264"/>
        <v>0</v>
      </c>
      <c r="Z219" s="59"/>
      <c r="AA219" s="59"/>
      <c r="AB219" s="59"/>
      <c r="AC219" s="59"/>
      <c r="AD219" s="59" t="str">
        <f t="shared" si="1266"/>
        <v/>
      </c>
      <c r="AE219" s="128"/>
      <c r="AF219" s="115"/>
      <c r="AG219" s="203"/>
      <c r="AH219" s="204">
        <f t="shared" si="1267"/>
        <v>4.8280856640342103e-002</v>
      </c>
      <c r="AI219" s="204">
        <f t="shared" si="1268"/>
        <v>1</v>
      </c>
      <c r="AJ219" s="205">
        <v>10</v>
      </c>
      <c r="AK219" s="205" t="str">
        <f t="shared" si="1269"/>
        <v/>
      </c>
      <c r="AL219" s="205">
        <f t="shared" si="1270"/>
        <v>0</v>
      </c>
      <c r="AM219" s="205">
        <f t="shared" si="1271"/>
        <v>0</v>
      </c>
      <c r="AN219" s="206" t="str">
        <f t="shared" si="1265"/>
        <v/>
      </c>
      <c r="AO219" s="46" t="str">
        <f t="shared" si="1272"/>
        <v/>
      </c>
      <c r="AP219" s="46" t="str">
        <f t="shared" si="1273"/>
        <v/>
      </c>
    </row>
    <row r="220" ht="47.25">
      <c r="A220" s="46">
        <v>180</v>
      </c>
      <c r="B220" s="165" t="s">
        <v>458</v>
      </c>
      <c r="C220" s="125">
        <f>'[11]2022'!B218</f>
        <v>246.11000000000001</v>
      </c>
      <c r="D220" s="126">
        <f>'[11]2022'!DP218</f>
        <v>0</v>
      </c>
      <c r="E220" s="126">
        <f>'[11]2022'!DQ218</f>
        <v>24</v>
      </c>
      <c r="F220" s="125">
        <f>'[11]2022'!DT218</f>
        <v>9.7517370281581403e-002</v>
      </c>
      <c r="G220" s="59"/>
      <c r="H220" s="127">
        <f t="shared" si="1261"/>
        <v>0</v>
      </c>
      <c r="I220" s="71"/>
      <c r="J220" s="71"/>
      <c r="K220" s="71"/>
      <c r="L220" s="140"/>
      <c r="M220" s="59"/>
      <c r="N220" s="59"/>
      <c r="O220" s="59"/>
      <c r="P220" s="59"/>
      <c r="Q220" s="59"/>
      <c r="R220" s="59"/>
      <c r="S220" s="59"/>
      <c r="T220" s="59"/>
      <c r="U220" s="59">
        <f t="shared" si="1262"/>
        <v>0</v>
      </c>
      <c r="V220" s="127">
        <f>'[11]2022'!DV218</f>
        <v>2.4000000000000004</v>
      </c>
      <c r="W220" s="59">
        <f t="shared" si="1263"/>
        <v>10.000000000000002</v>
      </c>
      <c r="X220" s="519">
        <f>'[11]2022'!DX218</f>
        <v>1</v>
      </c>
      <c r="Y220" s="127">
        <f t="shared" si="1264"/>
        <v>4.1666666666666661</v>
      </c>
      <c r="Z220" s="59"/>
      <c r="AA220" s="59"/>
      <c r="AB220" s="59"/>
      <c r="AC220" s="59"/>
      <c r="AD220" s="59">
        <f t="shared" si="1266"/>
        <v>1</v>
      </c>
      <c r="AE220" s="128"/>
      <c r="AF220" s="115"/>
      <c r="AG220" s="203"/>
      <c r="AH220" s="204">
        <f t="shared" si="1267"/>
        <v>9.7517370281581403e-002</v>
      </c>
      <c r="AI220" s="204">
        <f t="shared" si="1268"/>
        <v>2</v>
      </c>
      <c r="AJ220" s="205">
        <v>10</v>
      </c>
      <c r="AK220" s="205" t="str">
        <f t="shared" si="1269"/>
        <v/>
      </c>
      <c r="AL220" s="205">
        <f t="shared" si="1270"/>
        <v>1</v>
      </c>
      <c r="AM220" s="205">
        <f t="shared" si="1271"/>
        <v>1</v>
      </c>
      <c r="AN220" s="206" t="str">
        <f t="shared" si="1265"/>
        <v/>
      </c>
      <c r="AO220" s="46" t="str">
        <f t="shared" si="1272"/>
        <v/>
      </c>
      <c r="AP220" s="46" t="str">
        <f t="shared" si="1273"/>
        <v/>
      </c>
    </row>
    <row r="221" ht="47.25">
      <c r="A221" s="87">
        <v>181</v>
      </c>
      <c r="B221" s="166" t="s">
        <v>240</v>
      </c>
      <c r="C221" s="125">
        <f>'[11]2022'!B219</f>
        <v>89.932000000000002</v>
      </c>
      <c r="D221" s="126">
        <f>'[11]2022'!DP219</f>
        <v>5</v>
      </c>
      <c r="E221" s="126">
        <f>'[11]2022'!DQ219</f>
        <v>7</v>
      </c>
      <c r="F221" s="125">
        <f>'[11]2022'!DT219</f>
        <v>7.7836587643997687e-002</v>
      </c>
      <c r="G221" s="59">
        <f>'[11]2021'!DX166</f>
        <v>0</v>
      </c>
      <c r="H221" s="127">
        <f t="shared" si="1261"/>
        <v>0</v>
      </c>
      <c r="I221" s="62"/>
      <c r="J221" s="62"/>
      <c r="K221" s="62"/>
      <c r="L221" s="132"/>
      <c r="M221" s="59"/>
      <c r="N221" s="59"/>
      <c r="O221" s="59">
        <f>'[11]Добыча 2021'!T181</f>
        <v>0</v>
      </c>
      <c r="P221" s="59"/>
      <c r="Q221" s="59"/>
      <c r="R221" s="59"/>
      <c r="S221" s="59"/>
      <c r="T221" s="59"/>
      <c r="U221" s="59">
        <f t="shared" si="1262"/>
        <v>0</v>
      </c>
      <c r="V221" s="127">
        <f>'[11]2022'!DV219</f>
        <v>0</v>
      </c>
      <c r="W221" s="59">
        <f t="shared" si="1263"/>
        <v>0</v>
      </c>
      <c r="X221" s="519">
        <f>'[11]2022'!DX219</f>
        <v>0</v>
      </c>
      <c r="Y221" s="127">
        <f t="shared" si="1264"/>
        <v>0</v>
      </c>
      <c r="Z221" s="59"/>
      <c r="AA221" s="59"/>
      <c r="AB221" s="59"/>
      <c r="AC221" s="59"/>
      <c r="AD221" s="59" t="str">
        <f t="shared" si="1266"/>
        <v/>
      </c>
      <c r="AE221" s="128"/>
      <c r="AF221" s="115"/>
      <c r="AG221" s="203"/>
      <c r="AH221" s="204">
        <f t="shared" si="1267"/>
        <v>7.7836587643997687e-002</v>
      </c>
      <c r="AI221" s="204">
        <f t="shared" si="1268"/>
        <v>0</v>
      </c>
      <c r="AJ221" s="205">
        <v>10</v>
      </c>
      <c r="AK221" s="205" t="str">
        <f t="shared" si="1269"/>
        <v/>
      </c>
      <c r="AL221" s="205">
        <f t="shared" si="1270"/>
        <v>0</v>
      </c>
      <c r="AM221" s="205">
        <f t="shared" si="1271"/>
        <v>0</v>
      </c>
      <c r="AN221" s="206" t="str">
        <f t="shared" si="1265"/>
        <v/>
      </c>
      <c r="AO221" s="46" t="str">
        <f t="shared" si="1272"/>
        <v/>
      </c>
      <c r="AP221" s="46" t="str">
        <f t="shared" si="1273"/>
        <v/>
      </c>
    </row>
    <row r="222" ht="18.75">
      <c r="A222" s="46"/>
      <c r="B222" s="61" t="s">
        <v>251</v>
      </c>
      <c r="C222" s="131"/>
      <c r="D222" s="130"/>
      <c r="E222" s="130"/>
      <c r="F222" s="131"/>
      <c r="G222" s="59"/>
      <c r="H222" s="127"/>
      <c r="I222" s="59"/>
      <c r="J222" s="59"/>
      <c r="K222" s="59"/>
      <c r="L222" s="59"/>
      <c r="M222" s="71"/>
      <c r="N222" s="71"/>
      <c r="O222" s="71"/>
      <c r="P222" s="71"/>
      <c r="Q222" s="71"/>
      <c r="R222" s="71"/>
      <c r="S222" s="71"/>
      <c r="T222" s="71"/>
      <c r="U222" s="59"/>
      <c r="V222" s="144"/>
      <c r="W222" s="59"/>
      <c r="X222" s="521"/>
      <c r="Y222" s="127"/>
      <c r="Z222" s="71"/>
      <c r="AA222" s="71"/>
      <c r="AB222" s="71"/>
      <c r="AC222" s="71"/>
      <c r="AD222" s="59" t="str">
        <f t="shared" si="1266"/>
        <v/>
      </c>
      <c r="AE222" s="71"/>
      <c r="AF222" s="115"/>
      <c r="AG222" s="203"/>
      <c r="AH222" s="204" t="str">
        <f t="shared" si="1267"/>
        <v/>
      </c>
      <c r="AI222" s="204">
        <f t="shared" si="1268"/>
        <v>0</v>
      </c>
      <c r="AJ222" s="205">
        <v>10</v>
      </c>
      <c r="AK222" s="205" t="str">
        <f t="shared" si="1269"/>
        <v/>
      </c>
      <c r="AL222" s="205" t="str">
        <f t="shared" si="1270"/>
        <v/>
      </c>
      <c r="AM222" s="205" t="str">
        <f t="shared" si="1271"/>
        <v/>
      </c>
      <c r="AN222" s="206" t="str">
        <f t="shared" si="1265"/>
        <v/>
      </c>
      <c r="AO222" s="46" t="str">
        <f t="shared" si="1272"/>
        <v/>
      </c>
      <c r="AP222" s="46" t="str">
        <f t="shared" si="1273"/>
        <v/>
      </c>
    </row>
    <row r="223" ht="48.75" customHeight="1">
      <c r="A223" s="46">
        <v>182</v>
      </c>
      <c r="B223" s="72" t="s">
        <v>356</v>
      </c>
      <c r="C223" s="125">
        <f>'[11]2022'!B221</f>
        <v>144.40000000000001</v>
      </c>
      <c r="D223" s="126">
        <f>'[11]2022'!DP221</f>
        <v>4</v>
      </c>
      <c r="E223" s="126">
        <f>'[11]2022'!DQ221</f>
        <v>8</v>
      </c>
      <c r="F223" s="125">
        <f>'[11]2022'!DT221</f>
        <v>5.5401662049861494e-002</v>
      </c>
      <c r="G223" s="59">
        <f>'[11]2021'!DX168</f>
        <v>0</v>
      </c>
      <c r="H223" s="127">
        <f t="shared" si="1261"/>
        <v>0</v>
      </c>
      <c r="I223" s="59"/>
      <c r="J223" s="59"/>
      <c r="K223" s="59"/>
      <c r="L223" s="59"/>
      <c r="M223" s="59"/>
      <c r="N223" s="59"/>
      <c r="O223" s="59">
        <f>'[11]Добыча 2021'!T183</f>
        <v>0</v>
      </c>
      <c r="P223" s="59"/>
      <c r="Q223" s="59"/>
      <c r="R223" s="59"/>
      <c r="S223" s="59"/>
      <c r="T223" s="59"/>
      <c r="U223" s="59">
        <f t="shared" si="1262"/>
        <v>0</v>
      </c>
      <c r="V223" s="127">
        <f>'[11]2022'!DV221</f>
        <v>0.80000000000000004</v>
      </c>
      <c r="W223" s="59">
        <f t="shared" si="1263"/>
        <v>10</v>
      </c>
      <c r="X223" s="519">
        <f>'[11]2022'!DX221</f>
        <v>0</v>
      </c>
      <c r="Y223" s="127">
        <f t="shared" si="1264"/>
        <v>0</v>
      </c>
      <c r="Z223" s="59"/>
      <c r="AA223" s="59"/>
      <c r="AB223" s="59"/>
      <c r="AC223" s="59"/>
      <c r="AD223" s="59" t="str">
        <f t="shared" si="1266"/>
        <v/>
      </c>
      <c r="AE223" s="128"/>
      <c r="AF223" s="115"/>
      <c r="AG223" s="203"/>
      <c r="AH223" s="204">
        <f t="shared" si="1267"/>
        <v>5.5401662049861494e-002</v>
      </c>
      <c r="AI223" s="204">
        <f t="shared" si="1268"/>
        <v>0</v>
      </c>
      <c r="AJ223" s="205">
        <v>10</v>
      </c>
      <c r="AK223" s="205" t="str">
        <f t="shared" si="1269"/>
        <v/>
      </c>
      <c r="AL223" s="205">
        <f t="shared" si="1270"/>
        <v>0</v>
      </c>
      <c r="AM223" s="205">
        <f t="shared" si="1271"/>
        <v>0</v>
      </c>
      <c r="AN223" s="206" t="str">
        <f t="shared" si="1265"/>
        <v/>
      </c>
      <c r="AO223" s="46" t="str">
        <f t="shared" si="1272"/>
        <v/>
      </c>
      <c r="AP223" s="46" t="str">
        <f t="shared" si="1273"/>
        <v/>
      </c>
    </row>
    <row r="224" ht="63">
      <c r="A224" s="46">
        <v>183</v>
      </c>
      <c r="B224" s="72" t="s">
        <v>357</v>
      </c>
      <c r="C224" s="125">
        <f>'[11]2022'!B222</f>
        <v>18</v>
      </c>
      <c r="D224" s="126">
        <f>'[11]2022'!DP222</f>
        <v>0</v>
      </c>
      <c r="E224" s="126">
        <f>'[11]2022'!DQ222</f>
        <v>0</v>
      </c>
      <c r="F224" s="125">
        <f>'[11]2022'!DT222</f>
        <v>0</v>
      </c>
      <c r="G224" s="59">
        <f>'[11]2021'!DX169</f>
        <v>0</v>
      </c>
      <c r="H224" s="127">
        <f t="shared" si="1261"/>
        <v>0</v>
      </c>
      <c r="I224" s="59"/>
      <c r="J224" s="59"/>
      <c r="K224" s="59"/>
      <c r="L224" s="59"/>
      <c r="M224" s="59"/>
      <c r="N224" s="59"/>
      <c r="O224" s="59">
        <f>'[11]Добыча 2021'!T184</f>
        <v>0</v>
      </c>
      <c r="P224" s="59"/>
      <c r="Q224" s="59"/>
      <c r="R224" s="59"/>
      <c r="S224" s="59"/>
      <c r="T224" s="59"/>
      <c r="U224" s="59">
        <f t="shared" si="1262"/>
        <v>0</v>
      </c>
      <c r="V224" s="127">
        <f>'[11]2022'!DV222</f>
        <v>0</v>
      </c>
      <c r="W224" s="59">
        <f t="shared" si="1263"/>
        <v>0</v>
      </c>
      <c r="X224" s="519">
        <f>'[11]2022'!DX222</f>
        <v>0</v>
      </c>
      <c r="Y224" s="127">
        <f t="shared" si="1264"/>
        <v>0</v>
      </c>
      <c r="Z224" s="59"/>
      <c r="AA224" s="59"/>
      <c r="AB224" s="59"/>
      <c r="AC224" s="59"/>
      <c r="AD224" s="59" t="str">
        <f t="shared" si="1266"/>
        <v/>
      </c>
      <c r="AE224" s="128"/>
      <c r="AF224" s="115"/>
      <c r="AG224" s="203"/>
      <c r="AH224" s="204">
        <f t="shared" si="1267"/>
        <v>0</v>
      </c>
      <c r="AI224" s="204">
        <f t="shared" si="1268"/>
        <v>0</v>
      </c>
      <c r="AJ224" s="205">
        <v>10</v>
      </c>
      <c r="AK224" s="205" t="str">
        <f t="shared" si="1269"/>
        <v/>
      </c>
      <c r="AL224" s="205">
        <f t="shared" si="1270"/>
        <v>0</v>
      </c>
      <c r="AM224" s="205">
        <f t="shared" si="1271"/>
        <v>0</v>
      </c>
      <c r="AN224" s="206" t="str">
        <f t="shared" si="1265"/>
        <v/>
      </c>
      <c r="AO224" s="46" t="str">
        <f t="shared" si="1272"/>
        <v/>
      </c>
      <c r="AP224" s="46" t="str">
        <f t="shared" si="1273"/>
        <v/>
      </c>
    </row>
    <row r="225" ht="18.75">
      <c r="A225" s="46"/>
      <c r="B225" s="61" t="s">
        <v>21</v>
      </c>
      <c r="C225" s="131"/>
      <c r="D225" s="130"/>
      <c r="E225" s="130"/>
      <c r="F225" s="131"/>
      <c r="G225" s="59"/>
      <c r="H225" s="127"/>
      <c r="I225" s="59"/>
      <c r="J225" s="59"/>
      <c r="K225" s="59"/>
      <c r="L225" s="59"/>
      <c r="M225" s="71"/>
      <c r="N225" s="71"/>
      <c r="O225" s="71"/>
      <c r="P225" s="71"/>
      <c r="Q225" s="71"/>
      <c r="R225" s="71"/>
      <c r="S225" s="71"/>
      <c r="T225" s="71"/>
      <c r="U225" s="59"/>
      <c r="V225" s="144"/>
      <c r="W225" s="59"/>
      <c r="X225" s="521"/>
      <c r="Y225" s="127"/>
      <c r="Z225" s="71"/>
      <c r="AA225" s="71"/>
      <c r="AB225" s="71"/>
      <c r="AC225" s="71"/>
      <c r="AD225" s="59" t="str">
        <f t="shared" si="1266"/>
        <v/>
      </c>
      <c r="AE225" s="71"/>
      <c r="AF225" s="115"/>
      <c r="AG225" s="203"/>
      <c r="AH225" s="204" t="str">
        <f t="shared" si="1267"/>
        <v/>
      </c>
      <c r="AI225" s="204">
        <f t="shared" si="1268"/>
        <v>0</v>
      </c>
      <c r="AJ225" s="205">
        <v>10</v>
      </c>
      <c r="AK225" s="205" t="str">
        <f t="shared" si="1269"/>
        <v/>
      </c>
      <c r="AL225" s="205" t="str">
        <f t="shared" si="1270"/>
        <v/>
      </c>
      <c r="AM225" s="205" t="str">
        <f t="shared" si="1271"/>
        <v/>
      </c>
      <c r="AN225" s="206" t="str">
        <f t="shared" si="1265"/>
        <v/>
      </c>
      <c r="AO225" s="46" t="str">
        <f t="shared" si="1272"/>
        <v/>
      </c>
      <c r="AP225" s="46" t="str">
        <f t="shared" si="1273"/>
        <v/>
      </c>
    </row>
    <row r="226" ht="31.5">
      <c r="A226" s="87">
        <v>184</v>
      </c>
      <c r="B226" s="72" t="s">
        <v>22</v>
      </c>
      <c r="C226" s="125">
        <f>'[11]2022'!B224</f>
        <v>240</v>
      </c>
      <c r="D226" s="126">
        <f>'[11]2022'!DP224</f>
        <v>0</v>
      </c>
      <c r="E226" s="126">
        <f>'[11]2022'!DQ224</f>
        <v>0</v>
      </c>
      <c r="F226" s="125">
        <f>'[11]2022'!DT224</f>
        <v>0</v>
      </c>
      <c r="G226" s="71">
        <f>'[11]2021'!DX171</f>
        <v>0</v>
      </c>
      <c r="H226" s="127">
        <f t="shared" si="1261"/>
        <v>0</v>
      </c>
      <c r="I226" s="62"/>
      <c r="J226" s="62"/>
      <c r="K226" s="62"/>
      <c r="L226" s="132"/>
      <c r="M226" s="59"/>
      <c r="N226" s="59"/>
      <c r="O226" s="59">
        <f>'[11]Добыча 2021'!T186</f>
        <v>0</v>
      </c>
      <c r="P226" s="59"/>
      <c r="Q226" s="59"/>
      <c r="R226" s="59"/>
      <c r="S226" s="59"/>
      <c r="T226" s="59"/>
      <c r="U226" s="59">
        <f t="shared" si="1262"/>
        <v>0</v>
      </c>
      <c r="V226" s="127">
        <f>'[11]2022'!DV224</f>
        <v>0</v>
      </c>
      <c r="W226" s="59">
        <f t="shared" si="1263"/>
        <v>0</v>
      </c>
      <c r="X226" s="519">
        <f>'[11]2022'!DX224</f>
        <v>0</v>
      </c>
      <c r="Y226" s="127">
        <f t="shared" si="1264"/>
        <v>0</v>
      </c>
      <c r="Z226" s="59"/>
      <c r="AA226" s="59"/>
      <c r="AB226" s="59"/>
      <c r="AC226" s="59"/>
      <c r="AD226" s="59" t="str">
        <f t="shared" si="1266"/>
        <v/>
      </c>
      <c r="AE226" s="128"/>
      <c r="AF226" s="115"/>
      <c r="AG226" s="203"/>
      <c r="AH226" s="204">
        <f t="shared" si="1267"/>
        <v>0</v>
      </c>
      <c r="AI226" s="204">
        <f t="shared" si="1268"/>
        <v>0</v>
      </c>
      <c r="AJ226" s="205">
        <v>10</v>
      </c>
      <c r="AK226" s="205" t="str">
        <f t="shared" si="1269"/>
        <v/>
      </c>
      <c r="AL226" s="205">
        <f t="shared" si="1270"/>
        <v>0</v>
      </c>
      <c r="AM226" s="205">
        <f t="shared" si="1271"/>
        <v>0</v>
      </c>
      <c r="AN226" s="206" t="str">
        <f t="shared" si="1265"/>
        <v/>
      </c>
      <c r="AO226" s="46" t="str">
        <f t="shared" si="1272"/>
        <v/>
      </c>
      <c r="AP226" s="46" t="str">
        <f t="shared" si="1273"/>
        <v/>
      </c>
    </row>
    <row r="227" ht="18.75">
      <c r="A227" s="87"/>
      <c r="B227" s="61" t="s">
        <v>29</v>
      </c>
      <c r="C227" s="131"/>
      <c r="D227" s="130"/>
      <c r="E227" s="130"/>
      <c r="F227" s="131"/>
      <c r="G227" s="59"/>
      <c r="H227" s="127"/>
      <c r="I227" s="59"/>
      <c r="J227" s="59"/>
      <c r="K227" s="59"/>
      <c r="L227" s="59"/>
      <c r="M227" s="71"/>
      <c r="N227" s="71"/>
      <c r="O227" s="71"/>
      <c r="P227" s="71"/>
      <c r="Q227" s="71"/>
      <c r="R227" s="71"/>
      <c r="S227" s="71"/>
      <c r="T227" s="71"/>
      <c r="U227" s="59"/>
      <c r="V227" s="144"/>
      <c r="W227" s="59"/>
      <c r="X227" s="521"/>
      <c r="Y227" s="127"/>
      <c r="Z227" s="71"/>
      <c r="AA227" s="71"/>
      <c r="AB227" s="71"/>
      <c r="AC227" s="71"/>
      <c r="AD227" s="59" t="str">
        <f t="shared" si="1266"/>
        <v/>
      </c>
      <c r="AE227" s="71"/>
      <c r="AF227" s="115"/>
      <c r="AG227" s="203"/>
      <c r="AH227" s="204" t="str">
        <f t="shared" si="1267"/>
        <v/>
      </c>
      <c r="AI227" s="204">
        <f t="shared" si="1268"/>
        <v>0</v>
      </c>
      <c r="AJ227" s="205">
        <v>10</v>
      </c>
      <c r="AK227" s="205" t="str">
        <f t="shared" si="1269"/>
        <v/>
      </c>
      <c r="AL227" s="205" t="str">
        <f t="shared" si="1270"/>
        <v/>
      </c>
      <c r="AM227" s="205" t="str">
        <f t="shared" si="1271"/>
        <v/>
      </c>
      <c r="AN227" s="206" t="str">
        <f t="shared" si="1265"/>
        <v/>
      </c>
      <c r="AO227" s="46" t="str">
        <f t="shared" si="1272"/>
        <v/>
      </c>
      <c r="AP227" s="46" t="str">
        <f t="shared" si="1273"/>
        <v/>
      </c>
    </row>
    <row r="228" ht="63">
      <c r="A228" s="87">
        <v>185</v>
      </c>
      <c r="B228" s="162" t="s">
        <v>358</v>
      </c>
      <c r="C228" s="125">
        <f>'[11]2022'!B226</f>
        <v>33.299999999999997</v>
      </c>
      <c r="D228" s="138">
        <f>'[11]2022'!DP226</f>
        <v>10</v>
      </c>
      <c r="E228" s="126">
        <f>'[11]2022'!DQ226</f>
        <v>10</v>
      </c>
      <c r="F228" s="125">
        <f>'[11]2022'!DT226</f>
        <v>0.3003003003003003</v>
      </c>
      <c r="G228" s="80">
        <f>'[11]2021'!DX173</f>
        <v>1</v>
      </c>
      <c r="H228" s="139">
        <f t="shared" si="1261"/>
        <v>10</v>
      </c>
      <c r="I228" s="59"/>
      <c r="J228" s="59"/>
      <c r="K228" s="59"/>
      <c r="L228" s="59"/>
      <c r="M228" s="59"/>
      <c r="N228" s="59"/>
      <c r="O228" s="59">
        <f>'[11]Добыча 2021'!T188</f>
        <v>0</v>
      </c>
      <c r="P228" s="59"/>
      <c r="Q228" s="59"/>
      <c r="R228" s="59"/>
      <c r="S228" s="59"/>
      <c r="T228" s="59"/>
      <c r="U228" s="59">
        <f t="shared" si="1262"/>
        <v>0</v>
      </c>
      <c r="V228" s="127">
        <f>'[11]2022'!DV226</f>
        <v>1</v>
      </c>
      <c r="W228" s="59">
        <f t="shared" si="1263"/>
        <v>10</v>
      </c>
      <c r="X228" s="519">
        <f>'[11]2022'!DX226</f>
        <v>1</v>
      </c>
      <c r="Y228" s="127">
        <f t="shared" si="1264"/>
        <v>10</v>
      </c>
      <c r="Z228" s="59"/>
      <c r="AA228" s="59"/>
      <c r="AB228" s="59"/>
      <c r="AC228" s="59"/>
      <c r="AD228" s="59">
        <f t="shared" si="1266"/>
        <v>1</v>
      </c>
      <c r="AE228" s="128"/>
      <c r="AF228" s="115"/>
      <c r="AG228" s="203"/>
      <c r="AH228" s="204">
        <f t="shared" si="1267"/>
        <v>0.3003003003003003</v>
      </c>
      <c r="AI228" s="204">
        <f t="shared" si="1268"/>
        <v>1</v>
      </c>
      <c r="AJ228" s="205">
        <v>10</v>
      </c>
      <c r="AK228" s="205" t="str">
        <f t="shared" si="1269"/>
        <v/>
      </c>
      <c r="AL228" s="205">
        <f t="shared" si="1270"/>
        <v>1</v>
      </c>
      <c r="AM228" s="205">
        <f t="shared" si="1271"/>
        <v>1</v>
      </c>
      <c r="AN228" s="206" t="str">
        <f t="shared" si="1265"/>
        <v/>
      </c>
      <c r="AO228" s="46" t="str">
        <f t="shared" si="1272"/>
        <v/>
      </c>
      <c r="AP228" s="46" t="str">
        <f t="shared" si="1273"/>
        <v/>
      </c>
    </row>
    <row r="229" ht="63">
      <c r="A229" s="87">
        <v>186</v>
      </c>
      <c r="B229" s="152" t="s">
        <v>359</v>
      </c>
      <c r="C229" s="125">
        <f>'[11]2022'!B227</f>
        <v>31.300000000000001</v>
      </c>
      <c r="D229" s="142"/>
      <c r="E229" s="126">
        <f>'[11]2022'!DQ227</f>
        <v>10</v>
      </c>
      <c r="F229" s="125">
        <f>'[11]2022'!DT227</f>
        <v>0.31948881789137379</v>
      </c>
      <c r="G229" s="82"/>
      <c r="H229" s="143"/>
      <c r="I229" s="59"/>
      <c r="J229" s="59"/>
      <c r="K229" s="59"/>
      <c r="L229" s="59"/>
      <c r="M229" s="59"/>
      <c r="N229" s="59"/>
      <c r="O229" s="59">
        <f>#NAME?</f>
        <v>0</v>
      </c>
      <c r="P229" s="59"/>
      <c r="Q229" s="59"/>
      <c r="R229" s="59"/>
      <c r="S229" s="59"/>
      <c r="T229" s="59"/>
      <c r="U229" s="59">
        <f t="shared" si="1262"/>
        <v>0</v>
      </c>
      <c r="V229" s="127">
        <f>'[11]2022'!DV227</f>
        <v>1</v>
      </c>
      <c r="W229" s="59">
        <f t="shared" si="1263"/>
        <v>10</v>
      </c>
      <c r="X229" s="519">
        <f>'[11]2022'!DX227</f>
        <v>1</v>
      </c>
      <c r="Y229" s="127">
        <f t="shared" si="1264"/>
        <v>10</v>
      </c>
      <c r="Z229" s="59"/>
      <c r="AA229" s="59"/>
      <c r="AB229" s="59"/>
      <c r="AC229" s="59"/>
      <c r="AD229" s="59">
        <f t="shared" si="1266"/>
        <v>1</v>
      </c>
      <c r="AE229" s="128"/>
      <c r="AF229" s="115"/>
      <c r="AG229" s="203"/>
      <c r="AH229" s="204">
        <f t="shared" si="1267"/>
        <v>0.31948881789137379</v>
      </c>
      <c r="AI229" s="204">
        <f t="shared" si="1268"/>
        <v>1</v>
      </c>
      <c r="AJ229" s="205">
        <v>10</v>
      </c>
      <c r="AK229" s="205" t="str">
        <f t="shared" si="1269"/>
        <v/>
      </c>
      <c r="AL229" s="205">
        <f t="shared" si="1270"/>
        <v>1</v>
      </c>
      <c r="AM229" s="205">
        <f t="shared" si="1271"/>
        <v>1</v>
      </c>
      <c r="AN229" s="206" t="str">
        <f t="shared" si="1265"/>
        <v/>
      </c>
      <c r="AO229" s="46" t="str">
        <f t="shared" si="1272"/>
        <v/>
      </c>
      <c r="AP229" s="46" t="str">
        <f t="shared" si="1273"/>
        <v/>
      </c>
    </row>
    <row r="230" ht="47.25">
      <c r="A230" s="87">
        <v>187</v>
      </c>
      <c r="B230" s="72" t="s">
        <v>30</v>
      </c>
      <c r="C230" s="125">
        <f>'[11]2022'!B228</f>
        <v>34</v>
      </c>
      <c r="D230" s="126">
        <f>'[11]2022'!DP228</f>
        <v>4</v>
      </c>
      <c r="E230" s="126">
        <f>'[11]2022'!DQ228</f>
        <v>6</v>
      </c>
      <c r="F230" s="125">
        <f>'[11]2022'!DT228</f>
        <v>0.17647058823529413</v>
      </c>
      <c r="G230" s="59">
        <f>'[11]2021'!DX174</f>
        <v>0</v>
      </c>
      <c r="H230" s="127">
        <f t="shared" si="1261"/>
        <v>0</v>
      </c>
      <c r="I230" s="59"/>
      <c r="J230" s="59"/>
      <c r="K230" s="59"/>
      <c r="L230" s="59"/>
      <c r="M230" s="59"/>
      <c r="N230" s="59"/>
      <c r="O230" s="59">
        <f>'[11]Добыча 2021'!T190</f>
        <v>0</v>
      </c>
      <c r="P230" s="59"/>
      <c r="Q230" s="59"/>
      <c r="R230" s="59"/>
      <c r="S230" s="59"/>
      <c r="T230" s="59"/>
      <c r="U230" s="59">
        <f t="shared" si="1262"/>
        <v>0</v>
      </c>
      <c r="V230" s="127">
        <f>'[11]2022'!DV228</f>
        <v>0.60000000000000009</v>
      </c>
      <c r="W230" s="59">
        <f t="shared" si="1263"/>
        <v>10.000000000000002</v>
      </c>
      <c r="X230" s="519">
        <f>'[11]2022'!DX228</f>
        <v>0</v>
      </c>
      <c r="Y230" s="127">
        <f t="shared" si="1264"/>
        <v>0</v>
      </c>
      <c r="Z230" s="59"/>
      <c r="AA230" s="59"/>
      <c r="AB230" s="59"/>
      <c r="AC230" s="59"/>
      <c r="AD230" s="59" t="str">
        <f t="shared" si="1266"/>
        <v/>
      </c>
      <c r="AE230" s="128"/>
      <c r="AF230" s="115"/>
      <c r="AG230" s="203"/>
      <c r="AH230" s="204">
        <f t="shared" si="1267"/>
        <v>0.17647058823529413</v>
      </c>
      <c r="AI230" s="204">
        <f t="shared" si="1268"/>
        <v>0</v>
      </c>
      <c r="AJ230" s="205">
        <v>10</v>
      </c>
      <c r="AK230" s="205" t="str">
        <f t="shared" si="1269"/>
        <v/>
      </c>
      <c r="AL230" s="205">
        <f t="shared" si="1270"/>
        <v>0</v>
      </c>
      <c r="AM230" s="205">
        <f t="shared" si="1271"/>
        <v>0</v>
      </c>
      <c r="AN230" s="206" t="str">
        <f t="shared" si="1265"/>
        <v/>
      </c>
      <c r="AO230" s="46" t="str">
        <f t="shared" si="1272"/>
        <v/>
      </c>
      <c r="AP230" s="46" t="str">
        <f t="shared" si="1273"/>
        <v/>
      </c>
    </row>
    <row r="231" ht="31.5">
      <c r="A231" s="87">
        <v>188</v>
      </c>
      <c r="B231" s="72" t="s">
        <v>31</v>
      </c>
      <c r="C231" s="125">
        <f>'[11]2022'!B229</f>
        <v>21.359999999999999</v>
      </c>
      <c r="D231" s="126">
        <f>'[11]2022'!DP229</f>
        <v>0</v>
      </c>
      <c r="E231" s="126">
        <f>'[11]2022'!DQ229</f>
        <v>0</v>
      </c>
      <c r="F231" s="125">
        <f>'[11]2022'!DT229</f>
        <v>0</v>
      </c>
      <c r="G231" s="59">
        <f>'[11]2021'!DX175</f>
        <v>0</v>
      </c>
      <c r="H231" s="127">
        <f t="shared" si="1261"/>
        <v>0</v>
      </c>
      <c r="I231" s="59"/>
      <c r="J231" s="59"/>
      <c r="K231" s="59"/>
      <c r="L231" s="59"/>
      <c r="M231" s="59"/>
      <c r="N231" s="59"/>
      <c r="O231" s="59">
        <f>'[11]Добыча 2021'!T191</f>
        <v>0</v>
      </c>
      <c r="P231" s="59"/>
      <c r="Q231" s="59"/>
      <c r="R231" s="59"/>
      <c r="S231" s="59"/>
      <c r="T231" s="59"/>
      <c r="U231" s="59">
        <f t="shared" si="1262"/>
        <v>0</v>
      </c>
      <c r="V231" s="127">
        <f>'[11]2022'!DV229</f>
        <v>0</v>
      </c>
      <c r="W231" s="59">
        <f t="shared" si="1263"/>
        <v>0</v>
      </c>
      <c r="X231" s="519">
        <f>'[11]2022'!DX229</f>
        <v>0</v>
      </c>
      <c r="Y231" s="127">
        <f t="shared" si="1264"/>
        <v>0</v>
      </c>
      <c r="Z231" s="59"/>
      <c r="AA231" s="59"/>
      <c r="AB231" s="59"/>
      <c r="AC231" s="59"/>
      <c r="AD231" s="59" t="str">
        <f t="shared" si="1266"/>
        <v/>
      </c>
      <c r="AE231" s="128"/>
      <c r="AF231" s="115"/>
      <c r="AG231" s="203"/>
      <c r="AH231" s="204">
        <f t="shared" si="1267"/>
        <v>0</v>
      </c>
      <c r="AI231" s="204">
        <f t="shared" si="1268"/>
        <v>0</v>
      </c>
      <c r="AJ231" s="205">
        <v>10</v>
      </c>
      <c r="AK231" s="205" t="str">
        <f t="shared" si="1269"/>
        <v/>
      </c>
      <c r="AL231" s="205">
        <f t="shared" si="1270"/>
        <v>0</v>
      </c>
      <c r="AM231" s="205">
        <f t="shared" si="1271"/>
        <v>0</v>
      </c>
      <c r="AN231" s="206" t="str">
        <f t="shared" si="1265"/>
        <v/>
      </c>
      <c r="AO231" s="46" t="str">
        <f t="shared" si="1272"/>
        <v/>
      </c>
      <c r="AP231" s="46" t="str">
        <f t="shared" si="1273"/>
        <v/>
      </c>
    </row>
    <row r="232" ht="31.5">
      <c r="A232" s="87">
        <v>189</v>
      </c>
      <c r="B232" s="72" t="s">
        <v>34</v>
      </c>
      <c r="C232" s="125">
        <f>'[11]2022'!B230</f>
        <v>254.53999999999999</v>
      </c>
      <c r="D232" s="126">
        <f>'[11]2022'!DP230</f>
        <v>1</v>
      </c>
      <c r="E232" s="126">
        <f>'[11]2022'!DQ230</f>
        <v>0</v>
      </c>
      <c r="F232" s="125">
        <f>'[11]2022'!DT230</f>
        <v>0</v>
      </c>
      <c r="G232" s="59">
        <f>'[11]2021'!DX176</f>
        <v>0</v>
      </c>
      <c r="H232" s="127">
        <f t="shared" si="1261"/>
        <v>0</v>
      </c>
      <c r="I232" s="59"/>
      <c r="J232" s="59"/>
      <c r="K232" s="59"/>
      <c r="L232" s="59"/>
      <c r="M232" s="59"/>
      <c r="N232" s="59"/>
      <c r="O232" s="59">
        <f>'[11]Добыча 2021'!T192</f>
        <v>0</v>
      </c>
      <c r="P232" s="59"/>
      <c r="Q232" s="59"/>
      <c r="R232" s="59"/>
      <c r="S232" s="59"/>
      <c r="T232" s="59"/>
      <c r="U232" s="59">
        <f t="shared" si="1262"/>
        <v>0</v>
      </c>
      <c r="V232" s="127">
        <f>'[11]2022'!DV230</f>
        <v>0</v>
      </c>
      <c r="W232" s="59">
        <f t="shared" si="1263"/>
        <v>0</v>
      </c>
      <c r="X232" s="519">
        <f>'[11]2022'!DX230</f>
        <v>0</v>
      </c>
      <c r="Y232" s="127">
        <f t="shared" si="1264"/>
        <v>0</v>
      </c>
      <c r="Z232" s="59"/>
      <c r="AA232" s="59"/>
      <c r="AB232" s="59"/>
      <c r="AC232" s="59"/>
      <c r="AD232" s="59" t="str">
        <f t="shared" si="1266"/>
        <v/>
      </c>
      <c r="AE232" s="128"/>
      <c r="AF232" s="115"/>
      <c r="AG232" s="203"/>
      <c r="AH232" s="204">
        <f t="shared" si="1267"/>
        <v>0</v>
      </c>
      <c r="AI232" s="204">
        <f t="shared" si="1268"/>
        <v>0</v>
      </c>
      <c r="AJ232" s="205">
        <v>10</v>
      </c>
      <c r="AK232" s="205" t="str">
        <f t="shared" si="1269"/>
        <v/>
      </c>
      <c r="AL232" s="205">
        <f t="shared" si="1270"/>
        <v>0</v>
      </c>
      <c r="AM232" s="205">
        <f t="shared" si="1271"/>
        <v>0</v>
      </c>
      <c r="AN232" s="206" t="str">
        <f t="shared" si="1265"/>
        <v/>
      </c>
      <c r="AO232" s="46" t="str">
        <f t="shared" si="1272"/>
        <v/>
      </c>
      <c r="AP232" s="46" t="str">
        <f t="shared" si="1273"/>
        <v/>
      </c>
    </row>
    <row r="233" ht="18.75">
      <c r="A233" s="87"/>
      <c r="B233" s="61" t="s">
        <v>37</v>
      </c>
      <c r="C233" s="131"/>
      <c r="D233" s="130"/>
      <c r="E233" s="130"/>
      <c r="F233" s="131"/>
      <c r="G233" s="59"/>
      <c r="H233" s="127"/>
      <c r="I233" s="59"/>
      <c r="J233" s="59"/>
      <c r="K233" s="59"/>
      <c r="L233" s="59"/>
      <c r="M233" s="71"/>
      <c r="N233" s="71"/>
      <c r="O233" s="71"/>
      <c r="P233" s="71"/>
      <c r="Q233" s="71"/>
      <c r="R233" s="71"/>
      <c r="S233" s="71"/>
      <c r="T233" s="71"/>
      <c r="U233" s="59"/>
      <c r="V233" s="144"/>
      <c r="W233" s="59"/>
      <c r="X233" s="521"/>
      <c r="Y233" s="127"/>
      <c r="Z233" s="71"/>
      <c r="AA233" s="71"/>
      <c r="AB233" s="71"/>
      <c r="AC233" s="71"/>
      <c r="AD233" s="59" t="str">
        <f t="shared" si="1266"/>
        <v/>
      </c>
      <c r="AE233" s="71"/>
      <c r="AF233" s="115"/>
      <c r="AG233" s="203"/>
      <c r="AH233" s="204" t="str">
        <f t="shared" si="1267"/>
        <v/>
      </c>
      <c r="AI233" s="204">
        <f t="shared" si="1268"/>
        <v>0</v>
      </c>
      <c r="AJ233" s="205">
        <v>10</v>
      </c>
      <c r="AK233" s="205" t="str">
        <f t="shared" si="1269"/>
        <v/>
      </c>
      <c r="AL233" s="205" t="str">
        <f t="shared" si="1270"/>
        <v/>
      </c>
      <c r="AM233" s="205" t="str">
        <f t="shared" si="1271"/>
        <v/>
      </c>
      <c r="AN233" s="206" t="str">
        <f t="shared" si="1265"/>
        <v/>
      </c>
      <c r="AO233" s="46" t="str">
        <f t="shared" si="1272"/>
        <v/>
      </c>
      <c r="AP233" s="46" t="str">
        <f t="shared" si="1273"/>
        <v/>
      </c>
    </row>
    <row r="234" ht="31.5">
      <c r="A234" s="87">
        <v>190</v>
      </c>
      <c r="B234" s="72" t="s">
        <v>360</v>
      </c>
      <c r="C234" s="125">
        <f>'[11]2022'!B232</f>
        <v>9.0289999999999999</v>
      </c>
      <c r="D234" s="126">
        <f>'[11]2022'!DP232</f>
        <v>0</v>
      </c>
      <c r="E234" s="126">
        <f>'[11]2022'!DQ232</f>
        <v>0</v>
      </c>
      <c r="F234" s="125">
        <f>'[11]2022'!DT232</f>
        <v>0</v>
      </c>
      <c r="G234" s="59">
        <f>'[11]2021'!DX178</f>
        <v>0</v>
      </c>
      <c r="H234" s="127">
        <f t="shared" si="1261"/>
        <v>0</v>
      </c>
      <c r="I234" s="59"/>
      <c r="J234" s="59"/>
      <c r="K234" s="59"/>
      <c r="L234" s="59"/>
      <c r="M234" s="59"/>
      <c r="N234" s="59"/>
      <c r="O234" s="59">
        <f>'[11]Добыча 2021'!T194</f>
        <v>0</v>
      </c>
      <c r="P234" s="59"/>
      <c r="Q234" s="59"/>
      <c r="R234" s="59"/>
      <c r="S234" s="59"/>
      <c r="T234" s="59"/>
      <c r="U234" s="59">
        <f t="shared" si="1262"/>
        <v>0</v>
      </c>
      <c r="V234" s="127">
        <f>'[11]2022'!DV232</f>
        <v>0</v>
      </c>
      <c r="W234" s="59">
        <f t="shared" si="1263"/>
        <v>0</v>
      </c>
      <c r="X234" s="519">
        <f>'[11]2022'!DX232</f>
        <v>0</v>
      </c>
      <c r="Y234" s="127">
        <f t="shared" si="1264"/>
        <v>0</v>
      </c>
      <c r="Z234" s="59"/>
      <c r="AA234" s="59"/>
      <c r="AB234" s="59"/>
      <c r="AC234" s="59"/>
      <c r="AD234" s="59" t="str">
        <f t="shared" si="1266"/>
        <v/>
      </c>
      <c r="AE234" s="128"/>
      <c r="AF234" s="115"/>
      <c r="AG234" s="203"/>
      <c r="AH234" s="204">
        <f t="shared" si="1267"/>
        <v>0</v>
      </c>
      <c r="AI234" s="204">
        <f t="shared" si="1268"/>
        <v>0</v>
      </c>
      <c r="AJ234" s="205">
        <v>10</v>
      </c>
      <c r="AK234" s="205" t="str">
        <f t="shared" si="1269"/>
        <v/>
      </c>
      <c r="AL234" s="205">
        <f t="shared" si="1270"/>
        <v>0</v>
      </c>
      <c r="AM234" s="205">
        <f t="shared" si="1271"/>
        <v>0</v>
      </c>
      <c r="AN234" s="206" t="str">
        <f t="shared" si="1265"/>
        <v/>
      </c>
      <c r="AO234" s="46" t="str">
        <f t="shared" si="1272"/>
        <v/>
      </c>
      <c r="AP234" s="46" t="str">
        <f t="shared" si="1273"/>
        <v/>
      </c>
    </row>
    <row r="235" ht="31.5">
      <c r="A235" s="87">
        <v>191</v>
      </c>
      <c r="B235" s="64" t="s">
        <v>361</v>
      </c>
      <c r="C235" s="125">
        <f>'[11]2022'!B233</f>
        <v>19.600000000000001</v>
      </c>
      <c r="D235" s="126">
        <f>'[11]2022'!DP233</f>
        <v>0</v>
      </c>
      <c r="E235" s="126">
        <f>'[11]2022'!DQ233</f>
        <v>1</v>
      </c>
      <c r="F235" s="125">
        <f>'[11]2022'!DT233</f>
        <v>5.10204081632653e-002</v>
      </c>
      <c r="G235" s="59">
        <f>'[11]2021'!DX179</f>
        <v>0</v>
      </c>
      <c r="H235" s="127">
        <f t="shared" si="1261"/>
        <v>0</v>
      </c>
      <c r="I235" s="62"/>
      <c r="J235" s="62"/>
      <c r="K235" s="62"/>
      <c r="L235" s="132"/>
      <c r="M235" s="59"/>
      <c r="N235" s="59"/>
      <c r="O235" s="59">
        <f>'[11]Добыча 2021'!T195</f>
        <v>0</v>
      </c>
      <c r="P235" s="59"/>
      <c r="Q235" s="59"/>
      <c r="R235" s="59"/>
      <c r="S235" s="59"/>
      <c r="T235" s="59"/>
      <c r="U235" s="59">
        <f t="shared" si="1262"/>
        <v>0</v>
      </c>
      <c r="V235" s="127">
        <f>'[11]2022'!DV233</f>
        <v>0.10000000000000001</v>
      </c>
      <c r="W235" s="59">
        <f t="shared" si="1263"/>
        <v>10</v>
      </c>
      <c r="X235" s="519">
        <f>'[11]2022'!DX233</f>
        <v>0</v>
      </c>
      <c r="Y235" s="127">
        <f t="shared" si="1264"/>
        <v>0</v>
      </c>
      <c r="Z235" s="59"/>
      <c r="AA235" s="59"/>
      <c r="AB235" s="59"/>
      <c r="AC235" s="59"/>
      <c r="AD235" s="59" t="str">
        <f t="shared" si="1266"/>
        <v/>
      </c>
      <c r="AE235" s="128"/>
      <c r="AF235" s="115"/>
      <c r="AG235" s="203"/>
      <c r="AH235" s="204">
        <f t="shared" si="1267"/>
        <v>5.10204081632653e-002</v>
      </c>
      <c r="AI235" s="204">
        <f t="shared" si="1268"/>
        <v>0</v>
      </c>
      <c r="AJ235" s="205">
        <v>10</v>
      </c>
      <c r="AK235" s="205" t="str">
        <f t="shared" si="1269"/>
        <v/>
      </c>
      <c r="AL235" s="205">
        <f t="shared" si="1270"/>
        <v>0</v>
      </c>
      <c r="AM235" s="205">
        <f t="shared" si="1271"/>
        <v>0</v>
      </c>
      <c r="AN235" s="206" t="str">
        <f t="shared" si="1265"/>
        <v/>
      </c>
      <c r="AO235" s="46" t="str">
        <f t="shared" si="1272"/>
        <v/>
      </c>
      <c r="AP235" s="46" t="str">
        <f t="shared" si="1273"/>
        <v/>
      </c>
    </row>
    <row r="236" ht="31.5">
      <c r="A236" s="87">
        <v>192</v>
      </c>
      <c r="B236" s="72" t="s">
        <v>44</v>
      </c>
      <c r="C236" s="125">
        <f>'[11]2022'!B234</f>
        <v>10</v>
      </c>
      <c r="D236" s="126">
        <f>'[11]2022'!DP234</f>
        <v>0</v>
      </c>
      <c r="E236" s="126">
        <f>'[11]2022'!DQ234</f>
        <v>1</v>
      </c>
      <c r="F236" s="125">
        <f>'[11]2022'!DT234</f>
        <v>0.10000000000000001</v>
      </c>
      <c r="G236" s="59">
        <f>'[11]2021'!DX180</f>
        <v>0</v>
      </c>
      <c r="H236" s="127">
        <f t="shared" si="1261"/>
        <v>0</v>
      </c>
      <c r="I236" s="59"/>
      <c r="J236" s="59"/>
      <c r="K236" s="59"/>
      <c r="L236" s="59"/>
      <c r="M236" s="59"/>
      <c r="N236" s="59"/>
      <c r="O236" s="59">
        <f>'[11]Добыча 2021'!T196</f>
        <v>0</v>
      </c>
      <c r="P236" s="59"/>
      <c r="Q236" s="59"/>
      <c r="R236" s="59"/>
      <c r="S236" s="59"/>
      <c r="T236" s="59"/>
      <c r="U236" s="59">
        <f t="shared" si="1262"/>
        <v>0</v>
      </c>
      <c r="V236" s="127">
        <f>'[11]2022'!DV234</f>
        <v>0.10000000000000001</v>
      </c>
      <c r="W236" s="59">
        <f t="shared" si="1263"/>
        <v>10</v>
      </c>
      <c r="X236" s="519">
        <f>'[11]2022'!DX234</f>
        <v>0</v>
      </c>
      <c r="Y236" s="127">
        <f t="shared" si="1264"/>
        <v>0</v>
      </c>
      <c r="Z236" s="59"/>
      <c r="AA236" s="59"/>
      <c r="AB236" s="59"/>
      <c r="AC236" s="59"/>
      <c r="AD236" s="59" t="str">
        <f t="shared" si="1266"/>
        <v/>
      </c>
      <c r="AE236" s="128"/>
      <c r="AF236" s="115"/>
      <c r="AG236" s="203"/>
      <c r="AH236" s="204">
        <f t="shared" si="1267"/>
        <v>0.10000000000000001</v>
      </c>
      <c r="AI236" s="204">
        <f t="shared" si="1268"/>
        <v>0</v>
      </c>
      <c r="AJ236" s="205">
        <v>10</v>
      </c>
      <c r="AK236" s="205" t="str">
        <f t="shared" si="1269"/>
        <v/>
      </c>
      <c r="AL236" s="205">
        <f t="shared" si="1270"/>
        <v>0</v>
      </c>
      <c r="AM236" s="205">
        <f t="shared" si="1271"/>
        <v>0</v>
      </c>
      <c r="AN236" s="206" t="str">
        <f t="shared" si="1265"/>
        <v/>
      </c>
      <c r="AO236" s="46" t="str">
        <f t="shared" si="1272"/>
        <v/>
      </c>
      <c r="AP236" s="46" t="str">
        <f t="shared" si="1273"/>
        <v/>
      </c>
    </row>
    <row r="237" ht="47.25">
      <c r="A237" s="87">
        <v>193</v>
      </c>
      <c r="B237" s="72" t="s">
        <v>45</v>
      </c>
      <c r="C237" s="125">
        <f>'[11]2022'!B235</f>
        <v>9.8000000000000007</v>
      </c>
      <c r="D237" s="126">
        <f>'[11]2022'!DP235</f>
        <v>0</v>
      </c>
      <c r="E237" s="126">
        <f>'[11]2022'!DQ235</f>
        <v>0</v>
      </c>
      <c r="F237" s="125">
        <f>'[11]2022'!DT235</f>
        <v>0</v>
      </c>
      <c r="G237" s="59">
        <f>'[11]2021'!DX181</f>
        <v>0</v>
      </c>
      <c r="H237" s="127">
        <f t="shared" si="1261"/>
        <v>0</v>
      </c>
      <c r="I237" s="59"/>
      <c r="J237" s="59"/>
      <c r="K237" s="59"/>
      <c r="L237" s="59"/>
      <c r="M237" s="59"/>
      <c r="N237" s="59"/>
      <c r="O237" s="59">
        <f>'[11]Добыча 2021'!T197</f>
        <v>0</v>
      </c>
      <c r="P237" s="59"/>
      <c r="Q237" s="59"/>
      <c r="R237" s="59"/>
      <c r="S237" s="59"/>
      <c r="T237" s="59"/>
      <c r="U237" s="59">
        <f t="shared" si="1262"/>
        <v>0</v>
      </c>
      <c r="V237" s="127">
        <f>'[11]2022'!DV235</f>
        <v>0</v>
      </c>
      <c r="W237" s="59">
        <f t="shared" si="1263"/>
        <v>0</v>
      </c>
      <c r="X237" s="519">
        <f>'[11]2022'!DX235</f>
        <v>0</v>
      </c>
      <c r="Y237" s="127">
        <f t="shared" si="1264"/>
        <v>0</v>
      </c>
      <c r="Z237" s="59"/>
      <c r="AA237" s="59"/>
      <c r="AB237" s="59"/>
      <c r="AC237" s="59"/>
      <c r="AD237" s="59" t="str">
        <f t="shared" si="1266"/>
        <v/>
      </c>
      <c r="AE237" s="128"/>
      <c r="AF237" s="115"/>
      <c r="AG237" s="203"/>
      <c r="AH237" s="204">
        <f t="shared" si="1267"/>
        <v>0</v>
      </c>
      <c r="AI237" s="204">
        <f t="shared" si="1268"/>
        <v>0</v>
      </c>
      <c r="AJ237" s="205">
        <v>10</v>
      </c>
      <c r="AK237" s="205" t="str">
        <f t="shared" si="1269"/>
        <v/>
      </c>
      <c r="AL237" s="205">
        <f t="shared" si="1270"/>
        <v>0</v>
      </c>
      <c r="AM237" s="205">
        <f t="shared" si="1271"/>
        <v>0</v>
      </c>
      <c r="AN237" s="206" t="str">
        <f t="shared" si="1265"/>
        <v/>
      </c>
      <c r="AO237" s="46" t="str">
        <f t="shared" si="1272"/>
        <v/>
      </c>
      <c r="AP237" s="46" t="str">
        <f t="shared" si="1273"/>
        <v/>
      </c>
    </row>
    <row r="238" ht="31.5">
      <c r="A238" s="87">
        <v>194</v>
      </c>
      <c r="B238" s="152" t="s">
        <v>459</v>
      </c>
      <c r="C238" s="125">
        <f>'[11]2022'!B236</f>
        <v>302.69999999999999</v>
      </c>
      <c r="D238" s="138">
        <f>'[11]2022'!DP236</f>
        <v>22</v>
      </c>
      <c r="E238" s="126">
        <f>'[11]2022'!DQ236</f>
        <v>12</v>
      </c>
      <c r="F238" s="125">
        <f>'[11]2022'!DT236</f>
        <v>3.9643211100099107e-002</v>
      </c>
      <c r="G238" s="80">
        <f>'[11]2021'!DX182</f>
        <v>2</v>
      </c>
      <c r="H238" s="139">
        <f t="shared" si="1261"/>
        <v>9.0909090909090917</v>
      </c>
      <c r="I238" s="71"/>
      <c r="J238" s="71"/>
      <c r="K238" s="71"/>
      <c r="L238" s="140"/>
      <c r="M238" s="59"/>
      <c r="N238" s="59"/>
      <c r="O238" s="80">
        <f>'[11]Добыча 2021'!T198</f>
        <v>1</v>
      </c>
      <c r="P238" s="59"/>
      <c r="Q238" s="59"/>
      <c r="R238" s="59"/>
      <c r="S238" s="59"/>
      <c r="T238" s="59"/>
      <c r="U238" s="80">
        <f t="shared" si="1262"/>
        <v>50</v>
      </c>
      <c r="V238" s="127">
        <f>'[11]2022'!DV236</f>
        <v>1.2000000000000002</v>
      </c>
      <c r="W238" s="59">
        <f t="shared" si="1263"/>
        <v>10.000000000000002</v>
      </c>
      <c r="X238" s="519">
        <f>'[11]2022'!DX236</f>
        <v>1</v>
      </c>
      <c r="Y238" s="127">
        <f t="shared" si="1264"/>
        <v>8.3333333333333321</v>
      </c>
      <c r="Z238" s="59"/>
      <c r="AA238" s="59"/>
      <c r="AB238" s="59"/>
      <c r="AC238" s="59"/>
      <c r="AD238" s="59">
        <f t="shared" si="1266"/>
        <v>1</v>
      </c>
      <c r="AE238" s="128"/>
      <c r="AF238" s="115"/>
      <c r="AG238" s="203"/>
      <c r="AH238" s="204">
        <f t="shared" si="1267"/>
        <v>3.9643211100099107e-002</v>
      </c>
      <c r="AI238" s="204">
        <f t="shared" si="1268"/>
        <v>1</v>
      </c>
      <c r="AJ238" s="205">
        <v>10</v>
      </c>
      <c r="AK238" s="205" t="str">
        <f t="shared" si="1269"/>
        <v/>
      </c>
      <c r="AL238" s="205">
        <f t="shared" si="1270"/>
        <v>1</v>
      </c>
      <c r="AM238" s="205">
        <f t="shared" si="1271"/>
        <v>1</v>
      </c>
      <c r="AN238" s="206" t="str">
        <f t="shared" si="1265"/>
        <v/>
      </c>
      <c r="AO238" s="46" t="str">
        <f t="shared" si="1272"/>
        <v/>
      </c>
      <c r="AP238" s="46" t="str">
        <f t="shared" si="1273"/>
        <v/>
      </c>
    </row>
    <row r="239" ht="31.5">
      <c r="A239" s="87">
        <v>195</v>
      </c>
      <c r="B239" s="152" t="s">
        <v>460</v>
      </c>
      <c r="C239" s="125">
        <f>'[11]2022'!B237</f>
        <v>4.7999999999999998</v>
      </c>
      <c r="D239" s="142"/>
      <c r="E239" s="126">
        <f>'[11]2022'!DQ237</f>
        <v>1</v>
      </c>
      <c r="F239" s="125">
        <f>'[11]2022'!DT237</f>
        <v>0.20833333333333334</v>
      </c>
      <c r="G239" s="82"/>
      <c r="H239" s="143"/>
      <c r="I239" s="62"/>
      <c r="J239" s="62"/>
      <c r="K239" s="62"/>
      <c r="L239" s="132"/>
      <c r="M239" s="59"/>
      <c r="N239" s="59"/>
      <c r="O239" s="82"/>
      <c r="P239" s="59"/>
      <c r="Q239" s="59"/>
      <c r="R239" s="59"/>
      <c r="S239" s="59"/>
      <c r="T239" s="59"/>
      <c r="U239" s="82"/>
      <c r="V239" s="127">
        <f>'[11]2022'!DV237</f>
        <v>0.10000000000000001</v>
      </c>
      <c r="W239" s="59">
        <f t="shared" si="1263"/>
        <v>10</v>
      </c>
      <c r="X239" s="519">
        <f>'[11]2022'!DX237</f>
        <v>0</v>
      </c>
      <c r="Y239" s="127">
        <f t="shared" si="1264"/>
        <v>0</v>
      </c>
      <c r="Z239" s="59"/>
      <c r="AA239" s="59"/>
      <c r="AB239" s="59"/>
      <c r="AC239" s="59"/>
      <c r="AD239" s="59" t="str">
        <f t="shared" si="1266"/>
        <v/>
      </c>
      <c r="AE239" s="128"/>
      <c r="AF239" s="115"/>
      <c r="AG239" s="203"/>
      <c r="AH239" s="204">
        <f t="shared" si="1267"/>
        <v>0.20833333333333334</v>
      </c>
      <c r="AI239" s="204">
        <f t="shared" si="1268"/>
        <v>0</v>
      </c>
      <c r="AJ239" s="205">
        <v>10</v>
      </c>
      <c r="AK239" s="205" t="str">
        <f t="shared" si="1269"/>
        <v/>
      </c>
      <c r="AL239" s="205">
        <f t="shared" si="1270"/>
        <v>0</v>
      </c>
      <c r="AM239" s="205">
        <f t="shared" si="1271"/>
        <v>0</v>
      </c>
      <c r="AN239" s="206" t="str">
        <f t="shared" si="1265"/>
        <v/>
      </c>
      <c r="AO239" s="46" t="str">
        <f t="shared" si="1272"/>
        <v/>
      </c>
      <c r="AP239" s="46" t="str">
        <f t="shared" si="1273"/>
        <v/>
      </c>
    </row>
    <row r="240" ht="31.5">
      <c r="A240" s="87">
        <v>196</v>
      </c>
      <c r="B240" s="72" t="s">
        <v>38</v>
      </c>
      <c r="C240" s="125">
        <f>'[11]2022'!B238</f>
        <v>5.1580000000000004</v>
      </c>
      <c r="D240" s="126">
        <f>'[11]2022'!DP238</f>
        <v>0</v>
      </c>
      <c r="E240" s="126">
        <f>'[11]2022'!DQ238</f>
        <v>1</v>
      </c>
      <c r="F240" s="125">
        <f>'[11]2022'!DT238</f>
        <v>0.19387359441644048</v>
      </c>
      <c r="G240" s="59">
        <f>'[11]2021'!DX183</f>
        <v>0</v>
      </c>
      <c r="H240" s="127">
        <f t="shared" si="1261"/>
        <v>0</v>
      </c>
      <c r="I240" s="59"/>
      <c r="J240" s="59"/>
      <c r="K240" s="59"/>
      <c r="L240" s="59"/>
      <c r="M240" s="59"/>
      <c r="N240" s="59"/>
      <c r="O240" s="59">
        <f>'[11]Добыча 2021'!T199</f>
        <v>0</v>
      </c>
      <c r="P240" s="59"/>
      <c r="Q240" s="59"/>
      <c r="R240" s="59"/>
      <c r="S240" s="59"/>
      <c r="T240" s="59"/>
      <c r="U240" s="59">
        <f t="shared" si="1262"/>
        <v>0</v>
      </c>
      <c r="V240" s="127">
        <f>'[11]2022'!DV238</f>
        <v>0.10000000000000001</v>
      </c>
      <c r="W240" s="59">
        <f t="shared" si="1263"/>
        <v>10</v>
      </c>
      <c r="X240" s="519">
        <f>'[11]2022'!DX238</f>
        <v>0</v>
      </c>
      <c r="Y240" s="127">
        <f t="shared" si="1264"/>
        <v>0</v>
      </c>
      <c r="Z240" s="59"/>
      <c r="AA240" s="59"/>
      <c r="AB240" s="59"/>
      <c r="AC240" s="59"/>
      <c r="AD240" s="59" t="str">
        <f t="shared" si="1266"/>
        <v/>
      </c>
      <c r="AE240" s="128"/>
      <c r="AF240" s="115"/>
      <c r="AG240" s="203"/>
      <c r="AH240" s="204">
        <f t="shared" si="1267"/>
        <v>0.19387359441644048</v>
      </c>
      <c r="AI240" s="204">
        <f t="shared" si="1268"/>
        <v>0</v>
      </c>
      <c r="AJ240" s="205">
        <v>10</v>
      </c>
      <c r="AK240" s="205" t="str">
        <f t="shared" si="1269"/>
        <v/>
      </c>
      <c r="AL240" s="205">
        <f t="shared" si="1270"/>
        <v>0</v>
      </c>
      <c r="AM240" s="205">
        <f t="shared" si="1271"/>
        <v>0</v>
      </c>
      <c r="AN240" s="206" t="str">
        <f t="shared" si="1265"/>
        <v/>
      </c>
      <c r="AO240" s="46" t="str">
        <f t="shared" si="1272"/>
        <v/>
      </c>
      <c r="AP240" s="46" t="str">
        <f t="shared" si="1273"/>
        <v/>
      </c>
    </row>
    <row r="241" ht="31.5">
      <c r="A241" s="87">
        <v>197</v>
      </c>
      <c r="B241" s="72" t="s">
        <v>362</v>
      </c>
      <c r="C241" s="125">
        <f>'[11]2022'!B239</f>
        <v>6.7999999999999998</v>
      </c>
      <c r="D241" s="126">
        <f>'[11]2022'!DP239</f>
        <v>0</v>
      </c>
      <c r="E241" s="126">
        <f>'[11]2022'!DQ239</f>
        <v>1</v>
      </c>
      <c r="F241" s="125">
        <f>'[11]2022'!DT239</f>
        <v>0.14705882352941177</v>
      </c>
      <c r="G241" s="59">
        <f>'[11]2021'!DX184</f>
        <v>0</v>
      </c>
      <c r="H241" s="127">
        <f t="shared" si="1261"/>
        <v>0</v>
      </c>
      <c r="I241" s="62"/>
      <c r="J241" s="62"/>
      <c r="K241" s="62"/>
      <c r="L241" s="132"/>
      <c r="M241" s="59"/>
      <c r="N241" s="59"/>
      <c r="O241" s="59">
        <f>'[11]Добыча 2021'!T200</f>
        <v>0</v>
      </c>
      <c r="P241" s="59"/>
      <c r="Q241" s="59"/>
      <c r="R241" s="59"/>
      <c r="S241" s="59"/>
      <c r="T241" s="59"/>
      <c r="U241" s="59">
        <f t="shared" si="1262"/>
        <v>0</v>
      </c>
      <c r="V241" s="127">
        <f>'[11]2022'!DV239</f>
        <v>0.10000000000000001</v>
      </c>
      <c r="W241" s="59">
        <f t="shared" si="1263"/>
        <v>10</v>
      </c>
      <c r="X241" s="519">
        <f>'[11]2022'!DX239</f>
        <v>0</v>
      </c>
      <c r="Y241" s="127">
        <f t="shared" si="1264"/>
        <v>0</v>
      </c>
      <c r="Z241" s="59"/>
      <c r="AA241" s="59"/>
      <c r="AB241" s="59"/>
      <c r="AC241" s="59"/>
      <c r="AD241" s="59" t="str">
        <f t="shared" si="1266"/>
        <v/>
      </c>
      <c r="AE241" s="128"/>
      <c r="AF241" s="115"/>
      <c r="AG241" s="203"/>
      <c r="AH241" s="204">
        <f t="shared" si="1267"/>
        <v>0.14705882352941177</v>
      </c>
      <c r="AI241" s="204">
        <f t="shared" si="1268"/>
        <v>0</v>
      </c>
      <c r="AJ241" s="205">
        <v>10</v>
      </c>
      <c r="AK241" s="205" t="str">
        <f t="shared" si="1269"/>
        <v/>
      </c>
      <c r="AL241" s="205">
        <f t="shared" si="1270"/>
        <v>0</v>
      </c>
      <c r="AM241" s="205">
        <f t="shared" si="1271"/>
        <v>0</v>
      </c>
      <c r="AN241" s="206" t="str">
        <f t="shared" si="1265"/>
        <v/>
      </c>
      <c r="AO241" s="46" t="str">
        <f t="shared" si="1272"/>
        <v/>
      </c>
      <c r="AP241" s="46" t="str">
        <f t="shared" si="1273"/>
        <v/>
      </c>
    </row>
    <row r="242" ht="18.75">
      <c r="A242" s="46"/>
      <c r="B242" s="61" t="s">
        <v>170</v>
      </c>
      <c r="C242" s="131"/>
      <c r="D242" s="130"/>
      <c r="E242" s="130"/>
      <c r="F242" s="131"/>
      <c r="G242" s="59"/>
      <c r="H242" s="127"/>
      <c r="I242" s="59"/>
      <c r="J242" s="59"/>
      <c r="K242" s="59"/>
      <c r="L242" s="59"/>
      <c r="M242" s="71"/>
      <c r="N242" s="71"/>
      <c r="O242" s="71"/>
      <c r="P242" s="71"/>
      <c r="Q242" s="71"/>
      <c r="R242" s="71"/>
      <c r="S242" s="71"/>
      <c r="T242" s="71"/>
      <c r="U242" s="59"/>
      <c r="V242" s="144"/>
      <c r="W242" s="59"/>
      <c r="X242" s="521"/>
      <c r="Y242" s="127"/>
      <c r="Z242" s="71"/>
      <c r="AA242" s="71"/>
      <c r="AB242" s="71"/>
      <c r="AC242" s="71"/>
      <c r="AD242" s="59" t="str">
        <f t="shared" si="1266"/>
        <v/>
      </c>
      <c r="AE242" s="71"/>
      <c r="AF242" s="115"/>
      <c r="AG242" s="203"/>
      <c r="AH242" s="204" t="str">
        <f t="shared" si="1267"/>
        <v/>
      </c>
      <c r="AI242" s="204">
        <f t="shared" si="1268"/>
        <v>0</v>
      </c>
      <c r="AJ242" s="205">
        <v>10</v>
      </c>
      <c r="AK242" s="205" t="str">
        <f t="shared" si="1269"/>
        <v/>
      </c>
      <c r="AL242" s="205" t="str">
        <f t="shared" si="1270"/>
        <v/>
      </c>
      <c r="AM242" s="205" t="str">
        <f t="shared" si="1271"/>
        <v/>
      </c>
      <c r="AN242" s="206" t="str">
        <f t="shared" si="1265"/>
        <v/>
      </c>
      <c r="AO242" s="46" t="str">
        <f t="shared" si="1272"/>
        <v/>
      </c>
      <c r="AP242" s="46" t="str">
        <f t="shared" si="1273"/>
        <v/>
      </c>
    </row>
    <row r="243" ht="31.5">
      <c r="A243" s="46">
        <v>198</v>
      </c>
      <c r="B243" s="72" t="s">
        <v>171</v>
      </c>
      <c r="C243" s="125">
        <f>'[11]2022'!B241</f>
        <v>91.599999999999994</v>
      </c>
      <c r="D243" s="126">
        <f>'[11]2022'!DP241</f>
        <v>23</v>
      </c>
      <c r="E243" s="126">
        <f>'[11]2022'!DQ241</f>
        <v>23</v>
      </c>
      <c r="F243" s="125">
        <f>'[11]2022'!DT241</f>
        <v>0.25109170305676859</v>
      </c>
      <c r="G243" s="59">
        <f>'[11]2021'!DX186</f>
        <v>2</v>
      </c>
      <c r="H243" s="127">
        <f t="shared" ref="H242:H262" si="1274">IF(G243&gt;0,G243/D243*100,0)</f>
        <v>8.695652173913043</v>
      </c>
      <c r="I243" s="59"/>
      <c r="J243" s="59"/>
      <c r="K243" s="59"/>
      <c r="L243" s="59"/>
      <c r="M243" s="59"/>
      <c r="N243" s="59"/>
      <c r="O243" s="59">
        <f>'[11]Добыча 2021'!T202</f>
        <v>0</v>
      </c>
      <c r="P243" s="59"/>
      <c r="Q243" s="59"/>
      <c r="R243" s="59"/>
      <c r="S243" s="59"/>
      <c r="T243" s="59"/>
      <c r="U243" s="59">
        <f t="shared" ref="U242:U262" si="1275">IF(G243=0,0,O243/G243*100)</f>
        <v>0</v>
      </c>
      <c r="V243" s="127">
        <f>'[11]2022'!DV241</f>
        <v>2.3000000000000003</v>
      </c>
      <c r="W243" s="59">
        <f t="shared" ref="W242:W262" si="1276">IF(V243&gt;0,V243/E243*100,0)</f>
        <v>10</v>
      </c>
      <c r="X243" s="519">
        <f>'[11]2022'!DX241</f>
        <v>2</v>
      </c>
      <c r="Y243" s="127">
        <f t="shared" ref="Y242:Y262" si="1277">IF(X243&gt;0,X243/E243*100,0)</f>
        <v>8.695652173913043</v>
      </c>
      <c r="Z243" s="59"/>
      <c r="AA243" s="59"/>
      <c r="AB243" s="59"/>
      <c r="AC243" s="59"/>
      <c r="AD243" s="59">
        <f t="shared" si="1266"/>
        <v>2</v>
      </c>
      <c r="AE243" s="128"/>
      <c r="AF243" s="115"/>
      <c r="AG243" s="203"/>
      <c r="AH243" s="204">
        <f t="shared" si="1267"/>
        <v>0.25109170305676859</v>
      </c>
      <c r="AI243" s="204">
        <f t="shared" si="1268"/>
        <v>2</v>
      </c>
      <c r="AJ243" s="205">
        <v>10</v>
      </c>
      <c r="AK243" s="205" t="str">
        <f t="shared" si="1269"/>
        <v/>
      </c>
      <c r="AL243" s="205">
        <f t="shared" si="1270"/>
        <v>1</v>
      </c>
      <c r="AM243" s="205">
        <f t="shared" si="1271"/>
        <v>2</v>
      </c>
      <c r="AN243" s="206" t="str">
        <f t="shared" si="1265"/>
        <v/>
      </c>
      <c r="AO243" s="46" t="str">
        <f t="shared" si="1272"/>
        <v/>
      </c>
      <c r="AP243" s="46" t="str">
        <f t="shared" si="1273"/>
        <v/>
      </c>
    </row>
    <row r="244" ht="30.75" customHeight="1">
      <c r="A244" s="46">
        <v>199</v>
      </c>
      <c r="B244" s="72" t="s">
        <v>172</v>
      </c>
      <c r="C244" s="125">
        <f>'[11]2022'!B242</f>
        <v>347.19999999999999</v>
      </c>
      <c r="D244" s="126">
        <f>'[11]2022'!DP242</f>
        <v>9</v>
      </c>
      <c r="E244" s="126">
        <f>'[11]2022'!DQ242</f>
        <v>10</v>
      </c>
      <c r="F244" s="125">
        <f>'[11]2022'!DT242</f>
        <v>2.880184331797235e-002</v>
      </c>
      <c r="G244" s="59">
        <f>'[11]2021'!DX187</f>
        <v>0</v>
      </c>
      <c r="H244" s="127">
        <f t="shared" si="1274"/>
        <v>0</v>
      </c>
      <c r="I244" s="59"/>
      <c r="J244" s="59"/>
      <c r="K244" s="59"/>
      <c r="L244" s="59"/>
      <c r="M244" s="59"/>
      <c r="N244" s="59"/>
      <c r="O244" s="59">
        <f>'[11]Добыча 2021'!T203</f>
        <v>0</v>
      </c>
      <c r="P244" s="59"/>
      <c r="Q244" s="59"/>
      <c r="R244" s="59"/>
      <c r="S244" s="59"/>
      <c r="T244" s="59"/>
      <c r="U244" s="59">
        <f t="shared" si="1275"/>
        <v>0</v>
      </c>
      <c r="V244" s="127">
        <f>'[11]2022'!DV242</f>
        <v>1</v>
      </c>
      <c r="W244" s="59">
        <f t="shared" si="1276"/>
        <v>10</v>
      </c>
      <c r="X244" s="519">
        <f>'[11]2022'!DX242</f>
        <v>1</v>
      </c>
      <c r="Y244" s="127">
        <f t="shared" si="1277"/>
        <v>10</v>
      </c>
      <c r="Z244" s="59"/>
      <c r="AA244" s="59"/>
      <c r="AB244" s="59"/>
      <c r="AC244" s="59"/>
      <c r="AD244" s="59">
        <f t="shared" si="1266"/>
        <v>1</v>
      </c>
      <c r="AE244" s="128"/>
      <c r="AF244" s="115"/>
      <c r="AG244" s="203"/>
      <c r="AH244" s="204">
        <f t="shared" si="1267"/>
        <v>2.880184331797235e-002</v>
      </c>
      <c r="AI244" s="204">
        <f t="shared" si="1268"/>
        <v>1</v>
      </c>
      <c r="AJ244" s="205">
        <v>10</v>
      </c>
      <c r="AK244" s="205" t="str">
        <f t="shared" si="1269"/>
        <v/>
      </c>
      <c r="AL244" s="205">
        <f t="shared" si="1270"/>
        <v>1</v>
      </c>
      <c r="AM244" s="205">
        <f t="shared" si="1271"/>
        <v>1</v>
      </c>
      <c r="AN244" s="206" t="str">
        <f t="shared" si="1265"/>
        <v/>
      </c>
      <c r="AO244" s="46" t="str">
        <f t="shared" si="1272"/>
        <v/>
      </c>
      <c r="AP244" s="46" t="str">
        <f t="shared" si="1273"/>
        <v/>
      </c>
    </row>
    <row r="245" ht="18.75">
      <c r="A245" s="46"/>
      <c r="B245" s="61" t="s">
        <v>151</v>
      </c>
      <c r="C245" s="131"/>
      <c r="D245" s="130"/>
      <c r="E245" s="130"/>
      <c r="F245" s="131"/>
      <c r="G245" s="59"/>
      <c r="H245" s="127"/>
      <c r="I245" s="59"/>
      <c r="J245" s="59"/>
      <c r="K245" s="59"/>
      <c r="L245" s="59"/>
      <c r="M245" s="71"/>
      <c r="N245" s="71"/>
      <c r="O245" s="71"/>
      <c r="P245" s="71"/>
      <c r="Q245" s="71"/>
      <c r="R245" s="71"/>
      <c r="S245" s="71"/>
      <c r="T245" s="71"/>
      <c r="U245" s="59"/>
      <c r="V245" s="144"/>
      <c r="W245" s="59"/>
      <c r="X245" s="521"/>
      <c r="Y245" s="127"/>
      <c r="Z245" s="71"/>
      <c r="AA245" s="71"/>
      <c r="AB245" s="71"/>
      <c r="AC245" s="71"/>
      <c r="AD245" s="59" t="str">
        <f t="shared" si="1266"/>
        <v/>
      </c>
      <c r="AE245" s="71"/>
      <c r="AF245" s="115"/>
      <c r="AG245" s="203"/>
      <c r="AH245" s="204" t="str">
        <f t="shared" si="1267"/>
        <v/>
      </c>
      <c r="AI245" s="204">
        <f t="shared" si="1268"/>
        <v>0</v>
      </c>
      <c r="AJ245" s="205">
        <v>10</v>
      </c>
      <c r="AK245" s="205" t="str">
        <f t="shared" si="1269"/>
        <v/>
      </c>
      <c r="AL245" s="205" t="str">
        <f t="shared" si="1270"/>
        <v/>
      </c>
      <c r="AM245" s="205" t="str">
        <f t="shared" si="1271"/>
        <v/>
      </c>
      <c r="AN245" s="206" t="str">
        <f t="shared" si="1265"/>
        <v/>
      </c>
      <c r="AO245" s="46" t="str">
        <f t="shared" si="1272"/>
        <v/>
      </c>
      <c r="AP245" s="46" t="str">
        <f t="shared" si="1273"/>
        <v/>
      </c>
    </row>
    <row r="246" ht="31.5">
      <c r="A246" s="46">
        <v>200</v>
      </c>
      <c r="B246" s="72" t="s">
        <v>152</v>
      </c>
      <c r="C246" s="125">
        <f>'[11]2022'!B244</f>
        <v>211.19999999999999</v>
      </c>
      <c r="D246" s="126">
        <f>'[11]2022'!DP244</f>
        <v>0</v>
      </c>
      <c r="E246" s="126">
        <f>'[11]2022'!DQ244</f>
        <v>0</v>
      </c>
      <c r="F246" s="125">
        <f>'[11]2022'!DT244</f>
        <v>0</v>
      </c>
      <c r="G246" s="59">
        <f>'[11]2021'!DX189</f>
        <v>0</v>
      </c>
      <c r="H246" s="127">
        <f t="shared" si="1274"/>
        <v>0</v>
      </c>
      <c r="I246" s="59"/>
      <c r="J246" s="59"/>
      <c r="K246" s="59"/>
      <c r="L246" s="59"/>
      <c r="M246" s="59"/>
      <c r="N246" s="59"/>
      <c r="O246" s="59">
        <f>'[11]Добыча 2021'!T205</f>
        <v>0</v>
      </c>
      <c r="P246" s="59"/>
      <c r="Q246" s="59"/>
      <c r="R246" s="59"/>
      <c r="S246" s="59"/>
      <c r="T246" s="59"/>
      <c r="U246" s="59">
        <f t="shared" si="1275"/>
        <v>0</v>
      </c>
      <c r="V246" s="127">
        <f>'[11]2022'!DV244</f>
        <v>0</v>
      </c>
      <c r="W246" s="59">
        <f t="shared" si="1276"/>
        <v>0</v>
      </c>
      <c r="X246" s="519">
        <f>'[11]2022'!DX244</f>
        <v>0</v>
      </c>
      <c r="Y246" s="127">
        <f t="shared" si="1277"/>
        <v>0</v>
      </c>
      <c r="Z246" s="59"/>
      <c r="AA246" s="59"/>
      <c r="AB246" s="59"/>
      <c r="AC246" s="59"/>
      <c r="AD246" s="59" t="str">
        <f t="shared" si="1266"/>
        <v/>
      </c>
      <c r="AE246" s="128"/>
      <c r="AF246" s="115"/>
      <c r="AG246" s="203"/>
      <c r="AH246" s="204">
        <f t="shared" si="1267"/>
        <v>0</v>
      </c>
      <c r="AI246" s="204">
        <f t="shared" si="1268"/>
        <v>0</v>
      </c>
      <c r="AJ246" s="205">
        <v>10</v>
      </c>
      <c r="AK246" s="205" t="str">
        <f t="shared" si="1269"/>
        <v/>
      </c>
      <c r="AL246" s="205">
        <f t="shared" si="1270"/>
        <v>0</v>
      </c>
      <c r="AM246" s="205">
        <f t="shared" si="1271"/>
        <v>0</v>
      </c>
      <c r="AN246" s="206" t="str">
        <f t="shared" si="1265"/>
        <v/>
      </c>
      <c r="AO246" s="46" t="str">
        <f t="shared" si="1272"/>
        <v/>
      </c>
      <c r="AP246" s="46" t="str">
        <f t="shared" si="1273"/>
        <v/>
      </c>
    </row>
    <row r="247" ht="18.75">
      <c r="A247" s="46"/>
      <c r="B247" s="61" t="s">
        <v>254</v>
      </c>
      <c r="C247" s="131"/>
      <c r="D247" s="130"/>
      <c r="E247" s="130"/>
      <c r="F247" s="131"/>
      <c r="G247" s="59"/>
      <c r="H247" s="127"/>
      <c r="I247" s="59"/>
      <c r="J247" s="59"/>
      <c r="K247" s="59"/>
      <c r="L247" s="59"/>
      <c r="M247" s="71"/>
      <c r="N247" s="71"/>
      <c r="O247" s="71"/>
      <c r="P247" s="71"/>
      <c r="Q247" s="71"/>
      <c r="R247" s="71"/>
      <c r="S247" s="71"/>
      <c r="T247" s="71"/>
      <c r="U247" s="59"/>
      <c r="V247" s="144"/>
      <c r="W247" s="59"/>
      <c r="X247" s="521"/>
      <c r="Y247" s="127"/>
      <c r="Z247" s="71"/>
      <c r="AA247" s="71"/>
      <c r="AB247" s="71"/>
      <c r="AC247" s="71"/>
      <c r="AD247" s="59" t="str">
        <f t="shared" si="1266"/>
        <v/>
      </c>
      <c r="AE247" s="71"/>
      <c r="AF247" s="115"/>
      <c r="AG247" s="203"/>
      <c r="AH247" s="204" t="str">
        <f t="shared" si="1267"/>
        <v/>
      </c>
      <c r="AI247" s="204">
        <f t="shared" si="1268"/>
        <v>0</v>
      </c>
      <c r="AJ247" s="205">
        <v>10</v>
      </c>
      <c r="AK247" s="205" t="str">
        <f t="shared" si="1269"/>
        <v/>
      </c>
      <c r="AL247" s="205" t="str">
        <f t="shared" si="1270"/>
        <v/>
      </c>
      <c r="AM247" s="205" t="str">
        <f t="shared" si="1271"/>
        <v/>
      </c>
      <c r="AN247" s="206" t="str">
        <f t="shared" si="1265"/>
        <v/>
      </c>
      <c r="AO247" s="46" t="str">
        <f t="shared" si="1272"/>
        <v/>
      </c>
      <c r="AP247" s="46" t="str">
        <f t="shared" si="1273"/>
        <v/>
      </c>
    </row>
    <row r="248" ht="66" customHeight="1">
      <c r="A248" s="46">
        <v>201</v>
      </c>
      <c r="B248" s="72" t="s">
        <v>363</v>
      </c>
      <c r="C248" s="125">
        <f>'[11]2022'!B246</f>
        <v>15.6</v>
      </c>
      <c r="D248" s="126">
        <f>'[11]2022'!DP246</f>
        <v>0</v>
      </c>
      <c r="E248" s="126">
        <f>'[11]2022'!DQ246</f>
        <v>6</v>
      </c>
      <c r="F248" s="125">
        <f>'[11]2022'!DT246</f>
        <v>0.38461538461538464</v>
      </c>
      <c r="G248" s="59">
        <f>'[11]2021'!DX191</f>
        <v>0</v>
      </c>
      <c r="H248" s="127">
        <f t="shared" si="1274"/>
        <v>0</v>
      </c>
      <c r="I248" s="59"/>
      <c r="J248" s="59"/>
      <c r="K248" s="59"/>
      <c r="L248" s="59"/>
      <c r="M248" s="59"/>
      <c r="N248" s="59"/>
      <c r="O248" s="59">
        <f>'[11]Добыча 2021'!T207</f>
        <v>0</v>
      </c>
      <c r="P248" s="59"/>
      <c r="Q248" s="59"/>
      <c r="R248" s="59"/>
      <c r="S248" s="59"/>
      <c r="T248" s="59"/>
      <c r="U248" s="59">
        <f t="shared" si="1275"/>
        <v>0</v>
      </c>
      <c r="V248" s="127">
        <f>'[11]2022'!DV246</f>
        <v>0.60000000000000009</v>
      </c>
      <c r="W248" s="59">
        <f t="shared" si="1276"/>
        <v>10.000000000000002</v>
      </c>
      <c r="X248" s="519">
        <f>'[11]2022'!DX246</f>
        <v>0</v>
      </c>
      <c r="Y248" s="127">
        <f t="shared" si="1277"/>
        <v>0</v>
      </c>
      <c r="Z248" s="59"/>
      <c r="AA248" s="59"/>
      <c r="AB248" s="59"/>
      <c r="AC248" s="59"/>
      <c r="AD248" s="59" t="str">
        <f t="shared" si="1266"/>
        <v/>
      </c>
      <c r="AE248" s="128"/>
      <c r="AF248" s="115"/>
      <c r="AG248" s="203"/>
      <c r="AH248" s="204">
        <f t="shared" si="1267"/>
        <v>0.38461538461538464</v>
      </c>
      <c r="AI248" s="204">
        <f t="shared" si="1268"/>
        <v>0</v>
      </c>
      <c r="AJ248" s="205">
        <v>10</v>
      </c>
      <c r="AK248" s="205" t="str">
        <f t="shared" si="1269"/>
        <v/>
      </c>
      <c r="AL248" s="205">
        <f t="shared" si="1270"/>
        <v>0</v>
      </c>
      <c r="AM248" s="205">
        <f t="shared" si="1271"/>
        <v>0</v>
      </c>
      <c r="AN248" s="206" t="str">
        <f t="shared" si="1265"/>
        <v/>
      </c>
      <c r="AO248" s="46" t="str">
        <f t="shared" si="1272"/>
        <v/>
      </c>
      <c r="AP248" s="46" t="str">
        <f t="shared" si="1273"/>
        <v/>
      </c>
    </row>
    <row r="249" ht="47.25">
      <c r="A249" s="46">
        <v>202</v>
      </c>
      <c r="B249" s="72" t="s">
        <v>364</v>
      </c>
      <c r="C249" s="125">
        <f>'[11]2022'!B247</f>
        <v>5.2999999999999998</v>
      </c>
      <c r="D249" s="126">
        <f>'[11]2022'!DP247</f>
        <v>0</v>
      </c>
      <c r="E249" s="126">
        <f>'[11]2022'!DQ247</f>
        <v>0</v>
      </c>
      <c r="F249" s="125">
        <f>'[11]2022'!DT247</f>
        <v>0</v>
      </c>
      <c r="G249" s="59">
        <f>'[11]2021'!DX192</f>
        <v>0</v>
      </c>
      <c r="H249" s="127">
        <f t="shared" si="1274"/>
        <v>0</v>
      </c>
      <c r="I249" s="59"/>
      <c r="J249" s="59"/>
      <c r="K249" s="59"/>
      <c r="L249" s="59"/>
      <c r="M249" s="59"/>
      <c r="N249" s="59"/>
      <c r="O249" s="59">
        <f>'[11]Добыча 2021'!T208</f>
        <v>0</v>
      </c>
      <c r="P249" s="59"/>
      <c r="Q249" s="59"/>
      <c r="R249" s="59"/>
      <c r="S249" s="59"/>
      <c r="T249" s="59"/>
      <c r="U249" s="59">
        <f t="shared" si="1275"/>
        <v>0</v>
      </c>
      <c r="V249" s="127">
        <f>'[11]2022'!DV247</f>
        <v>0</v>
      </c>
      <c r="W249" s="59">
        <f t="shared" si="1276"/>
        <v>0</v>
      </c>
      <c r="X249" s="519">
        <f>'[11]2022'!DX247</f>
        <v>0</v>
      </c>
      <c r="Y249" s="127">
        <f t="shared" si="1277"/>
        <v>0</v>
      </c>
      <c r="Z249" s="59"/>
      <c r="AA249" s="59"/>
      <c r="AB249" s="59"/>
      <c r="AC249" s="59"/>
      <c r="AD249" s="59" t="str">
        <f t="shared" si="1266"/>
        <v/>
      </c>
      <c r="AE249" s="128"/>
      <c r="AF249" s="115"/>
      <c r="AG249" s="203"/>
      <c r="AH249" s="204">
        <f t="shared" si="1267"/>
        <v>0</v>
      </c>
      <c r="AI249" s="204">
        <f t="shared" si="1268"/>
        <v>0</v>
      </c>
      <c r="AJ249" s="205">
        <v>10</v>
      </c>
      <c r="AK249" s="205" t="str">
        <f t="shared" si="1269"/>
        <v/>
      </c>
      <c r="AL249" s="205">
        <f t="shared" si="1270"/>
        <v>0</v>
      </c>
      <c r="AM249" s="205">
        <f t="shared" si="1271"/>
        <v>0</v>
      </c>
      <c r="AN249" s="206" t="str">
        <f t="shared" si="1265"/>
        <v/>
      </c>
      <c r="AO249" s="46" t="str">
        <f t="shared" si="1272"/>
        <v/>
      </c>
      <c r="AP249" s="46" t="str">
        <f t="shared" si="1273"/>
        <v/>
      </c>
    </row>
    <row r="250" ht="47.25">
      <c r="A250" s="46">
        <v>203</v>
      </c>
      <c r="B250" s="72" t="s">
        <v>365</v>
      </c>
      <c r="C250" s="125">
        <f>'[11]2022'!B248</f>
        <v>3.2000000000000002</v>
      </c>
      <c r="D250" s="126">
        <f>'[11]2022'!DP248</f>
        <v>0</v>
      </c>
      <c r="E250" s="126">
        <f>'[11]2022'!DQ248</f>
        <v>0</v>
      </c>
      <c r="F250" s="125">
        <f>'[11]2022'!DT248</f>
        <v>0</v>
      </c>
      <c r="G250" s="59">
        <f>'[11]2021'!DX193</f>
        <v>0</v>
      </c>
      <c r="H250" s="127">
        <f t="shared" si="1274"/>
        <v>0</v>
      </c>
      <c r="I250" s="59"/>
      <c r="J250" s="59"/>
      <c r="K250" s="59"/>
      <c r="L250" s="59"/>
      <c r="M250" s="59"/>
      <c r="N250" s="59"/>
      <c r="O250" s="59">
        <f>'[11]Добыча 2021'!T209</f>
        <v>0</v>
      </c>
      <c r="P250" s="59"/>
      <c r="Q250" s="59"/>
      <c r="R250" s="59"/>
      <c r="S250" s="59"/>
      <c r="T250" s="59"/>
      <c r="U250" s="59">
        <f t="shared" si="1275"/>
        <v>0</v>
      </c>
      <c r="V250" s="127">
        <f>'[11]2022'!DV248</f>
        <v>0</v>
      </c>
      <c r="W250" s="59">
        <f t="shared" si="1276"/>
        <v>0</v>
      </c>
      <c r="X250" s="519">
        <f>'[11]2022'!DX248</f>
        <v>0</v>
      </c>
      <c r="Y250" s="127">
        <f t="shared" si="1277"/>
        <v>0</v>
      </c>
      <c r="Z250" s="59"/>
      <c r="AA250" s="59"/>
      <c r="AB250" s="59"/>
      <c r="AC250" s="59"/>
      <c r="AD250" s="59" t="str">
        <f t="shared" si="1266"/>
        <v/>
      </c>
      <c r="AE250" s="128"/>
      <c r="AF250" s="115"/>
      <c r="AG250" s="203"/>
      <c r="AH250" s="204">
        <f t="shared" si="1267"/>
        <v>0</v>
      </c>
      <c r="AI250" s="204">
        <f t="shared" si="1268"/>
        <v>0</v>
      </c>
      <c r="AJ250" s="205">
        <v>10</v>
      </c>
      <c r="AK250" s="205" t="str">
        <f t="shared" si="1269"/>
        <v/>
      </c>
      <c r="AL250" s="205">
        <f t="shared" si="1270"/>
        <v>0</v>
      </c>
      <c r="AM250" s="205">
        <f t="shared" si="1271"/>
        <v>0</v>
      </c>
      <c r="AN250" s="206" t="str">
        <f t="shared" si="1265"/>
        <v/>
      </c>
      <c r="AO250" s="46" t="str">
        <f t="shared" si="1272"/>
        <v/>
      </c>
      <c r="AP250" s="46" t="str">
        <f t="shared" si="1273"/>
        <v/>
      </c>
    </row>
    <row r="251" ht="31.5">
      <c r="A251" s="46">
        <v>204</v>
      </c>
      <c r="B251" s="72" t="s">
        <v>258</v>
      </c>
      <c r="C251" s="125">
        <f>'[11]2022'!B249</f>
        <v>4</v>
      </c>
      <c r="D251" s="126">
        <f>'[11]2022'!DP249</f>
        <v>0</v>
      </c>
      <c r="E251" s="126">
        <f>'[11]2022'!DQ249</f>
        <v>0</v>
      </c>
      <c r="F251" s="125">
        <f>'[11]2022'!DT249</f>
        <v>0</v>
      </c>
      <c r="G251" s="59">
        <f>'[11]2021'!DX194</f>
        <v>0</v>
      </c>
      <c r="H251" s="127">
        <f t="shared" si="1274"/>
        <v>0</v>
      </c>
      <c r="I251" s="59"/>
      <c r="J251" s="59"/>
      <c r="K251" s="59"/>
      <c r="L251" s="59"/>
      <c r="M251" s="59"/>
      <c r="N251" s="59"/>
      <c r="O251" s="59">
        <f>'[11]Добыча 2021'!T210</f>
        <v>0</v>
      </c>
      <c r="P251" s="59"/>
      <c r="Q251" s="59"/>
      <c r="R251" s="59"/>
      <c r="S251" s="59"/>
      <c r="T251" s="59"/>
      <c r="U251" s="59">
        <f t="shared" si="1275"/>
        <v>0</v>
      </c>
      <c r="V251" s="127">
        <f>'[11]2022'!DV249</f>
        <v>0</v>
      </c>
      <c r="W251" s="59">
        <f t="shared" si="1276"/>
        <v>0</v>
      </c>
      <c r="X251" s="519">
        <f>'[11]2022'!DX249</f>
        <v>0</v>
      </c>
      <c r="Y251" s="127">
        <f t="shared" si="1277"/>
        <v>0</v>
      </c>
      <c r="Z251" s="59"/>
      <c r="AA251" s="59"/>
      <c r="AB251" s="59"/>
      <c r="AC251" s="59"/>
      <c r="AD251" s="59" t="str">
        <f t="shared" si="1266"/>
        <v/>
      </c>
      <c r="AE251" s="128"/>
      <c r="AF251" s="115"/>
      <c r="AG251" s="203"/>
      <c r="AH251" s="204">
        <f t="shared" si="1267"/>
        <v>0</v>
      </c>
      <c r="AI251" s="204">
        <f t="shared" si="1268"/>
        <v>0</v>
      </c>
      <c r="AJ251" s="205">
        <v>10</v>
      </c>
      <c r="AK251" s="205" t="str">
        <f t="shared" si="1269"/>
        <v/>
      </c>
      <c r="AL251" s="205">
        <f t="shared" si="1270"/>
        <v>0</v>
      </c>
      <c r="AM251" s="205">
        <f t="shared" si="1271"/>
        <v>0</v>
      </c>
      <c r="AN251" s="206" t="str">
        <f t="shared" si="1265"/>
        <v/>
      </c>
      <c r="AO251" s="46" t="str">
        <f t="shared" si="1272"/>
        <v/>
      </c>
      <c r="AP251" s="46" t="str">
        <f t="shared" si="1273"/>
        <v/>
      </c>
    </row>
    <row r="252" ht="31.5">
      <c r="A252" s="46">
        <v>205</v>
      </c>
      <c r="B252" s="72" t="s">
        <v>262</v>
      </c>
      <c r="C252" s="125">
        <f>'[11]2022'!B250</f>
        <v>3.52</v>
      </c>
      <c r="D252" s="126">
        <f>'[11]2022'!DP250</f>
        <v>0</v>
      </c>
      <c r="E252" s="126">
        <f>'[11]2022'!DQ250</f>
        <v>0</v>
      </c>
      <c r="F252" s="125">
        <f>'[11]2022'!DT250</f>
        <v>0</v>
      </c>
      <c r="G252" s="59">
        <f>'[11]2021'!DX195</f>
        <v>0</v>
      </c>
      <c r="H252" s="127">
        <f t="shared" si="1274"/>
        <v>0</v>
      </c>
      <c r="I252" s="59"/>
      <c r="J252" s="59"/>
      <c r="K252" s="59"/>
      <c r="L252" s="59"/>
      <c r="M252" s="59"/>
      <c r="N252" s="59"/>
      <c r="O252" s="59">
        <f>'[11]Добыча 2021'!T211</f>
        <v>0</v>
      </c>
      <c r="P252" s="59"/>
      <c r="Q252" s="59"/>
      <c r="R252" s="59"/>
      <c r="S252" s="59"/>
      <c r="T252" s="59"/>
      <c r="U252" s="59">
        <f t="shared" si="1275"/>
        <v>0</v>
      </c>
      <c r="V252" s="127">
        <f>'[11]2022'!DV250</f>
        <v>0</v>
      </c>
      <c r="W252" s="59">
        <f t="shared" si="1276"/>
        <v>0</v>
      </c>
      <c r="X252" s="519">
        <f>'[11]2022'!DX250</f>
        <v>0</v>
      </c>
      <c r="Y252" s="127">
        <f t="shared" si="1277"/>
        <v>0</v>
      </c>
      <c r="Z252" s="59"/>
      <c r="AA252" s="59"/>
      <c r="AB252" s="59"/>
      <c r="AC252" s="59"/>
      <c r="AD252" s="59" t="str">
        <f t="shared" si="1266"/>
        <v/>
      </c>
      <c r="AE252" s="128"/>
      <c r="AF252" s="115"/>
      <c r="AG252" s="203"/>
      <c r="AH252" s="204">
        <f t="shared" si="1267"/>
        <v>0</v>
      </c>
      <c r="AI252" s="204">
        <f t="shared" si="1268"/>
        <v>0</v>
      </c>
      <c r="AJ252" s="205">
        <v>10</v>
      </c>
      <c r="AK252" s="205" t="str">
        <f t="shared" si="1269"/>
        <v/>
      </c>
      <c r="AL252" s="205">
        <f t="shared" si="1270"/>
        <v>0</v>
      </c>
      <c r="AM252" s="205">
        <f t="shared" si="1271"/>
        <v>0</v>
      </c>
      <c r="AN252" s="206" t="str">
        <f t="shared" si="1265"/>
        <v/>
      </c>
      <c r="AO252" s="46" t="str">
        <f t="shared" si="1272"/>
        <v/>
      </c>
      <c r="AP252" s="46" t="str">
        <f t="shared" si="1273"/>
        <v/>
      </c>
    </row>
    <row r="253" ht="78.75">
      <c r="A253" s="46">
        <v>206</v>
      </c>
      <c r="B253" s="72" t="s">
        <v>261</v>
      </c>
      <c r="C253" s="125">
        <f>'[11]2022'!B251</f>
        <v>7.2000000000000002</v>
      </c>
      <c r="D253" s="126">
        <f>'[11]2022'!DP251</f>
        <v>0</v>
      </c>
      <c r="E253" s="126">
        <f>'[11]2022'!DQ251</f>
        <v>0</v>
      </c>
      <c r="F253" s="125">
        <f>'[11]2022'!DT251</f>
        <v>0</v>
      </c>
      <c r="G253" s="59">
        <f>'[11]2021'!DX196</f>
        <v>0</v>
      </c>
      <c r="H253" s="127">
        <f t="shared" si="1274"/>
        <v>0</v>
      </c>
      <c r="I253" s="59"/>
      <c r="J253" s="59"/>
      <c r="K253" s="59"/>
      <c r="L253" s="59"/>
      <c r="M253" s="59"/>
      <c r="N253" s="59"/>
      <c r="O253" s="59">
        <f>'[11]Добыча 2021'!T212</f>
        <v>0</v>
      </c>
      <c r="P253" s="59"/>
      <c r="Q253" s="59"/>
      <c r="R253" s="59"/>
      <c r="S253" s="59"/>
      <c r="T253" s="59"/>
      <c r="U253" s="59">
        <f t="shared" si="1275"/>
        <v>0</v>
      </c>
      <c r="V253" s="127">
        <f>'[11]2022'!DV251</f>
        <v>0</v>
      </c>
      <c r="W253" s="59">
        <f t="shared" si="1276"/>
        <v>0</v>
      </c>
      <c r="X253" s="519">
        <f>'[11]2022'!DX251</f>
        <v>0</v>
      </c>
      <c r="Y253" s="127">
        <f t="shared" si="1277"/>
        <v>0</v>
      </c>
      <c r="Z253" s="59"/>
      <c r="AA253" s="59"/>
      <c r="AB253" s="59"/>
      <c r="AC253" s="59"/>
      <c r="AD253" s="59" t="str">
        <f t="shared" si="1266"/>
        <v/>
      </c>
      <c r="AE253" s="128"/>
      <c r="AF253" s="115"/>
      <c r="AG253" s="203"/>
      <c r="AH253" s="204">
        <f t="shared" si="1267"/>
        <v>0</v>
      </c>
      <c r="AI253" s="204">
        <f t="shared" si="1268"/>
        <v>0</v>
      </c>
      <c r="AJ253" s="205">
        <v>10</v>
      </c>
      <c r="AK253" s="205" t="str">
        <f t="shared" si="1269"/>
        <v/>
      </c>
      <c r="AL253" s="205">
        <f t="shared" si="1270"/>
        <v>0</v>
      </c>
      <c r="AM253" s="205">
        <f t="shared" si="1271"/>
        <v>0</v>
      </c>
      <c r="AN253" s="206" t="str">
        <f t="shared" ref="AN253:AN262" si="1278">IF(ISNUMBER(AE253),IF(AND(AM253&gt;=AE253,AL253&lt;=AE253),"","Вне норматива или не ОДОУ"),"")</f>
        <v/>
      </c>
      <c r="AO253" s="46" t="str">
        <f t="shared" si="1272"/>
        <v/>
      </c>
      <c r="AP253" s="46" t="str">
        <f t="shared" si="1273"/>
        <v/>
      </c>
    </row>
    <row r="254" ht="37.5" customHeight="1">
      <c r="A254" s="46">
        <v>207</v>
      </c>
      <c r="B254" s="72" t="s">
        <v>259</v>
      </c>
      <c r="C254" s="125">
        <f>'[11]2022'!B252</f>
        <v>9.4000000000000004</v>
      </c>
      <c r="D254" s="126">
        <f>'[11]2022'!DP252</f>
        <v>0</v>
      </c>
      <c r="E254" s="126">
        <f>'[11]2022'!DQ252</f>
        <v>0</v>
      </c>
      <c r="F254" s="125">
        <f>'[11]2022'!DT252</f>
        <v>0</v>
      </c>
      <c r="G254" s="59">
        <f>'[11]2021'!DX197</f>
        <v>0</v>
      </c>
      <c r="H254" s="127">
        <f t="shared" si="1274"/>
        <v>0</v>
      </c>
      <c r="I254" s="59"/>
      <c r="J254" s="59"/>
      <c r="K254" s="59"/>
      <c r="L254" s="59"/>
      <c r="M254" s="59"/>
      <c r="N254" s="59"/>
      <c r="O254" s="59">
        <f>'[11]Добыча 2021'!T213</f>
        <v>0</v>
      </c>
      <c r="P254" s="59"/>
      <c r="Q254" s="59"/>
      <c r="R254" s="59"/>
      <c r="S254" s="59"/>
      <c r="T254" s="59"/>
      <c r="U254" s="59">
        <f t="shared" si="1275"/>
        <v>0</v>
      </c>
      <c r="V254" s="127">
        <f>'[11]2022'!DV252</f>
        <v>0</v>
      </c>
      <c r="W254" s="59">
        <f t="shared" si="1276"/>
        <v>0</v>
      </c>
      <c r="X254" s="519">
        <f>'[11]2022'!DX252</f>
        <v>0</v>
      </c>
      <c r="Y254" s="127">
        <f t="shared" si="1277"/>
        <v>0</v>
      </c>
      <c r="Z254" s="59"/>
      <c r="AA254" s="59"/>
      <c r="AB254" s="59"/>
      <c r="AC254" s="59"/>
      <c r="AD254" s="59" t="str">
        <f t="shared" si="1266"/>
        <v/>
      </c>
      <c r="AE254" s="128"/>
      <c r="AF254" s="115"/>
      <c r="AG254" s="203"/>
      <c r="AH254" s="204">
        <f t="shared" si="1267"/>
        <v>0</v>
      </c>
      <c r="AI254" s="204">
        <f t="shared" si="1268"/>
        <v>0</v>
      </c>
      <c r="AJ254" s="205">
        <v>10</v>
      </c>
      <c r="AK254" s="205" t="str">
        <f t="shared" si="1269"/>
        <v/>
      </c>
      <c r="AL254" s="205">
        <f t="shared" si="1270"/>
        <v>0</v>
      </c>
      <c r="AM254" s="205">
        <f t="shared" si="1271"/>
        <v>0</v>
      </c>
      <c r="AN254" s="206" t="str">
        <f t="shared" si="1278"/>
        <v/>
      </c>
      <c r="AO254" s="46" t="str">
        <f t="shared" si="1272"/>
        <v/>
      </c>
      <c r="AP254" s="46" t="str">
        <f t="shared" si="1273"/>
        <v/>
      </c>
    </row>
    <row r="255" ht="63">
      <c r="A255" s="46">
        <v>208</v>
      </c>
      <c r="B255" s="72" t="s">
        <v>255</v>
      </c>
      <c r="C255" s="125">
        <f>'[11]2022'!B253</f>
        <v>29.600000000000001</v>
      </c>
      <c r="D255" s="126">
        <f>'[11]2022'!DP253</f>
        <v>0</v>
      </c>
      <c r="E255" s="126">
        <f>'[11]2022'!DQ253</f>
        <v>0</v>
      </c>
      <c r="F255" s="125">
        <f>'[11]2022'!DT253</f>
        <v>0</v>
      </c>
      <c r="G255" s="59">
        <f>'[11]2021'!DX198</f>
        <v>0</v>
      </c>
      <c r="H255" s="127">
        <f t="shared" si="1274"/>
        <v>0</v>
      </c>
      <c r="I255" s="59"/>
      <c r="J255" s="59"/>
      <c r="K255" s="59"/>
      <c r="L255" s="59"/>
      <c r="M255" s="59"/>
      <c r="N255" s="59"/>
      <c r="O255" s="59">
        <f>'[11]Добыча 2021'!T214</f>
        <v>0</v>
      </c>
      <c r="P255" s="59"/>
      <c r="Q255" s="59"/>
      <c r="R255" s="59"/>
      <c r="S255" s="59"/>
      <c r="T255" s="59"/>
      <c r="U255" s="59">
        <f t="shared" si="1275"/>
        <v>0</v>
      </c>
      <c r="V255" s="127">
        <f>'[11]2022'!DV253</f>
        <v>0</v>
      </c>
      <c r="W255" s="59">
        <f t="shared" si="1276"/>
        <v>0</v>
      </c>
      <c r="X255" s="519">
        <f>'[11]2022'!DX253</f>
        <v>0</v>
      </c>
      <c r="Y255" s="127">
        <f t="shared" si="1277"/>
        <v>0</v>
      </c>
      <c r="Z255" s="59"/>
      <c r="AA255" s="59"/>
      <c r="AB255" s="59"/>
      <c r="AC255" s="59"/>
      <c r="AD255" s="59" t="str">
        <f t="shared" si="1266"/>
        <v/>
      </c>
      <c r="AE255" s="128"/>
      <c r="AF255" s="115"/>
      <c r="AG255" s="203"/>
      <c r="AH255" s="204">
        <f t="shared" si="1267"/>
        <v>0</v>
      </c>
      <c r="AI255" s="204">
        <f t="shared" si="1268"/>
        <v>0</v>
      </c>
      <c r="AJ255" s="205">
        <v>10</v>
      </c>
      <c r="AK255" s="205" t="str">
        <f t="shared" si="1269"/>
        <v/>
      </c>
      <c r="AL255" s="205">
        <f t="shared" si="1270"/>
        <v>0</v>
      </c>
      <c r="AM255" s="205">
        <f t="shared" si="1271"/>
        <v>0</v>
      </c>
      <c r="AN255" s="206" t="str">
        <f t="shared" si="1278"/>
        <v/>
      </c>
      <c r="AO255" s="46" t="str">
        <f t="shared" si="1272"/>
        <v/>
      </c>
      <c r="AP255" s="46" t="str">
        <f t="shared" si="1273"/>
        <v/>
      </c>
    </row>
    <row r="256" ht="37.5" customHeight="1">
      <c r="A256" s="46">
        <v>209</v>
      </c>
      <c r="B256" s="72" t="s">
        <v>263</v>
      </c>
      <c r="C256" s="125">
        <f>'[11]2022'!B254</f>
        <v>23.164000000000001</v>
      </c>
      <c r="D256" s="126">
        <f>'[11]2022'!DP254</f>
        <v>0</v>
      </c>
      <c r="E256" s="126">
        <f>'[11]2022'!DQ254</f>
        <v>0</v>
      </c>
      <c r="F256" s="125">
        <f>'[11]2022'!DT254</f>
        <v>0</v>
      </c>
      <c r="G256" s="59">
        <f>'[11]2021'!DX199</f>
        <v>0</v>
      </c>
      <c r="H256" s="127">
        <f t="shared" si="1274"/>
        <v>0</v>
      </c>
      <c r="I256" s="59"/>
      <c r="J256" s="59"/>
      <c r="K256" s="59"/>
      <c r="L256" s="59"/>
      <c r="M256" s="59"/>
      <c r="N256" s="59"/>
      <c r="O256" s="59">
        <f>'[11]Добыча 2021'!T215</f>
        <v>0</v>
      </c>
      <c r="P256" s="59"/>
      <c r="Q256" s="59"/>
      <c r="R256" s="59"/>
      <c r="S256" s="59"/>
      <c r="T256" s="59"/>
      <c r="U256" s="59">
        <f t="shared" si="1275"/>
        <v>0</v>
      </c>
      <c r="V256" s="127">
        <f>'[11]2022'!DV254</f>
        <v>0</v>
      </c>
      <c r="W256" s="59">
        <f t="shared" si="1276"/>
        <v>0</v>
      </c>
      <c r="X256" s="519">
        <f>'[11]2022'!DX254</f>
        <v>0</v>
      </c>
      <c r="Y256" s="127">
        <f t="shared" si="1277"/>
        <v>0</v>
      </c>
      <c r="Z256" s="59"/>
      <c r="AA256" s="59"/>
      <c r="AB256" s="59"/>
      <c r="AC256" s="59"/>
      <c r="AD256" s="59" t="str">
        <f t="shared" si="1266"/>
        <v/>
      </c>
      <c r="AE256" s="128"/>
      <c r="AF256" s="115"/>
      <c r="AG256" s="203"/>
      <c r="AH256" s="204">
        <f t="shared" si="1267"/>
        <v>0</v>
      </c>
      <c r="AI256" s="204">
        <f t="shared" si="1268"/>
        <v>0</v>
      </c>
      <c r="AJ256" s="205">
        <v>10</v>
      </c>
      <c r="AK256" s="205" t="str">
        <f t="shared" si="1269"/>
        <v/>
      </c>
      <c r="AL256" s="205">
        <f t="shared" si="1270"/>
        <v>0</v>
      </c>
      <c r="AM256" s="205">
        <f t="shared" si="1271"/>
        <v>0</v>
      </c>
      <c r="AN256" s="206" t="str">
        <f t="shared" si="1278"/>
        <v/>
      </c>
      <c r="AO256" s="46" t="str">
        <f t="shared" si="1272"/>
        <v/>
      </c>
      <c r="AP256" s="46" t="str">
        <f t="shared" si="1273"/>
        <v/>
      </c>
    </row>
    <row r="257" ht="69" customHeight="1">
      <c r="A257" s="46">
        <v>210</v>
      </c>
      <c r="B257" s="72" t="s">
        <v>260</v>
      </c>
      <c r="C257" s="125">
        <f>'[11]2022'!B255</f>
        <v>11.4</v>
      </c>
      <c r="D257" s="126">
        <f>'[11]2022'!DP255</f>
        <v>0</v>
      </c>
      <c r="E257" s="126">
        <f>'[11]2022'!DQ255</f>
        <v>0</v>
      </c>
      <c r="F257" s="125">
        <f>'[11]2022'!DT255</f>
        <v>0</v>
      </c>
      <c r="G257" s="59">
        <f>'[11]2021'!DX200</f>
        <v>0</v>
      </c>
      <c r="H257" s="127">
        <f t="shared" si="1274"/>
        <v>0</v>
      </c>
      <c r="I257" s="59"/>
      <c r="J257" s="59"/>
      <c r="K257" s="59"/>
      <c r="L257" s="59"/>
      <c r="M257" s="59"/>
      <c r="N257" s="59"/>
      <c r="O257" s="59">
        <f>'[11]Добыча 2021'!T216</f>
        <v>0</v>
      </c>
      <c r="P257" s="59"/>
      <c r="Q257" s="59"/>
      <c r="R257" s="59"/>
      <c r="S257" s="59"/>
      <c r="T257" s="59"/>
      <c r="U257" s="59">
        <f t="shared" si="1275"/>
        <v>0</v>
      </c>
      <c r="V257" s="127">
        <f>'[11]2022'!DV255</f>
        <v>0</v>
      </c>
      <c r="W257" s="59">
        <f t="shared" si="1276"/>
        <v>0</v>
      </c>
      <c r="X257" s="519">
        <f>'[11]2022'!DX255</f>
        <v>0</v>
      </c>
      <c r="Y257" s="127">
        <f t="shared" si="1277"/>
        <v>0</v>
      </c>
      <c r="Z257" s="59"/>
      <c r="AA257" s="59"/>
      <c r="AB257" s="59"/>
      <c r="AC257" s="59"/>
      <c r="AD257" s="59" t="str">
        <f t="shared" si="1266"/>
        <v/>
      </c>
      <c r="AE257" s="128"/>
      <c r="AF257" s="115"/>
      <c r="AG257" s="203"/>
      <c r="AH257" s="204">
        <f t="shared" si="1267"/>
        <v>0</v>
      </c>
      <c r="AI257" s="204">
        <f t="shared" si="1268"/>
        <v>0</v>
      </c>
      <c r="AJ257" s="205">
        <v>10</v>
      </c>
      <c r="AK257" s="205" t="str">
        <f t="shared" si="1269"/>
        <v/>
      </c>
      <c r="AL257" s="205">
        <f t="shared" si="1270"/>
        <v>0</v>
      </c>
      <c r="AM257" s="205">
        <f t="shared" si="1271"/>
        <v>0</v>
      </c>
      <c r="AN257" s="206" t="str">
        <f t="shared" si="1278"/>
        <v/>
      </c>
      <c r="AO257" s="46" t="str">
        <f t="shared" si="1272"/>
        <v/>
      </c>
      <c r="AP257" s="46" t="str">
        <f t="shared" si="1273"/>
        <v/>
      </c>
    </row>
    <row r="258" ht="48.75" customHeight="1">
      <c r="A258" s="46">
        <v>211</v>
      </c>
      <c r="B258" s="152" t="s">
        <v>366</v>
      </c>
      <c r="C258" s="125">
        <f>'[11]2022'!B256</f>
        <v>23.773</v>
      </c>
      <c r="D258" s="126">
        <f>'[11]2022'!DP256</f>
        <v>0</v>
      </c>
      <c r="E258" s="126">
        <f>'[11]2022'!DQ256</f>
        <v>3</v>
      </c>
      <c r="F258" s="125">
        <f>'[11]2022'!DT256</f>
        <v>0.12619358095318217</v>
      </c>
      <c r="G258" s="59">
        <f>'[11]2021'!DX201</f>
        <v>0</v>
      </c>
      <c r="H258" s="127">
        <f t="shared" si="1274"/>
        <v>0</v>
      </c>
      <c r="I258" s="59"/>
      <c r="J258" s="59"/>
      <c r="K258" s="59"/>
      <c r="L258" s="59"/>
      <c r="M258" s="59"/>
      <c r="N258" s="59"/>
      <c r="O258" s="59">
        <f>'[11]Добыча 2021'!T217</f>
        <v>0</v>
      </c>
      <c r="P258" s="59"/>
      <c r="Q258" s="59"/>
      <c r="R258" s="59"/>
      <c r="S258" s="59"/>
      <c r="T258" s="59"/>
      <c r="U258" s="59">
        <f t="shared" si="1275"/>
        <v>0</v>
      </c>
      <c r="V258" s="127">
        <f>'[11]2022'!DV256</f>
        <v>0.30000000000000004</v>
      </c>
      <c r="W258" s="59">
        <f t="shared" si="1276"/>
        <v>10.000000000000002</v>
      </c>
      <c r="X258" s="519">
        <f>'[11]2022'!DX256</f>
        <v>0</v>
      </c>
      <c r="Y258" s="127">
        <f t="shared" si="1277"/>
        <v>0</v>
      </c>
      <c r="Z258" s="59"/>
      <c r="AA258" s="59"/>
      <c r="AB258" s="59"/>
      <c r="AC258" s="59"/>
      <c r="AD258" s="59" t="str">
        <f t="shared" si="1266"/>
        <v/>
      </c>
      <c r="AE258" s="128"/>
      <c r="AF258" s="115"/>
      <c r="AG258" s="203"/>
      <c r="AH258" s="204">
        <f t="shared" si="1267"/>
        <v>0.12619358095318217</v>
      </c>
      <c r="AI258" s="204">
        <f t="shared" si="1268"/>
        <v>0</v>
      </c>
      <c r="AJ258" s="205">
        <v>10</v>
      </c>
      <c r="AK258" s="205" t="str">
        <f t="shared" si="1269"/>
        <v/>
      </c>
      <c r="AL258" s="205">
        <f t="shared" si="1270"/>
        <v>0</v>
      </c>
      <c r="AM258" s="205">
        <f t="shared" si="1271"/>
        <v>0</v>
      </c>
      <c r="AN258" s="206" t="str">
        <f t="shared" si="1278"/>
        <v/>
      </c>
      <c r="AO258" s="46" t="str">
        <f t="shared" si="1272"/>
        <v/>
      </c>
      <c r="AP258" s="46" t="str">
        <f t="shared" si="1273"/>
        <v/>
      </c>
    </row>
    <row r="259" ht="72.75" customHeight="1">
      <c r="A259" s="46">
        <v>212</v>
      </c>
      <c r="B259" s="72" t="s">
        <v>367</v>
      </c>
      <c r="C259" s="125">
        <f>'[11]2022'!B257</f>
        <v>12.676</v>
      </c>
      <c r="D259" s="126">
        <f>'[11]2022'!DP257</f>
        <v>0</v>
      </c>
      <c r="E259" s="126">
        <f>'[11]2022'!DQ257</f>
        <v>2</v>
      </c>
      <c r="F259" s="125">
        <f>'[11]2022'!DT257</f>
        <v>0.1577784790154623</v>
      </c>
      <c r="G259" s="59">
        <f>'[11]2021'!DX202</f>
        <v>0</v>
      </c>
      <c r="H259" s="127">
        <f t="shared" si="1274"/>
        <v>0</v>
      </c>
      <c r="I259" s="59"/>
      <c r="J259" s="59"/>
      <c r="K259" s="59"/>
      <c r="L259" s="59"/>
      <c r="M259" s="59"/>
      <c r="N259" s="59"/>
      <c r="O259" s="59">
        <f>'[11]Добыча 2021'!T218</f>
        <v>0</v>
      </c>
      <c r="P259" s="59"/>
      <c r="Q259" s="59"/>
      <c r="R259" s="59"/>
      <c r="S259" s="59"/>
      <c r="T259" s="59"/>
      <c r="U259" s="59">
        <f t="shared" si="1275"/>
        <v>0</v>
      </c>
      <c r="V259" s="127">
        <f>'[11]2022'!DV257</f>
        <v>0.20000000000000001</v>
      </c>
      <c r="W259" s="59">
        <f t="shared" si="1276"/>
        <v>10</v>
      </c>
      <c r="X259" s="519">
        <f>'[11]2022'!DX257</f>
        <v>0</v>
      </c>
      <c r="Y259" s="127">
        <f t="shared" si="1277"/>
        <v>0</v>
      </c>
      <c r="Z259" s="59"/>
      <c r="AA259" s="59"/>
      <c r="AB259" s="59"/>
      <c r="AC259" s="59"/>
      <c r="AD259" s="59" t="str">
        <f t="shared" si="1266"/>
        <v/>
      </c>
      <c r="AE259" s="128"/>
      <c r="AF259" s="115"/>
      <c r="AG259" s="203"/>
      <c r="AH259" s="204">
        <f t="shared" si="1267"/>
        <v>0.1577784790154623</v>
      </c>
      <c r="AI259" s="204">
        <f t="shared" si="1268"/>
        <v>0</v>
      </c>
      <c r="AJ259" s="205">
        <v>10</v>
      </c>
      <c r="AK259" s="205" t="str">
        <f t="shared" si="1269"/>
        <v/>
      </c>
      <c r="AL259" s="205">
        <f t="shared" si="1270"/>
        <v>0</v>
      </c>
      <c r="AM259" s="205">
        <f t="shared" si="1271"/>
        <v>0</v>
      </c>
      <c r="AN259" s="206" t="str">
        <f t="shared" si="1278"/>
        <v/>
      </c>
      <c r="AO259" s="46" t="str">
        <f t="shared" si="1272"/>
        <v/>
      </c>
      <c r="AP259" s="46" t="str">
        <f t="shared" si="1273"/>
        <v/>
      </c>
    </row>
    <row r="260" ht="60.75" customHeight="1">
      <c r="A260" s="46">
        <v>213</v>
      </c>
      <c r="B260" s="72" t="s">
        <v>368</v>
      </c>
      <c r="C260" s="125">
        <f>'[11]2022'!B258</f>
        <v>40.100000000000001</v>
      </c>
      <c r="D260" s="126">
        <f>'[11]2022'!DP258</f>
        <v>5</v>
      </c>
      <c r="E260" s="126">
        <f>'[11]2022'!DQ258</f>
        <v>9</v>
      </c>
      <c r="F260" s="125">
        <f>'[11]2022'!DT258</f>
        <v>0.22443890274314213</v>
      </c>
      <c r="G260" s="59">
        <f>'[11]2021'!DX203</f>
        <v>0</v>
      </c>
      <c r="H260" s="127">
        <f t="shared" si="1274"/>
        <v>0</v>
      </c>
      <c r="I260" s="59"/>
      <c r="J260" s="59"/>
      <c r="K260" s="59"/>
      <c r="L260" s="59"/>
      <c r="M260" s="59"/>
      <c r="N260" s="59"/>
      <c r="O260" s="59">
        <f>'[11]Добыча 2021'!T219</f>
        <v>0</v>
      </c>
      <c r="P260" s="59"/>
      <c r="Q260" s="59"/>
      <c r="R260" s="59"/>
      <c r="S260" s="59"/>
      <c r="T260" s="59"/>
      <c r="U260" s="59">
        <f t="shared" si="1275"/>
        <v>0</v>
      </c>
      <c r="V260" s="127">
        <f>'[11]2022'!DV258</f>
        <v>0.90000000000000002</v>
      </c>
      <c r="W260" s="59">
        <f t="shared" si="1276"/>
        <v>10</v>
      </c>
      <c r="X260" s="519">
        <f>'[11]2022'!DX258</f>
        <v>0</v>
      </c>
      <c r="Y260" s="127">
        <f t="shared" si="1277"/>
        <v>0</v>
      </c>
      <c r="Z260" s="59"/>
      <c r="AA260" s="59"/>
      <c r="AB260" s="59"/>
      <c r="AC260" s="59"/>
      <c r="AD260" s="59" t="str">
        <f t="shared" si="1266"/>
        <v/>
      </c>
      <c r="AE260" s="128"/>
      <c r="AF260" s="115"/>
      <c r="AG260" s="203"/>
      <c r="AH260" s="204">
        <f t="shared" si="1267"/>
        <v>0.22443890274314213</v>
      </c>
      <c r="AI260" s="204">
        <f t="shared" si="1268"/>
        <v>0</v>
      </c>
      <c r="AJ260" s="205">
        <v>10</v>
      </c>
      <c r="AK260" s="205" t="str">
        <f t="shared" si="1269"/>
        <v/>
      </c>
      <c r="AL260" s="205">
        <f t="shared" si="1270"/>
        <v>0</v>
      </c>
      <c r="AM260" s="205">
        <f t="shared" si="1271"/>
        <v>0</v>
      </c>
      <c r="AN260" s="206" t="str">
        <f t="shared" si="1278"/>
        <v/>
      </c>
      <c r="AO260" s="46" t="str">
        <f t="shared" si="1272"/>
        <v/>
      </c>
      <c r="AP260" s="46" t="str">
        <f t="shared" si="1273"/>
        <v/>
      </c>
    </row>
    <row r="261" ht="41.25" customHeight="1">
      <c r="A261" s="46">
        <v>214</v>
      </c>
      <c r="B261" s="64" t="s">
        <v>264</v>
      </c>
      <c r="C261" s="125">
        <f>'[11]2022'!B259</f>
        <v>34.82</v>
      </c>
      <c r="D261" s="126">
        <f>'[11]2022'!DP259</f>
        <v>0</v>
      </c>
      <c r="E261" s="126">
        <f>'[11]2022'!DQ259</f>
        <v>2</v>
      </c>
      <c r="F261" s="125">
        <f>'[11]2022'!DT259</f>
        <v>5.7438253877082138e-002</v>
      </c>
      <c r="G261" s="59">
        <f>'[11]2021'!DX204</f>
        <v>0</v>
      </c>
      <c r="H261" s="127">
        <f t="shared" si="1274"/>
        <v>0</v>
      </c>
      <c r="I261" s="59"/>
      <c r="J261" s="59"/>
      <c r="K261" s="59"/>
      <c r="L261" s="59"/>
      <c r="M261" s="59"/>
      <c r="N261" s="59"/>
      <c r="O261" s="59">
        <f>'[11]Добыча 2021'!T220</f>
        <v>0</v>
      </c>
      <c r="P261" s="59"/>
      <c r="Q261" s="59"/>
      <c r="R261" s="59"/>
      <c r="S261" s="59"/>
      <c r="T261" s="59"/>
      <c r="U261" s="59">
        <f t="shared" si="1275"/>
        <v>0</v>
      </c>
      <c r="V261" s="127">
        <f>'[11]2022'!DV259</f>
        <v>0</v>
      </c>
      <c r="W261" s="59">
        <f t="shared" si="1276"/>
        <v>0</v>
      </c>
      <c r="X261" s="519">
        <f>'[11]2022'!DX259</f>
        <v>0</v>
      </c>
      <c r="Y261" s="127">
        <f t="shared" si="1277"/>
        <v>0</v>
      </c>
      <c r="Z261" s="59"/>
      <c r="AA261" s="59"/>
      <c r="AB261" s="59"/>
      <c r="AC261" s="59"/>
      <c r="AD261" s="59" t="str">
        <f t="shared" si="1266"/>
        <v/>
      </c>
      <c r="AE261" s="128"/>
      <c r="AF261" s="115"/>
      <c r="AG261" s="203"/>
      <c r="AH261" s="204">
        <f t="shared" si="1267"/>
        <v>5.7438253877082138e-002</v>
      </c>
      <c r="AI261" s="204">
        <f t="shared" si="1268"/>
        <v>0</v>
      </c>
      <c r="AJ261" s="205">
        <v>10</v>
      </c>
      <c r="AK261" s="205" t="str">
        <f t="shared" si="1269"/>
        <v/>
      </c>
      <c r="AL261" s="205">
        <f t="shared" si="1270"/>
        <v>0</v>
      </c>
      <c r="AM261" s="205">
        <f t="shared" si="1271"/>
        <v>0</v>
      </c>
      <c r="AN261" s="206" t="str">
        <f t="shared" si="1278"/>
        <v/>
      </c>
      <c r="AO261" s="46" t="str">
        <f t="shared" si="1272"/>
        <v/>
      </c>
      <c r="AP261" s="46" t="str">
        <f t="shared" si="1273"/>
        <v/>
      </c>
    </row>
    <row r="262" ht="37.5" customHeight="1">
      <c r="A262" s="46">
        <v>215</v>
      </c>
      <c r="B262" s="72" t="s">
        <v>267</v>
      </c>
      <c r="C262" s="125">
        <f>'[11]2022'!B260</f>
        <v>179.86000000000001</v>
      </c>
      <c r="D262" s="126">
        <f>'[11]2022'!DP260</f>
        <v>1</v>
      </c>
      <c r="E262" s="126">
        <f>'[11]2022'!DQ260</f>
        <v>2</v>
      </c>
      <c r="F262" s="125">
        <f>'[11]2022'!DT260</f>
        <v>1.1119759813188034e-002</v>
      </c>
      <c r="G262" s="59">
        <f>'[11]2021'!DX205</f>
        <v>0</v>
      </c>
      <c r="H262" s="127">
        <f t="shared" si="1274"/>
        <v>0</v>
      </c>
      <c r="I262" s="59"/>
      <c r="J262" s="59"/>
      <c r="K262" s="59"/>
      <c r="L262" s="59"/>
      <c r="M262" s="59"/>
      <c r="N262" s="59"/>
      <c r="O262" s="59">
        <f>'[11]Добыча 2021'!T221</f>
        <v>0</v>
      </c>
      <c r="P262" s="59"/>
      <c r="Q262" s="59"/>
      <c r="R262" s="59"/>
      <c r="S262" s="59"/>
      <c r="T262" s="59"/>
      <c r="U262" s="59">
        <f t="shared" si="1275"/>
        <v>0</v>
      </c>
      <c r="V262" s="127">
        <f>'[11]2022'!DV260</f>
        <v>0.20000000000000001</v>
      </c>
      <c r="W262" s="59">
        <f t="shared" si="1276"/>
        <v>10</v>
      </c>
      <c r="X262" s="519">
        <f>'[11]2022'!DX260</f>
        <v>0</v>
      </c>
      <c r="Y262" s="127">
        <f t="shared" si="1277"/>
        <v>0</v>
      </c>
      <c r="Z262" s="59"/>
      <c r="AA262" s="59"/>
      <c r="AB262" s="59"/>
      <c r="AC262" s="59"/>
      <c r="AD262" s="59" t="str">
        <f t="shared" si="1266"/>
        <v/>
      </c>
      <c r="AE262" s="128"/>
      <c r="AF262" s="115"/>
      <c r="AG262" s="203"/>
      <c r="AH262" s="204">
        <f t="shared" si="1267"/>
        <v>1.1119759813188034e-002</v>
      </c>
      <c r="AI262" s="204">
        <f t="shared" si="1268"/>
        <v>0</v>
      </c>
      <c r="AJ262" s="205">
        <v>10</v>
      </c>
      <c r="AK262" s="205" t="str">
        <f t="shared" si="1269"/>
        <v/>
      </c>
      <c r="AL262" s="205">
        <f t="shared" si="1270"/>
        <v>0</v>
      </c>
      <c r="AM262" s="205">
        <f t="shared" si="1271"/>
        <v>0</v>
      </c>
      <c r="AN262" s="206" t="str">
        <f t="shared" si="1278"/>
        <v/>
      </c>
      <c r="AO262" s="46" t="str">
        <f t="shared" si="1272"/>
        <v/>
      </c>
      <c r="AP262" s="46" t="str">
        <f t="shared" si="1273"/>
        <v/>
      </c>
    </row>
    <row r="263" ht="18" customHeight="1">
      <c r="A263" s="92" t="s">
        <v>369</v>
      </c>
      <c r="B263" s="93"/>
      <c r="C263" s="167"/>
      <c r="D263" s="167"/>
      <c r="E263" s="167">
        <f>SUM(E16:E262)</f>
        <v>2917</v>
      </c>
      <c r="F263" s="167"/>
      <c r="G263" s="167">
        <f>SUM(G16:G262)</f>
        <v>168</v>
      </c>
      <c r="H263" s="167">
        <f>SUM(H16:H262)</f>
        <v>352.84480355398466</v>
      </c>
      <c r="I263" s="167">
        <f t="shared" ref="I263:AE263" si="1279">SUM(I16:I262)</f>
        <v>11</v>
      </c>
      <c r="J263" s="167">
        <f t="shared" si="1279"/>
        <v>0</v>
      </c>
      <c r="K263" s="167">
        <f t="shared" si="1279"/>
        <v>0</v>
      </c>
      <c r="L263" s="167">
        <f t="shared" si="1279"/>
        <v>0</v>
      </c>
      <c r="M263" s="167">
        <f t="shared" si="1279"/>
        <v>0</v>
      </c>
      <c r="N263" s="167">
        <f t="shared" si="1279"/>
        <v>0</v>
      </c>
      <c r="O263" s="167">
        <f t="shared" si="1279"/>
        <v>52</v>
      </c>
      <c r="P263" s="167">
        <f t="shared" si="1279"/>
        <v>0</v>
      </c>
      <c r="Q263" s="167">
        <f t="shared" si="1279"/>
        <v>0</v>
      </c>
      <c r="R263" s="167">
        <f t="shared" si="1279"/>
        <v>0</v>
      </c>
      <c r="S263" s="167">
        <f t="shared" si="1279"/>
        <v>0</v>
      </c>
      <c r="T263" s="167">
        <f t="shared" si="1279"/>
        <v>0</v>
      </c>
      <c r="U263" s="167">
        <f t="shared" si="1279"/>
        <v>1253.6580086580086</v>
      </c>
      <c r="V263" s="127">
        <f t="shared" si="1279"/>
        <v>290.80000000000007</v>
      </c>
      <c r="W263" s="167"/>
      <c r="X263" s="524">
        <f t="shared" si="1279"/>
        <v>188</v>
      </c>
      <c r="Y263" s="167"/>
      <c r="Z263" s="167">
        <f t="shared" si="1279"/>
        <v>16</v>
      </c>
      <c r="AA263" s="167">
        <f t="shared" si="1279"/>
        <v>0</v>
      </c>
      <c r="AB263" s="167">
        <f t="shared" si="1279"/>
        <v>0</v>
      </c>
      <c r="AC263" s="167">
        <f t="shared" si="1279"/>
        <v>0</v>
      </c>
      <c r="AD263" s="167">
        <f t="shared" si="1279"/>
        <v>188</v>
      </c>
      <c r="AE263" s="167">
        <f t="shared" si="1279"/>
        <v>0</v>
      </c>
    </row>
    <row r="264" ht="0.75" customHeight="1">
      <c r="A264" s="92" t="s">
        <v>370</v>
      </c>
      <c r="B264" s="93"/>
      <c r="C264" s="59"/>
      <c r="D264" s="59"/>
      <c r="E264" s="59"/>
      <c r="F264" s="59"/>
      <c r="G264" s="59"/>
      <c r="H264" s="59">
        <v>52000</v>
      </c>
      <c r="I264" s="59"/>
      <c r="J264" s="59"/>
      <c r="K264" s="59"/>
      <c r="L264" s="59"/>
    </row>
    <row r="265" ht="15.75" hidden="1">
      <c r="A265" s="92" t="s">
        <v>371</v>
      </c>
      <c r="B265" s="93"/>
      <c r="C265" s="59"/>
      <c r="D265" s="59"/>
      <c r="E265" s="59"/>
      <c r="F265" s="59"/>
      <c r="G265" s="59"/>
      <c r="H265" s="59">
        <f>H264-H263</f>
        <v>51647.155196446016</v>
      </c>
      <c r="I265" s="59"/>
      <c r="J265" s="59"/>
      <c r="K265" s="59"/>
      <c r="L265" s="59"/>
    </row>
    <row r="266" ht="15.75" hidden="1">
      <c r="A266" s="92" t="s">
        <v>293</v>
      </c>
      <c r="B266" s="93"/>
      <c r="C266" s="168"/>
      <c r="D266" s="168"/>
      <c r="E266" s="168"/>
      <c r="F266" s="59"/>
      <c r="G266" s="59"/>
      <c r="H266" s="59"/>
      <c r="I266" s="59"/>
      <c r="J266" s="59"/>
      <c r="K266" s="59"/>
      <c r="L266" s="59"/>
    </row>
    <row r="267" ht="10.5" customHeight="1">
      <c r="F267" s="169"/>
      <c r="G267" s="169"/>
      <c r="H267" s="169"/>
      <c r="I267" s="169"/>
      <c r="J267" s="169"/>
      <c r="K267" s="169"/>
      <c r="L267" s="169"/>
    </row>
    <row r="268" ht="5.25" customHeight="1">
      <c r="B268" s="211"/>
    </row>
    <row r="269" ht="125.25" customHeight="1">
      <c r="A269" s="170" t="s">
        <v>461</v>
      </c>
      <c r="B269" s="170"/>
      <c r="C269" s="170"/>
      <c r="D269" s="171"/>
      <c r="E269" s="212"/>
      <c r="F269" s="174"/>
      <c r="G269" s="173" t="s">
        <v>462</v>
      </c>
      <c r="H269" s="173"/>
      <c r="I269" s="174"/>
      <c r="J269" s="175" t="s">
        <v>463</v>
      </c>
      <c r="K269" s="175"/>
      <c r="L269" s="175"/>
      <c r="M269" s="175"/>
    </row>
    <row r="270" ht="20.25">
      <c r="A270" s="176"/>
      <c r="B270" s="171"/>
      <c r="C270" s="171"/>
      <c r="D270" s="171"/>
      <c r="E270" s="177" t="s">
        <v>464</v>
      </c>
      <c r="F270" s="174"/>
      <c r="G270" s="175"/>
      <c r="H270" s="174"/>
      <c r="I270" s="174"/>
      <c r="J270" s="174"/>
      <c r="K270" s="174"/>
      <c r="L270" s="174"/>
      <c r="M270" s="175"/>
    </row>
    <row r="271" ht="15.75"/>
    <row r="272" ht="15.75"/>
    <row r="273" ht="15.75"/>
    <row r="274" ht="15.75"/>
    <row r="275" ht="15.75"/>
    <row r="276" ht="15.75"/>
    <row r="277" ht="15.75"/>
  </sheetData>
  <mergeCells count="110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D51:D53"/>
    <mergeCell ref="G51:G53"/>
    <mergeCell ref="H51:H53"/>
    <mergeCell ref="O51:O53"/>
    <mergeCell ref="U51:U53"/>
    <mergeCell ref="D66:D68"/>
    <mergeCell ref="G66:G68"/>
    <mergeCell ref="H66:H68"/>
    <mergeCell ref="O66:O68"/>
    <mergeCell ref="U66:U68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108:D110"/>
    <mergeCell ref="G108:G110"/>
    <mergeCell ref="H108:H110"/>
    <mergeCell ref="O108:O110"/>
    <mergeCell ref="U108:U110"/>
    <mergeCell ref="D112:D113"/>
    <mergeCell ref="G112:G113"/>
    <mergeCell ref="H112:H113"/>
    <mergeCell ref="O112:O113"/>
    <mergeCell ref="U112:U113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A264:B264"/>
    <mergeCell ref="A265:B265"/>
    <mergeCell ref="A266:B266"/>
    <mergeCell ref="A269:C269"/>
  </mergeCells>
  <conditionalFormatting sqref="AD16:AD262">
    <cfRule type="colorScale" priority="1">
      <colorScale>
        <cfvo type="num" val="0"/>
        <cfvo type="num" val="0"/>
        <color theme="0" tint="0"/>
        <color indexed="2"/>
      </colorScale>
    </cfRule>
  </conditionalFormatting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1" useFirstPageNumber="0" usePrinterDefaults="1" verticalDpi="300"/>
  <headerFooter>
    <oddHeader>&amp;C&amp;P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0">
      <selection activeCell="AD16" activeCellId="0" sqref="AD16"/>
    </sheetView>
  </sheetViews>
  <sheetFormatPr baseColWidth="8" customHeight="1" defaultRowHeight="15.75"/>
  <cols>
    <col bestFit="1" customWidth="1" min="1" max="1" style="42" width="5.2851600000000003"/>
    <col bestFit="1" customWidth="1" min="2" max="2" style="43" width="38.140599999999999"/>
    <col bestFit="1" customWidth="1" min="3" max="3" style="43" width="14"/>
    <col bestFit="1" customWidth="1" min="4" max="4" style="43" width="11.2852"/>
    <col bestFit="1" customWidth="1" min="5" max="5" style="43" width="10.855499999999999"/>
    <col bestFit="1" customWidth="1" min="6" max="6" style="43" width="14.140599999999999"/>
    <col bestFit="1" customWidth="1" min="7" max="7" style="97" width="10.425800000000001"/>
    <col bestFit="1" customWidth="1" min="8" max="8" style="75" width="7.8554700000000004"/>
    <col bestFit="1" customWidth="1" min="9" max="9" style="75" width="15.140599999999999"/>
    <col bestFit="1" customWidth="1" min="10" max="10" style="75" width="9.2851599999999994"/>
    <col bestFit="1" customWidth="1" min="11" max="11" style="75" width="13.425800000000001"/>
    <col bestFit="1" customWidth="1" min="12" max="12" style="75" width="9.8554700000000004"/>
    <col bestFit="1" customWidth="1" min="13" max="13" style="44" width="10.425800000000001"/>
    <col bestFit="1" customWidth="1" min="14" max="16" style="44" width="9.1406299999999998"/>
    <col bestFit="1" customWidth="1" min="17" max="17" style="44" width="10.425800000000001"/>
    <col bestFit="1" customWidth="1" min="18" max="18" style="44" width="9.1406299999999998"/>
    <col bestFit="1" customWidth="1" min="19" max="19" style="44" width="12.140599999999999"/>
    <col bestFit="1" customWidth="1" min="20" max="27" style="44" width="9.1406299999999998"/>
    <col bestFit="1" customWidth="1" min="28" max="28" style="44" width="11.710900000000001"/>
    <col bestFit="1" customWidth="1" min="29" max="29" style="44" width="9.1406299999999998"/>
    <col bestFit="1" customWidth="1" min="30" max="30" style="44" width="12.140599999999999"/>
    <col bestFit="1" customWidth="1" min="31" max="257" style="44" width="9.1406299999999998"/>
  </cols>
  <sheetData>
    <row r="2" ht="15.75">
      <c r="B2" s="44" t="s">
        <v>373</v>
      </c>
      <c r="C2" s="44"/>
      <c r="D2" s="44"/>
      <c r="E2" s="44"/>
      <c r="F2" s="44"/>
      <c r="G2" s="44"/>
      <c r="H2" s="44"/>
      <c r="I2" s="44"/>
      <c r="J2" s="44"/>
      <c r="K2" s="44"/>
      <c r="L2" s="44"/>
    </row>
    <row r="3" ht="15.75">
      <c r="B3" s="44" t="s">
        <v>374</v>
      </c>
      <c r="C3" s="44"/>
      <c r="D3" s="44"/>
      <c r="E3" s="44"/>
      <c r="F3" s="44"/>
      <c r="G3" s="44"/>
      <c r="H3" s="44"/>
      <c r="I3" s="98"/>
      <c r="J3" s="98"/>
      <c r="K3" s="98"/>
      <c r="L3" s="98"/>
    </row>
    <row r="4" ht="15.75">
      <c r="B4" s="45"/>
      <c r="C4" s="98"/>
      <c r="D4" s="98"/>
      <c r="E4" s="98"/>
      <c r="F4" s="98"/>
      <c r="G4" s="98"/>
      <c r="H4" s="98"/>
      <c r="I4" s="98"/>
      <c r="J4" s="98"/>
      <c r="K4" s="98"/>
      <c r="L4" s="98"/>
    </row>
    <row r="5" ht="15.75">
      <c r="B5" s="44" t="s">
        <v>375</v>
      </c>
      <c r="C5" s="44"/>
      <c r="D5" s="44"/>
      <c r="E5" s="44"/>
      <c r="F5" s="44"/>
      <c r="G5" s="44"/>
      <c r="H5" s="44"/>
      <c r="I5" s="44"/>
      <c r="J5" s="44"/>
      <c r="K5" s="44"/>
      <c r="L5" s="44"/>
    </row>
    <row r="6" ht="15.75">
      <c r="B6" s="44" t="s">
        <v>1028</v>
      </c>
      <c r="C6" s="44"/>
      <c r="D6" s="44"/>
      <c r="E6" s="44"/>
      <c r="F6" s="44"/>
      <c r="G6" s="44"/>
      <c r="H6" s="44"/>
      <c r="I6" s="44"/>
      <c r="J6" s="44"/>
      <c r="K6" s="44"/>
      <c r="L6" s="44"/>
    </row>
    <row r="8" ht="3" customHeight="1"/>
    <row r="9" ht="30.75" customHeight="1">
      <c r="A9" s="47" t="s">
        <v>271</v>
      </c>
      <c r="B9" s="48" t="s">
        <v>272</v>
      </c>
      <c r="C9" s="99" t="s">
        <v>377</v>
      </c>
      <c r="D9" s="100" t="s">
        <v>378</v>
      </c>
      <c r="E9" s="101"/>
      <c r="F9" s="99" t="s">
        <v>379</v>
      </c>
      <c r="G9" s="48" t="s">
        <v>380</v>
      </c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7">
        <v>2022</v>
      </c>
      <c r="W9" s="47"/>
      <c r="X9" s="47"/>
      <c r="Y9" s="47"/>
      <c r="Z9" s="47"/>
      <c r="AA9" s="47"/>
      <c r="AB9" s="47"/>
      <c r="AC9" s="47"/>
      <c r="AD9" s="47"/>
      <c r="AE9" s="47"/>
    </row>
    <row r="10" ht="51.75" customHeight="1">
      <c r="A10" s="47"/>
      <c r="B10" s="48"/>
      <c r="C10" s="102"/>
      <c r="D10" s="103"/>
      <c r="E10" s="104"/>
      <c r="F10" s="102"/>
      <c r="G10" s="47" t="s">
        <v>381</v>
      </c>
      <c r="H10" s="47"/>
      <c r="I10" s="47"/>
      <c r="J10" s="47"/>
      <c r="K10" s="47"/>
      <c r="L10" s="47"/>
      <c r="M10" s="47"/>
      <c r="N10" s="47"/>
      <c r="O10" s="47" t="s">
        <v>382</v>
      </c>
      <c r="P10" s="47"/>
      <c r="Q10" s="47"/>
      <c r="R10" s="47"/>
      <c r="S10" s="47"/>
      <c r="T10" s="47"/>
      <c r="U10" s="47"/>
      <c r="V10" s="47" t="s">
        <v>383</v>
      </c>
      <c r="W10" s="47"/>
      <c r="X10" s="47" t="s">
        <v>384</v>
      </c>
      <c r="Y10" s="47"/>
      <c r="Z10" s="47"/>
      <c r="AA10" s="47"/>
      <c r="AB10" s="47"/>
      <c r="AC10" s="47"/>
      <c r="AD10" s="47"/>
      <c r="AE10" s="47"/>
    </row>
    <row r="11" ht="69" customHeight="1">
      <c r="A11" s="47"/>
      <c r="B11" s="48"/>
      <c r="C11" s="102"/>
      <c r="D11" s="105"/>
      <c r="E11" s="106"/>
      <c r="F11" s="102"/>
      <c r="G11" s="47" t="s">
        <v>280</v>
      </c>
      <c r="H11" s="47" t="s">
        <v>385</v>
      </c>
      <c r="I11" s="47" t="s">
        <v>386</v>
      </c>
      <c r="J11" s="47" t="s">
        <v>273</v>
      </c>
      <c r="K11" s="47"/>
      <c r="L11" s="47"/>
      <c r="M11" s="47"/>
      <c r="N11" s="47"/>
      <c r="O11" s="47" t="s">
        <v>280</v>
      </c>
      <c r="P11" s="47" t="s">
        <v>273</v>
      </c>
      <c r="Q11" s="47"/>
      <c r="R11" s="47"/>
      <c r="S11" s="47"/>
      <c r="T11" s="47"/>
      <c r="U11" s="47" t="s">
        <v>387</v>
      </c>
      <c r="V11" s="47" t="s">
        <v>280</v>
      </c>
      <c r="W11" s="47" t="s">
        <v>385</v>
      </c>
      <c r="X11" s="107" t="s">
        <v>280</v>
      </c>
      <c r="Y11" s="107" t="s">
        <v>385</v>
      </c>
      <c r="Z11" s="107" t="s">
        <v>388</v>
      </c>
      <c r="AA11" s="47" t="s">
        <v>273</v>
      </c>
      <c r="AB11" s="47"/>
      <c r="AC11" s="47"/>
      <c r="AD11" s="47"/>
      <c r="AE11" s="47"/>
    </row>
    <row r="12" ht="33.75" customHeight="1">
      <c r="A12" s="47"/>
      <c r="B12" s="48"/>
      <c r="C12" s="102"/>
      <c r="D12" s="47" t="s">
        <v>389</v>
      </c>
      <c r="E12" s="47" t="s">
        <v>390</v>
      </c>
      <c r="F12" s="102"/>
      <c r="G12" s="47"/>
      <c r="H12" s="47"/>
      <c r="I12" s="47"/>
      <c r="J12" s="47" t="s">
        <v>391</v>
      </c>
      <c r="K12" s="47"/>
      <c r="L12" s="47"/>
      <c r="M12" s="47"/>
      <c r="N12" s="47" t="s">
        <v>392</v>
      </c>
      <c r="O12" s="47"/>
      <c r="P12" s="47" t="s">
        <v>391</v>
      </c>
      <c r="Q12" s="47"/>
      <c r="R12" s="47"/>
      <c r="S12" s="47"/>
      <c r="T12" s="47" t="s">
        <v>392</v>
      </c>
      <c r="U12" s="47"/>
      <c r="V12" s="47"/>
      <c r="W12" s="47"/>
      <c r="X12" s="108"/>
      <c r="Y12" s="108"/>
      <c r="Z12" s="108"/>
      <c r="AA12" s="109" t="s">
        <v>391</v>
      </c>
      <c r="AB12" s="110"/>
      <c r="AC12" s="110"/>
      <c r="AD12" s="111"/>
      <c r="AE12" s="47" t="s">
        <v>392</v>
      </c>
    </row>
    <row r="13" ht="179.25" customHeight="1">
      <c r="A13" s="47"/>
      <c r="B13" s="48"/>
      <c r="C13" s="112"/>
      <c r="D13" s="47"/>
      <c r="E13" s="47"/>
      <c r="F13" s="112"/>
      <c r="G13" s="47"/>
      <c r="H13" s="47"/>
      <c r="I13" s="47"/>
      <c r="J13" s="47" t="s">
        <v>393</v>
      </c>
      <c r="K13" s="47" t="s">
        <v>394</v>
      </c>
      <c r="L13" s="47" t="s">
        <v>283</v>
      </c>
      <c r="M13" s="47" t="s">
        <v>395</v>
      </c>
      <c r="N13" s="47"/>
      <c r="O13" s="47"/>
      <c r="P13" s="47" t="s">
        <v>393</v>
      </c>
      <c r="Q13" s="47" t="s">
        <v>394</v>
      </c>
      <c r="R13" s="47" t="s">
        <v>283</v>
      </c>
      <c r="S13" s="47" t="s">
        <v>395</v>
      </c>
      <c r="T13" s="47"/>
      <c r="U13" s="47"/>
      <c r="V13" s="47"/>
      <c r="W13" s="47"/>
      <c r="X13" s="113"/>
      <c r="Y13" s="113"/>
      <c r="Z13" s="113"/>
      <c r="AA13" s="47" t="s">
        <v>393</v>
      </c>
      <c r="AB13" s="47" t="s">
        <v>394</v>
      </c>
      <c r="AC13" s="47" t="s">
        <v>283</v>
      </c>
      <c r="AD13" s="47" t="s">
        <v>395</v>
      </c>
      <c r="AE13" s="47"/>
    </row>
    <row r="14" ht="28.5" customHeight="1">
      <c r="A14" s="46">
        <v>1</v>
      </c>
      <c r="B14" s="76">
        <v>2</v>
      </c>
      <c r="C14" s="46">
        <v>3</v>
      </c>
      <c r="D14" s="46">
        <v>4</v>
      </c>
      <c r="E14" s="46">
        <v>5</v>
      </c>
      <c r="F14" s="46">
        <v>6</v>
      </c>
      <c r="G14" s="46">
        <v>7</v>
      </c>
      <c r="H14" s="46">
        <v>8</v>
      </c>
      <c r="I14" s="46">
        <v>9</v>
      </c>
      <c r="J14" s="46">
        <v>10</v>
      </c>
      <c r="K14" s="46">
        <v>11</v>
      </c>
      <c r="L14" s="46">
        <v>12</v>
      </c>
      <c r="M14" s="46">
        <v>13</v>
      </c>
      <c r="N14" s="46">
        <v>14</v>
      </c>
      <c r="O14" s="46">
        <v>15</v>
      </c>
      <c r="P14" s="46">
        <v>16</v>
      </c>
      <c r="Q14" s="46">
        <v>17</v>
      </c>
      <c r="R14" s="46">
        <v>18</v>
      </c>
      <c r="S14" s="46">
        <v>19</v>
      </c>
      <c r="T14" s="46">
        <v>20</v>
      </c>
      <c r="U14" s="46">
        <v>21</v>
      </c>
      <c r="V14" s="46">
        <v>22</v>
      </c>
      <c r="W14" s="46">
        <v>23</v>
      </c>
      <c r="X14" s="46">
        <v>24</v>
      </c>
      <c r="Y14" s="46">
        <v>25</v>
      </c>
      <c r="Z14" s="46">
        <v>26</v>
      </c>
      <c r="AA14" s="46">
        <v>27</v>
      </c>
      <c r="AB14" s="46">
        <v>28</v>
      </c>
      <c r="AC14" s="46">
        <v>29</v>
      </c>
      <c r="AD14" s="46">
        <v>30</v>
      </c>
      <c r="AE14" s="46">
        <v>31</v>
      </c>
    </row>
    <row r="15" ht="17.25" customHeight="1">
      <c r="A15" s="56"/>
      <c r="B15" s="57" t="s">
        <v>23</v>
      </c>
      <c r="C15" s="122"/>
      <c r="D15" s="122"/>
      <c r="E15" s="122"/>
      <c r="F15" s="123"/>
      <c r="G15" s="62"/>
      <c r="H15" s="62"/>
      <c r="I15" s="62"/>
      <c r="J15" s="62"/>
      <c r="K15" s="62"/>
      <c r="L15" s="62"/>
    </row>
    <row r="16" ht="49.5" customHeight="1">
      <c r="A16" s="46">
        <v>1</v>
      </c>
      <c r="B16" s="58" t="s">
        <v>24</v>
      </c>
      <c r="C16" s="125">
        <f>2022!B5</f>
        <v>67.034000000000006</v>
      </c>
      <c r="D16" s="126">
        <f>2022!DZ5</f>
        <v>21</v>
      </c>
      <c r="E16" s="126">
        <f>2022!EA5</f>
        <v>32</v>
      </c>
      <c r="F16" s="125">
        <f>2022!ED5</f>
        <v>0.47736969299161613</v>
      </c>
      <c r="G16" s="59">
        <f>2021!EH5</f>
        <v>2</v>
      </c>
      <c r="H16" s="127">
        <f t="shared" ref="H16:H79" si="1280">IF(G16&gt;0,G16/D16*100,0)</f>
        <v>9.5238095238095237</v>
      </c>
      <c r="I16" s="59"/>
      <c r="J16" s="59"/>
      <c r="K16" s="59"/>
      <c r="L16" s="59"/>
      <c r="M16" s="59"/>
      <c r="N16" s="59"/>
      <c r="O16" s="90">
        <f>'Добыча 2021'!U15</f>
        <v>0</v>
      </c>
      <c r="P16" s="59"/>
      <c r="Q16" s="59"/>
      <c r="R16" s="59"/>
      <c r="S16" s="59"/>
      <c r="T16" s="59"/>
      <c r="U16" s="59">
        <f t="shared" ref="U16:U79" si="1281">IF(G16=0,0,O16/G16*100)</f>
        <v>0</v>
      </c>
      <c r="V16" s="127">
        <f>2022!EF5</f>
        <v>3.2000000000000002</v>
      </c>
      <c r="W16" s="59">
        <f t="shared" ref="W16:W79" si="1282">IF(V16&gt;0,V16/E16*100,0)</f>
        <v>10</v>
      </c>
      <c r="X16" s="59">
        <f>2022!EH5</f>
        <v>3</v>
      </c>
      <c r="Y16" s="127">
        <f t="shared" ref="Y16:Y79" si="1283">IF(X16&gt;0,X16/E16*100,0)</f>
        <v>9.375</v>
      </c>
      <c r="Z16" s="59"/>
      <c r="AA16" s="59"/>
      <c r="AB16" s="59"/>
      <c r="AC16" s="59"/>
      <c r="AD16" s="59">
        <f t="shared" ref="AD16:AD79" si="1284">IF(AND(ISNUMBER(X16),X16&gt;0),X16,"")</f>
        <v>3</v>
      </c>
      <c r="AE16" s="59"/>
    </row>
    <row r="17" ht="30" customHeight="1">
      <c r="A17" s="46">
        <v>2</v>
      </c>
      <c r="B17" s="60" t="s">
        <v>25</v>
      </c>
      <c r="C17" s="125">
        <f>2022!B6</f>
        <v>10.308</v>
      </c>
      <c r="D17" s="126">
        <f>2022!DZ6</f>
        <v>21</v>
      </c>
      <c r="E17" s="126">
        <f>2022!EA6</f>
        <v>21</v>
      </c>
      <c r="F17" s="125">
        <f>2022!ED6</f>
        <v>2.0372526193247964</v>
      </c>
      <c r="G17" s="59">
        <f>2021!EH6</f>
        <v>2</v>
      </c>
      <c r="H17" s="127">
        <f t="shared" si="1280"/>
        <v>9.5238095238095237</v>
      </c>
      <c r="I17" s="59"/>
      <c r="J17" s="59"/>
      <c r="K17" s="59"/>
      <c r="L17" s="59"/>
      <c r="M17" s="59"/>
      <c r="N17" s="59"/>
      <c r="O17" s="90">
        <f>'Добыча 2021'!U16</f>
        <v>0</v>
      </c>
      <c r="P17" s="59"/>
      <c r="Q17" s="59"/>
      <c r="R17" s="59"/>
      <c r="S17" s="59"/>
      <c r="T17" s="59"/>
      <c r="U17" s="59">
        <f t="shared" si="1281"/>
        <v>0</v>
      </c>
      <c r="V17" s="127">
        <f>2022!EF6</f>
        <v>2.1000000000000001</v>
      </c>
      <c r="W17" s="59">
        <f t="shared" si="1282"/>
        <v>10</v>
      </c>
      <c r="X17" s="59">
        <f>2022!EH6</f>
        <v>2</v>
      </c>
      <c r="Y17" s="127">
        <f t="shared" si="1283"/>
        <v>9.5238095238095237</v>
      </c>
      <c r="Z17" s="59"/>
      <c r="AA17" s="59"/>
      <c r="AB17" s="59"/>
      <c r="AC17" s="59"/>
      <c r="AD17" s="59">
        <f t="shared" si="1284"/>
        <v>2</v>
      </c>
      <c r="AE17" s="59"/>
    </row>
    <row r="18" ht="17.25" customHeight="1">
      <c r="A18" s="87"/>
      <c r="B18" s="61" t="s">
        <v>26</v>
      </c>
      <c r="C18" s="129"/>
      <c r="D18" s="130"/>
      <c r="E18" s="130"/>
      <c r="F18" s="131"/>
      <c r="G18" s="71"/>
      <c r="H18" s="127"/>
      <c r="I18" s="62"/>
      <c r="J18" s="62"/>
      <c r="K18" s="62"/>
      <c r="L18" s="132"/>
      <c r="M18" s="62"/>
      <c r="N18" s="62"/>
      <c r="O18" s="525"/>
      <c r="P18" s="62"/>
      <c r="Q18" s="62"/>
      <c r="R18" s="62"/>
      <c r="S18" s="62"/>
      <c r="T18" s="62"/>
      <c r="U18" s="59"/>
      <c r="V18" s="133"/>
      <c r="W18" s="59"/>
      <c r="X18" s="62"/>
      <c r="Y18" s="127"/>
      <c r="Z18" s="62"/>
      <c r="AA18" s="62"/>
      <c r="AB18" s="62"/>
      <c r="AC18" s="62"/>
      <c r="AD18" s="62" t="str">
        <f t="shared" si="1284"/>
        <v/>
      </c>
      <c r="AE18" s="62"/>
    </row>
    <row r="19" ht="48" customHeight="1">
      <c r="A19" s="46">
        <v>3</v>
      </c>
      <c r="B19" s="58" t="s">
        <v>285</v>
      </c>
      <c r="C19" s="125">
        <f>2022!B8</f>
        <v>397.60000000000002</v>
      </c>
      <c r="D19" s="126">
        <f>2022!DZ8</f>
        <v>0</v>
      </c>
      <c r="E19" s="126">
        <f>2022!EA8</f>
        <v>82</v>
      </c>
      <c r="F19" s="125">
        <f>2022!ED8</f>
        <v>0.20623742454728369</v>
      </c>
      <c r="G19" s="59">
        <f>2021!EH8</f>
        <v>0</v>
      </c>
      <c r="H19" s="127">
        <f t="shared" si="1280"/>
        <v>0</v>
      </c>
      <c r="I19" s="59"/>
      <c r="J19" s="59"/>
      <c r="K19" s="59"/>
      <c r="L19" s="59"/>
      <c r="M19" s="59"/>
      <c r="N19" s="59"/>
      <c r="O19" s="90">
        <f>'Добыча 2021'!U18</f>
        <v>0</v>
      </c>
      <c r="P19" s="59"/>
      <c r="Q19" s="59"/>
      <c r="R19" s="59"/>
      <c r="S19" s="59"/>
      <c r="T19" s="59"/>
      <c r="U19" s="59">
        <f t="shared" si="1281"/>
        <v>0</v>
      </c>
      <c r="V19" s="127">
        <f>2022!EF8</f>
        <v>8.2000000000000011</v>
      </c>
      <c r="W19" s="59">
        <f t="shared" si="1282"/>
        <v>10.000000000000002</v>
      </c>
      <c r="X19" s="59">
        <f>2022!EH8</f>
        <v>8</v>
      </c>
      <c r="Y19" s="127">
        <f t="shared" si="1283"/>
        <v>9.7560975609756095</v>
      </c>
      <c r="Z19" s="59"/>
      <c r="AA19" s="59"/>
      <c r="AB19" s="59"/>
      <c r="AC19" s="59"/>
      <c r="AD19" s="59">
        <f t="shared" si="1284"/>
        <v>8</v>
      </c>
      <c r="AE19" s="59"/>
    </row>
    <row r="20" ht="30">
      <c r="A20" s="46">
        <v>4</v>
      </c>
      <c r="B20" s="63" t="s">
        <v>28</v>
      </c>
      <c r="C20" s="125">
        <f>2022!B9</f>
        <v>236.40000000000001</v>
      </c>
      <c r="D20" s="126">
        <f>2022!DZ9</f>
        <v>0</v>
      </c>
      <c r="E20" s="126">
        <f>2022!EA9</f>
        <v>0</v>
      </c>
      <c r="F20" s="125">
        <f>2022!ED9</f>
        <v>0</v>
      </c>
      <c r="G20" s="59">
        <f>2021!EH9</f>
        <v>0</v>
      </c>
      <c r="H20" s="127">
        <f t="shared" si="1280"/>
        <v>0</v>
      </c>
      <c r="I20" s="59"/>
      <c r="J20" s="59"/>
      <c r="K20" s="59"/>
      <c r="L20" s="59"/>
      <c r="M20" s="59"/>
      <c r="N20" s="59"/>
      <c r="O20" s="90">
        <f>'Добыча 2021'!U19</f>
        <v>0</v>
      </c>
      <c r="P20" s="59"/>
      <c r="Q20" s="59"/>
      <c r="R20" s="59"/>
      <c r="S20" s="59"/>
      <c r="T20" s="59"/>
      <c r="U20" s="59">
        <f t="shared" si="1281"/>
        <v>0</v>
      </c>
      <c r="V20" s="127">
        <f>2022!EF9</f>
        <v>0</v>
      </c>
      <c r="W20" s="59">
        <f t="shared" si="1282"/>
        <v>0</v>
      </c>
      <c r="X20" s="59">
        <f>2022!EH9</f>
        <v>0</v>
      </c>
      <c r="Y20" s="127">
        <f t="shared" si="1283"/>
        <v>0</v>
      </c>
      <c r="Z20" s="59"/>
      <c r="AA20" s="59"/>
      <c r="AB20" s="59"/>
      <c r="AC20" s="59"/>
      <c r="AD20" s="59" t="str">
        <f t="shared" si="1284"/>
        <v/>
      </c>
      <c r="AE20" s="59"/>
    </row>
    <row r="21" ht="17.25" customHeight="1">
      <c r="A21" s="87"/>
      <c r="B21" s="61" t="s">
        <v>46</v>
      </c>
      <c r="C21" s="129"/>
      <c r="D21" s="130"/>
      <c r="E21" s="130"/>
      <c r="F21" s="134"/>
      <c r="G21" s="71"/>
      <c r="H21" s="127"/>
      <c r="I21" s="62"/>
      <c r="J21" s="62"/>
      <c r="K21" s="62"/>
      <c r="L21" s="132"/>
      <c r="M21" s="62"/>
      <c r="N21" s="62"/>
      <c r="O21" s="62"/>
      <c r="P21" s="62"/>
      <c r="Q21" s="62"/>
      <c r="R21" s="62"/>
      <c r="S21" s="62"/>
      <c r="T21" s="62"/>
      <c r="U21" s="59"/>
      <c r="V21" s="133"/>
      <c r="W21" s="59"/>
      <c r="X21" s="62"/>
      <c r="Y21" s="127"/>
      <c r="Z21" s="62"/>
      <c r="AA21" s="62"/>
      <c r="AB21" s="62"/>
      <c r="AC21" s="62"/>
      <c r="AD21" s="62" t="str">
        <f t="shared" si="1284"/>
        <v/>
      </c>
      <c r="AE21" s="62"/>
    </row>
    <row r="22" ht="45">
      <c r="A22" s="46">
        <v>5</v>
      </c>
      <c r="B22" s="58" t="s">
        <v>286</v>
      </c>
      <c r="C22" s="125">
        <f>2022!B11</f>
        <v>225.40000000000001</v>
      </c>
      <c r="D22" s="126">
        <f>2022!DZ11</f>
        <v>15</v>
      </c>
      <c r="E22" s="126">
        <f>2022!EA11</f>
        <v>15</v>
      </c>
      <c r="F22" s="125">
        <f>2022!ED11</f>
        <v>6.6548358473824315e-002</v>
      </c>
      <c r="G22" s="59">
        <f>2021!EH11</f>
        <v>1</v>
      </c>
      <c r="H22" s="127">
        <f t="shared" si="1280"/>
        <v>6.666666666666667</v>
      </c>
      <c r="I22" s="59"/>
      <c r="J22" s="59"/>
      <c r="K22" s="59"/>
      <c r="L22" s="59"/>
      <c r="M22" s="59"/>
      <c r="N22" s="59"/>
      <c r="O22" s="59">
        <f>'Добыча 2021'!U21</f>
        <v>0</v>
      </c>
      <c r="P22" s="59"/>
      <c r="Q22" s="59"/>
      <c r="R22" s="59"/>
      <c r="S22" s="59"/>
      <c r="T22" s="59"/>
      <c r="U22" s="59">
        <f t="shared" si="1281"/>
        <v>0</v>
      </c>
      <c r="V22" s="127">
        <f>2022!EF11</f>
        <v>1.5</v>
      </c>
      <c r="W22" s="59">
        <f t="shared" si="1282"/>
        <v>10</v>
      </c>
      <c r="X22" s="59">
        <f>2022!EH11</f>
        <v>1</v>
      </c>
      <c r="Y22" s="127">
        <f t="shared" si="1283"/>
        <v>6.666666666666667</v>
      </c>
      <c r="Z22" s="59"/>
      <c r="AA22" s="59"/>
      <c r="AB22" s="59"/>
      <c r="AC22" s="59"/>
      <c r="AD22" s="59">
        <f t="shared" si="1284"/>
        <v>1</v>
      </c>
      <c r="AE22" s="59"/>
    </row>
    <row r="23" ht="45">
      <c r="A23" s="46">
        <v>6</v>
      </c>
      <c r="B23" s="58" t="s">
        <v>48</v>
      </c>
      <c r="C23" s="125">
        <f>2022!B12</f>
        <v>358.69999999999999</v>
      </c>
      <c r="D23" s="126">
        <f>2022!DZ12</f>
        <v>15</v>
      </c>
      <c r="E23" s="126">
        <f>2022!EA12</f>
        <v>15</v>
      </c>
      <c r="F23" s="125">
        <f>2022!ED12</f>
        <v>4.1817674937273487e-002</v>
      </c>
      <c r="G23" s="59">
        <f>2021!EH12</f>
        <v>1</v>
      </c>
      <c r="H23" s="127">
        <f t="shared" si="1280"/>
        <v>6.666666666666667</v>
      </c>
      <c r="I23" s="59"/>
      <c r="J23" s="59"/>
      <c r="K23" s="59"/>
      <c r="L23" s="59"/>
      <c r="M23" s="59"/>
      <c r="N23" s="59"/>
      <c r="O23" s="59">
        <f>'Добыча 2021'!U22</f>
        <v>0</v>
      </c>
      <c r="P23" s="59"/>
      <c r="Q23" s="59"/>
      <c r="R23" s="59"/>
      <c r="S23" s="59"/>
      <c r="T23" s="59"/>
      <c r="U23" s="59">
        <f t="shared" si="1281"/>
        <v>0</v>
      </c>
      <c r="V23" s="127">
        <f>2022!EF12</f>
        <v>1.5</v>
      </c>
      <c r="W23" s="59">
        <f t="shared" si="1282"/>
        <v>10</v>
      </c>
      <c r="X23" s="59">
        <f>2022!EH12</f>
        <v>1</v>
      </c>
      <c r="Y23" s="127">
        <f t="shared" si="1283"/>
        <v>6.666666666666667</v>
      </c>
      <c r="Z23" s="59"/>
      <c r="AA23" s="59"/>
      <c r="AB23" s="59"/>
      <c r="AC23" s="59"/>
      <c r="AD23" s="59">
        <f t="shared" si="1284"/>
        <v>1</v>
      </c>
      <c r="AE23" s="59"/>
    </row>
    <row r="24" ht="30">
      <c r="A24" s="46">
        <v>7</v>
      </c>
      <c r="B24" s="64" t="s">
        <v>50</v>
      </c>
      <c r="C24" s="125">
        <f>2022!B13</f>
        <v>57.560000000000002</v>
      </c>
      <c r="D24" s="126">
        <f>2022!DZ13</f>
        <v>0</v>
      </c>
      <c r="E24" s="126">
        <f>2022!EA13</f>
        <v>0</v>
      </c>
      <c r="F24" s="125">
        <f>2022!ED13</f>
        <v>0</v>
      </c>
      <c r="G24" s="59">
        <f>2021!EH13</f>
        <v>0</v>
      </c>
      <c r="H24" s="127">
        <f t="shared" si="1280"/>
        <v>0</v>
      </c>
      <c r="I24" s="59"/>
      <c r="J24" s="59"/>
      <c r="K24" s="59"/>
      <c r="L24" s="59"/>
      <c r="M24" s="59"/>
      <c r="N24" s="59"/>
      <c r="O24" s="59">
        <f>'Добыча 2021'!U23</f>
        <v>0</v>
      </c>
      <c r="P24" s="59"/>
      <c r="Q24" s="59"/>
      <c r="R24" s="59"/>
      <c r="S24" s="59"/>
      <c r="T24" s="59"/>
      <c r="U24" s="59">
        <f t="shared" si="1281"/>
        <v>0</v>
      </c>
      <c r="V24" s="127">
        <f>2022!EF13</f>
        <v>0</v>
      </c>
      <c r="W24" s="59">
        <f t="shared" si="1282"/>
        <v>0</v>
      </c>
      <c r="X24" s="59">
        <f>2022!EH13</f>
        <v>0</v>
      </c>
      <c r="Y24" s="127">
        <f t="shared" si="1283"/>
        <v>0</v>
      </c>
      <c r="Z24" s="59"/>
      <c r="AA24" s="59"/>
      <c r="AB24" s="59"/>
      <c r="AC24" s="59"/>
      <c r="AD24" s="59" t="str">
        <f t="shared" si="1284"/>
        <v/>
      </c>
      <c r="AE24" s="59"/>
    </row>
    <row r="25" ht="45">
      <c r="A25" s="46">
        <v>8</v>
      </c>
      <c r="B25" s="64" t="s">
        <v>51</v>
      </c>
      <c r="C25" s="125">
        <f>2022!B14</f>
        <v>335.70999999999998</v>
      </c>
      <c r="D25" s="126">
        <f>2022!DZ14</f>
        <v>0</v>
      </c>
      <c r="E25" s="126">
        <f>2022!EA14</f>
        <v>16</v>
      </c>
      <c r="F25" s="125">
        <f>2022!ED14</f>
        <v>4.7660182895951864e-002</v>
      </c>
      <c r="G25" s="59">
        <f>2021!EH14</f>
        <v>0</v>
      </c>
      <c r="H25" s="127">
        <f t="shared" si="1280"/>
        <v>0</v>
      </c>
      <c r="I25" s="59"/>
      <c r="J25" s="59"/>
      <c r="K25" s="59"/>
      <c r="L25" s="59"/>
      <c r="M25" s="59"/>
      <c r="N25" s="59"/>
      <c r="O25" s="59">
        <f>'Добыча 2021'!U24</f>
        <v>0</v>
      </c>
      <c r="P25" s="59"/>
      <c r="Q25" s="59"/>
      <c r="R25" s="59"/>
      <c r="S25" s="59"/>
      <c r="T25" s="59"/>
      <c r="U25" s="59">
        <f t="shared" si="1281"/>
        <v>0</v>
      </c>
      <c r="V25" s="127">
        <f>2022!EF14</f>
        <v>1.6000000000000001</v>
      </c>
      <c r="W25" s="59">
        <f t="shared" si="1282"/>
        <v>10</v>
      </c>
      <c r="X25" s="59">
        <f>2022!EH14</f>
        <v>0</v>
      </c>
      <c r="Y25" s="127">
        <f t="shared" si="1283"/>
        <v>0</v>
      </c>
      <c r="Z25" s="59"/>
      <c r="AA25" s="59"/>
      <c r="AB25" s="59"/>
      <c r="AC25" s="59"/>
      <c r="AD25" s="59" t="str">
        <f t="shared" si="1284"/>
        <v/>
      </c>
      <c r="AE25" s="59"/>
    </row>
    <row r="26" ht="45">
      <c r="A26" s="46">
        <v>9</v>
      </c>
      <c r="B26" s="65" t="s">
        <v>287</v>
      </c>
      <c r="C26" s="125">
        <f>2022!B15</f>
        <v>164.08600000000001</v>
      </c>
      <c r="D26" s="126">
        <f>2022!DZ15</f>
        <v>0</v>
      </c>
      <c r="E26" s="126">
        <f>2022!EA15</f>
        <v>0</v>
      </c>
      <c r="F26" s="125">
        <f>2022!ED15</f>
        <v>0</v>
      </c>
      <c r="G26" s="59">
        <f>2021!EH15</f>
        <v>0</v>
      </c>
      <c r="H26" s="127">
        <f t="shared" si="1280"/>
        <v>0</v>
      </c>
      <c r="I26" s="59"/>
      <c r="J26" s="59"/>
      <c r="K26" s="59"/>
      <c r="L26" s="59"/>
      <c r="M26" s="59"/>
      <c r="N26" s="59"/>
      <c r="O26" s="59">
        <f>'Добыча 2021'!U25</f>
        <v>0</v>
      </c>
      <c r="P26" s="59"/>
      <c r="Q26" s="59"/>
      <c r="R26" s="59"/>
      <c r="S26" s="59"/>
      <c r="T26" s="59"/>
      <c r="U26" s="59">
        <f t="shared" si="1281"/>
        <v>0</v>
      </c>
      <c r="V26" s="127">
        <f>2022!EF15</f>
        <v>0</v>
      </c>
      <c r="W26" s="59">
        <f t="shared" si="1282"/>
        <v>0</v>
      </c>
      <c r="X26" s="59">
        <f>2022!EH15</f>
        <v>0</v>
      </c>
      <c r="Y26" s="127">
        <f t="shared" si="1283"/>
        <v>0</v>
      </c>
      <c r="Z26" s="59"/>
      <c r="AA26" s="59"/>
      <c r="AB26" s="59"/>
      <c r="AC26" s="59"/>
      <c r="AD26" s="59" t="str">
        <f t="shared" si="1284"/>
        <v/>
      </c>
      <c r="AE26" s="59"/>
    </row>
    <row r="27" ht="45">
      <c r="A27" s="46">
        <v>10</v>
      </c>
      <c r="B27" s="65" t="s">
        <v>288</v>
      </c>
      <c r="C27" s="125">
        <f>2022!B16</f>
        <v>371.93000000000001</v>
      </c>
      <c r="D27" s="126">
        <f>2022!DZ16</f>
        <v>0</v>
      </c>
      <c r="E27" s="126">
        <f>2022!EA16</f>
        <v>0</v>
      </c>
      <c r="F27" s="125">
        <f>2022!ED16</f>
        <v>0</v>
      </c>
      <c r="G27" s="59">
        <f>2021!EH16</f>
        <v>0</v>
      </c>
      <c r="H27" s="127">
        <f t="shared" si="1280"/>
        <v>0</v>
      </c>
      <c r="I27" s="59"/>
      <c r="J27" s="59"/>
      <c r="K27" s="59"/>
      <c r="L27" s="59"/>
      <c r="M27" s="59"/>
      <c r="N27" s="59"/>
      <c r="O27" s="59">
        <f>'Добыча 2021'!U26</f>
        <v>0</v>
      </c>
      <c r="P27" s="59"/>
      <c r="Q27" s="59"/>
      <c r="R27" s="59"/>
      <c r="S27" s="59"/>
      <c r="T27" s="59"/>
      <c r="U27" s="59">
        <f t="shared" si="1281"/>
        <v>0</v>
      </c>
      <c r="V27" s="127">
        <f>2022!EF16</f>
        <v>0</v>
      </c>
      <c r="W27" s="59">
        <f t="shared" si="1282"/>
        <v>0</v>
      </c>
      <c r="X27" s="59">
        <f>2022!EH16</f>
        <v>0</v>
      </c>
      <c r="Y27" s="127">
        <f t="shared" si="1283"/>
        <v>0</v>
      </c>
      <c r="Z27" s="59"/>
      <c r="AA27" s="59"/>
      <c r="AB27" s="59"/>
      <c r="AC27" s="59"/>
      <c r="AD27" s="59" t="str">
        <f t="shared" si="1284"/>
        <v/>
      </c>
      <c r="AE27" s="59"/>
    </row>
    <row r="28" ht="45">
      <c r="A28" s="46">
        <v>11</v>
      </c>
      <c r="B28" s="65" t="s">
        <v>289</v>
      </c>
      <c r="C28" s="125">
        <f>2022!B17</f>
        <v>291.029</v>
      </c>
      <c r="D28" s="126">
        <f>2022!DZ17</f>
        <v>56</v>
      </c>
      <c r="E28" s="126">
        <f>2022!EA17</f>
        <v>56</v>
      </c>
      <c r="F28" s="125">
        <f>2022!ED17</f>
        <v>0.1924206865982428</v>
      </c>
      <c r="G28" s="59">
        <f>2021!EH17</f>
        <v>5</v>
      </c>
      <c r="H28" s="127">
        <f t="shared" si="1280"/>
        <v>8.9285714285714288</v>
      </c>
      <c r="I28" s="59"/>
      <c r="J28" s="59"/>
      <c r="K28" s="59"/>
      <c r="L28" s="59"/>
      <c r="M28" s="59"/>
      <c r="N28" s="59"/>
      <c r="O28" s="59">
        <f>'Добыча 2021'!U27</f>
        <v>0</v>
      </c>
      <c r="P28" s="59"/>
      <c r="Q28" s="59"/>
      <c r="R28" s="59"/>
      <c r="S28" s="59"/>
      <c r="T28" s="59"/>
      <c r="U28" s="59">
        <f t="shared" si="1281"/>
        <v>0</v>
      </c>
      <c r="V28" s="127">
        <f>2022!EF17</f>
        <v>5.6000000000000005</v>
      </c>
      <c r="W28" s="59">
        <f t="shared" si="1282"/>
        <v>10</v>
      </c>
      <c r="X28" s="59">
        <f>2022!EH17</f>
        <v>5</v>
      </c>
      <c r="Y28" s="127">
        <f t="shared" si="1283"/>
        <v>8.9285714285714288</v>
      </c>
      <c r="Z28" s="59"/>
      <c r="AA28" s="59"/>
      <c r="AB28" s="59"/>
      <c r="AC28" s="59"/>
      <c r="AD28" s="59">
        <f t="shared" si="1284"/>
        <v>5</v>
      </c>
      <c r="AE28" s="59"/>
    </row>
    <row r="29" ht="45">
      <c r="A29" s="46">
        <v>12</v>
      </c>
      <c r="B29" s="65" t="s">
        <v>407</v>
      </c>
      <c r="C29" s="125">
        <f>2022!B18</f>
        <v>170.64400000000001</v>
      </c>
      <c r="D29" s="126">
        <f>2022!DZ18</f>
        <v>0</v>
      </c>
      <c r="E29" s="126">
        <f>2022!EA18</f>
        <v>8</v>
      </c>
      <c r="F29" s="125">
        <f>2022!ED18</f>
        <v>4.6881226412882962e-002</v>
      </c>
      <c r="G29" s="59">
        <f>2021!EH18</f>
        <v>0</v>
      </c>
      <c r="H29" s="127">
        <f t="shared" si="1280"/>
        <v>0</v>
      </c>
      <c r="I29" s="59"/>
      <c r="J29" s="59"/>
      <c r="K29" s="59"/>
      <c r="L29" s="59"/>
      <c r="M29" s="59"/>
      <c r="N29" s="59"/>
      <c r="O29" s="59">
        <f>'Добыча 2021'!U28</f>
        <v>0</v>
      </c>
      <c r="P29" s="59"/>
      <c r="Q29" s="59"/>
      <c r="R29" s="59"/>
      <c r="S29" s="59"/>
      <c r="T29" s="59"/>
      <c r="U29" s="59">
        <f t="shared" si="1281"/>
        <v>0</v>
      </c>
      <c r="V29" s="127">
        <f>2022!EF18</f>
        <v>0.80000000000000004</v>
      </c>
      <c r="W29" s="59">
        <f t="shared" si="1282"/>
        <v>10</v>
      </c>
      <c r="X29" s="59">
        <f>2022!EH18</f>
        <v>0</v>
      </c>
      <c r="Y29" s="127">
        <f t="shared" si="1283"/>
        <v>0</v>
      </c>
      <c r="Z29" s="59"/>
      <c r="AA29" s="59"/>
      <c r="AB29" s="59"/>
      <c r="AC29" s="59"/>
      <c r="AD29" s="59" t="str">
        <f t="shared" si="1284"/>
        <v/>
      </c>
      <c r="AE29" s="59"/>
    </row>
    <row r="30" ht="30" customHeight="1">
      <c r="A30" s="46">
        <v>13</v>
      </c>
      <c r="B30" s="65" t="s">
        <v>291</v>
      </c>
      <c r="C30" s="125">
        <f>2022!B19</f>
        <v>50</v>
      </c>
      <c r="D30" s="126">
        <f>2022!DZ19</f>
        <v>0</v>
      </c>
      <c r="E30" s="126">
        <f>2022!EA19</f>
        <v>0</v>
      </c>
      <c r="F30" s="125">
        <f>2022!ED19</f>
        <v>0</v>
      </c>
      <c r="G30" s="59">
        <f>2021!EH19</f>
        <v>0</v>
      </c>
      <c r="H30" s="127">
        <f t="shared" si="1280"/>
        <v>0</v>
      </c>
      <c r="I30" s="59"/>
      <c r="J30" s="59"/>
      <c r="K30" s="59"/>
      <c r="L30" s="59"/>
      <c r="M30" s="59"/>
      <c r="N30" s="59"/>
      <c r="O30" s="59">
        <f>'Добыча 2021'!U29</f>
        <v>0</v>
      </c>
      <c r="P30" s="59"/>
      <c r="Q30" s="59"/>
      <c r="R30" s="59"/>
      <c r="S30" s="59"/>
      <c r="T30" s="59"/>
      <c r="U30" s="59">
        <f t="shared" si="1281"/>
        <v>0</v>
      </c>
      <c r="V30" s="127">
        <f>2022!EF19</f>
        <v>0</v>
      </c>
      <c r="W30" s="59">
        <f t="shared" si="1282"/>
        <v>0</v>
      </c>
      <c r="X30" s="59">
        <f>2022!EH19</f>
        <v>0</v>
      </c>
      <c r="Y30" s="127">
        <f t="shared" si="1283"/>
        <v>0</v>
      </c>
      <c r="Z30" s="59"/>
      <c r="AA30" s="59"/>
      <c r="AB30" s="59"/>
      <c r="AC30" s="59"/>
      <c r="AD30" s="59" t="str">
        <f t="shared" si="1284"/>
        <v/>
      </c>
      <c r="AE30" s="59"/>
    </row>
    <row r="31" ht="48" customHeight="1">
      <c r="A31" s="46">
        <v>14</v>
      </c>
      <c r="B31" s="137" t="s">
        <v>408</v>
      </c>
      <c r="C31" s="125">
        <f>2022!B20</f>
        <v>434.36000000000001</v>
      </c>
      <c r="D31" s="138">
        <f>2022!DZ20</f>
        <v>0</v>
      </c>
      <c r="E31" s="126">
        <f>2022!EA20</f>
        <v>0</v>
      </c>
      <c r="F31" s="125">
        <f>2022!ED20</f>
        <v>0</v>
      </c>
      <c r="G31" s="80">
        <f>2021!EH20</f>
        <v>0</v>
      </c>
      <c r="H31" s="139">
        <f t="shared" si="1280"/>
        <v>0</v>
      </c>
      <c r="I31" s="71"/>
      <c r="J31" s="71"/>
      <c r="K31" s="71"/>
      <c r="L31" s="140"/>
      <c r="M31" s="59"/>
      <c r="N31" s="59"/>
      <c r="O31" s="80">
        <f>'Добыча 2021'!U30</f>
        <v>0</v>
      </c>
      <c r="P31" s="59"/>
      <c r="Q31" s="59"/>
      <c r="R31" s="59"/>
      <c r="S31" s="59"/>
      <c r="T31" s="59"/>
      <c r="U31" s="80">
        <f t="shared" si="1281"/>
        <v>0</v>
      </c>
      <c r="V31" s="127">
        <f>2022!EF20</f>
        <v>0</v>
      </c>
      <c r="W31" s="59">
        <f t="shared" si="1282"/>
        <v>0</v>
      </c>
      <c r="X31" s="59">
        <f>2022!EH20</f>
        <v>0</v>
      </c>
      <c r="Y31" s="127">
        <f t="shared" si="1283"/>
        <v>0</v>
      </c>
      <c r="Z31" s="59"/>
      <c r="AA31" s="59"/>
      <c r="AB31" s="59"/>
      <c r="AC31" s="59"/>
      <c r="AD31" s="59" t="str">
        <f t="shared" si="1284"/>
        <v/>
      </c>
      <c r="AE31" s="59"/>
    </row>
    <row r="32" ht="45">
      <c r="A32" s="46">
        <v>15</v>
      </c>
      <c r="B32" s="141" t="s">
        <v>409</v>
      </c>
      <c r="C32" s="125">
        <f>2022!B21</f>
        <v>182.90000000000001</v>
      </c>
      <c r="D32" s="142"/>
      <c r="E32" s="126">
        <f>2022!EA21</f>
        <v>0</v>
      </c>
      <c r="F32" s="125">
        <f>2022!ED21</f>
        <v>0</v>
      </c>
      <c r="G32" s="82"/>
      <c r="H32" s="143"/>
      <c r="I32" s="62"/>
      <c r="J32" s="62"/>
      <c r="K32" s="62"/>
      <c r="L32" s="132"/>
      <c r="M32" s="59"/>
      <c r="N32" s="59"/>
      <c r="O32" s="82"/>
      <c r="P32" s="59"/>
      <c r="Q32" s="59"/>
      <c r="R32" s="59"/>
      <c r="S32" s="59"/>
      <c r="T32" s="59"/>
      <c r="U32" s="82"/>
      <c r="V32" s="127">
        <f>2022!EF21</f>
        <v>0</v>
      </c>
      <c r="W32" s="59">
        <f t="shared" si="1282"/>
        <v>0</v>
      </c>
      <c r="X32" s="59">
        <f>2022!EH21</f>
        <v>0</v>
      </c>
      <c r="Y32" s="127">
        <f t="shared" si="1283"/>
        <v>0</v>
      </c>
      <c r="Z32" s="59"/>
      <c r="AA32" s="59"/>
      <c r="AB32" s="59"/>
      <c r="AC32" s="59"/>
      <c r="AD32" s="59" t="str">
        <f t="shared" si="1284"/>
        <v/>
      </c>
      <c r="AE32" s="59"/>
    </row>
    <row r="33" ht="15.75">
      <c r="A33" s="46"/>
      <c r="B33" s="61" t="s">
        <v>35</v>
      </c>
      <c r="C33" s="129"/>
      <c r="D33" s="130"/>
      <c r="E33" s="130"/>
      <c r="F33" s="131"/>
      <c r="G33" s="59"/>
      <c r="H33" s="127"/>
      <c r="I33" s="59"/>
      <c r="J33" s="59"/>
      <c r="K33" s="59"/>
      <c r="L33" s="59"/>
      <c r="M33" s="62"/>
      <c r="N33" s="62"/>
      <c r="O33" s="62"/>
      <c r="P33" s="62"/>
      <c r="Q33" s="62"/>
      <c r="R33" s="62"/>
      <c r="S33" s="62"/>
      <c r="T33" s="62"/>
      <c r="U33" s="59"/>
      <c r="V33" s="133"/>
      <c r="W33" s="59"/>
      <c r="X33" s="62"/>
      <c r="Y33" s="127"/>
      <c r="Z33" s="62"/>
      <c r="AA33" s="62"/>
      <c r="AB33" s="62"/>
      <c r="AC33" s="62"/>
      <c r="AD33" s="62" t="str">
        <f t="shared" si="1284"/>
        <v/>
      </c>
      <c r="AE33" s="62"/>
    </row>
    <row r="34" ht="32.25" customHeight="1">
      <c r="A34" s="46">
        <v>16</v>
      </c>
      <c r="B34" s="58" t="s">
        <v>36</v>
      </c>
      <c r="C34" s="125">
        <f>2022!B23</f>
        <v>8592.01953125</v>
      </c>
      <c r="D34" s="126">
        <f>2022!DZ23</f>
        <v>0</v>
      </c>
      <c r="E34" s="126">
        <f>2022!EA23</f>
        <v>0</v>
      </c>
      <c r="F34" s="125">
        <f>2022!ED23</f>
        <v>0</v>
      </c>
      <c r="G34" s="59">
        <f>2021!EH22</f>
        <v>0</v>
      </c>
      <c r="H34" s="127">
        <f t="shared" si="1280"/>
        <v>0</v>
      </c>
      <c r="I34" s="59"/>
      <c r="J34" s="59"/>
      <c r="K34" s="59"/>
      <c r="L34" s="59"/>
      <c r="M34" s="59"/>
      <c r="N34" s="59"/>
      <c r="O34" s="59">
        <f>'Добыча 2021'!U32</f>
        <v>0</v>
      </c>
      <c r="P34" s="59"/>
      <c r="Q34" s="59"/>
      <c r="R34" s="59"/>
      <c r="S34" s="59"/>
      <c r="T34" s="59"/>
      <c r="U34" s="59">
        <f t="shared" si="1281"/>
        <v>0</v>
      </c>
      <c r="V34" s="127">
        <f>2022!EF23</f>
        <v>0</v>
      </c>
      <c r="W34" s="59">
        <f t="shared" si="1282"/>
        <v>0</v>
      </c>
      <c r="X34" s="59">
        <f>2022!EH23</f>
        <v>0</v>
      </c>
      <c r="Y34" s="127">
        <f t="shared" si="1283"/>
        <v>0</v>
      </c>
      <c r="Z34" s="59"/>
      <c r="AA34" s="59"/>
      <c r="AB34" s="59"/>
      <c r="AC34" s="59"/>
      <c r="AD34" s="59" t="str">
        <f t="shared" si="1284"/>
        <v/>
      </c>
      <c r="AE34" s="59"/>
    </row>
    <row r="35" ht="15.75">
      <c r="A35" s="46"/>
      <c r="B35" s="61" t="s">
        <v>58</v>
      </c>
      <c r="C35" s="129"/>
      <c r="D35" s="130"/>
      <c r="E35" s="130"/>
      <c r="F35" s="131"/>
      <c r="G35" s="59"/>
      <c r="H35" s="127"/>
      <c r="I35" s="59"/>
      <c r="J35" s="59"/>
      <c r="K35" s="59"/>
      <c r="L35" s="59"/>
      <c r="M35" s="71"/>
      <c r="N35" s="71"/>
      <c r="O35" s="71"/>
      <c r="P35" s="71"/>
      <c r="Q35" s="71"/>
      <c r="R35" s="71"/>
      <c r="S35" s="71"/>
      <c r="T35" s="71"/>
      <c r="U35" s="59"/>
      <c r="V35" s="144"/>
      <c r="W35" s="59"/>
      <c r="X35" s="71"/>
      <c r="Y35" s="127"/>
      <c r="Z35" s="71"/>
      <c r="AA35" s="71"/>
      <c r="AB35" s="71"/>
      <c r="AC35" s="71"/>
      <c r="AD35" s="71" t="str">
        <f t="shared" si="1284"/>
        <v/>
      </c>
      <c r="AE35" s="71"/>
    </row>
    <row r="36" ht="30">
      <c r="A36" s="46">
        <v>17</v>
      </c>
      <c r="B36" s="72" t="s">
        <v>60</v>
      </c>
      <c r="C36" s="125">
        <f>2022!B26</f>
        <v>1576.173</v>
      </c>
      <c r="D36" s="126">
        <f>2022!DZ26</f>
        <v>0</v>
      </c>
      <c r="E36" s="126">
        <f>2022!EA26</f>
        <v>0</v>
      </c>
      <c r="F36" s="125">
        <f>2022!ED26</f>
        <v>0</v>
      </c>
      <c r="G36" s="59">
        <f>2021!EH25</f>
        <v>0</v>
      </c>
      <c r="H36" s="127">
        <f t="shared" si="1280"/>
        <v>0</v>
      </c>
      <c r="I36" s="59"/>
      <c r="J36" s="59"/>
      <c r="K36" s="59"/>
      <c r="L36" s="59"/>
      <c r="M36" s="59"/>
      <c r="N36" s="59"/>
      <c r="O36" s="59">
        <f>'Добыча 2021'!U35</f>
        <v>0</v>
      </c>
      <c r="P36" s="59"/>
      <c r="Q36" s="59"/>
      <c r="R36" s="59"/>
      <c r="S36" s="59"/>
      <c r="T36" s="59"/>
      <c r="U36" s="59">
        <f t="shared" si="1281"/>
        <v>0</v>
      </c>
      <c r="V36" s="127">
        <f>2022!EF26</f>
        <v>0</v>
      </c>
      <c r="W36" s="59">
        <f t="shared" si="1282"/>
        <v>0</v>
      </c>
      <c r="X36" s="59">
        <f>2022!EH26</f>
        <v>0</v>
      </c>
      <c r="Y36" s="127">
        <f t="shared" si="1283"/>
        <v>0</v>
      </c>
      <c r="Z36" s="59"/>
      <c r="AA36" s="59"/>
      <c r="AB36" s="59"/>
      <c r="AC36" s="59"/>
      <c r="AD36" s="59" t="str">
        <f t="shared" si="1284"/>
        <v/>
      </c>
      <c r="AE36" s="59"/>
    </row>
    <row r="37" ht="45">
      <c r="A37" s="46">
        <v>18</v>
      </c>
      <c r="B37" s="72" t="s">
        <v>59</v>
      </c>
      <c r="C37" s="125">
        <f>2022!B27</f>
        <v>116.81</v>
      </c>
      <c r="D37" s="126">
        <f>2022!DZ27</f>
        <v>0</v>
      </c>
      <c r="E37" s="126">
        <f>2022!EA27</f>
        <v>0</v>
      </c>
      <c r="F37" s="125">
        <f>2022!ED27</f>
        <v>0</v>
      </c>
      <c r="G37" s="59">
        <f>2021!EH26</f>
        <v>0</v>
      </c>
      <c r="H37" s="127">
        <f t="shared" si="1280"/>
        <v>0</v>
      </c>
      <c r="I37" s="59"/>
      <c r="J37" s="59"/>
      <c r="K37" s="59"/>
      <c r="L37" s="59"/>
      <c r="M37" s="59"/>
      <c r="N37" s="59"/>
      <c r="O37" s="59">
        <f>'Добыча 2021'!U36</f>
        <v>0</v>
      </c>
      <c r="P37" s="59"/>
      <c r="Q37" s="59"/>
      <c r="R37" s="59"/>
      <c r="S37" s="59"/>
      <c r="T37" s="59"/>
      <c r="U37" s="59">
        <f t="shared" si="1281"/>
        <v>0</v>
      </c>
      <c r="V37" s="127">
        <f>2022!EF27</f>
        <v>0</v>
      </c>
      <c r="W37" s="59">
        <f t="shared" si="1282"/>
        <v>0</v>
      </c>
      <c r="X37" s="59">
        <f>2022!EH27</f>
        <v>0</v>
      </c>
      <c r="Y37" s="127">
        <f t="shared" si="1283"/>
        <v>0</v>
      </c>
      <c r="Z37" s="59"/>
      <c r="AA37" s="59"/>
      <c r="AB37" s="59"/>
      <c r="AC37" s="59"/>
      <c r="AD37" s="59" t="str">
        <f t="shared" si="1284"/>
        <v/>
      </c>
      <c r="AE37" s="59"/>
    </row>
    <row r="38" ht="30.75" customHeight="1">
      <c r="A38" s="46">
        <v>19</v>
      </c>
      <c r="B38" s="72" t="s">
        <v>294</v>
      </c>
      <c r="C38" s="125">
        <f>2022!B28</f>
        <v>109.2</v>
      </c>
      <c r="D38" s="126">
        <f>2022!DZ28</f>
        <v>0</v>
      </c>
      <c r="E38" s="126">
        <f>2022!EA28</f>
        <v>0</v>
      </c>
      <c r="F38" s="125">
        <f>2022!ED28</f>
        <v>0</v>
      </c>
      <c r="G38" s="59">
        <f>2021!EH27</f>
        <v>0</v>
      </c>
      <c r="H38" s="127">
        <f t="shared" si="1280"/>
        <v>0</v>
      </c>
      <c r="I38" s="59"/>
      <c r="J38" s="59"/>
      <c r="K38" s="59"/>
      <c r="L38" s="59"/>
      <c r="M38" s="59"/>
      <c r="N38" s="59"/>
      <c r="O38" s="59">
        <f>'Добыча 2021'!U37</f>
        <v>0</v>
      </c>
      <c r="P38" s="59"/>
      <c r="Q38" s="59"/>
      <c r="R38" s="59"/>
      <c r="S38" s="59"/>
      <c r="T38" s="59"/>
      <c r="U38" s="59">
        <f t="shared" si="1281"/>
        <v>0</v>
      </c>
      <c r="V38" s="127">
        <f>2022!EF28</f>
        <v>0</v>
      </c>
      <c r="W38" s="59">
        <f t="shared" si="1282"/>
        <v>0</v>
      </c>
      <c r="X38" s="59">
        <f>2022!EH28</f>
        <v>0</v>
      </c>
      <c r="Y38" s="127">
        <f t="shared" si="1283"/>
        <v>0</v>
      </c>
      <c r="Z38" s="59"/>
      <c r="AA38" s="59"/>
      <c r="AB38" s="59"/>
      <c r="AC38" s="59"/>
      <c r="AD38" s="59" t="str">
        <f t="shared" si="1284"/>
        <v/>
      </c>
      <c r="AE38" s="59"/>
    </row>
    <row r="39" ht="30">
      <c r="A39" s="87">
        <v>20</v>
      </c>
      <c r="B39" s="63" t="s">
        <v>62</v>
      </c>
      <c r="C39" s="125">
        <f>2022!B29</f>
        <v>395.19999999999999</v>
      </c>
      <c r="D39" s="126">
        <f>2022!DZ29</f>
        <v>0</v>
      </c>
      <c r="E39" s="126">
        <f>2022!EA29</f>
        <v>0</v>
      </c>
      <c r="F39" s="125">
        <f>2022!ED29</f>
        <v>0</v>
      </c>
      <c r="G39" s="59">
        <f>2021!EH28</f>
        <v>0</v>
      </c>
      <c r="H39" s="127">
        <f t="shared" si="1280"/>
        <v>0</v>
      </c>
      <c r="I39" s="62"/>
      <c r="J39" s="62"/>
      <c r="K39" s="62"/>
      <c r="L39" s="132"/>
      <c r="M39" s="59"/>
      <c r="N39" s="59"/>
      <c r="O39" s="59">
        <f>'Добыча 2021'!U38</f>
        <v>0</v>
      </c>
      <c r="P39" s="59"/>
      <c r="Q39" s="59"/>
      <c r="R39" s="59"/>
      <c r="S39" s="59"/>
      <c r="T39" s="59"/>
      <c r="U39" s="59">
        <f t="shared" si="1281"/>
        <v>0</v>
      </c>
      <c r="V39" s="127">
        <f>2022!EF29</f>
        <v>0</v>
      </c>
      <c r="W39" s="59">
        <f t="shared" si="1282"/>
        <v>0</v>
      </c>
      <c r="X39" s="59">
        <f>2022!EH29</f>
        <v>0</v>
      </c>
      <c r="Y39" s="127">
        <f t="shared" si="1283"/>
        <v>0</v>
      </c>
      <c r="Z39" s="59"/>
      <c r="AA39" s="59"/>
      <c r="AB39" s="59"/>
      <c r="AC39" s="59"/>
      <c r="AD39" s="59" t="str">
        <f t="shared" si="1284"/>
        <v/>
      </c>
      <c r="AE39" s="59"/>
    </row>
    <row r="40" ht="15.75">
      <c r="A40" s="46"/>
      <c r="B40" s="61" t="s">
        <v>63</v>
      </c>
      <c r="C40" s="129"/>
      <c r="D40" s="130"/>
      <c r="E40" s="130"/>
      <c r="F40" s="131"/>
      <c r="G40" s="59"/>
      <c r="H40" s="127"/>
      <c r="I40" s="59"/>
      <c r="J40" s="59"/>
      <c r="K40" s="59"/>
      <c r="L40" s="59"/>
      <c r="M40" s="71"/>
      <c r="N40" s="71"/>
      <c r="O40" s="71"/>
      <c r="P40" s="71"/>
      <c r="Q40" s="71"/>
      <c r="R40" s="71"/>
      <c r="S40" s="71"/>
      <c r="T40" s="71"/>
      <c r="U40" s="59"/>
      <c r="V40" s="144"/>
      <c r="W40" s="59"/>
      <c r="X40" s="71"/>
      <c r="Y40" s="127"/>
      <c r="Z40" s="71"/>
      <c r="AA40" s="71"/>
      <c r="AB40" s="71"/>
      <c r="AC40" s="71"/>
      <c r="AD40" s="71" t="str">
        <f t="shared" si="1284"/>
        <v/>
      </c>
      <c r="AE40" s="71"/>
    </row>
    <row r="41" ht="30">
      <c r="A41" s="46">
        <v>21</v>
      </c>
      <c r="B41" s="72" t="s">
        <v>295</v>
      </c>
      <c r="C41" s="125">
        <f>2022!B31</f>
        <v>375.81700000000001</v>
      </c>
      <c r="D41" s="126">
        <f>2022!DZ31</f>
        <v>0</v>
      </c>
      <c r="E41" s="126">
        <f>2022!EA31</f>
        <v>0</v>
      </c>
      <c r="F41" s="125">
        <f>2022!ED31</f>
        <v>0</v>
      </c>
      <c r="G41" s="59">
        <f>2021!EH30</f>
        <v>0</v>
      </c>
      <c r="H41" s="127">
        <f t="shared" si="1280"/>
        <v>0</v>
      </c>
      <c r="I41" s="59"/>
      <c r="J41" s="59"/>
      <c r="K41" s="59"/>
      <c r="L41" s="59"/>
      <c r="M41" s="59"/>
      <c r="N41" s="59"/>
      <c r="O41" s="59">
        <f>'Добыча 2021'!U40</f>
        <v>0</v>
      </c>
      <c r="P41" s="59"/>
      <c r="Q41" s="59"/>
      <c r="R41" s="59"/>
      <c r="S41" s="59"/>
      <c r="T41" s="59"/>
      <c r="U41" s="59">
        <f t="shared" si="1281"/>
        <v>0</v>
      </c>
      <c r="V41" s="127">
        <f>2022!EF31</f>
        <v>0</v>
      </c>
      <c r="W41" s="59">
        <f t="shared" si="1282"/>
        <v>0</v>
      </c>
      <c r="X41" s="59">
        <f>2022!EH31</f>
        <v>0</v>
      </c>
      <c r="Y41" s="127">
        <f t="shared" si="1283"/>
        <v>0</v>
      </c>
      <c r="Z41" s="59"/>
      <c r="AA41" s="59"/>
      <c r="AB41" s="59"/>
      <c r="AC41" s="59"/>
      <c r="AD41" s="59" t="str">
        <f t="shared" si="1284"/>
        <v/>
      </c>
      <c r="AE41" s="59"/>
    </row>
    <row r="42" ht="31.5" customHeight="1">
      <c r="A42" s="46">
        <v>22</v>
      </c>
      <c r="B42" s="72" t="s">
        <v>296</v>
      </c>
      <c r="C42" s="125">
        <f>2022!B32</f>
        <v>242.90000000000001</v>
      </c>
      <c r="D42" s="126">
        <f>2022!DZ32</f>
        <v>500</v>
      </c>
      <c r="E42" s="126">
        <f>2022!EA32</f>
        <v>500</v>
      </c>
      <c r="F42" s="125">
        <f>2022!ED32</f>
        <v>2.0584602717167559</v>
      </c>
      <c r="G42" s="59">
        <f>2021!EH31</f>
        <v>30</v>
      </c>
      <c r="H42" s="127">
        <f t="shared" si="1280"/>
        <v>6</v>
      </c>
      <c r="I42" s="59"/>
      <c r="J42" s="59"/>
      <c r="K42" s="59"/>
      <c r="L42" s="59"/>
      <c r="M42" s="59"/>
      <c r="N42" s="59"/>
      <c r="O42" s="59">
        <f>'Добыча 2021'!U41</f>
        <v>30</v>
      </c>
      <c r="P42" s="59"/>
      <c r="Q42" s="59"/>
      <c r="R42" s="59"/>
      <c r="S42" s="59"/>
      <c r="T42" s="59"/>
      <c r="U42" s="59">
        <f t="shared" si="1281"/>
        <v>100</v>
      </c>
      <c r="V42" s="127">
        <f>2022!EF32</f>
        <v>50</v>
      </c>
      <c r="W42" s="59">
        <f t="shared" si="1282"/>
        <v>10</v>
      </c>
      <c r="X42" s="59">
        <f>2022!EH32</f>
        <v>40</v>
      </c>
      <c r="Y42" s="127">
        <f t="shared" si="1283"/>
        <v>8</v>
      </c>
      <c r="Z42" s="59"/>
      <c r="AA42" s="59"/>
      <c r="AB42" s="59"/>
      <c r="AC42" s="59"/>
      <c r="AD42" s="59">
        <f t="shared" si="1284"/>
        <v>40</v>
      </c>
      <c r="AE42" s="59"/>
    </row>
    <row r="43" ht="30">
      <c r="A43" s="87">
        <v>23</v>
      </c>
      <c r="B43" s="72" t="s">
        <v>66</v>
      </c>
      <c r="C43" s="125">
        <f>2022!B33</f>
        <v>46.606000000000002</v>
      </c>
      <c r="D43" s="126">
        <f>2022!DZ33</f>
        <v>0</v>
      </c>
      <c r="E43" s="126">
        <f>2022!EA33</f>
        <v>0</v>
      </c>
      <c r="F43" s="125">
        <f>2022!ED33</f>
        <v>0</v>
      </c>
      <c r="G43" s="59">
        <f>2021!EH32</f>
        <v>0</v>
      </c>
      <c r="H43" s="127">
        <f t="shared" si="1280"/>
        <v>0</v>
      </c>
      <c r="I43" s="62"/>
      <c r="J43" s="62"/>
      <c r="K43" s="62"/>
      <c r="L43" s="132"/>
      <c r="M43" s="59"/>
      <c r="N43" s="59"/>
      <c r="O43" s="59">
        <f>'Добыча 2021'!U42</f>
        <v>0</v>
      </c>
      <c r="P43" s="59"/>
      <c r="Q43" s="59"/>
      <c r="R43" s="59"/>
      <c r="S43" s="59"/>
      <c r="T43" s="59"/>
      <c r="U43" s="59">
        <f t="shared" si="1281"/>
        <v>0</v>
      </c>
      <c r="V43" s="127">
        <f>2022!EF33</f>
        <v>0</v>
      </c>
      <c r="W43" s="59">
        <f t="shared" si="1282"/>
        <v>0</v>
      </c>
      <c r="X43" s="59">
        <f>2022!EH33</f>
        <v>0</v>
      </c>
      <c r="Y43" s="127">
        <f t="shared" si="1283"/>
        <v>0</v>
      </c>
      <c r="Z43" s="59"/>
      <c r="AA43" s="59"/>
      <c r="AB43" s="59"/>
      <c r="AC43" s="59"/>
      <c r="AD43" s="59" t="str">
        <f t="shared" si="1284"/>
        <v/>
      </c>
      <c r="AE43" s="59"/>
    </row>
    <row r="44" ht="15.75">
      <c r="A44" s="46"/>
      <c r="B44" s="61" t="s">
        <v>67</v>
      </c>
      <c r="C44" s="129"/>
      <c r="D44" s="130"/>
      <c r="E44" s="130"/>
      <c r="F44" s="131"/>
      <c r="G44" s="59"/>
      <c r="H44" s="127"/>
      <c r="I44" s="59"/>
      <c r="J44" s="59"/>
      <c r="K44" s="59"/>
      <c r="L44" s="59"/>
      <c r="M44" s="71"/>
      <c r="N44" s="71"/>
      <c r="O44" s="71"/>
      <c r="P44" s="71"/>
      <c r="Q44" s="71"/>
      <c r="R44" s="71"/>
      <c r="S44" s="71"/>
      <c r="T44" s="71"/>
      <c r="U44" s="59"/>
      <c r="V44" s="144"/>
      <c r="W44" s="59"/>
      <c r="X44" s="71"/>
      <c r="Y44" s="127"/>
      <c r="Z44" s="71"/>
      <c r="AA44" s="71"/>
      <c r="AB44" s="71"/>
      <c r="AC44" s="71"/>
      <c r="AD44" s="71" t="str">
        <f t="shared" si="1284"/>
        <v/>
      </c>
      <c r="AE44" s="71"/>
    </row>
    <row r="45" ht="31.5" customHeight="1">
      <c r="A45" s="46">
        <v>24</v>
      </c>
      <c r="B45" s="73" t="s">
        <v>297</v>
      </c>
      <c r="C45" s="125">
        <f>2022!B35</f>
        <v>399.13200000000001</v>
      </c>
      <c r="D45" s="126">
        <f>2022!DZ35</f>
        <v>167</v>
      </c>
      <c r="E45" s="126">
        <f>2022!EA35</f>
        <v>183</v>
      </c>
      <c r="F45" s="125">
        <f>2022!ED35</f>
        <v>0.45849493400679475</v>
      </c>
      <c r="G45" s="59">
        <f>2021!EH34</f>
        <v>10</v>
      </c>
      <c r="H45" s="127">
        <f t="shared" si="1280"/>
        <v>5.9880239520958085</v>
      </c>
      <c r="I45" s="59"/>
      <c r="J45" s="59"/>
      <c r="K45" s="59"/>
      <c r="L45" s="59"/>
      <c r="M45" s="59"/>
      <c r="N45" s="59"/>
      <c r="O45" s="59">
        <f>'Добыча 2021'!U44</f>
        <v>7</v>
      </c>
      <c r="P45" s="59"/>
      <c r="Q45" s="59"/>
      <c r="R45" s="59"/>
      <c r="S45" s="59"/>
      <c r="T45" s="59"/>
      <c r="U45" s="59">
        <f t="shared" si="1281"/>
        <v>70</v>
      </c>
      <c r="V45" s="127">
        <f>2022!EF35</f>
        <v>18.300000000000001</v>
      </c>
      <c r="W45" s="59">
        <f t="shared" si="1282"/>
        <v>10</v>
      </c>
      <c r="X45" s="59">
        <f>2022!EH35</f>
        <v>15</v>
      </c>
      <c r="Y45" s="127">
        <f t="shared" si="1283"/>
        <v>8.1967213114754092</v>
      </c>
      <c r="Z45" s="59"/>
      <c r="AA45" s="59"/>
      <c r="AB45" s="59"/>
      <c r="AC45" s="59"/>
      <c r="AD45" s="59">
        <f t="shared" si="1284"/>
        <v>15</v>
      </c>
      <c r="AE45" s="59"/>
    </row>
    <row r="46" ht="30">
      <c r="A46" s="87">
        <v>25</v>
      </c>
      <c r="B46" s="73" t="s">
        <v>298</v>
      </c>
      <c r="C46" s="125">
        <f>2022!B36</f>
        <v>162.821</v>
      </c>
      <c r="D46" s="126">
        <f>2022!DZ36</f>
        <v>0</v>
      </c>
      <c r="E46" s="126">
        <f>2022!EA36</f>
        <v>0</v>
      </c>
      <c r="F46" s="125">
        <f>2022!ED36</f>
        <v>0</v>
      </c>
      <c r="G46" s="59">
        <f>2021!EH35</f>
        <v>0</v>
      </c>
      <c r="H46" s="127">
        <f t="shared" si="1280"/>
        <v>0</v>
      </c>
      <c r="I46" s="62"/>
      <c r="J46" s="62"/>
      <c r="K46" s="62"/>
      <c r="L46" s="132"/>
      <c r="M46" s="59"/>
      <c r="N46" s="59"/>
      <c r="O46" s="59">
        <f>'Добыча 2021'!U45</f>
        <v>0</v>
      </c>
      <c r="P46" s="59"/>
      <c r="Q46" s="59"/>
      <c r="R46" s="59"/>
      <c r="S46" s="59"/>
      <c r="T46" s="59"/>
      <c r="U46" s="59">
        <f t="shared" si="1281"/>
        <v>0</v>
      </c>
      <c r="V46" s="127">
        <f>2022!EF36</f>
        <v>0</v>
      </c>
      <c r="W46" s="59">
        <f t="shared" si="1282"/>
        <v>0</v>
      </c>
      <c r="X46" s="59">
        <f>2022!EH36</f>
        <v>0</v>
      </c>
      <c r="Y46" s="127">
        <f t="shared" si="1283"/>
        <v>0</v>
      </c>
      <c r="Z46" s="59"/>
      <c r="AA46" s="59"/>
      <c r="AB46" s="59"/>
      <c r="AC46" s="59"/>
      <c r="AD46" s="59" t="str">
        <f t="shared" si="1284"/>
        <v/>
      </c>
      <c r="AE46" s="59"/>
    </row>
    <row r="47" ht="15.75">
      <c r="A47" s="46"/>
      <c r="B47" s="61" t="s">
        <v>70</v>
      </c>
      <c r="C47" s="131"/>
      <c r="D47" s="130"/>
      <c r="E47" s="130"/>
      <c r="F47" s="131"/>
      <c r="G47" s="59"/>
      <c r="H47" s="127"/>
      <c r="I47" s="59"/>
      <c r="J47" s="59"/>
      <c r="K47" s="59"/>
      <c r="L47" s="59"/>
      <c r="M47" s="71"/>
      <c r="N47" s="71"/>
      <c r="O47" s="71"/>
      <c r="P47" s="71"/>
      <c r="Q47" s="71"/>
      <c r="R47" s="71"/>
      <c r="S47" s="71"/>
      <c r="T47" s="71"/>
      <c r="U47" s="59"/>
      <c r="V47" s="144"/>
      <c r="W47" s="59"/>
      <c r="X47" s="71"/>
      <c r="Y47" s="127"/>
      <c r="Z47" s="71"/>
      <c r="AA47" s="71"/>
      <c r="AB47" s="71"/>
      <c r="AC47" s="71"/>
      <c r="AD47" s="71" t="str">
        <f t="shared" si="1284"/>
        <v/>
      </c>
      <c r="AE47" s="71"/>
    </row>
    <row r="48" ht="45">
      <c r="A48" s="46">
        <v>26</v>
      </c>
      <c r="B48" s="64" t="s">
        <v>77</v>
      </c>
      <c r="C48" s="125">
        <f>2022!B38</f>
        <v>7.1820000000000004</v>
      </c>
      <c r="D48" s="126">
        <f>2022!DZ38</f>
        <v>0</v>
      </c>
      <c r="E48" s="126">
        <f>2022!EA38</f>
        <v>0</v>
      </c>
      <c r="F48" s="125">
        <f>2022!ED38</f>
        <v>0</v>
      </c>
      <c r="G48" s="59">
        <f>2021!EH37</f>
        <v>0</v>
      </c>
      <c r="H48" s="127">
        <f t="shared" si="1280"/>
        <v>0</v>
      </c>
      <c r="I48" s="59"/>
      <c r="J48" s="59"/>
      <c r="K48" s="59"/>
      <c r="L48" s="59"/>
      <c r="M48" s="59"/>
      <c r="N48" s="59"/>
      <c r="O48" s="59">
        <f>'Добыча 2021'!U47</f>
        <v>0</v>
      </c>
      <c r="P48" s="59"/>
      <c r="Q48" s="59"/>
      <c r="R48" s="59"/>
      <c r="S48" s="59"/>
      <c r="T48" s="59"/>
      <c r="U48" s="59">
        <f t="shared" si="1281"/>
        <v>0</v>
      </c>
      <c r="V48" s="127">
        <f>2022!EF38</f>
        <v>0</v>
      </c>
      <c r="W48" s="59">
        <f t="shared" si="1282"/>
        <v>0</v>
      </c>
      <c r="X48" s="59">
        <f>2022!EH38</f>
        <v>0</v>
      </c>
      <c r="Y48" s="127">
        <f t="shared" si="1283"/>
        <v>0</v>
      </c>
      <c r="Z48" s="59"/>
      <c r="AA48" s="59"/>
      <c r="AB48" s="59"/>
      <c r="AC48" s="59"/>
      <c r="AD48" s="59" t="str">
        <f t="shared" si="1284"/>
        <v/>
      </c>
      <c r="AE48" s="59"/>
    </row>
    <row r="49" ht="34.5" customHeight="1">
      <c r="A49" s="46">
        <v>27</v>
      </c>
      <c r="B49" s="64" t="s">
        <v>76</v>
      </c>
      <c r="C49" s="125">
        <f>2022!B39</f>
        <v>11.596</v>
      </c>
      <c r="D49" s="126">
        <f>2022!DZ39</f>
        <v>0</v>
      </c>
      <c r="E49" s="126">
        <f>2022!EA39</f>
        <v>0</v>
      </c>
      <c r="F49" s="125">
        <f>2022!ED39</f>
        <v>0</v>
      </c>
      <c r="G49" s="59">
        <f>2021!EH38</f>
        <v>0</v>
      </c>
      <c r="H49" s="127">
        <f t="shared" si="1280"/>
        <v>0</v>
      </c>
      <c r="I49" s="59"/>
      <c r="J49" s="59"/>
      <c r="K49" s="59"/>
      <c r="L49" s="59"/>
      <c r="M49" s="59"/>
      <c r="N49" s="59"/>
      <c r="O49" s="59">
        <f>'Добыча 2021'!U48</f>
        <v>0</v>
      </c>
      <c r="P49" s="59"/>
      <c r="Q49" s="59"/>
      <c r="R49" s="59"/>
      <c r="S49" s="59"/>
      <c r="T49" s="59"/>
      <c r="U49" s="59">
        <f t="shared" si="1281"/>
        <v>0</v>
      </c>
      <c r="V49" s="127">
        <f>2022!EF39</f>
        <v>0</v>
      </c>
      <c r="W49" s="59">
        <f t="shared" si="1282"/>
        <v>0</v>
      </c>
      <c r="X49" s="59">
        <f>2022!EH39</f>
        <v>0</v>
      </c>
      <c r="Y49" s="127">
        <f t="shared" si="1283"/>
        <v>0</v>
      </c>
      <c r="Z49" s="59"/>
      <c r="AA49" s="59"/>
      <c r="AB49" s="59"/>
      <c r="AC49" s="59"/>
      <c r="AD49" s="59" t="str">
        <f t="shared" si="1284"/>
        <v/>
      </c>
      <c r="AE49" s="59"/>
    </row>
    <row r="50" ht="33.75" customHeight="1">
      <c r="A50" s="46">
        <v>28</v>
      </c>
      <c r="B50" s="64" t="s">
        <v>75</v>
      </c>
      <c r="C50" s="125">
        <f>2022!B40</f>
        <v>16.030000000000001</v>
      </c>
      <c r="D50" s="126">
        <f>2022!DZ40</f>
        <v>0</v>
      </c>
      <c r="E50" s="126">
        <f>2022!EA40</f>
        <v>0</v>
      </c>
      <c r="F50" s="125">
        <f>2022!ED40</f>
        <v>0</v>
      </c>
      <c r="G50" s="59">
        <f>2021!EH39</f>
        <v>0</v>
      </c>
      <c r="H50" s="127">
        <f t="shared" si="1280"/>
        <v>0</v>
      </c>
      <c r="I50" s="59"/>
      <c r="J50" s="59"/>
      <c r="K50" s="59"/>
      <c r="L50" s="59"/>
      <c r="M50" s="59"/>
      <c r="N50" s="59"/>
      <c r="O50" s="59">
        <f>'Добыча 2021'!U49</f>
        <v>0</v>
      </c>
      <c r="P50" s="59"/>
      <c r="Q50" s="59"/>
      <c r="R50" s="59"/>
      <c r="S50" s="59"/>
      <c r="T50" s="59"/>
      <c r="U50" s="59">
        <f t="shared" si="1281"/>
        <v>0</v>
      </c>
      <c r="V50" s="127">
        <f>2022!EF40</f>
        <v>0</v>
      </c>
      <c r="W50" s="59">
        <f t="shared" si="1282"/>
        <v>0</v>
      </c>
      <c r="X50" s="59">
        <f>2022!EH40</f>
        <v>0</v>
      </c>
      <c r="Y50" s="127">
        <f t="shared" si="1283"/>
        <v>0</v>
      </c>
      <c r="Z50" s="59"/>
      <c r="AA50" s="59"/>
      <c r="AB50" s="59"/>
      <c r="AC50" s="59"/>
      <c r="AD50" s="59" t="str">
        <f t="shared" si="1284"/>
        <v/>
      </c>
      <c r="AE50" s="59"/>
    </row>
    <row r="51" ht="33.75" customHeight="1">
      <c r="A51" s="46">
        <v>29</v>
      </c>
      <c r="B51" s="147" t="s">
        <v>410</v>
      </c>
      <c r="C51" s="125">
        <f>2022!B41</f>
        <v>7.9729999999999999</v>
      </c>
      <c r="D51" s="138">
        <f>2022!DZ41</f>
        <v>0</v>
      </c>
      <c r="E51" s="126">
        <f>2022!EA41</f>
        <v>0</v>
      </c>
      <c r="F51" s="125">
        <f>2022!ED41</f>
        <v>0</v>
      </c>
      <c r="G51" s="80">
        <f>2021!EH40</f>
        <v>0</v>
      </c>
      <c r="H51" s="139">
        <f t="shared" si="1280"/>
        <v>0</v>
      </c>
      <c r="I51" s="59"/>
      <c r="J51" s="59"/>
      <c r="K51" s="59"/>
      <c r="L51" s="59"/>
      <c r="M51" s="59"/>
      <c r="N51" s="59"/>
      <c r="O51" s="80">
        <f>'Добыча 2021'!U50</f>
        <v>0</v>
      </c>
      <c r="P51" s="59"/>
      <c r="Q51" s="59"/>
      <c r="R51" s="59"/>
      <c r="S51" s="59"/>
      <c r="T51" s="59"/>
      <c r="U51" s="80">
        <f t="shared" si="1281"/>
        <v>0</v>
      </c>
      <c r="V51" s="127">
        <f>2022!EF41</f>
        <v>0</v>
      </c>
      <c r="W51" s="59">
        <f t="shared" si="1282"/>
        <v>0</v>
      </c>
      <c r="X51" s="59">
        <f>2022!EH41</f>
        <v>0</v>
      </c>
      <c r="Y51" s="127">
        <f t="shared" si="1283"/>
        <v>0</v>
      </c>
      <c r="Z51" s="59"/>
      <c r="AA51" s="59"/>
      <c r="AB51" s="59"/>
      <c r="AC51" s="59"/>
      <c r="AD51" s="59" t="str">
        <f t="shared" si="1284"/>
        <v/>
      </c>
      <c r="AE51" s="59"/>
    </row>
    <row r="52" ht="33.75" customHeight="1">
      <c r="A52" s="46">
        <v>30</v>
      </c>
      <c r="B52" s="147" t="s">
        <v>411</v>
      </c>
      <c r="C52" s="125">
        <f>2022!B42</f>
        <v>28.376999999999999</v>
      </c>
      <c r="D52" s="149"/>
      <c r="E52" s="126">
        <f>2022!EA42</f>
        <v>0</v>
      </c>
      <c r="F52" s="125">
        <f>2022!ED42</f>
        <v>0</v>
      </c>
      <c r="G52" s="150"/>
      <c r="H52" s="151"/>
      <c r="I52" s="59"/>
      <c r="J52" s="59"/>
      <c r="K52" s="59"/>
      <c r="L52" s="59"/>
      <c r="M52" s="59"/>
      <c r="N52" s="59"/>
      <c r="O52" s="150"/>
      <c r="P52" s="59"/>
      <c r="Q52" s="59"/>
      <c r="R52" s="59"/>
      <c r="S52" s="59"/>
      <c r="T52" s="59"/>
      <c r="U52" s="150"/>
      <c r="V52" s="127">
        <f>2022!EF42</f>
        <v>0</v>
      </c>
      <c r="W52" s="59">
        <f t="shared" si="1282"/>
        <v>0</v>
      </c>
      <c r="X52" s="59">
        <f>2022!EH42</f>
        <v>0</v>
      </c>
      <c r="Y52" s="127">
        <f t="shared" si="1283"/>
        <v>0</v>
      </c>
      <c r="Z52" s="59"/>
      <c r="AA52" s="59"/>
      <c r="AB52" s="59"/>
      <c r="AC52" s="59"/>
      <c r="AD52" s="59" t="str">
        <f t="shared" si="1284"/>
        <v/>
      </c>
      <c r="AE52" s="59"/>
    </row>
    <row r="53" ht="30">
      <c r="A53" s="46">
        <v>31</v>
      </c>
      <c r="B53" s="152" t="s">
        <v>412</v>
      </c>
      <c r="C53" s="125">
        <f>2022!B43</f>
        <v>36.741999999999997</v>
      </c>
      <c r="D53" s="142"/>
      <c r="E53" s="126">
        <f>2022!EA43</f>
        <v>0</v>
      </c>
      <c r="F53" s="125">
        <f>2022!ED43</f>
        <v>0</v>
      </c>
      <c r="G53" s="82"/>
      <c r="H53" s="143"/>
      <c r="I53" s="59"/>
      <c r="J53" s="59"/>
      <c r="K53" s="59"/>
      <c r="L53" s="59"/>
      <c r="M53" s="59"/>
      <c r="N53" s="59"/>
      <c r="O53" s="82"/>
      <c r="P53" s="59"/>
      <c r="Q53" s="59"/>
      <c r="R53" s="59"/>
      <c r="S53" s="59"/>
      <c r="T53" s="59"/>
      <c r="U53" s="82"/>
      <c r="V53" s="127">
        <f>2022!EF43</f>
        <v>0</v>
      </c>
      <c r="W53" s="59">
        <f t="shared" si="1282"/>
        <v>0</v>
      </c>
      <c r="X53" s="59">
        <f>2022!EH43</f>
        <v>0</v>
      </c>
      <c r="Y53" s="127">
        <f t="shared" si="1283"/>
        <v>0</v>
      </c>
      <c r="Z53" s="59"/>
      <c r="AA53" s="59"/>
      <c r="AB53" s="59"/>
      <c r="AC53" s="59"/>
      <c r="AD53" s="59" t="str">
        <f t="shared" si="1284"/>
        <v/>
      </c>
      <c r="AE53" s="59"/>
    </row>
    <row r="54" ht="30.75" customHeight="1">
      <c r="A54" s="46">
        <v>32</v>
      </c>
      <c r="B54" s="72" t="s">
        <v>74</v>
      </c>
      <c r="C54" s="125">
        <f>2022!B44</f>
        <v>9.9800000000000004</v>
      </c>
      <c r="D54" s="126">
        <f>2022!DZ44</f>
        <v>0</v>
      </c>
      <c r="E54" s="126">
        <f>2022!EA44</f>
        <v>0</v>
      </c>
      <c r="F54" s="125">
        <f>2022!ED44</f>
        <v>0</v>
      </c>
      <c r="G54" s="59">
        <f>2021!EH41</f>
        <v>0</v>
      </c>
      <c r="H54" s="127">
        <f t="shared" si="1280"/>
        <v>0</v>
      </c>
      <c r="I54" s="59"/>
      <c r="J54" s="59"/>
      <c r="K54" s="59"/>
      <c r="L54" s="59"/>
      <c r="M54" s="59"/>
      <c r="N54" s="59"/>
      <c r="O54" s="59">
        <f>'Добыча 2021'!U51</f>
        <v>0</v>
      </c>
      <c r="P54" s="59"/>
      <c r="Q54" s="59"/>
      <c r="R54" s="59"/>
      <c r="S54" s="59"/>
      <c r="T54" s="59"/>
      <c r="U54" s="59">
        <f t="shared" si="1281"/>
        <v>0</v>
      </c>
      <c r="V54" s="127">
        <f>2022!EF44</f>
        <v>0</v>
      </c>
      <c r="W54" s="59">
        <f t="shared" si="1282"/>
        <v>0</v>
      </c>
      <c r="X54" s="59">
        <f>2022!EH44</f>
        <v>0</v>
      </c>
      <c r="Y54" s="127">
        <f t="shared" si="1283"/>
        <v>0</v>
      </c>
      <c r="Z54" s="59"/>
      <c r="AA54" s="59"/>
      <c r="AB54" s="59"/>
      <c r="AC54" s="59"/>
      <c r="AD54" s="59" t="str">
        <f t="shared" si="1284"/>
        <v/>
      </c>
      <c r="AE54" s="59"/>
    </row>
    <row r="55" ht="30">
      <c r="A55" s="46">
        <v>33</v>
      </c>
      <c r="B55" s="64" t="s">
        <v>300</v>
      </c>
      <c r="C55" s="125">
        <f>2022!B45</f>
        <v>9.4399999999999995</v>
      </c>
      <c r="D55" s="126">
        <f>2022!DZ45</f>
        <v>0</v>
      </c>
      <c r="E55" s="126">
        <f>2022!EA45</f>
        <v>0</v>
      </c>
      <c r="F55" s="125">
        <f>2022!ED45</f>
        <v>0</v>
      </c>
      <c r="G55" s="59">
        <f>2021!EH42</f>
        <v>0</v>
      </c>
      <c r="H55" s="127">
        <f t="shared" si="1280"/>
        <v>0</v>
      </c>
      <c r="I55" s="59"/>
      <c r="J55" s="59"/>
      <c r="K55" s="59"/>
      <c r="L55" s="59"/>
      <c r="M55" s="59"/>
      <c r="N55" s="59"/>
      <c r="O55" s="59">
        <f>'Добыча 2021'!U52</f>
        <v>0</v>
      </c>
      <c r="P55" s="59"/>
      <c r="Q55" s="59"/>
      <c r="R55" s="59"/>
      <c r="S55" s="59"/>
      <c r="T55" s="59"/>
      <c r="U55" s="59">
        <f t="shared" si="1281"/>
        <v>0</v>
      </c>
      <c r="V55" s="127">
        <f>2022!EF45</f>
        <v>0</v>
      </c>
      <c r="W55" s="59">
        <f t="shared" si="1282"/>
        <v>0</v>
      </c>
      <c r="X55" s="59">
        <f>2022!EH45</f>
        <v>0</v>
      </c>
      <c r="Y55" s="127">
        <f t="shared" si="1283"/>
        <v>0</v>
      </c>
      <c r="Z55" s="59"/>
      <c r="AA55" s="59"/>
      <c r="AB55" s="59"/>
      <c r="AC55" s="59"/>
      <c r="AD55" s="59" t="str">
        <f t="shared" si="1284"/>
        <v/>
      </c>
      <c r="AE55" s="59"/>
    </row>
    <row r="56" ht="75">
      <c r="A56" s="46">
        <v>34</v>
      </c>
      <c r="B56" s="72" t="s">
        <v>71</v>
      </c>
      <c r="C56" s="125">
        <f>2022!B46</f>
        <v>51.079999999999998</v>
      </c>
      <c r="D56" s="126">
        <f>2022!DZ46</f>
        <v>0</v>
      </c>
      <c r="E56" s="126">
        <f>2022!EA46</f>
        <v>0</v>
      </c>
      <c r="F56" s="125">
        <f>2022!ED46</f>
        <v>0</v>
      </c>
      <c r="G56" s="59">
        <f>2021!EH43</f>
        <v>0</v>
      </c>
      <c r="H56" s="127">
        <f t="shared" si="1280"/>
        <v>0</v>
      </c>
      <c r="I56" s="59"/>
      <c r="J56" s="59"/>
      <c r="K56" s="59"/>
      <c r="L56" s="59"/>
      <c r="M56" s="59"/>
      <c r="N56" s="59"/>
      <c r="O56" s="59">
        <f>'Добыча 2021'!U53</f>
        <v>0</v>
      </c>
      <c r="P56" s="59"/>
      <c r="Q56" s="59"/>
      <c r="R56" s="59"/>
      <c r="S56" s="59"/>
      <c r="T56" s="59"/>
      <c r="U56" s="59">
        <f t="shared" si="1281"/>
        <v>0</v>
      </c>
      <c r="V56" s="127">
        <f>2022!EF46</f>
        <v>0</v>
      </c>
      <c r="W56" s="59">
        <f t="shared" si="1282"/>
        <v>0</v>
      </c>
      <c r="X56" s="59">
        <f>2022!EH46</f>
        <v>0</v>
      </c>
      <c r="Y56" s="127">
        <f t="shared" si="1283"/>
        <v>0</v>
      </c>
      <c r="Z56" s="59"/>
      <c r="AA56" s="59"/>
      <c r="AB56" s="59"/>
      <c r="AC56" s="59"/>
      <c r="AD56" s="59" t="str">
        <f t="shared" si="1284"/>
        <v/>
      </c>
      <c r="AE56" s="59"/>
    </row>
    <row r="57" ht="50.25" customHeight="1">
      <c r="A57" s="46">
        <v>35</v>
      </c>
      <c r="B57" s="72" t="s">
        <v>301</v>
      </c>
      <c r="C57" s="125">
        <f>2022!B47</f>
        <v>115.09999999999999</v>
      </c>
      <c r="D57" s="126">
        <f>2022!DZ47</f>
        <v>25</v>
      </c>
      <c r="E57" s="126">
        <f>2022!EA47</f>
        <v>20</v>
      </c>
      <c r="F57" s="125">
        <f>2022!ED47</f>
        <v>0.1737619461337967</v>
      </c>
      <c r="G57" s="59">
        <f>2021!EH44</f>
        <v>2</v>
      </c>
      <c r="H57" s="127">
        <f t="shared" si="1280"/>
        <v>8</v>
      </c>
      <c r="I57" s="59"/>
      <c r="J57" s="59"/>
      <c r="K57" s="59"/>
      <c r="L57" s="59"/>
      <c r="M57" s="59"/>
      <c r="N57" s="59"/>
      <c r="O57" s="59">
        <f>'Добыча 2021'!U54</f>
        <v>0</v>
      </c>
      <c r="P57" s="59"/>
      <c r="Q57" s="59"/>
      <c r="R57" s="59"/>
      <c r="S57" s="59"/>
      <c r="T57" s="59"/>
      <c r="U57" s="59">
        <f t="shared" si="1281"/>
        <v>0</v>
      </c>
      <c r="V57" s="127">
        <f>2022!EF47</f>
        <v>2</v>
      </c>
      <c r="W57" s="59">
        <f t="shared" si="1282"/>
        <v>10</v>
      </c>
      <c r="X57" s="59">
        <f>2022!EH47</f>
        <v>2</v>
      </c>
      <c r="Y57" s="127">
        <f t="shared" si="1283"/>
        <v>10</v>
      </c>
      <c r="Z57" s="59"/>
      <c r="AA57" s="59"/>
      <c r="AB57" s="59"/>
      <c r="AC57" s="59"/>
      <c r="AD57" s="59">
        <f t="shared" si="1284"/>
        <v>2</v>
      </c>
      <c r="AE57" s="59"/>
    </row>
    <row r="58" ht="51.75" customHeight="1">
      <c r="A58" s="46">
        <v>36</v>
      </c>
      <c r="B58" s="72" t="s">
        <v>72</v>
      </c>
      <c r="C58" s="125">
        <f>2022!B48</f>
        <v>120.515</v>
      </c>
      <c r="D58" s="126">
        <f>2022!DZ48</f>
        <v>0</v>
      </c>
      <c r="E58" s="126">
        <f>2022!EA48</f>
        <v>0</v>
      </c>
      <c r="F58" s="125">
        <f>2022!ED48</f>
        <v>0</v>
      </c>
      <c r="G58" s="59">
        <f>2021!EH45</f>
        <v>0</v>
      </c>
      <c r="H58" s="127">
        <f t="shared" si="1280"/>
        <v>0</v>
      </c>
      <c r="I58" s="59"/>
      <c r="J58" s="59"/>
      <c r="K58" s="59"/>
      <c r="L58" s="59"/>
      <c r="M58" s="59"/>
      <c r="N58" s="59"/>
      <c r="O58" s="59">
        <f>'Добыча 2021'!U55</f>
        <v>0</v>
      </c>
      <c r="P58" s="59"/>
      <c r="Q58" s="59"/>
      <c r="R58" s="59"/>
      <c r="S58" s="59"/>
      <c r="T58" s="59"/>
      <c r="U58" s="59">
        <f t="shared" si="1281"/>
        <v>0</v>
      </c>
      <c r="V58" s="127">
        <f>2022!EF48</f>
        <v>0</v>
      </c>
      <c r="W58" s="59">
        <f t="shared" si="1282"/>
        <v>0</v>
      </c>
      <c r="X58" s="59">
        <f>2022!EH48</f>
        <v>0</v>
      </c>
      <c r="Y58" s="127">
        <f t="shared" si="1283"/>
        <v>0</v>
      </c>
      <c r="Z58" s="59"/>
      <c r="AA58" s="59"/>
      <c r="AB58" s="59"/>
      <c r="AC58" s="59"/>
      <c r="AD58" s="59" t="str">
        <f t="shared" si="1284"/>
        <v/>
      </c>
      <c r="AE58" s="59"/>
    </row>
    <row r="59" ht="45">
      <c r="A59" s="46">
        <v>37</v>
      </c>
      <c r="B59" s="72" t="s">
        <v>302</v>
      </c>
      <c r="C59" s="125">
        <f>2022!B49</f>
        <v>214.80000000000001</v>
      </c>
      <c r="D59" s="126">
        <f>2022!DZ49</f>
        <v>150</v>
      </c>
      <c r="E59" s="126">
        <f>2022!EA49</f>
        <v>130</v>
      </c>
      <c r="F59" s="125">
        <f>2022!ED49</f>
        <v>0.60521415270018619</v>
      </c>
      <c r="G59" s="59">
        <f>2021!EH46</f>
        <v>8</v>
      </c>
      <c r="H59" s="127">
        <f t="shared" si="1280"/>
        <v>5.3333333333333339</v>
      </c>
      <c r="I59" s="62"/>
      <c r="J59" s="62"/>
      <c r="K59" s="62"/>
      <c r="L59" s="132"/>
      <c r="M59" s="59"/>
      <c r="N59" s="59"/>
      <c r="O59" s="59">
        <f>'Добыча 2021'!U56</f>
        <v>4</v>
      </c>
      <c r="P59" s="59"/>
      <c r="Q59" s="59"/>
      <c r="R59" s="59"/>
      <c r="S59" s="59"/>
      <c r="T59" s="59"/>
      <c r="U59" s="59">
        <f t="shared" si="1281"/>
        <v>50</v>
      </c>
      <c r="V59" s="127">
        <f>2022!EF49</f>
        <v>13</v>
      </c>
      <c r="W59" s="59">
        <f t="shared" si="1282"/>
        <v>10</v>
      </c>
      <c r="X59" s="59">
        <f>2022!EH49</f>
        <v>13</v>
      </c>
      <c r="Y59" s="127">
        <f t="shared" si="1283"/>
        <v>10</v>
      </c>
      <c r="Z59" s="59"/>
      <c r="AA59" s="59"/>
      <c r="AB59" s="59"/>
      <c r="AC59" s="59"/>
      <c r="AD59" s="59">
        <f t="shared" si="1284"/>
        <v>13</v>
      </c>
      <c r="AE59" s="59"/>
    </row>
    <row r="60" ht="15.75">
      <c r="A60" s="46"/>
      <c r="B60" s="61" t="s">
        <v>83</v>
      </c>
      <c r="C60" s="131"/>
      <c r="D60" s="130"/>
      <c r="E60" s="130"/>
      <c r="F60" s="131"/>
      <c r="G60" s="59"/>
      <c r="H60" s="127"/>
      <c r="I60" s="59"/>
      <c r="J60" s="59"/>
      <c r="K60" s="59"/>
      <c r="L60" s="59"/>
      <c r="M60" s="71"/>
      <c r="N60" s="71"/>
      <c r="O60" s="71"/>
      <c r="P60" s="71"/>
      <c r="Q60" s="71"/>
      <c r="R60" s="71"/>
      <c r="S60" s="71"/>
      <c r="T60" s="71"/>
      <c r="U60" s="59"/>
      <c r="V60" s="144"/>
      <c r="W60" s="59"/>
      <c r="X60" s="71"/>
      <c r="Y60" s="127"/>
      <c r="Z60" s="71"/>
      <c r="AA60" s="71"/>
      <c r="AB60" s="71"/>
      <c r="AC60" s="71"/>
      <c r="AD60" s="71" t="str">
        <f t="shared" si="1284"/>
        <v/>
      </c>
      <c r="AE60" s="71"/>
    </row>
    <row r="61" ht="60">
      <c r="A61" s="46">
        <v>38</v>
      </c>
      <c r="B61" s="72" t="s">
        <v>303</v>
      </c>
      <c r="C61" s="125">
        <f>2022!B51</f>
        <v>299.10000000000002</v>
      </c>
      <c r="D61" s="126">
        <f>2022!DZ51</f>
        <v>0</v>
      </c>
      <c r="E61" s="126">
        <f>2022!EA51</f>
        <v>0</v>
      </c>
      <c r="F61" s="125">
        <f>2022!ED51</f>
        <v>0</v>
      </c>
      <c r="G61" s="59">
        <f>2021!EH48</f>
        <v>0</v>
      </c>
      <c r="H61" s="127">
        <f t="shared" si="1280"/>
        <v>0</v>
      </c>
      <c r="I61" s="59"/>
      <c r="J61" s="59"/>
      <c r="K61" s="59"/>
      <c r="L61" s="59"/>
      <c r="M61" s="59"/>
      <c r="N61" s="59"/>
      <c r="O61" s="59">
        <f>'Добыча 2021'!U58</f>
        <v>0</v>
      </c>
      <c r="P61" s="59"/>
      <c r="Q61" s="59"/>
      <c r="R61" s="59"/>
      <c r="S61" s="59"/>
      <c r="T61" s="59"/>
      <c r="U61" s="59">
        <f t="shared" si="1281"/>
        <v>0</v>
      </c>
      <c r="V61" s="127">
        <f>2022!EF51</f>
        <v>0</v>
      </c>
      <c r="W61" s="59">
        <f t="shared" si="1282"/>
        <v>0</v>
      </c>
      <c r="X61" s="59">
        <f>2022!EH51</f>
        <v>0</v>
      </c>
      <c r="Y61" s="127">
        <f t="shared" si="1283"/>
        <v>0</v>
      </c>
      <c r="Z61" s="59"/>
      <c r="AA61" s="59"/>
      <c r="AB61" s="59"/>
      <c r="AC61" s="59"/>
      <c r="AD61" s="59" t="str">
        <f t="shared" si="1284"/>
        <v/>
      </c>
      <c r="AE61" s="59"/>
    </row>
    <row r="62" ht="30">
      <c r="A62" s="46">
        <v>39</v>
      </c>
      <c r="B62" s="72" t="s">
        <v>87</v>
      </c>
      <c r="C62" s="125">
        <f>2022!B52</f>
        <v>1577</v>
      </c>
      <c r="D62" s="126">
        <f>2022!DZ52</f>
        <v>0</v>
      </c>
      <c r="E62" s="126">
        <f>2022!EA52</f>
        <v>0</v>
      </c>
      <c r="F62" s="125">
        <f>2022!ED52</f>
        <v>0</v>
      </c>
      <c r="G62" s="59">
        <f>2021!EH49</f>
        <v>0</v>
      </c>
      <c r="H62" s="127">
        <f t="shared" si="1280"/>
        <v>0</v>
      </c>
      <c r="I62" s="59"/>
      <c r="J62" s="59"/>
      <c r="K62" s="59"/>
      <c r="L62" s="59"/>
      <c r="M62" s="59"/>
      <c r="N62" s="59"/>
      <c r="O62" s="59">
        <f>'Добыча 2021'!U59</f>
        <v>0</v>
      </c>
      <c r="P62" s="59"/>
      <c r="Q62" s="59"/>
      <c r="R62" s="59"/>
      <c r="S62" s="59"/>
      <c r="T62" s="59"/>
      <c r="U62" s="59">
        <f t="shared" si="1281"/>
        <v>0</v>
      </c>
      <c r="V62" s="127">
        <f>2022!EF52</f>
        <v>0</v>
      </c>
      <c r="W62" s="59">
        <f t="shared" si="1282"/>
        <v>0</v>
      </c>
      <c r="X62" s="59">
        <f>2022!EH52</f>
        <v>0</v>
      </c>
      <c r="Y62" s="127">
        <f t="shared" si="1283"/>
        <v>0</v>
      </c>
      <c r="Z62" s="59"/>
      <c r="AA62" s="59"/>
      <c r="AB62" s="59"/>
      <c r="AC62" s="59"/>
      <c r="AD62" s="59" t="str">
        <f t="shared" si="1284"/>
        <v/>
      </c>
      <c r="AE62" s="59"/>
    </row>
    <row r="63" ht="60">
      <c r="A63" s="46">
        <v>40</v>
      </c>
      <c r="B63" s="72" t="s">
        <v>304</v>
      </c>
      <c r="C63" s="125">
        <f>2022!B53</f>
        <v>585.35000000000002</v>
      </c>
      <c r="D63" s="126">
        <f>2022!DZ53</f>
        <v>0</v>
      </c>
      <c r="E63" s="126">
        <f>2022!EA53</f>
        <v>0</v>
      </c>
      <c r="F63" s="125">
        <f>2022!ED53</f>
        <v>0</v>
      </c>
      <c r="G63" s="59">
        <f>2021!EH50</f>
        <v>0</v>
      </c>
      <c r="H63" s="127">
        <f t="shared" si="1280"/>
        <v>0</v>
      </c>
      <c r="I63" s="59"/>
      <c r="J63" s="59"/>
      <c r="K63" s="59"/>
      <c r="L63" s="59"/>
      <c r="M63" s="59"/>
      <c r="N63" s="59"/>
      <c r="O63" s="59">
        <f>'Добыча 2021'!U60</f>
        <v>0</v>
      </c>
      <c r="P63" s="59"/>
      <c r="Q63" s="59"/>
      <c r="R63" s="59"/>
      <c r="S63" s="59"/>
      <c r="T63" s="59"/>
      <c r="U63" s="59">
        <f t="shared" si="1281"/>
        <v>0</v>
      </c>
      <c r="V63" s="127">
        <f>2022!EF53</f>
        <v>0</v>
      </c>
      <c r="W63" s="59">
        <f t="shared" si="1282"/>
        <v>0</v>
      </c>
      <c r="X63" s="59">
        <f>2022!EH53</f>
        <v>0</v>
      </c>
      <c r="Y63" s="127">
        <f t="shared" si="1283"/>
        <v>0</v>
      </c>
      <c r="Z63" s="59"/>
      <c r="AA63" s="59"/>
      <c r="AB63" s="59"/>
      <c r="AC63" s="59"/>
      <c r="AD63" s="59" t="str">
        <f t="shared" si="1284"/>
        <v/>
      </c>
      <c r="AE63" s="59"/>
    </row>
    <row r="64" ht="34.5" customHeight="1">
      <c r="A64" s="46">
        <v>41</v>
      </c>
      <c r="B64" s="63" t="s">
        <v>305</v>
      </c>
      <c r="C64" s="125">
        <f>2022!B54</f>
        <v>399</v>
      </c>
      <c r="D64" s="126">
        <f>2022!DZ54</f>
        <v>0</v>
      </c>
      <c r="E64" s="126">
        <f>2022!EA54</f>
        <v>0</v>
      </c>
      <c r="F64" s="125">
        <f>2022!ED54</f>
        <v>0</v>
      </c>
      <c r="G64" s="59">
        <f>2021!EH51</f>
        <v>0</v>
      </c>
      <c r="H64" s="127">
        <f t="shared" si="1280"/>
        <v>0</v>
      </c>
      <c r="I64" s="59"/>
      <c r="J64" s="59"/>
      <c r="K64" s="59"/>
      <c r="L64" s="59"/>
      <c r="M64" s="59"/>
      <c r="N64" s="59"/>
      <c r="O64" s="59">
        <f>'Добыча 2021'!U61</f>
        <v>0</v>
      </c>
      <c r="P64" s="59"/>
      <c r="Q64" s="59"/>
      <c r="R64" s="59"/>
      <c r="S64" s="59"/>
      <c r="T64" s="59"/>
      <c r="U64" s="59">
        <f t="shared" si="1281"/>
        <v>0</v>
      </c>
      <c r="V64" s="127">
        <f>2022!EF54</f>
        <v>0</v>
      </c>
      <c r="W64" s="59">
        <f t="shared" si="1282"/>
        <v>0</v>
      </c>
      <c r="X64" s="59">
        <f>2022!EH54</f>
        <v>0</v>
      </c>
      <c r="Y64" s="127">
        <f t="shared" si="1283"/>
        <v>0</v>
      </c>
      <c r="Z64" s="59"/>
      <c r="AA64" s="59"/>
      <c r="AB64" s="59"/>
      <c r="AC64" s="59"/>
      <c r="AD64" s="59" t="str">
        <f t="shared" si="1284"/>
        <v/>
      </c>
      <c r="AE64" s="59"/>
    </row>
    <row r="65" ht="15.75">
      <c r="A65" s="46"/>
      <c r="B65" s="61" t="s">
        <v>88</v>
      </c>
      <c r="C65" s="131"/>
      <c r="D65" s="130"/>
      <c r="E65" s="130"/>
      <c r="F65" s="131"/>
      <c r="G65" s="59"/>
      <c r="H65" s="127"/>
      <c r="I65" s="59"/>
      <c r="J65" s="59"/>
      <c r="K65" s="59"/>
      <c r="L65" s="59"/>
      <c r="M65" s="71"/>
      <c r="N65" s="71"/>
      <c r="O65" s="71"/>
      <c r="P65" s="71"/>
      <c r="Q65" s="71"/>
      <c r="R65" s="71"/>
      <c r="S65" s="71"/>
      <c r="T65" s="71"/>
      <c r="U65" s="59"/>
      <c r="V65" s="144"/>
      <c r="W65" s="59"/>
      <c r="X65" s="71"/>
      <c r="Y65" s="127"/>
      <c r="Z65" s="71"/>
      <c r="AA65" s="71"/>
      <c r="AB65" s="71"/>
      <c r="AC65" s="71"/>
      <c r="AD65" s="71" t="str">
        <f t="shared" si="1284"/>
        <v/>
      </c>
      <c r="AE65" s="71"/>
    </row>
    <row r="66" ht="31.5">
      <c r="A66" s="46">
        <v>42</v>
      </c>
      <c r="B66" s="214" t="s">
        <v>413</v>
      </c>
      <c r="C66" s="125">
        <f>2022!B57</f>
        <v>1064.22</v>
      </c>
      <c r="D66" s="138">
        <f>2022!DZ56</f>
        <v>0</v>
      </c>
      <c r="E66" s="126">
        <f>2022!EA56</f>
        <v>0</v>
      </c>
      <c r="F66" s="125">
        <f>2022!ED57</f>
        <v>0</v>
      </c>
      <c r="G66" s="80">
        <f>2021!EH54</f>
        <v>0</v>
      </c>
      <c r="H66" s="139">
        <f t="shared" si="1280"/>
        <v>0</v>
      </c>
      <c r="I66" s="59"/>
      <c r="J66" s="59"/>
      <c r="K66" s="59"/>
      <c r="L66" s="59"/>
      <c r="M66" s="59"/>
      <c r="N66" s="59"/>
      <c r="O66" s="80">
        <f>'Добыча 2021'!U64</f>
        <v>0</v>
      </c>
      <c r="P66" s="59"/>
      <c r="Q66" s="59"/>
      <c r="R66" s="59"/>
      <c r="S66" s="59"/>
      <c r="T66" s="59"/>
      <c r="U66" s="80">
        <f t="shared" si="1281"/>
        <v>0</v>
      </c>
      <c r="V66" s="127">
        <f>2022!EF57</f>
        <v>0</v>
      </c>
      <c r="W66" s="59">
        <f t="shared" si="1282"/>
        <v>0</v>
      </c>
      <c r="X66" s="59">
        <f>2022!EH57</f>
        <v>0</v>
      </c>
      <c r="Y66" s="127">
        <f t="shared" si="1283"/>
        <v>0</v>
      </c>
      <c r="Z66" s="59"/>
      <c r="AA66" s="59"/>
      <c r="AB66" s="59"/>
      <c r="AC66" s="59"/>
      <c r="AD66" s="59" t="str">
        <f t="shared" si="1284"/>
        <v/>
      </c>
      <c r="AE66" s="59"/>
    </row>
    <row r="67" ht="31.5">
      <c r="A67" s="46">
        <v>43</v>
      </c>
      <c r="B67" s="214" t="s">
        <v>414</v>
      </c>
      <c r="C67" s="125">
        <f>2022!B58</f>
        <v>2277.5900000000001</v>
      </c>
      <c r="D67" s="149"/>
      <c r="E67" s="126">
        <f>2022!EA57</f>
        <v>0</v>
      </c>
      <c r="F67" s="125">
        <f>2022!ED58</f>
        <v>0</v>
      </c>
      <c r="G67" s="150"/>
      <c r="H67" s="151"/>
      <c r="I67" s="59"/>
      <c r="J67" s="59"/>
      <c r="K67" s="59"/>
      <c r="L67" s="59"/>
      <c r="M67" s="59"/>
      <c r="N67" s="59"/>
      <c r="O67" s="150"/>
      <c r="P67" s="59"/>
      <c r="Q67" s="59"/>
      <c r="R67" s="59"/>
      <c r="S67" s="59"/>
      <c r="T67" s="59"/>
      <c r="U67" s="150"/>
      <c r="V67" s="127">
        <f>2022!EF58</f>
        <v>0</v>
      </c>
      <c r="W67" s="59">
        <f t="shared" si="1282"/>
        <v>0</v>
      </c>
      <c r="X67" s="59">
        <f>2022!EH58</f>
        <v>0</v>
      </c>
      <c r="Y67" s="127">
        <f t="shared" si="1283"/>
        <v>0</v>
      </c>
      <c r="Z67" s="59"/>
      <c r="AA67" s="59"/>
      <c r="AB67" s="59"/>
      <c r="AC67" s="59"/>
      <c r="AD67" s="59" t="str">
        <f t="shared" si="1284"/>
        <v/>
      </c>
      <c r="AE67" s="59"/>
    </row>
    <row r="68" ht="36.75" customHeight="1">
      <c r="A68" s="46">
        <v>44</v>
      </c>
      <c r="B68" s="154" t="s">
        <v>415</v>
      </c>
      <c r="C68" s="125">
        <f>2022!B59</f>
        <v>6270.6800000000003</v>
      </c>
      <c r="D68" s="142"/>
      <c r="E68" s="126">
        <f>2022!EA59</f>
        <v>0</v>
      </c>
      <c r="F68" s="125">
        <f>2022!ED59</f>
        <v>0</v>
      </c>
      <c r="G68" s="82"/>
      <c r="H68" s="143"/>
      <c r="I68" s="59"/>
      <c r="J68" s="59"/>
      <c r="K68" s="59"/>
      <c r="L68" s="59"/>
      <c r="M68" s="59"/>
      <c r="N68" s="59"/>
      <c r="O68" s="82"/>
      <c r="P68" s="59"/>
      <c r="Q68" s="59"/>
      <c r="R68" s="59"/>
      <c r="S68" s="59"/>
      <c r="T68" s="59"/>
      <c r="U68" s="82"/>
      <c r="V68" s="127">
        <f>2022!EF59</f>
        <v>0</v>
      </c>
      <c r="W68" s="59">
        <f t="shared" si="1282"/>
        <v>0</v>
      </c>
      <c r="X68" s="59">
        <f>2022!EH59</f>
        <v>0</v>
      </c>
      <c r="Y68" s="127">
        <f t="shared" si="1283"/>
        <v>0</v>
      </c>
      <c r="Z68" s="59"/>
      <c r="AA68" s="59"/>
      <c r="AB68" s="59"/>
      <c r="AC68" s="59"/>
      <c r="AD68" s="59" t="str">
        <f t="shared" si="1284"/>
        <v/>
      </c>
      <c r="AE68" s="59"/>
    </row>
    <row r="69" ht="47.25" customHeight="1">
      <c r="A69" s="46">
        <v>45</v>
      </c>
      <c r="B69" s="72" t="s">
        <v>89</v>
      </c>
      <c r="C69" s="125">
        <f>2022!B60</f>
        <v>644</v>
      </c>
      <c r="D69" s="126">
        <f>2022!DZ60</f>
        <v>0</v>
      </c>
      <c r="E69" s="126">
        <f>2022!EA60</f>
        <v>0</v>
      </c>
      <c r="F69" s="125">
        <f>2022!ED60</f>
        <v>0</v>
      </c>
      <c r="G69" s="59">
        <f>2021!EH55</f>
        <v>0</v>
      </c>
      <c r="H69" s="127">
        <f t="shared" si="1280"/>
        <v>0</v>
      </c>
      <c r="I69" s="59"/>
      <c r="J69" s="59"/>
      <c r="K69" s="59"/>
      <c r="L69" s="59"/>
      <c r="M69" s="59"/>
      <c r="N69" s="59"/>
      <c r="O69" s="59">
        <f>'Добыча 2021'!U65</f>
        <v>0</v>
      </c>
      <c r="P69" s="59"/>
      <c r="Q69" s="59"/>
      <c r="R69" s="59"/>
      <c r="S69" s="59"/>
      <c r="T69" s="59"/>
      <c r="U69" s="59">
        <f t="shared" si="1281"/>
        <v>0</v>
      </c>
      <c r="V69" s="127">
        <f>2022!EF60</f>
        <v>0</v>
      </c>
      <c r="W69" s="59">
        <f t="shared" si="1282"/>
        <v>0</v>
      </c>
      <c r="X69" s="59">
        <f>2022!EH60</f>
        <v>0</v>
      </c>
      <c r="Y69" s="127">
        <f t="shared" si="1283"/>
        <v>0</v>
      </c>
      <c r="Z69" s="59"/>
      <c r="AA69" s="59"/>
      <c r="AB69" s="59"/>
      <c r="AC69" s="59"/>
      <c r="AD69" s="59" t="str">
        <f t="shared" si="1284"/>
        <v/>
      </c>
      <c r="AE69" s="59"/>
    </row>
    <row r="70" ht="47.25" customHeight="1">
      <c r="A70" s="46">
        <v>46</v>
      </c>
      <c r="B70" s="152" t="s">
        <v>416</v>
      </c>
      <c r="C70" s="125">
        <f>2022!B61</f>
        <v>21.48</v>
      </c>
      <c r="D70" s="138">
        <f>2022!DZ61</f>
        <v>0</v>
      </c>
      <c r="E70" s="126">
        <f>2022!EA61</f>
        <v>0</v>
      </c>
      <c r="F70" s="125">
        <f>2022!ED61</f>
        <v>0</v>
      </c>
      <c r="G70" s="80">
        <f>2021!EH56</f>
        <v>0</v>
      </c>
      <c r="H70" s="139">
        <f t="shared" si="1280"/>
        <v>0</v>
      </c>
      <c r="I70" s="59"/>
      <c r="J70" s="59"/>
      <c r="K70" s="59"/>
      <c r="L70" s="59"/>
      <c r="M70" s="59"/>
      <c r="N70" s="59"/>
      <c r="O70" s="80">
        <f>'Добыча 2021'!U66</f>
        <v>0</v>
      </c>
      <c r="P70" s="59"/>
      <c r="Q70" s="59"/>
      <c r="R70" s="59"/>
      <c r="S70" s="59"/>
      <c r="T70" s="59"/>
      <c r="U70" s="80">
        <f t="shared" si="1281"/>
        <v>0</v>
      </c>
      <c r="V70" s="127">
        <f>2022!EF61</f>
        <v>0</v>
      </c>
      <c r="W70" s="59">
        <f t="shared" si="1282"/>
        <v>0</v>
      </c>
      <c r="X70" s="59">
        <f>2022!EH61</f>
        <v>0</v>
      </c>
      <c r="Y70" s="127">
        <f t="shared" si="1283"/>
        <v>0</v>
      </c>
      <c r="Z70" s="59"/>
      <c r="AA70" s="59"/>
      <c r="AB70" s="59"/>
      <c r="AC70" s="59"/>
      <c r="AD70" s="59" t="str">
        <f t="shared" si="1284"/>
        <v/>
      </c>
      <c r="AE70" s="59"/>
    </row>
    <row r="71" ht="47.25" customHeight="1">
      <c r="A71" s="46">
        <v>47</v>
      </c>
      <c r="B71" s="152" t="s">
        <v>417</v>
      </c>
      <c r="C71" s="125">
        <f>2022!B62</f>
        <v>75.909999999999997</v>
      </c>
      <c r="D71" s="149"/>
      <c r="E71" s="126">
        <f>2022!EA62</f>
        <v>0</v>
      </c>
      <c r="F71" s="125">
        <f>2022!ED62</f>
        <v>0</v>
      </c>
      <c r="G71" s="150"/>
      <c r="H71" s="151"/>
      <c r="I71" s="59"/>
      <c r="J71" s="59"/>
      <c r="K71" s="59"/>
      <c r="L71" s="59"/>
      <c r="M71" s="59"/>
      <c r="N71" s="59"/>
      <c r="O71" s="150"/>
      <c r="P71" s="59"/>
      <c r="Q71" s="59"/>
      <c r="R71" s="59"/>
      <c r="S71" s="59"/>
      <c r="T71" s="59"/>
      <c r="U71" s="150"/>
      <c r="V71" s="127">
        <f>2022!EF62</f>
        <v>0</v>
      </c>
      <c r="W71" s="59">
        <f t="shared" si="1282"/>
        <v>0</v>
      </c>
      <c r="X71" s="59">
        <f>2022!EH62</f>
        <v>0</v>
      </c>
      <c r="Y71" s="127">
        <f t="shared" si="1283"/>
        <v>0</v>
      </c>
      <c r="Z71" s="59"/>
      <c r="AA71" s="59"/>
      <c r="AB71" s="59"/>
      <c r="AC71" s="59"/>
      <c r="AD71" s="59" t="str">
        <f t="shared" si="1284"/>
        <v/>
      </c>
      <c r="AE71" s="59"/>
    </row>
    <row r="72" ht="47.25" customHeight="1">
      <c r="A72" s="46">
        <v>48</v>
      </c>
      <c r="B72" s="152" t="s">
        <v>418</v>
      </c>
      <c r="C72" s="125">
        <f>2022!B63</f>
        <v>40.039999999999999</v>
      </c>
      <c r="D72" s="149"/>
      <c r="E72" s="126">
        <f>2022!EA63</f>
        <v>0</v>
      </c>
      <c r="F72" s="125">
        <f>2022!ED63</f>
        <v>0</v>
      </c>
      <c r="G72" s="150"/>
      <c r="H72" s="151"/>
      <c r="I72" s="59"/>
      <c r="J72" s="59"/>
      <c r="K72" s="59"/>
      <c r="L72" s="59"/>
      <c r="M72" s="59"/>
      <c r="N72" s="59"/>
      <c r="O72" s="150"/>
      <c r="P72" s="59"/>
      <c r="Q72" s="59"/>
      <c r="R72" s="59"/>
      <c r="S72" s="59"/>
      <c r="T72" s="59"/>
      <c r="U72" s="150"/>
      <c r="V72" s="127">
        <f>2022!EF63</f>
        <v>0</v>
      </c>
      <c r="W72" s="59">
        <f t="shared" si="1282"/>
        <v>0</v>
      </c>
      <c r="X72" s="59">
        <f>2022!EH63</f>
        <v>0</v>
      </c>
      <c r="Y72" s="127">
        <f t="shared" si="1283"/>
        <v>0</v>
      </c>
      <c r="Z72" s="59"/>
      <c r="AA72" s="59"/>
      <c r="AB72" s="59"/>
      <c r="AC72" s="59"/>
      <c r="AD72" s="59" t="str">
        <f t="shared" si="1284"/>
        <v/>
      </c>
      <c r="AE72" s="59"/>
    </row>
    <row r="73" ht="47.25" customHeight="1">
      <c r="A73" s="46">
        <v>49</v>
      </c>
      <c r="B73" s="152" t="s">
        <v>419</v>
      </c>
      <c r="C73" s="125">
        <f>2022!B64</f>
        <v>15.119999999999999</v>
      </c>
      <c r="D73" s="149"/>
      <c r="E73" s="126">
        <f>2022!EA64</f>
        <v>0</v>
      </c>
      <c r="F73" s="125">
        <f>2022!ED64</f>
        <v>0</v>
      </c>
      <c r="G73" s="150"/>
      <c r="H73" s="151"/>
      <c r="I73" s="59"/>
      <c r="J73" s="59"/>
      <c r="K73" s="59"/>
      <c r="L73" s="59"/>
      <c r="M73" s="59"/>
      <c r="N73" s="59"/>
      <c r="O73" s="150"/>
      <c r="P73" s="59"/>
      <c r="Q73" s="59"/>
      <c r="R73" s="59"/>
      <c r="S73" s="59"/>
      <c r="T73" s="59"/>
      <c r="U73" s="150"/>
      <c r="V73" s="127">
        <f>2022!EF64</f>
        <v>0</v>
      </c>
      <c r="W73" s="59">
        <f t="shared" si="1282"/>
        <v>0</v>
      </c>
      <c r="X73" s="59">
        <f>2022!EH64</f>
        <v>0</v>
      </c>
      <c r="Y73" s="127">
        <f t="shared" si="1283"/>
        <v>0</v>
      </c>
      <c r="Z73" s="59"/>
      <c r="AA73" s="59"/>
      <c r="AB73" s="59"/>
      <c r="AC73" s="59"/>
      <c r="AD73" s="59" t="str">
        <f t="shared" si="1284"/>
        <v/>
      </c>
      <c r="AE73" s="59"/>
    </row>
    <row r="74" ht="47.25" customHeight="1">
      <c r="A74" s="46">
        <v>50</v>
      </c>
      <c r="B74" s="152" t="s">
        <v>420</v>
      </c>
      <c r="C74" s="125">
        <f>2022!B65</f>
        <v>38.659999999999997</v>
      </c>
      <c r="D74" s="149"/>
      <c r="E74" s="126">
        <f>2022!EA65</f>
        <v>0</v>
      </c>
      <c r="F74" s="125">
        <f>2022!ED65</f>
        <v>0</v>
      </c>
      <c r="G74" s="150"/>
      <c r="H74" s="151"/>
      <c r="I74" s="59"/>
      <c r="J74" s="59"/>
      <c r="K74" s="59"/>
      <c r="L74" s="59"/>
      <c r="M74" s="59"/>
      <c r="N74" s="59"/>
      <c r="O74" s="150"/>
      <c r="P74" s="59"/>
      <c r="Q74" s="59"/>
      <c r="R74" s="59"/>
      <c r="S74" s="59"/>
      <c r="T74" s="59"/>
      <c r="U74" s="150"/>
      <c r="V74" s="127">
        <f>2022!EF65</f>
        <v>0</v>
      </c>
      <c r="W74" s="59">
        <f t="shared" si="1282"/>
        <v>0</v>
      </c>
      <c r="X74" s="59">
        <f>2022!EH65</f>
        <v>0</v>
      </c>
      <c r="Y74" s="127">
        <f t="shared" si="1283"/>
        <v>0</v>
      </c>
      <c r="Z74" s="59"/>
      <c r="AA74" s="59"/>
      <c r="AB74" s="59"/>
      <c r="AC74" s="59"/>
      <c r="AD74" s="59" t="str">
        <f t="shared" si="1284"/>
        <v/>
      </c>
      <c r="AE74" s="59"/>
    </row>
    <row r="75" ht="47.25" customHeight="1">
      <c r="A75" s="46">
        <v>51</v>
      </c>
      <c r="B75" s="152" t="s">
        <v>421</v>
      </c>
      <c r="C75" s="125">
        <f>2022!B66</f>
        <v>19.219999999999999</v>
      </c>
      <c r="D75" s="149"/>
      <c r="E75" s="126">
        <f>2022!EA66</f>
        <v>0</v>
      </c>
      <c r="F75" s="125">
        <f>2022!ED66</f>
        <v>0</v>
      </c>
      <c r="G75" s="150"/>
      <c r="H75" s="151"/>
      <c r="I75" s="59"/>
      <c r="J75" s="59"/>
      <c r="K75" s="59"/>
      <c r="L75" s="59"/>
      <c r="M75" s="59"/>
      <c r="N75" s="59"/>
      <c r="O75" s="150"/>
      <c r="P75" s="59"/>
      <c r="Q75" s="59"/>
      <c r="R75" s="59"/>
      <c r="S75" s="59"/>
      <c r="T75" s="59"/>
      <c r="U75" s="150"/>
      <c r="V75" s="127">
        <f>2022!EF66</f>
        <v>0</v>
      </c>
      <c r="W75" s="59">
        <f t="shared" si="1282"/>
        <v>0</v>
      </c>
      <c r="X75" s="59">
        <f>2022!EH66</f>
        <v>0</v>
      </c>
      <c r="Y75" s="127">
        <f t="shared" si="1283"/>
        <v>0</v>
      </c>
      <c r="Z75" s="59"/>
      <c r="AA75" s="59"/>
      <c r="AB75" s="59"/>
      <c r="AC75" s="59"/>
      <c r="AD75" s="59" t="str">
        <f t="shared" si="1284"/>
        <v/>
      </c>
      <c r="AE75" s="59"/>
    </row>
    <row r="76" ht="47.25" customHeight="1">
      <c r="A76" s="46">
        <v>52</v>
      </c>
      <c r="B76" s="152" t="s">
        <v>422</v>
      </c>
      <c r="C76" s="125">
        <f>2022!B67</f>
        <v>64.239999999999995</v>
      </c>
      <c r="D76" s="149"/>
      <c r="E76" s="126">
        <f>2022!EA67</f>
        <v>0</v>
      </c>
      <c r="F76" s="125">
        <f>2022!ED67</f>
        <v>0</v>
      </c>
      <c r="G76" s="150"/>
      <c r="H76" s="151"/>
      <c r="I76" s="59"/>
      <c r="J76" s="59"/>
      <c r="K76" s="59"/>
      <c r="L76" s="59"/>
      <c r="M76" s="59"/>
      <c r="N76" s="59"/>
      <c r="O76" s="150"/>
      <c r="P76" s="59"/>
      <c r="Q76" s="59"/>
      <c r="R76" s="59"/>
      <c r="S76" s="59"/>
      <c r="T76" s="59"/>
      <c r="U76" s="150"/>
      <c r="V76" s="127">
        <f>2022!EF67</f>
        <v>0</v>
      </c>
      <c r="W76" s="59">
        <f t="shared" si="1282"/>
        <v>0</v>
      </c>
      <c r="X76" s="59">
        <f>2022!EH67</f>
        <v>0</v>
      </c>
      <c r="Y76" s="127">
        <f t="shared" si="1283"/>
        <v>0</v>
      </c>
      <c r="Z76" s="59"/>
      <c r="AA76" s="59"/>
      <c r="AB76" s="59"/>
      <c r="AC76" s="59"/>
      <c r="AD76" s="59" t="str">
        <f t="shared" si="1284"/>
        <v/>
      </c>
      <c r="AE76" s="59"/>
    </row>
    <row r="77" ht="47.25" customHeight="1">
      <c r="A77" s="46">
        <v>53</v>
      </c>
      <c r="B77" s="152" t="s">
        <v>423</v>
      </c>
      <c r="C77" s="125">
        <f>2022!B68</f>
        <v>100.11</v>
      </c>
      <c r="D77" s="149"/>
      <c r="E77" s="126">
        <f>2022!EA68</f>
        <v>0</v>
      </c>
      <c r="F77" s="125">
        <f>2022!ED68</f>
        <v>0</v>
      </c>
      <c r="G77" s="150"/>
      <c r="H77" s="151"/>
      <c r="I77" s="59"/>
      <c r="J77" s="59"/>
      <c r="K77" s="59"/>
      <c r="L77" s="59"/>
      <c r="M77" s="59"/>
      <c r="N77" s="59"/>
      <c r="O77" s="150"/>
      <c r="P77" s="59"/>
      <c r="Q77" s="59"/>
      <c r="R77" s="59"/>
      <c r="S77" s="59"/>
      <c r="T77" s="59"/>
      <c r="U77" s="150"/>
      <c r="V77" s="127">
        <f>2022!EF68</f>
        <v>0</v>
      </c>
      <c r="W77" s="59">
        <f t="shared" si="1282"/>
        <v>0</v>
      </c>
      <c r="X77" s="59">
        <f>2022!EH68</f>
        <v>0</v>
      </c>
      <c r="Y77" s="127">
        <f t="shared" si="1283"/>
        <v>0</v>
      </c>
      <c r="Z77" s="59"/>
      <c r="AA77" s="59"/>
      <c r="AB77" s="59"/>
      <c r="AC77" s="59"/>
      <c r="AD77" s="59" t="str">
        <f t="shared" si="1284"/>
        <v/>
      </c>
      <c r="AE77" s="59"/>
    </row>
    <row r="78" ht="47.25" customHeight="1">
      <c r="A78" s="46">
        <v>54</v>
      </c>
      <c r="B78" s="152" t="s">
        <v>424</v>
      </c>
      <c r="C78" s="125">
        <f>2022!B69</f>
        <v>100.23</v>
      </c>
      <c r="D78" s="149"/>
      <c r="E78" s="126">
        <f>2022!EA69</f>
        <v>0</v>
      </c>
      <c r="F78" s="125">
        <f>2022!ED69</f>
        <v>0</v>
      </c>
      <c r="G78" s="150"/>
      <c r="H78" s="151"/>
      <c r="I78" s="59"/>
      <c r="J78" s="59"/>
      <c r="K78" s="59"/>
      <c r="L78" s="59"/>
      <c r="M78" s="59"/>
      <c r="N78" s="59"/>
      <c r="O78" s="150"/>
      <c r="P78" s="59"/>
      <c r="Q78" s="59"/>
      <c r="R78" s="59"/>
      <c r="S78" s="59"/>
      <c r="T78" s="59"/>
      <c r="U78" s="150"/>
      <c r="V78" s="127">
        <f>2022!EF69</f>
        <v>0</v>
      </c>
      <c r="W78" s="59">
        <f t="shared" si="1282"/>
        <v>0</v>
      </c>
      <c r="X78" s="59">
        <f>2022!EH69</f>
        <v>0</v>
      </c>
      <c r="Y78" s="127">
        <f t="shared" si="1283"/>
        <v>0</v>
      </c>
      <c r="Z78" s="59"/>
      <c r="AA78" s="59"/>
      <c r="AB78" s="59"/>
      <c r="AC78" s="59"/>
      <c r="AD78" s="59" t="str">
        <f t="shared" si="1284"/>
        <v/>
      </c>
      <c r="AE78" s="59"/>
    </row>
    <row r="79" ht="47.25" customHeight="1">
      <c r="A79" s="46">
        <v>55</v>
      </c>
      <c r="B79" s="152" t="s">
        <v>425</v>
      </c>
      <c r="C79" s="125">
        <f>2022!B70</f>
        <v>285.87</v>
      </c>
      <c r="D79" s="149"/>
      <c r="E79" s="126">
        <f>2022!EA70</f>
        <v>0</v>
      </c>
      <c r="F79" s="125">
        <f>2022!ED70</f>
        <v>0</v>
      </c>
      <c r="G79" s="150"/>
      <c r="H79" s="151"/>
      <c r="I79" s="59"/>
      <c r="J79" s="59"/>
      <c r="K79" s="59"/>
      <c r="L79" s="59"/>
      <c r="M79" s="59"/>
      <c r="N79" s="59"/>
      <c r="O79" s="150"/>
      <c r="P79" s="59"/>
      <c r="Q79" s="59"/>
      <c r="R79" s="59"/>
      <c r="S79" s="59"/>
      <c r="T79" s="59"/>
      <c r="U79" s="150"/>
      <c r="V79" s="127">
        <f>2022!EF70</f>
        <v>0</v>
      </c>
      <c r="W79" s="59">
        <f t="shared" si="1282"/>
        <v>0</v>
      </c>
      <c r="X79" s="59">
        <f>2022!EH70</f>
        <v>0</v>
      </c>
      <c r="Y79" s="127">
        <f t="shared" si="1283"/>
        <v>0</v>
      </c>
      <c r="Z79" s="59"/>
      <c r="AA79" s="59"/>
      <c r="AB79" s="59"/>
      <c r="AC79" s="59"/>
      <c r="AD79" s="59" t="str">
        <f t="shared" si="1284"/>
        <v/>
      </c>
      <c r="AE79" s="59"/>
    </row>
    <row r="80" ht="47.25" customHeight="1">
      <c r="A80" s="46">
        <v>56</v>
      </c>
      <c r="B80" s="152" t="s">
        <v>426</v>
      </c>
      <c r="C80" s="125">
        <f>2022!B71</f>
        <v>75.650000000000006</v>
      </c>
      <c r="D80" s="149"/>
      <c r="E80" s="126">
        <f>2022!EA71</f>
        <v>0</v>
      </c>
      <c r="F80" s="125">
        <f>2022!ED71</f>
        <v>0</v>
      </c>
      <c r="G80" s="150"/>
      <c r="H80" s="151"/>
      <c r="I80" s="59"/>
      <c r="J80" s="59"/>
      <c r="K80" s="59"/>
      <c r="L80" s="59"/>
      <c r="M80" s="59"/>
      <c r="N80" s="59"/>
      <c r="O80" s="150"/>
      <c r="P80" s="59"/>
      <c r="Q80" s="59"/>
      <c r="R80" s="59"/>
      <c r="S80" s="59"/>
      <c r="T80" s="59"/>
      <c r="U80" s="150"/>
      <c r="V80" s="127">
        <f>2022!EF71</f>
        <v>0</v>
      </c>
      <c r="W80" s="59">
        <f t="shared" ref="W80:W143" si="1285">IF(V80&gt;0,V80/E80*100,0)</f>
        <v>0</v>
      </c>
      <c r="X80" s="59">
        <f>2022!EH71</f>
        <v>0</v>
      </c>
      <c r="Y80" s="127">
        <f t="shared" ref="Y80:Y143" si="1286">IF(X80&gt;0,X80/E80*100,0)</f>
        <v>0</v>
      </c>
      <c r="Z80" s="59"/>
      <c r="AA80" s="59"/>
      <c r="AB80" s="59"/>
      <c r="AC80" s="59"/>
      <c r="AD80" s="59" t="str">
        <f t="shared" ref="AD80:AD143" si="1287">IF(AND(ISNUMBER(X80),X80&gt;0),X80,"")</f>
        <v/>
      </c>
      <c r="AE80" s="59"/>
    </row>
    <row r="81" ht="47.25" customHeight="1">
      <c r="A81" s="46">
        <v>57</v>
      </c>
      <c r="B81" s="152" t="s">
        <v>427</v>
      </c>
      <c r="C81" s="125">
        <f>2022!B72</f>
        <v>35.140000000000001</v>
      </c>
      <c r="D81" s="149"/>
      <c r="E81" s="126">
        <f>2022!EA72</f>
        <v>0</v>
      </c>
      <c r="F81" s="125">
        <f>2022!ED72</f>
        <v>0</v>
      </c>
      <c r="G81" s="150"/>
      <c r="H81" s="151"/>
      <c r="I81" s="59"/>
      <c r="J81" s="59"/>
      <c r="K81" s="59"/>
      <c r="L81" s="59"/>
      <c r="M81" s="59"/>
      <c r="N81" s="59"/>
      <c r="O81" s="150"/>
      <c r="P81" s="59"/>
      <c r="Q81" s="59"/>
      <c r="R81" s="59"/>
      <c r="S81" s="59"/>
      <c r="T81" s="59"/>
      <c r="U81" s="150"/>
      <c r="V81" s="127">
        <f>2022!EF72</f>
        <v>0</v>
      </c>
      <c r="W81" s="59">
        <f t="shared" si="1285"/>
        <v>0</v>
      </c>
      <c r="X81" s="59">
        <f>2022!EH72</f>
        <v>0</v>
      </c>
      <c r="Y81" s="127">
        <f t="shared" si="1286"/>
        <v>0</v>
      </c>
      <c r="Z81" s="59"/>
      <c r="AA81" s="59"/>
      <c r="AB81" s="59"/>
      <c r="AC81" s="59"/>
      <c r="AD81" s="59" t="str">
        <f t="shared" si="1287"/>
        <v/>
      </c>
      <c r="AE81" s="59"/>
    </row>
    <row r="82" ht="47.25" customHeight="1">
      <c r="A82" s="46">
        <v>58</v>
      </c>
      <c r="B82" s="152" t="s">
        <v>428</v>
      </c>
      <c r="C82" s="125">
        <f>2022!B73</f>
        <v>9.9299999999999997</v>
      </c>
      <c r="D82" s="149"/>
      <c r="E82" s="126">
        <f>2022!EA73</f>
        <v>0</v>
      </c>
      <c r="F82" s="125">
        <f>2022!ED73</f>
        <v>0</v>
      </c>
      <c r="G82" s="150"/>
      <c r="H82" s="151"/>
      <c r="I82" s="59"/>
      <c r="J82" s="59"/>
      <c r="K82" s="59"/>
      <c r="L82" s="59"/>
      <c r="M82" s="59"/>
      <c r="N82" s="59"/>
      <c r="O82" s="150"/>
      <c r="P82" s="59"/>
      <c r="Q82" s="59"/>
      <c r="R82" s="59"/>
      <c r="S82" s="59"/>
      <c r="T82" s="59"/>
      <c r="U82" s="150"/>
      <c r="V82" s="127">
        <f>2022!EF73</f>
        <v>0</v>
      </c>
      <c r="W82" s="59">
        <f t="shared" si="1285"/>
        <v>0</v>
      </c>
      <c r="X82" s="59">
        <f>2022!EH73</f>
        <v>0</v>
      </c>
      <c r="Y82" s="127">
        <f t="shared" si="1286"/>
        <v>0</v>
      </c>
      <c r="Z82" s="59"/>
      <c r="AA82" s="59"/>
      <c r="AB82" s="59"/>
      <c r="AC82" s="59"/>
      <c r="AD82" s="59" t="str">
        <f t="shared" si="1287"/>
        <v/>
      </c>
      <c r="AE82" s="59"/>
    </row>
    <row r="83" ht="69.75" customHeight="1">
      <c r="A83" s="46">
        <v>59</v>
      </c>
      <c r="B83" s="152" t="s">
        <v>429</v>
      </c>
      <c r="C83" s="125">
        <f>2022!B74</f>
        <v>891.48000000000002</v>
      </c>
      <c r="D83" s="142"/>
      <c r="E83" s="126">
        <f>2022!EA74</f>
        <v>0</v>
      </c>
      <c r="F83" s="125">
        <f>2022!ED74</f>
        <v>0</v>
      </c>
      <c r="G83" s="82"/>
      <c r="H83" s="143"/>
      <c r="I83" s="59"/>
      <c r="J83" s="59"/>
      <c r="K83" s="59"/>
      <c r="L83" s="59"/>
      <c r="M83" s="59"/>
      <c r="N83" s="59"/>
      <c r="O83" s="82"/>
      <c r="P83" s="59"/>
      <c r="Q83" s="59"/>
      <c r="R83" s="59"/>
      <c r="S83" s="59"/>
      <c r="T83" s="59"/>
      <c r="U83" s="82"/>
      <c r="V83" s="127">
        <f>2022!EF74</f>
        <v>0</v>
      </c>
      <c r="W83" s="59">
        <f t="shared" si="1285"/>
        <v>0</v>
      </c>
      <c r="X83" s="59">
        <f>2022!EH74</f>
        <v>0</v>
      </c>
      <c r="Y83" s="127">
        <f t="shared" si="1286"/>
        <v>0</v>
      </c>
      <c r="Z83" s="59"/>
      <c r="AA83" s="59"/>
      <c r="AB83" s="59"/>
      <c r="AC83" s="59"/>
      <c r="AD83" s="59" t="str">
        <f t="shared" si="1287"/>
        <v/>
      </c>
      <c r="AE83" s="59"/>
    </row>
    <row r="84" ht="63">
      <c r="A84" s="46">
        <v>60</v>
      </c>
      <c r="B84" s="72" t="s">
        <v>90</v>
      </c>
      <c r="C84" s="125">
        <f>2022!B75</f>
        <v>1406</v>
      </c>
      <c r="D84" s="126">
        <f>2022!DZ75</f>
        <v>0</v>
      </c>
      <c r="E84" s="126">
        <f>2022!EA75</f>
        <v>0</v>
      </c>
      <c r="F84" s="125">
        <f>2022!ED75</f>
        <v>0</v>
      </c>
      <c r="G84" s="59">
        <f>2021!EH57</f>
        <v>0</v>
      </c>
      <c r="H84" s="127">
        <f t="shared" ref="H80:H141" si="1288">IF(G84&gt;0,G84/D84*100,0)</f>
        <v>0</v>
      </c>
      <c r="I84" s="59"/>
      <c r="J84" s="59"/>
      <c r="K84" s="59"/>
      <c r="L84" s="59"/>
      <c r="M84" s="59"/>
      <c r="N84" s="59"/>
      <c r="O84" s="59">
        <f>'Добыча 2021'!U67</f>
        <v>0</v>
      </c>
      <c r="P84" s="59"/>
      <c r="Q84" s="59"/>
      <c r="R84" s="59"/>
      <c r="S84" s="59"/>
      <c r="T84" s="59"/>
      <c r="U84" s="59">
        <f t="shared" ref="U80:U141" si="1289">IF(G84=0,0,O84/G84*100)</f>
        <v>0</v>
      </c>
      <c r="V84" s="127">
        <f>2022!EF75</f>
        <v>0</v>
      </c>
      <c r="W84" s="59">
        <f t="shared" si="1285"/>
        <v>0</v>
      </c>
      <c r="X84" s="59">
        <f>2022!EH75</f>
        <v>0</v>
      </c>
      <c r="Y84" s="127">
        <f t="shared" si="1286"/>
        <v>0</v>
      </c>
      <c r="Z84" s="59"/>
      <c r="AA84" s="59"/>
      <c r="AB84" s="59"/>
      <c r="AC84" s="59"/>
      <c r="AD84" s="59" t="str">
        <f t="shared" si="1287"/>
        <v/>
      </c>
      <c r="AE84" s="59"/>
    </row>
    <row r="85" ht="15.75">
      <c r="A85" s="46"/>
      <c r="B85" s="61" t="s">
        <v>108</v>
      </c>
      <c r="C85" s="131"/>
      <c r="D85" s="130"/>
      <c r="E85" s="130"/>
      <c r="F85" s="131"/>
      <c r="G85" s="59"/>
      <c r="H85" s="127"/>
      <c r="I85" s="59"/>
      <c r="J85" s="59"/>
      <c r="K85" s="59"/>
      <c r="L85" s="59"/>
      <c r="M85" s="71"/>
      <c r="N85" s="71"/>
      <c r="O85" s="71"/>
      <c r="P85" s="71"/>
      <c r="Q85" s="71"/>
      <c r="R85" s="71"/>
      <c r="S85" s="71"/>
      <c r="T85" s="71"/>
      <c r="U85" s="59"/>
      <c r="V85" s="144"/>
      <c r="W85" s="59"/>
      <c r="X85" s="71"/>
      <c r="Y85" s="127"/>
      <c r="Z85" s="71"/>
      <c r="AA85" s="71"/>
      <c r="AB85" s="71"/>
      <c r="AC85" s="71"/>
      <c r="AD85" s="71" t="str">
        <f t="shared" si="1287"/>
        <v/>
      </c>
      <c r="AE85" s="71"/>
    </row>
    <row r="86" ht="31.5">
      <c r="A86" s="87">
        <v>61</v>
      </c>
      <c r="B86" s="72" t="s">
        <v>118</v>
      </c>
      <c r="C86" s="125">
        <f>2022!B80</f>
        <v>1007.1</v>
      </c>
      <c r="D86" s="126">
        <f>2022!DZ80</f>
        <v>0</v>
      </c>
      <c r="E86" s="126">
        <f>2022!EA80</f>
        <v>1000</v>
      </c>
      <c r="F86" s="125">
        <f>2022!ED80</f>
        <v>0.99295005461225294</v>
      </c>
      <c r="G86" s="59">
        <f>2021!EH60</f>
        <v>0</v>
      </c>
      <c r="H86" s="127">
        <f t="shared" si="1288"/>
        <v>0</v>
      </c>
      <c r="I86" s="62"/>
      <c r="J86" s="62"/>
      <c r="K86" s="62"/>
      <c r="L86" s="132"/>
      <c r="M86" s="59"/>
      <c r="N86" s="59"/>
      <c r="O86" s="59">
        <f>'Добыча 2021'!U70</f>
        <v>0</v>
      </c>
      <c r="P86" s="59"/>
      <c r="Q86" s="59"/>
      <c r="R86" s="59"/>
      <c r="S86" s="59"/>
      <c r="T86" s="59"/>
      <c r="U86" s="59">
        <f t="shared" si="1289"/>
        <v>0</v>
      </c>
      <c r="V86" s="127">
        <f>2022!EF80</f>
        <v>100</v>
      </c>
      <c r="W86" s="59">
        <f t="shared" si="1285"/>
        <v>10</v>
      </c>
      <c r="X86" s="59">
        <f>2022!EH80</f>
        <v>100</v>
      </c>
      <c r="Y86" s="127">
        <f t="shared" si="1286"/>
        <v>10</v>
      </c>
      <c r="Z86" s="59"/>
      <c r="AA86" s="59"/>
      <c r="AB86" s="59"/>
      <c r="AC86" s="59"/>
      <c r="AD86" s="59">
        <f t="shared" si="1287"/>
        <v>100</v>
      </c>
      <c r="AE86" s="59"/>
    </row>
    <row r="87" ht="30" customHeight="1">
      <c r="A87" s="46">
        <v>62</v>
      </c>
      <c r="B87" s="72" t="s">
        <v>308</v>
      </c>
      <c r="C87" s="125">
        <f>2022!B81</f>
        <v>559.5</v>
      </c>
      <c r="D87" s="126">
        <f>2022!DZ81</f>
        <v>65</v>
      </c>
      <c r="E87" s="126">
        <f>2022!EA81</f>
        <v>85</v>
      </c>
      <c r="F87" s="125">
        <f>2022!ED81</f>
        <v>0.15192135835567472</v>
      </c>
      <c r="G87" s="59">
        <f>2021!EH61</f>
        <v>6</v>
      </c>
      <c r="H87" s="127">
        <f t="shared" si="1288"/>
        <v>9.2307692307692317</v>
      </c>
      <c r="I87" s="59"/>
      <c r="J87" s="59"/>
      <c r="K87" s="59"/>
      <c r="L87" s="59"/>
      <c r="M87" s="59"/>
      <c r="N87" s="59"/>
      <c r="O87" s="59">
        <f>'Добыча 2021'!U71</f>
        <v>6</v>
      </c>
      <c r="P87" s="59"/>
      <c r="Q87" s="59"/>
      <c r="R87" s="59"/>
      <c r="S87" s="59"/>
      <c r="T87" s="59"/>
      <c r="U87" s="59">
        <f t="shared" si="1289"/>
        <v>100</v>
      </c>
      <c r="V87" s="127">
        <f>2022!EF81</f>
        <v>8.5</v>
      </c>
      <c r="W87" s="59">
        <f t="shared" si="1285"/>
        <v>10</v>
      </c>
      <c r="X87" s="59">
        <f>2022!EH81</f>
        <v>8</v>
      </c>
      <c r="Y87" s="127">
        <f t="shared" si="1286"/>
        <v>9.4117647058823533</v>
      </c>
      <c r="Z87" s="59"/>
      <c r="AA87" s="59"/>
      <c r="AB87" s="59"/>
      <c r="AC87" s="59"/>
      <c r="AD87" s="59">
        <f t="shared" si="1287"/>
        <v>8</v>
      </c>
      <c r="AE87" s="59"/>
    </row>
    <row r="88" ht="63">
      <c r="A88" s="87">
        <v>63</v>
      </c>
      <c r="B88" s="72" t="s">
        <v>117</v>
      </c>
      <c r="C88" s="125">
        <f>2022!B82</f>
        <v>26.699999999999999</v>
      </c>
      <c r="D88" s="126">
        <f>2022!DZ82</f>
        <v>0</v>
      </c>
      <c r="E88" s="126">
        <f>2022!EA82</f>
        <v>0</v>
      </c>
      <c r="F88" s="125">
        <f>2022!ED82</f>
        <v>0</v>
      </c>
      <c r="G88" s="59">
        <f>2021!EH62</f>
        <v>0</v>
      </c>
      <c r="H88" s="127">
        <f t="shared" si="1288"/>
        <v>0</v>
      </c>
      <c r="I88" s="59"/>
      <c r="J88" s="59"/>
      <c r="K88" s="59"/>
      <c r="L88" s="59"/>
      <c r="M88" s="59"/>
      <c r="N88" s="59"/>
      <c r="O88" s="59">
        <f>'Добыча 2021'!U72</f>
        <v>0</v>
      </c>
      <c r="P88" s="59"/>
      <c r="Q88" s="59"/>
      <c r="R88" s="59"/>
      <c r="S88" s="59"/>
      <c r="T88" s="59"/>
      <c r="U88" s="59">
        <f t="shared" si="1289"/>
        <v>0</v>
      </c>
      <c r="V88" s="127">
        <f>2022!EF82</f>
        <v>0</v>
      </c>
      <c r="W88" s="59">
        <f t="shared" si="1285"/>
        <v>0</v>
      </c>
      <c r="X88" s="59">
        <f>2022!EH82</f>
        <v>0</v>
      </c>
      <c r="Y88" s="127">
        <f t="shared" si="1286"/>
        <v>0</v>
      </c>
      <c r="Z88" s="59"/>
      <c r="AA88" s="59"/>
      <c r="AB88" s="59"/>
      <c r="AC88" s="59"/>
      <c r="AD88" s="59" t="str">
        <f t="shared" si="1287"/>
        <v/>
      </c>
      <c r="AE88" s="59"/>
    </row>
    <row r="89" ht="47.25">
      <c r="A89" s="46">
        <v>64</v>
      </c>
      <c r="B89" s="72" t="s">
        <v>116</v>
      </c>
      <c r="C89" s="125">
        <f>2022!B83</f>
        <v>41.696399999999997</v>
      </c>
      <c r="D89" s="126">
        <f>2022!DZ83</f>
        <v>0</v>
      </c>
      <c r="E89" s="126">
        <f>2022!EA83</f>
        <v>0</v>
      </c>
      <c r="F89" s="125">
        <f>2022!ED83</f>
        <v>0</v>
      </c>
      <c r="G89" s="59">
        <f>2021!EH63</f>
        <v>0</v>
      </c>
      <c r="H89" s="127">
        <f t="shared" si="1288"/>
        <v>0</v>
      </c>
      <c r="I89" s="59"/>
      <c r="J89" s="59"/>
      <c r="K89" s="59"/>
      <c r="L89" s="59"/>
      <c r="M89" s="59"/>
      <c r="N89" s="59"/>
      <c r="O89" s="59">
        <f>'Добыча 2021'!U73</f>
        <v>0</v>
      </c>
      <c r="P89" s="59"/>
      <c r="Q89" s="59"/>
      <c r="R89" s="59"/>
      <c r="S89" s="59"/>
      <c r="T89" s="59"/>
      <c r="U89" s="59">
        <f t="shared" si="1289"/>
        <v>0</v>
      </c>
      <c r="V89" s="127">
        <f>2022!EF83</f>
        <v>0</v>
      </c>
      <c r="W89" s="59">
        <f t="shared" si="1285"/>
        <v>0</v>
      </c>
      <c r="X89" s="59">
        <f>2022!EH83</f>
        <v>0</v>
      </c>
      <c r="Y89" s="127">
        <f t="shared" si="1286"/>
        <v>0</v>
      </c>
      <c r="Z89" s="59"/>
      <c r="AA89" s="59"/>
      <c r="AB89" s="59"/>
      <c r="AC89" s="59"/>
      <c r="AD89" s="59" t="str">
        <f t="shared" si="1287"/>
        <v/>
      </c>
      <c r="AE89" s="59"/>
    </row>
    <row r="90" ht="47.25">
      <c r="A90" s="87">
        <v>65</v>
      </c>
      <c r="B90" s="72" t="s">
        <v>111</v>
      </c>
      <c r="C90" s="125">
        <f>2022!B84</f>
        <v>114.90000000000001</v>
      </c>
      <c r="D90" s="126">
        <f>2022!DZ84</f>
        <v>0</v>
      </c>
      <c r="E90" s="126">
        <f>2022!EA84</f>
        <v>0</v>
      </c>
      <c r="F90" s="125">
        <f>2022!ED84</f>
        <v>0</v>
      </c>
      <c r="G90" s="59">
        <f>2021!EH64</f>
        <v>0</v>
      </c>
      <c r="H90" s="127">
        <f t="shared" si="1288"/>
        <v>0</v>
      </c>
      <c r="I90" s="59"/>
      <c r="J90" s="59"/>
      <c r="K90" s="59"/>
      <c r="L90" s="59"/>
      <c r="M90" s="59"/>
      <c r="N90" s="59"/>
      <c r="O90" s="59">
        <f>'Добыча 2021'!U74</f>
        <v>0</v>
      </c>
      <c r="P90" s="59"/>
      <c r="Q90" s="59"/>
      <c r="R90" s="59"/>
      <c r="S90" s="59"/>
      <c r="T90" s="59"/>
      <c r="U90" s="59">
        <f t="shared" si="1289"/>
        <v>0</v>
      </c>
      <c r="V90" s="127">
        <f>2022!EF84</f>
        <v>0</v>
      </c>
      <c r="W90" s="59">
        <f t="shared" si="1285"/>
        <v>0</v>
      </c>
      <c r="X90" s="59">
        <f>2022!EH84</f>
        <v>0</v>
      </c>
      <c r="Y90" s="127">
        <f t="shared" si="1286"/>
        <v>0</v>
      </c>
      <c r="Z90" s="59"/>
      <c r="AA90" s="59"/>
      <c r="AB90" s="59"/>
      <c r="AC90" s="59"/>
      <c r="AD90" s="59" t="str">
        <f t="shared" si="1287"/>
        <v/>
      </c>
      <c r="AE90" s="59"/>
    </row>
    <row r="91" ht="53.25" customHeight="1">
      <c r="A91" s="46">
        <v>66</v>
      </c>
      <c r="B91" s="72" t="s">
        <v>309</v>
      </c>
      <c r="C91" s="125">
        <f>2022!B85</f>
        <v>78.599999999999994</v>
      </c>
      <c r="D91" s="126">
        <f>2022!DZ85</f>
        <v>0</v>
      </c>
      <c r="E91" s="126">
        <f>2022!EA85</f>
        <v>0</v>
      </c>
      <c r="F91" s="125">
        <f>2022!ED85</f>
        <v>0</v>
      </c>
      <c r="G91" s="59">
        <f>2021!EH65</f>
        <v>0</v>
      </c>
      <c r="H91" s="127">
        <f t="shared" si="1288"/>
        <v>0</v>
      </c>
      <c r="I91" s="59"/>
      <c r="J91" s="59"/>
      <c r="K91" s="59"/>
      <c r="L91" s="59"/>
      <c r="M91" s="59"/>
      <c r="N91" s="59"/>
      <c r="O91" s="59">
        <f>'Добыча 2021'!U75</f>
        <v>0</v>
      </c>
      <c r="P91" s="59"/>
      <c r="Q91" s="59"/>
      <c r="R91" s="59"/>
      <c r="S91" s="59"/>
      <c r="T91" s="59"/>
      <c r="U91" s="59">
        <f t="shared" si="1289"/>
        <v>0</v>
      </c>
      <c r="V91" s="127">
        <f>2022!EF85</f>
        <v>0</v>
      </c>
      <c r="W91" s="59">
        <f t="shared" si="1285"/>
        <v>0</v>
      </c>
      <c r="X91" s="59">
        <f>2022!EH85</f>
        <v>0</v>
      </c>
      <c r="Y91" s="127">
        <f t="shared" si="1286"/>
        <v>0</v>
      </c>
      <c r="Z91" s="59"/>
      <c r="AA91" s="59"/>
      <c r="AB91" s="59"/>
      <c r="AC91" s="59"/>
      <c r="AD91" s="59" t="str">
        <f t="shared" si="1287"/>
        <v/>
      </c>
      <c r="AE91" s="59"/>
    </row>
    <row r="92" ht="48" customHeight="1">
      <c r="A92" s="87">
        <v>67</v>
      </c>
      <c r="B92" s="72" t="s">
        <v>310</v>
      </c>
      <c r="C92" s="125">
        <f>2022!B86</f>
        <v>167.19999999999999</v>
      </c>
      <c r="D92" s="126">
        <f>2022!DZ86</f>
        <v>0</v>
      </c>
      <c r="E92" s="126">
        <f>2022!EA86</f>
        <v>0</v>
      </c>
      <c r="F92" s="125">
        <f>2022!ED86</f>
        <v>0</v>
      </c>
      <c r="G92" s="59">
        <f>2021!EH66</f>
        <v>0</v>
      </c>
      <c r="H92" s="127">
        <f t="shared" si="1288"/>
        <v>0</v>
      </c>
      <c r="I92" s="59"/>
      <c r="J92" s="59"/>
      <c r="K92" s="59"/>
      <c r="L92" s="59"/>
      <c r="M92" s="59"/>
      <c r="N92" s="59"/>
      <c r="O92" s="59">
        <f>'Добыча 2021'!U76</f>
        <v>0</v>
      </c>
      <c r="P92" s="59"/>
      <c r="Q92" s="59"/>
      <c r="R92" s="59"/>
      <c r="S92" s="59"/>
      <c r="T92" s="59"/>
      <c r="U92" s="59">
        <f t="shared" si="1289"/>
        <v>0</v>
      </c>
      <c r="V92" s="127">
        <f>2022!EF86</f>
        <v>0</v>
      </c>
      <c r="W92" s="59">
        <f t="shared" si="1285"/>
        <v>0</v>
      </c>
      <c r="X92" s="59">
        <f>2022!EH86</f>
        <v>0</v>
      </c>
      <c r="Y92" s="127">
        <f t="shared" si="1286"/>
        <v>0</v>
      </c>
      <c r="Z92" s="59"/>
      <c r="AA92" s="59"/>
      <c r="AB92" s="59"/>
      <c r="AC92" s="59"/>
      <c r="AD92" s="59" t="str">
        <f t="shared" si="1287"/>
        <v/>
      </c>
      <c r="AE92" s="59"/>
    </row>
    <row r="93" ht="31.5">
      <c r="A93" s="46">
        <v>68</v>
      </c>
      <c r="B93" s="72" t="s">
        <v>115</v>
      </c>
      <c r="C93" s="125">
        <f>2022!B87</f>
        <v>40.045999999999999</v>
      </c>
      <c r="D93" s="126">
        <f>2022!DZ87</f>
        <v>0</v>
      </c>
      <c r="E93" s="126">
        <f>2022!EA87</f>
        <v>0</v>
      </c>
      <c r="F93" s="125">
        <f>2022!ED87</f>
        <v>0</v>
      </c>
      <c r="G93" s="59">
        <f>2021!EH67</f>
        <v>0</v>
      </c>
      <c r="H93" s="127">
        <f t="shared" si="1288"/>
        <v>0</v>
      </c>
      <c r="I93" s="59"/>
      <c r="J93" s="59"/>
      <c r="K93" s="59"/>
      <c r="L93" s="59"/>
      <c r="M93" s="59"/>
      <c r="N93" s="59"/>
      <c r="O93" s="59">
        <f>'Добыча 2021'!U77</f>
        <v>0</v>
      </c>
      <c r="P93" s="59"/>
      <c r="Q93" s="59"/>
      <c r="R93" s="59"/>
      <c r="S93" s="59"/>
      <c r="T93" s="59"/>
      <c r="U93" s="59">
        <f t="shared" si="1289"/>
        <v>0</v>
      </c>
      <c r="V93" s="127">
        <f>2022!EF87</f>
        <v>0</v>
      </c>
      <c r="W93" s="59">
        <f t="shared" si="1285"/>
        <v>0</v>
      </c>
      <c r="X93" s="59">
        <f>2022!EH87</f>
        <v>0</v>
      </c>
      <c r="Y93" s="127">
        <f t="shared" si="1286"/>
        <v>0</v>
      </c>
      <c r="Z93" s="59"/>
      <c r="AA93" s="59"/>
      <c r="AB93" s="59"/>
      <c r="AC93" s="59"/>
      <c r="AD93" s="59" t="str">
        <f t="shared" si="1287"/>
        <v/>
      </c>
      <c r="AE93" s="59"/>
    </row>
    <row r="94" ht="36" customHeight="1">
      <c r="A94" s="87">
        <v>69</v>
      </c>
      <c r="B94" s="72" t="s">
        <v>110</v>
      </c>
      <c r="C94" s="125">
        <f>2022!B88</f>
        <v>83.5</v>
      </c>
      <c r="D94" s="126">
        <f>2022!DZ88</f>
        <v>0</v>
      </c>
      <c r="E94" s="126">
        <f>2022!EA88</f>
        <v>0</v>
      </c>
      <c r="F94" s="125">
        <f>2022!ED88</f>
        <v>0</v>
      </c>
      <c r="G94" s="59">
        <f>2021!EH68</f>
        <v>0</v>
      </c>
      <c r="H94" s="127">
        <f t="shared" si="1288"/>
        <v>0</v>
      </c>
      <c r="I94" s="59"/>
      <c r="J94" s="59"/>
      <c r="K94" s="59"/>
      <c r="L94" s="59"/>
      <c r="M94" s="59"/>
      <c r="N94" s="59"/>
      <c r="O94" s="59">
        <f>'Добыча 2021'!U78</f>
        <v>0</v>
      </c>
      <c r="P94" s="59"/>
      <c r="Q94" s="59"/>
      <c r="R94" s="59"/>
      <c r="S94" s="59"/>
      <c r="T94" s="59"/>
      <c r="U94" s="59">
        <f t="shared" si="1289"/>
        <v>0</v>
      </c>
      <c r="V94" s="127">
        <f>2022!EF88</f>
        <v>0</v>
      </c>
      <c r="W94" s="59">
        <f t="shared" si="1285"/>
        <v>0</v>
      </c>
      <c r="X94" s="59">
        <f>2022!EH88</f>
        <v>0</v>
      </c>
      <c r="Y94" s="127">
        <f t="shared" si="1286"/>
        <v>0</v>
      </c>
      <c r="Z94" s="59"/>
      <c r="AA94" s="59"/>
      <c r="AB94" s="59"/>
      <c r="AC94" s="59"/>
      <c r="AD94" s="59" t="str">
        <f t="shared" si="1287"/>
        <v/>
      </c>
      <c r="AE94" s="59"/>
    </row>
    <row r="95" ht="31.5" customHeight="1">
      <c r="A95" s="46">
        <v>70</v>
      </c>
      <c r="B95" s="72" t="s">
        <v>114</v>
      </c>
      <c r="C95" s="125">
        <f>2022!B89</f>
        <v>37.700000000000003</v>
      </c>
      <c r="D95" s="126">
        <f>2022!DZ89</f>
        <v>0</v>
      </c>
      <c r="E95" s="126">
        <f>2022!EA89</f>
        <v>0</v>
      </c>
      <c r="F95" s="125">
        <f>2022!ED89</f>
        <v>0</v>
      </c>
      <c r="G95" s="59">
        <f>2021!EH69</f>
        <v>0</v>
      </c>
      <c r="H95" s="127">
        <f t="shared" si="1288"/>
        <v>0</v>
      </c>
      <c r="I95" s="59"/>
      <c r="J95" s="59"/>
      <c r="K95" s="59"/>
      <c r="L95" s="59"/>
      <c r="M95" s="59"/>
      <c r="N95" s="59"/>
      <c r="O95" s="59">
        <f>'Добыча 2021'!U79</f>
        <v>0</v>
      </c>
      <c r="P95" s="59"/>
      <c r="Q95" s="59"/>
      <c r="R95" s="59"/>
      <c r="S95" s="59"/>
      <c r="T95" s="59"/>
      <c r="U95" s="59">
        <f t="shared" si="1289"/>
        <v>0</v>
      </c>
      <c r="V95" s="127">
        <f>2022!EF89</f>
        <v>0</v>
      </c>
      <c r="W95" s="59">
        <f t="shared" si="1285"/>
        <v>0</v>
      </c>
      <c r="X95" s="59">
        <f>2022!EH89</f>
        <v>0</v>
      </c>
      <c r="Y95" s="127">
        <f t="shared" si="1286"/>
        <v>0</v>
      </c>
      <c r="Z95" s="59"/>
      <c r="AA95" s="59"/>
      <c r="AB95" s="59"/>
      <c r="AC95" s="59"/>
      <c r="AD95" s="59" t="str">
        <f t="shared" si="1287"/>
        <v/>
      </c>
      <c r="AE95" s="59"/>
    </row>
    <row r="96" ht="17.25" customHeight="1">
      <c r="A96" s="87"/>
      <c r="B96" s="61" t="s">
        <v>119</v>
      </c>
      <c r="C96" s="131"/>
      <c r="D96" s="130"/>
      <c r="E96" s="130"/>
      <c r="F96" s="131"/>
      <c r="G96" s="71"/>
      <c r="H96" s="127"/>
      <c r="I96" s="62"/>
      <c r="J96" s="62"/>
      <c r="K96" s="62"/>
      <c r="L96" s="132"/>
      <c r="M96" s="71"/>
      <c r="N96" s="71"/>
      <c r="O96" s="71"/>
      <c r="P96" s="71"/>
      <c r="Q96" s="71"/>
      <c r="R96" s="71"/>
      <c r="S96" s="71"/>
      <c r="T96" s="71"/>
      <c r="U96" s="59"/>
      <c r="V96" s="144"/>
      <c r="W96" s="59"/>
      <c r="X96" s="71"/>
      <c r="Y96" s="127"/>
      <c r="Z96" s="71"/>
      <c r="AA96" s="71"/>
      <c r="AB96" s="71"/>
      <c r="AC96" s="71"/>
      <c r="AD96" s="71" t="str">
        <f t="shared" si="1287"/>
        <v/>
      </c>
      <c r="AE96" s="71"/>
    </row>
    <row r="97" ht="35.25" customHeight="1">
      <c r="A97" s="46">
        <v>71</v>
      </c>
      <c r="B97" s="72" t="s">
        <v>126</v>
      </c>
      <c r="C97" s="125">
        <f>2022!B92</f>
        <v>1493.5999999999999</v>
      </c>
      <c r="D97" s="126">
        <f>2022!DZ92</f>
        <v>0</v>
      </c>
      <c r="E97" s="126">
        <f>2022!EA92</f>
        <v>0</v>
      </c>
      <c r="F97" s="125">
        <f>2022!ED92</f>
        <v>0</v>
      </c>
      <c r="G97" s="59">
        <f>2021!EH72</f>
        <v>0</v>
      </c>
      <c r="H97" s="127">
        <f t="shared" si="1288"/>
        <v>0</v>
      </c>
      <c r="I97" s="59"/>
      <c r="J97" s="59"/>
      <c r="K97" s="59"/>
      <c r="L97" s="59"/>
      <c r="M97" s="59"/>
      <c r="N97" s="59"/>
      <c r="O97" s="59">
        <f>'Добыча 2021'!U82</f>
        <v>0</v>
      </c>
      <c r="P97" s="59"/>
      <c r="Q97" s="59"/>
      <c r="R97" s="59"/>
      <c r="S97" s="59"/>
      <c r="T97" s="59"/>
      <c r="U97" s="59">
        <f t="shared" si="1289"/>
        <v>0</v>
      </c>
      <c r="V97" s="127">
        <f>2022!EF92</f>
        <v>0</v>
      </c>
      <c r="W97" s="59">
        <f t="shared" si="1285"/>
        <v>0</v>
      </c>
      <c r="X97" s="59">
        <f>2022!EH92</f>
        <v>0</v>
      </c>
      <c r="Y97" s="127">
        <f t="shared" si="1286"/>
        <v>0</v>
      </c>
      <c r="Z97" s="59"/>
      <c r="AA97" s="59"/>
      <c r="AB97" s="59"/>
      <c r="AC97" s="59"/>
      <c r="AD97" s="59" t="str">
        <f t="shared" si="1287"/>
        <v/>
      </c>
      <c r="AE97" s="59"/>
    </row>
    <row r="98" ht="35.25" customHeight="1">
      <c r="A98" s="46">
        <v>72</v>
      </c>
      <c r="B98" s="155" t="s">
        <v>430</v>
      </c>
      <c r="C98" s="125">
        <f>2022!B93</f>
        <v>438.69999999999999</v>
      </c>
      <c r="D98" s="138">
        <f>2022!DZ93</f>
        <v>0</v>
      </c>
      <c r="E98" s="126">
        <f>2022!EA93</f>
        <v>0</v>
      </c>
      <c r="F98" s="125">
        <f>2022!ED93</f>
        <v>0</v>
      </c>
      <c r="G98" s="80">
        <f>2021!EH73</f>
        <v>0</v>
      </c>
      <c r="H98" s="139">
        <f t="shared" si="1288"/>
        <v>0</v>
      </c>
      <c r="I98" s="59"/>
      <c r="J98" s="59"/>
      <c r="K98" s="59"/>
      <c r="L98" s="59"/>
      <c r="M98" s="59"/>
      <c r="N98" s="59"/>
      <c r="O98" s="80">
        <f>'Добыча 2021'!U83</f>
        <v>0</v>
      </c>
      <c r="P98" s="59"/>
      <c r="Q98" s="59"/>
      <c r="R98" s="59"/>
      <c r="S98" s="59"/>
      <c r="T98" s="59"/>
      <c r="U98" s="80">
        <f t="shared" si="1289"/>
        <v>0</v>
      </c>
      <c r="V98" s="127">
        <f>2022!EF93</f>
        <v>0</v>
      </c>
      <c r="W98" s="59">
        <f t="shared" si="1285"/>
        <v>0</v>
      </c>
      <c r="X98" s="59">
        <f>2022!EH93</f>
        <v>0</v>
      </c>
      <c r="Y98" s="127">
        <f t="shared" si="1286"/>
        <v>0</v>
      </c>
      <c r="Z98" s="59"/>
      <c r="AA98" s="59"/>
      <c r="AB98" s="59"/>
      <c r="AC98" s="59"/>
      <c r="AD98" s="59" t="str">
        <f t="shared" si="1287"/>
        <v/>
      </c>
      <c r="AE98" s="59"/>
    </row>
    <row r="99" ht="35.25" customHeight="1">
      <c r="A99" s="46">
        <v>73</v>
      </c>
      <c r="B99" s="155" t="s">
        <v>431</v>
      </c>
      <c r="C99" s="125">
        <f>2022!B94</f>
        <v>537.20000000000005</v>
      </c>
      <c r="D99" s="149"/>
      <c r="E99" s="126">
        <f>2022!EA94</f>
        <v>0</v>
      </c>
      <c r="F99" s="125">
        <f>2022!ED94</f>
        <v>0</v>
      </c>
      <c r="G99" s="150"/>
      <c r="H99" s="151"/>
      <c r="I99" s="59"/>
      <c r="J99" s="59"/>
      <c r="K99" s="59"/>
      <c r="L99" s="59"/>
      <c r="M99" s="59"/>
      <c r="N99" s="59"/>
      <c r="O99" s="150"/>
      <c r="P99" s="59"/>
      <c r="Q99" s="59"/>
      <c r="R99" s="59"/>
      <c r="S99" s="59"/>
      <c r="T99" s="59"/>
      <c r="U99" s="150"/>
      <c r="V99" s="127">
        <f>2022!EF94</f>
        <v>0</v>
      </c>
      <c r="W99" s="59">
        <f t="shared" si="1285"/>
        <v>0</v>
      </c>
      <c r="X99" s="59">
        <f>2022!EH94</f>
        <v>0</v>
      </c>
      <c r="Y99" s="127">
        <f t="shared" si="1286"/>
        <v>0</v>
      </c>
      <c r="Z99" s="59"/>
      <c r="AA99" s="59"/>
      <c r="AB99" s="59"/>
      <c r="AC99" s="59"/>
      <c r="AD99" s="59" t="str">
        <f t="shared" si="1287"/>
        <v/>
      </c>
      <c r="AE99" s="59"/>
    </row>
    <row r="100" ht="35.25" customHeight="1">
      <c r="A100" s="46">
        <v>74</v>
      </c>
      <c r="B100" s="155" t="s">
        <v>432</v>
      </c>
      <c r="C100" s="125">
        <f>2022!B95</f>
        <v>140</v>
      </c>
      <c r="D100" s="149"/>
      <c r="E100" s="126">
        <f>2022!EA95</f>
        <v>0</v>
      </c>
      <c r="F100" s="125">
        <f>2022!ED95</f>
        <v>0</v>
      </c>
      <c r="G100" s="150"/>
      <c r="H100" s="151"/>
      <c r="I100" s="59"/>
      <c r="J100" s="59"/>
      <c r="K100" s="59"/>
      <c r="L100" s="59"/>
      <c r="M100" s="59"/>
      <c r="N100" s="59"/>
      <c r="O100" s="150"/>
      <c r="P100" s="59"/>
      <c r="Q100" s="59"/>
      <c r="R100" s="59"/>
      <c r="S100" s="59"/>
      <c r="T100" s="59"/>
      <c r="U100" s="150"/>
      <c r="V100" s="127">
        <f>2022!EF95</f>
        <v>0</v>
      </c>
      <c r="W100" s="59">
        <f t="shared" ref="W100:W102" si="1290">IF(V100&gt;0,V100/E100*100,0)</f>
        <v>0</v>
      </c>
      <c r="X100" s="59">
        <f>2022!EH95</f>
        <v>0</v>
      </c>
      <c r="Y100" s="127">
        <f t="shared" ref="Y100:Y102" si="1291">IF(X100&gt;0,X100/E100*100,0)</f>
        <v>0</v>
      </c>
      <c r="Z100" s="59"/>
      <c r="AA100" s="59"/>
      <c r="AB100" s="59"/>
      <c r="AC100" s="59"/>
      <c r="AD100" s="59" t="str">
        <f t="shared" si="1287"/>
        <v/>
      </c>
      <c r="AE100" s="59"/>
    </row>
    <row r="101" ht="35.25" customHeight="1">
      <c r="A101" s="46">
        <v>75</v>
      </c>
      <c r="B101" s="155" t="s">
        <v>433</v>
      </c>
      <c r="C101" s="125">
        <f>2022!B96</f>
        <v>1100</v>
      </c>
      <c r="D101" s="149"/>
      <c r="E101" s="126">
        <f>2022!EA96</f>
        <v>0</v>
      </c>
      <c r="F101" s="125">
        <f>2022!ED96</f>
        <v>0</v>
      </c>
      <c r="G101" s="150"/>
      <c r="H101" s="151"/>
      <c r="I101" s="59"/>
      <c r="J101" s="59"/>
      <c r="K101" s="59"/>
      <c r="L101" s="59"/>
      <c r="M101" s="59"/>
      <c r="N101" s="59"/>
      <c r="O101" s="150"/>
      <c r="P101" s="59"/>
      <c r="Q101" s="59"/>
      <c r="R101" s="59"/>
      <c r="S101" s="59"/>
      <c r="T101" s="59"/>
      <c r="U101" s="150"/>
      <c r="V101" s="127">
        <f>2022!EF96</f>
        <v>0</v>
      </c>
      <c r="W101" s="59">
        <f t="shared" si="1290"/>
        <v>0</v>
      </c>
      <c r="X101" s="59">
        <f>2022!EH96</f>
        <v>0</v>
      </c>
      <c r="Y101" s="127">
        <f t="shared" si="1291"/>
        <v>0</v>
      </c>
      <c r="Z101" s="59"/>
      <c r="AA101" s="59"/>
      <c r="AB101" s="59"/>
      <c r="AC101" s="59"/>
      <c r="AD101" s="59" t="str">
        <f t="shared" si="1287"/>
        <v/>
      </c>
      <c r="AE101" s="59"/>
    </row>
    <row r="102" ht="35.25" customHeight="1">
      <c r="A102" s="46">
        <v>76</v>
      </c>
      <c r="B102" s="155" t="s">
        <v>434</v>
      </c>
      <c r="C102" s="125">
        <f>2022!B97</f>
        <v>310.89999999999998</v>
      </c>
      <c r="D102" s="149"/>
      <c r="E102" s="126">
        <f>2022!EA97</f>
        <v>0</v>
      </c>
      <c r="F102" s="125">
        <f>2022!ED97</f>
        <v>0</v>
      </c>
      <c r="G102" s="150"/>
      <c r="H102" s="151"/>
      <c r="I102" s="59"/>
      <c r="J102" s="59"/>
      <c r="K102" s="59"/>
      <c r="L102" s="59"/>
      <c r="M102" s="59"/>
      <c r="N102" s="59"/>
      <c r="O102" s="150"/>
      <c r="P102" s="59"/>
      <c r="Q102" s="59"/>
      <c r="R102" s="59"/>
      <c r="S102" s="59"/>
      <c r="T102" s="59"/>
      <c r="U102" s="150"/>
      <c r="V102" s="127">
        <f>2022!EF97</f>
        <v>0</v>
      </c>
      <c r="W102" s="59">
        <f t="shared" si="1290"/>
        <v>0</v>
      </c>
      <c r="X102" s="59">
        <f>2022!EH97</f>
        <v>0</v>
      </c>
      <c r="Y102" s="127">
        <f t="shared" si="1291"/>
        <v>0</v>
      </c>
      <c r="Z102" s="59"/>
      <c r="AA102" s="59"/>
      <c r="AB102" s="59"/>
      <c r="AC102" s="59"/>
      <c r="AD102" s="59" t="str">
        <f t="shared" si="1287"/>
        <v/>
      </c>
      <c r="AE102" s="59"/>
    </row>
    <row r="103" ht="35.25" customHeight="1">
      <c r="A103" s="46">
        <v>77</v>
      </c>
      <c r="B103" s="155" t="s">
        <v>435</v>
      </c>
      <c r="C103" s="125">
        <f>2022!B98</f>
        <v>75.200000000000003</v>
      </c>
      <c r="D103" s="142"/>
      <c r="E103" s="126">
        <f>2022!EA98</f>
        <v>0</v>
      </c>
      <c r="F103" s="125">
        <f>2022!ED98</f>
        <v>0</v>
      </c>
      <c r="G103" s="82"/>
      <c r="H103" s="143"/>
      <c r="I103" s="59"/>
      <c r="J103" s="59"/>
      <c r="K103" s="59"/>
      <c r="L103" s="59"/>
      <c r="M103" s="59"/>
      <c r="N103" s="59"/>
      <c r="O103" s="82"/>
      <c r="P103" s="59"/>
      <c r="Q103" s="59"/>
      <c r="R103" s="59"/>
      <c r="S103" s="59"/>
      <c r="T103" s="59"/>
      <c r="U103" s="82"/>
      <c r="V103" s="127">
        <f>2022!EF98</f>
        <v>0</v>
      </c>
      <c r="W103" s="59">
        <f t="shared" si="1285"/>
        <v>0</v>
      </c>
      <c r="X103" s="59">
        <f>2022!EH98</f>
        <v>0</v>
      </c>
      <c r="Y103" s="127">
        <f t="shared" si="1286"/>
        <v>0</v>
      </c>
      <c r="Z103" s="59"/>
      <c r="AA103" s="59"/>
      <c r="AB103" s="59"/>
      <c r="AC103" s="59"/>
      <c r="AD103" s="59" t="str">
        <f t="shared" si="1287"/>
        <v/>
      </c>
      <c r="AE103" s="59"/>
    </row>
    <row r="104" ht="17.25" customHeight="1">
      <c r="A104" s="87"/>
      <c r="B104" s="61" t="s">
        <v>127</v>
      </c>
      <c r="C104" s="131"/>
      <c r="D104" s="130"/>
      <c r="E104" s="130"/>
      <c r="F104" s="131"/>
      <c r="G104" s="71"/>
      <c r="H104" s="127"/>
      <c r="I104" s="62"/>
      <c r="J104" s="62"/>
      <c r="K104" s="62"/>
      <c r="L104" s="132"/>
      <c r="M104" s="71"/>
      <c r="N104" s="71"/>
      <c r="O104" s="71"/>
      <c r="P104" s="71"/>
      <c r="Q104" s="71"/>
      <c r="R104" s="71"/>
      <c r="S104" s="71"/>
      <c r="T104" s="71"/>
      <c r="U104" s="59"/>
      <c r="V104" s="144"/>
      <c r="W104" s="59"/>
      <c r="X104" s="71"/>
      <c r="Y104" s="127"/>
      <c r="Z104" s="71"/>
      <c r="AA104" s="71"/>
      <c r="AB104" s="71"/>
      <c r="AC104" s="71"/>
      <c r="AD104" s="71" t="str">
        <f t="shared" si="1287"/>
        <v/>
      </c>
      <c r="AE104" s="71"/>
    </row>
    <row r="105" ht="31.5">
      <c r="A105" s="46">
        <v>78</v>
      </c>
      <c r="B105" s="72" t="s">
        <v>129</v>
      </c>
      <c r="C105" s="125">
        <f>2022!B101</f>
        <v>384.80000000000001</v>
      </c>
      <c r="D105" s="126">
        <f>2022!DZ101</f>
        <v>610</v>
      </c>
      <c r="E105" s="126">
        <f>2022!EA101</f>
        <v>654</v>
      </c>
      <c r="F105" s="125">
        <f>2022!ED101</f>
        <v>1.6995841995841996</v>
      </c>
      <c r="G105" s="59">
        <f>2021!EH76</f>
        <v>61</v>
      </c>
      <c r="H105" s="127">
        <f t="shared" si="1288"/>
        <v>10</v>
      </c>
      <c r="I105" s="59"/>
      <c r="J105" s="59"/>
      <c r="K105" s="59"/>
      <c r="L105" s="59"/>
      <c r="M105" s="59"/>
      <c r="N105" s="59"/>
      <c r="O105" s="59">
        <f>'Добыча 2021'!U86</f>
        <v>6</v>
      </c>
      <c r="P105" s="59"/>
      <c r="Q105" s="59"/>
      <c r="R105" s="59"/>
      <c r="S105" s="59"/>
      <c r="T105" s="59"/>
      <c r="U105" s="59">
        <f t="shared" si="1289"/>
        <v>9.8360655737704921</v>
      </c>
      <c r="V105" s="127">
        <f>2022!EF101</f>
        <v>65.400000000000006</v>
      </c>
      <c r="W105" s="59">
        <f t="shared" si="1285"/>
        <v>10</v>
      </c>
      <c r="X105" s="59">
        <f>2022!EH101</f>
        <v>65</v>
      </c>
      <c r="Y105" s="127">
        <f t="shared" si="1286"/>
        <v>9.9388379204892967</v>
      </c>
      <c r="Z105" s="59"/>
      <c r="AA105" s="59"/>
      <c r="AB105" s="59"/>
      <c r="AC105" s="59"/>
      <c r="AD105" s="59">
        <f t="shared" si="1287"/>
        <v>65</v>
      </c>
      <c r="AE105" s="59"/>
    </row>
    <row r="106" ht="51.75" customHeight="1">
      <c r="A106" s="46">
        <v>79</v>
      </c>
      <c r="B106" s="79" t="s">
        <v>128</v>
      </c>
      <c r="C106" s="157">
        <f>2022!B102</f>
        <v>396.19999999999999</v>
      </c>
      <c r="D106" s="138">
        <f>2022!DZ102</f>
        <v>453</v>
      </c>
      <c r="E106" s="138">
        <f>2022!EA102</f>
        <v>211</v>
      </c>
      <c r="F106" s="157">
        <f>2022!ED102</f>
        <v>0.53255931347804142</v>
      </c>
      <c r="G106" s="59">
        <f>2021!EH77</f>
        <v>22</v>
      </c>
      <c r="H106" s="127">
        <f t="shared" si="1288"/>
        <v>4.8565121412803531</v>
      </c>
      <c r="I106" s="59"/>
      <c r="J106" s="59"/>
      <c r="K106" s="59"/>
      <c r="L106" s="59"/>
      <c r="M106" s="80"/>
      <c r="N106" s="80"/>
      <c r="O106" s="80">
        <f>'Добыча 2021'!U87</f>
        <v>1</v>
      </c>
      <c r="P106" s="80"/>
      <c r="Q106" s="80"/>
      <c r="R106" s="80"/>
      <c r="S106" s="80"/>
      <c r="T106" s="80"/>
      <c r="U106" s="59">
        <f t="shared" si="1289"/>
        <v>4.5454545454545459</v>
      </c>
      <c r="V106" s="139">
        <f>2022!EF102</f>
        <v>21.100000000000001</v>
      </c>
      <c r="W106" s="59">
        <f t="shared" si="1285"/>
        <v>10</v>
      </c>
      <c r="X106" s="80">
        <f>2022!EH102</f>
        <v>21</v>
      </c>
      <c r="Y106" s="127">
        <f t="shared" si="1286"/>
        <v>9.9526066350710902</v>
      </c>
      <c r="Z106" s="80"/>
      <c r="AA106" s="80"/>
      <c r="AB106" s="80"/>
      <c r="AC106" s="80"/>
      <c r="AD106" s="80">
        <f t="shared" si="1287"/>
        <v>21</v>
      </c>
      <c r="AE106" s="80"/>
    </row>
    <row r="107" ht="17.25" customHeight="1">
      <c r="A107" s="87"/>
      <c r="B107" s="61" t="s">
        <v>130</v>
      </c>
      <c r="C107" s="131"/>
      <c r="D107" s="130"/>
      <c r="E107" s="130"/>
      <c r="F107" s="131"/>
      <c r="G107" s="71"/>
      <c r="H107" s="127"/>
      <c r="I107" s="62"/>
      <c r="J107" s="62"/>
      <c r="K107" s="62"/>
      <c r="L107" s="132"/>
      <c r="M107" s="71"/>
      <c r="N107" s="71"/>
      <c r="O107" s="71"/>
      <c r="P107" s="71"/>
      <c r="Q107" s="71"/>
      <c r="R107" s="71"/>
      <c r="S107" s="71"/>
      <c r="T107" s="71"/>
      <c r="U107" s="59"/>
      <c r="V107" s="144"/>
      <c r="W107" s="59"/>
      <c r="X107" s="71"/>
      <c r="Y107" s="127"/>
      <c r="Z107" s="71"/>
      <c r="AA107" s="71"/>
      <c r="AB107" s="71"/>
      <c r="AC107" s="71"/>
      <c r="AD107" s="71" t="str">
        <f t="shared" si="1287"/>
        <v/>
      </c>
      <c r="AE107" s="71"/>
    </row>
    <row r="108" ht="45.75" customHeight="1">
      <c r="A108" s="46">
        <v>80</v>
      </c>
      <c r="B108" s="81" t="s">
        <v>134</v>
      </c>
      <c r="C108" s="160">
        <f>2022!B104</f>
        <v>597.84699999999998</v>
      </c>
      <c r="D108" s="142">
        <f>2022!DZ104</f>
        <v>0</v>
      </c>
      <c r="E108" s="142">
        <f>2022!EA104</f>
        <v>0</v>
      </c>
      <c r="F108" s="160">
        <f>2022!ED104</f>
        <v>0</v>
      </c>
      <c r="G108" s="59">
        <f>2021!EH79</f>
        <v>0</v>
      </c>
      <c r="H108" s="127">
        <f t="shared" si="1288"/>
        <v>0</v>
      </c>
      <c r="I108" s="59"/>
      <c r="J108" s="59"/>
      <c r="K108" s="59"/>
      <c r="L108" s="59"/>
      <c r="M108" s="82"/>
      <c r="N108" s="82"/>
      <c r="O108" s="82">
        <f>'Добыча 2021'!U89</f>
        <v>0</v>
      </c>
      <c r="P108" s="82"/>
      <c r="Q108" s="82"/>
      <c r="R108" s="82"/>
      <c r="S108" s="82"/>
      <c r="T108" s="82"/>
      <c r="U108" s="59">
        <f t="shared" si="1289"/>
        <v>0</v>
      </c>
      <c r="V108" s="143">
        <f>2022!EF104</f>
        <v>0</v>
      </c>
      <c r="W108" s="59">
        <f t="shared" si="1285"/>
        <v>0</v>
      </c>
      <c r="X108" s="82">
        <f>2022!EH104</f>
        <v>0</v>
      </c>
      <c r="Y108" s="127">
        <f t="shared" si="1286"/>
        <v>0</v>
      </c>
      <c r="Z108" s="82"/>
      <c r="AA108" s="82"/>
      <c r="AB108" s="82"/>
      <c r="AC108" s="82"/>
      <c r="AD108" s="82" t="str">
        <f t="shared" si="1287"/>
        <v/>
      </c>
      <c r="AE108" s="82"/>
    </row>
    <row r="109" ht="66" customHeight="1">
      <c r="A109" s="46">
        <v>81</v>
      </c>
      <c r="B109" s="152" t="s">
        <v>436</v>
      </c>
      <c r="C109" s="160">
        <f>2022!B105</f>
        <v>84.5</v>
      </c>
      <c r="D109" s="138">
        <f>2022!DZ105</f>
        <v>0</v>
      </c>
      <c r="E109" s="142">
        <f>2022!EA105</f>
        <v>0</v>
      </c>
      <c r="F109" s="160">
        <f>2022!ED105</f>
        <v>0</v>
      </c>
      <c r="G109" s="80">
        <f>2021!EH80</f>
        <v>0</v>
      </c>
      <c r="H109" s="139">
        <f>IF(G109&gt;0,G109/D109*100,0)</f>
        <v>0</v>
      </c>
      <c r="I109" s="59"/>
      <c r="J109" s="59"/>
      <c r="K109" s="59"/>
      <c r="L109" s="59"/>
      <c r="M109" s="82"/>
      <c r="N109" s="82"/>
      <c r="O109" s="80">
        <f>'Добыча 2021'!U90</f>
        <v>0</v>
      </c>
      <c r="P109" s="82"/>
      <c r="Q109" s="82"/>
      <c r="R109" s="82"/>
      <c r="S109" s="82"/>
      <c r="T109" s="82"/>
      <c r="U109" s="80">
        <f>IF(G109=0,0,O109/G109*100)</f>
        <v>0</v>
      </c>
      <c r="V109" s="143">
        <f>2022!EF105</f>
        <v>0</v>
      </c>
      <c r="W109" s="59">
        <f t="shared" ref="W109:W110" si="1292">IF(V109&gt;0,V109/E109*100,0)</f>
        <v>0</v>
      </c>
      <c r="X109" s="82">
        <f>2022!EH105</f>
        <v>0</v>
      </c>
      <c r="Y109" s="127">
        <f t="shared" ref="Y109:Y110" si="1293">IF(X109&gt;0,X109/E109*100,0)</f>
        <v>0</v>
      </c>
      <c r="Z109" s="82"/>
      <c r="AA109" s="82"/>
      <c r="AB109" s="82"/>
      <c r="AC109" s="82"/>
      <c r="AD109" s="82" t="str">
        <f t="shared" si="1287"/>
        <v/>
      </c>
      <c r="AE109" s="82"/>
    </row>
    <row r="110" ht="69" customHeight="1">
      <c r="A110" s="46">
        <v>82</v>
      </c>
      <c r="B110" s="152" t="s">
        <v>437</v>
      </c>
      <c r="C110" s="160">
        <f>2022!B106</f>
        <v>70</v>
      </c>
      <c r="D110" s="149"/>
      <c r="E110" s="142">
        <f>2022!EA106</f>
        <v>0</v>
      </c>
      <c r="F110" s="160">
        <f>2022!ED106</f>
        <v>0</v>
      </c>
      <c r="G110" s="150"/>
      <c r="H110" s="151"/>
      <c r="I110" s="59"/>
      <c r="J110" s="59"/>
      <c r="K110" s="59"/>
      <c r="L110" s="59"/>
      <c r="M110" s="82"/>
      <c r="N110" s="82"/>
      <c r="O110" s="150"/>
      <c r="P110" s="82"/>
      <c r="Q110" s="82"/>
      <c r="R110" s="82"/>
      <c r="S110" s="82"/>
      <c r="T110" s="82"/>
      <c r="U110" s="150"/>
      <c r="V110" s="143">
        <f>2022!EF106</f>
        <v>0</v>
      </c>
      <c r="W110" s="59">
        <f t="shared" si="1292"/>
        <v>0</v>
      </c>
      <c r="X110" s="82">
        <f>2022!EH106</f>
        <v>0</v>
      </c>
      <c r="Y110" s="127">
        <f t="shared" si="1293"/>
        <v>0</v>
      </c>
      <c r="Z110" s="82"/>
      <c r="AA110" s="82"/>
      <c r="AB110" s="82"/>
      <c r="AC110" s="82"/>
      <c r="AD110" s="82" t="str">
        <f t="shared" si="1287"/>
        <v/>
      </c>
      <c r="AE110" s="82"/>
    </row>
    <row r="111" ht="66.75" customHeight="1">
      <c r="A111" s="46">
        <v>83</v>
      </c>
      <c r="B111" s="152" t="s">
        <v>438</v>
      </c>
      <c r="C111" s="125">
        <f>2022!B107</f>
        <v>247.5</v>
      </c>
      <c r="D111" s="142"/>
      <c r="E111" s="126">
        <f>2022!EA107</f>
        <v>0</v>
      </c>
      <c r="F111" s="125">
        <f>2022!ED107</f>
        <v>0</v>
      </c>
      <c r="G111" s="82"/>
      <c r="H111" s="143"/>
      <c r="I111" s="59"/>
      <c r="J111" s="59"/>
      <c r="K111" s="59"/>
      <c r="L111" s="59"/>
      <c r="M111" s="59"/>
      <c r="N111" s="59"/>
      <c r="O111" s="82"/>
      <c r="P111" s="59"/>
      <c r="Q111" s="59"/>
      <c r="R111" s="59"/>
      <c r="S111" s="59"/>
      <c r="T111" s="59"/>
      <c r="U111" s="82"/>
      <c r="V111" s="127">
        <f>2022!EF107</f>
        <v>0</v>
      </c>
      <c r="W111" s="59">
        <f t="shared" si="1285"/>
        <v>0</v>
      </c>
      <c r="X111" s="59">
        <f>2022!EH107</f>
        <v>0</v>
      </c>
      <c r="Y111" s="127">
        <f t="shared" si="1286"/>
        <v>0</v>
      </c>
      <c r="Z111" s="59"/>
      <c r="AA111" s="59"/>
      <c r="AB111" s="59"/>
      <c r="AC111" s="59"/>
      <c r="AD111" s="59" t="str">
        <f t="shared" si="1287"/>
        <v/>
      </c>
      <c r="AE111" s="59"/>
    </row>
    <row r="112" ht="30.75" customHeight="1">
      <c r="A112" s="46">
        <v>84</v>
      </c>
      <c r="B112" s="152" t="s">
        <v>439</v>
      </c>
      <c r="C112" s="125">
        <f>2022!B108</f>
        <v>564.60000000000002</v>
      </c>
      <c r="D112" s="138">
        <f>2022!DZ108</f>
        <v>0</v>
      </c>
      <c r="E112" s="126">
        <f>2022!EA108</f>
        <v>0</v>
      </c>
      <c r="F112" s="125">
        <f>2022!ED108</f>
        <v>0</v>
      </c>
      <c r="G112" s="80">
        <f>2021!EH81</f>
        <v>0</v>
      </c>
      <c r="H112" s="139">
        <f>IF(G112&gt;0,G112/D112*100,0)</f>
        <v>0</v>
      </c>
      <c r="I112" s="59"/>
      <c r="J112" s="59"/>
      <c r="K112" s="59"/>
      <c r="L112" s="59"/>
      <c r="M112" s="59"/>
      <c r="N112" s="59"/>
      <c r="O112" s="80">
        <f>'Добыча 2021'!U91</f>
        <v>0</v>
      </c>
      <c r="P112" s="59"/>
      <c r="Q112" s="59"/>
      <c r="R112" s="59"/>
      <c r="S112" s="59"/>
      <c r="T112" s="59"/>
      <c r="U112" s="80">
        <f>IF(G112=0,0,O112/G112*100)</f>
        <v>0</v>
      </c>
      <c r="V112" s="127">
        <f>2022!EF108</f>
        <v>0</v>
      </c>
      <c r="W112" s="59">
        <f>IF(V112&gt;0,V112/E112*100,0)</f>
        <v>0</v>
      </c>
      <c r="X112" s="59">
        <f>2022!EH108</f>
        <v>0</v>
      </c>
      <c r="Y112" s="127">
        <f>IF(X112&gt;0,X112/E112*100,0)</f>
        <v>0</v>
      </c>
      <c r="Z112" s="59"/>
      <c r="AA112" s="59"/>
      <c r="AB112" s="59"/>
      <c r="AC112" s="59"/>
      <c r="AD112" s="59" t="str">
        <f t="shared" si="1287"/>
        <v/>
      </c>
      <c r="AE112" s="59"/>
    </row>
    <row r="113" ht="38.25" customHeight="1">
      <c r="A113" s="46">
        <v>85</v>
      </c>
      <c r="B113" s="152" t="s">
        <v>440</v>
      </c>
      <c r="C113" s="125">
        <f>2022!B109</f>
        <v>2437.1999999999998</v>
      </c>
      <c r="D113" s="142"/>
      <c r="E113" s="126">
        <f>2022!EA109</f>
        <v>0</v>
      </c>
      <c r="F113" s="125">
        <f>2022!ED109</f>
        <v>0</v>
      </c>
      <c r="G113" s="82"/>
      <c r="H113" s="143"/>
      <c r="I113" s="59"/>
      <c r="J113" s="59"/>
      <c r="K113" s="59"/>
      <c r="L113" s="59"/>
      <c r="M113" s="59"/>
      <c r="N113" s="59"/>
      <c r="O113" s="82"/>
      <c r="P113" s="59"/>
      <c r="Q113" s="59"/>
      <c r="R113" s="59"/>
      <c r="S113" s="59"/>
      <c r="T113" s="59"/>
      <c r="U113" s="82"/>
      <c r="V113" s="127">
        <f>2022!EF109</f>
        <v>0</v>
      </c>
      <c r="W113" s="59">
        <f t="shared" si="1285"/>
        <v>0</v>
      </c>
      <c r="X113" s="59">
        <f>2022!EH109</f>
        <v>0</v>
      </c>
      <c r="Y113" s="127">
        <f t="shared" si="1286"/>
        <v>0</v>
      </c>
      <c r="Z113" s="59"/>
      <c r="AA113" s="59"/>
      <c r="AB113" s="59"/>
      <c r="AC113" s="59"/>
      <c r="AD113" s="59" t="str">
        <f t="shared" si="1287"/>
        <v/>
      </c>
      <c r="AE113" s="59"/>
    </row>
    <row r="114" ht="17.25" customHeight="1">
      <c r="A114" s="87"/>
      <c r="B114" s="61" t="s">
        <v>137</v>
      </c>
      <c r="C114" s="131"/>
      <c r="D114" s="130"/>
      <c r="E114" s="130"/>
      <c r="F114" s="131"/>
      <c r="G114" s="71"/>
      <c r="H114" s="127"/>
      <c r="I114" s="62"/>
      <c r="J114" s="62"/>
      <c r="K114" s="62"/>
      <c r="L114" s="132"/>
      <c r="M114" s="71"/>
      <c r="N114" s="71"/>
      <c r="O114" s="71"/>
      <c r="P114" s="71"/>
      <c r="Q114" s="71"/>
      <c r="R114" s="71"/>
      <c r="S114" s="71"/>
      <c r="T114" s="71"/>
      <c r="U114" s="59"/>
      <c r="V114" s="144"/>
      <c r="W114" s="59"/>
      <c r="X114" s="71"/>
      <c r="Y114" s="127"/>
      <c r="Z114" s="71"/>
      <c r="AA114" s="71"/>
      <c r="AB114" s="71"/>
      <c r="AC114" s="71"/>
      <c r="AD114" s="71" t="str">
        <f t="shared" si="1287"/>
        <v/>
      </c>
      <c r="AE114" s="71"/>
    </row>
    <row r="115" ht="55.5" customHeight="1">
      <c r="A115" s="87">
        <v>86</v>
      </c>
      <c r="B115" s="162" t="s">
        <v>441</v>
      </c>
      <c r="C115" s="125">
        <f>2022!B111</f>
        <v>6.7999999999999998</v>
      </c>
      <c r="D115" s="138">
        <f>2022!DZ111</f>
        <v>0</v>
      </c>
      <c r="E115" s="126">
        <f>2022!EA111</f>
        <v>0</v>
      </c>
      <c r="F115" s="125">
        <f>2022!ED111</f>
        <v>0</v>
      </c>
      <c r="G115" s="80">
        <f>2021!EH83</f>
        <v>0</v>
      </c>
      <c r="H115" s="139">
        <f>IF(G115&gt;0,G115/D115*100,0)</f>
        <v>0</v>
      </c>
      <c r="I115" s="163"/>
      <c r="J115" s="163"/>
      <c r="K115" s="163"/>
      <c r="L115" s="163"/>
      <c r="M115" s="59"/>
      <c r="N115" s="59"/>
      <c r="O115" s="80">
        <f>'Добыча 2021'!U93</f>
        <v>0</v>
      </c>
      <c r="P115" s="59"/>
      <c r="Q115" s="59"/>
      <c r="R115" s="59"/>
      <c r="S115" s="59"/>
      <c r="T115" s="59"/>
      <c r="U115" s="80">
        <f>IF(G115=0,0,O115/G115*100)</f>
        <v>0</v>
      </c>
      <c r="V115" s="127">
        <f>2022!EF111</f>
        <v>0</v>
      </c>
      <c r="W115" s="59">
        <f>IF(V115&gt;0,V115/E115*100,0)</f>
        <v>0</v>
      </c>
      <c r="X115" s="59">
        <f>2022!EH111</f>
        <v>0</v>
      </c>
      <c r="Y115" s="127">
        <f>IF(X115&gt;0,X115/E115*100,0)</f>
        <v>0</v>
      </c>
      <c r="Z115" s="59"/>
      <c r="AA115" s="59"/>
      <c r="AB115" s="59"/>
      <c r="AC115" s="59"/>
      <c r="AD115" s="59" t="str">
        <f t="shared" si="1287"/>
        <v/>
      </c>
      <c r="AE115" s="59"/>
    </row>
    <row r="116" ht="50.25" customHeight="1">
      <c r="A116" s="46">
        <v>87</v>
      </c>
      <c r="B116" s="154" t="s">
        <v>442</v>
      </c>
      <c r="C116" s="125">
        <f>2022!B112</f>
        <v>166.57499999999999</v>
      </c>
      <c r="D116" s="142"/>
      <c r="E116" s="126">
        <f>2022!EA112</f>
        <v>0</v>
      </c>
      <c r="F116" s="125">
        <f>2022!ED112</f>
        <v>0</v>
      </c>
      <c r="G116" s="82"/>
      <c r="H116" s="143"/>
      <c r="I116" s="59"/>
      <c r="J116" s="59"/>
      <c r="K116" s="59"/>
      <c r="L116" s="59"/>
      <c r="M116" s="59"/>
      <c r="N116" s="59"/>
      <c r="O116" s="82"/>
      <c r="P116" s="59"/>
      <c r="Q116" s="59"/>
      <c r="R116" s="59"/>
      <c r="S116" s="59"/>
      <c r="T116" s="59"/>
      <c r="U116" s="82"/>
      <c r="V116" s="127">
        <f>2022!EF112</f>
        <v>0</v>
      </c>
      <c r="W116" s="59">
        <f t="shared" si="1285"/>
        <v>0</v>
      </c>
      <c r="X116" s="59">
        <f>2022!EH112</f>
        <v>0</v>
      </c>
      <c r="Y116" s="127">
        <f t="shared" si="1286"/>
        <v>0</v>
      </c>
      <c r="Z116" s="59"/>
      <c r="AA116" s="59"/>
      <c r="AB116" s="59"/>
      <c r="AC116" s="59"/>
      <c r="AD116" s="59" t="str">
        <f t="shared" si="1287"/>
        <v/>
      </c>
      <c r="AE116" s="59"/>
    </row>
    <row r="117" ht="63">
      <c r="A117" s="87">
        <v>88</v>
      </c>
      <c r="B117" s="72" t="s">
        <v>315</v>
      </c>
      <c r="C117" s="125">
        <f>2022!B113</f>
        <v>1572.825</v>
      </c>
      <c r="D117" s="126">
        <f>2022!DZ113</f>
        <v>0</v>
      </c>
      <c r="E117" s="126">
        <f>2022!EA113</f>
        <v>0</v>
      </c>
      <c r="F117" s="125">
        <f>2022!ED113</f>
        <v>0</v>
      </c>
      <c r="G117" s="59">
        <f>2021!EH84</f>
        <v>0</v>
      </c>
      <c r="H117" s="127">
        <f t="shared" si="1288"/>
        <v>0</v>
      </c>
      <c r="I117" s="62"/>
      <c r="J117" s="62"/>
      <c r="K117" s="62"/>
      <c r="L117" s="132"/>
      <c r="M117" s="59"/>
      <c r="N117" s="59"/>
      <c r="O117" s="59">
        <f>'Добыча 2021'!U94</f>
        <v>0</v>
      </c>
      <c r="P117" s="59"/>
      <c r="Q117" s="59"/>
      <c r="R117" s="59"/>
      <c r="S117" s="59"/>
      <c r="T117" s="59"/>
      <c r="U117" s="59">
        <f t="shared" si="1289"/>
        <v>0</v>
      </c>
      <c r="V117" s="127">
        <f>2022!EF113</f>
        <v>0</v>
      </c>
      <c r="W117" s="59">
        <f t="shared" si="1285"/>
        <v>0</v>
      </c>
      <c r="X117" s="59">
        <f>2022!EH113</f>
        <v>0</v>
      </c>
      <c r="Y117" s="127">
        <f t="shared" si="1286"/>
        <v>0</v>
      </c>
      <c r="Z117" s="59"/>
      <c r="AA117" s="59"/>
      <c r="AB117" s="59"/>
      <c r="AC117" s="59"/>
      <c r="AD117" s="59" t="str">
        <f t="shared" si="1287"/>
        <v/>
      </c>
      <c r="AE117" s="59"/>
    </row>
    <row r="118" ht="15.75">
      <c r="A118" s="46"/>
      <c r="B118" s="61" t="s">
        <v>141</v>
      </c>
      <c r="C118" s="131"/>
      <c r="D118" s="130"/>
      <c r="E118" s="130"/>
      <c r="F118" s="131"/>
      <c r="G118" s="59"/>
      <c r="H118" s="127"/>
      <c r="I118" s="59"/>
      <c r="J118" s="59"/>
      <c r="K118" s="59"/>
      <c r="L118" s="59"/>
      <c r="M118" s="71"/>
      <c r="N118" s="71"/>
      <c r="O118" s="71"/>
      <c r="P118" s="71"/>
      <c r="Q118" s="71"/>
      <c r="R118" s="71"/>
      <c r="S118" s="71"/>
      <c r="T118" s="71"/>
      <c r="U118" s="59"/>
      <c r="V118" s="144"/>
      <c r="W118" s="59"/>
      <c r="X118" s="71"/>
      <c r="Y118" s="127"/>
      <c r="Z118" s="71"/>
      <c r="AA118" s="71"/>
      <c r="AB118" s="71"/>
      <c r="AC118" s="71"/>
      <c r="AD118" s="71" t="str">
        <f t="shared" si="1287"/>
        <v/>
      </c>
      <c r="AE118" s="71"/>
    </row>
    <row r="119" ht="32.25" customHeight="1">
      <c r="A119" s="46">
        <v>89</v>
      </c>
      <c r="B119" s="72" t="s">
        <v>142</v>
      </c>
      <c r="C119" s="125">
        <f>2022!B115</f>
        <v>867</v>
      </c>
      <c r="D119" s="126">
        <f>2022!DZ115</f>
        <v>0</v>
      </c>
      <c r="E119" s="126">
        <f>2022!EA115</f>
        <v>0</v>
      </c>
      <c r="F119" s="125">
        <f>2022!ED115</f>
        <v>0</v>
      </c>
      <c r="G119" s="59">
        <f>2021!EH86</f>
        <v>0</v>
      </c>
      <c r="H119" s="127">
        <f t="shared" si="1288"/>
        <v>0</v>
      </c>
      <c r="I119" s="59"/>
      <c r="J119" s="59"/>
      <c r="K119" s="59"/>
      <c r="L119" s="59"/>
      <c r="M119" s="59"/>
      <c r="N119" s="59"/>
      <c r="O119" s="59">
        <f>'Добыча 2021'!U96</f>
        <v>0</v>
      </c>
      <c r="P119" s="59"/>
      <c r="Q119" s="59"/>
      <c r="R119" s="59"/>
      <c r="S119" s="59"/>
      <c r="T119" s="59"/>
      <c r="U119" s="59">
        <f t="shared" si="1289"/>
        <v>0</v>
      </c>
      <c r="V119" s="127">
        <f>2022!EF115</f>
        <v>0</v>
      </c>
      <c r="W119" s="59">
        <f t="shared" si="1285"/>
        <v>0</v>
      </c>
      <c r="X119" s="59">
        <f>2022!EH115</f>
        <v>0</v>
      </c>
      <c r="Y119" s="127">
        <f t="shared" si="1286"/>
        <v>0</v>
      </c>
      <c r="Z119" s="59"/>
      <c r="AA119" s="59"/>
      <c r="AB119" s="59"/>
      <c r="AC119" s="59"/>
      <c r="AD119" s="59" t="str">
        <f t="shared" si="1287"/>
        <v/>
      </c>
      <c r="AE119" s="59"/>
    </row>
    <row r="120" ht="32.25" customHeight="1">
      <c r="A120" s="46">
        <v>90</v>
      </c>
      <c r="B120" s="72" t="s">
        <v>316</v>
      </c>
      <c r="C120" s="125">
        <f>2022!B116</f>
        <v>385.19600000000003</v>
      </c>
      <c r="D120" s="126">
        <f>2022!DZ116</f>
        <v>0</v>
      </c>
      <c r="E120" s="126">
        <f>2022!EA116</f>
        <v>0</v>
      </c>
      <c r="F120" s="125">
        <f>2022!ED116</f>
        <v>0</v>
      </c>
      <c r="G120" s="59">
        <f>2021!EH87</f>
        <v>0</v>
      </c>
      <c r="H120" s="127">
        <f t="shared" si="1288"/>
        <v>0</v>
      </c>
      <c r="I120" s="59"/>
      <c r="J120" s="59"/>
      <c r="K120" s="59"/>
      <c r="L120" s="59"/>
      <c r="M120" s="59"/>
      <c r="N120" s="59"/>
      <c r="O120" s="59">
        <f>'Добыча 2021'!U97</f>
        <v>0</v>
      </c>
      <c r="P120" s="59"/>
      <c r="Q120" s="59"/>
      <c r="R120" s="59"/>
      <c r="S120" s="59"/>
      <c r="T120" s="59"/>
      <c r="U120" s="59">
        <f t="shared" si="1289"/>
        <v>0</v>
      </c>
      <c r="V120" s="127">
        <f>2022!EF116</f>
        <v>0</v>
      </c>
      <c r="W120" s="59">
        <f t="shared" si="1285"/>
        <v>0</v>
      </c>
      <c r="X120" s="59">
        <f>2022!EH116</f>
        <v>0</v>
      </c>
      <c r="Y120" s="127">
        <f t="shared" si="1286"/>
        <v>0</v>
      </c>
      <c r="Z120" s="59"/>
      <c r="AA120" s="59"/>
      <c r="AB120" s="59"/>
      <c r="AC120" s="59"/>
      <c r="AD120" s="59" t="str">
        <f t="shared" si="1287"/>
        <v/>
      </c>
      <c r="AE120" s="59"/>
    </row>
    <row r="121" ht="32.25" customHeight="1">
      <c r="A121" s="46">
        <v>91</v>
      </c>
      <c r="B121" s="72" t="s">
        <v>317</v>
      </c>
      <c r="C121" s="125">
        <f>2022!B117</f>
        <v>163.09700000000001</v>
      </c>
      <c r="D121" s="126">
        <f>2022!DZ117</f>
        <v>0</v>
      </c>
      <c r="E121" s="126">
        <f>2022!EA117</f>
        <v>0</v>
      </c>
      <c r="F121" s="125">
        <f>2022!ED117</f>
        <v>0</v>
      </c>
      <c r="G121" s="59">
        <f>2021!EH88</f>
        <v>0</v>
      </c>
      <c r="H121" s="127">
        <f t="shared" si="1288"/>
        <v>0</v>
      </c>
      <c r="I121" s="59"/>
      <c r="J121" s="59"/>
      <c r="K121" s="59"/>
      <c r="L121" s="59"/>
      <c r="M121" s="59"/>
      <c r="N121" s="59"/>
      <c r="O121" s="59">
        <f>'Добыча 2021'!U98</f>
        <v>0</v>
      </c>
      <c r="P121" s="59"/>
      <c r="Q121" s="59"/>
      <c r="R121" s="59"/>
      <c r="S121" s="59"/>
      <c r="T121" s="59"/>
      <c r="U121" s="59">
        <f t="shared" si="1289"/>
        <v>0</v>
      </c>
      <c r="V121" s="127">
        <f>2022!EF117</f>
        <v>0</v>
      </c>
      <c r="W121" s="59">
        <f t="shared" si="1285"/>
        <v>0</v>
      </c>
      <c r="X121" s="59">
        <f>2022!EH117</f>
        <v>0</v>
      </c>
      <c r="Y121" s="127">
        <f t="shared" si="1286"/>
        <v>0</v>
      </c>
      <c r="Z121" s="59"/>
      <c r="AA121" s="59"/>
      <c r="AB121" s="59"/>
      <c r="AC121" s="59"/>
      <c r="AD121" s="59" t="str">
        <f t="shared" si="1287"/>
        <v/>
      </c>
      <c r="AE121" s="59"/>
    </row>
    <row r="122" ht="32.25" customHeight="1">
      <c r="A122" s="46">
        <v>92</v>
      </c>
      <c r="B122" s="72" t="s">
        <v>318</v>
      </c>
      <c r="C122" s="125">
        <f>2022!B118</f>
        <v>49.079999999999998</v>
      </c>
      <c r="D122" s="126">
        <f>2022!DZ118</f>
        <v>0</v>
      </c>
      <c r="E122" s="126">
        <f>2022!EA118</f>
        <v>0</v>
      </c>
      <c r="F122" s="125">
        <f>2022!ED118</f>
        <v>0</v>
      </c>
      <c r="G122" s="59">
        <f>2021!EH89</f>
        <v>0</v>
      </c>
      <c r="H122" s="127">
        <f t="shared" si="1288"/>
        <v>0</v>
      </c>
      <c r="I122" s="59"/>
      <c r="J122" s="59"/>
      <c r="K122" s="59"/>
      <c r="L122" s="59"/>
      <c r="M122" s="59"/>
      <c r="N122" s="59"/>
      <c r="O122" s="59">
        <f>'Добыча 2021'!U99</f>
        <v>0</v>
      </c>
      <c r="P122" s="59"/>
      <c r="Q122" s="59"/>
      <c r="R122" s="59"/>
      <c r="S122" s="59"/>
      <c r="T122" s="59"/>
      <c r="U122" s="59">
        <f t="shared" si="1289"/>
        <v>0</v>
      </c>
      <c r="V122" s="127">
        <f>2022!EF118</f>
        <v>0</v>
      </c>
      <c r="W122" s="59">
        <f t="shared" si="1285"/>
        <v>0</v>
      </c>
      <c r="X122" s="59">
        <f>2022!EH118</f>
        <v>0</v>
      </c>
      <c r="Y122" s="127">
        <f t="shared" si="1286"/>
        <v>0</v>
      </c>
      <c r="Z122" s="59"/>
      <c r="AA122" s="59"/>
      <c r="AB122" s="59"/>
      <c r="AC122" s="59"/>
      <c r="AD122" s="59" t="str">
        <f t="shared" si="1287"/>
        <v/>
      </c>
      <c r="AE122" s="59"/>
    </row>
    <row r="123" ht="32.25" customHeight="1">
      <c r="A123" s="46">
        <v>93</v>
      </c>
      <c r="B123" s="72" t="s">
        <v>319</v>
      </c>
      <c r="C123" s="125">
        <f>2022!B119</f>
        <v>151.09999999999999</v>
      </c>
      <c r="D123" s="126">
        <f>2022!DZ119</f>
        <v>0</v>
      </c>
      <c r="E123" s="126">
        <f>2022!EA119</f>
        <v>0</v>
      </c>
      <c r="F123" s="125">
        <f>2022!ED119</f>
        <v>0</v>
      </c>
      <c r="G123" s="59">
        <f>2021!EH90</f>
        <v>0</v>
      </c>
      <c r="H123" s="127">
        <f t="shared" si="1288"/>
        <v>0</v>
      </c>
      <c r="I123" s="59"/>
      <c r="J123" s="59"/>
      <c r="K123" s="59"/>
      <c r="L123" s="59"/>
      <c r="M123" s="59"/>
      <c r="N123" s="59"/>
      <c r="O123" s="59">
        <f>'Добыча 2021'!U100</f>
        <v>0</v>
      </c>
      <c r="P123" s="59"/>
      <c r="Q123" s="59"/>
      <c r="R123" s="59"/>
      <c r="S123" s="59"/>
      <c r="T123" s="59"/>
      <c r="U123" s="59">
        <f t="shared" si="1289"/>
        <v>0</v>
      </c>
      <c r="V123" s="127">
        <f>2022!EF119</f>
        <v>0</v>
      </c>
      <c r="W123" s="59">
        <f t="shared" si="1285"/>
        <v>0</v>
      </c>
      <c r="X123" s="59">
        <f>2022!EH119</f>
        <v>0</v>
      </c>
      <c r="Y123" s="127">
        <f t="shared" si="1286"/>
        <v>0</v>
      </c>
      <c r="Z123" s="59"/>
      <c r="AA123" s="59"/>
      <c r="AB123" s="59"/>
      <c r="AC123" s="59"/>
      <c r="AD123" s="59" t="str">
        <f t="shared" si="1287"/>
        <v/>
      </c>
      <c r="AE123" s="59"/>
    </row>
    <row r="124" ht="30" customHeight="1">
      <c r="A124" s="46">
        <v>94</v>
      </c>
      <c r="B124" s="72" t="s">
        <v>320</v>
      </c>
      <c r="C124" s="125">
        <f>2022!B120</f>
        <v>46.079999999999998</v>
      </c>
      <c r="D124" s="126">
        <f>2022!DZ120</f>
        <v>0</v>
      </c>
      <c r="E124" s="126">
        <f>2022!EA120</f>
        <v>0</v>
      </c>
      <c r="F124" s="125">
        <f>2022!ED120</f>
        <v>0</v>
      </c>
      <c r="G124" s="59">
        <f>2021!EH91</f>
        <v>0</v>
      </c>
      <c r="H124" s="127">
        <f t="shared" si="1288"/>
        <v>0</v>
      </c>
      <c r="I124" s="59"/>
      <c r="J124" s="59"/>
      <c r="K124" s="59"/>
      <c r="L124" s="59"/>
      <c r="M124" s="59"/>
      <c r="N124" s="59"/>
      <c r="O124" s="59">
        <f>'Добыча 2021'!U101</f>
        <v>0</v>
      </c>
      <c r="P124" s="59"/>
      <c r="Q124" s="59"/>
      <c r="R124" s="59"/>
      <c r="S124" s="59"/>
      <c r="T124" s="59"/>
      <c r="U124" s="59">
        <f t="shared" si="1289"/>
        <v>0</v>
      </c>
      <c r="V124" s="127">
        <f>2022!EF120</f>
        <v>0</v>
      </c>
      <c r="W124" s="59">
        <f t="shared" si="1285"/>
        <v>0</v>
      </c>
      <c r="X124" s="59">
        <f>2022!EH120</f>
        <v>0</v>
      </c>
      <c r="Y124" s="127">
        <f t="shared" si="1286"/>
        <v>0</v>
      </c>
      <c r="Z124" s="59"/>
      <c r="AA124" s="59"/>
      <c r="AB124" s="59"/>
      <c r="AC124" s="59"/>
      <c r="AD124" s="59" t="str">
        <f t="shared" si="1287"/>
        <v/>
      </c>
      <c r="AE124" s="59"/>
    </row>
    <row r="125" ht="32.25" customHeight="1">
      <c r="A125" s="46">
        <v>95</v>
      </c>
      <c r="B125" s="72" t="s">
        <v>321</v>
      </c>
      <c r="C125" s="125">
        <f>2022!B121</f>
        <v>2622.0999999999999</v>
      </c>
      <c r="D125" s="126">
        <f>2022!DZ121</f>
        <v>0</v>
      </c>
      <c r="E125" s="126">
        <f>2022!EA121</f>
        <v>0</v>
      </c>
      <c r="F125" s="125">
        <f>2022!ED121</f>
        <v>0</v>
      </c>
      <c r="G125" s="59">
        <f>2021!EH92</f>
        <v>0</v>
      </c>
      <c r="H125" s="127">
        <f t="shared" si="1288"/>
        <v>0</v>
      </c>
      <c r="I125" s="59"/>
      <c r="J125" s="59"/>
      <c r="K125" s="59"/>
      <c r="L125" s="59"/>
      <c r="M125" s="59"/>
      <c r="N125" s="59"/>
      <c r="O125" s="59">
        <f>'Добыча 2021'!U102</f>
        <v>0</v>
      </c>
      <c r="P125" s="59"/>
      <c r="Q125" s="59"/>
      <c r="R125" s="59"/>
      <c r="S125" s="59"/>
      <c r="T125" s="59"/>
      <c r="U125" s="59">
        <f t="shared" si="1289"/>
        <v>0</v>
      </c>
      <c r="V125" s="127">
        <f>2022!EF121</f>
        <v>0</v>
      </c>
      <c r="W125" s="59">
        <f t="shared" si="1285"/>
        <v>0</v>
      </c>
      <c r="X125" s="59">
        <f>2022!EH121</f>
        <v>0</v>
      </c>
      <c r="Y125" s="127">
        <f t="shared" si="1286"/>
        <v>0</v>
      </c>
      <c r="Z125" s="59"/>
      <c r="AA125" s="59"/>
      <c r="AB125" s="59"/>
      <c r="AC125" s="59"/>
      <c r="AD125" s="59" t="str">
        <f t="shared" si="1287"/>
        <v/>
      </c>
      <c r="AE125" s="59"/>
    </row>
    <row r="126" ht="33" customHeight="1">
      <c r="A126" s="46">
        <v>96</v>
      </c>
      <c r="B126" s="72" t="s">
        <v>322</v>
      </c>
      <c r="C126" s="125">
        <f>2022!B122</f>
        <v>31.664999999999999</v>
      </c>
      <c r="D126" s="126">
        <f>2022!DZ122</f>
        <v>0</v>
      </c>
      <c r="E126" s="126">
        <f>2022!EA122</f>
        <v>0</v>
      </c>
      <c r="F126" s="125">
        <f>2022!ED122</f>
        <v>0</v>
      </c>
      <c r="G126" s="59">
        <f>2021!EH93</f>
        <v>0</v>
      </c>
      <c r="H126" s="127">
        <f t="shared" si="1288"/>
        <v>0</v>
      </c>
      <c r="I126" s="59"/>
      <c r="J126" s="59"/>
      <c r="K126" s="59"/>
      <c r="L126" s="59"/>
      <c r="M126" s="59"/>
      <c r="N126" s="59"/>
      <c r="O126" s="59">
        <f>'Добыча 2021'!U103</f>
        <v>0</v>
      </c>
      <c r="P126" s="59"/>
      <c r="Q126" s="59"/>
      <c r="R126" s="59"/>
      <c r="S126" s="59"/>
      <c r="T126" s="59"/>
      <c r="U126" s="59">
        <f t="shared" si="1289"/>
        <v>0</v>
      </c>
      <c r="V126" s="127">
        <f>2022!EF122</f>
        <v>0</v>
      </c>
      <c r="W126" s="59">
        <f t="shared" si="1285"/>
        <v>0</v>
      </c>
      <c r="X126" s="59">
        <f>2022!EH122</f>
        <v>0</v>
      </c>
      <c r="Y126" s="127">
        <f t="shared" si="1286"/>
        <v>0</v>
      </c>
      <c r="Z126" s="59"/>
      <c r="AA126" s="59"/>
      <c r="AB126" s="59"/>
      <c r="AC126" s="59"/>
      <c r="AD126" s="59" t="str">
        <f t="shared" si="1287"/>
        <v/>
      </c>
      <c r="AE126" s="59"/>
    </row>
    <row r="127" ht="31.5">
      <c r="A127" s="46">
        <v>97</v>
      </c>
      <c r="B127" s="72" t="s">
        <v>145</v>
      </c>
      <c r="C127" s="125">
        <f>2022!B123</f>
        <v>42</v>
      </c>
      <c r="D127" s="126">
        <f>2022!DZ123</f>
        <v>0</v>
      </c>
      <c r="E127" s="126">
        <f>2022!EA123</f>
        <v>0</v>
      </c>
      <c r="F127" s="125">
        <f>2022!ED123</f>
        <v>0</v>
      </c>
      <c r="G127" s="59">
        <f>2021!EH94</f>
        <v>0</v>
      </c>
      <c r="H127" s="127">
        <f t="shared" si="1288"/>
        <v>0</v>
      </c>
      <c r="I127" s="62"/>
      <c r="J127" s="62"/>
      <c r="K127" s="62"/>
      <c r="L127" s="132"/>
      <c r="M127" s="59"/>
      <c r="N127" s="59"/>
      <c r="O127" s="59">
        <f>'Добыча 2021'!U104</f>
        <v>0</v>
      </c>
      <c r="P127" s="59"/>
      <c r="Q127" s="59"/>
      <c r="R127" s="59"/>
      <c r="S127" s="59"/>
      <c r="T127" s="59"/>
      <c r="U127" s="59">
        <f t="shared" si="1289"/>
        <v>0</v>
      </c>
      <c r="V127" s="127">
        <f>2022!EF123</f>
        <v>0</v>
      </c>
      <c r="W127" s="59">
        <f t="shared" si="1285"/>
        <v>0</v>
      </c>
      <c r="X127" s="59">
        <f>2022!EH123</f>
        <v>0</v>
      </c>
      <c r="Y127" s="127">
        <f t="shared" si="1286"/>
        <v>0</v>
      </c>
      <c r="Z127" s="59"/>
      <c r="AA127" s="59"/>
      <c r="AB127" s="59"/>
      <c r="AC127" s="59"/>
      <c r="AD127" s="59" t="str">
        <f t="shared" si="1287"/>
        <v/>
      </c>
      <c r="AE127" s="59"/>
    </row>
    <row r="128" ht="15.75">
      <c r="A128" s="46"/>
      <c r="B128" s="61" t="s">
        <v>153</v>
      </c>
      <c r="C128" s="131"/>
      <c r="D128" s="130"/>
      <c r="E128" s="130"/>
      <c r="F128" s="131"/>
      <c r="G128" s="59"/>
      <c r="H128" s="127"/>
      <c r="I128" s="59"/>
      <c r="J128" s="59"/>
      <c r="K128" s="59"/>
      <c r="L128" s="59"/>
      <c r="M128" s="71"/>
      <c r="N128" s="71"/>
      <c r="O128" s="71"/>
      <c r="P128" s="71"/>
      <c r="Q128" s="71"/>
      <c r="R128" s="71"/>
      <c r="S128" s="71"/>
      <c r="T128" s="71"/>
      <c r="U128" s="59"/>
      <c r="V128" s="144"/>
      <c r="W128" s="59"/>
      <c r="X128" s="71"/>
      <c r="Y128" s="127"/>
      <c r="Z128" s="71"/>
      <c r="AA128" s="71"/>
      <c r="AB128" s="71"/>
      <c r="AC128" s="71"/>
      <c r="AD128" s="71" t="str">
        <f t="shared" si="1287"/>
        <v/>
      </c>
      <c r="AE128" s="71"/>
    </row>
    <row r="129" ht="64.5" customHeight="1">
      <c r="A129" s="46">
        <v>98</v>
      </c>
      <c r="B129" s="72" t="s">
        <v>168</v>
      </c>
      <c r="C129" s="125">
        <f>2022!B126</f>
        <v>34.731000000000002</v>
      </c>
      <c r="D129" s="126">
        <f>2022!DZ126</f>
        <v>0</v>
      </c>
      <c r="E129" s="126">
        <f>2022!EA126</f>
        <v>0</v>
      </c>
      <c r="F129" s="125">
        <f>2022!ED126</f>
        <v>0</v>
      </c>
      <c r="G129" s="59">
        <f>2021!EH97</f>
        <v>0</v>
      </c>
      <c r="H129" s="127">
        <f t="shared" si="1288"/>
        <v>0</v>
      </c>
      <c r="I129" s="59"/>
      <c r="J129" s="59"/>
      <c r="K129" s="59"/>
      <c r="L129" s="59"/>
      <c r="M129" s="59"/>
      <c r="N129" s="59"/>
      <c r="O129" s="59">
        <f>'Добыча 2021'!U107</f>
        <v>0</v>
      </c>
      <c r="P129" s="59"/>
      <c r="Q129" s="59"/>
      <c r="R129" s="59"/>
      <c r="S129" s="59"/>
      <c r="T129" s="59"/>
      <c r="U129" s="59">
        <f t="shared" si="1289"/>
        <v>0</v>
      </c>
      <c r="V129" s="127">
        <f>2022!EF126</f>
        <v>0</v>
      </c>
      <c r="W129" s="59">
        <f t="shared" si="1285"/>
        <v>0</v>
      </c>
      <c r="X129" s="59">
        <f>2022!EH126</f>
        <v>0</v>
      </c>
      <c r="Y129" s="127">
        <f t="shared" si="1286"/>
        <v>0</v>
      </c>
      <c r="Z129" s="59"/>
      <c r="AA129" s="59"/>
      <c r="AB129" s="59"/>
      <c r="AC129" s="59"/>
      <c r="AD129" s="59" t="str">
        <f t="shared" si="1287"/>
        <v/>
      </c>
      <c r="AE129" s="59"/>
    </row>
    <row r="130" ht="48.75" customHeight="1">
      <c r="A130" s="46">
        <v>99</v>
      </c>
      <c r="B130" s="72" t="s">
        <v>156</v>
      </c>
      <c r="C130" s="125">
        <f>2022!B127</f>
        <v>46.969999999999999</v>
      </c>
      <c r="D130" s="126">
        <f>2022!DZ127</f>
        <v>0</v>
      </c>
      <c r="E130" s="126">
        <f>2022!EA127</f>
        <v>0</v>
      </c>
      <c r="F130" s="125">
        <f>2022!ED127</f>
        <v>0</v>
      </c>
      <c r="G130" s="59">
        <f>2021!EH98</f>
        <v>0</v>
      </c>
      <c r="H130" s="127">
        <f t="shared" si="1288"/>
        <v>0</v>
      </c>
      <c r="I130" s="59"/>
      <c r="J130" s="59"/>
      <c r="K130" s="59"/>
      <c r="L130" s="59"/>
      <c r="M130" s="59"/>
      <c r="N130" s="59"/>
      <c r="O130" s="59">
        <f>'Добыча 2021'!U108</f>
        <v>0</v>
      </c>
      <c r="P130" s="59"/>
      <c r="Q130" s="59"/>
      <c r="R130" s="59"/>
      <c r="S130" s="59"/>
      <c r="T130" s="59"/>
      <c r="U130" s="59">
        <f t="shared" si="1289"/>
        <v>0</v>
      </c>
      <c r="V130" s="127">
        <f>2022!EF127</f>
        <v>0</v>
      </c>
      <c r="W130" s="59">
        <f t="shared" si="1285"/>
        <v>0</v>
      </c>
      <c r="X130" s="59">
        <f>2022!EH127</f>
        <v>0</v>
      </c>
      <c r="Y130" s="127">
        <f t="shared" si="1286"/>
        <v>0</v>
      </c>
      <c r="Z130" s="59"/>
      <c r="AA130" s="59"/>
      <c r="AB130" s="59"/>
      <c r="AC130" s="59"/>
      <c r="AD130" s="59" t="str">
        <f t="shared" si="1287"/>
        <v/>
      </c>
      <c r="AE130" s="59"/>
    </row>
    <row r="131" ht="30.75" customHeight="1">
      <c r="A131" s="46">
        <v>100</v>
      </c>
      <c r="B131" s="72" t="s">
        <v>323</v>
      </c>
      <c r="C131" s="125">
        <f>2022!B128</f>
        <v>9.1639999999999997</v>
      </c>
      <c r="D131" s="126">
        <f>2022!DZ128</f>
        <v>0</v>
      </c>
      <c r="E131" s="126">
        <f>2022!EA128</f>
        <v>0</v>
      </c>
      <c r="F131" s="125">
        <f>2022!ED128</f>
        <v>0</v>
      </c>
      <c r="G131" s="59">
        <f>2021!EH99</f>
        <v>0</v>
      </c>
      <c r="H131" s="127">
        <f t="shared" si="1288"/>
        <v>0</v>
      </c>
      <c r="I131" s="59"/>
      <c r="J131" s="59"/>
      <c r="K131" s="59"/>
      <c r="L131" s="59"/>
      <c r="M131" s="59"/>
      <c r="N131" s="59"/>
      <c r="O131" s="59">
        <f>'Добыча 2021'!U109</f>
        <v>0</v>
      </c>
      <c r="P131" s="59"/>
      <c r="Q131" s="59"/>
      <c r="R131" s="59"/>
      <c r="S131" s="59"/>
      <c r="T131" s="59"/>
      <c r="U131" s="59">
        <f t="shared" si="1289"/>
        <v>0</v>
      </c>
      <c r="V131" s="127">
        <f>2022!EF128</f>
        <v>0</v>
      </c>
      <c r="W131" s="59">
        <f t="shared" si="1285"/>
        <v>0</v>
      </c>
      <c r="X131" s="59">
        <f>2022!EH128</f>
        <v>0</v>
      </c>
      <c r="Y131" s="127">
        <f t="shared" si="1286"/>
        <v>0</v>
      </c>
      <c r="Z131" s="59"/>
      <c r="AA131" s="59"/>
      <c r="AB131" s="59"/>
      <c r="AC131" s="59"/>
      <c r="AD131" s="59" t="str">
        <f t="shared" si="1287"/>
        <v/>
      </c>
      <c r="AE131" s="59"/>
    </row>
    <row r="132" ht="50.25" customHeight="1">
      <c r="A132" s="46">
        <v>101</v>
      </c>
      <c r="B132" s="72" t="s">
        <v>324</v>
      </c>
      <c r="C132" s="125">
        <f>2022!B129</f>
        <v>22.285</v>
      </c>
      <c r="D132" s="126">
        <f>2022!DZ129</f>
        <v>0</v>
      </c>
      <c r="E132" s="126">
        <f>2022!EA129</f>
        <v>7</v>
      </c>
      <c r="F132" s="125">
        <f>2022!ED129</f>
        <v>0.31411263181512228</v>
      </c>
      <c r="G132" s="59">
        <f>2021!EH100</f>
        <v>0</v>
      </c>
      <c r="H132" s="127">
        <f t="shared" si="1288"/>
        <v>0</v>
      </c>
      <c r="I132" s="59"/>
      <c r="J132" s="59"/>
      <c r="K132" s="59"/>
      <c r="L132" s="59"/>
      <c r="M132" s="59"/>
      <c r="N132" s="59"/>
      <c r="O132" s="59">
        <f>'Добыча 2021'!U110</f>
        <v>0</v>
      </c>
      <c r="P132" s="59"/>
      <c r="Q132" s="59"/>
      <c r="R132" s="59"/>
      <c r="S132" s="59"/>
      <c r="T132" s="59"/>
      <c r="U132" s="59">
        <f t="shared" si="1289"/>
        <v>0</v>
      </c>
      <c r="V132" s="127">
        <f>2022!EF129</f>
        <v>0.70000000000000007</v>
      </c>
      <c r="W132" s="59">
        <f t="shared" si="1285"/>
        <v>10</v>
      </c>
      <c r="X132" s="59">
        <f>2022!EH129</f>
        <v>0</v>
      </c>
      <c r="Y132" s="127">
        <f t="shared" si="1286"/>
        <v>0</v>
      </c>
      <c r="Z132" s="59"/>
      <c r="AA132" s="59"/>
      <c r="AB132" s="59"/>
      <c r="AC132" s="59"/>
      <c r="AD132" s="59" t="str">
        <f t="shared" si="1287"/>
        <v/>
      </c>
      <c r="AE132" s="59"/>
    </row>
    <row r="133" ht="31.5">
      <c r="A133" s="46">
        <v>102</v>
      </c>
      <c r="B133" s="72" t="s">
        <v>155</v>
      </c>
      <c r="C133" s="125">
        <f>2022!B130</f>
        <v>62.600000000000001</v>
      </c>
      <c r="D133" s="126">
        <f>2022!DZ130</f>
        <v>0</v>
      </c>
      <c r="E133" s="126">
        <f>2022!EA130</f>
        <v>0</v>
      </c>
      <c r="F133" s="125">
        <f>2022!ED130</f>
        <v>0</v>
      </c>
      <c r="G133" s="59">
        <f>2021!EH101</f>
        <v>0</v>
      </c>
      <c r="H133" s="127">
        <f t="shared" si="1288"/>
        <v>0</v>
      </c>
      <c r="I133" s="59"/>
      <c r="J133" s="59"/>
      <c r="K133" s="59"/>
      <c r="L133" s="59"/>
      <c r="M133" s="59"/>
      <c r="N133" s="59"/>
      <c r="O133" s="59">
        <f>'Добыча 2021'!U111</f>
        <v>0</v>
      </c>
      <c r="P133" s="59"/>
      <c r="Q133" s="59"/>
      <c r="R133" s="59"/>
      <c r="S133" s="59"/>
      <c r="T133" s="59"/>
      <c r="U133" s="59">
        <f t="shared" si="1289"/>
        <v>0</v>
      </c>
      <c r="V133" s="127">
        <f>2022!EF130</f>
        <v>0</v>
      </c>
      <c r="W133" s="59">
        <f t="shared" si="1285"/>
        <v>0</v>
      </c>
      <c r="X133" s="59">
        <f>2022!EH130</f>
        <v>0</v>
      </c>
      <c r="Y133" s="127">
        <f t="shared" si="1286"/>
        <v>0</v>
      </c>
      <c r="Z133" s="59"/>
      <c r="AA133" s="59"/>
      <c r="AB133" s="59"/>
      <c r="AC133" s="59"/>
      <c r="AD133" s="59" t="str">
        <f t="shared" si="1287"/>
        <v/>
      </c>
      <c r="AE133" s="59"/>
    </row>
    <row r="134" ht="31.5">
      <c r="A134" s="46">
        <v>103</v>
      </c>
      <c r="B134" s="72" t="s">
        <v>154</v>
      </c>
      <c r="C134" s="125">
        <f>2022!B131</f>
        <v>8.4000000000000004</v>
      </c>
      <c r="D134" s="126">
        <f>2022!DZ131</f>
        <v>0</v>
      </c>
      <c r="E134" s="126">
        <f>2022!EA131</f>
        <v>0</v>
      </c>
      <c r="F134" s="125">
        <f>2022!ED131</f>
        <v>0</v>
      </c>
      <c r="G134" s="59">
        <f>2021!EH102</f>
        <v>0</v>
      </c>
      <c r="H134" s="127">
        <f t="shared" si="1288"/>
        <v>0</v>
      </c>
      <c r="I134" s="59"/>
      <c r="J134" s="59"/>
      <c r="K134" s="59"/>
      <c r="L134" s="59"/>
      <c r="M134" s="59"/>
      <c r="N134" s="59"/>
      <c r="O134" s="59">
        <f>'Добыча 2021'!U112</f>
        <v>0</v>
      </c>
      <c r="P134" s="59"/>
      <c r="Q134" s="59"/>
      <c r="R134" s="59"/>
      <c r="S134" s="59"/>
      <c r="T134" s="59"/>
      <c r="U134" s="59">
        <f t="shared" si="1289"/>
        <v>0</v>
      </c>
      <c r="V134" s="127">
        <f>2022!EF131</f>
        <v>0</v>
      </c>
      <c r="W134" s="59">
        <f t="shared" si="1285"/>
        <v>0</v>
      </c>
      <c r="X134" s="59">
        <f>2022!EH131</f>
        <v>0</v>
      </c>
      <c r="Y134" s="127">
        <f t="shared" si="1286"/>
        <v>0</v>
      </c>
      <c r="Z134" s="59"/>
      <c r="AA134" s="59"/>
      <c r="AB134" s="59"/>
      <c r="AC134" s="59"/>
      <c r="AD134" s="59" t="str">
        <f t="shared" si="1287"/>
        <v/>
      </c>
      <c r="AE134" s="59"/>
    </row>
    <row r="135" ht="30.75" customHeight="1">
      <c r="A135" s="46">
        <v>104</v>
      </c>
      <c r="B135" s="72" t="s">
        <v>163</v>
      </c>
      <c r="C135" s="125">
        <f>2022!B132</f>
        <v>40.399999999999999</v>
      </c>
      <c r="D135" s="126">
        <f>2022!DZ132</f>
        <v>0</v>
      </c>
      <c r="E135" s="126">
        <f>2022!EA132</f>
        <v>0</v>
      </c>
      <c r="F135" s="125">
        <f>2022!ED132</f>
        <v>0</v>
      </c>
      <c r="G135" s="59">
        <f>2021!EH103</f>
        <v>0</v>
      </c>
      <c r="H135" s="127">
        <f t="shared" si="1288"/>
        <v>0</v>
      </c>
      <c r="I135" s="59"/>
      <c r="J135" s="59"/>
      <c r="K135" s="59"/>
      <c r="L135" s="59"/>
      <c r="M135" s="59"/>
      <c r="N135" s="59"/>
      <c r="O135" s="59">
        <f>'Добыча 2021'!U113</f>
        <v>0</v>
      </c>
      <c r="P135" s="59"/>
      <c r="Q135" s="59"/>
      <c r="R135" s="59"/>
      <c r="S135" s="59"/>
      <c r="T135" s="59"/>
      <c r="U135" s="59">
        <f t="shared" si="1289"/>
        <v>0</v>
      </c>
      <c r="V135" s="127">
        <f>2022!EF132</f>
        <v>0</v>
      </c>
      <c r="W135" s="59">
        <f t="shared" si="1285"/>
        <v>0</v>
      </c>
      <c r="X135" s="59">
        <f>2022!EH132</f>
        <v>0</v>
      </c>
      <c r="Y135" s="127">
        <f t="shared" si="1286"/>
        <v>0</v>
      </c>
      <c r="Z135" s="59"/>
      <c r="AA135" s="59"/>
      <c r="AB135" s="59"/>
      <c r="AC135" s="59"/>
      <c r="AD135" s="59" t="str">
        <f t="shared" si="1287"/>
        <v/>
      </c>
      <c r="AE135" s="59"/>
    </row>
    <row r="136" ht="47.25">
      <c r="A136" s="46">
        <v>105</v>
      </c>
      <c r="B136" s="72" t="s">
        <v>325</v>
      </c>
      <c r="C136" s="125">
        <f>2022!B133</f>
        <v>25.609999999999999</v>
      </c>
      <c r="D136" s="126">
        <f>2022!DZ133</f>
        <v>0</v>
      </c>
      <c r="E136" s="126">
        <f>2022!EA133</f>
        <v>0</v>
      </c>
      <c r="F136" s="125">
        <f>2022!ED133</f>
        <v>0</v>
      </c>
      <c r="G136" s="59">
        <f>2021!EH104</f>
        <v>0</v>
      </c>
      <c r="H136" s="127">
        <f t="shared" si="1288"/>
        <v>0</v>
      </c>
      <c r="I136" s="59"/>
      <c r="J136" s="59"/>
      <c r="K136" s="59"/>
      <c r="L136" s="59"/>
      <c r="M136" s="59"/>
      <c r="N136" s="59"/>
      <c r="O136" s="59">
        <f>'Добыча 2021'!U114</f>
        <v>0</v>
      </c>
      <c r="P136" s="59"/>
      <c r="Q136" s="59"/>
      <c r="R136" s="59"/>
      <c r="S136" s="59"/>
      <c r="T136" s="59"/>
      <c r="U136" s="59">
        <f t="shared" si="1289"/>
        <v>0</v>
      </c>
      <c r="V136" s="127">
        <f>2022!EF133</f>
        <v>0</v>
      </c>
      <c r="W136" s="59">
        <f t="shared" si="1285"/>
        <v>0</v>
      </c>
      <c r="X136" s="59">
        <f>2022!EH133</f>
        <v>0</v>
      </c>
      <c r="Y136" s="127">
        <f t="shared" si="1286"/>
        <v>0</v>
      </c>
      <c r="Z136" s="59"/>
      <c r="AA136" s="59"/>
      <c r="AB136" s="59"/>
      <c r="AC136" s="59"/>
      <c r="AD136" s="59" t="str">
        <f t="shared" si="1287"/>
        <v/>
      </c>
      <c r="AE136" s="59"/>
    </row>
    <row r="137" ht="30.75" customHeight="1">
      <c r="A137" s="46">
        <v>106</v>
      </c>
      <c r="B137" s="72" t="s">
        <v>326</v>
      </c>
      <c r="C137" s="125">
        <f>2022!B134</f>
        <v>16.600000000000001</v>
      </c>
      <c r="D137" s="126">
        <f>2022!DZ134</f>
        <v>0</v>
      </c>
      <c r="E137" s="126">
        <f>2022!EA134</f>
        <v>0</v>
      </c>
      <c r="F137" s="125">
        <f>2022!ED134</f>
        <v>0</v>
      </c>
      <c r="G137" s="59">
        <f>2021!EH105</f>
        <v>0</v>
      </c>
      <c r="H137" s="127">
        <f t="shared" si="1288"/>
        <v>0</v>
      </c>
      <c r="I137" s="59"/>
      <c r="J137" s="59"/>
      <c r="K137" s="59"/>
      <c r="L137" s="59"/>
      <c r="M137" s="59"/>
      <c r="N137" s="59"/>
      <c r="O137" s="59">
        <f>'Добыча 2021'!U115</f>
        <v>0</v>
      </c>
      <c r="P137" s="59"/>
      <c r="Q137" s="59"/>
      <c r="R137" s="59"/>
      <c r="S137" s="59"/>
      <c r="T137" s="59"/>
      <c r="U137" s="59">
        <f t="shared" si="1289"/>
        <v>0</v>
      </c>
      <c r="V137" s="127">
        <f>2022!EF134</f>
        <v>0</v>
      </c>
      <c r="W137" s="59">
        <f t="shared" si="1285"/>
        <v>0</v>
      </c>
      <c r="X137" s="59">
        <f>2022!EH134</f>
        <v>0</v>
      </c>
      <c r="Y137" s="127">
        <f t="shared" si="1286"/>
        <v>0</v>
      </c>
      <c r="Z137" s="59"/>
      <c r="AA137" s="59"/>
      <c r="AB137" s="59"/>
      <c r="AC137" s="59"/>
      <c r="AD137" s="59" t="str">
        <f t="shared" si="1287"/>
        <v/>
      </c>
      <c r="AE137" s="59"/>
    </row>
    <row r="138" ht="31.5">
      <c r="A138" s="46">
        <v>107</v>
      </c>
      <c r="B138" s="72" t="s">
        <v>158</v>
      </c>
      <c r="C138" s="125">
        <f>2022!B135</f>
        <v>48.850000000000001</v>
      </c>
      <c r="D138" s="126">
        <f>2022!DZ135</f>
        <v>0</v>
      </c>
      <c r="E138" s="126">
        <f>2022!EA135</f>
        <v>5</v>
      </c>
      <c r="F138" s="125">
        <f>2022!ED135</f>
        <v>0.10235414534288638</v>
      </c>
      <c r="G138" s="59">
        <f>2021!EH106</f>
        <v>0</v>
      </c>
      <c r="H138" s="127">
        <f t="shared" si="1288"/>
        <v>0</v>
      </c>
      <c r="I138" s="59"/>
      <c r="J138" s="59"/>
      <c r="K138" s="59"/>
      <c r="L138" s="59"/>
      <c r="M138" s="59"/>
      <c r="N138" s="59"/>
      <c r="O138" s="59">
        <f>'Добыча 2021'!U116</f>
        <v>0</v>
      </c>
      <c r="P138" s="59"/>
      <c r="Q138" s="59"/>
      <c r="R138" s="59"/>
      <c r="S138" s="59"/>
      <c r="T138" s="59"/>
      <c r="U138" s="59">
        <f t="shared" si="1289"/>
        <v>0</v>
      </c>
      <c r="V138" s="127">
        <f>2022!EF135</f>
        <v>0.5</v>
      </c>
      <c r="W138" s="59">
        <f t="shared" si="1285"/>
        <v>10</v>
      </c>
      <c r="X138" s="59">
        <f>2022!EH135</f>
        <v>0</v>
      </c>
      <c r="Y138" s="127">
        <f t="shared" si="1286"/>
        <v>0</v>
      </c>
      <c r="Z138" s="59"/>
      <c r="AA138" s="59"/>
      <c r="AB138" s="59"/>
      <c r="AC138" s="59"/>
      <c r="AD138" s="59" t="str">
        <f t="shared" si="1287"/>
        <v/>
      </c>
      <c r="AE138" s="59"/>
    </row>
    <row r="139" ht="47.25">
      <c r="A139" s="46">
        <v>108</v>
      </c>
      <c r="B139" s="72" t="s">
        <v>157</v>
      </c>
      <c r="C139" s="125">
        <f>2022!B136</f>
        <v>34.689999999999998</v>
      </c>
      <c r="D139" s="126">
        <f>2022!DZ136</f>
        <v>0</v>
      </c>
      <c r="E139" s="126">
        <f>2022!EA136</f>
        <v>0</v>
      </c>
      <c r="F139" s="125">
        <f>2022!ED136</f>
        <v>0</v>
      </c>
      <c r="G139" s="59">
        <f>2021!EH107</f>
        <v>0</v>
      </c>
      <c r="H139" s="127">
        <f t="shared" si="1288"/>
        <v>0</v>
      </c>
      <c r="I139" s="59"/>
      <c r="J139" s="59"/>
      <c r="K139" s="59"/>
      <c r="L139" s="59"/>
      <c r="M139" s="59"/>
      <c r="N139" s="59"/>
      <c r="O139" s="59">
        <f>'Добыча 2021'!U117</f>
        <v>0</v>
      </c>
      <c r="P139" s="59"/>
      <c r="Q139" s="59"/>
      <c r="R139" s="59"/>
      <c r="S139" s="59"/>
      <c r="T139" s="59"/>
      <c r="U139" s="59">
        <f t="shared" si="1289"/>
        <v>0</v>
      </c>
      <c r="V139" s="127">
        <f>2022!EF136</f>
        <v>0</v>
      </c>
      <c r="W139" s="59">
        <f t="shared" si="1285"/>
        <v>0</v>
      </c>
      <c r="X139" s="59">
        <f>2022!EH136</f>
        <v>0</v>
      </c>
      <c r="Y139" s="127">
        <f t="shared" si="1286"/>
        <v>0</v>
      </c>
      <c r="Z139" s="59"/>
      <c r="AA139" s="59"/>
      <c r="AB139" s="59"/>
      <c r="AC139" s="59"/>
      <c r="AD139" s="59" t="str">
        <f t="shared" si="1287"/>
        <v/>
      </c>
      <c r="AE139" s="59"/>
    </row>
    <row r="140" ht="32.25" customHeight="1">
      <c r="A140" s="46">
        <v>109</v>
      </c>
      <c r="B140" s="72" t="s">
        <v>161</v>
      </c>
      <c r="C140" s="125">
        <f>2022!B137</f>
        <v>8.7080000000000002</v>
      </c>
      <c r="D140" s="126">
        <f>2022!DZ137</f>
        <v>0</v>
      </c>
      <c r="E140" s="126">
        <f>2022!EA137</f>
        <v>0</v>
      </c>
      <c r="F140" s="125">
        <f>2022!ED137</f>
        <v>0</v>
      </c>
      <c r="G140" s="59">
        <f>2021!EH108</f>
        <v>0</v>
      </c>
      <c r="H140" s="127">
        <f t="shared" si="1288"/>
        <v>0</v>
      </c>
      <c r="I140" s="59"/>
      <c r="J140" s="59"/>
      <c r="K140" s="59"/>
      <c r="L140" s="59"/>
      <c r="M140" s="59"/>
      <c r="N140" s="59"/>
      <c r="O140" s="59">
        <f>'Добыча 2021'!U118</f>
        <v>0</v>
      </c>
      <c r="P140" s="59"/>
      <c r="Q140" s="59"/>
      <c r="R140" s="59"/>
      <c r="S140" s="59"/>
      <c r="T140" s="59"/>
      <c r="U140" s="59">
        <f t="shared" si="1289"/>
        <v>0</v>
      </c>
      <c r="V140" s="127">
        <f>2022!EF137</f>
        <v>0</v>
      </c>
      <c r="W140" s="59">
        <f t="shared" si="1285"/>
        <v>0</v>
      </c>
      <c r="X140" s="59">
        <f>2022!EH137</f>
        <v>0</v>
      </c>
      <c r="Y140" s="127">
        <f t="shared" si="1286"/>
        <v>0</v>
      </c>
      <c r="Z140" s="59"/>
      <c r="AA140" s="59"/>
      <c r="AB140" s="59"/>
      <c r="AC140" s="59"/>
      <c r="AD140" s="59" t="str">
        <f t="shared" si="1287"/>
        <v/>
      </c>
      <c r="AE140" s="59"/>
    </row>
    <row r="141" ht="31.5">
      <c r="A141" s="46">
        <v>110</v>
      </c>
      <c r="B141" s="72" t="s">
        <v>162</v>
      </c>
      <c r="C141" s="125">
        <f>2022!B138</f>
        <v>76.099999999999994</v>
      </c>
      <c r="D141" s="126">
        <f>2022!DZ138</f>
        <v>22</v>
      </c>
      <c r="E141" s="126">
        <f>2022!EA138</f>
        <v>0</v>
      </c>
      <c r="F141" s="125">
        <f>2022!ED138</f>
        <v>0</v>
      </c>
      <c r="G141" s="59">
        <f>2021!EH109</f>
        <v>2</v>
      </c>
      <c r="H141" s="127">
        <f t="shared" si="1288"/>
        <v>9.0909090909090917</v>
      </c>
      <c r="I141" s="62"/>
      <c r="J141" s="62"/>
      <c r="K141" s="62"/>
      <c r="L141" s="132"/>
      <c r="M141" s="59"/>
      <c r="N141" s="59"/>
      <c r="O141" s="59">
        <f>'Добыча 2021'!U119</f>
        <v>0</v>
      </c>
      <c r="P141" s="59"/>
      <c r="Q141" s="59"/>
      <c r="R141" s="59"/>
      <c r="S141" s="59"/>
      <c r="T141" s="59"/>
      <c r="U141" s="59">
        <f t="shared" si="1289"/>
        <v>0</v>
      </c>
      <c r="V141" s="127">
        <f>2022!EF138</f>
        <v>0</v>
      </c>
      <c r="W141" s="59">
        <f t="shared" si="1285"/>
        <v>0</v>
      </c>
      <c r="X141" s="59">
        <f>2022!EH138</f>
        <v>0</v>
      </c>
      <c r="Y141" s="127">
        <f t="shared" si="1286"/>
        <v>0</v>
      </c>
      <c r="Z141" s="59"/>
      <c r="AA141" s="59"/>
      <c r="AB141" s="59"/>
      <c r="AC141" s="59"/>
      <c r="AD141" s="59" t="str">
        <f t="shared" si="1287"/>
        <v/>
      </c>
      <c r="AE141" s="59"/>
    </row>
    <row r="142" ht="47.25">
      <c r="A142" s="46">
        <v>111</v>
      </c>
      <c r="B142" s="164" t="s">
        <v>165</v>
      </c>
      <c r="C142" s="125">
        <f>2022!B139</f>
        <v>3.52</v>
      </c>
      <c r="D142" s="138">
        <f>2022!DZ139</f>
        <v>0</v>
      </c>
      <c r="E142" s="126">
        <f>2022!EA139</f>
        <v>0</v>
      </c>
      <c r="F142" s="125">
        <f>2022!ED139</f>
        <v>0</v>
      </c>
      <c r="G142" s="80">
        <f>2021!EH110</f>
        <v>0</v>
      </c>
      <c r="H142" s="139">
        <f>IF(G143&gt;0,G143/D143*100,0)</f>
        <v>0</v>
      </c>
      <c r="I142" s="62"/>
      <c r="J142" s="62"/>
      <c r="K142" s="62"/>
      <c r="L142" s="132"/>
      <c r="M142" s="59"/>
      <c r="N142" s="59"/>
      <c r="O142" s="80">
        <f>'Добыча 2021'!U120</f>
        <v>0</v>
      </c>
      <c r="P142" s="59"/>
      <c r="Q142" s="59"/>
      <c r="R142" s="59"/>
      <c r="S142" s="59"/>
      <c r="T142" s="59"/>
      <c r="U142" s="80">
        <f>IF(G142=0,0,O142/G142*100)</f>
        <v>0</v>
      </c>
      <c r="V142" s="127">
        <f>2022!EF139</f>
        <v>0</v>
      </c>
      <c r="W142" s="59">
        <f>IF(V142&gt;0,V142/E142*100,0)</f>
        <v>0</v>
      </c>
      <c r="X142" s="59">
        <f>2022!EH139</f>
        <v>0</v>
      </c>
      <c r="Y142" s="127">
        <f>IF(X142&gt;0,X142/E142*100,0)</f>
        <v>0</v>
      </c>
      <c r="Z142" s="59"/>
      <c r="AA142" s="59"/>
      <c r="AB142" s="59"/>
      <c r="AC142" s="59"/>
      <c r="AD142" s="59" t="str">
        <f t="shared" si="1287"/>
        <v/>
      </c>
      <c r="AE142" s="59"/>
    </row>
    <row r="143" ht="47.25">
      <c r="A143" s="46">
        <v>112</v>
      </c>
      <c r="B143" s="155" t="s">
        <v>443</v>
      </c>
      <c r="C143" s="125">
        <f>2022!B140</f>
        <v>16.07</v>
      </c>
      <c r="D143" s="142"/>
      <c r="E143" s="126">
        <f>2022!EA140</f>
        <v>0</v>
      </c>
      <c r="F143" s="125">
        <f>2022!ED140</f>
        <v>0</v>
      </c>
      <c r="G143" s="82"/>
      <c r="H143" s="143"/>
      <c r="I143" s="59"/>
      <c r="J143" s="59"/>
      <c r="K143" s="59"/>
      <c r="L143" s="59"/>
      <c r="M143" s="59"/>
      <c r="N143" s="59"/>
      <c r="O143" s="82"/>
      <c r="P143" s="59"/>
      <c r="Q143" s="59"/>
      <c r="R143" s="59"/>
      <c r="S143" s="59"/>
      <c r="T143" s="59"/>
      <c r="U143" s="82"/>
      <c r="V143" s="127">
        <f>2022!EF140</f>
        <v>0</v>
      </c>
      <c r="W143" s="59">
        <f t="shared" si="1285"/>
        <v>0</v>
      </c>
      <c r="X143" s="59">
        <f>2022!EH140</f>
        <v>0</v>
      </c>
      <c r="Y143" s="127">
        <f t="shared" si="1286"/>
        <v>0</v>
      </c>
      <c r="Z143" s="59"/>
      <c r="AA143" s="59"/>
      <c r="AB143" s="59"/>
      <c r="AC143" s="59"/>
      <c r="AD143" s="59" t="str">
        <f t="shared" si="1287"/>
        <v/>
      </c>
      <c r="AE143" s="59"/>
    </row>
    <row r="144" ht="15.75">
      <c r="A144" s="46"/>
      <c r="B144" s="61" t="s">
        <v>173</v>
      </c>
      <c r="C144" s="131"/>
      <c r="D144" s="130"/>
      <c r="E144" s="130"/>
      <c r="F144" s="131"/>
      <c r="G144" s="59"/>
      <c r="H144" s="127"/>
      <c r="I144" s="59"/>
      <c r="J144" s="59"/>
      <c r="K144" s="59"/>
      <c r="L144" s="59"/>
      <c r="M144" s="71"/>
      <c r="N144" s="71"/>
      <c r="O144" s="71"/>
      <c r="P144" s="71"/>
      <c r="Q144" s="71"/>
      <c r="R144" s="71"/>
      <c r="S144" s="71"/>
      <c r="T144" s="71"/>
      <c r="U144" s="59"/>
      <c r="V144" s="144"/>
      <c r="W144" s="59"/>
      <c r="X144" s="71"/>
      <c r="Y144" s="127"/>
      <c r="Z144" s="71"/>
      <c r="AA144" s="71"/>
      <c r="AB144" s="71"/>
      <c r="AC144" s="71"/>
      <c r="AD144" s="71" t="str">
        <f t="shared" ref="AD144:AD207" si="1294">IF(AND(ISNUMBER(X144),X144&gt;0),X144,"")</f>
        <v/>
      </c>
      <c r="AE144" s="71"/>
    </row>
    <row r="145" ht="94.5">
      <c r="A145" s="46">
        <v>113</v>
      </c>
      <c r="B145" s="72" t="s">
        <v>328</v>
      </c>
      <c r="C145" s="125">
        <f>2022!B142</f>
        <v>22.076000000000001</v>
      </c>
      <c r="D145" s="126">
        <f>2022!DZ142</f>
        <v>0</v>
      </c>
      <c r="E145" s="126">
        <f>2022!EA142</f>
        <v>0</v>
      </c>
      <c r="F145" s="125">
        <f>2022!ED142</f>
        <v>0</v>
      </c>
      <c r="G145" s="59">
        <f>2021!EH112</f>
        <v>0</v>
      </c>
      <c r="H145" s="127">
        <f t="shared" ref="H144:H177" si="1295">IF(G145&gt;0,G145/D145*100,0)</f>
        <v>0</v>
      </c>
      <c r="I145" s="59"/>
      <c r="J145" s="59"/>
      <c r="K145" s="59"/>
      <c r="L145" s="59"/>
      <c r="M145" s="59"/>
      <c r="N145" s="59"/>
      <c r="O145" s="59">
        <f>'Добыча 2021'!U122</f>
        <v>0</v>
      </c>
      <c r="P145" s="59"/>
      <c r="Q145" s="59"/>
      <c r="R145" s="59"/>
      <c r="S145" s="59"/>
      <c r="T145" s="59"/>
      <c r="U145" s="59">
        <f t="shared" ref="U144:U177" si="1296">IF(G145=0,0,O145/G145*100)</f>
        <v>0</v>
      </c>
      <c r="V145" s="127">
        <f>2022!EF142</f>
        <v>0</v>
      </c>
      <c r="W145" s="59">
        <f t="shared" ref="W144:W177" si="1297">IF(V145&gt;0,V145/E145*100,0)</f>
        <v>0</v>
      </c>
      <c r="X145" s="59">
        <f>2022!EH142</f>
        <v>0</v>
      </c>
      <c r="Y145" s="127">
        <f t="shared" ref="Y144:Y177" si="1298">IF(X145&gt;0,X145/E145*100,0)</f>
        <v>0</v>
      </c>
      <c r="Z145" s="59"/>
      <c r="AA145" s="59"/>
      <c r="AB145" s="59"/>
      <c r="AC145" s="59"/>
      <c r="AD145" s="59" t="str">
        <f t="shared" si="1294"/>
        <v/>
      </c>
      <c r="AE145" s="59"/>
    </row>
    <row r="146" ht="63">
      <c r="A146" s="46">
        <v>114</v>
      </c>
      <c r="B146" s="72" t="s">
        <v>329</v>
      </c>
      <c r="C146" s="125">
        <f>2022!B143</f>
        <v>51.795000000000002</v>
      </c>
      <c r="D146" s="126">
        <f>2022!DZ143</f>
        <v>0</v>
      </c>
      <c r="E146" s="126">
        <f>2022!EA143</f>
        <v>0</v>
      </c>
      <c r="F146" s="125">
        <f>2022!ED143</f>
        <v>0</v>
      </c>
      <c r="G146" s="59">
        <f>2021!EH113</f>
        <v>0</v>
      </c>
      <c r="H146" s="127">
        <f t="shared" si="1295"/>
        <v>0</v>
      </c>
      <c r="I146" s="59"/>
      <c r="J146" s="59"/>
      <c r="K146" s="59"/>
      <c r="L146" s="59"/>
      <c r="M146" s="59"/>
      <c r="N146" s="59"/>
      <c r="O146" s="59">
        <f>'Добыча 2021'!U123</f>
        <v>0</v>
      </c>
      <c r="P146" s="59"/>
      <c r="Q146" s="59"/>
      <c r="R146" s="59"/>
      <c r="S146" s="59"/>
      <c r="T146" s="59"/>
      <c r="U146" s="59">
        <f t="shared" si="1296"/>
        <v>0</v>
      </c>
      <c r="V146" s="127">
        <f>2022!EF143</f>
        <v>0</v>
      </c>
      <c r="W146" s="59">
        <f t="shared" si="1297"/>
        <v>0</v>
      </c>
      <c r="X146" s="59">
        <f>2022!EH143</f>
        <v>0</v>
      </c>
      <c r="Y146" s="127">
        <f t="shared" si="1298"/>
        <v>0</v>
      </c>
      <c r="Z146" s="59"/>
      <c r="AA146" s="59"/>
      <c r="AB146" s="59"/>
      <c r="AC146" s="59"/>
      <c r="AD146" s="59" t="str">
        <f t="shared" si="1294"/>
        <v/>
      </c>
      <c r="AE146" s="59"/>
    </row>
    <row r="147" ht="31.5" customHeight="1">
      <c r="A147" s="46">
        <v>115</v>
      </c>
      <c r="B147" s="72" t="s">
        <v>174</v>
      </c>
      <c r="C147" s="125">
        <f>2022!B144</f>
        <v>10.686999999999999</v>
      </c>
      <c r="D147" s="126">
        <f>2022!DZ144</f>
        <v>0</v>
      </c>
      <c r="E147" s="126">
        <f>2022!EA144</f>
        <v>0</v>
      </c>
      <c r="F147" s="125">
        <f>2022!ED144</f>
        <v>0</v>
      </c>
      <c r="G147" s="59">
        <f>2021!EH114</f>
        <v>0</v>
      </c>
      <c r="H147" s="127">
        <f t="shared" si="1295"/>
        <v>0</v>
      </c>
      <c r="I147" s="59"/>
      <c r="J147" s="59"/>
      <c r="K147" s="59"/>
      <c r="L147" s="59"/>
      <c r="M147" s="59"/>
      <c r="N147" s="59"/>
      <c r="O147" s="59">
        <f>'Добыча 2021'!U124</f>
        <v>0</v>
      </c>
      <c r="P147" s="59"/>
      <c r="Q147" s="59"/>
      <c r="R147" s="59"/>
      <c r="S147" s="59"/>
      <c r="T147" s="59"/>
      <c r="U147" s="59">
        <f t="shared" si="1296"/>
        <v>0</v>
      </c>
      <c r="V147" s="127">
        <f>2022!EF144</f>
        <v>0</v>
      </c>
      <c r="W147" s="59">
        <f t="shared" si="1297"/>
        <v>0</v>
      </c>
      <c r="X147" s="59">
        <f>2022!EH144</f>
        <v>0</v>
      </c>
      <c r="Y147" s="127">
        <f t="shared" si="1298"/>
        <v>0</v>
      </c>
      <c r="Z147" s="59"/>
      <c r="AA147" s="59"/>
      <c r="AB147" s="59"/>
      <c r="AC147" s="59"/>
      <c r="AD147" s="59" t="str">
        <f t="shared" si="1294"/>
        <v/>
      </c>
      <c r="AE147" s="59"/>
    </row>
    <row r="148" ht="31.5">
      <c r="A148" s="46">
        <v>116</v>
      </c>
      <c r="B148" s="72" t="s">
        <v>178</v>
      </c>
      <c r="C148" s="125">
        <f>2022!B145</f>
        <v>127.137</v>
      </c>
      <c r="D148" s="126">
        <f>2022!DZ145</f>
        <v>0</v>
      </c>
      <c r="E148" s="126">
        <f>2022!EA145</f>
        <v>0</v>
      </c>
      <c r="F148" s="125">
        <f>2022!ED145</f>
        <v>0</v>
      </c>
      <c r="G148" s="59">
        <f>2021!EH115</f>
        <v>0</v>
      </c>
      <c r="H148" s="127">
        <f t="shared" si="1295"/>
        <v>0</v>
      </c>
      <c r="I148" s="59"/>
      <c r="J148" s="59"/>
      <c r="K148" s="59"/>
      <c r="L148" s="59"/>
      <c r="M148" s="59"/>
      <c r="N148" s="59"/>
      <c r="O148" s="59">
        <f>'Добыча 2021'!U125</f>
        <v>0</v>
      </c>
      <c r="P148" s="59"/>
      <c r="Q148" s="59"/>
      <c r="R148" s="59"/>
      <c r="S148" s="59"/>
      <c r="T148" s="59"/>
      <c r="U148" s="59">
        <f t="shared" si="1296"/>
        <v>0</v>
      </c>
      <c r="V148" s="127">
        <f>2022!EF145</f>
        <v>0</v>
      </c>
      <c r="W148" s="59">
        <f t="shared" si="1297"/>
        <v>0</v>
      </c>
      <c r="X148" s="59">
        <f>2022!EH145</f>
        <v>0</v>
      </c>
      <c r="Y148" s="127">
        <f t="shared" si="1298"/>
        <v>0</v>
      </c>
      <c r="Z148" s="59"/>
      <c r="AA148" s="59"/>
      <c r="AB148" s="59"/>
      <c r="AC148" s="59"/>
      <c r="AD148" s="59" t="str">
        <f t="shared" si="1294"/>
        <v/>
      </c>
      <c r="AE148" s="59"/>
    </row>
    <row r="149" ht="31.5">
      <c r="A149" s="46">
        <v>117</v>
      </c>
      <c r="B149" s="64" t="s">
        <v>177</v>
      </c>
      <c r="C149" s="125">
        <f>2022!B146</f>
        <v>119.479</v>
      </c>
      <c r="D149" s="126">
        <f>2022!DZ146</f>
        <v>0</v>
      </c>
      <c r="E149" s="126">
        <f>2022!EA146</f>
        <v>0</v>
      </c>
      <c r="F149" s="125">
        <f>2022!ED146</f>
        <v>0</v>
      </c>
      <c r="G149" s="59">
        <f>2021!EH116</f>
        <v>0</v>
      </c>
      <c r="H149" s="127">
        <f t="shared" si="1295"/>
        <v>0</v>
      </c>
      <c r="I149" s="62"/>
      <c r="J149" s="62"/>
      <c r="K149" s="62"/>
      <c r="L149" s="132"/>
      <c r="M149" s="59"/>
      <c r="N149" s="59"/>
      <c r="O149" s="59">
        <f>'Добыча 2021'!U126</f>
        <v>0</v>
      </c>
      <c r="P149" s="59"/>
      <c r="Q149" s="59"/>
      <c r="R149" s="59"/>
      <c r="S149" s="59"/>
      <c r="T149" s="59"/>
      <c r="U149" s="59">
        <f t="shared" si="1296"/>
        <v>0</v>
      </c>
      <c r="V149" s="127">
        <f>2022!EF146</f>
        <v>0</v>
      </c>
      <c r="W149" s="59">
        <f t="shared" si="1297"/>
        <v>0</v>
      </c>
      <c r="X149" s="59">
        <f>2022!EH146</f>
        <v>0</v>
      </c>
      <c r="Y149" s="127">
        <f t="shared" si="1298"/>
        <v>0</v>
      </c>
      <c r="Z149" s="59"/>
      <c r="AA149" s="59"/>
      <c r="AB149" s="59"/>
      <c r="AC149" s="59"/>
      <c r="AD149" s="59" t="str">
        <f t="shared" si="1294"/>
        <v/>
      </c>
      <c r="AE149" s="59"/>
    </row>
    <row r="150" ht="32.25" customHeight="1">
      <c r="A150" s="46">
        <v>118</v>
      </c>
      <c r="B150" s="72" t="s">
        <v>330</v>
      </c>
      <c r="C150" s="125">
        <f>2022!B147</f>
        <v>19.553999999999998</v>
      </c>
      <c r="D150" s="126">
        <f>2022!DZ147</f>
        <v>0</v>
      </c>
      <c r="E150" s="126">
        <f>2022!EA147</f>
        <v>0</v>
      </c>
      <c r="F150" s="125">
        <f>2022!ED147</f>
        <v>0</v>
      </c>
      <c r="G150" s="59">
        <f>2021!EH117</f>
        <v>0</v>
      </c>
      <c r="H150" s="127">
        <f t="shared" si="1295"/>
        <v>0</v>
      </c>
      <c r="I150" s="59"/>
      <c r="J150" s="59"/>
      <c r="K150" s="59"/>
      <c r="L150" s="59"/>
      <c r="M150" s="59"/>
      <c r="N150" s="59"/>
      <c r="O150" s="59">
        <f>'Добыча 2021'!U127</f>
        <v>0</v>
      </c>
      <c r="P150" s="59"/>
      <c r="Q150" s="59"/>
      <c r="R150" s="59"/>
      <c r="S150" s="59"/>
      <c r="T150" s="59"/>
      <c r="U150" s="59">
        <f t="shared" si="1296"/>
        <v>0</v>
      </c>
      <c r="V150" s="127">
        <f>2022!EF147</f>
        <v>0</v>
      </c>
      <c r="W150" s="59">
        <f t="shared" si="1297"/>
        <v>0</v>
      </c>
      <c r="X150" s="59">
        <f>2022!EH147</f>
        <v>0</v>
      </c>
      <c r="Y150" s="127">
        <f t="shared" si="1298"/>
        <v>0</v>
      </c>
      <c r="Z150" s="59"/>
      <c r="AA150" s="59"/>
      <c r="AB150" s="59"/>
      <c r="AC150" s="59"/>
      <c r="AD150" s="59" t="str">
        <f t="shared" si="1294"/>
        <v/>
      </c>
      <c r="AE150" s="59"/>
    </row>
    <row r="151" ht="15.75">
      <c r="A151" s="46"/>
      <c r="B151" s="61" t="s">
        <v>180</v>
      </c>
      <c r="C151" s="131"/>
      <c r="D151" s="130"/>
      <c r="E151" s="130"/>
      <c r="F151" s="131"/>
      <c r="G151" s="59"/>
      <c r="H151" s="127"/>
      <c r="I151" s="59"/>
      <c r="J151" s="59"/>
      <c r="K151" s="59"/>
      <c r="L151" s="59"/>
      <c r="M151" s="71"/>
      <c r="N151" s="71"/>
      <c r="O151" s="71"/>
      <c r="P151" s="71"/>
      <c r="Q151" s="71"/>
      <c r="R151" s="71"/>
      <c r="S151" s="71"/>
      <c r="T151" s="71"/>
      <c r="U151" s="59"/>
      <c r="V151" s="144"/>
      <c r="W151" s="59"/>
      <c r="X151" s="71"/>
      <c r="Y151" s="127"/>
      <c r="Z151" s="71"/>
      <c r="AA151" s="71"/>
      <c r="AB151" s="71"/>
      <c r="AC151" s="71"/>
      <c r="AD151" s="71" t="str">
        <f t="shared" si="1294"/>
        <v/>
      </c>
      <c r="AE151" s="71"/>
    </row>
    <row r="152" ht="31.5">
      <c r="A152" s="46">
        <v>119</v>
      </c>
      <c r="B152" s="72" t="s">
        <v>185</v>
      </c>
      <c r="C152" s="125">
        <f>2022!B149</f>
        <v>1372</v>
      </c>
      <c r="D152" s="126">
        <f>2022!DZ149</f>
        <v>0</v>
      </c>
      <c r="E152" s="126">
        <f>2022!EA149</f>
        <v>0</v>
      </c>
      <c r="F152" s="125">
        <f>2022!ED149</f>
        <v>0</v>
      </c>
      <c r="G152" s="59">
        <f>2021!EH119</f>
        <v>0</v>
      </c>
      <c r="H152" s="127">
        <f t="shared" si="1295"/>
        <v>0</v>
      </c>
      <c r="I152" s="59"/>
      <c r="J152" s="59"/>
      <c r="K152" s="59"/>
      <c r="L152" s="59"/>
      <c r="M152" s="59"/>
      <c r="N152" s="59"/>
      <c r="O152" s="59">
        <f>'Добыча 2021'!U129</f>
        <v>0</v>
      </c>
      <c r="P152" s="59"/>
      <c r="Q152" s="59"/>
      <c r="R152" s="59"/>
      <c r="S152" s="59"/>
      <c r="T152" s="59"/>
      <c r="U152" s="59">
        <f t="shared" si="1296"/>
        <v>0</v>
      </c>
      <c r="V152" s="127">
        <f>2022!EF149</f>
        <v>0</v>
      </c>
      <c r="W152" s="59">
        <f t="shared" si="1297"/>
        <v>0</v>
      </c>
      <c r="X152" s="59">
        <f>2022!EH149</f>
        <v>0</v>
      </c>
      <c r="Y152" s="127">
        <f t="shared" si="1298"/>
        <v>0</v>
      </c>
      <c r="Z152" s="59"/>
      <c r="AA152" s="59"/>
      <c r="AB152" s="59"/>
      <c r="AC152" s="59"/>
      <c r="AD152" s="59" t="str">
        <f t="shared" si="1294"/>
        <v/>
      </c>
      <c r="AE152" s="59"/>
    </row>
    <row r="153" ht="31.5">
      <c r="A153" s="46">
        <v>120</v>
      </c>
      <c r="B153" s="72" t="s">
        <v>331</v>
      </c>
      <c r="C153" s="125">
        <f>2022!B150</f>
        <v>187.15000000000001</v>
      </c>
      <c r="D153" s="126">
        <f>2022!DZ150</f>
        <v>0</v>
      </c>
      <c r="E153" s="126">
        <f>2022!EA150</f>
        <v>0</v>
      </c>
      <c r="F153" s="125">
        <f>2022!ED150</f>
        <v>0</v>
      </c>
      <c r="G153" s="59">
        <f>2021!EH120</f>
        <v>0</v>
      </c>
      <c r="H153" s="127">
        <f t="shared" si="1295"/>
        <v>0</v>
      </c>
      <c r="I153" s="59"/>
      <c r="J153" s="59"/>
      <c r="K153" s="59"/>
      <c r="L153" s="59"/>
      <c r="M153" s="59"/>
      <c r="N153" s="59"/>
      <c r="O153" s="59">
        <f>'Добыча 2021'!U130</f>
        <v>0</v>
      </c>
      <c r="P153" s="59"/>
      <c r="Q153" s="59"/>
      <c r="R153" s="59"/>
      <c r="S153" s="59"/>
      <c r="T153" s="59"/>
      <c r="U153" s="59">
        <f t="shared" si="1296"/>
        <v>0</v>
      </c>
      <c r="V153" s="127">
        <f>2022!EF150</f>
        <v>0</v>
      </c>
      <c r="W153" s="59">
        <f t="shared" si="1297"/>
        <v>0</v>
      </c>
      <c r="X153" s="59">
        <f>2022!EH150</f>
        <v>0</v>
      </c>
      <c r="Y153" s="127">
        <f t="shared" si="1298"/>
        <v>0</v>
      </c>
      <c r="Z153" s="59"/>
      <c r="AA153" s="59"/>
      <c r="AB153" s="59"/>
      <c r="AC153" s="59"/>
      <c r="AD153" s="59" t="str">
        <f t="shared" si="1294"/>
        <v/>
      </c>
      <c r="AE153" s="59"/>
    </row>
    <row r="154" ht="63">
      <c r="A154" s="46">
        <v>121</v>
      </c>
      <c r="B154" s="72" t="s">
        <v>332</v>
      </c>
      <c r="C154" s="125">
        <f>2022!B151</f>
        <v>363.30000000000001</v>
      </c>
      <c r="D154" s="126">
        <f>2022!DZ151</f>
        <v>610</v>
      </c>
      <c r="E154" s="126">
        <f>2022!EA151</f>
        <v>610</v>
      </c>
      <c r="F154" s="125">
        <f>2022!ED151</f>
        <v>1.6790531241398292</v>
      </c>
      <c r="G154" s="59">
        <f>2021!EH121</f>
        <v>6</v>
      </c>
      <c r="H154" s="127">
        <f t="shared" si="1295"/>
        <v>0.98360655737704927</v>
      </c>
      <c r="I154" s="59"/>
      <c r="J154" s="59"/>
      <c r="K154" s="59"/>
      <c r="L154" s="59"/>
      <c r="M154" s="59"/>
      <c r="N154" s="59"/>
      <c r="O154" s="59">
        <f>'Добыча 2021'!U131</f>
        <v>0</v>
      </c>
      <c r="P154" s="59"/>
      <c r="Q154" s="59"/>
      <c r="R154" s="59"/>
      <c r="S154" s="59"/>
      <c r="T154" s="59"/>
      <c r="U154" s="59">
        <f t="shared" si="1296"/>
        <v>0</v>
      </c>
      <c r="V154" s="127">
        <f>2022!EF151</f>
        <v>61</v>
      </c>
      <c r="W154" s="59">
        <f t="shared" si="1297"/>
        <v>10</v>
      </c>
      <c r="X154" s="59">
        <f>2022!EH151</f>
        <v>6</v>
      </c>
      <c r="Y154" s="127">
        <f t="shared" si="1298"/>
        <v>0.98360655737704927</v>
      </c>
      <c r="Z154" s="59"/>
      <c r="AA154" s="59"/>
      <c r="AB154" s="59"/>
      <c r="AC154" s="59"/>
      <c r="AD154" s="59">
        <f t="shared" si="1294"/>
        <v>6</v>
      </c>
      <c r="AE154" s="59"/>
    </row>
    <row r="155" ht="45" customHeight="1">
      <c r="A155" s="46">
        <v>122</v>
      </c>
      <c r="B155" s="72" t="s">
        <v>333</v>
      </c>
      <c r="C155" s="125">
        <f>2022!B152</f>
        <v>394</v>
      </c>
      <c r="D155" s="126">
        <f>2022!DZ152</f>
        <v>98</v>
      </c>
      <c r="E155" s="126">
        <f>2022!EA152</f>
        <v>106</v>
      </c>
      <c r="F155" s="125">
        <f>2022!ED152</f>
        <v>0.26903553299492383</v>
      </c>
      <c r="G155" s="59">
        <f>2021!EH122</f>
        <v>9</v>
      </c>
      <c r="H155" s="127">
        <f t="shared" si="1295"/>
        <v>9.183673469387756</v>
      </c>
      <c r="I155" s="59"/>
      <c r="J155" s="59"/>
      <c r="K155" s="59"/>
      <c r="L155" s="59"/>
      <c r="M155" s="59"/>
      <c r="N155" s="59"/>
      <c r="O155" s="59">
        <f>'Добыча 2021'!U132</f>
        <v>4</v>
      </c>
      <c r="P155" s="59"/>
      <c r="Q155" s="59"/>
      <c r="R155" s="59"/>
      <c r="S155" s="59"/>
      <c r="T155" s="59"/>
      <c r="U155" s="59">
        <f t="shared" si="1296"/>
        <v>44.444444444444443</v>
      </c>
      <c r="V155" s="127">
        <f>2022!EF152</f>
        <v>10.600000000000001</v>
      </c>
      <c r="W155" s="59">
        <f t="shared" si="1297"/>
        <v>10.000000000000002</v>
      </c>
      <c r="X155" s="59">
        <f>2022!EH152</f>
        <v>10</v>
      </c>
      <c r="Y155" s="127">
        <f t="shared" si="1298"/>
        <v>9.433962264150944</v>
      </c>
      <c r="Z155" s="59"/>
      <c r="AA155" s="59"/>
      <c r="AB155" s="59"/>
      <c r="AC155" s="59"/>
      <c r="AD155" s="59">
        <f t="shared" si="1294"/>
        <v>10</v>
      </c>
      <c r="AE155" s="59"/>
    </row>
    <row r="156" ht="31.5">
      <c r="A156" s="46">
        <v>123</v>
      </c>
      <c r="B156" s="72" t="s">
        <v>182</v>
      </c>
      <c r="C156" s="125">
        <f>2022!B153</f>
        <v>193</v>
      </c>
      <c r="D156" s="126">
        <f>2022!DZ153</f>
        <v>0</v>
      </c>
      <c r="E156" s="126">
        <f>2022!EA153</f>
        <v>0</v>
      </c>
      <c r="F156" s="125">
        <f>2022!ED153</f>
        <v>0</v>
      </c>
      <c r="G156" s="59">
        <f>2021!EH123</f>
        <v>0</v>
      </c>
      <c r="H156" s="127">
        <f t="shared" si="1295"/>
        <v>0</v>
      </c>
      <c r="I156" s="59"/>
      <c r="J156" s="59"/>
      <c r="K156" s="59"/>
      <c r="L156" s="59"/>
      <c r="M156" s="59"/>
      <c r="N156" s="59"/>
      <c r="O156" s="59">
        <f>'Добыча 2021'!U133</f>
        <v>0</v>
      </c>
      <c r="P156" s="59"/>
      <c r="Q156" s="59"/>
      <c r="R156" s="59"/>
      <c r="S156" s="59"/>
      <c r="T156" s="59"/>
      <c r="U156" s="59">
        <f t="shared" si="1296"/>
        <v>0</v>
      </c>
      <c r="V156" s="127">
        <f>2022!EF153</f>
        <v>0</v>
      </c>
      <c r="W156" s="59">
        <f t="shared" si="1297"/>
        <v>0</v>
      </c>
      <c r="X156" s="59">
        <f>2022!EH153</f>
        <v>0</v>
      </c>
      <c r="Y156" s="127">
        <f t="shared" si="1298"/>
        <v>0</v>
      </c>
      <c r="Z156" s="59"/>
      <c r="AA156" s="59"/>
      <c r="AB156" s="59"/>
      <c r="AC156" s="59"/>
      <c r="AD156" s="59" t="str">
        <f t="shared" si="1294"/>
        <v/>
      </c>
      <c r="AE156" s="59"/>
    </row>
    <row r="157" ht="47.25">
      <c r="A157" s="46">
        <v>124</v>
      </c>
      <c r="B157" s="72" t="s">
        <v>334</v>
      </c>
      <c r="C157" s="125">
        <f>2022!B154</f>
        <v>264.69999999999999</v>
      </c>
      <c r="D157" s="126">
        <f>2022!DZ154</f>
        <v>0</v>
      </c>
      <c r="E157" s="126">
        <f>2022!EA154</f>
        <v>26</v>
      </c>
      <c r="F157" s="125">
        <f>2022!ED154</f>
        <v>9.8224404986777494e-002</v>
      </c>
      <c r="G157" s="59">
        <f>2021!EH124</f>
        <v>0</v>
      </c>
      <c r="H157" s="127">
        <f t="shared" si="1295"/>
        <v>0</v>
      </c>
      <c r="I157" s="62"/>
      <c r="J157" s="62"/>
      <c r="K157" s="62"/>
      <c r="L157" s="132"/>
      <c r="M157" s="59"/>
      <c r="N157" s="59"/>
      <c r="O157" s="59">
        <f>'Добыча 2021'!U134</f>
        <v>0</v>
      </c>
      <c r="P157" s="59"/>
      <c r="Q157" s="59"/>
      <c r="R157" s="59"/>
      <c r="S157" s="59"/>
      <c r="T157" s="59"/>
      <c r="U157" s="59">
        <f t="shared" si="1296"/>
        <v>0</v>
      </c>
      <c r="V157" s="127">
        <f>2022!EF154</f>
        <v>2.6000000000000001</v>
      </c>
      <c r="W157" s="59">
        <f t="shared" si="1297"/>
        <v>10</v>
      </c>
      <c r="X157" s="59">
        <f>2022!EH154</f>
        <v>2</v>
      </c>
      <c r="Y157" s="127">
        <f t="shared" si="1298"/>
        <v>7.6923076923076925</v>
      </c>
      <c r="Z157" s="59"/>
      <c r="AA157" s="59"/>
      <c r="AB157" s="59"/>
      <c r="AC157" s="59"/>
      <c r="AD157" s="59">
        <f t="shared" si="1294"/>
        <v>2</v>
      </c>
      <c r="AE157" s="59"/>
    </row>
    <row r="158" ht="31.5">
      <c r="A158" s="46">
        <v>125</v>
      </c>
      <c r="B158" s="72" t="s">
        <v>335</v>
      </c>
      <c r="C158" s="125">
        <f>2022!B155</f>
        <v>93.555000000000007</v>
      </c>
      <c r="D158" s="126">
        <f>2022!DZ155</f>
        <v>0</v>
      </c>
      <c r="E158" s="126">
        <f>2022!EA155</f>
        <v>0</v>
      </c>
      <c r="F158" s="125">
        <f>2022!ED155</f>
        <v>0</v>
      </c>
      <c r="G158" s="59">
        <f>2021!EH125</f>
        <v>0</v>
      </c>
      <c r="H158" s="127">
        <f t="shared" si="1295"/>
        <v>0</v>
      </c>
      <c r="I158" s="59"/>
      <c r="J158" s="59"/>
      <c r="K158" s="59"/>
      <c r="L158" s="59"/>
      <c r="M158" s="59"/>
      <c r="N158" s="59"/>
      <c r="O158" s="59">
        <f>'Добыча 2021'!U135</f>
        <v>0</v>
      </c>
      <c r="P158" s="59"/>
      <c r="Q158" s="59"/>
      <c r="R158" s="59"/>
      <c r="S158" s="59"/>
      <c r="T158" s="59"/>
      <c r="U158" s="59">
        <f t="shared" si="1296"/>
        <v>0</v>
      </c>
      <c r="V158" s="127">
        <f>2022!EF155</f>
        <v>0</v>
      </c>
      <c r="W158" s="59">
        <f t="shared" si="1297"/>
        <v>0</v>
      </c>
      <c r="X158" s="59">
        <f>2022!EH155</f>
        <v>0</v>
      </c>
      <c r="Y158" s="127">
        <f t="shared" si="1298"/>
        <v>0</v>
      </c>
      <c r="Z158" s="59"/>
      <c r="AA158" s="59"/>
      <c r="AB158" s="59"/>
      <c r="AC158" s="59"/>
      <c r="AD158" s="59" t="str">
        <f t="shared" si="1294"/>
        <v/>
      </c>
      <c r="AE158" s="59"/>
    </row>
    <row r="159" ht="15.75">
      <c r="A159" s="46"/>
      <c r="B159" s="61" t="s">
        <v>187</v>
      </c>
      <c r="C159" s="131"/>
      <c r="D159" s="130"/>
      <c r="E159" s="130"/>
      <c r="F159" s="131"/>
      <c r="G159" s="59"/>
      <c r="H159" s="127"/>
      <c r="I159" s="59"/>
      <c r="J159" s="59"/>
      <c r="K159" s="59"/>
      <c r="L159" s="59"/>
      <c r="M159" s="71"/>
      <c r="N159" s="71"/>
      <c r="O159" s="71"/>
      <c r="P159" s="71"/>
      <c r="Q159" s="71"/>
      <c r="R159" s="71"/>
      <c r="S159" s="71"/>
      <c r="T159" s="71"/>
      <c r="U159" s="59"/>
      <c r="V159" s="144"/>
      <c r="W159" s="59"/>
      <c r="X159" s="71"/>
      <c r="Y159" s="127"/>
      <c r="Z159" s="71"/>
      <c r="AA159" s="71"/>
      <c r="AB159" s="71"/>
      <c r="AC159" s="71"/>
      <c r="AD159" s="71" t="str">
        <f t="shared" si="1294"/>
        <v/>
      </c>
      <c r="AE159" s="71"/>
    </row>
    <row r="160" ht="78.75">
      <c r="A160" s="46">
        <v>126</v>
      </c>
      <c r="B160" s="64" t="s">
        <v>189</v>
      </c>
      <c r="C160" s="125">
        <f>2022!B157</f>
        <v>58.799999999999997</v>
      </c>
      <c r="D160" s="138">
        <f>2022!DZ157</f>
        <v>0</v>
      </c>
      <c r="E160" s="126">
        <f>2022!EA157</f>
        <v>0</v>
      </c>
      <c r="F160" s="125">
        <f>2022!ED157</f>
        <v>0</v>
      </c>
      <c r="G160" s="80">
        <f>2021!EH127</f>
        <v>0</v>
      </c>
      <c r="H160" s="139">
        <f>IF(G160&gt;0,G160/D160*100,0)</f>
        <v>0</v>
      </c>
      <c r="I160" s="59"/>
      <c r="J160" s="59"/>
      <c r="K160" s="59"/>
      <c r="L160" s="59"/>
      <c r="M160" s="59"/>
      <c r="N160" s="59"/>
      <c r="O160" s="80">
        <f>'Добыча 2021'!U137</f>
        <v>0</v>
      </c>
      <c r="P160" s="59"/>
      <c r="Q160" s="59"/>
      <c r="R160" s="59"/>
      <c r="S160" s="59"/>
      <c r="T160" s="59"/>
      <c r="U160" s="80">
        <f>IF(G160=0,0,O160/G160*100)</f>
        <v>0</v>
      </c>
      <c r="V160" s="127">
        <f>2022!EF157</f>
        <v>0</v>
      </c>
      <c r="W160" s="59">
        <f t="shared" ref="W160:W170" si="1299">IF(V160&gt;0,V160/E160*100,0)</f>
        <v>0</v>
      </c>
      <c r="X160" s="59">
        <f>2022!EH157</f>
        <v>0</v>
      </c>
      <c r="Y160" s="127">
        <f t="shared" ref="Y160:Y170" si="1300">IF(X160&gt;0,X160/E160*100,0)</f>
        <v>0</v>
      </c>
      <c r="Z160" s="59"/>
      <c r="AA160" s="59"/>
      <c r="AB160" s="59"/>
      <c r="AC160" s="59"/>
      <c r="AD160" s="59" t="str">
        <f t="shared" si="1294"/>
        <v/>
      </c>
      <c r="AE160" s="59"/>
    </row>
    <row r="161" ht="78.75">
      <c r="A161" s="46">
        <v>127</v>
      </c>
      <c r="B161" s="64" t="s">
        <v>190</v>
      </c>
      <c r="C161" s="125">
        <f>2022!B158</f>
        <v>17.800000000000001</v>
      </c>
      <c r="D161" s="149"/>
      <c r="E161" s="126">
        <f>2022!EA158</f>
        <v>0</v>
      </c>
      <c r="F161" s="125">
        <f>2022!ED158</f>
        <v>0</v>
      </c>
      <c r="G161" s="150"/>
      <c r="H161" s="151"/>
      <c r="I161" s="59"/>
      <c r="J161" s="59"/>
      <c r="K161" s="59"/>
      <c r="L161" s="59"/>
      <c r="M161" s="59"/>
      <c r="N161" s="59"/>
      <c r="O161" s="150"/>
      <c r="P161" s="59"/>
      <c r="Q161" s="59"/>
      <c r="R161" s="59"/>
      <c r="S161" s="59"/>
      <c r="T161" s="59"/>
      <c r="U161" s="150"/>
      <c r="V161" s="127">
        <f>2022!EF158</f>
        <v>0</v>
      </c>
      <c r="W161" s="59">
        <f t="shared" si="1299"/>
        <v>0</v>
      </c>
      <c r="X161" s="59">
        <f>2022!EH158</f>
        <v>0</v>
      </c>
      <c r="Y161" s="127">
        <f t="shared" si="1300"/>
        <v>0</v>
      </c>
      <c r="Z161" s="59"/>
      <c r="AA161" s="59"/>
      <c r="AB161" s="59"/>
      <c r="AC161" s="59"/>
      <c r="AD161" s="59" t="str">
        <f t="shared" si="1294"/>
        <v/>
      </c>
      <c r="AE161" s="59"/>
    </row>
    <row r="162" ht="78.75">
      <c r="A162" s="46">
        <v>128</v>
      </c>
      <c r="B162" s="64" t="s">
        <v>191</v>
      </c>
      <c r="C162" s="125">
        <f>2022!B159</f>
        <v>30.800000000000001</v>
      </c>
      <c r="D162" s="149"/>
      <c r="E162" s="126">
        <f>2022!EA159</f>
        <v>0</v>
      </c>
      <c r="F162" s="125">
        <f>2022!ED159</f>
        <v>0</v>
      </c>
      <c r="G162" s="150"/>
      <c r="H162" s="151"/>
      <c r="I162" s="59"/>
      <c r="J162" s="59"/>
      <c r="K162" s="59"/>
      <c r="L162" s="59"/>
      <c r="M162" s="59"/>
      <c r="N162" s="59"/>
      <c r="O162" s="150"/>
      <c r="P162" s="59"/>
      <c r="Q162" s="59"/>
      <c r="R162" s="59"/>
      <c r="S162" s="59"/>
      <c r="T162" s="59"/>
      <c r="U162" s="150"/>
      <c r="V162" s="127">
        <f>2022!EF159</f>
        <v>0</v>
      </c>
      <c r="W162" s="59">
        <f t="shared" si="1299"/>
        <v>0</v>
      </c>
      <c r="X162" s="59">
        <f>2022!EH159</f>
        <v>0</v>
      </c>
      <c r="Y162" s="127">
        <f t="shared" si="1300"/>
        <v>0</v>
      </c>
      <c r="Z162" s="59"/>
      <c r="AA162" s="59"/>
      <c r="AB162" s="59"/>
      <c r="AC162" s="59"/>
      <c r="AD162" s="59" t="str">
        <f t="shared" si="1294"/>
        <v/>
      </c>
      <c r="AE162" s="59"/>
    </row>
    <row r="163" ht="78.75">
      <c r="A163" s="46">
        <v>129</v>
      </c>
      <c r="B163" s="64" t="s">
        <v>192</v>
      </c>
      <c r="C163" s="125">
        <f>2022!B160</f>
        <v>20.399999999999999</v>
      </c>
      <c r="D163" s="149"/>
      <c r="E163" s="126">
        <f>2022!EA160</f>
        <v>0</v>
      </c>
      <c r="F163" s="125">
        <f>2022!ED160</f>
        <v>0</v>
      </c>
      <c r="G163" s="150"/>
      <c r="H163" s="151"/>
      <c r="I163" s="59"/>
      <c r="J163" s="59"/>
      <c r="K163" s="59"/>
      <c r="L163" s="59"/>
      <c r="M163" s="59"/>
      <c r="N163" s="59"/>
      <c r="O163" s="150"/>
      <c r="P163" s="59"/>
      <c r="Q163" s="59"/>
      <c r="R163" s="59"/>
      <c r="S163" s="59"/>
      <c r="T163" s="59"/>
      <c r="U163" s="150"/>
      <c r="V163" s="127">
        <f>2022!EF160</f>
        <v>0</v>
      </c>
      <c r="W163" s="59">
        <f t="shared" si="1299"/>
        <v>0</v>
      </c>
      <c r="X163" s="59">
        <f>2022!EH160</f>
        <v>0</v>
      </c>
      <c r="Y163" s="127">
        <f t="shared" si="1300"/>
        <v>0</v>
      </c>
      <c r="Z163" s="59"/>
      <c r="AA163" s="59"/>
      <c r="AB163" s="59"/>
      <c r="AC163" s="59"/>
      <c r="AD163" s="59" t="str">
        <f t="shared" si="1294"/>
        <v/>
      </c>
      <c r="AE163" s="59"/>
    </row>
    <row r="164" ht="78.75">
      <c r="A164" s="46">
        <v>130</v>
      </c>
      <c r="B164" s="64" t="s">
        <v>193</v>
      </c>
      <c r="C164" s="125">
        <f>2022!B161</f>
        <v>20.800000000000001</v>
      </c>
      <c r="D164" s="149"/>
      <c r="E164" s="126">
        <f>2022!EA161</f>
        <v>0</v>
      </c>
      <c r="F164" s="125">
        <f>2022!ED161</f>
        <v>0</v>
      </c>
      <c r="G164" s="150"/>
      <c r="H164" s="151"/>
      <c r="I164" s="59"/>
      <c r="J164" s="59"/>
      <c r="K164" s="59"/>
      <c r="L164" s="59"/>
      <c r="M164" s="59"/>
      <c r="N164" s="59"/>
      <c r="O164" s="150"/>
      <c r="P164" s="59"/>
      <c r="Q164" s="59"/>
      <c r="R164" s="59"/>
      <c r="S164" s="59"/>
      <c r="T164" s="59"/>
      <c r="U164" s="150"/>
      <c r="V164" s="127">
        <f>2022!EF161</f>
        <v>0</v>
      </c>
      <c r="W164" s="59">
        <f t="shared" si="1299"/>
        <v>0</v>
      </c>
      <c r="X164" s="59">
        <f>2022!EH161</f>
        <v>0</v>
      </c>
      <c r="Y164" s="127">
        <f t="shared" si="1300"/>
        <v>0</v>
      </c>
      <c r="Z164" s="59"/>
      <c r="AA164" s="59"/>
      <c r="AB164" s="59"/>
      <c r="AC164" s="59"/>
      <c r="AD164" s="59" t="str">
        <f t="shared" si="1294"/>
        <v/>
      </c>
      <c r="AE164" s="59"/>
    </row>
    <row r="165" ht="78.75">
      <c r="A165" s="46">
        <v>131</v>
      </c>
      <c r="B165" s="64" t="s">
        <v>194</v>
      </c>
      <c r="C165" s="125">
        <f>2022!B162</f>
        <v>14.800000000000001</v>
      </c>
      <c r="D165" s="149"/>
      <c r="E165" s="126">
        <f>2022!EA162</f>
        <v>0</v>
      </c>
      <c r="F165" s="125">
        <f>2022!ED162</f>
        <v>0</v>
      </c>
      <c r="G165" s="150"/>
      <c r="H165" s="151"/>
      <c r="I165" s="59"/>
      <c r="J165" s="59"/>
      <c r="K165" s="59"/>
      <c r="L165" s="59"/>
      <c r="M165" s="59"/>
      <c r="N165" s="59"/>
      <c r="O165" s="150"/>
      <c r="P165" s="59"/>
      <c r="Q165" s="59"/>
      <c r="R165" s="59"/>
      <c r="S165" s="59"/>
      <c r="T165" s="59"/>
      <c r="U165" s="150"/>
      <c r="V165" s="127">
        <f>2022!EF162</f>
        <v>0</v>
      </c>
      <c r="W165" s="59">
        <f t="shared" si="1299"/>
        <v>0</v>
      </c>
      <c r="X165" s="59">
        <f>2022!EH162</f>
        <v>0</v>
      </c>
      <c r="Y165" s="127">
        <f t="shared" si="1300"/>
        <v>0</v>
      </c>
      <c r="Z165" s="59"/>
      <c r="AA165" s="59"/>
      <c r="AB165" s="59"/>
      <c r="AC165" s="59"/>
      <c r="AD165" s="59" t="str">
        <f t="shared" si="1294"/>
        <v/>
      </c>
      <c r="AE165" s="59"/>
    </row>
    <row r="166" ht="78.75">
      <c r="A166" s="46">
        <v>132</v>
      </c>
      <c r="B166" s="64" t="s">
        <v>195</v>
      </c>
      <c r="C166" s="125">
        <f>2022!B163</f>
        <v>8.5999999999999996</v>
      </c>
      <c r="D166" s="149"/>
      <c r="E166" s="126">
        <f>2022!EA163</f>
        <v>0</v>
      </c>
      <c r="F166" s="125">
        <f>2022!ED163</f>
        <v>0</v>
      </c>
      <c r="G166" s="150"/>
      <c r="H166" s="151"/>
      <c r="I166" s="59"/>
      <c r="J166" s="59"/>
      <c r="K166" s="59"/>
      <c r="L166" s="59"/>
      <c r="M166" s="59"/>
      <c r="N166" s="59"/>
      <c r="O166" s="150"/>
      <c r="P166" s="59"/>
      <c r="Q166" s="59"/>
      <c r="R166" s="59"/>
      <c r="S166" s="59"/>
      <c r="T166" s="59"/>
      <c r="U166" s="150"/>
      <c r="V166" s="127">
        <f>2022!EF163</f>
        <v>0</v>
      </c>
      <c r="W166" s="59">
        <f t="shared" si="1299"/>
        <v>0</v>
      </c>
      <c r="X166" s="59">
        <f>2022!EH163</f>
        <v>0</v>
      </c>
      <c r="Y166" s="127">
        <f t="shared" si="1300"/>
        <v>0</v>
      </c>
      <c r="Z166" s="59"/>
      <c r="AA166" s="59"/>
      <c r="AB166" s="59"/>
      <c r="AC166" s="59"/>
      <c r="AD166" s="59" t="str">
        <f t="shared" si="1294"/>
        <v/>
      </c>
      <c r="AE166" s="59"/>
    </row>
    <row r="167" ht="78.75">
      <c r="A167" s="46">
        <v>133</v>
      </c>
      <c r="B167" s="64" t="s">
        <v>196</v>
      </c>
      <c r="C167" s="125">
        <f>2022!B164</f>
        <v>8</v>
      </c>
      <c r="D167" s="149"/>
      <c r="E167" s="126">
        <f>2022!EA164</f>
        <v>0</v>
      </c>
      <c r="F167" s="125">
        <f>2022!ED164</f>
        <v>0</v>
      </c>
      <c r="G167" s="150"/>
      <c r="H167" s="151"/>
      <c r="I167" s="59"/>
      <c r="J167" s="59"/>
      <c r="K167" s="59"/>
      <c r="L167" s="59"/>
      <c r="M167" s="59"/>
      <c r="N167" s="59"/>
      <c r="O167" s="150"/>
      <c r="P167" s="59"/>
      <c r="Q167" s="59"/>
      <c r="R167" s="59"/>
      <c r="S167" s="59"/>
      <c r="T167" s="59"/>
      <c r="U167" s="150"/>
      <c r="V167" s="127">
        <f>2022!EF164</f>
        <v>0</v>
      </c>
      <c r="W167" s="59">
        <f t="shared" si="1299"/>
        <v>0</v>
      </c>
      <c r="X167" s="59">
        <f>2022!EH164</f>
        <v>0</v>
      </c>
      <c r="Y167" s="127">
        <f t="shared" si="1300"/>
        <v>0</v>
      </c>
      <c r="Z167" s="59"/>
      <c r="AA167" s="59"/>
      <c r="AB167" s="59"/>
      <c r="AC167" s="59"/>
      <c r="AD167" s="59" t="str">
        <f t="shared" si="1294"/>
        <v/>
      </c>
      <c r="AE167" s="59"/>
    </row>
    <row r="168" ht="78.75">
      <c r="A168" s="46">
        <v>134</v>
      </c>
      <c r="B168" s="64" t="s">
        <v>197</v>
      </c>
      <c r="C168" s="125">
        <f>2022!B165</f>
        <v>30.800000000000001</v>
      </c>
      <c r="D168" s="149"/>
      <c r="E168" s="126">
        <f>2022!EA165</f>
        <v>0</v>
      </c>
      <c r="F168" s="125">
        <f>2022!ED165</f>
        <v>0</v>
      </c>
      <c r="G168" s="150"/>
      <c r="H168" s="151"/>
      <c r="I168" s="59"/>
      <c r="J168" s="59"/>
      <c r="K168" s="59"/>
      <c r="L168" s="59"/>
      <c r="M168" s="59"/>
      <c r="N168" s="59"/>
      <c r="O168" s="150"/>
      <c r="P168" s="59"/>
      <c r="Q168" s="59"/>
      <c r="R168" s="59"/>
      <c r="S168" s="59"/>
      <c r="T168" s="59"/>
      <c r="U168" s="150"/>
      <c r="V168" s="127">
        <f>2022!EF165</f>
        <v>0</v>
      </c>
      <c r="W168" s="59">
        <f t="shared" si="1299"/>
        <v>0</v>
      </c>
      <c r="X168" s="59">
        <f>2022!EH165</f>
        <v>0</v>
      </c>
      <c r="Y168" s="127">
        <f t="shared" si="1300"/>
        <v>0</v>
      </c>
      <c r="Z168" s="59"/>
      <c r="AA168" s="59"/>
      <c r="AB168" s="59"/>
      <c r="AC168" s="59"/>
      <c r="AD168" s="59" t="str">
        <f t="shared" si="1294"/>
        <v/>
      </c>
      <c r="AE168" s="59"/>
    </row>
    <row r="169" ht="78.75">
      <c r="A169" s="46">
        <v>135</v>
      </c>
      <c r="B169" s="64" t="s">
        <v>198</v>
      </c>
      <c r="C169" s="125">
        <f>2022!B166</f>
        <v>37.25</v>
      </c>
      <c r="D169" s="149"/>
      <c r="E169" s="126">
        <f>2022!EA166</f>
        <v>0</v>
      </c>
      <c r="F169" s="125">
        <f>2022!ED166</f>
        <v>0</v>
      </c>
      <c r="G169" s="150"/>
      <c r="H169" s="151"/>
      <c r="I169" s="59"/>
      <c r="J169" s="59"/>
      <c r="K169" s="59"/>
      <c r="L169" s="59"/>
      <c r="M169" s="59"/>
      <c r="N169" s="59"/>
      <c r="O169" s="150"/>
      <c r="P169" s="59"/>
      <c r="Q169" s="59"/>
      <c r="R169" s="59"/>
      <c r="S169" s="59"/>
      <c r="T169" s="59"/>
      <c r="U169" s="150"/>
      <c r="V169" s="127">
        <f>2022!EF166</f>
        <v>0</v>
      </c>
      <c r="W169" s="59">
        <f t="shared" si="1299"/>
        <v>0</v>
      </c>
      <c r="X169" s="59">
        <f>2022!EH166</f>
        <v>0</v>
      </c>
      <c r="Y169" s="127">
        <f t="shared" si="1300"/>
        <v>0</v>
      </c>
      <c r="Z169" s="59"/>
      <c r="AA169" s="59"/>
      <c r="AB169" s="59"/>
      <c r="AC169" s="59"/>
      <c r="AD169" s="59" t="str">
        <f t="shared" si="1294"/>
        <v/>
      </c>
      <c r="AE169" s="59"/>
    </row>
    <row r="170" ht="78.75">
      <c r="A170" s="46">
        <v>136</v>
      </c>
      <c r="B170" s="64" t="s">
        <v>199</v>
      </c>
      <c r="C170" s="125">
        <f>2022!B167</f>
        <v>24.34</v>
      </c>
      <c r="D170" s="149"/>
      <c r="E170" s="126">
        <f>2022!EA167</f>
        <v>0</v>
      </c>
      <c r="F170" s="125">
        <f>2022!ED167</f>
        <v>0</v>
      </c>
      <c r="G170" s="150"/>
      <c r="H170" s="151"/>
      <c r="I170" s="59"/>
      <c r="J170" s="59"/>
      <c r="K170" s="59"/>
      <c r="L170" s="59"/>
      <c r="M170" s="59"/>
      <c r="N170" s="59"/>
      <c r="O170" s="150"/>
      <c r="P170" s="59"/>
      <c r="Q170" s="59"/>
      <c r="R170" s="59"/>
      <c r="S170" s="59"/>
      <c r="T170" s="59"/>
      <c r="U170" s="150"/>
      <c r="V170" s="127">
        <f>2022!EF167</f>
        <v>0</v>
      </c>
      <c r="W170" s="59">
        <f t="shared" si="1299"/>
        <v>0</v>
      </c>
      <c r="X170" s="59">
        <f>2022!EH167</f>
        <v>0</v>
      </c>
      <c r="Y170" s="127">
        <f t="shared" si="1300"/>
        <v>0</v>
      </c>
      <c r="Z170" s="59"/>
      <c r="AA170" s="59"/>
      <c r="AB170" s="59"/>
      <c r="AC170" s="59"/>
      <c r="AD170" s="59" t="str">
        <f t="shared" si="1294"/>
        <v/>
      </c>
      <c r="AE170" s="59"/>
    </row>
    <row r="171" ht="66" customHeight="1">
      <c r="A171" s="87">
        <v>137</v>
      </c>
      <c r="B171" s="64" t="s">
        <v>200</v>
      </c>
      <c r="C171" s="125">
        <f>2022!B168</f>
        <v>30.800000000000001</v>
      </c>
      <c r="D171" s="142"/>
      <c r="E171" s="126">
        <f>2022!EA168</f>
        <v>0</v>
      </c>
      <c r="F171" s="125">
        <f>2022!ED168</f>
        <v>0</v>
      </c>
      <c r="G171" s="82"/>
      <c r="H171" s="143"/>
      <c r="I171" s="62"/>
      <c r="J171" s="62"/>
      <c r="K171" s="62"/>
      <c r="L171" s="132"/>
      <c r="M171" s="59"/>
      <c r="N171" s="59"/>
      <c r="O171" s="82"/>
      <c r="P171" s="59"/>
      <c r="Q171" s="59"/>
      <c r="R171" s="59"/>
      <c r="S171" s="59"/>
      <c r="T171" s="59"/>
      <c r="U171" s="82"/>
      <c r="V171" s="127">
        <f>2022!EF168</f>
        <v>0</v>
      </c>
      <c r="W171" s="59">
        <f t="shared" si="1297"/>
        <v>0</v>
      </c>
      <c r="X171" s="59">
        <f>2022!EH168</f>
        <v>0</v>
      </c>
      <c r="Y171" s="127">
        <f t="shared" si="1298"/>
        <v>0</v>
      </c>
      <c r="Z171" s="59"/>
      <c r="AA171" s="59"/>
      <c r="AB171" s="59"/>
      <c r="AC171" s="59"/>
      <c r="AD171" s="59" t="str">
        <f t="shared" si="1294"/>
        <v/>
      </c>
      <c r="AE171" s="59"/>
    </row>
    <row r="172" ht="31.5">
      <c r="A172" s="46">
        <v>138</v>
      </c>
      <c r="B172" s="72" t="s">
        <v>337</v>
      </c>
      <c r="C172" s="125">
        <f>2022!B169</f>
        <v>1020.3</v>
      </c>
      <c r="D172" s="126">
        <f>2022!DZ169</f>
        <v>500</v>
      </c>
      <c r="E172" s="126">
        <f>2022!EA169</f>
        <v>500</v>
      </c>
      <c r="F172" s="125">
        <f>2022!ED169</f>
        <v>0.49005194550622366</v>
      </c>
      <c r="G172" s="59">
        <f>2021!EH128</f>
        <v>5</v>
      </c>
      <c r="H172" s="127">
        <f t="shared" si="1295"/>
        <v>1</v>
      </c>
      <c r="I172" s="59"/>
      <c r="J172" s="59"/>
      <c r="K172" s="59"/>
      <c r="L172" s="59"/>
      <c r="M172" s="59"/>
      <c r="N172" s="59"/>
      <c r="O172" s="59">
        <f>'Добыча 2021'!U138</f>
        <v>1</v>
      </c>
      <c r="P172" s="59"/>
      <c r="Q172" s="59"/>
      <c r="R172" s="59"/>
      <c r="S172" s="59"/>
      <c r="T172" s="59"/>
      <c r="U172" s="59">
        <f t="shared" si="1296"/>
        <v>20</v>
      </c>
      <c r="V172" s="127">
        <f>2022!EF169</f>
        <v>50</v>
      </c>
      <c r="W172" s="59">
        <f t="shared" si="1297"/>
        <v>10</v>
      </c>
      <c r="X172" s="59">
        <f>2022!EH169</f>
        <v>10</v>
      </c>
      <c r="Y172" s="127">
        <f t="shared" si="1298"/>
        <v>2</v>
      </c>
      <c r="Z172" s="59"/>
      <c r="AA172" s="59"/>
      <c r="AB172" s="59"/>
      <c r="AC172" s="59"/>
      <c r="AD172" s="59">
        <f t="shared" si="1294"/>
        <v>10</v>
      </c>
      <c r="AE172" s="59"/>
    </row>
    <row r="173" ht="17.25" customHeight="1">
      <c r="A173" s="87"/>
      <c r="B173" s="61" t="s">
        <v>201</v>
      </c>
      <c r="C173" s="131"/>
      <c r="D173" s="130"/>
      <c r="E173" s="130"/>
      <c r="F173" s="131"/>
      <c r="G173" s="71"/>
      <c r="H173" s="127"/>
      <c r="I173" s="62"/>
      <c r="J173" s="62"/>
      <c r="K173" s="62"/>
      <c r="L173" s="132"/>
      <c r="M173" s="71"/>
      <c r="N173" s="71"/>
      <c r="O173" s="71"/>
      <c r="P173" s="71"/>
      <c r="Q173" s="71"/>
      <c r="R173" s="71"/>
      <c r="S173" s="71"/>
      <c r="T173" s="71"/>
      <c r="U173" s="59"/>
      <c r="V173" s="144"/>
      <c r="W173" s="59"/>
      <c r="X173" s="71"/>
      <c r="Y173" s="127"/>
      <c r="Z173" s="71"/>
      <c r="AA173" s="71"/>
      <c r="AB173" s="71"/>
      <c r="AC173" s="71"/>
      <c r="AD173" s="71" t="str">
        <f t="shared" si="1294"/>
        <v/>
      </c>
      <c r="AE173" s="71"/>
    </row>
    <row r="174" ht="50.25" customHeight="1">
      <c r="A174" s="46">
        <v>139</v>
      </c>
      <c r="B174" s="72" t="s">
        <v>202</v>
      </c>
      <c r="C174" s="125">
        <f>2022!B171</f>
        <v>538.20000000000005</v>
      </c>
      <c r="D174" s="126">
        <f>2022!DZ171</f>
        <v>2217</v>
      </c>
      <c r="E174" s="126">
        <f>2022!EA171</f>
        <v>5184</v>
      </c>
      <c r="F174" s="125">
        <f>2022!ED171</f>
        <v>9.6321070234113702</v>
      </c>
      <c r="G174" s="59">
        <f>2021!EH130</f>
        <v>20</v>
      </c>
      <c r="H174" s="127">
        <f t="shared" si="1295"/>
        <v>0.90211998195760035</v>
      </c>
      <c r="I174" s="59"/>
      <c r="J174" s="59"/>
      <c r="K174" s="59"/>
      <c r="L174" s="59"/>
      <c r="M174" s="59"/>
      <c r="N174" s="59"/>
      <c r="O174" s="59">
        <f>'Добыча 2021'!U140</f>
        <v>6</v>
      </c>
      <c r="P174" s="59"/>
      <c r="Q174" s="59"/>
      <c r="R174" s="59"/>
      <c r="S174" s="59"/>
      <c r="T174" s="59"/>
      <c r="U174" s="59">
        <f t="shared" si="1296"/>
        <v>30</v>
      </c>
      <c r="V174" s="127">
        <f>2022!EF171</f>
        <v>518.39999999999998</v>
      </c>
      <c r="W174" s="59">
        <f t="shared" si="1297"/>
        <v>10</v>
      </c>
      <c r="X174" s="59">
        <f>2022!EH171</f>
        <v>52</v>
      </c>
      <c r="Y174" s="127">
        <f t="shared" si="1298"/>
        <v>1.0030864197530864</v>
      </c>
      <c r="Z174" s="59"/>
      <c r="AA174" s="59"/>
      <c r="AB174" s="59"/>
      <c r="AC174" s="59"/>
      <c r="AD174" s="59">
        <f t="shared" si="1294"/>
        <v>52</v>
      </c>
      <c r="AE174" s="59"/>
    </row>
    <row r="175" ht="15.75">
      <c r="A175" s="46"/>
      <c r="B175" s="61" t="s">
        <v>203</v>
      </c>
      <c r="C175" s="131"/>
      <c r="D175" s="130"/>
      <c r="E175" s="130"/>
      <c r="F175" s="131"/>
      <c r="G175" s="59"/>
      <c r="H175" s="127"/>
      <c r="I175" s="59"/>
      <c r="J175" s="59"/>
      <c r="K175" s="59"/>
      <c r="L175" s="59"/>
      <c r="M175" s="71"/>
      <c r="N175" s="71"/>
      <c r="O175" s="71"/>
      <c r="P175" s="71"/>
      <c r="Q175" s="71"/>
      <c r="R175" s="71"/>
      <c r="S175" s="71"/>
      <c r="T175" s="71"/>
      <c r="U175" s="59"/>
      <c r="V175" s="144"/>
      <c r="W175" s="59"/>
      <c r="X175" s="71"/>
      <c r="Y175" s="127"/>
      <c r="Z175" s="71"/>
      <c r="AA175" s="71"/>
      <c r="AB175" s="71"/>
      <c r="AC175" s="71"/>
      <c r="AD175" s="71" t="str">
        <f t="shared" si="1294"/>
        <v/>
      </c>
      <c r="AE175" s="71"/>
    </row>
    <row r="176" ht="46.5" customHeight="1">
      <c r="A176" s="46">
        <v>140</v>
      </c>
      <c r="B176" s="72" t="s">
        <v>204</v>
      </c>
      <c r="C176" s="125">
        <f>2022!B173</f>
        <v>133.66200000000001</v>
      </c>
      <c r="D176" s="126">
        <f>2022!DZ173</f>
        <v>0</v>
      </c>
      <c r="E176" s="126">
        <f>2022!EA173</f>
        <v>0</v>
      </c>
      <c r="F176" s="125">
        <f>2022!ED173</f>
        <v>0</v>
      </c>
      <c r="G176" s="59">
        <f>2021!EH132</f>
        <v>0</v>
      </c>
      <c r="H176" s="127">
        <f t="shared" si="1295"/>
        <v>0</v>
      </c>
      <c r="I176" s="59"/>
      <c r="J176" s="59"/>
      <c r="K176" s="59"/>
      <c r="L176" s="59"/>
      <c r="M176" s="59"/>
      <c r="N176" s="59"/>
      <c r="O176" s="59">
        <f>'Добыча 2021'!U142</f>
        <v>0</v>
      </c>
      <c r="P176" s="59"/>
      <c r="Q176" s="59"/>
      <c r="R176" s="59"/>
      <c r="S176" s="59"/>
      <c r="T176" s="59"/>
      <c r="U176" s="59">
        <f t="shared" si="1296"/>
        <v>0</v>
      </c>
      <c r="V176" s="127">
        <f>2022!EF173</f>
        <v>0</v>
      </c>
      <c r="W176" s="59">
        <f t="shared" si="1297"/>
        <v>0</v>
      </c>
      <c r="X176" s="59">
        <f>2022!EH173</f>
        <v>0</v>
      </c>
      <c r="Y176" s="127">
        <f t="shared" si="1298"/>
        <v>0</v>
      </c>
      <c r="Z176" s="59"/>
      <c r="AA176" s="59"/>
      <c r="AB176" s="59"/>
      <c r="AC176" s="59"/>
      <c r="AD176" s="59" t="str">
        <f t="shared" si="1294"/>
        <v/>
      </c>
      <c r="AE176" s="59"/>
    </row>
    <row r="177" ht="47.25">
      <c r="A177" s="46">
        <v>141</v>
      </c>
      <c r="B177" s="72" t="s">
        <v>205</v>
      </c>
      <c r="C177" s="125">
        <f>2022!B174</f>
        <v>868.12699999999995</v>
      </c>
      <c r="D177" s="126">
        <f>2022!DZ174</f>
        <v>54</v>
      </c>
      <c r="E177" s="126">
        <f>2022!EA174</f>
        <v>139</v>
      </c>
      <c r="F177" s="125">
        <f>2022!ED174</f>
        <v>0</v>
      </c>
      <c r="G177" s="59">
        <f>2021!EH133</f>
        <v>5</v>
      </c>
      <c r="H177" s="127">
        <f t="shared" si="1295"/>
        <v>9.2592592592592595</v>
      </c>
      <c r="I177" s="59"/>
      <c r="J177" s="59"/>
      <c r="K177" s="59"/>
      <c r="L177" s="59"/>
      <c r="M177" s="59"/>
      <c r="N177" s="59"/>
      <c r="O177" s="59">
        <f>'Добыча 2021'!U143</f>
        <v>2</v>
      </c>
      <c r="P177" s="59"/>
      <c r="Q177" s="59"/>
      <c r="R177" s="59"/>
      <c r="S177" s="59"/>
      <c r="T177" s="59"/>
      <c r="U177" s="59">
        <f t="shared" si="1296"/>
        <v>40</v>
      </c>
      <c r="V177" s="127">
        <f>2022!EF174</f>
        <v>13.9</v>
      </c>
      <c r="W177" s="59">
        <f t="shared" si="1297"/>
        <v>10</v>
      </c>
      <c r="X177" s="59">
        <f>2022!EH174</f>
        <v>6</v>
      </c>
      <c r="Y177" s="127">
        <f t="shared" si="1298"/>
        <v>4.3165467625899279</v>
      </c>
      <c r="Z177" s="59"/>
      <c r="AA177" s="59"/>
      <c r="AB177" s="59"/>
      <c r="AC177" s="59"/>
      <c r="AD177" s="59">
        <f t="shared" si="1294"/>
        <v>6</v>
      </c>
      <c r="AE177" s="59"/>
    </row>
    <row r="178" ht="31.5" customHeight="1">
      <c r="A178" s="46">
        <v>142</v>
      </c>
      <c r="B178" s="72" t="s">
        <v>206</v>
      </c>
      <c r="C178" s="125">
        <f>2022!B175</f>
        <v>1249.8789999999999</v>
      </c>
      <c r="D178" s="126">
        <f>2022!DZ175</f>
        <v>78</v>
      </c>
      <c r="E178" s="126">
        <f>2022!EA175</f>
        <v>205</v>
      </c>
      <c r="F178" s="125">
        <f>2022!ED175</f>
        <v>0</v>
      </c>
      <c r="G178" s="59">
        <f>2021!EH134</f>
        <v>7</v>
      </c>
      <c r="H178" s="127">
        <f t="shared" ref="H178:H241" si="1301">IF(G178&gt;0,G178/D178*100,0)</f>
        <v>8.9743589743589745</v>
      </c>
      <c r="I178" s="59"/>
      <c r="J178" s="59"/>
      <c r="K178" s="59"/>
      <c r="L178" s="59"/>
      <c r="M178" s="59"/>
      <c r="N178" s="59"/>
      <c r="O178" s="59">
        <f>'Добыча 2021'!U144</f>
        <v>2</v>
      </c>
      <c r="P178" s="59"/>
      <c r="Q178" s="59"/>
      <c r="R178" s="59"/>
      <c r="S178" s="59"/>
      <c r="T178" s="59"/>
      <c r="U178" s="59">
        <f t="shared" ref="U178:U241" si="1302">IF(G178=0,0,O178/G178*100)</f>
        <v>28.571428571428569</v>
      </c>
      <c r="V178" s="127">
        <f>2022!EF175</f>
        <v>20.5</v>
      </c>
      <c r="W178" s="59">
        <f t="shared" ref="W178:W241" si="1303">IF(V178&gt;0,V178/E178*100,0)</f>
        <v>10</v>
      </c>
      <c r="X178" s="59">
        <f>2022!EH175</f>
        <v>10</v>
      </c>
      <c r="Y178" s="127">
        <f t="shared" ref="Y178:Y241" si="1304">IF(X178&gt;0,X178/E178*100,0)</f>
        <v>4.8780487804878048</v>
      </c>
      <c r="Z178" s="59"/>
      <c r="AA178" s="59"/>
      <c r="AB178" s="59"/>
      <c r="AC178" s="59"/>
      <c r="AD178" s="59">
        <f t="shared" si="1294"/>
        <v>10</v>
      </c>
      <c r="AE178" s="59"/>
    </row>
    <row r="179" ht="48.75" customHeight="1">
      <c r="A179" s="46">
        <v>143</v>
      </c>
      <c r="B179" s="72" t="s">
        <v>209</v>
      </c>
      <c r="C179" s="125">
        <f>2022!B176</f>
        <v>387.89999999999998</v>
      </c>
      <c r="D179" s="126">
        <f>2022!DZ176</f>
        <v>0</v>
      </c>
      <c r="E179" s="126">
        <f>2022!EA176</f>
        <v>5</v>
      </c>
      <c r="F179" s="125">
        <f>2022!ED176</f>
        <v>1.2889920082495489e-002</v>
      </c>
      <c r="G179" s="59">
        <f>2021!EH135</f>
        <v>0</v>
      </c>
      <c r="H179" s="127">
        <f t="shared" si="1301"/>
        <v>0</v>
      </c>
      <c r="I179" s="59"/>
      <c r="J179" s="59"/>
      <c r="K179" s="59"/>
      <c r="L179" s="59"/>
      <c r="M179" s="59"/>
      <c r="N179" s="59"/>
      <c r="O179" s="59">
        <f>'Добыча 2021'!U145</f>
        <v>0</v>
      </c>
      <c r="P179" s="59"/>
      <c r="Q179" s="59"/>
      <c r="R179" s="59"/>
      <c r="S179" s="59"/>
      <c r="T179" s="59"/>
      <c r="U179" s="59">
        <f t="shared" si="1302"/>
        <v>0</v>
      </c>
      <c r="V179" s="127">
        <f>2022!EF176</f>
        <v>0.5</v>
      </c>
      <c r="W179" s="59">
        <f t="shared" si="1303"/>
        <v>10</v>
      </c>
      <c r="X179" s="59">
        <f>2022!EH176</f>
        <v>0</v>
      </c>
      <c r="Y179" s="127">
        <f t="shared" si="1304"/>
        <v>0</v>
      </c>
      <c r="Z179" s="59"/>
      <c r="AA179" s="59"/>
      <c r="AB179" s="59"/>
      <c r="AC179" s="59"/>
      <c r="AD179" s="59" t="str">
        <f t="shared" si="1294"/>
        <v/>
      </c>
      <c r="AE179" s="59"/>
    </row>
    <row r="180" ht="31.5">
      <c r="A180" s="46">
        <v>144</v>
      </c>
      <c r="B180" s="72" t="s">
        <v>210</v>
      </c>
      <c r="C180" s="125">
        <f>2022!B177</f>
        <v>1.93400001525878</v>
      </c>
      <c r="D180" s="126">
        <f>2022!DZ177</f>
        <v>0</v>
      </c>
      <c r="E180" s="126">
        <f>2022!EA177</f>
        <v>0</v>
      </c>
      <c r="F180" s="125">
        <f>2022!ED177</f>
        <v>0</v>
      </c>
      <c r="G180" s="59">
        <f>2021!EH136</f>
        <v>0</v>
      </c>
      <c r="H180" s="127">
        <f t="shared" si="1301"/>
        <v>0</v>
      </c>
      <c r="I180" s="62"/>
      <c r="J180" s="62"/>
      <c r="K180" s="62"/>
      <c r="L180" s="62"/>
      <c r="M180" s="59"/>
      <c r="N180" s="59"/>
      <c r="O180" s="59">
        <f>'Добыча 2021'!U146</f>
        <v>0</v>
      </c>
      <c r="P180" s="59"/>
      <c r="Q180" s="59"/>
      <c r="R180" s="59"/>
      <c r="S180" s="59"/>
      <c r="T180" s="59"/>
      <c r="U180" s="59">
        <f t="shared" si="1302"/>
        <v>0</v>
      </c>
      <c r="V180" s="127">
        <f>2022!EF177</f>
        <v>0</v>
      </c>
      <c r="W180" s="59">
        <f t="shared" si="1303"/>
        <v>0</v>
      </c>
      <c r="X180" s="59">
        <f>2022!EH177</f>
        <v>0</v>
      </c>
      <c r="Y180" s="127">
        <f t="shared" si="1304"/>
        <v>0</v>
      </c>
      <c r="Z180" s="59"/>
      <c r="AA180" s="59"/>
      <c r="AB180" s="59"/>
      <c r="AC180" s="59"/>
      <c r="AD180" s="59" t="str">
        <f t="shared" si="1294"/>
        <v/>
      </c>
      <c r="AE180" s="59"/>
    </row>
    <row r="181" ht="47.25">
      <c r="A181" s="46">
        <v>145</v>
      </c>
      <c r="B181" s="72" t="s">
        <v>338</v>
      </c>
      <c r="C181" s="125">
        <f>2022!B178</f>
        <v>103.86014</v>
      </c>
      <c r="D181" s="126">
        <f>2022!DZ178</f>
        <v>0</v>
      </c>
      <c r="E181" s="126">
        <f>2022!EA178</f>
        <v>0</v>
      </c>
      <c r="F181" s="125">
        <f>2022!ED178</f>
        <v>0</v>
      </c>
      <c r="G181" s="59">
        <f>2021!EH137</f>
        <v>0</v>
      </c>
      <c r="H181" s="127">
        <f t="shared" si="1301"/>
        <v>0</v>
      </c>
      <c r="I181" s="59"/>
      <c r="J181" s="59"/>
      <c r="K181" s="59"/>
      <c r="L181" s="59"/>
      <c r="M181" s="59"/>
      <c r="N181" s="59"/>
      <c r="O181" s="59">
        <f>'Добыча 2021'!U147</f>
        <v>0</v>
      </c>
      <c r="P181" s="59"/>
      <c r="Q181" s="59"/>
      <c r="R181" s="59"/>
      <c r="S181" s="59"/>
      <c r="T181" s="59"/>
      <c r="U181" s="59">
        <f t="shared" si="1302"/>
        <v>0</v>
      </c>
      <c r="V181" s="127">
        <f>2022!EF178</f>
        <v>0</v>
      </c>
      <c r="W181" s="59">
        <f t="shared" si="1303"/>
        <v>0</v>
      </c>
      <c r="X181" s="59">
        <f>2022!EH178</f>
        <v>0</v>
      </c>
      <c r="Y181" s="127">
        <f t="shared" si="1304"/>
        <v>0</v>
      </c>
      <c r="Z181" s="59"/>
      <c r="AA181" s="59"/>
      <c r="AB181" s="59"/>
      <c r="AC181" s="59"/>
      <c r="AD181" s="59" t="str">
        <f t="shared" si="1294"/>
        <v/>
      </c>
      <c r="AE181" s="59"/>
    </row>
    <row r="182" ht="48.75" customHeight="1">
      <c r="A182" s="46">
        <v>146</v>
      </c>
      <c r="B182" s="72" t="s">
        <v>339</v>
      </c>
      <c r="C182" s="125">
        <f>2022!B179</f>
        <v>385.73099999999999</v>
      </c>
      <c r="D182" s="126">
        <f>2022!DZ179</f>
        <v>0</v>
      </c>
      <c r="E182" s="126">
        <f>2022!EA179</f>
        <v>0</v>
      </c>
      <c r="F182" s="125">
        <f>2022!ED179</f>
        <v>0</v>
      </c>
      <c r="G182" s="59">
        <f>2021!EH138</f>
        <v>0</v>
      </c>
      <c r="H182" s="127">
        <f t="shared" si="1301"/>
        <v>0</v>
      </c>
      <c r="I182" s="59"/>
      <c r="J182" s="59"/>
      <c r="K182" s="59"/>
      <c r="L182" s="59"/>
      <c r="M182" s="59"/>
      <c r="N182" s="59"/>
      <c r="O182" s="59">
        <f>'Добыча 2021'!U148</f>
        <v>0</v>
      </c>
      <c r="P182" s="59"/>
      <c r="Q182" s="59"/>
      <c r="R182" s="59"/>
      <c r="S182" s="59"/>
      <c r="T182" s="59"/>
      <c r="U182" s="59">
        <f t="shared" si="1302"/>
        <v>0</v>
      </c>
      <c r="V182" s="127">
        <f>2022!EF179</f>
        <v>0</v>
      </c>
      <c r="W182" s="59">
        <f t="shared" si="1303"/>
        <v>0</v>
      </c>
      <c r="X182" s="59">
        <f>2022!EH179</f>
        <v>0</v>
      </c>
      <c r="Y182" s="127">
        <f t="shared" si="1304"/>
        <v>0</v>
      </c>
      <c r="Z182" s="59"/>
      <c r="AA182" s="59"/>
      <c r="AB182" s="59"/>
      <c r="AC182" s="59"/>
      <c r="AD182" s="59" t="str">
        <f t="shared" si="1294"/>
        <v/>
      </c>
      <c r="AE182" s="59"/>
    </row>
    <row r="183" ht="39.75" customHeight="1">
      <c r="A183" s="46">
        <v>147</v>
      </c>
      <c r="B183" s="152" t="s">
        <v>444</v>
      </c>
      <c r="C183" s="125">
        <f>2022!B180</f>
        <v>16.981999999999999</v>
      </c>
      <c r="D183" s="138">
        <f>2022!DZ180</f>
        <v>0</v>
      </c>
      <c r="E183" s="126">
        <f>2022!EA180</f>
        <v>0</v>
      </c>
      <c r="F183" s="125">
        <f>2022!ED180</f>
        <v>0</v>
      </c>
      <c r="G183" s="80">
        <f>2021!EH139</f>
        <v>0</v>
      </c>
      <c r="H183" s="139">
        <f t="shared" si="1301"/>
        <v>0</v>
      </c>
      <c r="I183" s="59"/>
      <c r="J183" s="59"/>
      <c r="K183" s="59"/>
      <c r="L183" s="59"/>
      <c r="M183" s="59"/>
      <c r="N183" s="59"/>
      <c r="O183" s="80">
        <f>'Добыча 2021'!U149</f>
        <v>0</v>
      </c>
      <c r="P183" s="59"/>
      <c r="Q183" s="59"/>
      <c r="R183" s="59"/>
      <c r="S183" s="59"/>
      <c r="T183" s="59"/>
      <c r="U183" s="80">
        <f t="shared" si="1302"/>
        <v>0</v>
      </c>
      <c r="V183" s="127">
        <f>2022!EF180</f>
        <v>0</v>
      </c>
      <c r="W183" s="59">
        <f t="shared" si="1303"/>
        <v>0</v>
      </c>
      <c r="X183" s="59">
        <f>2022!EH180</f>
        <v>0</v>
      </c>
      <c r="Y183" s="127">
        <f t="shared" si="1304"/>
        <v>0</v>
      </c>
      <c r="Z183" s="59"/>
      <c r="AA183" s="59"/>
      <c r="AB183" s="59"/>
      <c r="AC183" s="59"/>
      <c r="AD183" s="59" t="str">
        <f t="shared" si="1294"/>
        <v/>
      </c>
      <c r="AE183" s="59"/>
    </row>
    <row r="184" ht="48.75" customHeight="1">
      <c r="A184" s="46">
        <v>148</v>
      </c>
      <c r="B184" s="152" t="s">
        <v>445</v>
      </c>
      <c r="C184" s="125">
        <f>2022!B181</f>
        <v>114.56699999999999</v>
      </c>
      <c r="D184" s="149"/>
      <c r="E184" s="126">
        <f>2022!EA181</f>
        <v>0</v>
      </c>
      <c r="F184" s="125">
        <f>2022!ED181</f>
        <v>0</v>
      </c>
      <c r="G184" s="150"/>
      <c r="H184" s="151"/>
      <c r="I184" s="59"/>
      <c r="J184" s="59"/>
      <c r="K184" s="59"/>
      <c r="L184" s="59"/>
      <c r="M184" s="59"/>
      <c r="N184" s="59"/>
      <c r="O184" s="150"/>
      <c r="P184" s="59"/>
      <c r="Q184" s="59"/>
      <c r="R184" s="59"/>
      <c r="S184" s="59"/>
      <c r="T184" s="59"/>
      <c r="U184" s="150"/>
      <c r="V184" s="127">
        <f>2022!EF181</f>
        <v>0</v>
      </c>
      <c r="W184" s="59">
        <f t="shared" si="1303"/>
        <v>0</v>
      </c>
      <c r="X184" s="59">
        <f>2022!EH181</f>
        <v>0</v>
      </c>
      <c r="Y184" s="127">
        <f t="shared" si="1304"/>
        <v>0</v>
      </c>
      <c r="Z184" s="59"/>
      <c r="AA184" s="59"/>
      <c r="AB184" s="59"/>
      <c r="AC184" s="59"/>
      <c r="AD184" s="59" t="str">
        <f t="shared" si="1294"/>
        <v/>
      </c>
      <c r="AE184" s="59"/>
    </row>
    <row r="185" ht="37.5" customHeight="1">
      <c r="A185" s="46">
        <v>149</v>
      </c>
      <c r="B185" s="152" t="s">
        <v>446</v>
      </c>
      <c r="C185" s="125">
        <f>2022!B182</f>
        <v>15.319000000000001</v>
      </c>
      <c r="D185" s="149"/>
      <c r="E185" s="126">
        <f>2022!EA182</f>
        <v>0</v>
      </c>
      <c r="F185" s="125">
        <f>2022!ED182</f>
        <v>0</v>
      </c>
      <c r="G185" s="150"/>
      <c r="H185" s="151"/>
      <c r="I185" s="59"/>
      <c r="J185" s="59"/>
      <c r="K185" s="59"/>
      <c r="L185" s="59"/>
      <c r="M185" s="59"/>
      <c r="N185" s="59"/>
      <c r="O185" s="150"/>
      <c r="P185" s="59"/>
      <c r="Q185" s="59"/>
      <c r="R185" s="59"/>
      <c r="S185" s="59"/>
      <c r="T185" s="59"/>
      <c r="U185" s="150"/>
      <c r="V185" s="127">
        <f>2022!EF182</f>
        <v>0</v>
      </c>
      <c r="W185" s="59">
        <f t="shared" si="1303"/>
        <v>0</v>
      </c>
      <c r="X185" s="59">
        <f>2022!EH182</f>
        <v>0</v>
      </c>
      <c r="Y185" s="127">
        <f t="shared" si="1304"/>
        <v>0</v>
      </c>
      <c r="Z185" s="59"/>
      <c r="AA185" s="59"/>
      <c r="AB185" s="59"/>
      <c r="AC185" s="59"/>
      <c r="AD185" s="59" t="str">
        <f t="shared" si="1294"/>
        <v/>
      </c>
      <c r="AE185" s="59"/>
    </row>
    <row r="186" ht="48.75" customHeight="1">
      <c r="A186" s="46">
        <v>150</v>
      </c>
      <c r="B186" s="152" t="s">
        <v>447</v>
      </c>
      <c r="C186" s="125">
        <f>2022!B183</f>
        <v>8.5980000000000008</v>
      </c>
      <c r="D186" s="149"/>
      <c r="E186" s="126">
        <f>2022!EA183</f>
        <v>0</v>
      </c>
      <c r="F186" s="125">
        <f>2022!ED183</f>
        <v>0</v>
      </c>
      <c r="G186" s="150"/>
      <c r="H186" s="151"/>
      <c r="I186" s="59"/>
      <c r="J186" s="59"/>
      <c r="K186" s="59"/>
      <c r="L186" s="59"/>
      <c r="M186" s="59"/>
      <c r="N186" s="59"/>
      <c r="O186" s="150"/>
      <c r="P186" s="59"/>
      <c r="Q186" s="59"/>
      <c r="R186" s="59"/>
      <c r="S186" s="59"/>
      <c r="T186" s="59"/>
      <c r="U186" s="150"/>
      <c r="V186" s="127">
        <f>2022!EF183</f>
        <v>0</v>
      </c>
      <c r="W186" s="59">
        <f t="shared" si="1303"/>
        <v>0</v>
      </c>
      <c r="X186" s="59">
        <f>2022!EH183</f>
        <v>0</v>
      </c>
      <c r="Y186" s="127">
        <f t="shared" si="1304"/>
        <v>0</v>
      </c>
      <c r="Z186" s="59"/>
      <c r="AA186" s="59"/>
      <c r="AB186" s="59"/>
      <c r="AC186" s="59"/>
      <c r="AD186" s="59" t="str">
        <f t="shared" si="1294"/>
        <v/>
      </c>
      <c r="AE186" s="59"/>
    </row>
    <row r="187" ht="36" customHeight="1">
      <c r="A187" s="46">
        <v>151</v>
      </c>
      <c r="B187" s="152" t="s">
        <v>448</v>
      </c>
      <c r="C187" s="125">
        <f>2022!B184</f>
        <v>13.641</v>
      </c>
      <c r="D187" s="142"/>
      <c r="E187" s="126">
        <f>2022!EA184</f>
        <v>0</v>
      </c>
      <c r="F187" s="125">
        <f>2022!ED184</f>
        <v>0</v>
      </c>
      <c r="G187" s="82"/>
      <c r="H187" s="143"/>
      <c r="I187" s="59"/>
      <c r="J187" s="59"/>
      <c r="K187" s="59"/>
      <c r="L187" s="59"/>
      <c r="M187" s="59"/>
      <c r="N187" s="59"/>
      <c r="O187" s="82"/>
      <c r="P187" s="59"/>
      <c r="Q187" s="59"/>
      <c r="R187" s="59"/>
      <c r="S187" s="59"/>
      <c r="T187" s="59"/>
      <c r="U187" s="82"/>
      <c r="V187" s="127">
        <f>2022!EF184</f>
        <v>0</v>
      </c>
      <c r="W187" s="59">
        <f t="shared" si="1303"/>
        <v>0</v>
      </c>
      <c r="X187" s="59">
        <f>2022!EH184</f>
        <v>0</v>
      </c>
      <c r="Y187" s="127">
        <f t="shared" si="1304"/>
        <v>0</v>
      </c>
      <c r="Z187" s="59"/>
      <c r="AA187" s="59"/>
      <c r="AB187" s="59"/>
      <c r="AC187" s="59"/>
      <c r="AD187" s="59" t="str">
        <f t="shared" si="1294"/>
        <v/>
      </c>
      <c r="AE187" s="59"/>
    </row>
    <row r="188" ht="32.25" customHeight="1">
      <c r="A188" s="46">
        <v>152</v>
      </c>
      <c r="B188" s="72" t="s">
        <v>217</v>
      </c>
      <c r="C188" s="125">
        <f>2022!B185</f>
        <v>52</v>
      </c>
      <c r="D188" s="126">
        <f>2022!DZ185</f>
        <v>0</v>
      </c>
      <c r="E188" s="126">
        <f>2022!EA185</f>
        <v>0</v>
      </c>
      <c r="F188" s="125">
        <f>2022!ED185</f>
        <v>0</v>
      </c>
      <c r="G188" s="59">
        <f>2021!EH140</f>
        <v>0</v>
      </c>
      <c r="H188" s="127">
        <f t="shared" si="1301"/>
        <v>0</v>
      </c>
      <c r="I188" s="59"/>
      <c r="J188" s="59"/>
      <c r="K188" s="59"/>
      <c r="L188" s="59"/>
      <c r="M188" s="59"/>
      <c r="N188" s="59"/>
      <c r="O188" s="59">
        <f>'Добыча 2021'!U150</f>
        <v>0</v>
      </c>
      <c r="P188" s="59"/>
      <c r="Q188" s="59"/>
      <c r="R188" s="59"/>
      <c r="S188" s="59"/>
      <c r="T188" s="59"/>
      <c r="U188" s="59">
        <f t="shared" si="1302"/>
        <v>0</v>
      </c>
      <c r="V188" s="127">
        <f>2022!EF185</f>
        <v>0</v>
      </c>
      <c r="W188" s="59">
        <f t="shared" si="1303"/>
        <v>0</v>
      </c>
      <c r="X188" s="59">
        <f>2022!EH185</f>
        <v>0</v>
      </c>
      <c r="Y188" s="127">
        <f t="shared" si="1304"/>
        <v>0</v>
      </c>
      <c r="Z188" s="59"/>
      <c r="AA188" s="59"/>
      <c r="AB188" s="59"/>
      <c r="AC188" s="59"/>
      <c r="AD188" s="59" t="str">
        <f t="shared" si="1294"/>
        <v/>
      </c>
      <c r="AE188" s="59"/>
    </row>
    <row r="189" ht="33" customHeight="1">
      <c r="A189" s="46">
        <v>153</v>
      </c>
      <c r="B189" s="72" t="s">
        <v>222</v>
      </c>
      <c r="C189" s="125">
        <f>2022!B186</f>
        <v>52.700000000000003</v>
      </c>
      <c r="D189" s="126">
        <f>2022!DZ186</f>
        <v>0</v>
      </c>
      <c r="E189" s="126">
        <f>2022!EA186</f>
        <v>0</v>
      </c>
      <c r="F189" s="125">
        <f>2022!ED186</f>
        <v>0</v>
      </c>
      <c r="G189" s="59">
        <f>2021!EH141</f>
        <v>0</v>
      </c>
      <c r="H189" s="127">
        <f t="shared" si="1301"/>
        <v>0</v>
      </c>
      <c r="I189" s="59"/>
      <c r="J189" s="59"/>
      <c r="K189" s="59"/>
      <c r="L189" s="59"/>
      <c r="M189" s="59"/>
      <c r="N189" s="59"/>
      <c r="O189" s="59">
        <f>'Добыча 2021'!U151</f>
        <v>0</v>
      </c>
      <c r="P189" s="59"/>
      <c r="Q189" s="59"/>
      <c r="R189" s="59"/>
      <c r="S189" s="59"/>
      <c r="T189" s="59"/>
      <c r="U189" s="59">
        <f t="shared" si="1302"/>
        <v>0</v>
      </c>
      <c r="V189" s="127">
        <f>2022!EF186</f>
        <v>0</v>
      </c>
      <c r="W189" s="59">
        <f t="shared" si="1303"/>
        <v>0</v>
      </c>
      <c r="X189" s="59">
        <f>2022!EH186</f>
        <v>0</v>
      </c>
      <c r="Y189" s="127">
        <f t="shared" si="1304"/>
        <v>0</v>
      </c>
      <c r="Z189" s="59"/>
      <c r="AA189" s="59"/>
      <c r="AB189" s="59"/>
      <c r="AC189" s="59"/>
      <c r="AD189" s="59" t="str">
        <f t="shared" si="1294"/>
        <v/>
      </c>
      <c r="AE189" s="59"/>
    </row>
    <row r="190" ht="31.5" customHeight="1">
      <c r="A190" s="46">
        <v>154</v>
      </c>
      <c r="B190" s="72" t="s">
        <v>221</v>
      </c>
      <c r="C190" s="125">
        <f>2022!B187</f>
        <v>34.100000000000001</v>
      </c>
      <c r="D190" s="126">
        <f>2022!DZ187</f>
        <v>0</v>
      </c>
      <c r="E190" s="126">
        <f>2022!EA187</f>
        <v>0</v>
      </c>
      <c r="F190" s="125">
        <f>2022!ED187</f>
        <v>0</v>
      </c>
      <c r="G190" s="59">
        <f>2021!EH142</f>
        <v>0</v>
      </c>
      <c r="H190" s="127">
        <f t="shared" si="1301"/>
        <v>0</v>
      </c>
      <c r="I190" s="62"/>
      <c r="J190" s="62"/>
      <c r="K190" s="62"/>
      <c r="L190" s="132"/>
      <c r="M190" s="59"/>
      <c r="N190" s="59"/>
      <c r="O190" s="59">
        <f>'Добыча 2021'!U152</f>
        <v>0</v>
      </c>
      <c r="P190" s="59"/>
      <c r="Q190" s="59"/>
      <c r="R190" s="59"/>
      <c r="S190" s="59"/>
      <c r="T190" s="59"/>
      <c r="U190" s="59">
        <f t="shared" si="1302"/>
        <v>0</v>
      </c>
      <c r="V190" s="127">
        <f>2022!EF187</f>
        <v>0</v>
      </c>
      <c r="W190" s="59">
        <f t="shared" si="1303"/>
        <v>0</v>
      </c>
      <c r="X190" s="59">
        <f>2022!EH187</f>
        <v>0</v>
      </c>
      <c r="Y190" s="127">
        <f t="shared" si="1304"/>
        <v>0</v>
      </c>
      <c r="Z190" s="59"/>
      <c r="AA190" s="59"/>
      <c r="AB190" s="59"/>
      <c r="AC190" s="59"/>
      <c r="AD190" s="59" t="str">
        <f t="shared" si="1294"/>
        <v/>
      </c>
      <c r="AE190" s="59"/>
    </row>
    <row r="191" ht="33" customHeight="1">
      <c r="A191" s="46">
        <v>155</v>
      </c>
      <c r="B191" s="72" t="s">
        <v>218</v>
      </c>
      <c r="C191" s="125">
        <f>2022!B188</f>
        <v>18.399999999999999</v>
      </c>
      <c r="D191" s="126">
        <f>2022!DZ188</f>
        <v>0</v>
      </c>
      <c r="E191" s="126">
        <f>2022!EA188</f>
        <v>0</v>
      </c>
      <c r="F191" s="125">
        <f>2022!ED188</f>
        <v>0</v>
      </c>
      <c r="G191" s="59">
        <f>2021!EH143</f>
        <v>0</v>
      </c>
      <c r="H191" s="127">
        <f t="shared" si="1301"/>
        <v>0</v>
      </c>
      <c r="I191" s="59"/>
      <c r="J191" s="59"/>
      <c r="K191" s="59"/>
      <c r="L191" s="59"/>
      <c r="M191" s="59"/>
      <c r="N191" s="59"/>
      <c r="O191" s="59">
        <f>'Добыча 2021'!U153</f>
        <v>0</v>
      </c>
      <c r="P191" s="59"/>
      <c r="Q191" s="59"/>
      <c r="R191" s="59"/>
      <c r="S191" s="59"/>
      <c r="T191" s="59"/>
      <c r="U191" s="59">
        <f t="shared" si="1302"/>
        <v>0</v>
      </c>
      <c r="V191" s="127">
        <f>2022!EF188</f>
        <v>0</v>
      </c>
      <c r="W191" s="59">
        <f t="shared" si="1303"/>
        <v>0</v>
      </c>
      <c r="X191" s="59">
        <f>2022!EH188</f>
        <v>0</v>
      </c>
      <c r="Y191" s="127">
        <f t="shared" si="1304"/>
        <v>0</v>
      </c>
      <c r="Z191" s="59"/>
      <c r="AA191" s="59"/>
      <c r="AB191" s="59"/>
      <c r="AC191" s="59"/>
      <c r="AD191" s="59" t="str">
        <f t="shared" si="1294"/>
        <v/>
      </c>
      <c r="AE191" s="59"/>
    </row>
    <row r="192" ht="47.25">
      <c r="A192" s="46">
        <v>156</v>
      </c>
      <c r="B192" s="72" t="s">
        <v>220</v>
      </c>
      <c r="C192" s="125">
        <f>2022!B189</f>
        <v>48.5</v>
      </c>
      <c r="D192" s="126">
        <f>2022!DZ189</f>
        <v>0</v>
      </c>
      <c r="E192" s="126">
        <f>2022!EA189</f>
        <v>0</v>
      </c>
      <c r="F192" s="125">
        <f>2022!ED189</f>
        <v>0</v>
      </c>
      <c r="G192" s="59">
        <f>2021!EH144</f>
        <v>0</v>
      </c>
      <c r="H192" s="127">
        <f t="shared" si="1301"/>
        <v>0</v>
      </c>
      <c r="I192" s="59"/>
      <c r="J192" s="59"/>
      <c r="K192" s="59"/>
      <c r="L192" s="59"/>
      <c r="M192" s="59"/>
      <c r="N192" s="59"/>
      <c r="O192" s="59">
        <f>'Добыча 2021'!U154</f>
        <v>0</v>
      </c>
      <c r="P192" s="59"/>
      <c r="Q192" s="59"/>
      <c r="R192" s="59"/>
      <c r="S192" s="59"/>
      <c r="T192" s="59"/>
      <c r="U192" s="59">
        <f t="shared" si="1302"/>
        <v>0</v>
      </c>
      <c r="V192" s="127">
        <f>2022!EF189</f>
        <v>0</v>
      </c>
      <c r="W192" s="59">
        <f t="shared" si="1303"/>
        <v>0</v>
      </c>
      <c r="X192" s="59">
        <f>2022!EH189</f>
        <v>0</v>
      </c>
      <c r="Y192" s="127">
        <f t="shared" si="1304"/>
        <v>0</v>
      </c>
      <c r="Z192" s="59"/>
      <c r="AA192" s="59"/>
      <c r="AB192" s="59"/>
      <c r="AC192" s="59"/>
      <c r="AD192" s="59" t="str">
        <f t="shared" si="1294"/>
        <v/>
      </c>
      <c r="AE192" s="59"/>
    </row>
    <row r="193" ht="47.25">
      <c r="A193" s="46">
        <v>157</v>
      </c>
      <c r="B193" s="72" t="s">
        <v>219</v>
      </c>
      <c r="C193" s="125">
        <f>2022!B190</f>
        <v>45.700000000000003</v>
      </c>
      <c r="D193" s="126">
        <f>2022!DZ190</f>
        <v>0</v>
      </c>
      <c r="E193" s="126">
        <f>2022!EA190</f>
        <v>0</v>
      </c>
      <c r="F193" s="125">
        <f>2022!ED190</f>
        <v>0</v>
      </c>
      <c r="G193" s="59">
        <f>2021!EH145</f>
        <v>0</v>
      </c>
      <c r="H193" s="127">
        <f t="shared" si="1301"/>
        <v>0</v>
      </c>
      <c r="I193" s="62"/>
      <c r="J193" s="62"/>
      <c r="K193" s="62"/>
      <c r="L193" s="132"/>
      <c r="M193" s="59"/>
      <c r="N193" s="59"/>
      <c r="O193" s="59">
        <f>'Добыча 2021'!U155</f>
        <v>0</v>
      </c>
      <c r="P193" s="59"/>
      <c r="Q193" s="59"/>
      <c r="R193" s="59"/>
      <c r="S193" s="59"/>
      <c r="T193" s="59"/>
      <c r="U193" s="59">
        <f t="shared" si="1302"/>
        <v>0</v>
      </c>
      <c r="V193" s="127">
        <f>2022!EF190</f>
        <v>0</v>
      </c>
      <c r="W193" s="59">
        <f t="shared" si="1303"/>
        <v>0</v>
      </c>
      <c r="X193" s="59">
        <f>2022!EH190</f>
        <v>0</v>
      </c>
      <c r="Y193" s="127">
        <f t="shared" si="1304"/>
        <v>0</v>
      </c>
      <c r="Z193" s="59"/>
      <c r="AA193" s="59"/>
      <c r="AB193" s="59"/>
      <c r="AC193" s="59"/>
      <c r="AD193" s="59" t="str">
        <f t="shared" si="1294"/>
        <v/>
      </c>
      <c r="AE193" s="59"/>
    </row>
    <row r="194" ht="47.25" customHeight="1">
      <c r="A194" s="46">
        <v>158</v>
      </c>
      <c r="B194" s="72" t="s">
        <v>208</v>
      </c>
      <c r="C194" s="125">
        <f>2022!B191</f>
        <v>85.331000000000003</v>
      </c>
      <c r="D194" s="126">
        <f>2022!DZ191</f>
        <v>10</v>
      </c>
      <c r="E194" s="126">
        <f>2022!EA191</f>
        <v>10</v>
      </c>
      <c r="F194" s="125">
        <f>2022!ED191</f>
        <v>0.11719070443332434</v>
      </c>
      <c r="G194" s="59">
        <f>2021!EH146</f>
        <v>1</v>
      </c>
      <c r="H194" s="127">
        <f t="shared" si="1301"/>
        <v>10</v>
      </c>
      <c r="I194" s="59"/>
      <c r="J194" s="59"/>
      <c r="K194" s="59"/>
      <c r="L194" s="59"/>
      <c r="M194" s="59"/>
      <c r="N194" s="59"/>
      <c r="O194" s="59">
        <f>'Добыча 2021'!U156</f>
        <v>0</v>
      </c>
      <c r="P194" s="59"/>
      <c r="Q194" s="59"/>
      <c r="R194" s="59"/>
      <c r="S194" s="59"/>
      <c r="T194" s="59"/>
      <c r="U194" s="59">
        <f t="shared" si="1302"/>
        <v>0</v>
      </c>
      <c r="V194" s="127">
        <f>2022!EF191</f>
        <v>1</v>
      </c>
      <c r="W194" s="59">
        <f t="shared" si="1303"/>
        <v>10</v>
      </c>
      <c r="X194" s="59">
        <f>2022!EH191</f>
        <v>1</v>
      </c>
      <c r="Y194" s="127">
        <f t="shared" si="1304"/>
        <v>10</v>
      </c>
      <c r="Z194" s="59"/>
      <c r="AA194" s="59"/>
      <c r="AB194" s="59"/>
      <c r="AC194" s="59"/>
      <c r="AD194" s="59">
        <f t="shared" si="1294"/>
        <v>1</v>
      </c>
      <c r="AE194" s="59"/>
    </row>
    <row r="195" ht="15.75">
      <c r="A195" s="46"/>
      <c r="B195" s="61" t="s">
        <v>223</v>
      </c>
      <c r="C195" s="131"/>
      <c r="D195" s="130"/>
      <c r="E195" s="130"/>
      <c r="F195" s="131"/>
      <c r="G195" s="59"/>
      <c r="H195" s="127"/>
      <c r="I195" s="59"/>
      <c r="J195" s="59"/>
      <c r="K195" s="59"/>
      <c r="L195" s="59"/>
      <c r="M195" s="71"/>
      <c r="N195" s="71"/>
      <c r="O195" s="71"/>
      <c r="P195" s="71"/>
      <c r="Q195" s="71"/>
      <c r="R195" s="71"/>
      <c r="S195" s="71"/>
      <c r="T195" s="71"/>
      <c r="U195" s="59"/>
      <c r="V195" s="144"/>
      <c r="W195" s="59"/>
      <c r="X195" s="71"/>
      <c r="Y195" s="127"/>
      <c r="Z195" s="71"/>
      <c r="AA195" s="71"/>
      <c r="AB195" s="71"/>
      <c r="AC195" s="71"/>
      <c r="AD195" s="71" t="str">
        <f t="shared" si="1294"/>
        <v/>
      </c>
      <c r="AE195" s="71"/>
    </row>
    <row r="196" ht="47.25" customHeight="1">
      <c r="A196" s="46">
        <v>159</v>
      </c>
      <c r="B196" s="72" t="s">
        <v>224</v>
      </c>
      <c r="C196" s="125">
        <f>2022!B193</f>
        <v>3221.3000000000002</v>
      </c>
      <c r="D196" s="126">
        <f>2022!DZ193</f>
        <v>0</v>
      </c>
      <c r="E196" s="126">
        <f>2022!EA193</f>
        <v>0</v>
      </c>
      <c r="F196" s="125">
        <f>2022!ED193</f>
        <v>0</v>
      </c>
      <c r="G196" s="59">
        <f>2021!EH148</f>
        <v>0</v>
      </c>
      <c r="H196" s="127">
        <f t="shared" si="1301"/>
        <v>0</v>
      </c>
      <c r="I196" s="59"/>
      <c r="J196" s="59"/>
      <c r="K196" s="59"/>
      <c r="L196" s="59"/>
      <c r="M196" s="59"/>
      <c r="N196" s="59"/>
      <c r="O196" s="59">
        <f>'Добыча 2021'!U158</f>
        <v>0</v>
      </c>
      <c r="P196" s="59"/>
      <c r="Q196" s="59"/>
      <c r="R196" s="59"/>
      <c r="S196" s="59"/>
      <c r="T196" s="59"/>
      <c r="U196" s="59">
        <f t="shared" si="1302"/>
        <v>0</v>
      </c>
      <c r="V196" s="127">
        <f>2022!EF193</f>
        <v>0</v>
      </c>
      <c r="W196" s="59">
        <f t="shared" si="1303"/>
        <v>0</v>
      </c>
      <c r="X196" s="59">
        <f>2022!EH193</f>
        <v>0</v>
      </c>
      <c r="Y196" s="127">
        <f t="shared" si="1304"/>
        <v>0</v>
      </c>
      <c r="Z196" s="59"/>
      <c r="AA196" s="59"/>
      <c r="AB196" s="59"/>
      <c r="AC196" s="59"/>
      <c r="AD196" s="59" t="str">
        <f t="shared" si="1294"/>
        <v/>
      </c>
      <c r="AE196" s="59"/>
    </row>
    <row r="197" ht="15.75">
      <c r="A197" s="46"/>
      <c r="B197" s="61" t="s">
        <v>225</v>
      </c>
      <c r="C197" s="131"/>
      <c r="D197" s="130"/>
      <c r="E197" s="130"/>
      <c r="F197" s="131"/>
      <c r="G197" s="59"/>
      <c r="H197" s="127"/>
      <c r="I197" s="59"/>
      <c r="J197" s="59"/>
      <c r="K197" s="59"/>
      <c r="L197" s="59"/>
      <c r="M197" s="71"/>
      <c r="N197" s="71"/>
      <c r="O197" s="71"/>
      <c r="P197" s="71"/>
      <c r="Q197" s="71"/>
      <c r="R197" s="71"/>
      <c r="S197" s="71"/>
      <c r="T197" s="71"/>
      <c r="U197" s="59"/>
      <c r="V197" s="144"/>
      <c r="W197" s="59"/>
      <c r="X197" s="71"/>
      <c r="Y197" s="127"/>
      <c r="Z197" s="71"/>
      <c r="AA197" s="71"/>
      <c r="AB197" s="71"/>
      <c r="AC197" s="71"/>
      <c r="AD197" s="71" t="str">
        <f t="shared" si="1294"/>
        <v/>
      </c>
      <c r="AE197" s="71"/>
    </row>
    <row r="198" ht="50.25" customHeight="1">
      <c r="A198" s="46">
        <v>160</v>
      </c>
      <c r="B198" s="72" t="s">
        <v>341</v>
      </c>
      <c r="C198" s="125">
        <f>2022!B196</f>
        <v>307.60000000000002</v>
      </c>
      <c r="D198" s="126">
        <f>2022!DZ196</f>
        <v>0</v>
      </c>
      <c r="E198" s="126">
        <f>2022!EA196</f>
        <v>36</v>
      </c>
      <c r="F198" s="125">
        <f>2022!ED196</f>
        <v>0.11703511053315994</v>
      </c>
      <c r="G198" s="59">
        <f>2021!EH151</f>
        <v>0</v>
      </c>
      <c r="H198" s="127">
        <f t="shared" si="1301"/>
        <v>0</v>
      </c>
      <c r="I198" s="59"/>
      <c r="J198" s="59"/>
      <c r="K198" s="59"/>
      <c r="L198" s="59"/>
      <c r="M198" s="59"/>
      <c r="N198" s="59"/>
      <c r="O198" s="59">
        <f>'Добыча 2021'!U161</f>
        <v>0</v>
      </c>
      <c r="P198" s="59"/>
      <c r="Q198" s="59"/>
      <c r="R198" s="59"/>
      <c r="S198" s="59"/>
      <c r="T198" s="59"/>
      <c r="U198" s="59">
        <f t="shared" si="1302"/>
        <v>0</v>
      </c>
      <c r="V198" s="127">
        <f>2022!EF196</f>
        <v>3.6000000000000001</v>
      </c>
      <c r="W198" s="59">
        <f t="shared" si="1303"/>
        <v>10</v>
      </c>
      <c r="X198" s="59">
        <f>2022!EH196</f>
        <v>0</v>
      </c>
      <c r="Y198" s="127">
        <f t="shared" si="1304"/>
        <v>0</v>
      </c>
      <c r="Z198" s="59"/>
      <c r="AA198" s="59"/>
      <c r="AB198" s="59"/>
      <c r="AC198" s="59"/>
      <c r="AD198" s="59" t="str">
        <f t="shared" si="1294"/>
        <v/>
      </c>
      <c r="AE198" s="59"/>
    </row>
    <row r="199" ht="47.25">
      <c r="A199" s="46">
        <v>161</v>
      </c>
      <c r="B199" s="72" t="s">
        <v>342</v>
      </c>
      <c r="C199" s="125">
        <f>2022!B197</f>
        <v>986.79999999999995</v>
      </c>
      <c r="D199" s="126">
        <f>2022!DZ197</f>
        <v>0</v>
      </c>
      <c r="E199" s="126">
        <f>2022!EA197</f>
        <v>0</v>
      </c>
      <c r="F199" s="125">
        <f>2022!ED197</f>
        <v>0</v>
      </c>
      <c r="G199" s="59">
        <f>2021!EH152</f>
        <v>0</v>
      </c>
      <c r="H199" s="127">
        <f t="shared" si="1301"/>
        <v>0</v>
      </c>
      <c r="I199" s="59"/>
      <c r="J199" s="59"/>
      <c r="K199" s="59"/>
      <c r="L199" s="59"/>
      <c r="M199" s="59"/>
      <c r="N199" s="59"/>
      <c r="O199" s="59">
        <f>'Добыча 2021'!U162</f>
        <v>0</v>
      </c>
      <c r="P199" s="59"/>
      <c r="Q199" s="59"/>
      <c r="R199" s="59"/>
      <c r="S199" s="59"/>
      <c r="T199" s="59"/>
      <c r="U199" s="59">
        <f t="shared" si="1302"/>
        <v>0</v>
      </c>
      <c r="V199" s="127">
        <f>2022!EF197</f>
        <v>0</v>
      </c>
      <c r="W199" s="59">
        <f t="shared" si="1303"/>
        <v>0</v>
      </c>
      <c r="X199" s="59">
        <f>2022!EH197</f>
        <v>0</v>
      </c>
      <c r="Y199" s="127">
        <f t="shared" si="1304"/>
        <v>0</v>
      </c>
      <c r="Z199" s="59"/>
      <c r="AA199" s="59"/>
      <c r="AB199" s="59"/>
      <c r="AC199" s="59"/>
      <c r="AD199" s="59" t="str">
        <f t="shared" si="1294"/>
        <v/>
      </c>
      <c r="AE199" s="59"/>
    </row>
    <row r="200" ht="47.25">
      <c r="A200" s="46">
        <v>162</v>
      </c>
      <c r="B200" s="72" t="s">
        <v>343</v>
      </c>
      <c r="C200" s="125">
        <f>2022!B198</f>
        <v>600.10000000000002</v>
      </c>
      <c r="D200" s="126">
        <f>2022!DZ198</f>
        <v>0</v>
      </c>
      <c r="E200" s="126">
        <f>2022!EA198</f>
        <v>0</v>
      </c>
      <c r="F200" s="125">
        <f>2022!ED198</f>
        <v>0</v>
      </c>
      <c r="G200" s="59">
        <f>2021!EH153</f>
        <v>0</v>
      </c>
      <c r="H200" s="127">
        <f t="shared" si="1301"/>
        <v>0</v>
      </c>
      <c r="I200" s="59"/>
      <c r="J200" s="59"/>
      <c r="K200" s="59"/>
      <c r="L200" s="59"/>
      <c r="M200" s="59"/>
      <c r="N200" s="59"/>
      <c r="O200" s="59">
        <f>'Добыча 2021'!U163</f>
        <v>0</v>
      </c>
      <c r="P200" s="59"/>
      <c r="Q200" s="59"/>
      <c r="R200" s="59"/>
      <c r="S200" s="59"/>
      <c r="T200" s="59"/>
      <c r="U200" s="59">
        <f t="shared" si="1302"/>
        <v>0</v>
      </c>
      <c r="V200" s="127">
        <f>2022!EF198</f>
        <v>0</v>
      </c>
      <c r="W200" s="59">
        <f t="shared" si="1303"/>
        <v>0</v>
      </c>
      <c r="X200" s="59">
        <f>2022!EH198</f>
        <v>0</v>
      </c>
      <c r="Y200" s="127">
        <f t="shared" si="1304"/>
        <v>0</v>
      </c>
      <c r="Z200" s="59"/>
      <c r="AA200" s="59"/>
      <c r="AB200" s="59"/>
      <c r="AC200" s="59"/>
      <c r="AD200" s="59" t="str">
        <f t="shared" si="1294"/>
        <v/>
      </c>
      <c r="AE200" s="59"/>
    </row>
    <row r="201" ht="15.75">
      <c r="A201" s="46"/>
      <c r="B201" s="61" t="s">
        <v>229</v>
      </c>
      <c r="C201" s="131"/>
      <c r="D201" s="130"/>
      <c r="E201" s="130"/>
      <c r="F201" s="131"/>
      <c r="G201" s="59"/>
      <c r="H201" s="127"/>
      <c r="I201" s="59"/>
      <c r="J201" s="59"/>
      <c r="K201" s="59"/>
      <c r="L201" s="59"/>
      <c r="M201" s="71"/>
      <c r="N201" s="71"/>
      <c r="O201" s="71"/>
      <c r="P201" s="71"/>
      <c r="Q201" s="71"/>
      <c r="R201" s="71"/>
      <c r="S201" s="71"/>
      <c r="T201" s="71"/>
      <c r="U201" s="59"/>
      <c r="V201" s="144"/>
      <c r="W201" s="59"/>
      <c r="X201" s="71"/>
      <c r="Y201" s="127"/>
      <c r="Z201" s="71"/>
      <c r="AA201" s="71"/>
      <c r="AB201" s="71"/>
      <c r="AC201" s="71"/>
      <c r="AD201" s="71" t="str">
        <f t="shared" si="1294"/>
        <v/>
      </c>
      <c r="AE201" s="71"/>
    </row>
    <row r="202" ht="31.5">
      <c r="A202" s="46">
        <v>163</v>
      </c>
      <c r="B202" s="72" t="s">
        <v>344</v>
      </c>
      <c r="C202" s="125">
        <f>2022!B200</f>
        <v>74.5</v>
      </c>
      <c r="D202" s="126">
        <f>2022!DZ200</f>
        <v>0</v>
      </c>
      <c r="E202" s="126">
        <f>2022!EA200</f>
        <v>0</v>
      </c>
      <c r="F202" s="125">
        <f>2022!ED200</f>
        <v>0</v>
      </c>
      <c r="G202" s="59">
        <f>2021!EH155</f>
        <v>0</v>
      </c>
      <c r="H202" s="127">
        <f t="shared" si="1301"/>
        <v>0</v>
      </c>
      <c r="I202" s="59"/>
      <c r="J202" s="59"/>
      <c r="K202" s="59"/>
      <c r="L202" s="59"/>
      <c r="M202" s="59"/>
      <c r="N202" s="59"/>
      <c r="O202" s="59">
        <f>'Добыча 2021'!U165</f>
        <v>0</v>
      </c>
      <c r="P202" s="59"/>
      <c r="Q202" s="59"/>
      <c r="R202" s="59"/>
      <c r="S202" s="59"/>
      <c r="T202" s="59"/>
      <c r="U202" s="59">
        <f t="shared" si="1302"/>
        <v>0</v>
      </c>
      <c r="V202" s="127">
        <f>2022!EF200</f>
        <v>0</v>
      </c>
      <c r="W202" s="59">
        <f t="shared" si="1303"/>
        <v>0</v>
      </c>
      <c r="X202" s="59">
        <f>2022!EH200</f>
        <v>0</v>
      </c>
      <c r="Y202" s="127">
        <f t="shared" si="1304"/>
        <v>0</v>
      </c>
      <c r="Z202" s="59"/>
      <c r="AA202" s="59"/>
      <c r="AB202" s="59"/>
      <c r="AC202" s="59"/>
      <c r="AD202" s="59" t="str">
        <f t="shared" si="1294"/>
        <v/>
      </c>
      <c r="AE202" s="59"/>
    </row>
    <row r="203" ht="30" customHeight="1">
      <c r="A203" s="46">
        <v>164</v>
      </c>
      <c r="B203" s="72" t="s">
        <v>231</v>
      </c>
      <c r="C203" s="125">
        <f>2022!B201</f>
        <v>85.900000000000006</v>
      </c>
      <c r="D203" s="126">
        <f>2022!DZ201</f>
        <v>0</v>
      </c>
      <c r="E203" s="126">
        <f>2022!EA201</f>
        <v>0</v>
      </c>
      <c r="F203" s="125">
        <f>2022!ED201</f>
        <v>0</v>
      </c>
      <c r="G203" s="59">
        <f>2021!EH156</f>
        <v>0</v>
      </c>
      <c r="H203" s="127">
        <f t="shared" si="1301"/>
        <v>0</v>
      </c>
      <c r="I203" s="59"/>
      <c r="J203" s="59"/>
      <c r="K203" s="59"/>
      <c r="L203" s="59"/>
      <c r="M203" s="59"/>
      <c r="N203" s="59"/>
      <c r="O203" s="59">
        <f>'Добыча 2021'!U166</f>
        <v>0</v>
      </c>
      <c r="P203" s="59"/>
      <c r="Q203" s="59"/>
      <c r="R203" s="59"/>
      <c r="S203" s="59"/>
      <c r="T203" s="59"/>
      <c r="U203" s="59">
        <f t="shared" si="1302"/>
        <v>0</v>
      </c>
      <c r="V203" s="127">
        <f>2022!EF201</f>
        <v>0</v>
      </c>
      <c r="W203" s="59">
        <f t="shared" si="1303"/>
        <v>0</v>
      </c>
      <c r="X203" s="59">
        <f>2022!EH201</f>
        <v>0</v>
      </c>
      <c r="Y203" s="127">
        <f t="shared" si="1304"/>
        <v>0</v>
      </c>
      <c r="Z203" s="59"/>
      <c r="AA203" s="59"/>
      <c r="AB203" s="59"/>
      <c r="AC203" s="59"/>
      <c r="AD203" s="59" t="str">
        <f t="shared" si="1294"/>
        <v/>
      </c>
      <c r="AE203" s="59"/>
    </row>
    <row r="204" ht="68.25" customHeight="1">
      <c r="A204" s="46">
        <v>165</v>
      </c>
      <c r="B204" s="152" t="s">
        <v>449</v>
      </c>
      <c r="C204" s="125">
        <f>2022!B202</f>
        <v>145.69999999999999</v>
      </c>
      <c r="D204" s="138">
        <f>2022!DZ202</f>
        <v>270</v>
      </c>
      <c r="E204" s="126">
        <f>2022!EA202</f>
        <v>180</v>
      </c>
      <c r="F204" s="125">
        <f>2022!ED202</f>
        <v>1.2354152367879205</v>
      </c>
      <c r="G204" s="80">
        <f>2021!EH157</f>
        <v>10</v>
      </c>
      <c r="H204" s="139">
        <f t="shared" si="1301"/>
        <v>3.7037037037037033</v>
      </c>
      <c r="I204" s="71"/>
      <c r="J204" s="71"/>
      <c r="K204" s="71"/>
      <c r="L204" s="140"/>
      <c r="M204" s="59"/>
      <c r="N204" s="59"/>
      <c r="O204" s="80">
        <f>'Добыча 2021'!U167</f>
        <v>5</v>
      </c>
      <c r="P204" s="59"/>
      <c r="Q204" s="59"/>
      <c r="R204" s="59"/>
      <c r="S204" s="59"/>
      <c r="T204" s="59"/>
      <c r="U204" s="80">
        <f t="shared" si="1302"/>
        <v>50</v>
      </c>
      <c r="V204" s="127">
        <f>2022!EF202</f>
        <v>18</v>
      </c>
      <c r="W204" s="59">
        <f t="shared" si="1303"/>
        <v>10</v>
      </c>
      <c r="X204" s="59">
        <f>2022!EH202</f>
        <v>18</v>
      </c>
      <c r="Y204" s="127">
        <f t="shared" si="1304"/>
        <v>10</v>
      </c>
      <c r="Z204" s="59"/>
      <c r="AA204" s="59"/>
      <c r="AB204" s="59"/>
      <c r="AC204" s="59"/>
      <c r="AD204" s="59">
        <f t="shared" si="1294"/>
        <v>18</v>
      </c>
      <c r="AE204" s="59"/>
    </row>
    <row r="205" ht="66" customHeight="1">
      <c r="A205" s="46">
        <v>166</v>
      </c>
      <c r="B205" s="152" t="s">
        <v>450</v>
      </c>
      <c r="C205" s="125">
        <f>2022!B203</f>
        <v>76.5</v>
      </c>
      <c r="D205" s="142"/>
      <c r="E205" s="126">
        <f>2022!EA203</f>
        <v>150</v>
      </c>
      <c r="F205" s="125">
        <f>2022!ED203</f>
        <v>1.9607843137254901</v>
      </c>
      <c r="G205" s="82"/>
      <c r="H205" s="143"/>
      <c r="I205" s="62"/>
      <c r="J205" s="62"/>
      <c r="K205" s="62"/>
      <c r="L205" s="132"/>
      <c r="M205" s="59"/>
      <c r="N205" s="59"/>
      <c r="O205" s="82"/>
      <c r="P205" s="59"/>
      <c r="Q205" s="59"/>
      <c r="R205" s="59"/>
      <c r="S205" s="59"/>
      <c r="T205" s="59"/>
      <c r="U205" s="82"/>
      <c r="V205" s="127">
        <f>2022!EF203</f>
        <v>15</v>
      </c>
      <c r="W205" s="59">
        <f t="shared" si="1303"/>
        <v>10</v>
      </c>
      <c r="X205" s="59">
        <f>2022!EH203</f>
        <v>12</v>
      </c>
      <c r="Y205" s="127">
        <f t="shared" si="1304"/>
        <v>8</v>
      </c>
      <c r="Z205" s="59"/>
      <c r="AA205" s="59"/>
      <c r="AB205" s="59"/>
      <c r="AC205" s="59"/>
      <c r="AD205" s="59">
        <f t="shared" si="1294"/>
        <v>12</v>
      </c>
      <c r="AE205" s="59"/>
    </row>
    <row r="206" ht="31.5">
      <c r="A206" s="46">
        <v>167</v>
      </c>
      <c r="B206" s="72" t="s">
        <v>346</v>
      </c>
      <c r="C206" s="125">
        <f>2022!B204</f>
        <v>161</v>
      </c>
      <c r="D206" s="126">
        <f>2022!DZ204</f>
        <v>0</v>
      </c>
      <c r="E206" s="126">
        <f>2022!EA204</f>
        <v>0</v>
      </c>
      <c r="F206" s="125">
        <f>2022!ED204</f>
        <v>0</v>
      </c>
      <c r="G206" s="59">
        <f>2021!EH158</f>
        <v>0</v>
      </c>
      <c r="H206" s="127">
        <f t="shared" si="1301"/>
        <v>0</v>
      </c>
      <c r="I206" s="59"/>
      <c r="J206" s="59"/>
      <c r="K206" s="59"/>
      <c r="L206" s="59"/>
      <c r="M206" s="59"/>
      <c r="N206" s="59"/>
      <c r="O206" s="59">
        <f>'Добыча 2021'!U168</f>
        <v>0</v>
      </c>
      <c r="P206" s="59"/>
      <c r="Q206" s="59"/>
      <c r="R206" s="59"/>
      <c r="S206" s="59"/>
      <c r="T206" s="59"/>
      <c r="U206" s="59">
        <f t="shared" si="1302"/>
        <v>0</v>
      </c>
      <c r="V206" s="127">
        <f>2022!EF204</f>
        <v>0</v>
      </c>
      <c r="W206" s="59">
        <f t="shared" si="1303"/>
        <v>0</v>
      </c>
      <c r="X206" s="59">
        <f>2022!EH204</f>
        <v>0</v>
      </c>
      <c r="Y206" s="127">
        <f t="shared" si="1304"/>
        <v>0</v>
      </c>
      <c r="Z206" s="59"/>
      <c r="AA206" s="59"/>
      <c r="AB206" s="59"/>
      <c r="AC206" s="59"/>
      <c r="AD206" s="59" t="str">
        <f t="shared" si="1294"/>
        <v/>
      </c>
      <c r="AE206" s="59"/>
    </row>
    <row r="207" ht="47.25">
      <c r="A207" s="46">
        <v>168</v>
      </c>
      <c r="B207" s="72" t="s">
        <v>347</v>
      </c>
      <c r="C207" s="125">
        <f>2022!B205</f>
        <v>121.011</v>
      </c>
      <c r="D207" s="126">
        <f>2022!DZ205</f>
        <v>0</v>
      </c>
      <c r="E207" s="126">
        <f>2022!EA205</f>
        <v>65</v>
      </c>
      <c r="F207" s="125">
        <f>2022!ED205</f>
        <v>0.53714125162175341</v>
      </c>
      <c r="G207" s="59">
        <f>2021!EH159</f>
        <v>0</v>
      </c>
      <c r="H207" s="127">
        <f t="shared" si="1301"/>
        <v>0</v>
      </c>
      <c r="I207" s="59"/>
      <c r="J207" s="59"/>
      <c r="K207" s="59"/>
      <c r="L207" s="59"/>
      <c r="M207" s="59"/>
      <c r="N207" s="59"/>
      <c r="O207" s="59">
        <f>'Добыча 2021'!U169</f>
        <v>0</v>
      </c>
      <c r="P207" s="59"/>
      <c r="Q207" s="59"/>
      <c r="R207" s="59"/>
      <c r="S207" s="59"/>
      <c r="T207" s="59"/>
      <c r="U207" s="59">
        <f t="shared" si="1302"/>
        <v>0</v>
      </c>
      <c r="V207" s="127">
        <f>2022!EF205</f>
        <v>6.5</v>
      </c>
      <c r="W207" s="59">
        <f t="shared" si="1303"/>
        <v>10</v>
      </c>
      <c r="X207" s="59">
        <f>2022!EH205</f>
        <v>0</v>
      </c>
      <c r="Y207" s="127">
        <f t="shared" si="1304"/>
        <v>0</v>
      </c>
      <c r="Z207" s="59"/>
      <c r="AA207" s="59"/>
      <c r="AB207" s="59"/>
      <c r="AC207" s="59"/>
      <c r="AD207" s="59" t="str">
        <f t="shared" si="1294"/>
        <v/>
      </c>
      <c r="AE207" s="59"/>
    </row>
    <row r="208" ht="31.5">
      <c r="A208" s="46">
        <v>169</v>
      </c>
      <c r="B208" s="72" t="s">
        <v>234</v>
      </c>
      <c r="C208" s="125">
        <f>2022!B206</f>
        <v>23.507999999999999</v>
      </c>
      <c r="D208" s="126">
        <f>2022!DZ206</f>
        <v>0</v>
      </c>
      <c r="E208" s="126">
        <f>2022!EA206</f>
        <v>0</v>
      </c>
      <c r="F208" s="125">
        <f>2022!ED206</f>
        <v>0</v>
      </c>
      <c r="G208" s="59">
        <f>2021!EH160</f>
        <v>0</v>
      </c>
      <c r="H208" s="127">
        <f t="shared" si="1301"/>
        <v>0</v>
      </c>
      <c r="I208" s="59"/>
      <c r="J208" s="59"/>
      <c r="K208" s="59"/>
      <c r="L208" s="59"/>
      <c r="M208" s="59"/>
      <c r="N208" s="59"/>
      <c r="O208" s="59">
        <f>'Добыча 2021'!U170</f>
        <v>0</v>
      </c>
      <c r="P208" s="59"/>
      <c r="Q208" s="59"/>
      <c r="R208" s="59"/>
      <c r="S208" s="59"/>
      <c r="T208" s="59"/>
      <c r="U208" s="59">
        <f t="shared" si="1302"/>
        <v>0</v>
      </c>
      <c r="V208" s="127">
        <f>2022!EF206</f>
        <v>0</v>
      </c>
      <c r="W208" s="59">
        <f t="shared" si="1303"/>
        <v>0</v>
      </c>
      <c r="X208" s="59">
        <f>2022!EH206</f>
        <v>0</v>
      </c>
      <c r="Y208" s="127">
        <f t="shared" si="1304"/>
        <v>0</v>
      </c>
      <c r="Z208" s="59"/>
      <c r="AA208" s="59"/>
      <c r="AB208" s="59"/>
      <c r="AC208" s="59"/>
      <c r="AD208" s="59" t="str">
        <f t="shared" ref="AD208:AD262" si="1305">IF(AND(ISNUMBER(X208),X208&gt;0),X208,"")</f>
        <v/>
      </c>
      <c r="AE208" s="59"/>
    </row>
    <row r="209" ht="31.5">
      <c r="A209" s="46">
        <v>170</v>
      </c>
      <c r="B209" s="72" t="s">
        <v>337</v>
      </c>
      <c r="C209" s="125">
        <f>2022!B207</f>
        <v>182.59999999999999</v>
      </c>
      <c r="D209" s="126">
        <f>2022!DZ207</f>
        <v>0</v>
      </c>
      <c r="E209" s="126">
        <f>2022!EA207</f>
        <v>0</v>
      </c>
      <c r="F209" s="125">
        <f>2022!ED207</f>
        <v>0</v>
      </c>
      <c r="G209" s="59">
        <f>2021!EH161</f>
        <v>0</v>
      </c>
      <c r="H209" s="127">
        <f t="shared" si="1301"/>
        <v>0</v>
      </c>
      <c r="I209" s="62"/>
      <c r="J209" s="62"/>
      <c r="K209" s="62"/>
      <c r="L209" s="132"/>
      <c r="M209" s="59"/>
      <c r="N209" s="59"/>
      <c r="O209" s="59">
        <f>'Добыча 2021'!U171</f>
        <v>0</v>
      </c>
      <c r="P209" s="59"/>
      <c r="Q209" s="59"/>
      <c r="R209" s="59"/>
      <c r="S209" s="59"/>
      <c r="T209" s="59"/>
      <c r="U209" s="59">
        <f t="shared" si="1302"/>
        <v>0</v>
      </c>
      <c r="V209" s="127">
        <f>2022!EF207</f>
        <v>0</v>
      </c>
      <c r="W209" s="59">
        <f t="shared" si="1303"/>
        <v>0</v>
      </c>
      <c r="X209" s="59">
        <f>2022!EH207</f>
        <v>0</v>
      </c>
      <c r="Y209" s="127">
        <f t="shared" si="1304"/>
        <v>0</v>
      </c>
      <c r="Z209" s="59"/>
      <c r="AA209" s="59"/>
      <c r="AB209" s="59"/>
      <c r="AC209" s="59"/>
      <c r="AD209" s="59" t="str">
        <f t="shared" si="1305"/>
        <v/>
      </c>
      <c r="AE209" s="59"/>
    </row>
    <row r="210" ht="15.75">
      <c r="A210" s="46"/>
      <c r="B210" s="61" t="s">
        <v>239</v>
      </c>
      <c r="C210" s="131"/>
      <c r="D210" s="130"/>
      <c r="E210" s="130"/>
      <c r="F210" s="131"/>
      <c r="G210" s="59"/>
      <c r="H210" s="127"/>
      <c r="I210" s="59"/>
      <c r="J210" s="59"/>
      <c r="K210" s="59"/>
      <c r="L210" s="59"/>
      <c r="M210" s="71"/>
      <c r="N210" s="71"/>
      <c r="O210" s="71"/>
      <c r="P210" s="71"/>
      <c r="Q210" s="71"/>
      <c r="R210" s="71"/>
      <c r="S210" s="71"/>
      <c r="T210" s="71"/>
      <c r="U210" s="59"/>
      <c r="V210" s="144"/>
      <c r="W210" s="59"/>
      <c r="X210" s="71"/>
      <c r="Y210" s="127"/>
      <c r="Z210" s="71"/>
      <c r="AA210" s="71"/>
      <c r="AB210" s="71"/>
      <c r="AC210" s="71"/>
      <c r="AD210" s="71" t="str">
        <f t="shared" si="1305"/>
        <v/>
      </c>
      <c r="AE210" s="71"/>
    </row>
    <row r="211" ht="31.5">
      <c r="A211" s="46">
        <v>171</v>
      </c>
      <c r="B211" s="72" t="s">
        <v>348</v>
      </c>
      <c r="C211" s="125">
        <f>2022!B209</f>
        <v>397</v>
      </c>
      <c r="D211" s="126">
        <f>2022!DZ209</f>
        <v>75</v>
      </c>
      <c r="E211" s="126">
        <f>2022!EA209</f>
        <v>75</v>
      </c>
      <c r="F211" s="125">
        <f>2022!ED209</f>
        <v>0.18891687657430731</v>
      </c>
      <c r="G211" s="59">
        <f>2021!EH163</f>
        <v>5</v>
      </c>
      <c r="H211" s="127">
        <f t="shared" si="1301"/>
        <v>6.666666666666667</v>
      </c>
      <c r="I211" s="59"/>
      <c r="J211" s="59"/>
      <c r="K211" s="59"/>
      <c r="L211" s="59"/>
      <c r="M211" s="59"/>
      <c r="N211" s="59"/>
      <c r="O211" s="59">
        <f>'Добыча 2021'!U173</f>
        <v>5</v>
      </c>
      <c r="P211" s="59"/>
      <c r="Q211" s="59"/>
      <c r="R211" s="59"/>
      <c r="S211" s="59"/>
      <c r="T211" s="59"/>
      <c r="U211" s="59">
        <f t="shared" si="1302"/>
        <v>100</v>
      </c>
      <c r="V211" s="127">
        <f>2022!EF209</f>
        <v>7.5</v>
      </c>
      <c r="W211" s="59">
        <f t="shared" si="1303"/>
        <v>10</v>
      </c>
      <c r="X211" s="59">
        <f>2022!EH209</f>
        <v>7</v>
      </c>
      <c r="Y211" s="127">
        <f t="shared" si="1304"/>
        <v>9.3333333333333339</v>
      </c>
      <c r="Z211" s="59"/>
      <c r="AA211" s="59"/>
      <c r="AB211" s="59"/>
      <c r="AC211" s="59"/>
      <c r="AD211" s="59">
        <f t="shared" si="1305"/>
        <v>7</v>
      </c>
      <c r="AE211" s="59"/>
    </row>
    <row r="212" ht="47.25">
      <c r="A212" s="46">
        <v>172</v>
      </c>
      <c r="B212" s="152" t="s">
        <v>451</v>
      </c>
      <c r="C212" s="125">
        <f>2022!B210</f>
        <v>283.50999999999999</v>
      </c>
      <c r="D212" s="138">
        <f>2022!DZ210</f>
        <v>376</v>
      </c>
      <c r="E212" s="126">
        <f>2022!EA210</f>
        <v>60</v>
      </c>
      <c r="F212" s="125">
        <f>2022!ED210</f>
        <v>0.21163274664033016</v>
      </c>
      <c r="G212" s="80">
        <f>2021!EH164</f>
        <v>10</v>
      </c>
      <c r="H212" s="139">
        <f t="shared" si="1301"/>
        <v>2.6595744680851063</v>
      </c>
      <c r="I212" s="71"/>
      <c r="J212" s="71"/>
      <c r="K212" s="71"/>
      <c r="L212" s="140"/>
      <c r="M212" s="59"/>
      <c r="N212" s="59"/>
      <c r="O212" s="80">
        <f>'Добыча 2021'!U174</f>
        <v>0</v>
      </c>
      <c r="P212" s="59"/>
      <c r="Q212" s="59"/>
      <c r="R212" s="59"/>
      <c r="S212" s="59"/>
      <c r="T212" s="59"/>
      <c r="U212" s="80">
        <f t="shared" si="1302"/>
        <v>0</v>
      </c>
      <c r="V212" s="127">
        <f>2022!EF210</f>
        <v>6</v>
      </c>
      <c r="W212" s="59">
        <f t="shared" si="1303"/>
        <v>10</v>
      </c>
      <c r="X212" s="59">
        <f>2022!EH210</f>
        <v>0</v>
      </c>
      <c r="Y212" s="127">
        <f t="shared" si="1304"/>
        <v>0</v>
      </c>
      <c r="Z212" s="59"/>
      <c r="AA212" s="59"/>
      <c r="AB212" s="59"/>
      <c r="AC212" s="59"/>
      <c r="AD212" s="59" t="str">
        <f t="shared" si="1305"/>
        <v/>
      </c>
      <c r="AE212" s="59"/>
    </row>
    <row r="213" ht="47.25">
      <c r="A213" s="46">
        <v>173</v>
      </c>
      <c r="B213" s="152" t="s">
        <v>452</v>
      </c>
      <c r="C213" s="125">
        <f>2022!B211</f>
        <v>17.289999999999999</v>
      </c>
      <c r="D213" s="149"/>
      <c r="E213" s="126">
        <f>2022!EA211</f>
        <v>4</v>
      </c>
      <c r="F213" s="125">
        <f>2022!ED211</f>
        <v>0.23134759976865241</v>
      </c>
      <c r="G213" s="150"/>
      <c r="H213" s="151"/>
      <c r="I213" s="71"/>
      <c r="J213" s="71"/>
      <c r="K213" s="71"/>
      <c r="L213" s="140"/>
      <c r="M213" s="59"/>
      <c r="N213" s="59"/>
      <c r="O213" s="150"/>
      <c r="P213" s="59"/>
      <c r="Q213" s="59"/>
      <c r="R213" s="59"/>
      <c r="S213" s="59"/>
      <c r="T213" s="59"/>
      <c r="U213" s="150"/>
      <c r="V213" s="127">
        <f>2022!EF211</f>
        <v>0.40000000000000002</v>
      </c>
      <c r="W213" s="59">
        <f t="shared" si="1303"/>
        <v>10</v>
      </c>
      <c r="X213" s="59">
        <f>2022!EH211</f>
        <v>0</v>
      </c>
      <c r="Y213" s="127">
        <f t="shared" si="1304"/>
        <v>0</v>
      </c>
      <c r="Z213" s="59"/>
      <c r="AA213" s="59"/>
      <c r="AB213" s="59"/>
      <c r="AC213" s="59"/>
      <c r="AD213" s="59" t="str">
        <f t="shared" si="1305"/>
        <v/>
      </c>
      <c r="AE213" s="59"/>
    </row>
    <row r="214" ht="47.25">
      <c r="A214" s="87">
        <v>174</v>
      </c>
      <c r="B214" s="152" t="s">
        <v>453</v>
      </c>
      <c r="C214" s="125">
        <f>2022!B212</f>
        <v>21.34</v>
      </c>
      <c r="D214" s="142"/>
      <c r="E214" s="126">
        <f>2022!EA212</f>
        <v>5</v>
      </c>
      <c r="F214" s="125">
        <f>2022!ED212</f>
        <v>0.23430178069353327</v>
      </c>
      <c r="G214" s="82"/>
      <c r="H214" s="143"/>
      <c r="I214" s="62"/>
      <c r="J214" s="62"/>
      <c r="K214" s="62"/>
      <c r="L214" s="132"/>
      <c r="M214" s="59"/>
      <c r="N214" s="59"/>
      <c r="O214" s="82"/>
      <c r="P214" s="59"/>
      <c r="Q214" s="59"/>
      <c r="R214" s="59"/>
      <c r="S214" s="59"/>
      <c r="T214" s="59"/>
      <c r="U214" s="82"/>
      <c r="V214" s="127">
        <f>2022!EF212</f>
        <v>0.5</v>
      </c>
      <c r="W214" s="59">
        <f t="shared" si="1303"/>
        <v>10</v>
      </c>
      <c r="X214" s="59">
        <f>2022!EH212</f>
        <v>0</v>
      </c>
      <c r="Y214" s="127">
        <f t="shared" si="1304"/>
        <v>0</v>
      </c>
      <c r="Z214" s="59"/>
      <c r="AA214" s="59"/>
      <c r="AB214" s="59"/>
      <c r="AC214" s="59"/>
      <c r="AD214" s="59" t="str">
        <f t="shared" si="1305"/>
        <v/>
      </c>
      <c r="AE214" s="59"/>
    </row>
    <row r="215" ht="63">
      <c r="A215" s="46">
        <v>175</v>
      </c>
      <c r="B215" s="73" t="s">
        <v>355</v>
      </c>
      <c r="C215" s="125">
        <f>2022!B213</f>
        <v>398.80799999999999</v>
      </c>
      <c r="D215" s="126">
        <f>2022!DZ213</f>
        <v>0</v>
      </c>
      <c r="E215" s="126">
        <f>2022!EA213</f>
        <v>70</v>
      </c>
      <c r="F215" s="125">
        <f>2022!ED213</f>
        <v>0.17552305871497062</v>
      </c>
      <c r="G215" s="59">
        <f>2021!EH165</f>
        <v>0</v>
      </c>
      <c r="H215" s="127">
        <f t="shared" si="1301"/>
        <v>0</v>
      </c>
      <c r="I215" s="59"/>
      <c r="J215" s="59"/>
      <c r="K215" s="59"/>
      <c r="L215" s="59"/>
      <c r="M215" s="59"/>
      <c r="N215" s="59"/>
      <c r="O215" s="59">
        <f>'Добыча 2021'!U180</f>
        <v>0</v>
      </c>
      <c r="P215" s="59"/>
      <c r="Q215" s="59"/>
      <c r="R215" s="59"/>
      <c r="S215" s="59"/>
      <c r="T215" s="59"/>
      <c r="U215" s="59">
        <f t="shared" si="1302"/>
        <v>0</v>
      </c>
      <c r="V215" s="127">
        <f>2022!EF213</f>
        <v>7</v>
      </c>
      <c r="W215" s="59">
        <f t="shared" si="1303"/>
        <v>10</v>
      </c>
      <c r="X215" s="59">
        <f>2022!EH213</f>
        <v>0</v>
      </c>
      <c r="Y215" s="127">
        <f t="shared" si="1304"/>
        <v>0</v>
      </c>
      <c r="Z215" s="59"/>
      <c r="AA215" s="59"/>
      <c r="AB215" s="59"/>
      <c r="AC215" s="59"/>
      <c r="AD215" s="59" t="str">
        <f t="shared" si="1305"/>
        <v/>
      </c>
      <c r="AE215" s="59"/>
    </row>
    <row r="216" ht="47.25">
      <c r="A216" s="46">
        <v>176</v>
      </c>
      <c r="B216" s="165" t="s">
        <v>454</v>
      </c>
      <c r="C216" s="125">
        <f>2022!B214</f>
        <v>379.44299999999998</v>
      </c>
      <c r="D216" s="126">
        <f>2022!DZ214</f>
        <v>0</v>
      </c>
      <c r="E216" s="126">
        <f>2022!EA214</f>
        <v>68</v>
      </c>
      <c r="F216" s="125">
        <f>2022!ED214</f>
        <v>0.17921005262977577</v>
      </c>
      <c r="G216" s="59"/>
      <c r="H216" s="127">
        <f t="shared" si="1301"/>
        <v>0</v>
      </c>
      <c r="I216" s="71"/>
      <c r="J216" s="71"/>
      <c r="K216" s="71"/>
      <c r="L216" s="140"/>
      <c r="M216" s="59"/>
      <c r="N216" s="59"/>
      <c r="O216" s="59"/>
      <c r="P216" s="59"/>
      <c r="Q216" s="59"/>
      <c r="R216" s="59"/>
      <c r="S216" s="59"/>
      <c r="T216" s="59"/>
      <c r="U216" s="59">
        <f t="shared" si="1302"/>
        <v>0</v>
      </c>
      <c r="V216" s="127">
        <f>2022!EF214</f>
        <v>6.8000000000000007</v>
      </c>
      <c r="W216" s="59">
        <f t="shared" si="1303"/>
        <v>10</v>
      </c>
      <c r="X216" s="59">
        <f>2022!EH214</f>
        <v>6</v>
      </c>
      <c r="Y216" s="127">
        <f t="shared" si="1304"/>
        <v>8.8235294117647065</v>
      </c>
      <c r="Z216" s="59"/>
      <c r="AA216" s="59"/>
      <c r="AB216" s="59"/>
      <c r="AC216" s="59"/>
      <c r="AD216" s="59">
        <f t="shared" si="1305"/>
        <v>6</v>
      </c>
      <c r="AE216" s="59"/>
    </row>
    <row r="217" ht="47.25">
      <c r="A217" s="46">
        <v>177</v>
      </c>
      <c r="B217" s="165" t="s">
        <v>455</v>
      </c>
      <c r="C217" s="125">
        <f>2022!B215</f>
        <v>349.32100000000003</v>
      </c>
      <c r="D217" s="126">
        <f>2022!DZ215</f>
        <v>0</v>
      </c>
      <c r="E217" s="126">
        <f>2022!EA215</f>
        <v>63</v>
      </c>
      <c r="F217" s="125">
        <f>2022!ED215</f>
        <v>0.18034987876480371</v>
      </c>
      <c r="G217" s="59"/>
      <c r="H217" s="127">
        <f t="shared" si="1301"/>
        <v>0</v>
      </c>
      <c r="I217" s="71"/>
      <c r="J217" s="71"/>
      <c r="K217" s="71"/>
      <c r="L217" s="140"/>
      <c r="M217" s="59"/>
      <c r="N217" s="59"/>
      <c r="O217" s="59"/>
      <c r="P217" s="59"/>
      <c r="Q217" s="59"/>
      <c r="R217" s="59"/>
      <c r="S217" s="59"/>
      <c r="T217" s="59"/>
      <c r="U217" s="59">
        <f t="shared" si="1302"/>
        <v>0</v>
      </c>
      <c r="V217" s="127">
        <f>2022!EF215</f>
        <v>6.3000000000000007</v>
      </c>
      <c r="W217" s="59">
        <f t="shared" si="1303"/>
        <v>10</v>
      </c>
      <c r="X217" s="59">
        <f>2022!EH215</f>
        <v>6</v>
      </c>
      <c r="Y217" s="127">
        <f t="shared" si="1304"/>
        <v>9.5238095238095237</v>
      </c>
      <c r="Z217" s="59"/>
      <c r="AA217" s="59"/>
      <c r="AB217" s="59"/>
      <c r="AC217" s="59"/>
      <c r="AD217" s="59">
        <f t="shared" si="1305"/>
        <v>6</v>
      </c>
      <c r="AE217" s="59"/>
    </row>
    <row r="218" ht="47.25">
      <c r="A218" s="46">
        <v>178</v>
      </c>
      <c r="B218" s="165" t="s">
        <v>456</v>
      </c>
      <c r="C218" s="125">
        <f>2022!B216</f>
        <v>144.42500000000001</v>
      </c>
      <c r="D218" s="126">
        <f>2022!DZ216</f>
        <v>0</v>
      </c>
      <c r="E218" s="126">
        <f>2022!EA216</f>
        <v>29</v>
      </c>
      <c r="F218" s="125">
        <f>2022!ED216</f>
        <v>0.20079626103513934</v>
      </c>
      <c r="G218" s="59"/>
      <c r="H218" s="127">
        <f t="shared" si="1301"/>
        <v>0</v>
      </c>
      <c r="I218" s="71"/>
      <c r="J218" s="71"/>
      <c r="K218" s="71"/>
      <c r="L218" s="140"/>
      <c r="M218" s="59"/>
      <c r="N218" s="59"/>
      <c r="O218" s="59"/>
      <c r="P218" s="59"/>
      <c r="Q218" s="59"/>
      <c r="R218" s="59"/>
      <c r="S218" s="59"/>
      <c r="T218" s="59"/>
      <c r="U218" s="59">
        <f t="shared" si="1302"/>
        <v>0</v>
      </c>
      <c r="V218" s="127">
        <f>2022!EF216</f>
        <v>2.9000000000000004</v>
      </c>
      <c r="W218" s="59">
        <f t="shared" si="1303"/>
        <v>10</v>
      </c>
      <c r="X218" s="59">
        <f>2022!EH216</f>
        <v>2</v>
      </c>
      <c r="Y218" s="127">
        <f t="shared" si="1304"/>
        <v>6.8965517241379306</v>
      </c>
      <c r="Z218" s="59"/>
      <c r="AA218" s="59"/>
      <c r="AB218" s="59"/>
      <c r="AC218" s="59"/>
      <c r="AD218" s="59">
        <f t="shared" si="1305"/>
        <v>2</v>
      </c>
      <c r="AE218" s="59"/>
    </row>
    <row r="219" ht="47.25">
      <c r="A219" s="46">
        <v>179</v>
      </c>
      <c r="B219" s="165" t="s">
        <v>457</v>
      </c>
      <c r="C219" s="125">
        <f>2022!B217</f>
        <v>289.97000000000003</v>
      </c>
      <c r="D219" s="126">
        <f>2022!DZ217</f>
        <v>0</v>
      </c>
      <c r="E219" s="126">
        <f>2022!EA217</f>
        <v>52</v>
      </c>
      <c r="F219" s="125">
        <f>2022!ED217</f>
        <v>0.17932889609269922</v>
      </c>
      <c r="G219" s="59"/>
      <c r="H219" s="127">
        <f t="shared" si="1301"/>
        <v>0</v>
      </c>
      <c r="I219" s="71"/>
      <c r="J219" s="71"/>
      <c r="K219" s="71"/>
      <c r="L219" s="140"/>
      <c r="M219" s="59"/>
      <c r="N219" s="59"/>
      <c r="O219" s="59"/>
      <c r="P219" s="59"/>
      <c r="Q219" s="59"/>
      <c r="R219" s="59"/>
      <c r="S219" s="59"/>
      <c r="T219" s="59"/>
      <c r="U219" s="59">
        <f t="shared" si="1302"/>
        <v>0</v>
      </c>
      <c r="V219" s="127">
        <f>2022!EF217</f>
        <v>5.2000000000000002</v>
      </c>
      <c r="W219" s="59">
        <f t="shared" si="1303"/>
        <v>10</v>
      </c>
      <c r="X219" s="59">
        <f>2022!EH217</f>
        <v>5</v>
      </c>
      <c r="Y219" s="127">
        <f t="shared" si="1304"/>
        <v>9.6153846153846168</v>
      </c>
      <c r="Z219" s="59"/>
      <c r="AA219" s="59"/>
      <c r="AB219" s="59"/>
      <c r="AC219" s="59"/>
      <c r="AD219" s="59">
        <f t="shared" si="1305"/>
        <v>5</v>
      </c>
      <c r="AE219" s="59"/>
    </row>
    <row r="220" ht="47.25">
      <c r="A220" s="46">
        <v>180</v>
      </c>
      <c r="B220" s="165" t="s">
        <v>458</v>
      </c>
      <c r="C220" s="125">
        <f>2022!B218</f>
        <v>246.11000000000001</v>
      </c>
      <c r="D220" s="126">
        <f>2022!DZ218</f>
        <v>0</v>
      </c>
      <c r="E220" s="126">
        <f>2022!EA218</f>
        <v>67</v>
      </c>
      <c r="F220" s="125">
        <f>2022!ED218</f>
        <v>0.2722359920360814</v>
      </c>
      <c r="G220" s="59"/>
      <c r="H220" s="127">
        <f t="shared" si="1301"/>
        <v>0</v>
      </c>
      <c r="I220" s="71"/>
      <c r="J220" s="71"/>
      <c r="K220" s="71"/>
      <c r="L220" s="140"/>
      <c r="M220" s="59"/>
      <c r="N220" s="59"/>
      <c r="O220" s="59"/>
      <c r="P220" s="59"/>
      <c r="Q220" s="59"/>
      <c r="R220" s="59"/>
      <c r="S220" s="59"/>
      <c r="T220" s="59"/>
      <c r="U220" s="59">
        <f t="shared" si="1302"/>
        <v>0</v>
      </c>
      <c r="V220" s="127">
        <f>2022!EF218</f>
        <v>6.7000000000000002</v>
      </c>
      <c r="W220" s="59">
        <f t="shared" si="1303"/>
        <v>10</v>
      </c>
      <c r="X220" s="59">
        <f>2022!EH218</f>
        <v>5</v>
      </c>
      <c r="Y220" s="127">
        <f t="shared" si="1304"/>
        <v>7.4626865671641784</v>
      </c>
      <c r="Z220" s="59"/>
      <c r="AA220" s="59"/>
      <c r="AB220" s="59"/>
      <c r="AC220" s="59"/>
      <c r="AD220" s="59">
        <f t="shared" si="1305"/>
        <v>5</v>
      </c>
      <c r="AE220" s="59"/>
    </row>
    <row r="221" ht="47.25">
      <c r="A221" s="87">
        <v>181</v>
      </c>
      <c r="B221" s="166" t="s">
        <v>240</v>
      </c>
      <c r="C221" s="125">
        <f>2022!B219</f>
        <v>89.932000000000002</v>
      </c>
      <c r="D221" s="126">
        <f>2022!DZ219</f>
        <v>0</v>
      </c>
      <c r="E221" s="126">
        <f>2022!EA219</f>
        <v>0</v>
      </c>
      <c r="F221" s="125">
        <f>2022!ED219</f>
        <v>0</v>
      </c>
      <c r="G221" s="59">
        <f>2021!EH166</f>
        <v>0</v>
      </c>
      <c r="H221" s="127">
        <f t="shared" si="1301"/>
        <v>0</v>
      </c>
      <c r="I221" s="62"/>
      <c r="J221" s="62"/>
      <c r="K221" s="62"/>
      <c r="L221" s="132"/>
      <c r="M221" s="59"/>
      <c r="N221" s="59"/>
      <c r="O221" s="59">
        <f>'Добыча 2021'!U181</f>
        <v>0</v>
      </c>
      <c r="P221" s="59"/>
      <c r="Q221" s="59"/>
      <c r="R221" s="59"/>
      <c r="S221" s="59"/>
      <c r="T221" s="59"/>
      <c r="U221" s="59">
        <f t="shared" si="1302"/>
        <v>0</v>
      </c>
      <c r="V221" s="127">
        <f>2022!EF219</f>
        <v>0</v>
      </c>
      <c r="W221" s="59">
        <f t="shared" si="1303"/>
        <v>0</v>
      </c>
      <c r="X221" s="59">
        <f>2022!EH219</f>
        <v>0</v>
      </c>
      <c r="Y221" s="127">
        <f t="shared" si="1304"/>
        <v>0</v>
      </c>
      <c r="Z221" s="59"/>
      <c r="AA221" s="59"/>
      <c r="AB221" s="59"/>
      <c r="AC221" s="59"/>
      <c r="AD221" s="59" t="str">
        <f t="shared" si="1305"/>
        <v/>
      </c>
      <c r="AE221" s="59"/>
    </row>
    <row r="222" ht="15.75">
      <c r="A222" s="46"/>
      <c r="B222" s="61" t="s">
        <v>251</v>
      </c>
      <c r="C222" s="131"/>
      <c r="D222" s="130"/>
      <c r="E222" s="130"/>
      <c r="F222" s="131"/>
      <c r="G222" s="59"/>
      <c r="H222" s="127"/>
      <c r="I222" s="59"/>
      <c r="J222" s="59"/>
      <c r="K222" s="59"/>
      <c r="L222" s="59"/>
      <c r="M222" s="71"/>
      <c r="N222" s="71"/>
      <c r="O222" s="71"/>
      <c r="P222" s="71"/>
      <c r="Q222" s="71"/>
      <c r="R222" s="71"/>
      <c r="S222" s="71"/>
      <c r="T222" s="71"/>
      <c r="U222" s="59"/>
      <c r="V222" s="144"/>
      <c r="W222" s="59"/>
      <c r="X222" s="71"/>
      <c r="Y222" s="127"/>
      <c r="Z222" s="71"/>
      <c r="AA222" s="71"/>
      <c r="AB222" s="71"/>
      <c r="AC222" s="71"/>
      <c r="AD222" s="71" t="str">
        <f t="shared" si="1305"/>
        <v/>
      </c>
      <c r="AE222" s="71"/>
    </row>
    <row r="223" ht="47.25" customHeight="1">
      <c r="A223" s="46">
        <v>182</v>
      </c>
      <c r="B223" s="72" t="s">
        <v>356</v>
      </c>
      <c r="C223" s="125">
        <f>2022!B221</f>
        <v>144.40000000000001</v>
      </c>
      <c r="D223" s="126">
        <f>2022!DZ221</f>
        <v>95</v>
      </c>
      <c r="E223" s="126">
        <f>2022!EA221</f>
        <v>95</v>
      </c>
      <c r="F223" s="125">
        <f>2022!ED221</f>
        <v>0.6578947368421052</v>
      </c>
      <c r="G223" s="59">
        <f>2021!EH168</f>
        <v>4</v>
      </c>
      <c r="H223" s="127">
        <f t="shared" si="1301"/>
        <v>4.2105263157894735</v>
      </c>
      <c r="I223" s="59"/>
      <c r="J223" s="59"/>
      <c r="K223" s="59"/>
      <c r="L223" s="59"/>
      <c r="M223" s="59"/>
      <c r="N223" s="59"/>
      <c r="O223" s="59">
        <f>'Добыча 2021'!U183</f>
        <v>3</v>
      </c>
      <c r="P223" s="59"/>
      <c r="Q223" s="59"/>
      <c r="R223" s="59"/>
      <c r="S223" s="59"/>
      <c r="T223" s="59"/>
      <c r="U223" s="59">
        <f t="shared" si="1302"/>
        <v>75</v>
      </c>
      <c r="V223" s="127">
        <f>2022!EF221</f>
        <v>9.5</v>
      </c>
      <c r="W223" s="59">
        <f t="shared" si="1303"/>
        <v>10</v>
      </c>
      <c r="X223" s="59">
        <f>2022!EH221</f>
        <v>3</v>
      </c>
      <c r="Y223" s="127">
        <f t="shared" si="1304"/>
        <v>3.1578947368421053</v>
      </c>
      <c r="Z223" s="59"/>
      <c r="AA223" s="59"/>
      <c r="AB223" s="59"/>
      <c r="AC223" s="59"/>
      <c r="AD223" s="59">
        <f t="shared" si="1305"/>
        <v>3</v>
      </c>
      <c r="AE223" s="59"/>
    </row>
    <row r="224" ht="63">
      <c r="A224" s="46">
        <v>183</v>
      </c>
      <c r="B224" s="72" t="s">
        <v>357</v>
      </c>
      <c r="C224" s="125">
        <f>2022!B222</f>
        <v>18</v>
      </c>
      <c r="D224" s="126">
        <f>2022!DZ222</f>
        <v>0</v>
      </c>
      <c r="E224" s="126">
        <f>2022!EA222</f>
        <v>0</v>
      </c>
      <c r="F224" s="125">
        <f>2022!ED222</f>
        <v>0</v>
      </c>
      <c r="G224" s="59">
        <f>2021!EH169</f>
        <v>0</v>
      </c>
      <c r="H224" s="127">
        <f t="shared" si="1301"/>
        <v>0</v>
      </c>
      <c r="I224" s="59"/>
      <c r="J224" s="59"/>
      <c r="K224" s="59"/>
      <c r="L224" s="59"/>
      <c r="M224" s="59"/>
      <c r="N224" s="59"/>
      <c r="O224" s="59">
        <f>'Добыча 2021'!U184</f>
        <v>0</v>
      </c>
      <c r="P224" s="59"/>
      <c r="Q224" s="59"/>
      <c r="R224" s="59"/>
      <c r="S224" s="59"/>
      <c r="T224" s="59"/>
      <c r="U224" s="59">
        <f t="shared" si="1302"/>
        <v>0</v>
      </c>
      <c r="V224" s="127">
        <f>2022!EF222</f>
        <v>0</v>
      </c>
      <c r="W224" s="59">
        <f t="shared" si="1303"/>
        <v>0</v>
      </c>
      <c r="X224" s="59">
        <f>2022!EH222</f>
        <v>0</v>
      </c>
      <c r="Y224" s="127">
        <f t="shared" si="1304"/>
        <v>0</v>
      </c>
      <c r="Z224" s="59"/>
      <c r="AA224" s="59"/>
      <c r="AB224" s="59"/>
      <c r="AC224" s="59"/>
      <c r="AD224" s="59" t="str">
        <f t="shared" si="1305"/>
        <v/>
      </c>
      <c r="AE224" s="59"/>
    </row>
    <row r="225" ht="15.75">
      <c r="A225" s="46"/>
      <c r="B225" s="61" t="s">
        <v>21</v>
      </c>
      <c r="C225" s="131"/>
      <c r="D225" s="130"/>
      <c r="E225" s="130"/>
      <c r="F225" s="131"/>
      <c r="G225" s="59"/>
      <c r="H225" s="127"/>
      <c r="I225" s="59"/>
      <c r="J225" s="59"/>
      <c r="K225" s="59"/>
      <c r="L225" s="59"/>
      <c r="M225" s="71"/>
      <c r="N225" s="71"/>
      <c r="O225" s="71"/>
      <c r="P225" s="71"/>
      <c r="Q225" s="71"/>
      <c r="R225" s="71"/>
      <c r="S225" s="71"/>
      <c r="T225" s="71"/>
      <c r="U225" s="59"/>
      <c r="V225" s="144"/>
      <c r="W225" s="59"/>
      <c r="X225" s="71"/>
      <c r="Y225" s="127"/>
      <c r="Z225" s="71"/>
      <c r="AA225" s="71"/>
      <c r="AB225" s="71"/>
      <c r="AC225" s="71"/>
      <c r="AD225" s="71" t="str">
        <f t="shared" si="1305"/>
        <v/>
      </c>
      <c r="AE225" s="71"/>
    </row>
    <row r="226" ht="31.5">
      <c r="A226" s="87">
        <v>184</v>
      </c>
      <c r="B226" s="72" t="s">
        <v>22</v>
      </c>
      <c r="C226" s="125">
        <f>2022!B224</f>
        <v>240</v>
      </c>
      <c r="D226" s="126">
        <f>2022!DZ224</f>
        <v>0</v>
      </c>
      <c r="E226" s="126">
        <f>2022!EA224</f>
        <v>150</v>
      </c>
      <c r="F226" s="125">
        <f>2022!ED224</f>
        <v>0.625</v>
      </c>
      <c r="G226" s="71">
        <f>2021!EH171</f>
        <v>0</v>
      </c>
      <c r="H226" s="127">
        <f t="shared" si="1301"/>
        <v>0</v>
      </c>
      <c r="I226" s="62"/>
      <c r="J226" s="62"/>
      <c r="K226" s="62"/>
      <c r="L226" s="132"/>
      <c r="M226" s="59"/>
      <c r="N226" s="59"/>
      <c r="O226" s="59">
        <f>'Добыча 2021'!U186</f>
        <v>0</v>
      </c>
      <c r="P226" s="59"/>
      <c r="Q226" s="59"/>
      <c r="R226" s="59"/>
      <c r="S226" s="59"/>
      <c r="T226" s="59"/>
      <c r="U226" s="59">
        <f t="shared" si="1302"/>
        <v>0</v>
      </c>
      <c r="V226" s="127">
        <f>2022!EF224</f>
        <v>15</v>
      </c>
      <c r="W226" s="59">
        <f t="shared" si="1303"/>
        <v>10</v>
      </c>
      <c r="X226" s="59">
        <f>2022!EH224</f>
        <v>0</v>
      </c>
      <c r="Y226" s="127">
        <f t="shared" si="1304"/>
        <v>0</v>
      </c>
      <c r="Z226" s="59"/>
      <c r="AA226" s="59"/>
      <c r="AB226" s="59"/>
      <c r="AC226" s="59"/>
      <c r="AD226" s="59" t="str">
        <f t="shared" si="1305"/>
        <v/>
      </c>
      <c r="AE226" s="59"/>
    </row>
    <row r="227" ht="15.75">
      <c r="A227" s="87"/>
      <c r="B227" s="61" t="s">
        <v>29</v>
      </c>
      <c r="C227" s="131"/>
      <c r="D227" s="130"/>
      <c r="E227" s="130"/>
      <c r="F227" s="131"/>
      <c r="G227" s="59"/>
      <c r="H227" s="127"/>
      <c r="I227" s="59"/>
      <c r="J227" s="59"/>
      <c r="K227" s="59"/>
      <c r="L227" s="59"/>
      <c r="M227" s="71"/>
      <c r="N227" s="71"/>
      <c r="O227" s="71"/>
      <c r="P227" s="71"/>
      <c r="Q227" s="71"/>
      <c r="R227" s="71"/>
      <c r="S227" s="71"/>
      <c r="T227" s="71"/>
      <c r="U227" s="59"/>
      <c r="V227" s="144"/>
      <c r="W227" s="59"/>
      <c r="X227" s="71"/>
      <c r="Y227" s="127"/>
      <c r="Z227" s="71"/>
      <c r="AA227" s="71"/>
      <c r="AB227" s="71"/>
      <c r="AC227" s="71"/>
      <c r="AD227" s="71" t="str">
        <f t="shared" si="1305"/>
        <v/>
      </c>
      <c r="AE227" s="71"/>
    </row>
    <row r="228" ht="63">
      <c r="A228" s="87">
        <v>185</v>
      </c>
      <c r="B228" s="162" t="s">
        <v>358</v>
      </c>
      <c r="C228" s="125">
        <f>2022!B226</f>
        <v>33.299999999999997</v>
      </c>
      <c r="D228" s="138">
        <f>2022!DZ226</f>
        <v>30</v>
      </c>
      <c r="E228" s="126">
        <f>2022!EA226</f>
        <v>15</v>
      </c>
      <c r="F228" s="125">
        <f>2022!ED226</f>
        <v>0.45045045045045051</v>
      </c>
      <c r="G228" s="80">
        <f>2021!EH173</f>
        <v>3</v>
      </c>
      <c r="H228" s="139">
        <f t="shared" si="1301"/>
        <v>10</v>
      </c>
      <c r="I228" s="59"/>
      <c r="J228" s="59"/>
      <c r="K228" s="59"/>
      <c r="L228" s="59"/>
      <c r="M228" s="59"/>
      <c r="N228" s="59"/>
      <c r="O228" s="59">
        <f>'Добыча 2021'!U188</f>
        <v>0</v>
      </c>
      <c r="P228" s="59"/>
      <c r="Q228" s="59"/>
      <c r="R228" s="59"/>
      <c r="S228" s="59"/>
      <c r="T228" s="59"/>
      <c r="U228" s="59">
        <f t="shared" si="1302"/>
        <v>0</v>
      </c>
      <c r="V228" s="127">
        <f>2022!EF226</f>
        <v>1.5</v>
      </c>
      <c r="W228" s="59">
        <f t="shared" si="1303"/>
        <v>10</v>
      </c>
      <c r="X228" s="59">
        <f>2022!EH226</f>
        <v>1</v>
      </c>
      <c r="Y228" s="127">
        <f t="shared" si="1304"/>
        <v>6.666666666666667</v>
      </c>
      <c r="Z228" s="59"/>
      <c r="AA228" s="59"/>
      <c r="AB228" s="59"/>
      <c r="AC228" s="59"/>
      <c r="AD228" s="59">
        <f t="shared" si="1305"/>
        <v>1</v>
      </c>
      <c r="AE228" s="59"/>
    </row>
    <row r="229" ht="63">
      <c r="A229" s="87">
        <v>186</v>
      </c>
      <c r="B229" s="152" t="s">
        <v>359</v>
      </c>
      <c r="C229" s="125">
        <f>2022!B227</f>
        <v>31.300000000000001</v>
      </c>
      <c r="D229" s="142"/>
      <c r="E229" s="126">
        <f>2022!EA227</f>
        <v>15</v>
      </c>
      <c r="F229" s="125">
        <f>2022!ED227</f>
        <v>0.47923322683706071</v>
      </c>
      <c r="G229" s="82"/>
      <c r="H229" s="143"/>
      <c r="I229" s="59"/>
      <c r="J229" s="59"/>
      <c r="K229" s="59"/>
      <c r="L229" s="59"/>
      <c r="M229" s="59"/>
      <c r="N229" s="59"/>
      <c r="O229" s="59">
        <f>'Добыча 2021'!U189</f>
        <v>0</v>
      </c>
      <c r="P229" s="59"/>
      <c r="Q229" s="59"/>
      <c r="R229" s="59"/>
      <c r="S229" s="59"/>
      <c r="T229" s="59"/>
      <c r="U229" s="59">
        <f t="shared" si="1302"/>
        <v>0</v>
      </c>
      <c r="V229" s="127">
        <f>2022!EF227</f>
        <v>1.5</v>
      </c>
      <c r="W229" s="59">
        <f t="shared" si="1303"/>
        <v>10</v>
      </c>
      <c r="X229" s="59">
        <f>2022!EH227</f>
        <v>1</v>
      </c>
      <c r="Y229" s="127">
        <f t="shared" si="1304"/>
        <v>6.666666666666667</v>
      </c>
      <c r="Z229" s="59"/>
      <c r="AA229" s="59"/>
      <c r="AB229" s="59"/>
      <c r="AC229" s="59"/>
      <c r="AD229" s="59">
        <f t="shared" si="1305"/>
        <v>1</v>
      </c>
      <c r="AE229" s="59"/>
    </row>
    <row r="230" ht="47.25">
      <c r="A230" s="87">
        <v>187</v>
      </c>
      <c r="B230" s="72" t="s">
        <v>30</v>
      </c>
      <c r="C230" s="125">
        <f>2022!B228</f>
        <v>34</v>
      </c>
      <c r="D230" s="126">
        <f>2022!DZ228</f>
        <v>0</v>
      </c>
      <c r="E230" s="126">
        <f>2022!EA228</f>
        <v>0</v>
      </c>
      <c r="F230" s="125">
        <f>2022!ED228</f>
        <v>0</v>
      </c>
      <c r="G230" s="59">
        <f>2021!EH174</f>
        <v>0</v>
      </c>
      <c r="H230" s="127">
        <f t="shared" si="1301"/>
        <v>0</v>
      </c>
      <c r="I230" s="59"/>
      <c r="J230" s="59"/>
      <c r="K230" s="59"/>
      <c r="L230" s="59"/>
      <c r="M230" s="59"/>
      <c r="N230" s="59"/>
      <c r="O230" s="59">
        <f>'Добыча 2021'!U190</f>
        <v>0</v>
      </c>
      <c r="P230" s="59"/>
      <c r="Q230" s="59"/>
      <c r="R230" s="59"/>
      <c r="S230" s="59"/>
      <c r="T230" s="59"/>
      <c r="U230" s="59">
        <f t="shared" si="1302"/>
        <v>0</v>
      </c>
      <c r="V230" s="127">
        <f>2022!EF228</f>
        <v>0</v>
      </c>
      <c r="W230" s="59">
        <f t="shared" si="1303"/>
        <v>0</v>
      </c>
      <c r="X230" s="59">
        <f>2022!EH228</f>
        <v>0</v>
      </c>
      <c r="Y230" s="127">
        <f t="shared" si="1304"/>
        <v>0</v>
      </c>
      <c r="Z230" s="59"/>
      <c r="AA230" s="59"/>
      <c r="AB230" s="59"/>
      <c r="AC230" s="59"/>
      <c r="AD230" s="59" t="str">
        <f t="shared" si="1305"/>
        <v/>
      </c>
      <c r="AE230" s="59"/>
    </row>
    <row r="231" ht="31.5">
      <c r="A231" s="87">
        <v>188</v>
      </c>
      <c r="B231" s="72" t="s">
        <v>31</v>
      </c>
      <c r="C231" s="125">
        <f>2022!B229</f>
        <v>21.359999999999999</v>
      </c>
      <c r="D231" s="126">
        <f>2022!DZ229</f>
        <v>0</v>
      </c>
      <c r="E231" s="126">
        <f>2022!EA229</f>
        <v>0</v>
      </c>
      <c r="F231" s="125">
        <f>2022!ED229</f>
        <v>0</v>
      </c>
      <c r="G231" s="59">
        <f>2021!EH175</f>
        <v>0</v>
      </c>
      <c r="H231" s="127">
        <f t="shared" si="1301"/>
        <v>0</v>
      </c>
      <c r="I231" s="59"/>
      <c r="J231" s="59"/>
      <c r="K231" s="59"/>
      <c r="L231" s="59"/>
      <c r="M231" s="59"/>
      <c r="N231" s="59"/>
      <c r="O231" s="59">
        <f>'Добыча 2021'!U191</f>
        <v>0</v>
      </c>
      <c r="P231" s="59"/>
      <c r="Q231" s="59"/>
      <c r="R231" s="59"/>
      <c r="S231" s="59"/>
      <c r="T231" s="59"/>
      <c r="U231" s="59">
        <f t="shared" si="1302"/>
        <v>0</v>
      </c>
      <c r="V231" s="127">
        <f>2022!EF229</f>
        <v>0</v>
      </c>
      <c r="W231" s="59">
        <f t="shared" si="1303"/>
        <v>0</v>
      </c>
      <c r="X231" s="59">
        <f>2022!EH229</f>
        <v>0</v>
      </c>
      <c r="Y231" s="127">
        <f t="shared" si="1304"/>
        <v>0</v>
      </c>
      <c r="Z231" s="59"/>
      <c r="AA231" s="59"/>
      <c r="AB231" s="59"/>
      <c r="AC231" s="59"/>
      <c r="AD231" s="59" t="str">
        <f t="shared" si="1305"/>
        <v/>
      </c>
      <c r="AE231" s="59"/>
    </row>
    <row r="232" ht="31.5">
      <c r="A232" s="87">
        <v>189</v>
      </c>
      <c r="B232" s="72" t="s">
        <v>34</v>
      </c>
      <c r="C232" s="125">
        <f>2022!B230</f>
        <v>254.53999999999999</v>
      </c>
      <c r="D232" s="126">
        <f>2022!DZ230</f>
        <v>80</v>
      </c>
      <c r="E232" s="126">
        <f>2022!EA230</f>
        <v>48</v>
      </c>
      <c r="F232" s="125">
        <f>2022!ED230</f>
        <v>0.18857546947434589</v>
      </c>
      <c r="G232" s="59">
        <f>2021!EH176</f>
        <v>7</v>
      </c>
      <c r="H232" s="127">
        <f t="shared" si="1301"/>
        <v>8.75</v>
      </c>
      <c r="I232" s="59"/>
      <c r="J232" s="59"/>
      <c r="K232" s="59"/>
      <c r="L232" s="59"/>
      <c r="M232" s="59"/>
      <c r="N232" s="59"/>
      <c r="O232" s="59">
        <f>'Добыча 2021'!U192</f>
        <v>1</v>
      </c>
      <c r="P232" s="59"/>
      <c r="Q232" s="59"/>
      <c r="R232" s="59"/>
      <c r="S232" s="59"/>
      <c r="T232" s="59"/>
      <c r="U232" s="59">
        <f t="shared" si="1302"/>
        <v>14.285714285714285</v>
      </c>
      <c r="V232" s="127">
        <f>2022!EF230</f>
        <v>4.8000000000000007</v>
      </c>
      <c r="W232" s="59">
        <f t="shared" si="1303"/>
        <v>10.000000000000002</v>
      </c>
      <c r="X232" s="59">
        <f>2022!EH230</f>
        <v>4</v>
      </c>
      <c r="Y232" s="127">
        <f t="shared" si="1304"/>
        <v>8.3333333333333321</v>
      </c>
      <c r="Z232" s="59"/>
      <c r="AA232" s="59"/>
      <c r="AB232" s="59"/>
      <c r="AC232" s="59"/>
      <c r="AD232" s="59">
        <f t="shared" si="1305"/>
        <v>4</v>
      </c>
      <c r="AE232" s="59"/>
    </row>
    <row r="233" ht="15.75">
      <c r="A233" s="87"/>
      <c r="B233" s="61" t="s">
        <v>37</v>
      </c>
      <c r="C233" s="131"/>
      <c r="D233" s="130"/>
      <c r="E233" s="130"/>
      <c r="F233" s="131"/>
      <c r="G233" s="59"/>
      <c r="H233" s="127"/>
      <c r="I233" s="59"/>
      <c r="J233" s="59"/>
      <c r="K233" s="59"/>
      <c r="L233" s="59"/>
      <c r="M233" s="71"/>
      <c r="N233" s="71"/>
      <c r="O233" s="71"/>
      <c r="P233" s="71"/>
      <c r="Q233" s="71"/>
      <c r="R233" s="71"/>
      <c r="S233" s="71"/>
      <c r="T233" s="71"/>
      <c r="U233" s="59"/>
      <c r="V233" s="144"/>
      <c r="W233" s="59"/>
      <c r="X233" s="71"/>
      <c r="Y233" s="127"/>
      <c r="Z233" s="71"/>
      <c r="AA233" s="71"/>
      <c r="AB233" s="71"/>
      <c r="AC233" s="71"/>
      <c r="AD233" s="71" t="str">
        <f t="shared" si="1305"/>
        <v/>
      </c>
      <c r="AE233" s="71"/>
    </row>
    <row r="234" ht="31.5">
      <c r="A234" s="87">
        <v>190</v>
      </c>
      <c r="B234" s="72" t="s">
        <v>360</v>
      </c>
      <c r="C234" s="125">
        <f>2022!B232</f>
        <v>9.0289999999999999</v>
      </c>
      <c r="D234" s="126">
        <f>2022!DZ232</f>
        <v>0</v>
      </c>
      <c r="E234" s="126">
        <f>2022!EA232</f>
        <v>0</v>
      </c>
      <c r="F234" s="125">
        <f>2022!ED232</f>
        <v>0</v>
      </c>
      <c r="G234" s="59">
        <f>2021!EH178</f>
        <v>0</v>
      </c>
      <c r="H234" s="127">
        <f t="shared" si="1301"/>
        <v>0</v>
      </c>
      <c r="I234" s="59"/>
      <c r="J234" s="59"/>
      <c r="K234" s="59"/>
      <c r="L234" s="59"/>
      <c r="M234" s="59"/>
      <c r="N234" s="59"/>
      <c r="O234" s="59">
        <f>'Добыча 2021'!U194</f>
        <v>0</v>
      </c>
      <c r="P234" s="59"/>
      <c r="Q234" s="59"/>
      <c r="R234" s="59"/>
      <c r="S234" s="59"/>
      <c r="T234" s="59"/>
      <c r="U234" s="59">
        <f t="shared" si="1302"/>
        <v>0</v>
      </c>
      <c r="V234" s="127">
        <f>2022!EF232</f>
        <v>0</v>
      </c>
      <c r="W234" s="59">
        <f t="shared" si="1303"/>
        <v>0</v>
      </c>
      <c r="X234" s="59">
        <f>2022!EH232</f>
        <v>0</v>
      </c>
      <c r="Y234" s="127">
        <f t="shared" si="1304"/>
        <v>0</v>
      </c>
      <c r="Z234" s="59"/>
      <c r="AA234" s="59"/>
      <c r="AB234" s="59"/>
      <c r="AC234" s="59"/>
      <c r="AD234" s="59" t="str">
        <f t="shared" si="1305"/>
        <v/>
      </c>
      <c r="AE234" s="59"/>
    </row>
    <row r="235" ht="31.5">
      <c r="A235" s="87">
        <v>191</v>
      </c>
      <c r="B235" s="64" t="s">
        <v>361</v>
      </c>
      <c r="C235" s="125">
        <f>2022!B233</f>
        <v>19.600000000000001</v>
      </c>
      <c r="D235" s="126">
        <f>2022!DZ233</f>
        <v>20</v>
      </c>
      <c r="E235" s="126">
        <f>2022!EA233</f>
        <v>20</v>
      </c>
      <c r="F235" s="125">
        <f>2022!ED233</f>
        <v>1.0204081632653061</v>
      </c>
      <c r="G235" s="59">
        <f>2021!EH179</f>
        <v>2</v>
      </c>
      <c r="H235" s="127">
        <f t="shared" si="1301"/>
        <v>10</v>
      </c>
      <c r="I235" s="62"/>
      <c r="J235" s="62"/>
      <c r="K235" s="62"/>
      <c r="L235" s="132"/>
      <c r="M235" s="59"/>
      <c r="N235" s="59"/>
      <c r="O235" s="59">
        <f>'Добыча 2021'!U195</f>
        <v>0</v>
      </c>
      <c r="P235" s="59"/>
      <c r="Q235" s="59"/>
      <c r="R235" s="59"/>
      <c r="S235" s="59"/>
      <c r="T235" s="59"/>
      <c r="U235" s="59">
        <f t="shared" si="1302"/>
        <v>0</v>
      </c>
      <c r="V235" s="127">
        <f>2022!EF233</f>
        <v>2</v>
      </c>
      <c r="W235" s="59">
        <f t="shared" si="1303"/>
        <v>10</v>
      </c>
      <c r="X235" s="59">
        <f>2022!EH233</f>
        <v>2</v>
      </c>
      <c r="Y235" s="127">
        <f t="shared" si="1304"/>
        <v>10</v>
      </c>
      <c r="Z235" s="59"/>
      <c r="AA235" s="59"/>
      <c r="AB235" s="59"/>
      <c r="AC235" s="59"/>
      <c r="AD235" s="59">
        <f t="shared" si="1305"/>
        <v>2</v>
      </c>
      <c r="AE235" s="59"/>
    </row>
    <row r="236" ht="31.5">
      <c r="A236" s="87">
        <v>192</v>
      </c>
      <c r="B236" s="72" t="s">
        <v>44</v>
      </c>
      <c r="C236" s="125">
        <f>2022!B234</f>
        <v>10</v>
      </c>
      <c r="D236" s="126">
        <f>2022!DZ234</f>
        <v>0</v>
      </c>
      <c r="E236" s="126">
        <f>2022!EA234</f>
        <v>20</v>
      </c>
      <c r="F236" s="125">
        <f>2022!ED234</f>
        <v>2</v>
      </c>
      <c r="G236" s="59">
        <f>2021!EH180</f>
        <v>0</v>
      </c>
      <c r="H236" s="127">
        <f t="shared" si="1301"/>
        <v>0</v>
      </c>
      <c r="I236" s="59"/>
      <c r="J236" s="59"/>
      <c r="K236" s="59"/>
      <c r="L236" s="59"/>
      <c r="M236" s="59"/>
      <c r="N236" s="59"/>
      <c r="O236" s="59">
        <f>'Добыча 2021'!U196</f>
        <v>0</v>
      </c>
      <c r="P236" s="59"/>
      <c r="Q236" s="59"/>
      <c r="R236" s="59"/>
      <c r="S236" s="59"/>
      <c r="T236" s="59"/>
      <c r="U236" s="59">
        <f t="shared" si="1302"/>
        <v>0</v>
      </c>
      <c r="V236" s="127">
        <f>2022!EF234</f>
        <v>2</v>
      </c>
      <c r="W236" s="59">
        <f t="shared" si="1303"/>
        <v>10</v>
      </c>
      <c r="X236" s="59">
        <f>2022!EH234</f>
        <v>0</v>
      </c>
      <c r="Y236" s="127">
        <f t="shared" si="1304"/>
        <v>0</v>
      </c>
      <c r="Z236" s="59"/>
      <c r="AA236" s="59"/>
      <c r="AB236" s="59"/>
      <c r="AC236" s="59"/>
      <c r="AD236" s="59" t="str">
        <f t="shared" si="1305"/>
        <v/>
      </c>
      <c r="AE236" s="59"/>
    </row>
    <row r="237" ht="47.25">
      <c r="A237" s="87">
        <v>193</v>
      </c>
      <c r="B237" s="72" t="s">
        <v>45</v>
      </c>
      <c r="C237" s="125">
        <f>2022!B235</f>
        <v>9.8000000000000007</v>
      </c>
      <c r="D237" s="126">
        <f>2022!DZ235</f>
        <v>0</v>
      </c>
      <c r="E237" s="126">
        <f>2022!EA235</f>
        <v>0</v>
      </c>
      <c r="F237" s="125">
        <f>2022!ED235</f>
        <v>0</v>
      </c>
      <c r="G237" s="59">
        <f>2021!EH181</f>
        <v>0</v>
      </c>
      <c r="H237" s="127">
        <f t="shared" si="1301"/>
        <v>0</v>
      </c>
      <c r="I237" s="59"/>
      <c r="J237" s="59"/>
      <c r="K237" s="59"/>
      <c r="L237" s="59"/>
      <c r="M237" s="59"/>
      <c r="N237" s="59"/>
      <c r="O237" s="59">
        <f>'Добыча 2021'!U197</f>
        <v>0</v>
      </c>
      <c r="P237" s="59"/>
      <c r="Q237" s="59"/>
      <c r="R237" s="59"/>
      <c r="S237" s="59"/>
      <c r="T237" s="59"/>
      <c r="U237" s="59">
        <f t="shared" si="1302"/>
        <v>0</v>
      </c>
      <c r="V237" s="127">
        <f>2022!EF235</f>
        <v>0</v>
      </c>
      <c r="W237" s="59">
        <f t="shared" si="1303"/>
        <v>0</v>
      </c>
      <c r="X237" s="59">
        <f>2022!EH235</f>
        <v>0</v>
      </c>
      <c r="Y237" s="127">
        <f t="shared" si="1304"/>
        <v>0</v>
      </c>
      <c r="Z237" s="59"/>
      <c r="AA237" s="59"/>
      <c r="AB237" s="59"/>
      <c r="AC237" s="59"/>
      <c r="AD237" s="59" t="str">
        <f t="shared" si="1305"/>
        <v/>
      </c>
      <c r="AE237" s="59"/>
    </row>
    <row r="238" ht="31.5">
      <c r="A238" s="87">
        <v>194</v>
      </c>
      <c r="B238" s="152" t="s">
        <v>459</v>
      </c>
      <c r="C238" s="125">
        <f>2022!B236</f>
        <v>302.69999999999999</v>
      </c>
      <c r="D238" s="138">
        <f>2022!DZ236</f>
        <v>0</v>
      </c>
      <c r="E238" s="126">
        <f>2022!EA236</f>
        <v>0</v>
      </c>
      <c r="F238" s="125">
        <f>2022!ED236</f>
        <v>0</v>
      </c>
      <c r="G238" s="80">
        <f>2021!EH182</f>
        <v>0</v>
      </c>
      <c r="H238" s="139">
        <f t="shared" si="1301"/>
        <v>0</v>
      </c>
      <c r="I238" s="71"/>
      <c r="J238" s="71"/>
      <c r="K238" s="71"/>
      <c r="L238" s="140"/>
      <c r="M238" s="59"/>
      <c r="N238" s="59"/>
      <c r="O238" s="80">
        <f>'Добыча 2021'!U197</f>
        <v>0</v>
      </c>
      <c r="P238" s="59"/>
      <c r="Q238" s="59"/>
      <c r="R238" s="59"/>
      <c r="S238" s="59"/>
      <c r="T238" s="59"/>
      <c r="U238" s="80">
        <f t="shared" si="1302"/>
        <v>0</v>
      </c>
      <c r="V238" s="127">
        <f>2022!EF236</f>
        <v>0</v>
      </c>
      <c r="W238" s="59">
        <f t="shared" si="1303"/>
        <v>0</v>
      </c>
      <c r="X238" s="59">
        <f>2022!EH236</f>
        <v>0</v>
      </c>
      <c r="Y238" s="127">
        <f t="shared" si="1304"/>
        <v>0</v>
      </c>
      <c r="Z238" s="59"/>
      <c r="AA238" s="59"/>
      <c r="AB238" s="59"/>
      <c r="AC238" s="59"/>
      <c r="AD238" s="59" t="str">
        <f t="shared" si="1305"/>
        <v/>
      </c>
      <c r="AE238" s="59"/>
    </row>
    <row r="239" ht="31.5">
      <c r="A239" s="87">
        <v>195</v>
      </c>
      <c r="B239" s="152" t="s">
        <v>460</v>
      </c>
      <c r="C239" s="125">
        <f>2022!B237</f>
        <v>4.7999999999999998</v>
      </c>
      <c r="D239" s="142"/>
      <c r="E239" s="126">
        <f>2022!EA237</f>
        <v>0</v>
      </c>
      <c r="F239" s="125">
        <f>2022!ED237</f>
        <v>0</v>
      </c>
      <c r="G239" s="82"/>
      <c r="H239" s="143"/>
      <c r="I239" s="62"/>
      <c r="J239" s="62"/>
      <c r="K239" s="62"/>
      <c r="L239" s="132"/>
      <c r="M239" s="59"/>
      <c r="N239" s="59"/>
      <c r="O239" s="82"/>
      <c r="P239" s="59"/>
      <c r="Q239" s="59"/>
      <c r="R239" s="59"/>
      <c r="S239" s="59"/>
      <c r="T239" s="59"/>
      <c r="U239" s="82"/>
      <c r="V239" s="127">
        <f>2022!EF237</f>
        <v>0</v>
      </c>
      <c r="W239" s="59">
        <f t="shared" si="1303"/>
        <v>0</v>
      </c>
      <c r="X239" s="59">
        <f>2022!EH237</f>
        <v>0</v>
      </c>
      <c r="Y239" s="127">
        <f t="shared" si="1304"/>
        <v>0</v>
      </c>
      <c r="Z239" s="59"/>
      <c r="AA239" s="59"/>
      <c r="AB239" s="59"/>
      <c r="AC239" s="59"/>
      <c r="AD239" s="59" t="str">
        <f t="shared" si="1305"/>
        <v/>
      </c>
      <c r="AE239" s="59"/>
    </row>
    <row r="240" ht="31.5">
      <c r="A240" s="87">
        <v>196</v>
      </c>
      <c r="B240" s="72" t="s">
        <v>38</v>
      </c>
      <c r="C240" s="125">
        <f>2022!B238</f>
        <v>5.1580000000000004</v>
      </c>
      <c r="D240" s="126">
        <f>2022!DZ238</f>
        <v>10</v>
      </c>
      <c r="E240" s="126">
        <f>2022!EA238</f>
        <v>10</v>
      </c>
      <c r="F240" s="125">
        <f>2022!ED238</f>
        <v>1.9387359441644048</v>
      </c>
      <c r="G240" s="59">
        <f>2021!EH183</f>
        <v>1</v>
      </c>
      <c r="H240" s="127">
        <f t="shared" si="1301"/>
        <v>10</v>
      </c>
      <c r="I240" s="59"/>
      <c r="J240" s="59"/>
      <c r="K240" s="59"/>
      <c r="L240" s="59"/>
      <c r="M240" s="59"/>
      <c r="N240" s="59"/>
      <c r="O240" s="59">
        <f>'Добыча 2021'!U199</f>
        <v>0</v>
      </c>
      <c r="P240" s="59"/>
      <c r="Q240" s="59"/>
      <c r="R240" s="59"/>
      <c r="S240" s="59"/>
      <c r="T240" s="59"/>
      <c r="U240" s="59">
        <f t="shared" si="1302"/>
        <v>0</v>
      </c>
      <c r="V240" s="127">
        <f>2022!EF238</f>
        <v>1</v>
      </c>
      <c r="W240" s="59">
        <f t="shared" si="1303"/>
        <v>10</v>
      </c>
      <c r="X240" s="59">
        <f>2022!EH238</f>
        <v>1</v>
      </c>
      <c r="Y240" s="127">
        <f t="shared" si="1304"/>
        <v>10</v>
      </c>
      <c r="Z240" s="59"/>
      <c r="AA240" s="59"/>
      <c r="AB240" s="59"/>
      <c r="AC240" s="59"/>
      <c r="AD240" s="59">
        <f t="shared" si="1305"/>
        <v>1</v>
      </c>
      <c r="AE240" s="59"/>
    </row>
    <row r="241" ht="31.5">
      <c r="A241" s="87">
        <v>197</v>
      </c>
      <c r="B241" s="72" t="s">
        <v>362</v>
      </c>
      <c r="C241" s="125">
        <f>2022!B239</f>
        <v>6.7999999999999998</v>
      </c>
      <c r="D241" s="126">
        <f>2022!DZ239</f>
        <v>12</v>
      </c>
      <c r="E241" s="126">
        <f>2022!EA239</f>
        <v>12</v>
      </c>
      <c r="F241" s="125">
        <f>2022!ED239</f>
        <v>1.7647058823529411</v>
      </c>
      <c r="G241" s="59">
        <f>2021!EH184</f>
        <v>1</v>
      </c>
      <c r="H241" s="127">
        <f t="shared" si="1301"/>
        <v>8.3333333333333321</v>
      </c>
      <c r="I241" s="62"/>
      <c r="J241" s="62"/>
      <c r="K241" s="62"/>
      <c r="L241" s="132"/>
      <c r="M241" s="59"/>
      <c r="N241" s="59"/>
      <c r="O241" s="59">
        <f>'Добыча 2021'!U200</f>
        <v>0</v>
      </c>
      <c r="P241" s="59"/>
      <c r="Q241" s="59"/>
      <c r="R241" s="59"/>
      <c r="S241" s="59"/>
      <c r="T241" s="59"/>
      <c r="U241" s="59">
        <f t="shared" si="1302"/>
        <v>0</v>
      </c>
      <c r="V241" s="127">
        <f>2022!EF239</f>
        <v>1.2000000000000002</v>
      </c>
      <c r="W241" s="59">
        <f t="shared" si="1303"/>
        <v>10.000000000000002</v>
      </c>
      <c r="X241" s="59">
        <f>2022!EH239</f>
        <v>1</v>
      </c>
      <c r="Y241" s="127">
        <f t="shared" si="1304"/>
        <v>8.3333333333333321</v>
      </c>
      <c r="Z241" s="59"/>
      <c r="AA241" s="59"/>
      <c r="AB241" s="59"/>
      <c r="AC241" s="59"/>
      <c r="AD241" s="59">
        <f t="shared" si="1305"/>
        <v>1</v>
      </c>
      <c r="AE241" s="59"/>
    </row>
    <row r="242" ht="15.75">
      <c r="A242" s="46"/>
      <c r="B242" s="61" t="s">
        <v>170</v>
      </c>
      <c r="C242" s="131"/>
      <c r="D242" s="130"/>
      <c r="E242" s="130"/>
      <c r="F242" s="131"/>
      <c r="G242" s="59"/>
      <c r="H242" s="127"/>
      <c r="I242" s="59"/>
      <c r="J242" s="59"/>
      <c r="K242" s="59"/>
      <c r="L242" s="59"/>
      <c r="M242" s="71"/>
      <c r="N242" s="71"/>
      <c r="O242" s="71"/>
      <c r="P242" s="71"/>
      <c r="Q242" s="71"/>
      <c r="R242" s="71"/>
      <c r="S242" s="71"/>
      <c r="T242" s="71"/>
      <c r="U242" s="59"/>
      <c r="V242" s="144"/>
      <c r="W242" s="59"/>
      <c r="X242" s="71"/>
      <c r="Y242" s="127"/>
      <c r="Z242" s="71"/>
      <c r="AA242" s="71"/>
      <c r="AB242" s="71"/>
      <c r="AC242" s="71"/>
      <c r="AD242" s="71" t="str">
        <f t="shared" si="1305"/>
        <v/>
      </c>
      <c r="AE242" s="71"/>
    </row>
    <row r="243" ht="31.5">
      <c r="A243" s="46">
        <v>198</v>
      </c>
      <c r="B243" s="72" t="s">
        <v>171</v>
      </c>
      <c r="C243" s="125">
        <f>2022!B241</f>
        <v>91.599999999999994</v>
      </c>
      <c r="D243" s="126">
        <f>2022!DZ241</f>
        <v>0</v>
      </c>
      <c r="E243" s="126">
        <f>2022!EA241</f>
        <v>0</v>
      </c>
      <c r="F243" s="125">
        <f>2022!ED241</f>
        <v>0</v>
      </c>
      <c r="G243" s="59">
        <f>2021!EH186</f>
        <v>0</v>
      </c>
      <c r="H243" s="127">
        <f t="shared" ref="H242:H262" si="1306">IF(G243&gt;0,G243/D243*100,0)</f>
        <v>0</v>
      </c>
      <c r="I243" s="59"/>
      <c r="J243" s="59"/>
      <c r="K243" s="59"/>
      <c r="L243" s="59"/>
      <c r="M243" s="59"/>
      <c r="N243" s="59"/>
      <c r="O243" s="59">
        <f>'Добыча 2021'!U202</f>
        <v>0</v>
      </c>
      <c r="P243" s="59"/>
      <c r="Q243" s="59"/>
      <c r="R243" s="59"/>
      <c r="S243" s="59"/>
      <c r="T243" s="59"/>
      <c r="U243" s="59">
        <f t="shared" ref="U242:U262" si="1307">IF(G243=0,0,O243/G243*100)</f>
        <v>0</v>
      </c>
      <c r="V243" s="127">
        <f>2022!EF241</f>
        <v>0</v>
      </c>
      <c r="W243" s="59">
        <f t="shared" ref="W242:W262" si="1308">IF(V243&gt;0,V243/E243*100,0)</f>
        <v>0</v>
      </c>
      <c r="X243" s="59">
        <f>2022!EH241</f>
        <v>0</v>
      </c>
      <c r="Y243" s="127">
        <f t="shared" ref="Y242:Y262" si="1309">IF(X243&gt;0,X243/E243*100,0)</f>
        <v>0</v>
      </c>
      <c r="Z243" s="59"/>
      <c r="AA243" s="59"/>
      <c r="AB243" s="59"/>
      <c r="AC243" s="59"/>
      <c r="AD243" s="59" t="str">
        <f t="shared" si="1305"/>
        <v/>
      </c>
      <c r="AE243" s="59"/>
    </row>
    <row r="244" ht="30" customHeight="1">
      <c r="A244" s="46">
        <v>199</v>
      </c>
      <c r="B244" s="72" t="s">
        <v>172</v>
      </c>
      <c r="C244" s="125">
        <f>2022!B242</f>
        <v>347.19999999999999</v>
      </c>
      <c r="D244" s="126">
        <f>2022!DZ242</f>
        <v>0</v>
      </c>
      <c r="E244" s="126">
        <f>2022!EA242</f>
        <v>0</v>
      </c>
      <c r="F244" s="125">
        <f>2022!ED242</f>
        <v>0</v>
      </c>
      <c r="G244" s="59">
        <f>2021!EH187</f>
        <v>0</v>
      </c>
      <c r="H244" s="127">
        <f t="shared" si="1306"/>
        <v>0</v>
      </c>
      <c r="I244" s="59"/>
      <c r="J244" s="59"/>
      <c r="K244" s="59"/>
      <c r="L244" s="59"/>
      <c r="M244" s="59"/>
      <c r="N244" s="59"/>
      <c r="O244" s="59">
        <f>'Добыча 2021'!U203</f>
        <v>0</v>
      </c>
      <c r="P244" s="59"/>
      <c r="Q244" s="59"/>
      <c r="R244" s="59"/>
      <c r="S244" s="59"/>
      <c r="T244" s="59"/>
      <c r="U244" s="59">
        <f t="shared" si="1307"/>
        <v>0</v>
      </c>
      <c r="V244" s="127">
        <f>2022!EF242</f>
        <v>0</v>
      </c>
      <c r="W244" s="59">
        <f t="shared" si="1308"/>
        <v>0</v>
      </c>
      <c r="X244" s="59">
        <f>2022!EH242</f>
        <v>0</v>
      </c>
      <c r="Y244" s="127">
        <f t="shared" si="1309"/>
        <v>0</v>
      </c>
      <c r="Z244" s="59"/>
      <c r="AA244" s="59"/>
      <c r="AB244" s="59"/>
      <c r="AC244" s="59"/>
      <c r="AD244" s="59" t="str">
        <f t="shared" si="1305"/>
        <v/>
      </c>
      <c r="AE244" s="59"/>
    </row>
    <row r="245" ht="15.75">
      <c r="A245" s="46"/>
      <c r="B245" s="61" t="s">
        <v>151</v>
      </c>
      <c r="C245" s="131"/>
      <c r="D245" s="130"/>
      <c r="E245" s="130"/>
      <c r="F245" s="131"/>
      <c r="G245" s="59"/>
      <c r="H245" s="127"/>
      <c r="I245" s="59"/>
      <c r="J245" s="59"/>
      <c r="K245" s="59"/>
      <c r="L245" s="59"/>
      <c r="M245" s="71"/>
      <c r="N245" s="71"/>
      <c r="O245" s="71"/>
      <c r="P245" s="71"/>
      <c r="Q245" s="71"/>
      <c r="R245" s="71"/>
      <c r="S245" s="71"/>
      <c r="T245" s="71"/>
      <c r="U245" s="59"/>
      <c r="V245" s="144"/>
      <c r="W245" s="59"/>
      <c r="X245" s="71"/>
      <c r="Y245" s="127"/>
      <c r="Z245" s="71"/>
      <c r="AA245" s="71"/>
      <c r="AB245" s="71"/>
      <c r="AC245" s="71"/>
      <c r="AD245" s="71" t="str">
        <f t="shared" si="1305"/>
        <v/>
      </c>
      <c r="AE245" s="71"/>
    </row>
    <row r="246" ht="31.5">
      <c r="A246" s="46">
        <v>200</v>
      </c>
      <c r="B246" s="72" t="s">
        <v>152</v>
      </c>
      <c r="C246" s="125">
        <f>2022!B244</f>
        <v>211.19999999999999</v>
      </c>
      <c r="D246" s="126">
        <f>2022!DZ244</f>
        <v>28</v>
      </c>
      <c r="E246" s="126">
        <f>2022!EA244</f>
        <v>56</v>
      </c>
      <c r="F246" s="125">
        <f>2022!ED244</f>
        <v>0.26515151515151514</v>
      </c>
      <c r="G246" s="59">
        <f>2021!EH189</f>
        <v>2</v>
      </c>
      <c r="H246" s="127">
        <f t="shared" si="1306"/>
        <v>7.1428571428571423</v>
      </c>
      <c r="I246" s="59"/>
      <c r="J246" s="59"/>
      <c r="K246" s="59"/>
      <c r="L246" s="59"/>
      <c r="M246" s="59"/>
      <c r="N246" s="59"/>
      <c r="O246" s="59">
        <f>'Добыча 2021'!U205</f>
        <v>0</v>
      </c>
      <c r="P246" s="59"/>
      <c r="Q246" s="59"/>
      <c r="R246" s="59"/>
      <c r="S246" s="59"/>
      <c r="T246" s="59"/>
      <c r="U246" s="59">
        <f t="shared" si="1307"/>
        <v>0</v>
      </c>
      <c r="V246" s="127">
        <f>2022!EF244</f>
        <v>5.6000000000000005</v>
      </c>
      <c r="W246" s="59">
        <f t="shared" si="1308"/>
        <v>10</v>
      </c>
      <c r="X246" s="59">
        <f>2022!EH244</f>
        <v>0</v>
      </c>
      <c r="Y246" s="127">
        <f t="shared" si="1309"/>
        <v>0</v>
      </c>
      <c r="Z246" s="59"/>
      <c r="AA246" s="59"/>
      <c r="AB246" s="59"/>
      <c r="AC246" s="59"/>
      <c r="AD246" s="59" t="str">
        <f t="shared" si="1305"/>
        <v/>
      </c>
      <c r="AE246" s="59"/>
    </row>
    <row r="247" ht="15.75">
      <c r="A247" s="46"/>
      <c r="B247" s="61" t="s">
        <v>254</v>
      </c>
      <c r="C247" s="131"/>
      <c r="D247" s="130"/>
      <c r="E247" s="130"/>
      <c r="F247" s="131"/>
      <c r="G247" s="59"/>
      <c r="H247" s="127"/>
      <c r="I247" s="59"/>
      <c r="J247" s="59"/>
      <c r="K247" s="59"/>
      <c r="L247" s="59"/>
      <c r="M247" s="71"/>
      <c r="N247" s="71"/>
      <c r="O247" s="71"/>
      <c r="P247" s="71"/>
      <c r="Q247" s="71"/>
      <c r="R247" s="71"/>
      <c r="S247" s="71"/>
      <c r="T247" s="71"/>
      <c r="U247" s="59"/>
      <c r="V247" s="144"/>
      <c r="W247" s="59"/>
      <c r="X247" s="71"/>
      <c r="Y247" s="127"/>
      <c r="Z247" s="71"/>
      <c r="AA247" s="71"/>
      <c r="AB247" s="71"/>
      <c r="AC247" s="71"/>
      <c r="AD247" s="71" t="str">
        <f t="shared" si="1305"/>
        <v/>
      </c>
      <c r="AE247" s="71"/>
    </row>
    <row r="248" ht="63">
      <c r="A248" s="46">
        <v>201</v>
      </c>
      <c r="B248" s="72" t="s">
        <v>363</v>
      </c>
      <c r="C248" s="125">
        <f>2022!B246</f>
        <v>15.6</v>
      </c>
      <c r="D248" s="126">
        <f>2022!DZ246</f>
        <v>0</v>
      </c>
      <c r="E248" s="126">
        <f>2022!EA246</f>
        <v>0</v>
      </c>
      <c r="F248" s="125">
        <f>2022!ED246</f>
        <v>0</v>
      </c>
      <c r="G248" s="59">
        <f>2021!EH191</f>
        <v>0</v>
      </c>
      <c r="H248" s="127">
        <f t="shared" si="1306"/>
        <v>0</v>
      </c>
      <c r="I248" s="59"/>
      <c r="J248" s="59"/>
      <c r="K248" s="59"/>
      <c r="L248" s="59"/>
      <c r="M248" s="59"/>
      <c r="N248" s="59"/>
      <c r="O248" s="59">
        <f>'Добыча 2021'!U207</f>
        <v>0</v>
      </c>
      <c r="P248" s="59"/>
      <c r="Q248" s="59"/>
      <c r="R248" s="59"/>
      <c r="S248" s="59"/>
      <c r="T248" s="59"/>
      <c r="U248" s="59">
        <f t="shared" si="1307"/>
        <v>0</v>
      </c>
      <c r="V248" s="127">
        <f>2022!EF246</f>
        <v>0</v>
      </c>
      <c r="W248" s="59">
        <f t="shared" si="1308"/>
        <v>0</v>
      </c>
      <c r="X248" s="59">
        <f>2022!EH246</f>
        <v>0</v>
      </c>
      <c r="Y248" s="127">
        <f t="shared" si="1309"/>
        <v>0</v>
      </c>
      <c r="Z248" s="59"/>
      <c r="AA248" s="59"/>
      <c r="AB248" s="59"/>
      <c r="AC248" s="59"/>
      <c r="AD248" s="59" t="str">
        <f t="shared" si="1305"/>
        <v/>
      </c>
      <c r="AE248" s="59"/>
    </row>
    <row r="249" ht="47.25">
      <c r="A249" s="46">
        <v>202</v>
      </c>
      <c r="B249" s="72" t="s">
        <v>364</v>
      </c>
      <c r="C249" s="125">
        <f>2022!B247</f>
        <v>5.2999999999999998</v>
      </c>
      <c r="D249" s="126">
        <f>2022!DZ247</f>
        <v>0</v>
      </c>
      <c r="E249" s="126">
        <f>2022!EA247</f>
        <v>0</v>
      </c>
      <c r="F249" s="125">
        <f>2022!ED247</f>
        <v>0</v>
      </c>
      <c r="G249" s="59">
        <f>2021!EH192</f>
        <v>0</v>
      </c>
      <c r="H249" s="127">
        <f t="shared" si="1306"/>
        <v>0</v>
      </c>
      <c r="I249" s="59"/>
      <c r="J249" s="59"/>
      <c r="K249" s="59"/>
      <c r="L249" s="59"/>
      <c r="M249" s="59"/>
      <c r="N249" s="59"/>
      <c r="O249" s="59">
        <f>'Добыча 2021'!U208</f>
        <v>0</v>
      </c>
      <c r="P249" s="59"/>
      <c r="Q249" s="59"/>
      <c r="R249" s="59"/>
      <c r="S249" s="59"/>
      <c r="T249" s="59"/>
      <c r="U249" s="59">
        <f t="shared" si="1307"/>
        <v>0</v>
      </c>
      <c r="V249" s="127">
        <f>2022!EF247</f>
        <v>0</v>
      </c>
      <c r="W249" s="59">
        <f t="shared" si="1308"/>
        <v>0</v>
      </c>
      <c r="X249" s="59">
        <f>2022!EH247</f>
        <v>0</v>
      </c>
      <c r="Y249" s="127">
        <f t="shared" si="1309"/>
        <v>0</v>
      </c>
      <c r="Z249" s="59"/>
      <c r="AA249" s="59"/>
      <c r="AB249" s="59"/>
      <c r="AC249" s="59"/>
      <c r="AD249" s="59" t="str">
        <f t="shared" si="1305"/>
        <v/>
      </c>
      <c r="AE249" s="59"/>
    </row>
    <row r="250" ht="47.25">
      <c r="A250" s="46">
        <v>203</v>
      </c>
      <c r="B250" s="72" t="s">
        <v>365</v>
      </c>
      <c r="C250" s="125">
        <f>2022!B248</f>
        <v>3.2000000000000002</v>
      </c>
      <c r="D250" s="126">
        <f>2022!DZ248</f>
        <v>0</v>
      </c>
      <c r="E250" s="126">
        <f>2022!EA248</f>
        <v>0</v>
      </c>
      <c r="F250" s="125">
        <f>2022!ED248</f>
        <v>0</v>
      </c>
      <c r="G250" s="59">
        <f>2021!EH193</f>
        <v>0</v>
      </c>
      <c r="H250" s="127">
        <f t="shared" si="1306"/>
        <v>0</v>
      </c>
      <c r="I250" s="59"/>
      <c r="J250" s="59"/>
      <c r="K250" s="59"/>
      <c r="L250" s="59"/>
      <c r="M250" s="59"/>
      <c r="N250" s="59"/>
      <c r="O250" s="59">
        <f>'Добыча 2021'!U209</f>
        <v>0</v>
      </c>
      <c r="P250" s="59"/>
      <c r="Q250" s="59"/>
      <c r="R250" s="59"/>
      <c r="S250" s="59"/>
      <c r="T250" s="59"/>
      <c r="U250" s="59">
        <f t="shared" si="1307"/>
        <v>0</v>
      </c>
      <c r="V250" s="127">
        <f>2022!EF248</f>
        <v>0</v>
      </c>
      <c r="W250" s="59">
        <f t="shared" si="1308"/>
        <v>0</v>
      </c>
      <c r="X250" s="59">
        <f>2022!EH248</f>
        <v>0</v>
      </c>
      <c r="Y250" s="127">
        <f t="shared" si="1309"/>
        <v>0</v>
      </c>
      <c r="Z250" s="59"/>
      <c r="AA250" s="59"/>
      <c r="AB250" s="59"/>
      <c r="AC250" s="59"/>
      <c r="AD250" s="59" t="str">
        <f t="shared" si="1305"/>
        <v/>
      </c>
      <c r="AE250" s="59"/>
    </row>
    <row r="251" ht="31.5">
      <c r="A251" s="46">
        <v>204</v>
      </c>
      <c r="B251" s="72" t="s">
        <v>258</v>
      </c>
      <c r="C251" s="125">
        <f>2022!B249</f>
        <v>4</v>
      </c>
      <c r="D251" s="126">
        <f>2022!DZ249</f>
        <v>0</v>
      </c>
      <c r="E251" s="126">
        <f>2022!EA249</f>
        <v>0</v>
      </c>
      <c r="F251" s="125">
        <f>2022!ED249</f>
        <v>0</v>
      </c>
      <c r="G251" s="59">
        <f>2021!EH194</f>
        <v>0</v>
      </c>
      <c r="H251" s="127">
        <f t="shared" si="1306"/>
        <v>0</v>
      </c>
      <c r="I251" s="59"/>
      <c r="J251" s="59"/>
      <c r="K251" s="59"/>
      <c r="L251" s="59"/>
      <c r="M251" s="59"/>
      <c r="N251" s="59"/>
      <c r="O251" s="59">
        <f>'Добыча 2021'!U210</f>
        <v>0</v>
      </c>
      <c r="P251" s="59"/>
      <c r="Q251" s="59"/>
      <c r="R251" s="59"/>
      <c r="S251" s="59"/>
      <c r="T251" s="59"/>
      <c r="U251" s="59">
        <f t="shared" si="1307"/>
        <v>0</v>
      </c>
      <c r="V251" s="127">
        <f>2022!EF249</f>
        <v>0</v>
      </c>
      <c r="W251" s="59">
        <f t="shared" si="1308"/>
        <v>0</v>
      </c>
      <c r="X251" s="59">
        <f>2022!EH249</f>
        <v>0</v>
      </c>
      <c r="Y251" s="127">
        <f t="shared" si="1309"/>
        <v>0</v>
      </c>
      <c r="Z251" s="59"/>
      <c r="AA251" s="59"/>
      <c r="AB251" s="59"/>
      <c r="AC251" s="59"/>
      <c r="AD251" s="59" t="str">
        <f t="shared" si="1305"/>
        <v/>
      </c>
      <c r="AE251" s="59"/>
    </row>
    <row r="252" ht="31.5">
      <c r="A252" s="46">
        <v>205</v>
      </c>
      <c r="B252" s="72" t="s">
        <v>262</v>
      </c>
      <c r="C252" s="125">
        <f>2022!B250</f>
        <v>3.52</v>
      </c>
      <c r="D252" s="126">
        <f>2022!DZ250</f>
        <v>0</v>
      </c>
      <c r="E252" s="126">
        <f>2022!EA250</f>
        <v>0</v>
      </c>
      <c r="F252" s="125">
        <f>2022!ED250</f>
        <v>0</v>
      </c>
      <c r="G252" s="59">
        <f>2021!EH195</f>
        <v>0</v>
      </c>
      <c r="H252" s="127">
        <f t="shared" si="1306"/>
        <v>0</v>
      </c>
      <c r="I252" s="59"/>
      <c r="J252" s="59"/>
      <c r="K252" s="59"/>
      <c r="L252" s="59"/>
      <c r="M252" s="59"/>
      <c r="N252" s="59"/>
      <c r="O252" s="59">
        <f>'Добыча 2021'!U211</f>
        <v>0</v>
      </c>
      <c r="P252" s="59"/>
      <c r="Q252" s="59"/>
      <c r="R252" s="59"/>
      <c r="S252" s="59"/>
      <c r="T252" s="59"/>
      <c r="U252" s="59">
        <f t="shared" si="1307"/>
        <v>0</v>
      </c>
      <c r="V252" s="127">
        <f>2022!EF250</f>
        <v>0</v>
      </c>
      <c r="W252" s="59">
        <f t="shared" si="1308"/>
        <v>0</v>
      </c>
      <c r="X252" s="59">
        <f>2022!EH250</f>
        <v>0</v>
      </c>
      <c r="Y252" s="127">
        <f t="shared" si="1309"/>
        <v>0</v>
      </c>
      <c r="Z252" s="59"/>
      <c r="AA252" s="59"/>
      <c r="AB252" s="59"/>
      <c r="AC252" s="59"/>
      <c r="AD252" s="59" t="str">
        <f t="shared" si="1305"/>
        <v/>
      </c>
      <c r="AE252" s="59"/>
    </row>
    <row r="253" ht="78.75">
      <c r="A253" s="46">
        <v>206</v>
      </c>
      <c r="B253" s="72" t="s">
        <v>261</v>
      </c>
      <c r="C253" s="125">
        <f>2022!B251</f>
        <v>7.2000000000000002</v>
      </c>
      <c r="D253" s="126">
        <f>2022!DZ251</f>
        <v>0</v>
      </c>
      <c r="E253" s="126">
        <f>2022!EA251</f>
        <v>0</v>
      </c>
      <c r="F253" s="125">
        <f>2022!ED251</f>
        <v>0</v>
      </c>
      <c r="G253" s="59">
        <f>2021!EH196</f>
        <v>0</v>
      </c>
      <c r="H253" s="127">
        <f t="shared" si="1306"/>
        <v>0</v>
      </c>
      <c r="I253" s="59"/>
      <c r="J253" s="59"/>
      <c r="K253" s="59"/>
      <c r="L253" s="59"/>
      <c r="M253" s="59"/>
      <c r="N253" s="59"/>
      <c r="O253" s="59">
        <f>'Добыча 2021'!U212</f>
        <v>0</v>
      </c>
      <c r="P253" s="59"/>
      <c r="Q253" s="59"/>
      <c r="R253" s="59"/>
      <c r="S253" s="59"/>
      <c r="T253" s="59"/>
      <c r="U253" s="59">
        <f t="shared" si="1307"/>
        <v>0</v>
      </c>
      <c r="V253" s="127">
        <f>2022!EF251</f>
        <v>0</v>
      </c>
      <c r="W253" s="59">
        <f t="shared" si="1308"/>
        <v>0</v>
      </c>
      <c r="X253" s="59">
        <f>2022!EH251</f>
        <v>0</v>
      </c>
      <c r="Y253" s="127">
        <f t="shared" si="1309"/>
        <v>0</v>
      </c>
      <c r="Z253" s="59"/>
      <c r="AA253" s="59"/>
      <c r="AB253" s="59"/>
      <c r="AC253" s="59"/>
      <c r="AD253" s="59" t="str">
        <f t="shared" si="1305"/>
        <v/>
      </c>
      <c r="AE253" s="59"/>
    </row>
    <row r="254" ht="37.5" customHeight="1">
      <c r="A254" s="46">
        <v>207</v>
      </c>
      <c r="B254" s="72" t="s">
        <v>259</v>
      </c>
      <c r="C254" s="125">
        <f>2022!B252</f>
        <v>9.4000000000000004</v>
      </c>
      <c r="D254" s="126">
        <f>2022!DZ252</f>
        <v>0</v>
      </c>
      <c r="E254" s="126">
        <f>2022!EA252</f>
        <v>0</v>
      </c>
      <c r="F254" s="125">
        <f>2022!ED252</f>
        <v>0</v>
      </c>
      <c r="G254" s="59">
        <f>2021!EH197</f>
        <v>0</v>
      </c>
      <c r="H254" s="127">
        <f t="shared" si="1306"/>
        <v>0</v>
      </c>
      <c r="I254" s="59"/>
      <c r="J254" s="59"/>
      <c r="K254" s="59"/>
      <c r="L254" s="59"/>
      <c r="M254" s="59"/>
      <c r="N254" s="59"/>
      <c r="O254" s="59">
        <f>'Добыча 2021'!U213</f>
        <v>0</v>
      </c>
      <c r="P254" s="59"/>
      <c r="Q254" s="59"/>
      <c r="R254" s="59"/>
      <c r="S254" s="59"/>
      <c r="T254" s="59"/>
      <c r="U254" s="59">
        <f t="shared" si="1307"/>
        <v>0</v>
      </c>
      <c r="V254" s="127">
        <f>2022!EF252</f>
        <v>0</v>
      </c>
      <c r="W254" s="59">
        <f t="shared" si="1308"/>
        <v>0</v>
      </c>
      <c r="X254" s="59">
        <f>2022!EH252</f>
        <v>0</v>
      </c>
      <c r="Y254" s="127">
        <f t="shared" si="1309"/>
        <v>0</v>
      </c>
      <c r="Z254" s="59"/>
      <c r="AA254" s="59"/>
      <c r="AB254" s="59"/>
      <c r="AC254" s="59"/>
      <c r="AD254" s="59" t="str">
        <f t="shared" si="1305"/>
        <v/>
      </c>
      <c r="AE254" s="59"/>
    </row>
    <row r="255" ht="63">
      <c r="A255" s="46">
        <v>208</v>
      </c>
      <c r="B255" s="72" t="s">
        <v>255</v>
      </c>
      <c r="C255" s="125">
        <f>2022!B253</f>
        <v>29.600000000000001</v>
      </c>
      <c r="D255" s="126">
        <f>2022!DZ253</f>
        <v>0</v>
      </c>
      <c r="E255" s="126">
        <f>2022!EA253</f>
        <v>5</v>
      </c>
      <c r="F255" s="125">
        <f>2022!ED253</f>
        <v>0.16891891891891891</v>
      </c>
      <c r="G255" s="59">
        <f>2021!EH198</f>
        <v>0</v>
      </c>
      <c r="H255" s="127">
        <f t="shared" si="1306"/>
        <v>0</v>
      </c>
      <c r="I255" s="59"/>
      <c r="J255" s="59"/>
      <c r="K255" s="59"/>
      <c r="L255" s="59"/>
      <c r="M255" s="59"/>
      <c r="N255" s="59"/>
      <c r="O255" s="59">
        <f>'Добыча 2021'!U214</f>
        <v>0</v>
      </c>
      <c r="P255" s="59"/>
      <c r="Q255" s="59"/>
      <c r="R255" s="59"/>
      <c r="S255" s="59"/>
      <c r="T255" s="59"/>
      <c r="U255" s="59">
        <f t="shared" si="1307"/>
        <v>0</v>
      </c>
      <c r="V255" s="127">
        <f>2022!EF253</f>
        <v>0.5</v>
      </c>
      <c r="W255" s="59">
        <f t="shared" si="1308"/>
        <v>10</v>
      </c>
      <c r="X255" s="59">
        <f>2022!EH253</f>
        <v>0</v>
      </c>
      <c r="Y255" s="127">
        <f t="shared" si="1309"/>
        <v>0</v>
      </c>
      <c r="Z255" s="59"/>
      <c r="AA255" s="59"/>
      <c r="AB255" s="59"/>
      <c r="AC255" s="59"/>
      <c r="AD255" s="59" t="str">
        <f t="shared" si="1305"/>
        <v/>
      </c>
      <c r="AE255" s="59"/>
    </row>
    <row r="256" ht="37.5" customHeight="1">
      <c r="A256" s="46">
        <v>209</v>
      </c>
      <c r="B256" s="72" t="s">
        <v>263</v>
      </c>
      <c r="C256" s="125">
        <f>2022!B254</f>
        <v>23.164000000000001</v>
      </c>
      <c r="D256" s="126">
        <f>2022!DZ254</f>
        <v>29</v>
      </c>
      <c r="E256" s="126">
        <f>2022!EA254</f>
        <v>25</v>
      </c>
      <c r="F256" s="125">
        <f>2022!ED254</f>
        <v>1.0792609221205318</v>
      </c>
      <c r="G256" s="59">
        <f>2021!EH199</f>
        <v>2</v>
      </c>
      <c r="H256" s="127">
        <f t="shared" si="1306"/>
        <v>6.8965517241379306</v>
      </c>
      <c r="I256" s="59"/>
      <c r="J256" s="59"/>
      <c r="K256" s="59"/>
      <c r="L256" s="59"/>
      <c r="M256" s="59"/>
      <c r="N256" s="59"/>
      <c r="O256" s="59">
        <f>'Добыча 2021'!U215</f>
        <v>0</v>
      </c>
      <c r="P256" s="59"/>
      <c r="Q256" s="59"/>
      <c r="R256" s="59"/>
      <c r="S256" s="59"/>
      <c r="T256" s="59"/>
      <c r="U256" s="59">
        <f t="shared" si="1307"/>
        <v>0</v>
      </c>
      <c r="V256" s="127">
        <f>2022!EF254</f>
        <v>2.5</v>
      </c>
      <c r="W256" s="59">
        <f t="shared" si="1308"/>
        <v>10</v>
      </c>
      <c r="X256" s="59">
        <f>2022!EH254</f>
        <v>2</v>
      </c>
      <c r="Y256" s="127">
        <f t="shared" si="1309"/>
        <v>8</v>
      </c>
      <c r="Z256" s="59"/>
      <c r="AA256" s="59"/>
      <c r="AB256" s="59"/>
      <c r="AC256" s="59"/>
      <c r="AD256" s="59">
        <f t="shared" si="1305"/>
        <v>2</v>
      </c>
      <c r="AE256" s="59"/>
    </row>
    <row r="257" ht="63">
      <c r="A257" s="46">
        <v>210</v>
      </c>
      <c r="B257" s="72" t="s">
        <v>260</v>
      </c>
      <c r="C257" s="125">
        <f>2022!B255</f>
        <v>11.4</v>
      </c>
      <c r="D257" s="126">
        <f>2022!DZ255</f>
        <v>0</v>
      </c>
      <c r="E257" s="126">
        <f>2022!EA255</f>
        <v>0</v>
      </c>
      <c r="F257" s="125">
        <f>2022!ED255</f>
        <v>0</v>
      </c>
      <c r="G257" s="59">
        <f>2021!EH200</f>
        <v>0</v>
      </c>
      <c r="H257" s="127">
        <f t="shared" si="1306"/>
        <v>0</v>
      </c>
      <c r="I257" s="59"/>
      <c r="J257" s="59"/>
      <c r="K257" s="59"/>
      <c r="L257" s="59"/>
      <c r="M257" s="59"/>
      <c r="N257" s="59"/>
      <c r="O257" s="59">
        <f>'Добыча 2021'!U216</f>
        <v>0</v>
      </c>
      <c r="P257" s="59"/>
      <c r="Q257" s="59"/>
      <c r="R257" s="59"/>
      <c r="S257" s="59"/>
      <c r="T257" s="59"/>
      <c r="U257" s="59">
        <f t="shared" si="1307"/>
        <v>0</v>
      </c>
      <c r="V257" s="127">
        <f>2022!EF255</f>
        <v>0</v>
      </c>
      <c r="W257" s="59">
        <f t="shared" si="1308"/>
        <v>0</v>
      </c>
      <c r="X257" s="59">
        <f>2022!EH255</f>
        <v>0</v>
      </c>
      <c r="Y257" s="127">
        <f t="shared" si="1309"/>
        <v>0</v>
      </c>
      <c r="Z257" s="59"/>
      <c r="AA257" s="59"/>
      <c r="AB257" s="59"/>
      <c r="AC257" s="59"/>
      <c r="AD257" s="59" t="str">
        <f t="shared" si="1305"/>
        <v/>
      </c>
      <c r="AE257" s="59"/>
    </row>
    <row r="258" ht="56.25" customHeight="1">
      <c r="A258" s="46">
        <v>211</v>
      </c>
      <c r="B258" s="72" t="s">
        <v>366</v>
      </c>
      <c r="C258" s="125">
        <f>2022!B256</f>
        <v>23.773</v>
      </c>
      <c r="D258" s="126">
        <f>2022!DZ256</f>
        <v>0</v>
      </c>
      <c r="E258" s="126">
        <f>2022!EA256</f>
        <v>21</v>
      </c>
      <c r="F258" s="125">
        <f>2022!ED256</f>
        <v>0.88335506667227526</v>
      </c>
      <c r="G258" s="59">
        <f>2021!EH201</f>
        <v>0</v>
      </c>
      <c r="H258" s="127">
        <f t="shared" si="1306"/>
        <v>0</v>
      </c>
      <c r="I258" s="59"/>
      <c r="J258" s="59"/>
      <c r="K258" s="59"/>
      <c r="L258" s="59"/>
      <c r="M258" s="59"/>
      <c r="N258" s="59"/>
      <c r="O258" s="59">
        <f>'Добыча 2021'!U217</f>
        <v>0</v>
      </c>
      <c r="P258" s="59"/>
      <c r="Q258" s="59"/>
      <c r="R258" s="59"/>
      <c r="S258" s="59"/>
      <c r="T258" s="59"/>
      <c r="U258" s="59">
        <f t="shared" si="1307"/>
        <v>0</v>
      </c>
      <c r="V258" s="127">
        <f>2022!EF256</f>
        <v>2.1000000000000001</v>
      </c>
      <c r="W258" s="59">
        <f t="shared" si="1308"/>
        <v>10</v>
      </c>
      <c r="X258" s="59">
        <f>2022!EH256</f>
        <v>0</v>
      </c>
      <c r="Y258" s="127">
        <f t="shared" si="1309"/>
        <v>0</v>
      </c>
      <c r="Z258" s="59"/>
      <c r="AA258" s="59"/>
      <c r="AB258" s="59"/>
      <c r="AC258" s="59"/>
      <c r="AD258" s="59" t="str">
        <f t="shared" si="1305"/>
        <v/>
      </c>
      <c r="AE258" s="59"/>
    </row>
    <row r="259" ht="63">
      <c r="A259" s="46">
        <v>212</v>
      </c>
      <c r="B259" s="72" t="s">
        <v>367</v>
      </c>
      <c r="C259" s="125">
        <f>2022!B257</f>
        <v>12.676</v>
      </c>
      <c r="D259" s="126">
        <f>2022!DZ257</f>
        <v>0</v>
      </c>
      <c r="E259" s="126">
        <f>2022!EA257</f>
        <v>0</v>
      </c>
      <c r="F259" s="125">
        <f>2022!ED257</f>
        <v>0</v>
      </c>
      <c r="G259" s="59">
        <f>2021!EH202</f>
        <v>0</v>
      </c>
      <c r="H259" s="127">
        <f t="shared" si="1306"/>
        <v>0</v>
      </c>
      <c r="I259" s="59"/>
      <c r="J259" s="59"/>
      <c r="K259" s="59"/>
      <c r="L259" s="59"/>
      <c r="M259" s="59"/>
      <c r="N259" s="59"/>
      <c r="O259" s="59">
        <f>'Добыча 2021'!U218</f>
        <v>0</v>
      </c>
      <c r="P259" s="59"/>
      <c r="Q259" s="59"/>
      <c r="R259" s="59"/>
      <c r="S259" s="59"/>
      <c r="T259" s="59"/>
      <c r="U259" s="59">
        <f t="shared" si="1307"/>
        <v>0</v>
      </c>
      <c r="V259" s="127">
        <f>2022!EF257</f>
        <v>0</v>
      </c>
      <c r="W259" s="59">
        <f t="shared" si="1308"/>
        <v>0</v>
      </c>
      <c r="X259" s="59">
        <f>2022!EH257</f>
        <v>0</v>
      </c>
      <c r="Y259" s="127">
        <f t="shared" si="1309"/>
        <v>0</v>
      </c>
      <c r="Z259" s="59"/>
      <c r="AA259" s="59"/>
      <c r="AB259" s="59"/>
      <c r="AC259" s="59"/>
      <c r="AD259" s="59" t="str">
        <f t="shared" si="1305"/>
        <v/>
      </c>
      <c r="AE259" s="59"/>
    </row>
    <row r="260" ht="51" customHeight="1">
      <c r="A260" s="46">
        <v>213</v>
      </c>
      <c r="B260" s="72" t="s">
        <v>368</v>
      </c>
      <c r="C260" s="125">
        <f>2022!B258</f>
        <v>40.100000000000001</v>
      </c>
      <c r="D260" s="126">
        <f>2022!DZ258</f>
        <v>0</v>
      </c>
      <c r="E260" s="126">
        <f>2022!EA258</f>
        <v>35</v>
      </c>
      <c r="F260" s="125">
        <f>2022!ED258</f>
        <v>0.87281795511221938</v>
      </c>
      <c r="G260" s="59">
        <f>2021!EH203</f>
        <v>0</v>
      </c>
      <c r="H260" s="127">
        <f t="shared" si="1306"/>
        <v>0</v>
      </c>
      <c r="I260" s="59"/>
      <c r="J260" s="59"/>
      <c r="K260" s="59"/>
      <c r="L260" s="59"/>
      <c r="M260" s="59"/>
      <c r="N260" s="59"/>
      <c r="O260" s="59">
        <f>'Добыча 2021'!U219</f>
        <v>0</v>
      </c>
      <c r="P260" s="59"/>
      <c r="Q260" s="59"/>
      <c r="R260" s="59"/>
      <c r="S260" s="59"/>
      <c r="T260" s="59"/>
      <c r="U260" s="59">
        <f t="shared" si="1307"/>
        <v>0</v>
      </c>
      <c r="V260" s="127">
        <f>2022!EF258</f>
        <v>3.5</v>
      </c>
      <c r="W260" s="59">
        <f t="shared" si="1308"/>
        <v>10</v>
      </c>
      <c r="X260" s="59">
        <f>2022!EH258</f>
        <v>0</v>
      </c>
      <c r="Y260" s="127">
        <f t="shared" si="1309"/>
        <v>0</v>
      </c>
      <c r="Z260" s="59"/>
      <c r="AA260" s="59"/>
      <c r="AB260" s="59"/>
      <c r="AC260" s="59"/>
      <c r="AD260" s="59" t="str">
        <f t="shared" si="1305"/>
        <v/>
      </c>
      <c r="AE260" s="59"/>
    </row>
    <row r="261" ht="37.5" customHeight="1">
      <c r="A261" s="46">
        <v>214</v>
      </c>
      <c r="B261" s="64" t="s">
        <v>264</v>
      </c>
      <c r="C261" s="125">
        <f>2022!B259</f>
        <v>34.82</v>
      </c>
      <c r="D261" s="126">
        <f>2022!DZ259</f>
        <v>35</v>
      </c>
      <c r="E261" s="126">
        <f>2022!EA259</f>
        <v>38</v>
      </c>
      <c r="F261" s="125">
        <f>2022!ED259</f>
        <v>1.0913268236645606</v>
      </c>
      <c r="G261" s="59">
        <f>2021!EH204</f>
        <v>2</v>
      </c>
      <c r="H261" s="127">
        <f t="shared" si="1306"/>
        <v>5.7142857142857144</v>
      </c>
      <c r="I261" s="59"/>
      <c r="J261" s="59"/>
      <c r="K261" s="59"/>
      <c r="L261" s="59"/>
      <c r="M261" s="59"/>
      <c r="N261" s="59"/>
      <c r="O261" s="59">
        <f>'Добыча 2021'!U220</f>
        <v>2</v>
      </c>
      <c r="P261" s="59"/>
      <c r="Q261" s="59"/>
      <c r="R261" s="59"/>
      <c r="S261" s="59"/>
      <c r="T261" s="59"/>
      <c r="U261" s="59">
        <f t="shared" si="1307"/>
        <v>100</v>
      </c>
      <c r="V261" s="127">
        <f>2022!EF259</f>
        <v>3.8000000000000003</v>
      </c>
      <c r="W261" s="59">
        <f t="shared" si="1308"/>
        <v>10</v>
      </c>
      <c r="X261" s="59">
        <f>2022!EH259</f>
        <v>3</v>
      </c>
      <c r="Y261" s="127">
        <f t="shared" si="1309"/>
        <v>7.8947368421052628</v>
      </c>
      <c r="Z261" s="59"/>
      <c r="AA261" s="59"/>
      <c r="AB261" s="59"/>
      <c r="AC261" s="59"/>
      <c r="AD261" s="59">
        <f t="shared" si="1305"/>
        <v>3</v>
      </c>
      <c r="AE261" s="59"/>
    </row>
    <row r="262" ht="37.5" customHeight="1">
      <c r="A262" s="46">
        <v>215</v>
      </c>
      <c r="B262" s="72" t="s">
        <v>267</v>
      </c>
      <c r="C262" s="125">
        <f>2022!B260</f>
        <v>179.86000000000001</v>
      </c>
      <c r="D262" s="126">
        <f>2022!DZ260</f>
        <v>0</v>
      </c>
      <c r="E262" s="126">
        <f>2022!EA260</f>
        <v>100</v>
      </c>
      <c r="F262" s="125">
        <f>2022!ED260</f>
        <v>0.55598799065940174</v>
      </c>
      <c r="G262" s="59">
        <f>2021!EH205</f>
        <v>0</v>
      </c>
      <c r="H262" s="127">
        <f t="shared" si="1306"/>
        <v>0</v>
      </c>
      <c r="I262" s="59"/>
      <c r="J262" s="59"/>
      <c r="K262" s="59"/>
      <c r="L262" s="59"/>
      <c r="M262" s="59"/>
      <c r="N262" s="59"/>
      <c r="O262" s="59">
        <f>'Добыча 2021'!U221</f>
        <v>0</v>
      </c>
      <c r="P262" s="59"/>
      <c r="Q262" s="59"/>
      <c r="R262" s="59"/>
      <c r="S262" s="59"/>
      <c r="T262" s="59"/>
      <c r="U262" s="59">
        <f t="shared" si="1307"/>
        <v>0</v>
      </c>
      <c r="V262" s="127">
        <f>2022!EF260</f>
        <v>10</v>
      </c>
      <c r="W262" s="59">
        <f t="shared" si="1308"/>
        <v>10</v>
      </c>
      <c r="X262" s="59">
        <f>2022!EH260</f>
        <v>0</v>
      </c>
      <c r="Y262" s="127">
        <f t="shared" si="1309"/>
        <v>0</v>
      </c>
      <c r="Z262" s="59"/>
      <c r="AA262" s="59"/>
      <c r="AB262" s="59"/>
      <c r="AC262" s="59"/>
      <c r="AD262" s="59" t="str">
        <f t="shared" si="1305"/>
        <v/>
      </c>
      <c r="AE262" s="59"/>
    </row>
    <row r="263" ht="18.75" customHeight="1">
      <c r="A263" s="92" t="s">
        <v>369</v>
      </c>
      <c r="B263" s="93"/>
      <c r="C263" s="167"/>
      <c r="D263" s="167"/>
      <c r="E263" s="526">
        <f>SUM(E16:E262)</f>
        <v>11414</v>
      </c>
      <c r="F263" s="526">
        <f t="shared" ref="F263:AE263" si="1310">SUM(F16:F262)</f>
        <v>42.44999565078718</v>
      </c>
      <c r="G263" s="526">
        <f t="shared" si="1310"/>
        <v>254</v>
      </c>
      <c r="H263" s="526">
        <f t="shared" si="1310"/>
        <v>224.18958886911133</v>
      </c>
      <c r="I263" s="167">
        <f t="shared" si="1310"/>
        <v>0</v>
      </c>
      <c r="J263" s="167">
        <f t="shared" si="1310"/>
        <v>0</v>
      </c>
      <c r="K263" s="167">
        <f t="shared" si="1310"/>
        <v>0</v>
      </c>
      <c r="L263" s="167">
        <f t="shared" si="1310"/>
        <v>0</v>
      </c>
      <c r="M263" s="167">
        <f t="shared" si="1310"/>
        <v>0</v>
      </c>
      <c r="N263" s="167">
        <f t="shared" si="1310"/>
        <v>0</v>
      </c>
      <c r="O263" s="526">
        <f t="shared" si="1310"/>
        <v>85</v>
      </c>
      <c r="P263" s="167">
        <f t="shared" si="1310"/>
        <v>0</v>
      </c>
      <c r="Q263" s="167">
        <f t="shared" si="1310"/>
        <v>0</v>
      </c>
      <c r="R263" s="167">
        <f t="shared" si="1310"/>
        <v>0</v>
      </c>
      <c r="S263" s="167">
        <f t="shared" si="1310"/>
        <v>0</v>
      </c>
      <c r="T263" s="167">
        <f t="shared" si="1310"/>
        <v>0</v>
      </c>
      <c r="U263" s="526">
        <f t="shared" si="1310"/>
        <v>836.68310742081246</v>
      </c>
      <c r="V263" s="127">
        <f t="shared" si="1310"/>
        <v>1141.4000000000001</v>
      </c>
      <c r="W263" s="167"/>
      <c r="X263" s="526">
        <f t="shared" si="1310"/>
        <v>460</v>
      </c>
      <c r="Y263" s="167"/>
      <c r="Z263" s="167">
        <f t="shared" si="1310"/>
        <v>0</v>
      </c>
      <c r="AA263" s="167">
        <f t="shared" si="1310"/>
        <v>0</v>
      </c>
      <c r="AB263" s="167">
        <f t="shared" si="1310"/>
        <v>0</v>
      </c>
      <c r="AC263" s="167">
        <f t="shared" si="1310"/>
        <v>0</v>
      </c>
      <c r="AD263" s="167">
        <f t="shared" si="1310"/>
        <v>460</v>
      </c>
      <c r="AE263" s="167">
        <f t="shared" si="1310"/>
        <v>0</v>
      </c>
    </row>
    <row r="264" ht="15.75" hidden="1">
      <c r="A264" s="92" t="s">
        <v>370</v>
      </c>
      <c r="B264" s="93"/>
      <c r="C264" s="59"/>
      <c r="D264" s="59"/>
      <c r="E264" s="59"/>
      <c r="F264" s="59"/>
      <c r="G264" s="59"/>
      <c r="H264" s="59">
        <v>52000</v>
      </c>
      <c r="I264" s="59"/>
      <c r="J264" s="59"/>
      <c r="K264" s="59"/>
      <c r="L264" s="59"/>
    </row>
    <row r="265" ht="15.75" hidden="1">
      <c r="A265" s="92" t="s">
        <v>371</v>
      </c>
      <c r="B265" s="93"/>
      <c r="C265" s="59"/>
      <c r="D265" s="59"/>
      <c r="E265" s="59"/>
      <c r="F265" s="59"/>
      <c r="G265" s="59"/>
      <c r="H265" s="59">
        <f>H264-H263</f>
        <v>51775.810411130886</v>
      </c>
      <c r="I265" s="59"/>
      <c r="J265" s="59"/>
      <c r="K265" s="59"/>
      <c r="L265" s="59"/>
    </row>
    <row r="266" ht="15.75" hidden="1">
      <c r="A266" s="92" t="s">
        <v>293</v>
      </c>
      <c r="B266" s="93"/>
      <c r="C266" s="168"/>
      <c r="D266" s="168"/>
      <c r="E266" s="168"/>
      <c r="F266" s="59"/>
      <c r="G266" s="59"/>
      <c r="H266" s="59"/>
      <c r="I266" s="59"/>
      <c r="J266" s="59"/>
      <c r="K266" s="59"/>
      <c r="L266" s="59"/>
    </row>
    <row r="267" ht="9.75" customHeight="1">
      <c r="F267" s="169"/>
      <c r="G267" s="169"/>
      <c r="H267" s="169"/>
      <c r="I267" s="169"/>
      <c r="J267" s="169"/>
      <c r="K267" s="169"/>
      <c r="L267" s="169"/>
    </row>
    <row r="268" ht="12.75" hidden="1" customHeight="1">
      <c r="A268" s="94"/>
      <c r="B268" s="95"/>
      <c r="C268" s="95"/>
      <c r="D268" s="95"/>
      <c r="F268" s="178"/>
      <c r="G268" s="178"/>
      <c r="H268" s="178"/>
      <c r="I268" s="178"/>
      <c r="J268" s="178"/>
      <c r="K268" s="178"/>
      <c r="L268" s="178"/>
    </row>
    <row r="269" ht="118.5" customHeight="1">
      <c r="A269" s="170" t="s">
        <v>461</v>
      </c>
      <c r="B269" s="170"/>
      <c r="C269" s="170"/>
      <c r="D269" s="171"/>
      <c r="E269" s="212"/>
      <c r="F269" s="174"/>
      <c r="G269" s="173" t="s">
        <v>462</v>
      </c>
      <c r="H269" s="173"/>
      <c r="I269" s="174"/>
      <c r="J269" s="175" t="s">
        <v>463</v>
      </c>
      <c r="K269" s="175"/>
      <c r="L269" s="175"/>
      <c r="M269" s="175"/>
      <c r="N269" s="175"/>
    </row>
    <row r="270" ht="20.25">
      <c r="A270" s="176"/>
      <c r="B270" s="171"/>
      <c r="C270" s="171"/>
      <c r="D270" s="171"/>
      <c r="E270" s="177" t="s">
        <v>464</v>
      </c>
      <c r="F270" s="174"/>
      <c r="G270" s="175"/>
      <c r="H270" s="174"/>
      <c r="I270" s="174"/>
      <c r="J270" s="174"/>
      <c r="K270" s="174"/>
      <c r="L270" s="174"/>
      <c r="M270" s="175"/>
      <c r="N270" s="175"/>
    </row>
    <row r="271" ht="15.75">
      <c r="F271" s="178"/>
      <c r="G271" s="178"/>
      <c r="H271" s="178"/>
      <c r="I271" s="178"/>
      <c r="J271" s="178"/>
      <c r="K271" s="178"/>
      <c r="L271" s="178"/>
    </row>
    <row r="272" ht="15.75">
      <c r="F272" s="178"/>
      <c r="G272" s="178"/>
      <c r="H272" s="178"/>
      <c r="I272" s="178"/>
      <c r="J272" s="178"/>
      <c r="K272" s="178"/>
      <c r="L272" s="178"/>
    </row>
    <row r="273" ht="15.75">
      <c r="F273" s="179"/>
      <c r="G273" s="178"/>
      <c r="H273" s="178"/>
      <c r="I273" s="178"/>
      <c r="J273" s="178"/>
      <c r="K273" s="178"/>
      <c r="L273" s="178"/>
    </row>
    <row r="274" ht="15.75">
      <c r="F274" s="179"/>
      <c r="G274" s="178"/>
      <c r="H274" s="178"/>
      <c r="I274" s="178"/>
      <c r="J274" s="178"/>
      <c r="K274" s="178"/>
      <c r="L274" s="178"/>
    </row>
    <row r="275" ht="15.75">
      <c r="F275" s="179"/>
      <c r="G275" s="178"/>
      <c r="H275" s="178"/>
      <c r="I275" s="178"/>
      <c r="J275" s="178"/>
      <c r="K275" s="178"/>
      <c r="L275" s="178"/>
    </row>
    <row r="276" ht="15.75">
      <c r="F276" s="179"/>
      <c r="G276" s="178"/>
      <c r="H276" s="178"/>
      <c r="I276" s="178"/>
      <c r="J276" s="178"/>
      <c r="K276" s="178"/>
      <c r="L276" s="178"/>
    </row>
    <row r="277" ht="15.75">
      <c r="F277" s="179"/>
      <c r="G277" s="178"/>
      <c r="H277" s="178"/>
      <c r="I277" s="178"/>
      <c r="J277" s="178"/>
      <c r="K277" s="178"/>
      <c r="L277" s="178"/>
    </row>
  </sheetData>
  <mergeCells count="110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D51:D53"/>
    <mergeCell ref="G51:G53"/>
    <mergeCell ref="H51:H53"/>
    <mergeCell ref="O51:O53"/>
    <mergeCell ref="U51:U53"/>
    <mergeCell ref="D66:D68"/>
    <mergeCell ref="G66:G68"/>
    <mergeCell ref="H66:H68"/>
    <mergeCell ref="O66:O68"/>
    <mergeCell ref="U66:U68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A264:B264"/>
    <mergeCell ref="A265:B265"/>
    <mergeCell ref="A266:B266"/>
    <mergeCell ref="A269:C26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1" useFirstPageNumber="0" usePrinterDefaults="1" verticalDpi="300"/>
  <headerFooter>
    <oddHeader>&amp;C&amp;P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75">
      <pane state="frozen" topLeftCell="B1" xSplit="1"/>
      <selection activeCell="H247" activeCellId="0" sqref="H247:Y247"/>
    </sheetView>
  </sheetViews>
  <sheetFormatPr baseColWidth="8" customHeight="1" defaultRowHeight="15.75"/>
  <cols>
    <col bestFit="1" customWidth="1" min="1" max="1" style="44" width="5.7109399999999999"/>
    <col bestFit="1" customWidth="1" min="2" max="2" style="97" width="34.710900000000002"/>
    <col bestFit="1" customWidth="1" min="3" max="3" style="43" width="9.1406299999999998"/>
    <col bestFit="1" customWidth="1" min="4" max="4" style="43" width="7.4257799999999996"/>
    <col bestFit="1" customWidth="1" min="5" max="5" style="43" width="9.8554700000000004"/>
    <col bestFit="1" customWidth="1" min="6" max="6" style="43" width="15.5703"/>
    <col bestFit="1" customWidth="1" min="7" max="7" style="97" width="7.7109399999999999"/>
    <col bestFit="1" customWidth="1" min="8" max="8" style="75" width="7.5703100000000001"/>
    <col bestFit="1" customWidth="1" min="9" max="9" style="75" width="15.140599999999999"/>
    <col bestFit="1" customWidth="1" min="10" max="10" style="75" width="8"/>
    <col bestFit="1" customWidth="1" min="11" max="11" style="75" width="11.425800000000001"/>
    <col bestFit="1" customWidth="1" min="12" max="12" style="75" width="8.8554700000000004"/>
    <col bestFit="1" customWidth="1" min="13" max="13" style="44" width="12.2852"/>
    <col bestFit="1" customWidth="1" min="14" max="14" style="44" width="6.2851600000000003"/>
    <col bestFit="1" customWidth="1" min="15" max="15" style="44" width="6.8554700000000004"/>
    <col bestFit="1" customWidth="1" min="16" max="16" style="44" width="9.1406299999999998"/>
    <col bestFit="1" customWidth="1" min="17" max="17" style="44" width="10.855499999999999"/>
    <col bestFit="1" customWidth="1" min="18" max="18" style="44" width="9.1406299999999998"/>
    <col bestFit="1" customWidth="1" min="19" max="19" style="44" width="11.5703"/>
    <col bestFit="1" customWidth="1" min="20" max="20" style="44" width="6.5703100000000001"/>
    <col bestFit="1" customWidth="1" min="21" max="21" style="44" width="9.8554700000000004"/>
    <col bestFit="1" customWidth="1" min="22" max="22" style="44" width="8.5703099999999992"/>
    <col bestFit="1" customWidth="1" min="23" max="23" style="44" width="9.1406299999999998"/>
    <col bestFit="1" customWidth="1" min="24" max="24" style="44" width="6.2851600000000003"/>
    <col bestFit="1" customWidth="1" min="25" max="27" style="44" width="9.1406299999999998"/>
    <col bestFit="1" customWidth="1" min="28" max="28" style="44" width="11.140599999999999"/>
    <col bestFit="1" customWidth="1" min="29" max="29" style="44" width="9.1406299999999998"/>
    <col bestFit="1" customWidth="1" min="30" max="30" style="44" width="12.140599999999999"/>
    <col bestFit="1" customWidth="1" min="31" max="31" style="44" width="7"/>
    <col bestFit="1" customWidth="1" min="32" max="34" style="44" width="9.1406299999999998"/>
    <col bestFit="1" customWidth="1" min="35" max="35" style="44" width="12.140599999999999"/>
    <col bestFit="1" customWidth="1" min="36" max="41" style="44" width="9.1406299999999998"/>
    <col bestFit="1" customWidth="1" min="42" max="42" style="94" width="9.1406299999999998"/>
    <col bestFit="1" customWidth="1" min="43" max="43" style="42" width="9.1406299999999998"/>
    <col bestFit="1" customWidth="1" min="44" max="257" style="44" width="9.1406299999999998"/>
  </cols>
  <sheetData>
    <row r="2" ht="15.75">
      <c r="B2" s="75" t="s">
        <v>373</v>
      </c>
      <c r="C2" s="44"/>
      <c r="D2" s="44"/>
      <c r="E2" s="44"/>
      <c r="F2" s="44"/>
      <c r="G2" s="44"/>
      <c r="H2" s="44"/>
      <c r="I2" s="44"/>
      <c r="J2" s="44"/>
      <c r="K2" s="44"/>
      <c r="L2" s="44"/>
    </row>
    <row r="3" ht="15.75">
      <c r="B3" s="75" t="s">
        <v>374</v>
      </c>
      <c r="C3" s="44"/>
      <c r="D3" s="44"/>
      <c r="E3" s="44"/>
      <c r="F3" s="44"/>
      <c r="G3" s="44"/>
      <c r="H3" s="44"/>
      <c r="I3" s="98"/>
      <c r="J3" s="98"/>
      <c r="K3" s="98"/>
      <c r="L3" s="98"/>
    </row>
    <row r="4" ht="15.75">
      <c r="B4" s="45"/>
      <c r="C4" s="98"/>
      <c r="D4" s="98"/>
      <c r="E4" s="98"/>
      <c r="F4" s="98"/>
      <c r="G4" s="98"/>
      <c r="H4" s="98"/>
      <c r="I4" s="98"/>
      <c r="J4" s="98"/>
      <c r="K4" s="98"/>
      <c r="L4" s="98"/>
    </row>
    <row r="5" ht="15.75">
      <c r="B5" s="75" t="s">
        <v>375</v>
      </c>
      <c r="C5" s="44"/>
      <c r="D5" s="44"/>
      <c r="E5" s="44"/>
      <c r="F5" s="44"/>
      <c r="G5" s="44"/>
      <c r="H5" s="44"/>
      <c r="I5" s="44"/>
      <c r="J5" s="44"/>
      <c r="K5" s="44"/>
      <c r="L5" s="44"/>
    </row>
    <row r="6" ht="15.75">
      <c r="B6" s="75" t="s">
        <v>1029</v>
      </c>
      <c r="C6" s="44"/>
      <c r="D6" s="44"/>
      <c r="E6" s="44"/>
      <c r="F6" s="44"/>
      <c r="G6" s="44"/>
      <c r="H6" s="44"/>
      <c r="I6" s="44"/>
      <c r="J6" s="44"/>
      <c r="K6" s="44"/>
      <c r="L6" s="44"/>
    </row>
    <row r="8" ht="3" customHeight="1"/>
    <row r="9" ht="26.25" customHeight="1">
      <c r="A9" s="47" t="s">
        <v>271</v>
      </c>
      <c r="B9" s="48" t="s">
        <v>272</v>
      </c>
      <c r="C9" s="99" t="s">
        <v>377</v>
      </c>
      <c r="D9" s="100" t="s">
        <v>378</v>
      </c>
      <c r="E9" s="101"/>
      <c r="F9" s="99" t="s">
        <v>379</v>
      </c>
      <c r="G9" s="48" t="s">
        <v>380</v>
      </c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7">
        <v>2022</v>
      </c>
      <c r="W9" s="47"/>
      <c r="X9" s="47"/>
      <c r="Y9" s="47"/>
      <c r="Z9" s="47"/>
      <c r="AA9" s="47"/>
      <c r="AB9" s="47"/>
      <c r="AC9" s="47"/>
      <c r="AD9" s="47"/>
      <c r="AE9" s="47"/>
    </row>
    <row r="10" ht="65.25" customHeight="1">
      <c r="A10" s="47"/>
      <c r="B10" s="48"/>
      <c r="C10" s="102"/>
      <c r="D10" s="103"/>
      <c r="E10" s="104"/>
      <c r="F10" s="102"/>
      <c r="G10" s="47" t="s">
        <v>381</v>
      </c>
      <c r="H10" s="47"/>
      <c r="I10" s="47"/>
      <c r="J10" s="47"/>
      <c r="K10" s="47"/>
      <c r="L10" s="47"/>
      <c r="M10" s="47"/>
      <c r="N10" s="47"/>
      <c r="O10" s="47" t="s">
        <v>382</v>
      </c>
      <c r="P10" s="47"/>
      <c r="Q10" s="47"/>
      <c r="R10" s="47"/>
      <c r="S10" s="47"/>
      <c r="T10" s="47"/>
      <c r="U10" s="47"/>
      <c r="V10" s="47" t="s">
        <v>383</v>
      </c>
      <c r="W10" s="47"/>
      <c r="X10" s="47" t="s">
        <v>384</v>
      </c>
      <c r="Y10" s="47"/>
      <c r="Z10" s="47"/>
      <c r="AA10" s="47"/>
      <c r="AB10" s="47"/>
      <c r="AC10" s="47"/>
      <c r="AD10" s="47"/>
      <c r="AE10" s="47"/>
    </row>
    <row r="11" ht="24.75" customHeight="1">
      <c r="A11" s="47"/>
      <c r="B11" s="48"/>
      <c r="C11" s="102"/>
      <c r="D11" s="105"/>
      <c r="E11" s="106"/>
      <c r="F11" s="102"/>
      <c r="G11" s="47" t="s">
        <v>280</v>
      </c>
      <c r="H11" s="47" t="s">
        <v>385</v>
      </c>
      <c r="I11" s="47" t="s">
        <v>386</v>
      </c>
      <c r="J11" s="47" t="s">
        <v>273</v>
      </c>
      <c r="K11" s="47"/>
      <c r="L11" s="47"/>
      <c r="M11" s="47"/>
      <c r="N11" s="47"/>
      <c r="O11" s="47" t="s">
        <v>280</v>
      </c>
      <c r="P11" s="47" t="s">
        <v>273</v>
      </c>
      <c r="Q11" s="47"/>
      <c r="R11" s="47"/>
      <c r="S11" s="47"/>
      <c r="T11" s="47"/>
      <c r="U11" s="47" t="s">
        <v>387</v>
      </c>
      <c r="V11" s="47" t="s">
        <v>280</v>
      </c>
      <c r="W11" s="47" t="s">
        <v>385</v>
      </c>
      <c r="X11" s="107" t="s">
        <v>280</v>
      </c>
      <c r="Y11" s="107" t="s">
        <v>385</v>
      </c>
      <c r="Z11" s="107" t="s">
        <v>388</v>
      </c>
      <c r="AA11" s="47" t="s">
        <v>273</v>
      </c>
      <c r="AB11" s="47"/>
      <c r="AC11" s="47"/>
      <c r="AD11" s="47"/>
      <c r="AE11" s="47"/>
    </row>
    <row r="12" ht="62.25" customHeight="1">
      <c r="A12" s="47"/>
      <c r="B12" s="48"/>
      <c r="C12" s="102"/>
      <c r="D12" s="47" t="s">
        <v>389</v>
      </c>
      <c r="E12" s="47" t="s">
        <v>390</v>
      </c>
      <c r="F12" s="102"/>
      <c r="G12" s="47"/>
      <c r="H12" s="47"/>
      <c r="I12" s="47"/>
      <c r="J12" s="47" t="s">
        <v>391</v>
      </c>
      <c r="K12" s="47"/>
      <c r="L12" s="47"/>
      <c r="M12" s="47"/>
      <c r="N12" s="47" t="s">
        <v>392</v>
      </c>
      <c r="O12" s="47"/>
      <c r="P12" s="47" t="s">
        <v>391</v>
      </c>
      <c r="Q12" s="47"/>
      <c r="R12" s="47"/>
      <c r="S12" s="47"/>
      <c r="T12" s="47" t="s">
        <v>392</v>
      </c>
      <c r="U12" s="47"/>
      <c r="V12" s="47"/>
      <c r="W12" s="47"/>
      <c r="X12" s="108"/>
      <c r="Y12" s="108"/>
      <c r="Z12" s="108"/>
      <c r="AA12" s="109" t="s">
        <v>391</v>
      </c>
      <c r="AB12" s="110"/>
      <c r="AC12" s="110"/>
      <c r="AD12" s="111"/>
      <c r="AE12" s="47" t="s">
        <v>392</v>
      </c>
    </row>
    <row r="13" ht="150.75" customHeight="1">
      <c r="A13" s="47"/>
      <c r="B13" s="48"/>
      <c r="C13" s="112"/>
      <c r="D13" s="47"/>
      <c r="E13" s="47"/>
      <c r="F13" s="112"/>
      <c r="G13" s="47"/>
      <c r="H13" s="47"/>
      <c r="I13" s="47"/>
      <c r="J13" s="47" t="s">
        <v>393</v>
      </c>
      <c r="K13" s="47" t="s">
        <v>394</v>
      </c>
      <c r="L13" s="47" t="s">
        <v>283</v>
      </c>
      <c r="M13" s="47" t="s">
        <v>395</v>
      </c>
      <c r="N13" s="47"/>
      <c r="O13" s="47"/>
      <c r="P13" s="47" t="s">
        <v>393</v>
      </c>
      <c r="Q13" s="47" t="s">
        <v>394</v>
      </c>
      <c r="R13" s="47" t="s">
        <v>283</v>
      </c>
      <c r="S13" s="47" t="s">
        <v>395</v>
      </c>
      <c r="T13" s="47"/>
      <c r="U13" s="47"/>
      <c r="V13" s="47"/>
      <c r="W13" s="47"/>
      <c r="X13" s="113"/>
      <c r="Y13" s="113"/>
      <c r="Z13" s="113"/>
      <c r="AA13" s="47" t="s">
        <v>393</v>
      </c>
      <c r="AB13" s="47" t="s">
        <v>394</v>
      </c>
      <c r="AC13" s="47" t="s">
        <v>283</v>
      </c>
      <c r="AD13" s="47" t="s">
        <v>395</v>
      </c>
      <c r="AE13" s="47"/>
      <c r="AF13" s="527"/>
    </row>
    <row r="14" ht="37.5" customHeight="1">
      <c r="A14" s="46">
        <v>1</v>
      </c>
      <c r="B14" s="76">
        <v>2</v>
      </c>
      <c r="C14" s="46">
        <v>3</v>
      </c>
      <c r="D14" s="46">
        <v>4</v>
      </c>
      <c r="E14" s="46">
        <v>5</v>
      </c>
      <c r="F14" s="46">
        <v>6</v>
      </c>
      <c r="G14" s="46">
        <v>7</v>
      </c>
      <c r="H14" s="46">
        <v>8</v>
      </c>
      <c r="I14" s="46">
        <v>9</v>
      </c>
      <c r="J14" s="46">
        <v>10</v>
      </c>
      <c r="K14" s="46">
        <v>11</v>
      </c>
      <c r="L14" s="46">
        <v>12</v>
      </c>
      <c r="M14" s="46">
        <v>13</v>
      </c>
      <c r="N14" s="46">
        <v>14</v>
      </c>
      <c r="O14" s="46">
        <v>15</v>
      </c>
      <c r="P14" s="46">
        <v>16</v>
      </c>
      <c r="Q14" s="46">
        <v>17</v>
      </c>
      <c r="R14" s="46">
        <v>18</v>
      </c>
      <c r="S14" s="46">
        <v>19</v>
      </c>
      <c r="T14" s="46">
        <v>20</v>
      </c>
      <c r="U14" s="46">
        <v>21</v>
      </c>
      <c r="V14" s="46">
        <v>22</v>
      </c>
      <c r="W14" s="46">
        <v>23</v>
      </c>
      <c r="X14" s="46">
        <v>24</v>
      </c>
      <c r="Y14" s="46">
        <v>25</v>
      </c>
      <c r="Z14" s="46">
        <v>26</v>
      </c>
      <c r="AA14" s="46">
        <v>27</v>
      </c>
      <c r="AB14" s="46">
        <v>28</v>
      </c>
      <c r="AC14" s="46">
        <v>29</v>
      </c>
      <c r="AD14" s="46">
        <v>30</v>
      </c>
      <c r="AE14" s="114">
        <v>31</v>
      </c>
      <c r="AF14" s="198" t="s">
        <v>396</v>
      </c>
      <c r="AG14" s="198" t="s">
        <v>397</v>
      </c>
      <c r="AH14" s="199" t="s">
        <v>398</v>
      </c>
      <c r="AI14" s="200" t="s">
        <v>399</v>
      </c>
      <c r="AJ14" s="198" t="s">
        <v>400</v>
      </c>
      <c r="AK14" s="198" t="s">
        <v>401</v>
      </c>
      <c r="AL14" s="201" t="s">
        <v>402</v>
      </c>
      <c r="AM14" s="201" t="s">
        <v>403</v>
      </c>
      <c r="AN14" s="202" t="s">
        <v>404</v>
      </c>
      <c r="AO14" s="119" t="s">
        <v>405</v>
      </c>
      <c r="AP14" s="46" t="s">
        <v>406</v>
      </c>
      <c r="AQ14" s="87"/>
    </row>
    <row r="15" ht="17.25" customHeight="1">
      <c r="A15" s="120"/>
      <c r="B15" s="121" t="s">
        <v>23</v>
      </c>
      <c r="C15" s="122"/>
      <c r="D15" s="122"/>
      <c r="E15" s="122"/>
      <c r="F15" s="123"/>
      <c r="G15" s="62"/>
      <c r="H15" s="62"/>
      <c r="I15" s="62"/>
      <c r="J15" s="62"/>
      <c r="K15" s="62"/>
      <c r="L15" s="62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46"/>
      <c r="AQ15" s="87"/>
    </row>
    <row r="16" ht="49.5" customHeight="1">
      <c r="A16" s="46">
        <v>1</v>
      </c>
      <c r="B16" s="58" t="s">
        <v>24</v>
      </c>
      <c r="C16" s="125">
        <f>2022!B5</f>
        <v>67.034000000000006</v>
      </c>
      <c r="D16" s="126">
        <f>2022!AM5</f>
        <v>1082</v>
      </c>
      <c r="E16" s="126">
        <f>2022!AN5</f>
        <v>1198</v>
      </c>
      <c r="F16" s="125">
        <f>2022!AQ5</f>
        <v>17.87152788137363</v>
      </c>
      <c r="G16" s="59">
        <f>2021!AX5</f>
        <v>100</v>
      </c>
      <c r="H16" s="127">
        <f t="shared" ref="H16:H79" si="1311">IF(G16&gt;0,G16/D16*100,0)</f>
        <v>9.2421441774491679</v>
      </c>
      <c r="I16" s="59"/>
      <c r="J16" s="59">
        <f>2021!BA5</f>
        <v>0</v>
      </c>
      <c r="K16" s="59"/>
      <c r="L16" s="59"/>
      <c r="M16" s="59"/>
      <c r="N16" s="59">
        <f>2021!BC5</f>
        <v>0</v>
      </c>
      <c r="O16" s="59">
        <f>'Добыча 2021'!F15</f>
        <v>67</v>
      </c>
      <c r="P16" s="59"/>
      <c r="Q16" s="59"/>
      <c r="R16" s="59"/>
      <c r="S16" s="59">
        <f>'Добыча 2021'!H15</f>
        <v>33</v>
      </c>
      <c r="T16" s="59">
        <f>'Добыча 2021'!G15</f>
        <v>34</v>
      </c>
      <c r="U16" s="59">
        <f t="shared" ref="U16:U79" si="1312">IF(G16=0,0,O16/G16*100)</f>
        <v>67</v>
      </c>
      <c r="V16" s="127">
        <f>2022!AV5</f>
        <v>299.5</v>
      </c>
      <c r="W16" s="59">
        <f t="shared" ref="W16:W79" si="1313">IF(V16&gt;1,V16/E16*100,0)</f>
        <v>25</v>
      </c>
      <c r="X16" s="59">
        <f>2022!AX5</f>
        <v>120</v>
      </c>
      <c r="Y16" s="127">
        <f t="shared" ref="Y16:Y79" si="1314">IF(X16&gt;0,X16/E16*100,0)</f>
        <v>10.016694490818031</v>
      </c>
      <c r="Z16" s="59"/>
      <c r="AA16" s="59">
        <f>2022!BA5</f>
        <v>0</v>
      </c>
      <c r="AB16" s="59"/>
      <c r="AC16" s="59"/>
      <c r="AD16" s="59"/>
      <c r="AE16" s="128">
        <f>2022!BC5</f>
        <v>0</v>
      </c>
      <c r="AF16" s="115" t="str">
        <f t="shared" ref="AF16:AF79" si="1315">IF(C16&gt;0,IF(OR(AND(C16&lt;7,F16&lt;5),E16&lt;33),IF(COUNTIF(X16:AE16,"&gt;0")&gt;0,"Ошибка!",""),""),"")</f>
        <v/>
      </c>
      <c r="AG16" s="203"/>
      <c r="AH16" s="204">
        <f t="shared" ref="AH16:AH79" si="1316">IF(AND(ISNUMBER(--C16),C16&gt;0),E16/C16,"")</f>
        <v>17.87152788137363</v>
      </c>
      <c r="AI16" s="204">
        <f t="shared" ref="AI16:AI79" si="1317">IF(AND(ISNUMBER(--E16),ISNUMBER(--AJ16)),ЧАСТНОЕ(E16*AJ16,100),"")</f>
        <v>299</v>
      </c>
      <c r="AJ16" s="205">
        <f t="shared" ref="AJ16:AJ79" si="1318">IF(AND(ISNUMBER(--C16),C16&gt;0),IF(F16&lt;=8,IF(F16&lt;=1,3,IF(F16&lt;=2,5,IF(F16&lt;=4,7,IF(F16&lt;=6,8,IF(F16&lt;=8,10,0))))),IF(F16&lt;=10,12,IF(F16&lt;=12,15,IF(F16&lt;=15,20,IF(F16&lt;=20,25,30))))),"")</f>
        <v>25</v>
      </c>
      <c r="AK16" s="205" t="str">
        <f t="shared" ref="AK16:AK79" si="1319">IF(AJ15&lt;Y15,"Норматив превышен","")</f>
        <v/>
      </c>
      <c r="AL16" s="205">
        <f t="shared" ref="AL16:AL79" si="1320">IF(ISNUMBER(X16),IF(X16&gt;0,MAX(ЧАСТНОЕ(X16*30,100),1),0),"")</f>
        <v>36</v>
      </c>
      <c r="AM16" s="205">
        <f t="shared" ref="AM16:AM79" si="1321">IF(ISNUMBER(X16),X16,"")</f>
        <v>120</v>
      </c>
      <c r="AN16" s="206" t="str">
        <f t="shared" ref="AN16:AN79" si="1322">IF(ISNUMBER(AE16),IF(AND(AM16&gt;=AE16,AL16&lt;=AE16),"","Вне норматива или не ОДОУ"),"")</f>
        <v xml:space="preserve">Вне норматива или не ОДОУ</v>
      </c>
      <c r="AO16" s="46" t="str">
        <f t="shared" ref="AO16:AO79" si="1323">IF(ISNUMBER(X16),IF(SUM(Z16:AE16)&lt;&gt;X16,"Сумма не совпадает или не ОДОУ",""),"")</f>
        <v xml:space="preserve">Сумма не совпадает или не ОДОУ</v>
      </c>
      <c r="AP16" s="46" t="str">
        <f t="shared" ref="AP16:AP79" si="1324">IF(AND(ISNUMBER(AA16),AA16&gt;0),IF(AA16&lt;=(X16*0.14999999999999999),"","Изъятие более 15% !"),"")</f>
        <v/>
      </c>
      <c r="AQ16" s="87"/>
    </row>
    <row r="17" ht="33" customHeight="1">
      <c r="A17" s="46">
        <v>2</v>
      </c>
      <c r="B17" s="60" t="s">
        <v>25</v>
      </c>
      <c r="C17" s="125">
        <f>2022!B6</f>
        <v>10.308</v>
      </c>
      <c r="D17" s="126">
        <f>2022!AM6</f>
        <v>54</v>
      </c>
      <c r="E17" s="126">
        <f>2022!AN6</f>
        <v>92</v>
      </c>
      <c r="F17" s="125">
        <f>2022!AQ6</f>
        <v>8.9251067132324415</v>
      </c>
      <c r="G17" s="59">
        <f>2021!AX6</f>
        <v>4</v>
      </c>
      <c r="H17" s="127">
        <f t="shared" si="1311"/>
        <v>7.4074074074074066</v>
      </c>
      <c r="I17" s="59"/>
      <c r="J17" s="59">
        <f>2021!BA6</f>
        <v>0</v>
      </c>
      <c r="K17" s="59"/>
      <c r="L17" s="59"/>
      <c r="M17" s="59"/>
      <c r="N17" s="59">
        <f>2021!BC6</f>
        <v>2</v>
      </c>
      <c r="O17" s="59">
        <f>'Добыча 2021'!F16</f>
        <v>3</v>
      </c>
      <c r="P17" s="59"/>
      <c r="Q17" s="59"/>
      <c r="R17" s="59"/>
      <c r="S17" s="59">
        <f>'Добыча 2021'!H16</f>
        <v>2</v>
      </c>
      <c r="T17" s="59">
        <f>'Добыча 2021'!G16</f>
        <v>1</v>
      </c>
      <c r="U17" s="59">
        <f t="shared" si="1312"/>
        <v>75</v>
      </c>
      <c r="V17" s="127">
        <f>2022!AU6</f>
        <v>11.039999999999999</v>
      </c>
      <c r="W17" s="59">
        <f t="shared" si="1313"/>
        <v>12</v>
      </c>
      <c r="X17" s="59">
        <f>2022!AX6</f>
        <v>11</v>
      </c>
      <c r="Y17" s="127">
        <f t="shared" si="1314"/>
        <v>11.956521739130435</v>
      </c>
      <c r="Z17" s="59"/>
      <c r="AA17" s="59">
        <f>2022!BA6</f>
        <v>1</v>
      </c>
      <c r="AB17" s="59"/>
      <c r="AC17" s="59"/>
      <c r="AD17" s="59">
        <f>X17-Z17-AA17-AE17</f>
        <v>6</v>
      </c>
      <c r="AE17" s="128">
        <f>2022!BC6</f>
        <v>4</v>
      </c>
      <c r="AF17" s="115" t="str">
        <f t="shared" si="1315"/>
        <v/>
      </c>
      <c r="AG17" s="203"/>
      <c r="AH17" s="204">
        <f t="shared" si="1316"/>
        <v>8.9251067132324415</v>
      </c>
      <c r="AI17" s="204">
        <f t="shared" si="1317"/>
        <v>11</v>
      </c>
      <c r="AJ17" s="205">
        <f t="shared" si="1318"/>
        <v>12</v>
      </c>
      <c r="AK17" s="205" t="str">
        <f t="shared" si="1319"/>
        <v/>
      </c>
      <c r="AL17" s="205">
        <f t="shared" si="1320"/>
        <v>3</v>
      </c>
      <c r="AM17" s="205">
        <f t="shared" si="1321"/>
        <v>11</v>
      </c>
      <c r="AN17" s="206" t="str">
        <f t="shared" si="1322"/>
        <v/>
      </c>
      <c r="AO17" s="46" t="str">
        <f t="shared" si="1323"/>
        <v/>
      </c>
      <c r="AP17" s="46" t="str">
        <f t="shared" si="1324"/>
        <v/>
      </c>
      <c r="AQ17" s="87"/>
    </row>
    <row r="18" ht="17.25" customHeight="1">
      <c r="A18" s="87"/>
      <c r="B18" s="61" t="s">
        <v>26</v>
      </c>
      <c r="C18" s="129"/>
      <c r="D18" s="130"/>
      <c r="E18" s="130"/>
      <c r="F18" s="131"/>
      <c r="G18" s="71"/>
      <c r="H18" s="127"/>
      <c r="I18" s="62"/>
      <c r="J18" s="71"/>
      <c r="K18" s="62"/>
      <c r="L18" s="132"/>
      <c r="M18" s="62"/>
      <c r="N18" s="71"/>
      <c r="O18" s="62"/>
      <c r="P18" s="62"/>
      <c r="Q18" s="62"/>
      <c r="R18" s="62"/>
      <c r="S18" s="62"/>
      <c r="T18" s="62"/>
      <c r="U18" s="59"/>
      <c r="V18" s="133"/>
      <c r="W18" s="59"/>
      <c r="X18" s="62"/>
      <c r="Y18" s="127"/>
      <c r="Z18" s="62"/>
      <c r="AA18" s="62"/>
      <c r="AB18" s="62"/>
      <c r="AC18" s="62"/>
      <c r="AD18" s="59"/>
      <c r="AE18" s="62"/>
      <c r="AF18" s="115" t="str">
        <f t="shared" si="1315"/>
        <v/>
      </c>
      <c r="AG18" s="203"/>
      <c r="AH18" s="204" t="str">
        <f t="shared" si="1316"/>
        <v/>
      </c>
      <c r="AI18" s="204" t="str">
        <f t="shared" si="1317"/>
        <v/>
      </c>
      <c r="AJ18" s="205" t="str">
        <f t="shared" si="1318"/>
        <v/>
      </c>
      <c r="AK18" s="205" t="str">
        <f t="shared" si="1319"/>
        <v/>
      </c>
      <c r="AL18" s="205" t="str">
        <f t="shared" si="1320"/>
        <v/>
      </c>
      <c r="AM18" s="205" t="str">
        <f t="shared" si="1321"/>
        <v/>
      </c>
      <c r="AN18" s="206" t="str">
        <f t="shared" si="1322"/>
        <v/>
      </c>
      <c r="AO18" s="46" t="str">
        <f t="shared" si="1323"/>
        <v/>
      </c>
      <c r="AP18" s="46" t="str">
        <f t="shared" si="1324"/>
        <v/>
      </c>
      <c r="AQ18" s="87"/>
    </row>
    <row r="19" ht="48" customHeight="1">
      <c r="A19" s="46">
        <v>3</v>
      </c>
      <c r="B19" s="58" t="s">
        <v>285</v>
      </c>
      <c r="C19" s="125">
        <f>2022!B8</f>
        <v>397.60000000000002</v>
      </c>
      <c r="D19" s="126">
        <f>2022!AM8</f>
        <v>575</v>
      </c>
      <c r="E19" s="126">
        <f>2022!AN8</f>
        <v>586</v>
      </c>
      <c r="F19" s="125">
        <f>2022!AQ8</f>
        <v>1.4738430583501005</v>
      </c>
      <c r="G19" s="59">
        <f>2021!AX8</f>
        <v>28</v>
      </c>
      <c r="H19" s="127">
        <f t="shared" si="1311"/>
        <v>4.8695652173913047</v>
      </c>
      <c r="I19" s="59"/>
      <c r="J19" s="59">
        <f>2021!BA8</f>
        <v>0</v>
      </c>
      <c r="K19" s="59"/>
      <c r="L19" s="59"/>
      <c r="M19" s="59"/>
      <c r="N19" s="59">
        <f>2021!BC8</f>
        <v>0</v>
      </c>
      <c r="O19" s="59">
        <f>'Добыча 2021'!F18</f>
        <v>16</v>
      </c>
      <c r="P19" s="59"/>
      <c r="Q19" s="59"/>
      <c r="R19" s="59"/>
      <c r="S19" s="59">
        <f>'Добыча 2021'!H18</f>
        <v>12</v>
      </c>
      <c r="T19" s="59">
        <f>'Добыча 2021'!G18</f>
        <v>4</v>
      </c>
      <c r="U19" s="59">
        <f t="shared" si="1312"/>
        <v>57.142857142857139</v>
      </c>
      <c r="V19" s="127">
        <f>2022!AU8</f>
        <v>29.300000000000001</v>
      </c>
      <c r="W19" s="59">
        <f t="shared" si="1313"/>
        <v>5</v>
      </c>
      <c r="X19" s="59">
        <f>2022!AX8</f>
        <v>29</v>
      </c>
      <c r="Y19" s="127">
        <f t="shared" si="1314"/>
        <v>4.9488054607508536</v>
      </c>
      <c r="Z19" s="59"/>
      <c r="AA19" s="59">
        <f>2022!BA8</f>
        <v>0</v>
      </c>
      <c r="AB19" s="59"/>
      <c r="AC19" s="59"/>
      <c r="AD19" s="59"/>
      <c r="AE19" s="128">
        <f>2022!BC8</f>
        <v>0</v>
      </c>
      <c r="AF19" s="115" t="str">
        <f t="shared" si="1315"/>
        <v/>
      </c>
      <c r="AG19" s="203"/>
      <c r="AH19" s="204">
        <f t="shared" si="1316"/>
        <v>1.4738430583501005</v>
      </c>
      <c r="AI19" s="204" t="e">
        <f t="shared" si="1317"/>
        <v>#NAME?</v>
      </c>
      <c r="AJ19" s="205">
        <f t="shared" si="1318"/>
        <v>5</v>
      </c>
      <c r="AK19" s="205" t="str">
        <f t="shared" si="1319"/>
        <v/>
      </c>
      <c r="AL19" s="205">
        <f t="shared" si="1320"/>
        <v>8</v>
      </c>
      <c r="AM19" s="205">
        <f t="shared" si="1321"/>
        <v>29</v>
      </c>
      <c r="AN19" s="206" t="str">
        <f t="shared" si="1322"/>
        <v xml:space="preserve">Вне норматива или не ОДОУ</v>
      </c>
      <c r="AO19" s="46" t="str">
        <f t="shared" si="1323"/>
        <v xml:space="preserve">Сумма не совпадает или не ОДОУ</v>
      </c>
      <c r="AP19" s="46" t="str">
        <f t="shared" si="1324"/>
        <v/>
      </c>
      <c r="AQ19" s="87"/>
    </row>
    <row r="20" ht="30">
      <c r="A20" s="46">
        <v>4</v>
      </c>
      <c r="B20" s="63" t="s">
        <v>28</v>
      </c>
      <c r="C20" s="125">
        <f>2022!B9</f>
        <v>236.40000000000001</v>
      </c>
      <c r="D20" s="126">
        <f>2022!AM9</f>
        <v>402</v>
      </c>
      <c r="E20" s="126">
        <f>2022!AN9</f>
        <v>401</v>
      </c>
      <c r="F20" s="125">
        <f>2022!AQ9</f>
        <v>1.6962774957698814</v>
      </c>
      <c r="G20" s="59">
        <f>2021!AX9</f>
        <v>20</v>
      </c>
      <c r="H20" s="127">
        <f t="shared" si="1311"/>
        <v>4.9751243781094532</v>
      </c>
      <c r="I20" s="59"/>
      <c r="J20" s="59">
        <f>2021!BA9</f>
        <v>3</v>
      </c>
      <c r="K20" s="59"/>
      <c r="L20" s="59"/>
      <c r="M20" s="59"/>
      <c r="N20" s="59">
        <f>2021!BC9</f>
        <v>6</v>
      </c>
      <c r="O20" s="59">
        <f>'Добыча 2021'!F19</f>
        <v>4</v>
      </c>
      <c r="P20" s="59"/>
      <c r="Q20" s="59"/>
      <c r="R20" s="59"/>
      <c r="S20" s="59">
        <f>'Добыча 2021'!H19</f>
        <v>2</v>
      </c>
      <c r="T20" s="59">
        <f>'Добыча 2021'!G19</f>
        <v>2</v>
      </c>
      <c r="U20" s="59">
        <f t="shared" si="1312"/>
        <v>20</v>
      </c>
      <c r="V20" s="127">
        <f>2022!AU9</f>
        <v>20.050000000000001</v>
      </c>
      <c r="W20" s="59">
        <f t="shared" si="1313"/>
        <v>5</v>
      </c>
      <c r="X20" s="59">
        <f>2022!AX9</f>
        <v>20</v>
      </c>
      <c r="Y20" s="127">
        <f t="shared" si="1314"/>
        <v>4.9875311720698257</v>
      </c>
      <c r="Z20" s="59"/>
      <c r="AA20" s="59">
        <f>2022!BA9</f>
        <v>2</v>
      </c>
      <c r="AB20" s="59"/>
      <c r="AC20" s="59"/>
      <c r="AD20" s="59">
        <f>X20-Z20-AA20-AE20</f>
        <v>11</v>
      </c>
      <c r="AE20" s="128">
        <f>2022!BC9</f>
        <v>7</v>
      </c>
      <c r="AF20" s="115" t="str">
        <f t="shared" si="1315"/>
        <v/>
      </c>
      <c r="AG20" s="203"/>
      <c r="AH20" s="204">
        <f t="shared" si="1316"/>
        <v>1.6962774957698814</v>
      </c>
      <c r="AI20" s="204" t="e">
        <f t="shared" si="1317"/>
        <v>#NAME?</v>
      </c>
      <c r="AJ20" s="205">
        <f t="shared" si="1318"/>
        <v>5</v>
      </c>
      <c r="AK20" s="205" t="str">
        <f t="shared" si="1319"/>
        <v/>
      </c>
      <c r="AL20" s="205">
        <f t="shared" si="1320"/>
        <v>6</v>
      </c>
      <c r="AM20" s="205">
        <f t="shared" si="1321"/>
        <v>20</v>
      </c>
      <c r="AN20" s="206" t="str">
        <f t="shared" si="1322"/>
        <v/>
      </c>
      <c r="AO20" s="46" t="str">
        <f t="shared" si="1323"/>
        <v/>
      </c>
      <c r="AP20" s="46" t="str">
        <f t="shared" si="1324"/>
        <v/>
      </c>
      <c r="AQ20" s="87"/>
    </row>
    <row r="21" ht="17.25" customHeight="1">
      <c r="A21" s="87"/>
      <c r="B21" s="61" t="s">
        <v>46</v>
      </c>
      <c r="C21" s="129"/>
      <c r="D21" s="130"/>
      <c r="E21" s="130"/>
      <c r="F21" s="134"/>
      <c r="G21" s="71"/>
      <c r="H21" s="127"/>
      <c r="I21" s="62"/>
      <c r="J21" s="71"/>
      <c r="K21" s="62"/>
      <c r="L21" s="132"/>
      <c r="M21" s="62"/>
      <c r="N21" s="71"/>
      <c r="O21" s="62"/>
      <c r="P21" s="62"/>
      <c r="Q21" s="62"/>
      <c r="R21" s="62"/>
      <c r="S21" s="62"/>
      <c r="T21" s="62"/>
      <c r="U21" s="59"/>
      <c r="V21" s="133"/>
      <c r="W21" s="59"/>
      <c r="X21" s="62"/>
      <c r="Y21" s="127"/>
      <c r="Z21" s="62"/>
      <c r="AA21" s="62"/>
      <c r="AB21" s="62"/>
      <c r="AC21" s="62"/>
      <c r="AD21" s="59"/>
      <c r="AE21" s="62"/>
      <c r="AF21" s="115" t="str">
        <f t="shared" si="1315"/>
        <v/>
      </c>
      <c r="AG21" s="203"/>
      <c r="AH21" s="204" t="str">
        <f t="shared" si="1316"/>
        <v/>
      </c>
      <c r="AI21" s="204" t="str">
        <f t="shared" si="1317"/>
        <v/>
      </c>
      <c r="AJ21" s="205" t="str">
        <f t="shared" si="1318"/>
        <v/>
      </c>
      <c r="AK21" s="205" t="str">
        <f t="shared" si="1319"/>
        <v/>
      </c>
      <c r="AL21" s="205" t="str">
        <f t="shared" si="1320"/>
        <v/>
      </c>
      <c r="AM21" s="205" t="str">
        <f t="shared" si="1321"/>
        <v/>
      </c>
      <c r="AN21" s="206" t="str">
        <f t="shared" si="1322"/>
        <v/>
      </c>
      <c r="AO21" s="46" t="str">
        <f t="shared" si="1323"/>
        <v/>
      </c>
      <c r="AP21" s="46" t="str">
        <f t="shared" si="1324"/>
        <v/>
      </c>
      <c r="AQ21" s="87"/>
    </row>
    <row r="22" ht="90">
      <c r="A22" s="46">
        <v>5</v>
      </c>
      <c r="B22" s="58" t="s">
        <v>286</v>
      </c>
      <c r="C22" s="125">
        <f>2022!B11</f>
        <v>225.40000000000001</v>
      </c>
      <c r="D22" s="126">
        <f>2022!AM11</f>
        <v>138</v>
      </c>
      <c r="E22" s="126">
        <f>2022!AN11</f>
        <v>147</v>
      </c>
      <c r="F22" s="125">
        <f>2022!AQ11</f>
        <v>0.65217391304347827</v>
      </c>
      <c r="G22" s="59">
        <f>2021!AX11</f>
        <v>4</v>
      </c>
      <c r="H22" s="127">
        <f t="shared" si="1311"/>
        <v>2.8985507246376812</v>
      </c>
      <c r="I22" s="59"/>
      <c r="J22" s="59">
        <f>2021!BA11</f>
        <v>0</v>
      </c>
      <c r="K22" s="59"/>
      <c r="L22" s="59"/>
      <c r="M22" s="59"/>
      <c r="N22" s="59">
        <f>2021!BC11</f>
        <v>0</v>
      </c>
      <c r="O22" s="59">
        <f>'Добыча 2021'!F21</f>
        <v>0</v>
      </c>
      <c r="P22" s="59"/>
      <c r="Q22" s="59"/>
      <c r="R22" s="59"/>
      <c r="S22" s="59">
        <f>'Добыча 2021'!H21</f>
        <v>0</v>
      </c>
      <c r="T22" s="59">
        <f>'Добыча 2021'!G21</f>
        <v>0</v>
      </c>
      <c r="U22" s="59">
        <f t="shared" si="1312"/>
        <v>0</v>
      </c>
      <c r="V22" s="127">
        <f>2022!AU11</f>
        <v>4.4100000000000001</v>
      </c>
      <c r="W22" s="59">
        <f t="shared" si="1313"/>
        <v>3.0000000000000004</v>
      </c>
      <c r="X22" s="59">
        <f>2022!AX11</f>
        <v>4</v>
      </c>
      <c r="Y22" s="127">
        <f t="shared" si="1314"/>
        <v>2.7210884353741496</v>
      </c>
      <c r="Z22" s="59"/>
      <c r="AA22" s="59">
        <f>2022!BA11</f>
        <v>0</v>
      </c>
      <c r="AB22" s="59"/>
      <c r="AC22" s="59"/>
      <c r="AD22" s="59"/>
      <c r="AE22" s="128">
        <f>2022!BC11</f>
        <v>0</v>
      </c>
      <c r="AF22" s="115" t="str">
        <f t="shared" si="1315"/>
        <v/>
      </c>
      <c r="AG22" s="203"/>
      <c r="AH22" s="204">
        <f t="shared" si="1316"/>
        <v>0.65217391304347827</v>
      </c>
      <c r="AI22" s="204" t="e">
        <f t="shared" si="1317"/>
        <v>#NAME?</v>
      </c>
      <c r="AJ22" s="205">
        <f t="shared" si="1318"/>
        <v>3</v>
      </c>
      <c r="AK22" s="205" t="str">
        <f t="shared" si="1319"/>
        <v/>
      </c>
      <c r="AL22" s="205">
        <f t="shared" si="1320"/>
        <v>1</v>
      </c>
      <c r="AM22" s="205">
        <f t="shared" si="1321"/>
        <v>4</v>
      </c>
      <c r="AN22" s="206" t="str">
        <f t="shared" si="1322"/>
        <v xml:space="preserve">Вне норматива или не ОДОУ</v>
      </c>
      <c r="AO22" s="46" t="str">
        <f t="shared" si="1323"/>
        <v xml:space="preserve">Сумма не совпадает или не ОДОУ</v>
      </c>
      <c r="AP22" s="46" t="str">
        <f t="shared" si="1324"/>
        <v/>
      </c>
      <c r="AQ22" s="87"/>
    </row>
    <row r="23" ht="90">
      <c r="A23" s="46">
        <v>6</v>
      </c>
      <c r="B23" s="58" t="s">
        <v>48</v>
      </c>
      <c r="C23" s="125">
        <f>2022!B12</f>
        <v>358.69999999999999</v>
      </c>
      <c r="D23" s="126">
        <f>2022!AM12</f>
        <v>360</v>
      </c>
      <c r="E23" s="126">
        <f>2022!AN12</f>
        <v>377</v>
      </c>
      <c r="F23" s="528">
        <f>2022!AQ12</f>
        <v>1.0510175634234737</v>
      </c>
      <c r="G23" s="59">
        <f>2021!AX12</f>
        <v>11</v>
      </c>
      <c r="H23" s="127">
        <f t="shared" si="1311"/>
        <v>3.0555555555555554</v>
      </c>
      <c r="I23" s="59"/>
      <c r="J23" s="59">
        <f>2021!BA12</f>
        <v>0</v>
      </c>
      <c r="K23" s="59"/>
      <c r="L23" s="59"/>
      <c r="M23" s="59"/>
      <c r="N23" s="59">
        <f>2021!BC12</f>
        <v>0</v>
      </c>
      <c r="O23" s="59">
        <f>'Добыча 2021'!F22</f>
        <v>0</v>
      </c>
      <c r="P23" s="59"/>
      <c r="Q23" s="59"/>
      <c r="R23" s="59"/>
      <c r="S23" s="59">
        <f>'Добыча 2021'!H22</f>
        <v>0</v>
      </c>
      <c r="T23" s="59">
        <f>'Добыча 2021'!G22</f>
        <v>0</v>
      </c>
      <c r="U23" s="59">
        <f t="shared" si="1312"/>
        <v>0</v>
      </c>
      <c r="V23" s="127">
        <f>2022!AU12</f>
        <v>18.850000000000001</v>
      </c>
      <c r="W23" s="59">
        <f t="shared" si="1313"/>
        <v>5</v>
      </c>
      <c r="X23" s="59">
        <f>2022!AX12</f>
        <v>18</v>
      </c>
      <c r="Y23" s="127">
        <f t="shared" si="1314"/>
        <v>4.774535809018567</v>
      </c>
      <c r="Z23" s="59"/>
      <c r="AA23" s="59">
        <f>2022!BA12</f>
        <v>0</v>
      </c>
      <c r="AB23" s="59"/>
      <c r="AC23" s="59"/>
      <c r="AD23" s="59"/>
      <c r="AE23" s="128">
        <f>2022!BC12</f>
        <v>0</v>
      </c>
      <c r="AF23" s="115" t="str">
        <f t="shared" si="1315"/>
        <v/>
      </c>
      <c r="AG23" s="203"/>
      <c r="AH23" s="204">
        <f t="shared" si="1316"/>
        <v>1.0510175634234737</v>
      </c>
      <c r="AI23" s="204" t="e">
        <f t="shared" si="1317"/>
        <v>#NAME?</v>
      </c>
      <c r="AJ23" s="205">
        <f t="shared" si="1318"/>
        <v>5</v>
      </c>
      <c r="AK23" s="205" t="str">
        <f t="shared" si="1319"/>
        <v/>
      </c>
      <c r="AL23" s="205">
        <f t="shared" si="1320"/>
        <v>5</v>
      </c>
      <c r="AM23" s="205">
        <f t="shared" si="1321"/>
        <v>18</v>
      </c>
      <c r="AN23" s="206" t="str">
        <f t="shared" si="1322"/>
        <v xml:space="preserve">Вне норматива или не ОДОУ</v>
      </c>
      <c r="AO23" s="46" t="str">
        <f t="shared" si="1323"/>
        <v xml:space="preserve">Сумма не совпадает или не ОДОУ</v>
      </c>
      <c r="AP23" s="46" t="str">
        <f t="shared" si="1324"/>
        <v/>
      </c>
      <c r="AQ23" s="87"/>
    </row>
    <row r="24" ht="30" customHeight="1">
      <c r="A24" s="46">
        <v>7</v>
      </c>
      <c r="B24" s="64" t="s">
        <v>50</v>
      </c>
      <c r="C24" s="125">
        <f>2022!B13</f>
        <v>57.560000000000002</v>
      </c>
      <c r="D24" s="126">
        <f>2022!AM13</f>
        <v>157</v>
      </c>
      <c r="E24" s="126">
        <f>2022!AN13</f>
        <v>161</v>
      </c>
      <c r="F24" s="125">
        <f>2022!AQ13</f>
        <v>2.7970813064628213</v>
      </c>
      <c r="G24" s="59">
        <f>2021!AX13</f>
        <v>10</v>
      </c>
      <c r="H24" s="127">
        <f t="shared" si="1311"/>
        <v>6.369426751592357</v>
      </c>
      <c r="I24" s="59"/>
      <c r="J24" s="59">
        <f>2021!BA13</f>
        <v>0</v>
      </c>
      <c r="K24" s="59"/>
      <c r="L24" s="59"/>
      <c r="M24" s="59"/>
      <c r="N24" s="59">
        <f>2021!BC13</f>
        <v>0</v>
      </c>
      <c r="O24" s="59">
        <f>'Добыча 2021'!F23</f>
        <v>10</v>
      </c>
      <c r="P24" s="59"/>
      <c r="Q24" s="59"/>
      <c r="R24" s="59"/>
      <c r="S24" s="59">
        <f>'Добыча 2021'!H23</f>
        <v>7</v>
      </c>
      <c r="T24" s="59">
        <f>'Добыча 2021'!G23</f>
        <v>3</v>
      </c>
      <c r="U24" s="59">
        <f t="shared" si="1312"/>
        <v>100</v>
      </c>
      <c r="V24" s="127">
        <f>2022!AU13</f>
        <v>11.270000000000001</v>
      </c>
      <c r="W24" s="59">
        <f t="shared" si="1313"/>
        <v>7.0000000000000009</v>
      </c>
      <c r="X24" s="59">
        <f>2022!AX13</f>
        <v>10</v>
      </c>
      <c r="Y24" s="127">
        <f t="shared" si="1314"/>
        <v>6.2111801242236027</v>
      </c>
      <c r="Z24" s="59"/>
      <c r="AA24" s="59">
        <f>2022!BA13</f>
        <v>0</v>
      </c>
      <c r="AB24" s="59"/>
      <c r="AC24" s="59"/>
      <c r="AD24" s="59"/>
      <c r="AE24" s="128">
        <f>2022!BC13</f>
        <v>0</v>
      </c>
      <c r="AF24" s="115" t="str">
        <f t="shared" si="1315"/>
        <v/>
      </c>
      <c r="AG24" s="203"/>
      <c r="AH24" s="204">
        <f t="shared" si="1316"/>
        <v>2.7970813064628213</v>
      </c>
      <c r="AI24" s="204" t="e">
        <f t="shared" si="1317"/>
        <v>#NAME?</v>
      </c>
      <c r="AJ24" s="205">
        <f t="shared" si="1318"/>
        <v>7</v>
      </c>
      <c r="AK24" s="205" t="str">
        <f t="shared" si="1319"/>
        <v/>
      </c>
      <c r="AL24" s="205">
        <f t="shared" si="1320"/>
        <v>3</v>
      </c>
      <c r="AM24" s="205">
        <f t="shared" si="1321"/>
        <v>10</v>
      </c>
      <c r="AN24" s="206" t="str">
        <f t="shared" si="1322"/>
        <v xml:space="preserve">Вне норматива или не ОДОУ</v>
      </c>
      <c r="AO24" s="46" t="str">
        <f t="shared" si="1323"/>
        <v xml:space="preserve">Сумма не совпадает или не ОДОУ</v>
      </c>
      <c r="AP24" s="46" t="str">
        <f t="shared" si="1324"/>
        <v/>
      </c>
      <c r="AQ24" s="87"/>
    </row>
    <row r="25" ht="90">
      <c r="A25" s="46">
        <v>8</v>
      </c>
      <c r="B25" s="64" t="s">
        <v>51</v>
      </c>
      <c r="C25" s="125">
        <f>2022!B14</f>
        <v>335.70999999999998</v>
      </c>
      <c r="D25" s="126">
        <f>2022!AM14</f>
        <v>878</v>
      </c>
      <c r="E25" s="126">
        <f>2022!AN14</f>
        <v>1301</v>
      </c>
      <c r="F25" s="125">
        <f>2022!AQ14</f>
        <v>3.8753686217270862</v>
      </c>
      <c r="G25" s="59">
        <f>2021!AX14</f>
        <v>61</v>
      </c>
      <c r="H25" s="127">
        <f t="shared" si="1311"/>
        <v>6.9476082004555808</v>
      </c>
      <c r="I25" s="59"/>
      <c r="J25" s="59">
        <f>2021!BA14</f>
        <v>0</v>
      </c>
      <c r="K25" s="59"/>
      <c r="L25" s="59"/>
      <c r="M25" s="59"/>
      <c r="N25" s="59">
        <f>2021!BC14</f>
        <v>0</v>
      </c>
      <c r="O25" s="59">
        <f>'Добыча 2021'!F24</f>
        <v>30</v>
      </c>
      <c r="P25" s="59"/>
      <c r="Q25" s="59"/>
      <c r="R25" s="59"/>
      <c r="S25" s="59">
        <f>'Добыча 2021'!H24</f>
        <v>12</v>
      </c>
      <c r="T25" s="59">
        <f>'Добыча 2021'!G24</f>
        <v>18</v>
      </c>
      <c r="U25" s="59">
        <f t="shared" si="1312"/>
        <v>49.180327868852459</v>
      </c>
      <c r="V25" s="127">
        <f>2022!AU14</f>
        <v>91.070000000000007</v>
      </c>
      <c r="W25" s="59">
        <f t="shared" si="1313"/>
        <v>7.0000000000000009</v>
      </c>
      <c r="X25" s="59">
        <f>2022!AX14</f>
        <v>91</v>
      </c>
      <c r="Y25" s="127">
        <f t="shared" si="1314"/>
        <v>6.9946195234435047</v>
      </c>
      <c r="Z25" s="59"/>
      <c r="AA25" s="59">
        <f>2022!BA14</f>
        <v>0</v>
      </c>
      <c r="AB25" s="59"/>
      <c r="AC25" s="59"/>
      <c r="AD25" s="59"/>
      <c r="AE25" s="128">
        <f>2022!BC14</f>
        <v>0</v>
      </c>
      <c r="AF25" s="115" t="str">
        <f t="shared" si="1315"/>
        <v/>
      </c>
      <c r="AG25" s="203"/>
      <c r="AH25" s="204">
        <f t="shared" si="1316"/>
        <v>3.8753686217270862</v>
      </c>
      <c r="AI25" s="204" t="e">
        <f t="shared" si="1317"/>
        <v>#NAME?</v>
      </c>
      <c r="AJ25" s="205">
        <f t="shared" si="1318"/>
        <v>7</v>
      </c>
      <c r="AK25" s="205" t="str">
        <f t="shared" si="1319"/>
        <v/>
      </c>
      <c r="AL25" s="205">
        <f t="shared" si="1320"/>
        <v>27</v>
      </c>
      <c r="AM25" s="205">
        <f t="shared" si="1321"/>
        <v>91</v>
      </c>
      <c r="AN25" s="206" t="str">
        <f t="shared" si="1322"/>
        <v xml:space="preserve">Вне норматива или не ОДОУ</v>
      </c>
      <c r="AO25" s="46" t="str">
        <f t="shared" si="1323"/>
        <v xml:space="preserve">Сумма не совпадает или не ОДОУ</v>
      </c>
      <c r="AP25" s="46" t="str">
        <f t="shared" si="1324"/>
        <v/>
      </c>
      <c r="AQ25" s="87"/>
    </row>
    <row r="26" ht="90">
      <c r="A26" s="46">
        <v>9</v>
      </c>
      <c r="B26" s="65" t="s">
        <v>287</v>
      </c>
      <c r="C26" s="125">
        <f>2022!B15</f>
        <v>164.08600000000001</v>
      </c>
      <c r="D26" s="126">
        <f>2022!AM15</f>
        <v>283</v>
      </c>
      <c r="E26" s="126">
        <f>2022!AN15</f>
        <v>276</v>
      </c>
      <c r="F26" s="125">
        <f>2022!AQ15</f>
        <v>1.682044781395122</v>
      </c>
      <c r="G26" s="59">
        <f>2021!AX15</f>
        <v>14</v>
      </c>
      <c r="H26" s="127">
        <f t="shared" si="1311"/>
        <v>4.946996466431095</v>
      </c>
      <c r="I26" s="59"/>
      <c r="J26" s="59">
        <f>2021!BA15</f>
        <v>0</v>
      </c>
      <c r="K26" s="59"/>
      <c r="L26" s="59"/>
      <c r="M26" s="59"/>
      <c r="N26" s="59">
        <f>2021!BC15</f>
        <v>0</v>
      </c>
      <c r="O26" s="59">
        <f>'Добыча 2021'!F25</f>
        <v>10</v>
      </c>
      <c r="P26" s="59"/>
      <c r="Q26" s="59"/>
      <c r="R26" s="59"/>
      <c r="S26" s="59">
        <f>'Добыча 2021'!H25</f>
        <v>6</v>
      </c>
      <c r="T26" s="59">
        <f>'Добыча 2021'!G25</f>
        <v>4</v>
      </c>
      <c r="U26" s="59">
        <f t="shared" si="1312"/>
        <v>71.428571428571431</v>
      </c>
      <c r="V26" s="127">
        <f>2022!AU15</f>
        <v>13.800000000000001</v>
      </c>
      <c r="W26" s="59">
        <f t="shared" si="1313"/>
        <v>5</v>
      </c>
      <c r="X26" s="59">
        <f>2022!AX15</f>
        <v>13</v>
      </c>
      <c r="Y26" s="127">
        <f t="shared" si="1314"/>
        <v>4.7101449275362324</v>
      </c>
      <c r="Z26" s="59"/>
      <c r="AA26" s="59">
        <f>2022!BA15</f>
        <v>0</v>
      </c>
      <c r="AB26" s="59"/>
      <c r="AC26" s="59"/>
      <c r="AD26" s="59"/>
      <c r="AE26" s="128">
        <f>2022!BC15</f>
        <v>0</v>
      </c>
      <c r="AF26" s="115" t="str">
        <f t="shared" si="1315"/>
        <v/>
      </c>
      <c r="AG26" s="203"/>
      <c r="AH26" s="204">
        <f t="shared" si="1316"/>
        <v>1.682044781395122</v>
      </c>
      <c r="AI26" s="204" t="e">
        <f t="shared" si="1317"/>
        <v>#NAME?</v>
      </c>
      <c r="AJ26" s="205">
        <f t="shared" si="1318"/>
        <v>5</v>
      </c>
      <c r="AK26" s="205" t="str">
        <f t="shared" si="1319"/>
        <v/>
      </c>
      <c r="AL26" s="205">
        <f t="shared" si="1320"/>
        <v>3</v>
      </c>
      <c r="AM26" s="205">
        <f t="shared" si="1321"/>
        <v>13</v>
      </c>
      <c r="AN26" s="206" t="str">
        <f t="shared" si="1322"/>
        <v xml:space="preserve">Вне норматива или не ОДОУ</v>
      </c>
      <c r="AO26" s="46" t="str">
        <f t="shared" si="1323"/>
        <v xml:space="preserve">Сумма не совпадает или не ОДОУ</v>
      </c>
      <c r="AP26" s="46" t="str">
        <f t="shared" si="1324"/>
        <v/>
      </c>
      <c r="AQ26" s="87"/>
    </row>
    <row r="27" ht="90">
      <c r="A27" s="46">
        <v>10</v>
      </c>
      <c r="B27" s="65" t="s">
        <v>288</v>
      </c>
      <c r="C27" s="125">
        <f>2022!B16</f>
        <v>371.93000000000001</v>
      </c>
      <c r="D27" s="126">
        <f>2022!AM16</f>
        <v>381</v>
      </c>
      <c r="E27" s="126">
        <f>2022!AN16</f>
        <v>398</v>
      </c>
      <c r="F27" s="125">
        <f>2022!AQ16</f>
        <v>1.0700938348613986</v>
      </c>
      <c r="G27" s="59">
        <f>2021!AX16</f>
        <v>19</v>
      </c>
      <c r="H27" s="127">
        <f t="shared" si="1311"/>
        <v>4.9868766404199478</v>
      </c>
      <c r="I27" s="59"/>
      <c r="J27" s="59">
        <f>2021!BA16</f>
        <v>0</v>
      </c>
      <c r="K27" s="59"/>
      <c r="L27" s="59"/>
      <c r="M27" s="59"/>
      <c r="N27" s="59">
        <f>2021!BC16</f>
        <v>0</v>
      </c>
      <c r="O27" s="59">
        <f>'Добыча 2021'!F26</f>
        <v>0</v>
      </c>
      <c r="P27" s="59"/>
      <c r="Q27" s="59"/>
      <c r="R27" s="59"/>
      <c r="S27" s="59">
        <f>'Добыча 2021'!H26</f>
        <v>0</v>
      </c>
      <c r="T27" s="59">
        <f>'Добыча 2021'!G26</f>
        <v>0</v>
      </c>
      <c r="U27" s="59">
        <f t="shared" si="1312"/>
        <v>0</v>
      </c>
      <c r="V27" s="127">
        <f>2022!AU16</f>
        <v>19.900000000000002</v>
      </c>
      <c r="W27" s="59">
        <f t="shared" si="1313"/>
        <v>5</v>
      </c>
      <c r="X27" s="59">
        <f>2022!AX16</f>
        <v>19</v>
      </c>
      <c r="Y27" s="127">
        <f t="shared" si="1314"/>
        <v>4.7738693467336679</v>
      </c>
      <c r="Z27" s="59"/>
      <c r="AA27" s="59">
        <f>2022!BA16</f>
        <v>0</v>
      </c>
      <c r="AB27" s="59"/>
      <c r="AC27" s="59"/>
      <c r="AD27" s="59"/>
      <c r="AE27" s="128">
        <f>2022!BC16</f>
        <v>0</v>
      </c>
      <c r="AF27" s="115" t="str">
        <f t="shared" si="1315"/>
        <v/>
      </c>
      <c r="AG27" s="203"/>
      <c r="AH27" s="204">
        <f t="shared" si="1316"/>
        <v>1.0700938348613986</v>
      </c>
      <c r="AI27" s="204" t="e">
        <f t="shared" si="1317"/>
        <v>#NAME?</v>
      </c>
      <c r="AJ27" s="205">
        <f t="shared" si="1318"/>
        <v>5</v>
      </c>
      <c r="AK27" s="205" t="str">
        <f t="shared" si="1319"/>
        <v/>
      </c>
      <c r="AL27" s="205">
        <f t="shared" si="1320"/>
        <v>5</v>
      </c>
      <c r="AM27" s="205">
        <f t="shared" si="1321"/>
        <v>19</v>
      </c>
      <c r="AN27" s="206" t="str">
        <f t="shared" si="1322"/>
        <v xml:space="preserve">Вне норматива или не ОДОУ</v>
      </c>
      <c r="AO27" s="46" t="str">
        <f t="shared" si="1323"/>
        <v xml:space="preserve">Сумма не совпадает или не ОДОУ</v>
      </c>
      <c r="AP27" s="46" t="str">
        <f t="shared" si="1324"/>
        <v/>
      </c>
      <c r="AQ27" s="87"/>
    </row>
    <row r="28" ht="90">
      <c r="A28" s="46">
        <v>11</v>
      </c>
      <c r="B28" s="65" t="s">
        <v>289</v>
      </c>
      <c r="C28" s="125">
        <f>2022!B17</f>
        <v>291.029</v>
      </c>
      <c r="D28" s="126">
        <f>2022!AM17</f>
        <v>699</v>
      </c>
      <c r="E28" s="126">
        <f>2022!AN17</f>
        <v>723</v>
      </c>
      <c r="F28" s="125">
        <f>2022!AQ17</f>
        <v>2.4842885073308847</v>
      </c>
      <c r="G28" s="59">
        <f>2021!AX17</f>
        <v>48</v>
      </c>
      <c r="H28" s="127">
        <f t="shared" si="1311"/>
        <v>6.866952789699571</v>
      </c>
      <c r="I28" s="59"/>
      <c r="J28" s="59">
        <f>2021!BA17</f>
        <v>0</v>
      </c>
      <c r="K28" s="59"/>
      <c r="L28" s="59"/>
      <c r="M28" s="59"/>
      <c r="N28" s="59">
        <f>2021!BC17</f>
        <v>0</v>
      </c>
      <c r="O28" s="59">
        <f>'Добыча 2021'!F27</f>
        <v>28</v>
      </c>
      <c r="P28" s="59"/>
      <c r="Q28" s="59"/>
      <c r="R28" s="59"/>
      <c r="S28" s="59">
        <f>'Добыча 2021'!H27</f>
        <v>23</v>
      </c>
      <c r="T28" s="59">
        <f>'Добыча 2021'!G27</f>
        <v>5</v>
      </c>
      <c r="U28" s="59">
        <f t="shared" si="1312"/>
        <v>58.333333333333336</v>
      </c>
      <c r="V28" s="127">
        <f>2022!AU17</f>
        <v>50.610000000000007</v>
      </c>
      <c r="W28" s="59">
        <f t="shared" si="1313"/>
        <v>7.0000000000000009</v>
      </c>
      <c r="X28" s="59">
        <f>2022!AX17</f>
        <v>50</v>
      </c>
      <c r="Y28" s="127">
        <f t="shared" si="1314"/>
        <v>6.9156293222683267</v>
      </c>
      <c r="Z28" s="59"/>
      <c r="AA28" s="59">
        <f>2022!BA17</f>
        <v>0</v>
      </c>
      <c r="AB28" s="59"/>
      <c r="AC28" s="59"/>
      <c r="AD28" s="59"/>
      <c r="AE28" s="128">
        <f>2022!BC17</f>
        <v>0</v>
      </c>
      <c r="AF28" s="115" t="str">
        <f t="shared" si="1315"/>
        <v/>
      </c>
      <c r="AG28" s="203"/>
      <c r="AH28" s="204">
        <f t="shared" si="1316"/>
        <v>2.4842885073308847</v>
      </c>
      <c r="AI28" s="204" t="e">
        <f t="shared" si="1317"/>
        <v>#NAME?</v>
      </c>
      <c r="AJ28" s="205">
        <f t="shared" si="1318"/>
        <v>7</v>
      </c>
      <c r="AK28" s="205" t="str">
        <f t="shared" si="1319"/>
        <v/>
      </c>
      <c r="AL28" s="205">
        <f t="shared" si="1320"/>
        <v>15</v>
      </c>
      <c r="AM28" s="205">
        <f t="shared" si="1321"/>
        <v>50</v>
      </c>
      <c r="AN28" s="206" t="str">
        <f t="shared" si="1322"/>
        <v xml:space="preserve">Вне норматива или не ОДОУ</v>
      </c>
      <c r="AO28" s="46" t="str">
        <f t="shared" si="1323"/>
        <v xml:space="preserve">Сумма не совпадает или не ОДОУ</v>
      </c>
      <c r="AP28" s="46" t="str">
        <f t="shared" si="1324"/>
        <v/>
      </c>
      <c r="AQ28" s="87"/>
    </row>
    <row r="29" ht="90">
      <c r="A29" s="46">
        <v>12</v>
      </c>
      <c r="B29" s="65" t="s">
        <v>407</v>
      </c>
      <c r="C29" s="125">
        <f>2022!B18</f>
        <v>170.64400000000001</v>
      </c>
      <c r="D29" s="126">
        <f>2022!AM18</f>
        <v>133</v>
      </c>
      <c r="E29" s="126">
        <f>2022!AN18</f>
        <v>138</v>
      </c>
      <c r="F29" s="125">
        <f>2022!AQ18</f>
        <v>0.8087011556222311</v>
      </c>
      <c r="G29" s="59">
        <f>2021!AX18</f>
        <v>3</v>
      </c>
      <c r="H29" s="127">
        <f t="shared" si="1311"/>
        <v>2.2556390977443606</v>
      </c>
      <c r="I29" s="59"/>
      <c r="J29" s="59">
        <f>2021!BA18</f>
        <v>0</v>
      </c>
      <c r="K29" s="59"/>
      <c r="L29" s="59"/>
      <c r="M29" s="59"/>
      <c r="N29" s="59">
        <f>2021!BC18</f>
        <v>0</v>
      </c>
      <c r="O29" s="59">
        <f>'Добыча 2021'!F28</f>
        <v>1</v>
      </c>
      <c r="P29" s="59"/>
      <c r="Q29" s="59"/>
      <c r="R29" s="59"/>
      <c r="S29" s="59">
        <f>'Добыча 2021'!H28</f>
        <v>1</v>
      </c>
      <c r="T29" s="59">
        <f>'Добыча 2021'!G28</f>
        <v>0</v>
      </c>
      <c r="U29" s="59">
        <f t="shared" si="1312"/>
        <v>33.333333333333329</v>
      </c>
      <c r="V29" s="127">
        <f>2022!AU18</f>
        <v>4.1399999999999997</v>
      </c>
      <c r="W29" s="59">
        <f t="shared" si="1313"/>
        <v>3</v>
      </c>
      <c r="X29" s="59">
        <f>2022!AX18</f>
        <v>4</v>
      </c>
      <c r="Y29" s="127">
        <f t="shared" si="1314"/>
        <v>2.8985507246376812</v>
      </c>
      <c r="Z29" s="59"/>
      <c r="AA29" s="59">
        <f>2022!BA18</f>
        <v>0</v>
      </c>
      <c r="AB29" s="59"/>
      <c r="AC29" s="59"/>
      <c r="AD29" s="59"/>
      <c r="AE29" s="128">
        <f>2022!BC18</f>
        <v>0</v>
      </c>
      <c r="AF29" s="115" t="str">
        <f t="shared" si="1315"/>
        <v/>
      </c>
      <c r="AG29" s="203"/>
      <c r="AH29" s="204">
        <f t="shared" si="1316"/>
        <v>0.8087011556222311</v>
      </c>
      <c r="AI29" s="204" t="e">
        <f t="shared" si="1317"/>
        <v>#NAME?</v>
      </c>
      <c r="AJ29" s="205">
        <f t="shared" si="1318"/>
        <v>3</v>
      </c>
      <c r="AK29" s="205" t="str">
        <f t="shared" si="1319"/>
        <v/>
      </c>
      <c r="AL29" s="205">
        <f t="shared" si="1320"/>
        <v>1</v>
      </c>
      <c r="AM29" s="205">
        <f t="shared" si="1321"/>
        <v>4</v>
      </c>
      <c r="AN29" s="206" t="str">
        <f t="shared" si="1322"/>
        <v xml:space="preserve">Вне норматива или не ОДОУ</v>
      </c>
      <c r="AO29" s="46" t="str">
        <f t="shared" si="1323"/>
        <v xml:space="preserve">Сумма не совпадает или не ОДОУ</v>
      </c>
      <c r="AP29" s="46" t="str">
        <f t="shared" si="1324"/>
        <v/>
      </c>
      <c r="AQ29" s="87"/>
    </row>
    <row r="30" ht="30" customHeight="1">
      <c r="A30" s="46">
        <v>13</v>
      </c>
      <c r="B30" s="65" t="s">
        <v>291</v>
      </c>
      <c r="C30" s="125">
        <f>2022!B19</f>
        <v>50</v>
      </c>
      <c r="D30" s="126">
        <f>2022!AM19</f>
        <v>0</v>
      </c>
      <c r="E30" s="126">
        <f>2022!AN19</f>
        <v>14</v>
      </c>
      <c r="F30" s="125">
        <f>2022!AQ19</f>
        <v>0.28000000000000003</v>
      </c>
      <c r="G30" s="59">
        <f>2021!AX19</f>
        <v>0</v>
      </c>
      <c r="H30" s="127">
        <f t="shared" si="1311"/>
        <v>0</v>
      </c>
      <c r="I30" s="59"/>
      <c r="J30" s="59">
        <f>2021!BA19</f>
        <v>0</v>
      </c>
      <c r="K30" s="59"/>
      <c r="L30" s="59"/>
      <c r="M30" s="59"/>
      <c r="N30" s="59">
        <f>2021!BC19</f>
        <v>0</v>
      </c>
      <c r="O30" s="59">
        <f>'Добыча 2021'!F29</f>
        <v>0</v>
      </c>
      <c r="P30" s="59"/>
      <c r="Q30" s="59"/>
      <c r="R30" s="59"/>
      <c r="S30" s="59">
        <f>'Добыча 2021'!H29</f>
        <v>0</v>
      </c>
      <c r="T30" s="59">
        <f>'Добыча 2021'!G29</f>
        <v>0</v>
      </c>
      <c r="U30" s="59">
        <f t="shared" si="1312"/>
        <v>0</v>
      </c>
      <c r="V30" s="127">
        <f>2022!AU19</f>
        <v>0</v>
      </c>
      <c r="W30" s="59">
        <f t="shared" si="1313"/>
        <v>0</v>
      </c>
      <c r="X30" s="59">
        <f>2022!AX19</f>
        <v>0</v>
      </c>
      <c r="Y30" s="127">
        <f t="shared" si="1314"/>
        <v>0</v>
      </c>
      <c r="Z30" s="59"/>
      <c r="AA30" s="59">
        <f>2022!BA19</f>
        <v>0</v>
      </c>
      <c r="AB30" s="59"/>
      <c r="AC30" s="59"/>
      <c r="AD30" s="59"/>
      <c r="AE30" s="128">
        <f>2022!BC19</f>
        <v>0</v>
      </c>
      <c r="AF30" s="115" t="str">
        <f t="shared" si="1315"/>
        <v/>
      </c>
      <c r="AG30" s="203"/>
      <c r="AH30" s="204">
        <f t="shared" si="1316"/>
        <v>0.28000000000000003</v>
      </c>
      <c r="AI30" s="204" t="e">
        <f t="shared" si="1317"/>
        <v>#NAME?</v>
      </c>
      <c r="AJ30" s="205">
        <f t="shared" si="1318"/>
        <v>3</v>
      </c>
      <c r="AK30" s="205" t="str">
        <f t="shared" si="1319"/>
        <v/>
      </c>
      <c r="AL30" s="205">
        <f t="shared" si="1320"/>
        <v>0</v>
      </c>
      <c r="AM30" s="205">
        <f t="shared" si="1321"/>
        <v>0</v>
      </c>
      <c r="AN30" s="206" t="str">
        <f t="shared" si="1322"/>
        <v/>
      </c>
      <c r="AO30" s="46" t="str">
        <f t="shared" si="1323"/>
        <v/>
      </c>
      <c r="AP30" s="46" t="str">
        <f t="shared" si="1324"/>
        <v/>
      </c>
      <c r="AQ30" s="87"/>
    </row>
    <row r="31" ht="51" customHeight="1">
      <c r="A31" s="46">
        <v>14</v>
      </c>
      <c r="B31" s="137" t="s">
        <v>408</v>
      </c>
      <c r="C31" s="125">
        <f>2022!B20</f>
        <v>434.36000000000001</v>
      </c>
      <c r="D31" s="138">
        <f>2022!AM20</f>
        <v>723</v>
      </c>
      <c r="E31" s="126">
        <f>2022!AN20</f>
        <v>821</v>
      </c>
      <c r="F31" s="125">
        <f>2022!AQ20</f>
        <v>1.890137213371397</v>
      </c>
      <c r="G31" s="80">
        <f>2021!AX20</f>
        <v>35</v>
      </c>
      <c r="H31" s="139">
        <f t="shared" si="1311"/>
        <v>4.8409405255878291</v>
      </c>
      <c r="I31" s="71"/>
      <c r="J31" s="80">
        <f>2021!BA20</f>
        <v>5</v>
      </c>
      <c r="K31" s="71"/>
      <c r="L31" s="140"/>
      <c r="M31" s="59"/>
      <c r="N31" s="80">
        <f>2021!BC20</f>
        <v>11</v>
      </c>
      <c r="O31" s="80">
        <f>'Добыча 2021'!F30</f>
        <v>9</v>
      </c>
      <c r="P31" s="59"/>
      <c r="Q31" s="59"/>
      <c r="R31" s="59"/>
      <c r="S31" s="80">
        <f>'Добыча 2021'!H30</f>
        <v>7</v>
      </c>
      <c r="T31" s="80">
        <f>'Добыча 2021'!G30</f>
        <v>2</v>
      </c>
      <c r="U31" s="80">
        <f t="shared" si="1312"/>
        <v>25.714285714285712</v>
      </c>
      <c r="V31" s="127">
        <f>2022!AU20</f>
        <v>41.050000000000004</v>
      </c>
      <c r="W31" s="59">
        <f t="shared" si="1313"/>
        <v>5</v>
      </c>
      <c r="X31" s="59">
        <f>2022!AX20</f>
        <v>41</v>
      </c>
      <c r="Y31" s="127">
        <f t="shared" si="1314"/>
        <v>4.9939098660170522</v>
      </c>
      <c r="Z31" s="59"/>
      <c r="AA31" s="59">
        <f>2022!BA20</f>
        <v>3</v>
      </c>
      <c r="AB31" s="59"/>
      <c r="AC31" s="59"/>
      <c r="AD31" s="59">
        <f t="shared" ref="AD31:AD68" si="1325">X31-Z31-AA31-AE31</f>
        <v>25</v>
      </c>
      <c r="AE31" s="128">
        <f>2022!BC20</f>
        <v>13</v>
      </c>
      <c r="AF31" s="115" t="str">
        <f t="shared" si="1315"/>
        <v/>
      </c>
      <c r="AG31" s="203"/>
      <c r="AH31" s="204">
        <f t="shared" si="1316"/>
        <v>1.890137213371397</v>
      </c>
      <c r="AI31" s="204" t="e">
        <f t="shared" si="1317"/>
        <v>#NAME?</v>
      </c>
      <c r="AJ31" s="205">
        <f t="shared" si="1318"/>
        <v>5</v>
      </c>
      <c r="AK31" s="205" t="str">
        <f t="shared" si="1319"/>
        <v/>
      </c>
      <c r="AL31" s="205">
        <f t="shared" si="1320"/>
        <v>12</v>
      </c>
      <c r="AM31" s="205">
        <f t="shared" si="1321"/>
        <v>41</v>
      </c>
      <c r="AN31" s="206" t="str">
        <f t="shared" si="1322"/>
        <v/>
      </c>
      <c r="AO31" s="46" t="str">
        <f t="shared" si="1323"/>
        <v/>
      </c>
      <c r="AP31" s="46" t="str">
        <f t="shared" si="1324"/>
        <v/>
      </c>
      <c r="AQ31" s="87"/>
    </row>
    <row r="32" ht="45">
      <c r="A32" s="46">
        <v>15</v>
      </c>
      <c r="B32" s="141" t="s">
        <v>409</v>
      </c>
      <c r="C32" s="125">
        <f>2022!B21</f>
        <v>182.90000000000001</v>
      </c>
      <c r="D32" s="142"/>
      <c r="E32" s="126">
        <f>2022!AN21</f>
        <v>0</v>
      </c>
      <c r="F32" s="125">
        <f>2022!AQ21</f>
        <v>0</v>
      </c>
      <c r="G32" s="82"/>
      <c r="H32" s="143"/>
      <c r="I32" s="62"/>
      <c r="J32" s="82"/>
      <c r="K32" s="62"/>
      <c r="L32" s="132"/>
      <c r="M32" s="59"/>
      <c r="N32" s="82"/>
      <c r="O32" s="82"/>
      <c r="P32" s="59"/>
      <c r="Q32" s="59"/>
      <c r="R32" s="59"/>
      <c r="S32" s="82"/>
      <c r="T32" s="82"/>
      <c r="U32" s="82"/>
      <c r="V32" s="127">
        <f>2022!AU21</f>
        <v>0</v>
      </c>
      <c r="W32" s="59">
        <f t="shared" si="1313"/>
        <v>0</v>
      </c>
      <c r="X32" s="59">
        <f>2022!AX21</f>
        <v>0</v>
      </c>
      <c r="Y32" s="127">
        <f t="shared" si="1314"/>
        <v>0</v>
      </c>
      <c r="Z32" s="59"/>
      <c r="AA32" s="59">
        <f>2022!BA21</f>
        <v>0</v>
      </c>
      <c r="AB32" s="59"/>
      <c r="AC32" s="59"/>
      <c r="AD32" s="59">
        <f t="shared" si="1325"/>
        <v>0</v>
      </c>
      <c r="AE32" s="128">
        <f>2022!BC21</f>
        <v>0</v>
      </c>
      <c r="AF32" s="115" t="str">
        <f t="shared" si="1315"/>
        <v/>
      </c>
      <c r="AG32" s="203"/>
      <c r="AH32" s="204">
        <f t="shared" si="1316"/>
        <v>0</v>
      </c>
      <c r="AI32" s="204" t="e">
        <f t="shared" si="1317"/>
        <v>#NAME?</v>
      </c>
      <c r="AJ32" s="205">
        <f t="shared" si="1318"/>
        <v>3</v>
      </c>
      <c r="AK32" s="205" t="str">
        <f t="shared" si="1319"/>
        <v/>
      </c>
      <c r="AL32" s="205">
        <f t="shared" si="1320"/>
        <v>0</v>
      </c>
      <c r="AM32" s="205">
        <f t="shared" si="1321"/>
        <v>0</v>
      </c>
      <c r="AN32" s="206" t="str">
        <f t="shared" si="1322"/>
        <v/>
      </c>
      <c r="AO32" s="46" t="str">
        <f t="shared" si="1323"/>
        <v/>
      </c>
      <c r="AP32" s="46" t="str">
        <f t="shared" si="1324"/>
        <v/>
      </c>
      <c r="AQ32" s="87"/>
    </row>
    <row r="33" ht="32.25" customHeight="1">
      <c r="A33" s="46"/>
      <c r="B33" s="61" t="s">
        <v>35</v>
      </c>
      <c r="C33" s="129"/>
      <c r="D33" s="130"/>
      <c r="E33" s="130"/>
      <c r="F33" s="131"/>
      <c r="G33" s="59"/>
      <c r="H33" s="127"/>
      <c r="I33" s="59"/>
      <c r="J33" s="59"/>
      <c r="K33" s="59"/>
      <c r="L33" s="59"/>
      <c r="M33" s="62"/>
      <c r="N33" s="59"/>
      <c r="O33" s="62"/>
      <c r="P33" s="62"/>
      <c r="Q33" s="62"/>
      <c r="R33" s="62"/>
      <c r="S33" s="62"/>
      <c r="T33" s="62"/>
      <c r="U33" s="59"/>
      <c r="V33" s="133"/>
      <c r="W33" s="59"/>
      <c r="X33" s="62"/>
      <c r="Y33" s="127"/>
      <c r="Z33" s="62"/>
      <c r="AA33" s="62"/>
      <c r="AB33" s="62"/>
      <c r="AC33" s="62"/>
      <c r="AD33" s="59"/>
      <c r="AE33" s="62"/>
      <c r="AF33" s="115" t="str">
        <f t="shared" si="1315"/>
        <v/>
      </c>
      <c r="AG33" s="203"/>
      <c r="AH33" s="204" t="str">
        <f t="shared" si="1316"/>
        <v/>
      </c>
      <c r="AI33" s="204" t="str">
        <f t="shared" si="1317"/>
        <v/>
      </c>
      <c r="AJ33" s="205" t="str">
        <f t="shared" si="1318"/>
        <v/>
      </c>
      <c r="AK33" s="205" t="str">
        <f t="shared" si="1319"/>
        <v/>
      </c>
      <c r="AL33" s="205" t="str">
        <f t="shared" si="1320"/>
        <v/>
      </c>
      <c r="AM33" s="205" t="str">
        <f t="shared" si="1321"/>
        <v/>
      </c>
      <c r="AN33" s="206" t="str">
        <f t="shared" si="1322"/>
        <v/>
      </c>
      <c r="AO33" s="46" t="str">
        <f t="shared" si="1323"/>
        <v/>
      </c>
      <c r="AP33" s="46" t="str">
        <f t="shared" si="1324"/>
        <v/>
      </c>
      <c r="AQ33" s="87"/>
    </row>
    <row r="34" ht="32.25" customHeight="1">
      <c r="A34" s="46">
        <v>16</v>
      </c>
      <c r="B34" s="58" t="s">
        <v>36</v>
      </c>
      <c r="C34" s="125">
        <f>2022!B23</f>
        <v>8592.01953125</v>
      </c>
      <c r="D34" s="126">
        <f>2022!AM23</f>
        <v>0</v>
      </c>
      <c r="E34" s="126">
        <f>2022!AN23</f>
        <v>0</v>
      </c>
      <c r="F34" s="125">
        <f>2022!AQ23</f>
        <v>0</v>
      </c>
      <c r="G34" s="59">
        <f>2021!AX22</f>
        <v>0</v>
      </c>
      <c r="H34" s="127">
        <f t="shared" si="1311"/>
        <v>0</v>
      </c>
      <c r="I34" s="59"/>
      <c r="J34" s="59">
        <f>2021!BA22</f>
        <v>0</v>
      </c>
      <c r="K34" s="59"/>
      <c r="L34" s="59"/>
      <c r="M34" s="59"/>
      <c r="N34" s="59">
        <f>2021!BC22</f>
        <v>0</v>
      </c>
      <c r="O34" s="59">
        <f>'Добыча 2021'!F32</f>
        <v>0</v>
      </c>
      <c r="P34" s="59"/>
      <c r="Q34" s="59"/>
      <c r="R34" s="59"/>
      <c r="S34" s="59">
        <f>'Добыча 2021'!H32</f>
        <v>0</v>
      </c>
      <c r="T34" s="59">
        <f>'Добыча 2021'!G32</f>
        <v>0</v>
      </c>
      <c r="U34" s="59">
        <f t="shared" si="1312"/>
        <v>0</v>
      </c>
      <c r="V34" s="127">
        <f>2022!AU23</f>
        <v>0</v>
      </c>
      <c r="W34" s="59">
        <f t="shared" si="1313"/>
        <v>0</v>
      </c>
      <c r="X34" s="59">
        <f>2022!AX23</f>
        <v>0</v>
      </c>
      <c r="Y34" s="127">
        <f t="shared" si="1314"/>
        <v>0</v>
      </c>
      <c r="Z34" s="59"/>
      <c r="AA34" s="59">
        <f>2022!BA23</f>
        <v>0</v>
      </c>
      <c r="AB34" s="59"/>
      <c r="AC34" s="59"/>
      <c r="AD34" s="59"/>
      <c r="AE34" s="128">
        <f>2022!BC23</f>
        <v>0</v>
      </c>
      <c r="AF34" s="115" t="str">
        <f t="shared" si="1315"/>
        <v/>
      </c>
      <c r="AG34" s="203"/>
      <c r="AH34" s="204">
        <f t="shared" si="1316"/>
        <v>0</v>
      </c>
      <c r="AI34" s="204" t="e">
        <f t="shared" si="1317"/>
        <v>#NAME?</v>
      </c>
      <c r="AJ34" s="205">
        <f t="shared" si="1318"/>
        <v>3</v>
      </c>
      <c r="AK34" s="205" t="str">
        <f t="shared" si="1319"/>
        <v/>
      </c>
      <c r="AL34" s="205">
        <f t="shared" si="1320"/>
        <v>0</v>
      </c>
      <c r="AM34" s="205">
        <f t="shared" si="1321"/>
        <v>0</v>
      </c>
      <c r="AN34" s="206" t="str">
        <f t="shared" si="1322"/>
        <v/>
      </c>
      <c r="AO34" s="46" t="str">
        <f t="shared" si="1323"/>
        <v/>
      </c>
      <c r="AP34" s="46" t="str">
        <f t="shared" si="1324"/>
        <v/>
      </c>
      <c r="AQ34" s="87"/>
    </row>
    <row r="35" ht="17.25">
      <c r="A35" s="46"/>
      <c r="B35" s="61" t="s">
        <v>58</v>
      </c>
      <c r="C35" s="129"/>
      <c r="D35" s="130"/>
      <c r="E35" s="130"/>
      <c r="F35" s="131"/>
      <c r="G35" s="59"/>
      <c r="H35" s="127"/>
      <c r="I35" s="59"/>
      <c r="J35" s="59"/>
      <c r="K35" s="59"/>
      <c r="L35" s="59"/>
      <c r="M35" s="71"/>
      <c r="N35" s="59"/>
      <c r="O35" s="71"/>
      <c r="P35" s="71"/>
      <c r="Q35" s="71"/>
      <c r="R35" s="71"/>
      <c r="S35" s="71"/>
      <c r="T35" s="71"/>
      <c r="U35" s="59"/>
      <c r="V35" s="144"/>
      <c r="W35" s="59"/>
      <c r="X35" s="71"/>
      <c r="Y35" s="127"/>
      <c r="Z35" s="71"/>
      <c r="AA35" s="71"/>
      <c r="AB35" s="71"/>
      <c r="AC35" s="71"/>
      <c r="AD35" s="59"/>
      <c r="AE35" s="71"/>
      <c r="AF35" s="115" t="str">
        <f t="shared" si="1315"/>
        <v/>
      </c>
      <c r="AG35" s="203"/>
      <c r="AH35" s="204" t="str">
        <f t="shared" si="1316"/>
        <v/>
      </c>
      <c r="AI35" s="204" t="str">
        <f t="shared" si="1317"/>
        <v/>
      </c>
      <c r="AJ35" s="205" t="str">
        <f t="shared" si="1318"/>
        <v/>
      </c>
      <c r="AK35" s="205" t="str">
        <f t="shared" si="1319"/>
        <v/>
      </c>
      <c r="AL35" s="205" t="str">
        <f t="shared" si="1320"/>
        <v/>
      </c>
      <c r="AM35" s="205" t="str">
        <f t="shared" si="1321"/>
        <v/>
      </c>
      <c r="AN35" s="206" t="str">
        <f t="shared" si="1322"/>
        <v/>
      </c>
      <c r="AO35" s="46" t="str">
        <f t="shared" si="1323"/>
        <v/>
      </c>
      <c r="AP35" s="46" t="str">
        <f t="shared" si="1324"/>
        <v/>
      </c>
      <c r="AQ35" s="87"/>
    </row>
    <row r="36" ht="90">
      <c r="A36" s="46">
        <v>17</v>
      </c>
      <c r="B36" s="72" t="s">
        <v>60</v>
      </c>
      <c r="C36" s="125">
        <f>2022!B26</f>
        <v>1576.173</v>
      </c>
      <c r="D36" s="126">
        <f>2022!AM26</f>
        <v>1949</v>
      </c>
      <c r="E36" s="126">
        <f>2022!AN26</f>
        <v>2383</v>
      </c>
      <c r="F36" s="125">
        <f>2022!AQ26</f>
        <v>1.5118898750327534</v>
      </c>
      <c r="G36" s="59">
        <f>2021!AX25</f>
        <v>97</v>
      </c>
      <c r="H36" s="127">
        <f t="shared" si="1311"/>
        <v>4.9769112365315546</v>
      </c>
      <c r="I36" s="59"/>
      <c r="J36" s="59">
        <f>2021!BA25</f>
        <v>0</v>
      </c>
      <c r="K36" s="59"/>
      <c r="L36" s="59"/>
      <c r="M36" s="59"/>
      <c r="N36" s="59">
        <f>2021!BC25</f>
        <v>0</v>
      </c>
      <c r="O36" s="59">
        <f>'Добыча 2021'!F35</f>
        <v>68</v>
      </c>
      <c r="P36" s="59"/>
      <c r="Q36" s="59"/>
      <c r="R36" s="59"/>
      <c r="S36" s="59">
        <f>'Добыча 2021'!H35</f>
        <v>42</v>
      </c>
      <c r="T36" s="59">
        <f>'Добыча 2021'!G35</f>
        <v>26</v>
      </c>
      <c r="U36" s="59">
        <f t="shared" si="1312"/>
        <v>70.103092783505147</v>
      </c>
      <c r="V36" s="127">
        <f>2022!AU26</f>
        <v>119.15000000000001</v>
      </c>
      <c r="W36" s="59">
        <f t="shared" si="1313"/>
        <v>5</v>
      </c>
      <c r="X36" s="59">
        <f>2022!AX26</f>
        <v>119</v>
      </c>
      <c r="Y36" s="127">
        <f t="shared" si="1314"/>
        <v>4.9937054133445233</v>
      </c>
      <c r="Z36" s="59"/>
      <c r="AA36" s="59">
        <f>2022!BA26</f>
        <v>0</v>
      </c>
      <c r="AB36" s="59"/>
      <c r="AC36" s="59"/>
      <c r="AD36" s="59"/>
      <c r="AE36" s="128">
        <f>2022!BC26</f>
        <v>0</v>
      </c>
      <c r="AF36" s="115" t="str">
        <f t="shared" si="1315"/>
        <v/>
      </c>
      <c r="AG36" s="203"/>
      <c r="AH36" s="204">
        <f t="shared" si="1316"/>
        <v>1.5118898750327534</v>
      </c>
      <c r="AI36" s="204" t="e">
        <f t="shared" si="1317"/>
        <v>#NAME?</v>
      </c>
      <c r="AJ36" s="205">
        <f t="shared" si="1318"/>
        <v>5</v>
      </c>
      <c r="AK36" s="205" t="str">
        <f t="shared" si="1319"/>
        <v/>
      </c>
      <c r="AL36" s="205">
        <f t="shared" si="1320"/>
        <v>35</v>
      </c>
      <c r="AM36" s="205">
        <f t="shared" si="1321"/>
        <v>119</v>
      </c>
      <c r="AN36" s="206" t="str">
        <f t="shared" si="1322"/>
        <v xml:space="preserve">Вне норматива или не ОДОУ</v>
      </c>
      <c r="AO36" s="46" t="str">
        <f t="shared" si="1323"/>
        <v xml:space="preserve">Сумма не совпадает или не ОДОУ</v>
      </c>
      <c r="AP36" s="46" t="str">
        <f t="shared" si="1324"/>
        <v/>
      </c>
      <c r="AQ36" s="87"/>
    </row>
    <row r="37" ht="90">
      <c r="A37" s="46">
        <v>18</v>
      </c>
      <c r="B37" s="72" t="s">
        <v>59</v>
      </c>
      <c r="C37" s="125">
        <f>2022!B27</f>
        <v>116.81</v>
      </c>
      <c r="D37" s="126">
        <f>2022!AM27</f>
        <v>625</v>
      </c>
      <c r="E37" s="126">
        <f>2022!AN27</f>
        <v>632</v>
      </c>
      <c r="F37" s="125">
        <f>2022!AQ27</f>
        <v>5.4104956767400054</v>
      </c>
      <c r="G37" s="59">
        <f>2021!AX26</f>
        <v>50</v>
      </c>
      <c r="H37" s="127">
        <f t="shared" si="1311"/>
        <v>8</v>
      </c>
      <c r="I37" s="59"/>
      <c r="J37" s="59">
        <f>2021!BA26</f>
        <v>0</v>
      </c>
      <c r="K37" s="59"/>
      <c r="L37" s="59"/>
      <c r="M37" s="59"/>
      <c r="N37" s="59">
        <f>2021!BC26</f>
        <v>0</v>
      </c>
      <c r="O37" s="59">
        <f>'Добыча 2021'!F36</f>
        <v>38</v>
      </c>
      <c r="P37" s="59"/>
      <c r="Q37" s="59"/>
      <c r="R37" s="59"/>
      <c r="S37" s="59">
        <f>'Добыча 2021'!H36</f>
        <v>17</v>
      </c>
      <c r="T37" s="59">
        <f>'Добыча 2021'!G36</f>
        <v>21</v>
      </c>
      <c r="U37" s="59">
        <f t="shared" si="1312"/>
        <v>76</v>
      </c>
      <c r="V37" s="127">
        <f>2022!AU27</f>
        <v>50.560000000000002</v>
      </c>
      <c r="W37" s="59">
        <f t="shared" si="1313"/>
        <v>8</v>
      </c>
      <c r="X37" s="59">
        <f>2022!AX27</f>
        <v>50</v>
      </c>
      <c r="Y37" s="127">
        <f t="shared" si="1314"/>
        <v>7.9113924050632916</v>
      </c>
      <c r="Z37" s="59"/>
      <c r="AA37" s="59">
        <f>2022!BA27</f>
        <v>0</v>
      </c>
      <c r="AB37" s="59"/>
      <c r="AC37" s="59"/>
      <c r="AD37" s="59"/>
      <c r="AE37" s="128">
        <f>2022!BC27</f>
        <v>0</v>
      </c>
      <c r="AF37" s="115" t="str">
        <f t="shared" si="1315"/>
        <v/>
      </c>
      <c r="AG37" s="203"/>
      <c r="AH37" s="204">
        <f t="shared" si="1316"/>
        <v>5.4104956767400054</v>
      </c>
      <c r="AI37" s="204" t="e">
        <f t="shared" si="1317"/>
        <v>#NAME?</v>
      </c>
      <c r="AJ37" s="205">
        <f t="shared" si="1318"/>
        <v>8</v>
      </c>
      <c r="AK37" s="205" t="str">
        <f t="shared" si="1319"/>
        <v/>
      </c>
      <c r="AL37" s="205">
        <f t="shared" si="1320"/>
        <v>15</v>
      </c>
      <c r="AM37" s="205">
        <f t="shared" si="1321"/>
        <v>50</v>
      </c>
      <c r="AN37" s="206" t="str">
        <f t="shared" si="1322"/>
        <v xml:space="preserve">Вне норматива или не ОДОУ</v>
      </c>
      <c r="AO37" s="46" t="str">
        <f t="shared" si="1323"/>
        <v xml:space="preserve">Сумма не совпадает или не ОДОУ</v>
      </c>
      <c r="AP37" s="46" t="str">
        <f t="shared" si="1324"/>
        <v/>
      </c>
      <c r="AQ37" s="87"/>
    </row>
    <row r="38" ht="30.75" customHeight="1">
      <c r="A38" s="46">
        <v>19</v>
      </c>
      <c r="B38" s="72" t="s">
        <v>294</v>
      </c>
      <c r="C38" s="125">
        <f>2022!B28</f>
        <v>109.2</v>
      </c>
      <c r="D38" s="126">
        <f>2022!AM28</f>
        <v>350</v>
      </c>
      <c r="E38" s="126">
        <f>2022!AN28</f>
        <v>377</v>
      </c>
      <c r="F38" s="125">
        <f>2022!AQ28</f>
        <v>3.4523809523809521</v>
      </c>
      <c r="G38" s="59">
        <f>2021!AX27</f>
        <v>24</v>
      </c>
      <c r="H38" s="127">
        <f t="shared" si="1311"/>
        <v>6.8571428571428577</v>
      </c>
      <c r="I38" s="59"/>
      <c r="J38" s="59">
        <f>2021!BA27</f>
        <v>0</v>
      </c>
      <c r="K38" s="59"/>
      <c r="L38" s="59"/>
      <c r="M38" s="59"/>
      <c r="N38" s="59">
        <f>2021!BC27</f>
        <v>0</v>
      </c>
      <c r="O38" s="59">
        <f>'Добыча 2021'!F37</f>
        <v>12</v>
      </c>
      <c r="P38" s="59"/>
      <c r="Q38" s="59"/>
      <c r="R38" s="59"/>
      <c r="S38" s="59">
        <f>'Добыча 2021'!H37</f>
        <v>8</v>
      </c>
      <c r="T38" s="59">
        <f>'Добыча 2021'!G37</f>
        <v>4</v>
      </c>
      <c r="U38" s="59">
        <f t="shared" si="1312"/>
        <v>50</v>
      </c>
      <c r="V38" s="127">
        <f>2022!AU28</f>
        <v>26.390000000000004</v>
      </c>
      <c r="W38" s="59">
        <f t="shared" si="1313"/>
        <v>7.0000000000000009</v>
      </c>
      <c r="X38" s="59">
        <f>2022!AX28</f>
        <v>26</v>
      </c>
      <c r="Y38" s="127">
        <f t="shared" si="1314"/>
        <v>6.8965517241379306</v>
      </c>
      <c r="Z38" s="59"/>
      <c r="AA38" s="59">
        <f>2022!BA28</f>
        <v>0</v>
      </c>
      <c r="AB38" s="59"/>
      <c r="AC38" s="59"/>
      <c r="AD38" s="59"/>
      <c r="AE38" s="128">
        <f>2022!BC28</f>
        <v>0</v>
      </c>
      <c r="AF38" s="115" t="str">
        <f t="shared" si="1315"/>
        <v/>
      </c>
      <c r="AG38" s="203"/>
      <c r="AH38" s="204">
        <f t="shared" si="1316"/>
        <v>3.4523809523809521</v>
      </c>
      <c r="AI38" s="204" t="e">
        <f t="shared" si="1317"/>
        <v>#NAME?</v>
      </c>
      <c r="AJ38" s="205">
        <f t="shared" si="1318"/>
        <v>7</v>
      </c>
      <c r="AK38" s="205" t="str">
        <f t="shared" si="1319"/>
        <v/>
      </c>
      <c r="AL38" s="205">
        <f t="shared" si="1320"/>
        <v>7</v>
      </c>
      <c r="AM38" s="205">
        <f t="shared" si="1321"/>
        <v>26</v>
      </c>
      <c r="AN38" s="206" t="str">
        <f t="shared" si="1322"/>
        <v xml:space="preserve">Вне норматива или не ОДОУ</v>
      </c>
      <c r="AO38" s="46" t="str">
        <f t="shared" si="1323"/>
        <v xml:space="preserve">Сумма не совпадает или не ОДОУ</v>
      </c>
      <c r="AP38" s="46" t="str">
        <f t="shared" si="1324"/>
        <v/>
      </c>
      <c r="AQ38" s="87"/>
    </row>
    <row r="39" ht="30">
      <c r="A39" s="87">
        <v>20</v>
      </c>
      <c r="B39" s="63" t="s">
        <v>62</v>
      </c>
      <c r="C39" s="125">
        <f>2022!B29</f>
        <v>395.19999999999999</v>
      </c>
      <c r="D39" s="126">
        <f>2022!AM29</f>
        <v>419</v>
      </c>
      <c r="E39" s="126">
        <f>2022!AN29</f>
        <v>644</v>
      </c>
      <c r="F39" s="125">
        <f>2022!AQ29</f>
        <v>1.6295546558704455</v>
      </c>
      <c r="G39" s="59">
        <f>2021!AX28</f>
        <v>12</v>
      </c>
      <c r="H39" s="127">
        <f t="shared" si="1311"/>
        <v>2.8639618138424821</v>
      </c>
      <c r="I39" s="62"/>
      <c r="J39" s="59">
        <f>2021!BA28</f>
        <v>1</v>
      </c>
      <c r="K39" s="62"/>
      <c r="L39" s="132"/>
      <c r="M39" s="59"/>
      <c r="N39" s="59">
        <f>2021!BC28</f>
        <v>4</v>
      </c>
      <c r="O39" s="59">
        <f>'Добыча 2021'!F38</f>
        <v>9</v>
      </c>
      <c r="P39" s="59"/>
      <c r="Q39" s="59"/>
      <c r="R39" s="59"/>
      <c r="S39" s="59">
        <f>'Добыча 2021'!H38</f>
        <v>9</v>
      </c>
      <c r="T39" s="59">
        <f>'Добыча 2021'!G38</f>
        <v>3</v>
      </c>
      <c r="U39" s="59">
        <f t="shared" si="1312"/>
        <v>75</v>
      </c>
      <c r="V39" s="127">
        <f>2022!AU29</f>
        <v>32.200000000000003</v>
      </c>
      <c r="W39" s="59">
        <f t="shared" si="1313"/>
        <v>5</v>
      </c>
      <c r="X39" s="59">
        <f>2022!AX29</f>
        <v>32</v>
      </c>
      <c r="Y39" s="127">
        <f t="shared" si="1314"/>
        <v>4.9689440993788816</v>
      </c>
      <c r="Z39" s="59"/>
      <c r="AA39" s="59">
        <f>2022!BA29</f>
        <v>4</v>
      </c>
      <c r="AB39" s="59"/>
      <c r="AC39" s="59"/>
      <c r="AD39" s="59">
        <f t="shared" si="1325"/>
        <v>18</v>
      </c>
      <c r="AE39" s="128">
        <f>2022!BC29</f>
        <v>10</v>
      </c>
      <c r="AF39" s="115" t="str">
        <f t="shared" si="1315"/>
        <v/>
      </c>
      <c r="AG39" s="203"/>
      <c r="AH39" s="204">
        <f t="shared" si="1316"/>
        <v>1.6295546558704455</v>
      </c>
      <c r="AI39" s="204" t="e">
        <f t="shared" si="1317"/>
        <v>#NAME?</v>
      </c>
      <c r="AJ39" s="205">
        <f t="shared" si="1318"/>
        <v>5</v>
      </c>
      <c r="AK39" s="205" t="str">
        <f t="shared" si="1319"/>
        <v/>
      </c>
      <c r="AL39" s="205">
        <f t="shared" si="1320"/>
        <v>9</v>
      </c>
      <c r="AM39" s="205">
        <f t="shared" si="1321"/>
        <v>32</v>
      </c>
      <c r="AN39" s="206" t="str">
        <f t="shared" si="1322"/>
        <v/>
      </c>
      <c r="AO39" s="46" t="str">
        <f t="shared" si="1323"/>
        <v/>
      </c>
      <c r="AP39" s="46" t="str">
        <f t="shared" si="1324"/>
        <v/>
      </c>
      <c r="AQ39" s="87"/>
    </row>
    <row r="40" ht="17.25">
      <c r="A40" s="46"/>
      <c r="B40" s="61" t="s">
        <v>63</v>
      </c>
      <c r="C40" s="129"/>
      <c r="D40" s="130"/>
      <c r="E40" s="130"/>
      <c r="F40" s="131"/>
      <c r="G40" s="59"/>
      <c r="H40" s="127"/>
      <c r="I40" s="59"/>
      <c r="J40" s="59"/>
      <c r="K40" s="59"/>
      <c r="L40" s="59"/>
      <c r="M40" s="71"/>
      <c r="N40" s="59"/>
      <c r="O40" s="71"/>
      <c r="P40" s="71"/>
      <c r="Q40" s="71"/>
      <c r="R40" s="71"/>
      <c r="S40" s="71"/>
      <c r="T40" s="71"/>
      <c r="U40" s="59"/>
      <c r="V40" s="144"/>
      <c r="W40" s="59"/>
      <c r="X40" s="71"/>
      <c r="Y40" s="127"/>
      <c r="Z40" s="71"/>
      <c r="AA40" s="71"/>
      <c r="AB40" s="71"/>
      <c r="AC40" s="71"/>
      <c r="AD40" s="59"/>
      <c r="AE40" s="71"/>
      <c r="AF40" s="115" t="str">
        <f t="shared" si="1315"/>
        <v/>
      </c>
      <c r="AG40" s="203"/>
      <c r="AH40" s="204" t="str">
        <f t="shared" si="1316"/>
        <v/>
      </c>
      <c r="AI40" s="204" t="str">
        <f t="shared" si="1317"/>
        <v/>
      </c>
      <c r="AJ40" s="205" t="str">
        <f t="shared" si="1318"/>
        <v/>
      </c>
      <c r="AK40" s="205" t="str">
        <f t="shared" si="1319"/>
        <v/>
      </c>
      <c r="AL40" s="205" t="str">
        <f t="shared" si="1320"/>
        <v/>
      </c>
      <c r="AM40" s="205" t="str">
        <f t="shared" si="1321"/>
        <v/>
      </c>
      <c r="AN40" s="206" t="str">
        <f t="shared" si="1322"/>
        <v/>
      </c>
      <c r="AO40" s="46" t="str">
        <f t="shared" si="1323"/>
        <v/>
      </c>
      <c r="AP40" s="46" t="str">
        <f t="shared" si="1324"/>
        <v/>
      </c>
      <c r="AQ40" s="87"/>
    </row>
    <row r="41" ht="90">
      <c r="A41" s="46">
        <v>21</v>
      </c>
      <c r="B41" s="72" t="s">
        <v>295</v>
      </c>
      <c r="C41" s="125">
        <f>2022!B31</f>
        <v>375.81700000000001</v>
      </c>
      <c r="D41" s="126">
        <f>2022!AM31</f>
        <v>1470</v>
      </c>
      <c r="E41" s="126">
        <f>2022!AN31</f>
        <v>1498</v>
      </c>
      <c r="F41" s="125">
        <f>2022!AQ31</f>
        <v>3.9859825393742168</v>
      </c>
      <c r="G41" s="59">
        <f>2021!AX30</f>
        <v>102</v>
      </c>
      <c r="H41" s="127">
        <f t="shared" si="1311"/>
        <v>6.9387755102040813</v>
      </c>
      <c r="I41" s="59"/>
      <c r="J41" s="59">
        <f>2021!BA30</f>
        <v>0</v>
      </c>
      <c r="K41" s="59"/>
      <c r="L41" s="59"/>
      <c r="M41" s="59"/>
      <c r="N41" s="59">
        <f>2021!BC29</f>
        <v>0</v>
      </c>
      <c r="O41" s="59">
        <f>'Добыча 2021'!F40</f>
        <v>61</v>
      </c>
      <c r="P41" s="59"/>
      <c r="Q41" s="59"/>
      <c r="R41" s="59"/>
      <c r="S41" s="59">
        <f>'Добыча 2021'!H40</f>
        <v>32</v>
      </c>
      <c r="T41" s="59">
        <f>'Добыча 2021'!G40</f>
        <v>29</v>
      </c>
      <c r="U41" s="59">
        <f t="shared" si="1312"/>
        <v>59.803921568627452</v>
      </c>
      <c r="V41" s="127">
        <f>2022!AU31</f>
        <v>104.86000000000001</v>
      </c>
      <c r="W41" s="59">
        <f t="shared" si="1313"/>
        <v>7.0000000000000009</v>
      </c>
      <c r="X41" s="59">
        <f>2022!AX31</f>
        <v>104</v>
      </c>
      <c r="Y41" s="127">
        <f t="shared" si="1314"/>
        <v>6.9425901201602134</v>
      </c>
      <c r="Z41" s="59"/>
      <c r="AA41" s="59">
        <f>2022!BA31</f>
        <v>0</v>
      </c>
      <c r="AB41" s="59"/>
      <c r="AC41" s="59"/>
      <c r="AD41" s="59"/>
      <c r="AE41" s="128">
        <f>2022!BC31</f>
        <v>0</v>
      </c>
      <c r="AF41" s="115" t="str">
        <f t="shared" si="1315"/>
        <v/>
      </c>
      <c r="AG41" s="203"/>
      <c r="AH41" s="204">
        <f t="shared" si="1316"/>
        <v>3.9859825393742168</v>
      </c>
      <c r="AI41" s="204" t="e">
        <f t="shared" si="1317"/>
        <v>#NAME?</v>
      </c>
      <c r="AJ41" s="205">
        <f t="shared" si="1318"/>
        <v>7</v>
      </c>
      <c r="AK41" s="205" t="str">
        <f t="shared" si="1319"/>
        <v/>
      </c>
      <c r="AL41" s="205">
        <f t="shared" si="1320"/>
        <v>31</v>
      </c>
      <c r="AM41" s="205">
        <f t="shared" si="1321"/>
        <v>104</v>
      </c>
      <c r="AN41" s="206" t="str">
        <f t="shared" si="1322"/>
        <v xml:space="preserve">Вне норматива или не ОДОУ</v>
      </c>
      <c r="AO41" s="46" t="str">
        <f t="shared" si="1323"/>
        <v xml:space="preserve">Сумма не совпадает или не ОДОУ</v>
      </c>
      <c r="AP41" s="46" t="str">
        <f t="shared" si="1324"/>
        <v/>
      </c>
      <c r="AQ41" s="87"/>
    </row>
    <row r="42" ht="50.25" customHeight="1">
      <c r="A42" s="46">
        <v>22</v>
      </c>
      <c r="B42" s="72" t="s">
        <v>296</v>
      </c>
      <c r="C42" s="125">
        <f>2022!B32</f>
        <v>242.90000000000001</v>
      </c>
      <c r="D42" s="126">
        <f>2022!AM32</f>
        <v>3610</v>
      </c>
      <c r="E42" s="126">
        <f>2022!AN32</f>
        <v>3894</v>
      </c>
      <c r="F42" s="125">
        <f>2022!AQ32</f>
        <v>16.031288596130093</v>
      </c>
      <c r="G42" s="59">
        <f>2021!AX31</f>
        <v>540</v>
      </c>
      <c r="H42" s="127">
        <f t="shared" si="1311"/>
        <v>14.958448753462603</v>
      </c>
      <c r="I42" s="59"/>
      <c r="J42" s="59">
        <f>2021!BA31</f>
        <v>0</v>
      </c>
      <c r="K42" s="59"/>
      <c r="L42" s="59"/>
      <c r="M42" s="59"/>
      <c r="N42" s="59">
        <f>2021!BC30</f>
        <v>0</v>
      </c>
      <c r="O42" s="59">
        <f>'Добыча 2021'!F41</f>
        <v>540</v>
      </c>
      <c r="P42" s="59"/>
      <c r="Q42" s="59"/>
      <c r="R42" s="59"/>
      <c r="S42" s="59">
        <f>'Добыча 2021'!H41</f>
        <v>280</v>
      </c>
      <c r="T42" s="59">
        <f>'Добыча 2021'!G41</f>
        <v>260</v>
      </c>
      <c r="U42" s="59">
        <f t="shared" si="1312"/>
        <v>100</v>
      </c>
      <c r="V42" s="127">
        <f>2022!AV32</f>
        <v>973.5</v>
      </c>
      <c r="W42" s="59">
        <f t="shared" si="1313"/>
        <v>25</v>
      </c>
      <c r="X42" s="59">
        <f>2022!AX32</f>
        <v>500</v>
      </c>
      <c r="Y42" s="127">
        <f t="shared" si="1314"/>
        <v>12.840267077555211</v>
      </c>
      <c r="Z42" s="59"/>
      <c r="AA42" s="59">
        <f>2022!BA32</f>
        <v>0</v>
      </c>
      <c r="AB42" s="59"/>
      <c r="AC42" s="59"/>
      <c r="AD42" s="59"/>
      <c r="AE42" s="128">
        <f>2022!BC32</f>
        <v>0</v>
      </c>
      <c r="AF42" s="115" t="str">
        <f t="shared" si="1315"/>
        <v/>
      </c>
      <c r="AG42" s="203"/>
      <c r="AH42" s="204">
        <f t="shared" si="1316"/>
        <v>16.031288596130093</v>
      </c>
      <c r="AI42" s="204" t="e">
        <f t="shared" si="1317"/>
        <v>#NAME?</v>
      </c>
      <c r="AJ42" s="205">
        <f t="shared" si="1318"/>
        <v>25</v>
      </c>
      <c r="AK42" s="205" t="str">
        <f t="shared" si="1319"/>
        <v/>
      </c>
      <c r="AL42" s="205">
        <f t="shared" si="1320"/>
        <v>150</v>
      </c>
      <c r="AM42" s="205">
        <f t="shared" si="1321"/>
        <v>500</v>
      </c>
      <c r="AN42" s="206" t="str">
        <f t="shared" si="1322"/>
        <v xml:space="preserve">Вне норматива или не ОДОУ</v>
      </c>
      <c r="AO42" s="46" t="str">
        <f t="shared" si="1323"/>
        <v xml:space="preserve">Сумма не совпадает или не ОДОУ</v>
      </c>
      <c r="AP42" s="46" t="str">
        <f t="shared" si="1324"/>
        <v/>
      </c>
      <c r="AQ42" s="87"/>
    </row>
    <row r="43" ht="90">
      <c r="A43" s="87">
        <v>23</v>
      </c>
      <c r="B43" s="72" t="s">
        <v>66</v>
      </c>
      <c r="C43" s="125">
        <f>2022!B33</f>
        <v>46.606000000000002</v>
      </c>
      <c r="D43" s="126">
        <f>2022!AM33</f>
        <v>367</v>
      </c>
      <c r="E43" s="126">
        <f>2022!AN33</f>
        <v>373</v>
      </c>
      <c r="F43" s="125">
        <f>2022!AQ33</f>
        <v>8.0032613826545944</v>
      </c>
      <c r="G43" s="59">
        <f>2021!AX32</f>
        <v>36</v>
      </c>
      <c r="H43" s="127">
        <f t="shared" si="1311"/>
        <v>9.8092643051771127</v>
      </c>
      <c r="I43" s="62"/>
      <c r="J43" s="59">
        <f>2021!BA32</f>
        <v>0</v>
      </c>
      <c r="K43" s="62"/>
      <c r="L43" s="132"/>
      <c r="M43" s="59"/>
      <c r="N43" s="59">
        <f>2021!BC31</f>
        <v>0</v>
      </c>
      <c r="O43" s="59">
        <f>'Добыча 2021'!F42</f>
        <v>26</v>
      </c>
      <c r="P43" s="59"/>
      <c r="Q43" s="59"/>
      <c r="R43" s="59"/>
      <c r="S43" s="59">
        <f>'Добыча 2021'!H42</f>
        <v>12</v>
      </c>
      <c r="T43" s="59">
        <f>'Добыча 2021'!G42</f>
        <v>14</v>
      </c>
      <c r="U43" s="59">
        <f t="shared" si="1312"/>
        <v>72.222222222222214</v>
      </c>
      <c r="V43" s="127">
        <f>2022!AU33</f>
        <v>44.759999999999998</v>
      </c>
      <c r="W43" s="59">
        <f t="shared" si="1313"/>
        <v>12</v>
      </c>
      <c r="X43" s="59">
        <f>2022!AX33</f>
        <v>37</v>
      </c>
      <c r="Y43" s="127">
        <f t="shared" si="1314"/>
        <v>9.9195710455764079</v>
      </c>
      <c r="Z43" s="59"/>
      <c r="AA43" s="59">
        <f>2022!BA33</f>
        <v>0</v>
      </c>
      <c r="AB43" s="59"/>
      <c r="AC43" s="59"/>
      <c r="AD43" s="59"/>
      <c r="AE43" s="128">
        <f>2022!BC33</f>
        <v>0</v>
      </c>
      <c r="AF43" s="115" t="str">
        <f t="shared" si="1315"/>
        <v/>
      </c>
      <c r="AG43" s="203"/>
      <c r="AH43" s="204">
        <f t="shared" si="1316"/>
        <v>8.0032613826545944</v>
      </c>
      <c r="AI43" s="204" t="e">
        <f t="shared" si="1317"/>
        <v>#NAME?</v>
      </c>
      <c r="AJ43" s="205">
        <f t="shared" si="1318"/>
        <v>12</v>
      </c>
      <c r="AK43" s="205" t="str">
        <f t="shared" si="1319"/>
        <v/>
      </c>
      <c r="AL43" s="205">
        <f t="shared" si="1320"/>
        <v>11</v>
      </c>
      <c r="AM43" s="205">
        <f t="shared" si="1321"/>
        <v>37</v>
      </c>
      <c r="AN43" s="206" t="str">
        <f t="shared" si="1322"/>
        <v xml:space="preserve">Вне норматива или не ОДОУ</v>
      </c>
      <c r="AO43" s="46" t="str">
        <f t="shared" si="1323"/>
        <v xml:space="preserve">Сумма не совпадает или не ОДОУ</v>
      </c>
      <c r="AP43" s="46" t="str">
        <f t="shared" si="1324"/>
        <v/>
      </c>
      <c r="AQ43" s="87"/>
    </row>
    <row r="44" ht="17.25">
      <c r="A44" s="46"/>
      <c r="B44" s="61" t="s">
        <v>67</v>
      </c>
      <c r="C44" s="129"/>
      <c r="D44" s="130"/>
      <c r="E44" s="130"/>
      <c r="F44" s="131"/>
      <c r="G44" s="59"/>
      <c r="H44" s="127"/>
      <c r="I44" s="59"/>
      <c r="J44" s="59"/>
      <c r="K44" s="59"/>
      <c r="L44" s="59"/>
      <c r="M44" s="71"/>
      <c r="N44" s="59"/>
      <c r="O44" s="71"/>
      <c r="P44" s="71"/>
      <c r="Q44" s="71"/>
      <c r="R44" s="71"/>
      <c r="S44" s="71"/>
      <c r="T44" s="71"/>
      <c r="U44" s="59"/>
      <c r="V44" s="144"/>
      <c r="W44" s="59"/>
      <c r="X44" s="71"/>
      <c r="Y44" s="127"/>
      <c r="Z44" s="71"/>
      <c r="AA44" s="71"/>
      <c r="AB44" s="71"/>
      <c r="AC44" s="71"/>
      <c r="AD44" s="59"/>
      <c r="AE44" s="71"/>
      <c r="AF44" s="115" t="str">
        <f t="shared" si="1315"/>
        <v/>
      </c>
      <c r="AG44" s="203"/>
      <c r="AH44" s="204" t="str">
        <f t="shared" si="1316"/>
        <v/>
      </c>
      <c r="AI44" s="204" t="str">
        <f t="shared" si="1317"/>
        <v/>
      </c>
      <c r="AJ44" s="205" t="str">
        <f t="shared" si="1318"/>
        <v/>
      </c>
      <c r="AK44" s="205" t="str">
        <f t="shared" si="1319"/>
        <v/>
      </c>
      <c r="AL44" s="205" t="str">
        <f t="shared" si="1320"/>
        <v/>
      </c>
      <c r="AM44" s="205" t="str">
        <f t="shared" si="1321"/>
        <v/>
      </c>
      <c r="AN44" s="206" t="str">
        <f t="shared" si="1322"/>
        <v/>
      </c>
      <c r="AO44" s="46" t="str">
        <f t="shared" si="1323"/>
        <v/>
      </c>
      <c r="AP44" s="46" t="str">
        <f t="shared" si="1324"/>
        <v/>
      </c>
      <c r="AQ44" s="87"/>
    </row>
    <row r="45" ht="90">
      <c r="A45" s="46">
        <v>24</v>
      </c>
      <c r="B45" s="73" t="s">
        <v>297</v>
      </c>
      <c r="C45" s="125">
        <f>2022!B35</f>
        <v>399.13200000000001</v>
      </c>
      <c r="D45" s="126">
        <f>2022!AM35</f>
        <v>1844</v>
      </c>
      <c r="E45" s="126">
        <f>2022!AN35</f>
        <v>2312</v>
      </c>
      <c r="F45" s="125">
        <f>2022!AQ35</f>
        <v>5.7925698766322924</v>
      </c>
      <c r="G45" s="59">
        <f>2021!AX34</f>
        <v>147</v>
      </c>
      <c r="H45" s="127">
        <f t="shared" si="1311"/>
        <v>7.971800433839479</v>
      </c>
      <c r="I45" s="59"/>
      <c r="J45" s="59">
        <f>2021!BA34</f>
        <v>0</v>
      </c>
      <c r="K45" s="59"/>
      <c r="L45" s="59"/>
      <c r="M45" s="59"/>
      <c r="N45" s="59">
        <f>2021!BC33</f>
        <v>0</v>
      </c>
      <c r="O45" s="59">
        <f>'Добыча 2021'!F44</f>
        <v>132</v>
      </c>
      <c r="P45" s="59"/>
      <c r="Q45" s="59"/>
      <c r="R45" s="59"/>
      <c r="S45" s="59">
        <f>'Добыча 2021'!H44</f>
        <v>79</v>
      </c>
      <c r="T45" s="59">
        <f>'Добыча 2021'!G44</f>
        <v>53</v>
      </c>
      <c r="U45" s="59">
        <f t="shared" si="1312"/>
        <v>89.795918367346943</v>
      </c>
      <c r="V45" s="127">
        <f>2022!AU35</f>
        <v>184.96000000000001</v>
      </c>
      <c r="W45" s="59">
        <f t="shared" si="1313"/>
        <v>8</v>
      </c>
      <c r="X45" s="59">
        <f>2022!AX35</f>
        <v>184</v>
      </c>
      <c r="Y45" s="127">
        <f t="shared" si="1314"/>
        <v>7.9584775086505193</v>
      </c>
      <c r="Z45" s="59"/>
      <c r="AA45" s="59">
        <f>2022!BA35</f>
        <v>0</v>
      </c>
      <c r="AB45" s="59"/>
      <c r="AC45" s="59"/>
      <c r="AD45" s="59"/>
      <c r="AE45" s="128">
        <f>2022!BC35</f>
        <v>0</v>
      </c>
      <c r="AF45" s="115" t="str">
        <f t="shared" si="1315"/>
        <v/>
      </c>
      <c r="AG45" s="203"/>
      <c r="AH45" s="204">
        <f t="shared" si="1316"/>
        <v>5.7925698766322924</v>
      </c>
      <c r="AI45" s="204" t="e">
        <f t="shared" si="1317"/>
        <v>#NAME?</v>
      </c>
      <c r="AJ45" s="205">
        <f t="shared" si="1318"/>
        <v>8</v>
      </c>
      <c r="AK45" s="205" t="str">
        <f t="shared" si="1319"/>
        <v/>
      </c>
      <c r="AL45" s="205">
        <f t="shared" si="1320"/>
        <v>55</v>
      </c>
      <c r="AM45" s="205">
        <f t="shared" si="1321"/>
        <v>184</v>
      </c>
      <c r="AN45" s="206" t="str">
        <f t="shared" si="1322"/>
        <v xml:space="preserve">Вне норматива или не ОДОУ</v>
      </c>
      <c r="AO45" s="46" t="str">
        <f t="shared" si="1323"/>
        <v xml:space="preserve">Сумма не совпадает или не ОДОУ</v>
      </c>
      <c r="AP45" s="46" t="str">
        <f t="shared" si="1324"/>
        <v/>
      </c>
      <c r="AQ45" s="87"/>
    </row>
    <row r="46" ht="90">
      <c r="A46" s="87">
        <v>25</v>
      </c>
      <c r="B46" s="73" t="s">
        <v>298</v>
      </c>
      <c r="C46" s="125">
        <f>2022!B36</f>
        <v>162.821</v>
      </c>
      <c r="D46" s="126">
        <f>2022!AM36</f>
        <v>617</v>
      </c>
      <c r="E46" s="126">
        <f>2022!AN36</f>
        <v>895</v>
      </c>
      <c r="F46" s="125">
        <f>2022!AQ36</f>
        <v>5.4968339464811047</v>
      </c>
      <c r="G46" s="59">
        <f>2021!AX35</f>
        <v>26</v>
      </c>
      <c r="H46" s="127">
        <f t="shared" si="1311"/>
        <v>4.2139384116693677</v>
      </c>
      <c r="I46" s="62"/>
      <c r="J46" s="59">
        <f>2021!BA35</f>
        <v>0</v>
      </c>
      <c r="K46" s="62"/>
      <c r="L46" s="132"/>
      <c r="M46" s="59"/>
      <c r="N46" s="59">
        <f>2021!BC34</f>
        <v>0</v>
      </c>
      <c r="O46" s="59">
        <f>'Добыча 2021'!F45</f>
        <v>26</v>
      </c>
      <c r="P46" s="59"/>
      <c r="Q46" s="59"/>
      <c r="R46" s="59"/>
      <c r="S46" s="59">
        <f>'Добыча 2021'!H45</f>
        <v>13</v>
      </c>
      <c r="T46" s="59">
        <f>'Добыча 2021'!G45</f>
        <v>13</v>
      </c>
      <c r="U46" s="59">
        <f t="shared" si="1312"/>
        <v>100</v>
      </c>
      <c r="V46" s="127">
        <f>2022!AU36</f>
        <v>71.600000000000009</v>
      </c>
      <c r="W46" s="59">
        <f t="shared" si="1313"/>
        <v>8.0000000000000018</v>
      </c>
      <c r="X46" s="59">
        <f>2022!AX36</f>
        <v>30</v>
      </c>
      <c r="Y46" s="127">
        <f t="shared" si="1314"/>
        <v>3.3519553072625698</v>
      </c>
      <c r="Z46" s="59"/>
      <c r="AA46" s="59">
        <f>2022!BA36</f>
        <v>0</v>
      </c>
      <c r="AB46" s="59"/>
      <c r="AC46" s="59"/>
      <c r="AD46" s="59"/>
      <c r="AE46" s="128">
        <f>2022!BC36</f>
        <v>0</v>
      </c>
      <c r="AF46" s="115" t="str">
        <f t="shared" si="1315"/>
        <v/>
      </c>
      <c r="AG46" s="203"/>
      <c r="AH46" s="204">
        <f t="shared" si="1316"/>
        <v>5.4968339464811047</v>
      </c>
      <c r="AI46" s="204" t="e">
        <f t="shared" si="1317"/>
        <v>#NAME?</v>
      </c>
      <c r="AJ46" s="205">
        <f t="shared" si="1318"/>
        <v>8</v>
      </c>
      <c r="AK46" s="205" t="str">
        <f t="shared" si="1319"/>
        <v/>
      </c>
      <c r="AL46" s="205">
        <f t="shared" si="1320"/>
        <v>9</v>
      </c>
      <c r="AM46" s="205">
        <f t="shared" si="1321"/>
        <v>30</v>
      </c>
      <c r="AN46" s="206" t="str">
        <f t="shared" si="1322"/>
        <v xml:space="preserve">Вне норматива или не ОДОУ</v>
      </c>
      <c r="AO46" s="46" t="str">
        <f t="shared" si="1323"/>
        <v xml:space="preserve">Сумма не совпадает или не ОДОУ</v>
      </c>
      <c r="AP46" s="46" t="str">
        <f t="shared" si="1324"/>
        <v/>
      </c>
      <c r="AQ46" s="87"/>
    </row>
    <row r="47" ht="17.25">
      <c r="A47" s="46"/>
      <c r="B47" s="61" t="s">
        <v>70</v>
      </c>
      <c r="C47" s="131"/>
      <c r="D47" s="130"/>
      <c r="E47" s="130"/>
      <c r="F47" s="131"/>
      <c r="G47" s="59"/>
      <c r="H47" s="127"/>
      <c r="I47" s="59"/>
      <c r="J47" s="59"/>
      <c r="K47" s="59"/>
      <c r="L47" s="59"/>
      <c r="M47" s="71"/>
      <c r="N47" s="59"/>
      <c r="O47" s="71"/>
      <c r="P47" s="71"/>
      <c r="Q47" s="71"/>
      <c r="R47" s="71"/>
      <c r="S47" s="71"/>
      <c r="T47" s="71"/>
      <c r="U47" s="59"/>
      <c r="V47" s="144"/>
      <c r="W47" s="59"/>
      <c r="X47" s="71"/>
      <c r="Y47" s="127"/>
      <c r="Z47" s="71"/>
      <c r="AA47" s="71"/>
      <c r="AB47" s="71"/>
      <c r="AC47" s="71"/>
      <c r="AD47" s="59"/>
      <c r="AE47" s="71"/>
      <c r="AF47" s="115" t="str">
        <f t="shared" si="1315"/>
        <v/>
      </c>
      <c r="AG47" s="203"/>
      <c r="AH47" s="204" t="str">
        <f t="shared" si="1316"/>
        <v/>
      </c>
      <c r="AI47" s="204" t="str">
        <f t="shared" si="1317"/>
        <v/>
      </c>
      <c r="AJ47" s="205" t="str">
        <f t="shared" si="1318"/>
        <v/>
      </c>
      <c r="AK47" s="205" t="str">
        <f t="shared" si="1319"/>
        <v/>
      </c>
      <c r="AL47" s="205" t="str">
        <f t="shared" si="1320"/>
        <v/>
      </c>
      <c r="AM47" s="205" t="str">
        <f t="shared" si="1321"/>
        <v/>
      </c>
      <c r="AN47" s="206" t="str">
        <f t="shared" si="1322"/>
        <v/>
      </c>
      <c r="AO47" s="46" t="str">
        <f t="shared" si="1323"/>
        <v/>
      </c>
      <c r="AP47" s="46" t="str">
        <f t="shared" si="1324"/>
        <v/>
      </c>
      <c r="AQ47" s="87"/>
    </row>
    <row r="48" ht="90">
      <c r="A48" s="46">
        <v>26</v>
      </c>
      <c r="B48" s="64" t="s">
        <v>77</v>
      </c>
      <c r="C48" s="125">
        <f>2022!B38</f>
        <v>7.1820000000000004</v>
      </c>
      <c r="D48" s="126">
        <f>2022!AM38</f>
        <v>54</v>
      </c>
      <c r="E48" s="126">
        <f>2022!AN38</f>
        <v>56</v>
      </c>
      <c r="F48" s="125">
        <f>2022!AQ38</f>
        <v>7.7972709551656916</v>
      </c>
      <c r="G48" s="59">
        <f>2021!AX37</f>
        <v>5</v>
      </c>
      <c r="H48" s="127">
        <f t="shared" si="1311"/>
        <v>9.2592592592592595</v>
      </c>
      <c r="I48" s="59"/>
      <c r="J48" s="59">
        <f>2021!BA37</f>
        <v>0</v>
      </c>
      <c r="K48" s="59"/>
      <c r="L48" s="59"/>
      <c r="M48" s="59"/>
      <c r="N48" s="59">
        <f>2021!BC36</f>
        <v>0</v>
      </c>
      <c r="O48" s="59">
        <f>'Добыча 2021'!F47</f>
        <v>1</v>
      </c>
      <c r="P48" s="59"/>
      <c r="Q48" s="59"/>
      <c r="R48" s="59"/>
      <c r="S48" s="59">
        <f>'Добыча 2021'!H47</f>
        <v>1</v>
      </c>
      <c r="T48" s="59">
        <f>'Добыча 2021'!G47</f>
        <v>0</v>
      </c>
      <c r="U48" s="59">
        <f t="shared" si="1312"/>
        <v>20</v>
      </c>
      <c r="V48" s="127">
        <f>2022!AU38</f>
        <v>5.6000000000000005</v>
      </c>
      <c r="W48" s="59">
        <f t="shared" si="1313"/>
        <v>10</v>
      </c>
      <c r="X48" s="59">
        <f>2022!AX38</f>
        <v>5</v>
      </c>
      <c r="Y48" s="127">
        <f t="shared" si="1314"/>
        <v>8.9285714285714288</v>
      </c>
      <c r="Z48" s="59"/>
      <c r="AA48" s="59">
        <f>2022!BA38</f>
        <v>0</v>
      </c>
      <c r="AB48" s="59"/>
      <c r="AC48" s="59"/>
      <c r="AD48" s="59"/>
      <c r="AE48" s="128">
        <f>2022!BC38</f>
        <v>0</v>
      </c>
      <c r="AF48" s="115" t="str">
        <f t="shared" si="1315"/>
        <v/>
      </c>
      <c r="AG48" s="203"/>
      <c r="AH48" s="204">
        <f t="shared" si="1316"/>
        <v>7.7972709551656916</v>
      </c>
      <c r="AI48" s="204" t="e">
        <f t="shared" si="1317"/>
        <v>#NAME?</v>
      </c>
      <c r="AJ48" s="205">
        <f t="shared" si="1318"/>
        <v>10</v>
      </c>
      <c r="AK48" s="205" t="str">
        <f t="shared" si="1319"/>
        <v/>
      </c>
      <c r="AL48" s="205">
        <f t="shared" si="1320"/>
        <v>1</v>
      </c>
      <c r="AM48" s="205">
        <f t="shared" si="1321"/>
        <v>5</v>
      </c>
      <c r="AN48" s="206" t="str">
        <f t="shared" si="1322"/>
        <v xml:space="preserve">Вне норматива или не ОДОУ</v>
      </c>
      <c r="AO48" s="46" t="str">
        <f t="shared" si="1323"/>
        <v xml:space="preserve">Сумма не совпадает или не ОДОУ</v>
      </c>
      <c r="AP48" s="46" t="str">
        <f t="shared" si="1324"/>
        <v/>
      </c>
      <c r="AQ48" s="87"/>
    </row>
    <row r="49" ht="33.75" customHeight="1">
      <c r="A49" s="46">
        <v>27</v>
      </c>
      <c r="B49" s="64" t="s">
        <v>76</v>
      </c>
      <c r="C49" s="125">
        <f>2022!B39</f>
        <v>11.596</v>
      </c>
      <c r="D49" s="126">
        <f>2022!AM39</f>
        <v>95</v>
      </c>
      <c r="E49" s="126">
        <f>2022!AN39</f>
        <v>97</v>
      </c>
      <c r="F49" s="125">
        <f>2022!AQ39</f>
        <v>8.364953432218007</v>
      </c>
      <c r="G49" s="59">
        <f>2021!AX38</f>
        <v>11</v>
      </c>
      <c r="H49" s="127">
        <f t="shared" si="1311"/>
        <v>11.578947368421053</v>
      </c>
      <c r="I49" s="59"/>
      <c r="J49" s="59">
        <f>2021!BA38</f>
        <v>0</v>
      </c>
      <c r="K49" s="59"/>
      <c r="L49" s="59"/>
      <c r="M49" s="59"/>
      <c r="N49" s="59">
        <f>2021!BC37</f>
        <v>0</v>
      </c>
      <c r="O49" s="59">
        <f>'Добыча 2021'!F48</f>
        <v>3</v>
      </c>
      <c r="P49" s="59"/>
      <c r="Q49" s="59"/>
      <c r="R49" s="59"/>
      <c r="S49" s="59">
        <f>'Добыча 2021'!H48</f>
        <v>1</v>
      </c>
      <c r="T49" s="59">
        <f>'Добыча 2021'!G48</f>
        <v>2</v>
      </c>
      <c r="U49" s="59">
        <f t="shared" si="1312"/>
        <v>27.27272727272727</v>
      </c>
      <c r="V49" s="127">
        <f>2022!AU39</f>
        <v>11.639999999999999</v>
      </c>
      <c r="W49" s="59">
        <f t="shared" si="1313"/>
        <v>11.999999999999998</v>
      </c>
      <c r="X49" s="59">
        <f>2022!AX39</f>
        <v>11</v>
      </c>
      <c r="Y49" s="127">
        <f t="shared" si="1314"/>
        <v>11.340206185567011</v>
      </c>
      <c r="Z49" s="59"/>
      <c r="AA49" s="59">
        <f>2022!BA39</f>
        <v>0</v>
      </c>
      <c r="AB49" s="59"/>
      <c r="AC49" s="59"/>
      <c r="AD49" s="59"/>
      <c r="AE49" s="128">
        <f>2022!BC39</f>
        <v>0</v>
      </c>
      <c r="AF49" s="115" t="str">
        <f t="shared" si="1315"/>
        <v/>
      </c>
      <c r="AG49" s="203"/>
      <c r="AH49" s="204">
        <f t="shared" si="1316"/>
        <v>8.364953432218007</v>
      </c>
      <c r="AI49" s="204" t="e">
        <f t="shared" si="1317"/>
        <v>#NAME?</v>
      </c>
      <c r="AJ49" s="205">
        <f t="shared" si="1318"/>
        <v>12</v>
      </c>
      <c r="AK49" s="205" t="str">
        <f t="shared" si="1319"/>
        <v/>
      </c>
      <c r="AL49" s="205">
        <f t="shared" si="1320"/>
        <v>3</v>
      </c>
      <c r="AM49" s="205">
        <f t="shared" si="1321"/>
        <v>11</v>
      </c>
      <c r="AN49" s="206" t="str">
        <f t="shared" si="1322"/>
        <v xml:space="preserve">Вне норматива или не ОДОУ</v>
      </c>
      <c r="AO49" s="46" t="str">
        <f t="shared" si="1323"/>
        <v xml:space="preserve">Сумма не совпадает или не ОДОУ</v>
      </c>
      <c r="AP49" s="46" t="str">
        <f t="shared" si="1324"/>
        <v/>
      </c>
      <c r="AQ49" s="87"/>
    </row>
    <row r="50" ht="90">
      <c r="A50" s="46">
        <v>28</v>
      </c>
      <c r="B50" s="64" t="s">
        <v>75</v>
      </c>
      <c r="C50" s="125">
        <f>2022!B40</f>
        <v>16.030000000000001</v>
      </c>
      <c r="D50" s="126">
        <f>2022!AM40</f>
        <v>127</v>
      </c>
      <c r="E50" s="126">
        <f>2022!AN40</f>
        <v>130</v>
      </c>
      <c r="F50" s="125">
        <f>2022!AQ40</f>
        <v>8.1097941359950081</v>
      </c>
      <c r="G50" s="59">
        <f>2021!AX39</f>
        <v>12</v>
      </c>
      <c r="H50" s="127">
        <f t="shared" si="1311"/>
        <v>9.4488188976377945</v>
      </c>
      <c r="I50" s="59"/>
      <c r="J50" s="59">
        <f>2021!BA39</f>
        <v>0</v>
      </c>
      <c r="K50" s="59"/>
      <c r="L50" s="59"/>
      <c r="M50" s="59"/>
      <c r="N50" s="59">
        <f>2021!BC38</f>
        <v>0</v>
      </c>
      <c r="O50" s="59">
        <f>'Добыча 2021'!F49</f>
        <v>3</v>
      </c>
      <c r="P50" s="59"/>
      <c r="Q50" s="59"/>
      <c r="R50" s="59"/>
      <c r="S50" s="59">
        <f>'Добыча 2021'!H49</f>
        <v>1</v>
      </c>
      <c r="T50" s="59">
        <f>'Добыча 2021'!G49</f>
        <v>2</v>
      </c>
      <c r="U50" s="59">
        <f t="shared" si="1312"/>
        <v>25</v>
      </c>
      <c r="V50" s="127">
        <f>2022!AU40</f>
        <v>15.6</v>
      </c>
      <c r="W50" s="59">
        <f t="shared" si="1313"/>
        <v>12</v>
      </c>
      <c r="X50" s="59">
        <f>2022!AX40</f>
        <v>15</v>
      </c>
      <c r="Y50" s="127">
        <f t="shared" si="1314"/>
        <v>11.538461538461538</v>
      </c>
      <c r="Z50" s="59"/>
      <c r="AA50" s="59">
        <f>2022!BA40</f>
        <v>0</v>
      </c>
      <c r="AB50" s="59"/>
      <c r="AC50" s="59"/>
      <c r="AD50" s="59"/>
      <c r="AE50" s="128">
        <f>2022!BC40</f>
        <v>0</v>
      </c>
      <c r="AF50" s="115" t="str">
        <f t="shared" si="1315"/>
        <v/>
      </c>
      <c r="AG50" s="203"/>
      <c r="AH50" s="204">
        <f t="shared" si="1316"/>
        <v>8.1097941359950081</v>
      </c>
      <c r="AI50" s="204" t="e">
        <f t="shared" si="1317"/>
        <v>#NAME?</v>
      </c>
      <c r="AJ50" s="205">
        <f t="shared" si="1318"/>
        <v>12</v>
      </c>
      <c r="AK50" s="205" t="str">
        <f t="shared" si="1319"/>
        <v/>
      </c>
      <c r="AL50" s="205">
        <f t="shared" si="1320"/>
        <v>4</v>
      </c>
      <c r="AM50" s="205">
        <f t="shared" si="1321"/>
        <v>15</v>
      </c>
      <c r="AN50" s="206" t="str">
        <f t="shared" si="1322"/>
        <v xml:space="preserve">Вне норматива или не ОДОУ</v>
      </c>
      <c r="AO50" s="46" t="str">
        <f t="shared" si="1323"/>
        <v xml:space="preserve">Сумма не совпадает или не ОДОУ</v>
      </c>
      <c r="AP50" s="46" t="str">
        <f t="shared" si="1324"/>
        <v/>
      </c>
      <c r="AQ50" s="87"/>
    </row>
    <row r="51" ht="45">
      <c r="A51" s="46">
        <v>29</v>
      </c>
      <c r="B51" s="147" t="s">
        <v>410</v>
      </c>
      <c r="C51" s="125">
        <f>2022!B41</f>
        <v>7.9729999999999999</v>
      </c>
      <c r="D51" s="138">
        <f>2022!AM41</f>
        <v>572</v>
      </c>
      <c r="E51" s="126">
        <f>2022!AN41</f>
        <v>57</v>
      </c>
      <c r="F51" s="125">
        <f>2022!AQ41</f>
        <v>7.1491283080396339</v>
      </c>
      <c r="G51" s="80">
        <f>2021!AX40</f>
        <v>30</v>
      </c>
      <c r="H51" s="139">
        <f t="shared" si="1311"/>
        <v>5.244755244755245</v>
      </c>
      <c r="I51" s="59"/>
      <c r="J51" s="80">
        <f>2021!BA40</f>
        <v>4</v>
      </c>
      <c r="K51" s="59"/>
      <c r="L51" s="59"/>
      <c r="M51" s="59"/>
      <c r="N51" s="80">
        <f>2021!BC40</f>
        <v>9</v>
      </c>
      <c r="O51" s="80">
        <f>'Добыча 2021'!F50</f>
        <v>15</v>
      </c>
      <c r="P51" s="59"/>
      <c r="Q51" s="59"/>
      <c r="R51" s="59"/>
      <c r="S51" s="80">
        <f>'Добыча 2021'!H50</f>
        <v>10</v>
      </c>
      <c r="T51" s="80">
        <f>'Добыча 2021'!G50</f>
        <v>5</v>
      </c>
      <c r="U51" s="80">
        <f t="shared" si="1312"/>
        <v>50</v>
      </c>
      <c r="V51" s="127">
        <f>2022!AU41</f>
        <v>5.7000000000000002</v>
      </c>
      <c r="W51" s="59">
        <f t="shared" si="1313"/>
        <v>10</v>
      </c>
      <c r="X51" s="59">
        <f>2022!AX41</f>
        <v>5</v>
      </c>
      <c r="Y51" s="127">
        <f t="shared" si="1314"/>
        <v>8.7719298245614024</v>
      </c>
      <c r="Z51" s="59"/>
      <c r="AA51" s="59">
        <f>2022!BA41</f>
        <v>0</v>
      </c>
      <c r="AB51" s="59"/>
      <c r="AC51" s="59"/>
      <c r="AD51" s="59">
        <f t="shared" si="1325"/>
        <v>3</v>
      </c>
      <c r="AE51" s="128">
        <f>2022!BC41</f>
        <v>2</v>
      </c>
      <c r="AF51" s="115" t="str">
        <f t="shared" si="1315"/>
        <v/>
      </c>
      <c r="AG51" s="203"/>
      <c r="AH51" s="204">
        <f t="shared" si="1316"/>
        <v>7.1491283080396339</v>
      </c>
      <c r="AI51" s="204" t="e">
        <f t="shared" si="1317"/>
        <v>#NAME?</v>
      </c>
      <c r="AJ51" s="205">
        <f t="shared" si="1318"/>
        <v>10</v>
      </c>
      <c r="AK51" s="205" t="str">
        <f t="shared" si="1319"/>
        <v/>
      </c>
      <c r="AL51" s="205">
        <f t="shared" si="1320"/>
        <v>1</v>
      </c>
      <c r="AM51" s="205">
        <f t="shared" si="1321"/>
        <v>5</v>
      </c>
      <c r="AN51" s="206" t="str">
        <f t="shared" si="1322"/>
        <v/>
      </c>
      <c r="AO51" s="46" t="str">
        <f t="shared" si="1323"/>
        <v/>
      </c>
      <c r="AP51" s="46" t="str">
        <f t="shared" si="1324"/>
        <v/>
      </c>
      <c r="AQ51" s="87"/>
    </row>
    <row r="52" ht="45">
      <c r="A52" s="46">
        <v>30</v>
      </c>
      <c r="B52" s="147" t="s">
        <v>411</v>
      </c>
      <c r="C52" s="125">
        <f>2022!B42</f>
        <v>28.376999999999999</v>
      </c>
      <c r="D52" s="149"/>
      <c r="E52" s="126">
        <f>2022!AN42</f>
        <v>203</v>
      </c>
      <c r="F52" s="125">
        <f>2022!AQ42</f>
        <v>7.1536807978292281</v>
      </c>
      <c r="G52" s="150"/>
      <c r="H52" s="151"/>
      <c r="I52" s="59"/>
      <c r="J52" s="150"/>
      <c r="K52" s="59"/>
      <c r="L52" s="59"/>
      <c r="M52" s="59"/>
      <c r="N52" s="150"/>
      <c r="O52" s="150"/>
      <c r="P52" s="59"/>
      <c r="Q52" s="59"/>
      <c r="R52" s="59"/>
      <c r="S52" s="150"/>
      <c r="T52" s="150"/>
      <c r="U52" s="150"/>
      <c r="V52" s="127">
        <f>2022!AU42</f>
        <v>20.300000000000001</v>
      </c>
      <c r="W52" s="59">
        <f t="shared" si="1313"/>
        <v>10</v>
      </c>
      <c r="X52" s="59">
        <f>2022!AX42</f>
        <v>20</v>
      </c>
      <c r="Y52" s="127">
        <f t="shared" si="1314"/>
        <v>9.8522167487684733</v>
      </c>
      <c r="Z52" s="59"/>
      <c r="AA52" s="59">
        <f>2022!BA42</f>
        <v>0</v>
      </c>
      <c r="AB52" s="59"/>
      <c r="AC52" s="59"/>
      <c r="AD52" s="59">
        <f t="shared" si="1325"/>
        <v>10</v>
      </c>
      <c r="AE52" s="128">
        <f>2022!BC42</f>
        <v>10</v>
      </c>
      <c r="AF52" s="115" t="str">
        <f t="shared" si="1315"/>
        <v/>
      </c>
      <c r="AG52" s="203"/>
      <c r="AH52" s="204">
        <f t="shared" si="1316"/>
        <v>7.1536807978292281</v>
      </c>
      <c r="AI52" s="204" t="e">
        <f t="shared" si="1317"/>
        <v>#NAME?</v>
      </c>
      <c r="AJ52" s="205">
        <f t="shared" si="1318"/>
        <v>10</v>
      </c>
      <c r="AK52" s="205" t="str">
        <f t="shared" si="1319"/>
        <v/>
      </c>
      <c r="AL52" s="205">
        <f t="shared" si="1320"/>
        <v>6</v>
      </c>
      <c r="AM52" s="205">
        <f t="shared" si="1321"/>
        <v>20</v>
      </c>
      <c r="AN52" s="206" t="str">
        <f t="shared" si="1322"/>
        <v/>
      </c>
      <c r="AO52" s="46" t="str">
        <f t="shared" si="1323"/>
        <v/>
      </c>
      <c r="AP52" s="46" t="str">
        <f t="shared" si="1324"/>
        <v/>
      </c>
      <c r="AQ52" s="87"/>
    </row>
    <row r="53" ht="32.25" customHeight="1">
      <c r="A53" s="46">
        <v>31</v>
      </c>
      <c r="B53" s="152" t="s">
        <v>412</v>
      </c>
      <c r="C53" s="125">
        <f>2022!B43</f>
        <v>36.741999999999997</v>
      </c>
      <c r="D53" s="142"/>
      <c r="E53" s="126">
        <f>2022!AN43</f>
        <v>263</v>
      </c>
      <c r="F53" s="125">
        <f>2022!AQ43</f>
        <v>7.1580207936421543</v>
      </c>
      <c r="G53" s="82"/>
      <c r="H53" s="143"/>
      <c r="I53" s="59"/>
      <c r="J53" s="82"/>
      <c r="K53" s="59"/>
      <c r="L53" s="59"/>
      <c r="M53" s="59"/>
      <c r="N53" s="82"/>
      <c r="O53" s="82"/>
      <c r="P53" s="59"/>
      <c r="Q53" s="59"/>
      <c r="R53" s="59"/>
      <c r="S53" s="82"/>
      <c r="T53" s="82"/>
      <c r="U53" s="82"/>
      <c r="V53" s="127">
        <f>2022!AU43</f>
        <v>26.300000000000001</v>
      </c>
      <c r="W53" s="59">
        <f t="shared" si="1313"/>
        <v>10</v>
      </c>
      <c r="X53" s="59">
        <f>2022!AX43</f>
        <v>26</v>
      </c>
      <c r="Y53" s="127">
        <f t="shared" si="1314"/>
        <v>9.8859315589353614</v>
      </c>
      <c r="Z53" s="59"/>
      <c r="AA53" s="59">
        <f>2022!BA43</f>
        <v>3</v>
      </c>
      <c r="AB53" s="59"/>
      <c r="AC53" s="59"/>
      <c r="AD53" s="59">
        <f t="shared" si="1325"/>
        <v>13</v>
      </c>
      <c r="AE53" s="128">
        <f>2022!BC43</f>
        <v>10</v>
      </c>
      <c r="AF53" s="115" t="str">
        <f t="shared" si="1315"/>
        <v/>
      </c>
      <c r="AG53" s="203"/>
      <c r="AH53" s="204">
        <f t="shared" si="1316"/>
        <v>7.1580207936421543</v>
      </c>
      <c r="AI53" s="204" t="e">
        <f t="shared" si="1317"/>
        <v>#NAME?</v>
      </c>
      <c r="AJ53" s="205">
        <f t="shared" si="1318"/>
        <v>10</v>
      </c>
      <c r="AK53" s="205" t="str">
        <f t="shared" si="1319"/>
        <v/>
      </c>
      <c r="AL53" s="205">
        <f t="shared" si="1320"/>
        <v>7</v>
      </c>
      <c r="AM53" s="205">
        <f t="shared" si="1321"/>
        <v>26</v>
      </c>
      <c r="AN53" s="206" t="str">
        <f t="shared" si="1322"/>
        <v/>
      </c>
      <c r="AO53" s="46" t="str">
        <f t="shared" si="1323"/>
        <v/>
      </c>
      <c r="AP53" s="46" t="str">
        <f t="shared" si="1324"/>
        <v/>
      </c>
      <c r="AQ53" s="87"/>
    </row>
    <row r="54" ht="32.25" customHeight="1">
      <c r="A54" s="46">
        <v>32</v>
      </c>
      <c r="B54" s="72" t="s">
        <v>74</v>
      </c>
      <c r="C54" s="125">
        <f>2022!B44</f>
        <v>9.9800000000000004</v>
      </c>
      <c r="D54" s="126">
        <f>2022!AM44</f>
        <v>45</v>
      </c>
      <c r="E54" s="126">
        <f>2022!AN44</f>
        <v>47</v>
      </c>
      <c r="F54" s="125">
        <f>2022!AQ44</f>
        <v>4.7094188376753507</v>
      </c>
      <c r="G54" s="59">
        <f>2021!AX41</f>
        <v>3</v>
      </c>
      <c r="H54" s="127">
        <f t="shared" si="1311"/>
        <v>6.666666666666667</v>
      </c>
      <c r="I54" s="59"/>
      <c r="J54" s="59">
        <f>2021!BA41</f>
        <v>0</v>
      </c>
      <c r="K54" s="59"/>
      <c r="L54" s="59"/>
      <c r="M54" s="59"/>
      <c r="N54" s="59">
        <f>2021!BC41</f>
        <v>0</v>
      </c>
      <c r="O54" s="59">
        <f>'Добыча 2021'!F51</f>
        <v>1</v>
      </c>
      <c r="P54" s="59"/>
      <c r="Q54" s="59"/>
      <c r="R54" s="59"/>
      <c r="S54" s="59">
        <f>'Добыча 2021'!H51</f>
        <v>0</v>
      </c>
      <c r="T54" s="59">
        <f>'Добыча 2021'!G51</f>
        <v>1</v>
      </c>
      <c r="U54" s="59">
        <f t="shared" si="1312"/>
        <v>33.333333333333329</v>
      </c>
      <c r="V54" s="127">
        <f>2022!AU44</f>
        <v>3.7600000000000002</v>
      </c>
      <c r="W54" s="59">
        <f t="shared" si="1313"/>
        <v>8</v>
      </c>
      <c r="X54" s="59">
        <f>2022!AX44</f>
        <v>3</v>
      </c>
      <c r="Y54" s="127">
        <f t="shared" si="1314"/>
        <v>6.3829787234042552</v>
      </c>
      <c r="Z54" s="59"/>
      <c r="AA54" s="59">
        <f>2022!BA44</f>
        <v>0</v>
      </c>
      <c r="AB54" s="59"/>
      <c r="AC54" s="59"/>
      <c r="AD54" s="59"/>
      <c r="AE54" s="128">
        <f>2022!BC44</f>
        <v>0</v>
      </c>
      <c r="AF54" s="115" t="str">
        <f t="shared" si="1315"/>
        <v/>
      </c>
      <c r="AG54" s="203"/>
      <c r="AH54" s="204">
        <f t="shared" si="1316"/>
        <v>4.7094188376753507</v>
      </c>
      <c r="AI54" s="204" t="e">
        <f t="shared" si="1317"/>
        <v>#NAME?</v>
      </c>
      <c r="AJ54" s="205">
        <f t="shared" si="1318"/>
        <v>8</v>
      </c>
      <c r="AK54" s="205" t="str">
        <f t="shared" si="1319"/>
        <v/>
      </c>
      <c r="AL54" s="205">
        <f t="shared" si="1320"/>
        <v>1</v>
      </c>
      <c r="AM54" s="205">
        <f t="shared" si="1321"/>
        <v>3</v>
      </c>
      <c r="AN54" s="206" t="str">
        <f t="shared" si="1322"/>
        <v xml:space="preserve">Вне норматива или не ОДОУ</v>
      </c>
      <c r="AO54" s="46" t="str">
        <f t="shared" si="1323"/>
        <v xml:space="preserve">Сумма не совпадает или не ОДОУ</v>
      </c>
      <c r="AP54" s="46" t="str">
        <f t="shared" si="1324"/>
        <v/>
      </c>
      <c r="AQ54" s="87"/>
    </row>
    <row r="55" ht="90">
      <c r="A55" s="46">
        <v>33</v>
      </c>
      <c r="B55" s="64" t="s">
        <v>300</v>
      </c>
      <c r="C55" s="125">
        <f>2022!B45</f>
        <v>9.4399999999999995</v>
      </c>
      <c r="D55" s="126">
        <f>2022!AM45</f>
        <v>53</v>
      </c>
      <c r="E55" s="126">
        <f>2022!AN45</f>
        <v>48</v>
      </c>
      <c r="F55" s="125">
        <f>2022!AQ45</f>
        <v>5.0847457627118651</v>
      </c>
      <c r="G55" s="59">
        <f>2021!AX42</f>
        <v>2</v>
      </c>
      <c r="H55" s="127">
        <f t="shared" si="1311"/>
        <v>3.7735849056603774</v>
      </c>
      <c r="I55" s="59"/>
      <c r="J55" s="59">
        <f>2021!BA42</f>
        <v>0</v>
      </c>
      <c r="K55" s="59"/>
      <c r="L55" s="59"/>
      <c r="M55" s="59"/>
      <c r="N55" s="59">
        <f>2021!BC42</f>
        <v>0</v>
      </c>
      <c r="O55" s="59">
        <f>'Добыча 2021'!F52</f>
        <v>2</v>
      </c>
      <c r="P55" s="59"/>
      <c r="Q55" s="59"/>
      <c r="R55" s="59"/>
      <c r="S55" s="59">
        <f>'Добыча 2021'!H52</f>
        <v>1</v>
      </c>
      <c r="T55" s="59">
        <f>'Добыча 2021'!G52</f>
        <v>1</v>
      </c>
      <c r="U55" s="59">
        <f t="shared" si="1312"/>
        <v>100</v>
      </c>
      <c r="V55" s="127">
        <f>2022!AU45</f>
        <v>3.8399999999999999</v>
      </c>
      <c r="W55" s="59">
        <f t="shared" si="1313"/>
        <v>8</v>
      </c>
      <c r="X55" s="59">
        <f>2022!AX45</f>
        <v>3</v>
      </c>
      <c r="Y55" s="127">
        <f t="shared" si="1314"/>
        <v>6.25</v>
      </c>
      <c r="Z55" s="59"/>
      <c r="AA55" s="59">
        <f>2022!BA45</f>
        <v>0</v>
      </c>
      <c r="AB55" s="59"/>
      <c r="AC55" s="59"/>
      <c r="AD55" s="59"/>
      <c r="AE55" s="128">
        <f>2022!BC45</f>
        <v>0</v>
      </c>
      <c r="AF55" s="115" t="str">
        <f t="shared" si="1315"/>
        <v/>
      </c>
      <c r="AG55" s="203"/>
      <c r="AH55" s="204">
        <f t="shared" si="1316"/>
        <v>5.0847457627118651</v>
      </c>
      <c r="AI55" s="204" t="e">
        <f t="shared" si="1317"/>
        <v>#NAME?</v>
      </c>
      <c r="AJ55" s="205">
        <f t="shared" si="1318"/>
        <v>8</v>
      </c>
      <c r="AK55" s="205" t="str">
        <f t="shared" si="1319"/>
        <v/>
      </c>
      <c r="AL55" s="205">
        <f t="shared" si="1320"/>
        <v>1</v>
      </c>
      <c r="AM55" s="205">
        <f t="shared" si="1321"/>
        <v>3</v>
      </c>
      <c r="AN55" s="206" t="str">
        <f t="shared" si="1322"/>
        <v xml:space="preserve">Вне норматива или не ОДОУ</v>
      </c>
      <c r="AO55" s="46" t="str">
        <f t="shared" si="1323"/>
        <v xml:space="preserve">Сумма не совпадает или не ОДОУ</v>
      </c>
      <c r="AP55" s="46" t="str">
        <f t="shared" si="1324"/>
        <v/>
      </c>
      <c r="AQ55" s="87"/>
    </row>
    <row r="56" ht="90">
      <c r="A56" s="46">
        <v>34</v>
      </c>
      <c r="B56" s="72" t="s">
        <v>71</v>
      </c>
      <c r="C56" s="125">
        <f>2022!B46</f>
        <v>51.079999999999998</v>
      </c>
      <c r="D56" s="126">
        <f>2022!AM46</f>
        <v>418</v>
      </c>
      <c r="E56" s="126">
        <f>2022!AN46</f>
        <v>602</v>
      </c>
      <c r="F56" s="125">
        <f>2022!AQ46</f>
        <v>11.785434612372748</v>
      </c>
      <c r="G56" s="59">
        <f>2021!AX43</f>
        <v>41</v>
      </c>
      <c r="H56" s="127">
        <f t="shared" si="1311"/>
        <v>9.8086124401913874</v>
      </c>
      <c r="I56" s="59"/>
      <c r="J56" s="59">
        <f>2021!BA43</f>
        <v>0</v>
      </c>
      <c r="K56" s="59"/>
      <c r="L56" s="59"/>
      <c r="M56" s="59"/>
      <c r="N56" s="59">
        <f>2021!BC43</f>
        <v>0</v>
      </c>
      <c r="O56" s="59">
        <f>'Добыча 2021'!F53</f>
        <v>37</v>
      </c>
      <c r="P56" s="59"/>
      <c r="Q56" s="59"/>
      <c r="R56" s="59"/>
      <c r="S56" s="59">
        <f>'Добыча 2021'!H53</f>
        <v>24</v>
      </c>
      <c r="T56" s="59">
        <f>'Добыча 2021'!G53</f>
        <v>13</v>
      </c>
      <c r="U56" s="59">
        <f t="shared" si="1312"/>
        <v>90.243902439024396</v>
      </c>
      <c r="V56" s="127">
        <f>2022!AU46</f>
        <v>90.299999999999997</v>
      </c>
      <c r="W56" s="59">
        <f t="shared" si="1313"/>
        <v>15</v>
      </c>
      <c r="X56" s="59">
        <f>2022!AX46</f>
        <v>65</v>
      </c>
      <c r="Y56" s="127">
        <f t="shared" si="1314"/>
        <v>10.79734219269103</v>
      </c>
      <c r="Z56" s="59"/>
      <c r="AA56" s="59">
        <f>2022!BA46</f>
        <v>0</v>
      </c>
      <c r="AB56" s="59"/>
      <c r="AC56" s="59"/>
      <c r="AD56" s="59"/>
      <c r="AE56" s="128">
        <f>2022!BC46</f>
        <v>0</v>
      </c>
      <c r="AF56" s="115" t="str">
        <f t="shared" si="1315"/>
        <v/>
      </c>
      <c r="AG56" s="203"/>
      <c r="AH56" s="204">
        <f t="shared" si="1316"/>
        <v>11.785434612372748</v>
      </c>
      <c r="AI56" s="204" t="e">
        <f t="shared" si="1317"/>
        <v>#NAME?</v>
      </c>
      <c r="AJ56" s="205">
        <f t="shared" si="1318"/>
        <v>15</v>
      </c>
      <c r="AK56" s="205" t="str">
        <f t="shared" si="1319"/>
        <v/>
      </c>
      <c r="AL56" s="205">
        <f t="shared" si="1320"/>
        <v>19</v>
      </c>
      <c r="AM56" s="205">
        <f t="shared" si="1321"/>
        <v>65</v>
      </c>
      <c r="AN56" s="206" t="str">
        <f t="shared" si="1322"/>
        <v xml:space="preserve">Вне норматива или не ОДОУ</v>
      </c>
      <c r="AO56" s="46" t="str">
        <f t="shared" si="1323"/>
        <v xml:space="preserve">Сумма не совпадает или не ОДОУ</v>
      </c>
      <c r="AP56" s="46" t="str">
        <f t="shared" si="1324"/>
        <v/>
      </c>
      <c r="AQ56" s="87"/>
    </row>
    <row r="57" ht="120">
      <c r="A57" s="46">
        <v>35</v>
      </c>
      <c r="B57" s="72" t="s">
        <v>301</v>
      </c>
      <c r="C57" s="125">
        <f>2022!B47</f>
        <v>115.09999999999999</v>
      </c>
      <c r="D57" s="126">
        <f>2022!AM47</f>
        <v>681</v>
      </c>
      <c r="E57" s="126">
        <f>2022!AN47</f>
        <v>763</v>
      </c>
      <c r="F57" s="125">
        <f>2022!AQ47</f>
        <v>6.6290182450043442</v>
      </c>
      <c r="G57" s="59">
        <f>2021!AX44</f>
        <v>54</v>
      </c>
      <c r="H57" s="127">
        <f t="shared" si="1311"/>
        <v>7.929515418502203</v>
      </c>
      <c r="I57" s="59"/>
      <c r="J57" s="59">
        <f>2021!BA44</f>
        <v>0</v>
      </c>
      <c r="K57" s="59"/>
      <c r="L57" s="59"/>
      <c r="M57" s="59"/>
      <c r="N57" s="59">
        <f>2021!BC44</f>
        <v>0</v>
      </c>
      <c r="O57" s="59">
        <f>'Добыча 2021'!F54</f>
        <v>37</v>
      </c>
      <c r="P57" s="59"/>
      <c r="Q57" s="59"/>
      <c r="R57" s="59"/>
      <c r="S57" s="59">
        <f>'Добыча 2021'!H54</f>
        <v>23</v>
      </c>
      <c r="T57" s="59">
        <f>'Добыча 2021'!G54</f>
        <v>14</v>
      </c>
      <c r="U57" s="59">
        <f t="shared" si="1312"/>
        <v>68.518518518518519</v>
      </c>
      <c r="V57" s="127">
        <f>2022!AU47</f>
        <v>76.299999999999997</v>
      </c>
      <c r="W57" s="59">
        <f t="shared" si="1313"/>
        <v>10</v>
      </c>
      <c r="X57" s="59">
        <f>2022!AX47</f>
        <v>76</v>
      </c>
      <c r="Y57" s="127">
        <f t="shared" si="1314"/>
        <v>9.960681520314548</v>
      </c>
      <c r="Z57" s="59"/>
      <c r="AA57" s="59">
        <f>2022!BA47</f>
        <v>0</v>
      </c>
      <c r="AB57" s="59"/>
      <c r="AC57" s="59"/>
      <c r="AD57" s="59"/>
      <c r="AE57" s="128">
        <f>2022!BC47</f>
        <v>0</v>
      </c>
      <c r="AF57" s="115" t="str">
        <f t="shared" si="1315"/>
        <v/>
      </c>
      <c r="AG57" s="203"/>
      <c r="AH57" s="204">
        <f t="shared" si="1316"/>
        <v>6.6290182450043442</v>
      </c>
      <c r="AI57" s="204" t="e">
        <f t="shared" si="1317"/>
        <v>#NAME?</v>
      </c>
      <c r="AJ57" s="205">
        <f t="shared" si="1318"/>
        <v>10</v>
      </c>
      <c r="AK57" s="205" t="str">
        <f t="shared" si="1319"/>
        <v/>
      </c>
      <c r="AL57" s="205">
        <f t="shared" si="1320"/>
        <v>22</v>
      </c>
      <c r="AM57" s="205">
        <f t="shared" si="1321"/>
        <v>76</v>
      </c>
      <c r="AN57" s="206" t="str">
        <f t="shared" si="1322"/>
        <v xml:space="preserve">Вне норматива или не ОДОУ</v>
      </c>
      <c r="AO57" s="46" t="str">
        <f t="shared" si="1323"/>
        <v xml:space="preserve">Сумма не совпадает или не ОДОУ</v>
      </c>
      <c r="AP57" s="46" t="str">
        <f t="shared" si="1324"/>
        <v/>
      </c>
      <c r="AQ57" s="87"/>
    </row>
    <row r="58" ht="51.75" customHeight="1">
      <c r="A58" s="46">
        <v>36</v>
      </c>
      <c r="B58" s="72" t="s">
        <v>72</v>
      </c>
      <c r="C58" s="125">
        <f>2022!B48</f>
        <v>120.515</v>
      </c>
      <c r="D58" s="126">
        <f>2022!AM48</f>
        <v>555</v>
      </c>
      <c r="E58" s="126">
        <f>2022!AN48</f>
        <v>584</v>
      </c>
      <c r="F58" s="125">
        <f>2022!AQ48</f>
        <v>4.8458698087375014</v>
      </c>
      <c r="G58" s="59">
        <f>2021!AX45</f>
        <v>44</v>
      </c>
      <c r="H58" s="127">
        <f t="shared" si="1311"/>
        <v>7.9279279279279278</v>
      </c>
      <c r="I58" s="59"/>
      <c r="J58" s="59">
        <f>2021!BA45</f>
        <v>0</v>
      </c>
      <c r="K58" s="59"/>
      <c r="L58" s="59"/>
      <c r="M58" s="59"/>
      <c r="N58" s="59">
        <f>2021!BC45</f>
        <v>0</v>
      </c>
      <c r="O58" s="59">
        <f>'Добыча 2021'!F55</f>
        <v>27</v>
      </c>
      <c r="P58" s="59"/>
      <c r="Q58" s="59"/>
      <c r="R58" s="59"/>
      <c r="S58" s="59">
        <f>'Добыча 2021'!H55</f>
        <v>16</v>
      </c>
      <c r="T58" s="59">
        <f>'Добыча 2021'!G55</f>
        <v>11</v>
      </c>
      <c r="U58" s="59">
        <f t="shared" si="1312"/>
        <v>61.363636363636367</v>
      </c>
      <c r="V58" s="127">
        <f>2022!AU48</f>
        <v>46.719999999999999</v>
      </c>
      <c r="W58" s="59">
        <f t="shared" si="1313"/>
        <v>8</v>
      </c>
      <c r="X58" s="59">
        <f>2022!AX48</f>
        <v>46</v>
      </c>
      <c r="Y58" s="127">
        <f t="shared" si="1314"/>
        <v>7.8767123287671232</v>
      </c>
      <c r="Z58" s="59"/>
      <c r="AA58" s="59">
        <f>2022!BA48</f>
        <v>0</v>
      </c>
      <c r="AB58" s="59"/>
      <c r="AC58" s="59"/>
      <c r="AD58" s="59"/>
      <c r="AE58" s="128">
        <f>2022!BC48</f>
        <v>0</v>
      </c>
      <c r="AF58" s="115" t="str">
        <f t="shared" si="1315"/>
        <v/>
      </c>
      <c r="AG58" s="203"/>
      <c r="AH58" s="204">
        <f t="shared" si="1316"/>
        <v>4.8458698087375014</v>
      </c>
      <c r="AI58" s="204" t="e">
        <f t="shared" si="1317"/>
        <v>#NAME?</v>
      </c>
      <c r="AJ58" s="205">
        <f t="shared" si="1318"/>
        <v>8</v>
      </c>
      <c r="AK58" s="205" t="str">
        <f t="shared" si="1319"/>
        <v/>
      </c>
      <c r="AL58" s="205">
        <f t="shared" si="1320"/>
        <v>13</v>
      </c>
      <c r="AM58" s="205">
        <f t="shared" si="1321"/>
        <v>46</v>
      </c>
      <c r="AN58" s="206" t="str">
        <f t="shared" si="1322"/>
        <v xml:space="preserve">Вне норматива или не ОДОУ</v>
      </c>
      <c r="AO58" s="46" t="str">
        <f t="shared" si="1323"/>
        <v xml:space="preserve">Сумма не совпадает или не ОДОУ</v>
      </c>
      <c r="AP58" s="46" t="str">
        <f t="shared" si="1324"/>
        <v/>
      </c>
      <c r="AQ58" s="87"/>
    </row>
    <row r="59" ht="48" customHeight="1">
      <c r="A59" s="46">
        <v>37</v>
      </c>
      <c r="B59" s="72" t="s">
        <v>302</v>
      </c>
      <c r="C59" s="125">
        <f>2022!B49</f>
        <v>214.80000000000001</v>
      </c>
      <c r="D59" s="126">
        <f>2022!AM49</f>
        <v>3209</v>
      </c>
      <c r="E59" s="126">
        <f>2022!AN49</f>
        <v>2774</v>
      </c>
      <c r="F59" s="125">
        <f>2022!AQ49</f>
        <v>12.914338919925511</v>
      </c>
      <c r="G59" s="59">
        <f>2021!AX46</f>
        <v>180</v>
      </c>
      <c r="H59" s="127">
        <f t="shared" si="1311"/>
        <v>5.6092240573387349</v>
      </c>
      <c r="I59" s="62"/>
      <c r="J59" s="59">
        <f>2021!BA46</f>
        <v>0</v>
      </c>
      <c r="K59" s="62"/>
      <c r="L59" s="132"/>
      <c r="M59" s="59"/>
      <c r="N59" s="59">
        <f>2021!BC46</f>
        <v>0</v>
      </c>
      <c r="O59" s="59">
        <f>'Добыча 2021'!F56</f>
        <v>154</v>
      </c>
      <c r="P59" s="59"/>
      <c r="Q59" s="59"/>
      <c r="R59" s="59"/>
      <c r="S59" s="59">
        <f>'Добыча 2021'!H56</f>
        <v>76</v>
      </c>
      <c r="T59" s="59">
        <f>'Добыча 2021'!G56</f>
        <v>78</v>
      </c>
      <c r="U59" s="59">
        <f t="shared" si="1312"/>
        <v>85.555555555555557</v>
      </c>
      <c r="V59" s="127">
        <f>2022!AV49</f>
        <v>554.80000000000007</v>
      </c>
      <c r="W59" s="59">
        <f t="shared" si="1313"/>
        <v>20</v>
      </c>
      <c r="X59" s="59">
        <f>2022!AX49</f>
        <v>220</v>
      </c>
      <c r="Y59" s="127">
        <f t="shared" si="1314"/>
        <v>7.9307858687815429</v>
      </c>
      <c r="Z59" s="59"/>
      <c r="AA59" s="59">
        <f>2022!BA49</f>
        <v>0</v>
      </c>
      <c r="AB59" s="59"/>
      <c r="AC59" s="59"/>
      <c r="AD59" s="59"/>
      <c r="AE59" s="128">
        <f>2022!BC49</f>
        <v>0</v>
      </c>
      <c r="AF59" s="115" t="str">
        <f t="shared" si="1315"/>
        <v/>
      </c>
      <c r="AG59" s="203"/>
      <c r="AH59" s="204">
        <f t="shared" si="1316"/>
        <v>12.914338919925511</v>
      </c>
      <c r="AI59" s="204" t="e">
        <f t="shared" si="1317"/>
        <v>#NAME?</v>
      </c>
      <c r="AJ59" s="205">
        <f t="shared" si="1318"/>
        <v>20</v>
      </c>
      <c r="AK59" s="205" t="str">
        <f t="shared" si="1319"/>
        <v/>
      </c>
      <c r="AL59" s="205">
        <f t="shared" si="1320"/>
        <v>66</v>
      </c>
      <c r="AM59" s="205">
        <f t="shared" si="1321"/>
        <v>220</v>
      </c>
      <c r="AN59" s="206" t="str">
        <f t="shared" si="1322"/>
        <v xml:space="preserve">Вне норматива или не ОДОУ</v>
      </c>
      <c r="AO59" s="46" t="str">
        <f t="shared" si="1323"/>
        <v xml:space="preserve">Сумма не совпадает или не ОДОУ</v>
      </c>
      <c r="AP59" s="46" t="str">
        <f t="shared" si="1324"/>
        <v/>
      </c>
      <c r="AQ59" s="87"/>
    </row>
    <row r="60" ht="17.25">
      <c r="A60" s="46"/>
      <c r="B60" s="61" t="s">
        <v>83</v>
      </c>
      <c r="C60" s="131"/>
      <c r="D60" s="130"/>
      <c r="E60" s="130"/>
      <c r="F60" s="131"/>
      <c r="G60" s="59"/>
      <c r="H60" s="127"/>
      <c r="I60" s="59"/>
      <c r="J60" s="59"/>
      <c r="K60" s="59"/>
      <c r="L60" s="59"/>
      <c r="M60" s="71"/>
      <c r="N60" s="59"/>
      <c r="O60" s="71"/>
      <c r="P60" s="71"/>
      <c r="Q60" s="71"/>
      <c r="R60" s="71"/>
      <c r="S60" s="71"/>
      <c r="T60" s="71"/>
      <c r="U60" s="59"/>
      <c r="V60" s="144"/>
      <c r="W60" s="59"/>
      <c r="X60" s="71"/>
      <c r="Y60" s="127"/>
      <c r="Z60" s="71"/>
      <c r="AA60" s="71"/>
      <c r="AB60" s="71"/>
      <c r="AC60" s="71"/>
      <c r="AD60" s="59"/>
      <c r="AE60" s="71"/>
      <c r="AF60" s="115" t="str">
        <f t="shared" si="1315"/>
        <v/>
      </c>
      <c r="AG60" s="203"/>
      <c r="AH60" s="204" t="str">
        <f t="shared" si="1316"/>
        <v/>
      </c>
      <c r="AI60" s="204" t="str">
        <f t="shared" si="1317"/>
        <v/>
      </c>
      <c r="AJ60" s="205" t="str">
        <f t="shared" si="1318"/>
        <v/>
      </c>
      <c r="AK60" s="205" t="str">
        <f t="shared" si="1319"/>
        <v/>
      </c>
      <c r="AL60" s="205" t="str">
        <f t="shared" si="1320"/>
        <v/>
      </c>
      <c r="AM60" s="205" t="str">
        <f t="shared" si="1321"/>
        <v/>
      </c>
      <c r="AN60" s="206" t="str">
        <f t="shared" si="1322"/>
        <v/>
      </c>
      <c r="AO60" s="46" t="str">
        <f t="shared" si="1323"/>
        <v/>
      </c>
      <c r="AP60" s="46" t="str">
        <f t="shared" si="1324"/>
        <v/>
      </c>
      <c r="AQ60" s="87"/>
    </row>
    <row r="61" ht="90">
      <c r="A61" s="46">
        <v>38</v>
      </c>
      <c r="B61" s="72" t="s">
        <v>303</v>
      </c>
      <c r="C61" s="125">
        <f>2022!B51</f>
        <v>299.10000000000002</v>
      </c>
      <c r="D61" s="126">
        <f>2022!AM51</f>
        <v>140</v>
      </c>
      <c r="E61" s="126">
        <f>2022!AN51</f>
        <v>180</v>
      </c>
      <c r="F61" s="125">
        <f>2022!AQ51</f>
        <v>0.60180541624874617</v>
      </c>
      <c r="G61" s="59">
        <f>2021!AX48</f>
        <v>4</v>
      </c>
      <c r="H61" s="127">
        <f t="shared" si="1311"/>
        <v>2.8571428571428572</v>
      </c>
      <c r="I61" s="59"/>
      <c r="J61" s="59">
        <f>2021!BA48</f>
        <v>0</v>
      </c>
      <c r="K61" s="59"/>
      <c r="L61" s="59"/>
      <c r="M61" s="59"/>
      <c r="N61" s="59">
        <f>2021!BC48</f>
        <v>0</v>
      </c>
      <c r="O61" s="59">
        <f>'Добыча 2021'!F58</f>
        <v>4</v>
      </c>
      <c r="P61" s="59"/>
      <c r="Q61" s="59"/>
      <c r="R61" s="59"/>
      <c r="S61" s="59">
        <f>'Добыча 2021'!H58</f>
        <v>3</v>
      </c>
      <c r="T61" s="59">
        <f>'Добыча 2021'!G58</f>
        <v>1</v>
      </c>
      <c r="U61" s="59">
        <f t="shared" si="1312"/>
        <v>100</v>
      </c>
      <c r="V61" s="127">
        <f>2022!AU51</f>
        <v>5.3999999999999995</v>
      </c>
      <c r="W61" s="59">
        <f t="shared" si="1313"/>
        <v>2.9999999999999996</v>
      </c>
      <c r="X61" s="59">
        <f>2022!AX51</f>
        <v>5</v>
      </c>
      <c r="Y61" s="127">
        <f t="shared" si="1314"/>
        <v>2.7777777777777777</v>
      </c>
      <c r="Z61" s="59"/>
      <c r="AA61" s="59">
        <f>2022!BA51</f>
        <v>0</v>
      </c>
      <c r="AB61" s="59"/>
      <c r="AC61" s="59"/>
      <c r="AD61" s="59"/>
      <c r="AE61" s="128">
        <f>2022!BC51</f>
        <v>0</v>
      </c>
      <c r="AF61" s="115" t="str">
        <f t="shared" si="1315"/>
        <v/>
      </c>
      <c r="AG61" s="203"/>
      <c r="AH61" s="204">
        <f t="shared" si="1316"/>
        <v>0.60180541624874617</v>
      </c>
      <c r="AI61" s="204" t="e">
        <f t="shared" si="1317"/>
        <v>#NAME?</v>
      </c>
      <c r="AJ61" s="205">
        <f t="shared" si="1318"/>
        <v>3</v>
      </c>
      <c r="AK61" s="205" t="str">
        <f t="shared" si="1319"/>
        <v/>
      </c>
      <c r="AL61" s="205">
        <f t="shared" si="1320"/>
        <v>1</v>
      </c>
      <c r="AM61" s="205">
        <f t="shared" si="1321"/>
        <v>5</v>
      </c>
      <c r="AN61" s="206" t="str">
        <f t="shared" si="1322"/>
        <v xml:space="preserve">Вне норматива или не ОДОУ</v>
      </c>
      <c r="AO61" s="46" t="str">
        <f t="shared" si="1323"/>
        <v xml:space="preserve">Сумма не совпадает или не ОДОУ</v>
      </c>
      <c r="AP61" s="46" t="str">
        <f t="shared" si="1324"/>
        <v/>
      </c>
      <c r="AQ61" s="87"/>
    </row>
    <row r="62" ht="45">
      <c r="A62" s="46">
        <v>39</v>
      </c>
      <c r="B62" s="72" t="s">
        <v>87</v>
      </c>
      <c r="C62" s="125">
        <f>2022!B52</f>
        <v>1577</v>
      </c>
      <c r="D62" s="126">
        <f>2022!AM52</f>
        <v>342</v>
      </c>
      <c r="E62" s="126">
        <f>2022!AN52</f>
        <v>257</v>
      </c>
      <c r="F62" s="125">
        <f>2022!AQ52</f>
        <v>0.16296766011414077</v>
      </c>
      <c r="G62" s="59">
        <f>2021!AX49</f>
        <v>10</v>
      </c>
      <c r="H62" s="127">
        <f t="shared" si="1311"/>
        <v>2.9239766081871341</v>
      </c>
      <c r="I62" s="59"/>
      <c r="J62" s="59">
        <f>2021!BA49</f>
        <v>1</v>
      </c>
      <c r="K62" s="59"/>
      <c r="L62" s="59"/>
      <c r="M62" s="59"/>
      <c r="N62" s="59">
        <f>2021!BC49</f>
        <v>3</v>
      </c>
      <c r="O62" s="59">
        <f>'Добыча 2021'!F59</f>
        <v>0</v>
      </c>
      <c r="P62" s="59"/>
      <c r="Q62" s="59"/>
      <c r="R62" s="59"/>
      <c r="S62" s="59">
        <f>'Добыча 2021'!H59</f>
        <v>0</v>
      </c>
      <c r="T62" s="59">
        <f>'Добыча 2021'!G59</f>
        <v>0</v>
      </c>
      <c r="U62" s="59">
        <f t="shared" si="1312"/>
        <v>0</v>
      </c>
      <c r="V62" s="127">
        <f>2022!AU52</f>
        <v>7.71</v>
      </c>
      <c r="W62" s="59">
        <f t="shared" si="1313"/>
        <v>3</v>
      </c>
      <c r="X62" s="59">
        <f>2022!AX52</f>
        <v>7</v>
      </c>
      <c r="Y62" s="127">
        <f t="shared" si="1314"/>
        <v>2.7237354085603114</v>
      </c>
      <c r="Z62" s="59"/>
      <c r="AA62" s="59">
        <f>2022!BA52</f>
        <v>0</v>
      </c>
      <c r="AB62" s="59"/>
      <c r="AC62" s="59"/>
      <c r="AD62" s="59">
        <f t="shared" si="1325"/>
        <v>4</v>
      </c>
      <c r="AE62" s="128">
        <f>2022!BC52</f>
        <v>3</v>
      </c>
      <c r="AF62" s="115" t="str">
        <f t="shared" si="1315"/>
        <v/>
      </c>
      <c r="AG62" s="203"/>
      <c r="AH62" s="204">
        <f t="shared" si="1316"/>
        <v>0.16296766011414077</v>
      </c>
      <c r="AI62" s="204" t="e">
        <f t="shared" si="1317"/>
        <v>#NAME?</v>
      </c>
      <c r="AJ62" s="205">
        <f t="shared" si="1318"/>
        <v>3</v>
      </c>
      <c r="AK62" s="205" t="str">
        <f t="shared" si="1319"/>
        <v/>
      </c>
      <c r="AL62" s="205">
        <f t="shared" si="1320"/>
        <v>2</v>
      </c>
      <c r="AM62" s="205">
        <f t="shared" si="1321"/>
        <v>7</v>
      </c>
      <c r="AN62" s="206" t="str">
        <f t="shared" si="1322"/>
        <v/>
      </c>
      <c r="AO62" s="46" t="str">
        <f t="shared" si="1323"/>
        <v/>
      </c>
      <c r="AP62" s="46" t="str">
        <f t="shared" si="1324"/>
        <v/>
      </c>
      <c r="AQ62" s="87"/>
    </row>
    <row r="63" ht="90">
      <c r="A63" s="46">
        <v>40</v>
      </c>
      <c r="B63" s="72" t="s">
        <v>304</v>
      </c>
      <c r="C63" s="125">
        <f>2022!B53</f>
        <v>585.35000000000002</v>
      </c>
      <c r="D63" s="126">
        <f>2022!AM53</f>
        <v>557</v>
      </c>
      <c r="E63" s="126">
        <f>2022!AN53</f>
        <v>649</v>
      </c>
      <c r="F63" s="125">
        <f>2022!AQ53</f>
        <v>1.1087383616639617</v>
      </c>
      <c r="G63" s="59">
        <f>2021!AX50</f>
        <v>16</v>
      </c>
      <c r="H63" s="127">
        <f t="shared" si="1311"/>
        <v>2.8725314183123878</v>
      </c>
      <c r="I63" s="59"/>
      <c r="J63" s="59">
        <f>2021!BA50</f>
        <v>0</v>
      </c>
      <c r="K63" s="59"/>
      <c r="L63" s="59"/>
      <c r="M63" s="59"/>
      <c r="N63" s="59">
        <f>2021!BC50</f>
        <v>0</v>
      </c>
      <c r="O63" s="59">
        <f>'Добыча 2021'!F60</f>
        <v>5</v>
      </c>
      <c r="P63" s="59"/>
      <c r="Q63" s="59"/>
      <c r="R63" s="59"/>
      <c r="S63" s="59">
        <f>'Добыча 2021'!H60</f>
        <v>5</v>
      </c>
      <c r="T63" s="59">
        <f>'Добыча 2021'!G60</f>
        <v>0</v>
      </c>
      <c r="U63" s="59">
        <f t="shared" si="1312"/>
        <v>31.25</v>
      </c>
      <c r="V63" s="127">
        <f>2022!AU53</f>
        <v>32.450000000000003</v>
      </c>
      <c r="W63" s="59">
        <f t="shared" si="1313"/>
        <v>5</v>
      </c>
      <c r="X63" s="59">
        <f>2022!AX53</f>
        <v>32</v>
      </c>
      <c r="Y63" s="127">
        <f t="shared" si="1314"/>
        <v>4.9306625577812024</v>
      </c>
      <c r="Z63" s="59"/>
      <c r="AA63" s="59">
        <f>2022!BA53</f>
        <v>0</v>
      </c>
      <c r="AB63" s="59"/>
      <c r="AC63" s="59"/>
      <c r="AD63" s="59"/>
      <c r="AE63" s="128">
        <f>2022!BC53</f>
        <v>0</v>
      </c>
      <c r="AF63" s="115" t="str">
        <f t="shared" si="1315"/>
        <v/>
      </c>
      <c r="AG63" s="203"/>
      <c r="AH63" s="204">
        <f t="shared" si="1316"/>
        <v>1.1087383616639617</v>
      </c>
      <c r="AI63" s="204" t="e">
        <f t="shared" si="1317"/>
        <v>#NAME?</v>
      </c>
      <c r="AJ63" s="205">
        <f t="shared" si="1318"/>
        <v>5</v>
      </c>
      <c r="AK63" s="205" t="str">
        <f t="shared" si="1319"/>
        <v/>
      </c>
      <c r="AL63" s="205">
        <f t="shared" si="1320"/>
        <v>9</v>
      </c>
      <c r="AM63" s="205">
        <f t="shared" si="1321"/>
        <v>32</v>
      </c>
      <c r="AN63" s="206" t="str">
        <f t="shared" si="1322"/>
        <v xml:space="preserve">Вне норматива или не ОДОУ</v>
      </c>
      <c r="AO63" s="46" t="str">
        <f t="shared" si="1323"/>
        <v xml:space="preserve">Сумма не совпадает или не ОДОУ</v>
      </c>
      <c r="AP63" s="46" t="str">
        <f t="shared" si="1324"/>
        <v/>
      </c>
      <c r="AQ63" s="87"/>
    </row>
    <row r="64" ht="48" customHeight="1">
      <c r="A64" s="46">
        <v>41</v>
      </c>
      <c r="B64" s="63" t="s">
        <v>305</v>
      </c>
      <c r="C64" s="125">
        <f>2022!B54</f>
        <v>399</v>
      </c>
      <c r="D64" s="126">
        <f>2022!AM54</f>
        <v>227</v>
      </c>
      <c r="E64" s="126">
        <f>2022!AN54</f>
        <v>462</v>
      </c>
      <c r="F64" s="125">
        <f>2022!AQ54</f>
        <v>1.1578947368421053</v>
      </c>
      <c r="G64" s="59">
        <f>2021!AX51</f>
        <v>6</v>
      </c>
      <c r="H64" s="127">
        <f t="shared" si="1311"/>
        <v>2.643171806167401</v>
      </c>
      <c r="I64" s="59"/>
      <c r="J64" s="59">
        <f>2021!BA51</f>
        <v>0</v>
      </c>
      <c r="K64" s="59"/>
      <c r="L64" s="59"/>
      <c r="M64" s="59"/>
      <c r="N64" s="59">
        <f>2021!BC51</f>
        <v>0</v>
      </c>
      <c r="O64" s="59">
        <f>'Добыча 2021'!F61</f>
        <v>5</v>
      </c>
      <c r="P64" s="59"/>
      <c r="Q64" s="59"/>
      <c r="R64" s="59"/>
      <c r="S64" s="59">
        <f>'Добыча 2021'!H61</f>
        <v>4</v>
      </c>
      <c r="T64" s="59">
        <f>'Добыча 2021'!G61</f>
        <v>1</v>
      </c>
      <c r="U64" s="59">
        <f t="shared" si="1312"/>
        <v>83.333333333333343</v>
      </c>
      <c r="V64" s="127">
        <f>2022!AU54</f>
        <v>23.100000000000001</v>
      </c>
      <c r="W64" s="59">
        <f t="shared" si="1313"/>
        <v>5</v>
      </c>
      <c r="X64" s="59">
        <f>2022!AX54</f>
        <v>23</v>
      </c>
      <c r="Y64" s="127">
        <f t="shared" si="1314"/>
        <v>4.9783549783549788</v>
      </c>
      <c r="Z64" s="59"/>
      <c r="AA64" s="59">
        <f>2022!BA54</f>
        <v>0</v>
      </c>
      <c r="AB64" s="59"/>
      <c r="AC64" s="59"/>
      <c r="AD64" s="59"/>
      <c r="AE64" s="128">
        <f>2022!BC54</f>
        <v>0</v>
      </c>
      <c r="AF64" s="115" t="str">
        <f t="shared" si="1315"/>
        <v/>
      </c>
      <c r="AG64" s="203"/>
      <c r="AH64" s="204">
        <f t="shared" si="1316"/>
        <v>1.1578947368421053</v>
      </c>
      <c r="AI64" s="204" t="e">
        <f t="shared" si="1317"/>
        <v>#NAME?</v>
      </c>
      <c r="AJ64" s="205">
        <f t="shared" si="1318"/>
        <v>5</v>
      </c>
      <c r="AK64" s="205" t="str">
        <f t="shared" si="1319"/>
        <v/>
      </c>
      <c r="AL64" s="205">
        <f t="shared" si="1320"/>
        <v>6</v>
      </c>
      <c r="AM64" s="205">
        <f t="shared" si="1321"/>
        <v>23</v>
      </c>
      <c r="AN64" s="206" t="str">
        <f t="shared" si="1322"/>
        <v xml:space="preserve">Вне норматива или не ОДОУ</v>
      </c>
      <c r="AO64" s="46" t="str">
        <f t="shared" si="1323"/>
        <v xml:space="preserve">Сумма не совпадает или не ОДОУ</v>
      </c>
      <c r="AP64" s="46" t="str">
        <f t="shared" si="1324"/>
        <v/>
      </c>
      <c r="AQ64" s="87"/>
    </row>
    <row r="65" ht="18.75">
      <c r="A65" s="46"/>
      <c r="B65" s="61" t="s">
        <v>88</v>
      </c>
      <c r="C65" s="131"/>
      <c r="D65" s="130"/>
      <c r="E65" s="130"/>
      <c r="F65" s="131"/>
      <c r="G65" s="59"/>
      <c r="H65" s="127"/>
      <c r="I65" s="59"/>
      <c r="J65" s="59"/>
      <c r="K65" s="59"/>
      <c r="L65" s="59"/>
      <c r="M65" s="71"/>
      <c r="N65" s="59"/>
      <c r="O65" s="71"/>
      <c r="P65" s="71"/>
      <c r="Q65" s="71"/>
      <c r="R65" s="71"/>
      <c r="S65" s="71"/>
      <c r="T65" s="71"/>
      <c r="U65" s="59"/>
      <c r="V65" s="144"/>
      <c r="W65" s="59"/>
      <c r="X65" s="71"/>
      <c r="Y65" s="127"/>
      <c r="Z65" s="71"/>
      <c r="AA65" s="71"/>
      <c r="AB65" s="71"/>
      <c r="AC65" s="71"/>
      <c r="AD65" s="59"/>
      <c r="AE65" s="71"/>
      <c r="AF65" s="115" t="str">
        <f t="shared" si="1315"/>
        <v/>
      </c>
      <c r="AG65" s="203"/>
      <c r="AH65" s="204" t="str">
        <f t="shared" si="1316"/>
        <v/>
      </c>
      <c r="AI65" s="204" t="str">
        <f t="shared" si="1317"/>
        <v/>
      </c>
      <c r="AJ65" s="205" t="str">
        <f t="shared" si="1318"/>
        <v/>
      </c>
      <c r="AK65" s="205" t="str">
        <f t="shared" si="1319"/>
        <v/>
      </c>
      <c r="AL65" s="205" t="str">
        <f t="shared" si="1320"/>
        <v/>
      </c>
      <c r="AM65" s="205" t="str">
        <f t="shared" si="1321"/>
        <v/>
      </c>
      <c r="AN65" s="206" t="str">
        <f t="shared" si="1322"/>
        <v/>
      </c>
      <c r="AO65" s="46" t="str">
        <f t="shared" si="1323"/>
        <v/>
      </c>
      <c r="AP65" s="46" t="str">
        <f t="shared" si="1324"/>
        <v/>
      </c>
      <c r="AQ65" s="87"/>
    </row>
    <row r="66" ht="31.5">
      <c r="A66" s="46">
        <v>42</v>
      </c>
      <c r="B66" s="214" t="s">
        <v>413</v>
      </c>
      <c r="C66" s="125">
        <f>2022!B57</f>
        <v>1064.22</v>
      </c>
      <c r="D66" s="138">
        <f>2022!AM57</f>
        <v>0</v>
      </c>
      <c r="E66" s="126">
        <f>2022!AN57</f>
        <v>0</v>
      </c>
      <c r="F66" s="125">
        <f>2022!AQ56</f>
        <v>0</v>
      </c>
      <c r="G66" s="80">
        <f>2021!AX54</f>
        <v>0</v>
      </c>
      <c r="H66" s="139">
        <f t="shared" si="1311"/>
        <v>0</v>
      </c>
      <c r="I66" s="59"/>
      <c r="J66" s="80">
        <f>2021!BA54</f>
        <v>0</v>
      </c>
      <c r="K66" s="59"/>
      <c r="L66" s="59"/>
      <c r="M66" s="59"/>
      <c r="N66" s="80">
        <f>2021!BC54</f>
        <v>0</v>
      </c>
      <c r="O66" s="80">
        <f>'Добыча 2021'!F64</f>
        <v>0</v>
      </c>
      <c r="P66" s="59"/>
      <c r="Q66" s="59"/>
      <c r="R66" s="59"/>
      <c r="S66" s="80">
        <f>'Добыча 2021'!H64</f>
        <v>0</v>
      </c>
      <c r="T66" s="80">
        <f>'Добыча 2021'!G64</f>
        <v>0</v>
      </c>
      <c r="U66" s="80">
        <f t="shared" si="1312"/>
        <v>0</v>
      </c>
      <c r="V66" s="127">
        <f>2022!AU57</f>
        <v>0</v>
      </c>
      <c r="W66" s="59">
        <f t="shared" si="1313"/>
        <v>0</v>
      </c>
      <c r="X66" s="59">
        <f>2022!AX57</f>
        <v>0</v>
      </c>
      <c r="Y66" s="127">
        <f t="shared" si="1314"/>
        <v>0</v>
      </c>
      <c r="Z66" s="59"/>
      <c r="AA66" s="59">
        <f>2022!BA57</f>
        <v>0</v>
      </c>
      <c r="AB66" s="59"/>
      <c r="AC66" s="59"/>
      <c r="AD66" s="59">
        <f t="shared" si="1325"/>
        <v>0</v>
      </c>
      <c r="AE66" s="128">
        <f>2022!BC57</f>
        <v>0</v>
      </c>
      <c r="AF66" s="115" t="str">
        <f t="shared" si="1315"/>
        <v/>
      </c>
      <c r="AG66" s="203"/>
      <c r="AH66" s="204">
        <f t="shared" si="1316"/>
        <v>0</v>
      </c>
      <c r="AI66" s="204" t="e">
        <f t="shared" si="1317"/>
        <v>#NAME?</v>
      </c>
      <c r="AJ66" s="205">
        <f t="shared" si="1318"/>
        <v>3</v>
      </c>
      <c r="AK66" s="205" t="str">
        <f t="shared" si="1319"/>
        <v/>
      </c>
      <c r="AL66" s="205">
        <f t="shared" si="1320"/>
        <v>0</v>
      </c>
      <c r="AM66" s="205">
        <f t="shared" si="1321"/>
        <v>0</v>
      </c>
      <c r="AN66" s="206" t="str">
        <f t="shared" si="1322"/>
        <v/>
      </c>
      <c r="AO66" s="46" t="str">
        <f t="shared" si="1323"/>
        <v/>
      </c>
      <c r="AP66" s="46" t="str">
        <f t="shared" si="1324"/>
        <v/>
      </c>
      <c r="AQ66" s="87"/>
    </row>
    <row r="67" ht="31.5">
      <c r="A67" s="46">
        <v>43</v>
      </c>
      <c r="B67" s="214" t="s">
        <v>414</v>
      </c>
      <c r="C67" s="125">
        <f>2022!B58</f>
        <v>2277.5900000000001</v>
      </c>
      <c r="D67" s="149"/>
      <c r="E67" s="126">
        <f>2022!AN58</f>
        <v>0</v>
      </c>
      <c r="F67" s="125">
        <f>2022!AQ57</f>
        <v>0</v>
      </c>
      <c r="G67" s="150"/>
      <c r="H67" s="151"/>
      <c r="I67" s="59"/>
      <c r="J67" s="150"/>
      <c r="K67" s="59"/>
      <c r="L67" s="59"/>
      <c r="M67" s="59"/>
      <c r="N67" s="150"/>
      <c r="O67" s="150"/>
      <c r="P67" s="59"/>
      <c r="Q67" s="59"/>
      <c r="R67" s="59"/>
      <c r="S67" s="150"/>
      <c r="T67" s="150"/>
      <c r="U67" s="150"/>
      <c r="V67" s="127">
        <f>2022!AU58</f>
        <v>0</v>
      </c>
      <c r="W67" s="59">
        <f t="shared" si="1313"/>
        <v>0</v>
      </c>
      <c r="X67" s="59">
        <f>2022!AX58</f>
        <v>0</v>
      </c>
      <c r="Y67" s="127">
        <f t="shared" si="1314"/>
        <v>0</v>
      </c>
      <c r="Z67" s="59"/>
      <c r="AA67" s="59">
        <f>2022!BA58</f>
        <v>0</v>
      </c>
      <c r="AB67" s="59"/>
      <c r="AC67" s="59"/>
      <c r="AD67" s="59">
        <f t="shared" si="1325"/>
        <v>0</v>
      </c>
      <c r="AE67" s="128">
        <f>2022!BC58</f>
        <v>0</v>
      </c>
      <c r="AF67" s="115" t="str">
        <f t="shared" si="1315"/>
        <v/>
      </c>
      <c r="AG67" s="203"/>
      <c r="AH67" s="204">
        <f t="shared" si="1316"/>
        <v>0</v>
      </c>
      <c r="AI67" s="204" t="e">
        <f t="shared" si="1317"/>
        <v>#NAME?</v>
      </c>
      <c r="AJ67" s="205">
        <f t="shared" si="1318"/>
        <v>3</v>
      </c>
      <c r="AK67" s="205" t="str">
        <f t="shared" si="1319"/>
        <v/>
      </c>
      <c r="AL67" s="205">
        <f t="shared" si="1320"/>
        <v>0</v>
      </c>
      <c r="AM67" s="205">
        <f t="shared" si="1321"/>
        <v>0</v>
      </c>
      <c r="AN67" s="206" t="str">
        <f t="shared" si="1322"/>
        <v/>
      </c>
      <c r="AO67" s="46" t="str">
        <f t="shared" si="1323"/>
        <v/>
      </c>
      <c r="AP67" s="46" t="str">
        <f t="shared" si="1324"/>
        <v/>
      </c>
      <c r="AQ67" s="87"/>
    </row>
    <row r="68" ht="31.5">
      <c r="A68" s="46">
        <v>44</v>
      </c>
      <c r="B68" s="154" t="s">
        <v>415</v>
      </c>
      <c r="C68" s="125">
        <f>2022!B59</f>
        <v>6270.6800000000003</v>
      </c>
      <c r="D68" s="142"/>
      <c r="E68" s="126">
        <f>2022!AN59</f>
        <v>0</v>
      </c>
      <c r="F68" s="125">
        <f>2022!AQ59</f>
        <v>0</v>
      </c>
      <c r="G68" s="82"/>
      <c r="H68" s="143"/>
      <c r="I68" s="59"/>
      <c r="J68" s="82"/>
      <c r="K68" s="59"/>
      <c r="L68" s="59"/>
      <c r="M68" s="59"/>
      <c r="N68" s="82"/>
      <c r="O68" s="82"/>
      <c r="P68" s="59"/>
      <c r="Q68" s="59"/>
      <c r="R68" s="59"/>
      <c r="S68" s="82"/>
      <c r="T68" s="82"/>
      <c r="U68" s="82"/>
      <c r="V68" s="127">
        <f>2022!AU59</f>
        <v>0</v>
      </c>
      <c r="W68" s="59">
        <f t="shared" si="1313"/>
        <v>0</v>
      </c>
      <c r="X68" s="59">
        <f>2022!AX59</f>
        <v>0</v>
      </c>
      <c r="Y68" s="127">
        <f t="shared" si="1314"/>
        <v>0</v>
      </c>
      <c r="Z68" s="59"/>
      <c r="AA68" s="59">
        <f>2022!BA59</f>
        <v>0</v>
      </c>
      <c r="AB68" s="59"/>
      <c r="AC68" s="59"/>
      <c r="AD68" s="59">
        <f t="shared" si="1325"/>
        <v>0</v>
      </c>
      <c r="AE68" s="128">
        <f>2022!BC59</f>
        <v>0</v>
      </c>
      <c r="AF68" s="115" t="str">
        <f t="shared" si="1315"/>
        <v/>
      </c>
      <c r="AG68" s="203"/>
      <c r="AH68" s="204">
        <f t="shared" si="1316"/>
        <v>0</v>
      </c>
      <c r="AI68" s="204" t="e">
        <f t="shared" si="1317"/>
        <v>#NAME?</v>
      </c>
      <c r="AJ68" s="205">
        <f t="shared" si="1318"/>
        <v>3</v>
      </c>
      <c r="AK68" s="205" t="str">
        <f t="shared" si="1319"/>
        <v/>
      </c>
      <c r="AL68" s="205">
        <f t="shared" si="1320"/>
        <v>0</v>
      </c>
      <c r="AM68" s="205">
        <f t="shared" si="1321"/>
        <v>0</v>
      </c>
      <c r="AN68" s="206" t="str">
        <f t="shared" si="1322"/>
        <v/>
      </c>
      <c r="AO68" s="46" t="str">
        <f t="shared" si="1323"/>
        <v/>
      </c>
      <c r="AP68" s="46" t="str">
        <f t="shared" si="1324"/>
        <v/>
      </c>
      <c r="AQ68" s="87"/>
    </row>
    <row r="69" ht="47.25" customHeight="1">
      <c r="A69" s="46">
        <v>45</v>
      </c>
      <c r="B69" s="72" t="s">
        <v>89</v>
      </c>
      <c r="C69" s="125">
        <f>2022!B60</f>
        <v>644</v>
      </c>
      <c r="D69" s="126">
        <f>2022!AM60</f>
        <v>0</v>
      </c>
      <c r="E69" s="126">
        <f>2022!AN60</f>
        <v>0</v>
      </c>
      <c r="F69" s="125">
        <f>2022!AQ60</f>
        <v>0</v>
      </c>
      <c r="G69" s="59">
        <f>2021!AX55</f>
        <v>0</v>
      </c>
      <c r="H69" s="127">
        <f t="shared" si="1311"/>
        <v>0</v>
      </c>
      <c r="I69" s="59"/>
      <c r="J69" s="59">
        <f>2021!BA55</f>
        <v>0</v>
      </c>
      <c r="K69" s="59"/>
      <c r="L69" s="59"/>
      <c r="M69" s="59"/>
      <c r="N69" s="59">
        <f>2021!BC55</f>
        <v>0</v>
      </c>
      <c r="O69" s="59">
        <f>'Добыча 2021'!F65</f>
        <v>0</v>
      </c>
      <c r="P69" s="59"/>
      <c r="Q69" s="59"/>
      <c r="R69" s="59"/>
      <c r="S69" s="59">
        <f>'Добыча 2021'!H65</f>
        <v>0</v>
      </c>
      <c r="T69" s="59">
        <f>'Добыча 2021'!G65</f>
        <v>0</v>
      </c>
      <c r="U69" s="59">
        <f t="shared" si="1312"/>
        <v>0</v>
      </c>
      <c r="V69" s="127">
        <f>2022!AU60</f>
        <v>0</v>
      </c>
      <c r="W69" s="59">
        <f t="shared" si="1313"/>
        <v>0</v>
      </c>
      <c r="X69" s="59">
        <f>2022!AX60</f>
        <v>0</v>
      </c>
      <c r="Y69" s="127">
        <f t="shared" si="1314"/>
        <v>0</v>
      </c>
      <c r="Z69" s="59"/>
      <c r="AA69" s="59">
        <f>2022!BA60</f>
        <v>0</v>
      </c>
      <c r="AB69" s="59"/>
      <c r="AC69" s="59"/>
      <c r="AD69" s="59"/>
      <c r="AE69" s="128">
        <f>2022!BC60</f>
        <v>0</v>
      </c>
      <c r="AF69" s="115" t="str">
        <f t="shared" si="1315"/>
        <v/>
      </c>
      <c r="AG69" s="203"/>
      <c r="AH69" s="204">
        <f t="shared" si="1316"/>
        <v>0</v>
      </c>
      <c r="AI69" s="204" t="e">
        <f t="shared" si="1317"/>
        <v>#NAME?</v>
      </c>
      <c r="AJ69" s="205">
        <f t="shared" si="1318"/>
        <v>3</v>
      </c>
      <c r="AK69" s="205" t="str">
        <f t="shared" si="1319"/>
        <v/>
      </c>
      <c r="AL69" s="205">
        <f t="shared" si="1320"/>
        <v>0</v>
      </c>
      <c r="AM69" s="205">
        <f t="shared" si="1321"/>
        <v>0</v>
      </c>
      <c r="AN69" s="206" t="str">
        <f t="shared" si="1322"/>
        <v/>
      </c>
      <c r="AO69" s="46" t="str">
        <f t="shared" si="1323"/>
        <v/>
      </c>
      <c r="AP69" s="46" t="str">
        <f t="shared" si="1324"/>
        <v/>
      </c>
      <c r="AQ69" s="87"/>
    </row>
    <row r="70" ht="47.25" customHeight="1">
      <c r="A70" s="46">
        <v>46</v>
      </c>
      <c r="B70" s="152" t="s">
        <v>416</v>
      </c>
      <c r="C70" s="125">
        <f>2022!B61</f>
        <v>21.48</v>
      </c>
      <c r="D70" s="138">
        <f>2022!AM61</f>
        <v>0</v>
      </c>
      <c r="E70" s="126">
        <f>2022!AN61</f>
        <v>0</v>
      </c>
      <c r="F70" s="125">
        <f>2022!AQ61</f>
        <v>0</v>
      </c>
      <c r="G70" s="80">
        <f>2021!AX56</f>
        <v>0</v>
      </c>
      <c r="H70" s="139">
        <f t="shared" si="1311"/>
        <v>0</v>
      </c>
      <c r="I70" s="59"/>
      <c r="J70" s="80">
        <f>2021!BA56</f>
        <v>0</v>
      </c>
      <c r="K70" s="59"/>
      <c r="L70" s="59"/>
      <c r="M70" s="59"/>
      <c r="N70" s="80">
        <f>2021!BC56</f>
        <v>0</v>
      </c>
      <c r="O70" s="80">
        <f>'Добыча 2021'!F66</f>
        <v>0</v>
      </c>
      <c r="P70" s="59"/>
      <c r="Q70" s="59"/>
      <c r="R70" s="59"/>
      <c r="S70" s="80">
        <f>'Добыча 2021'!H66</f>
        <v>0</v>
      </c>
      <c r="T70" s="80">
        <f>'Добыча 2021'!G66</f>
        <v>0</v>
      </c>
      <c r="U70" s="80">
        <f t="shared" si="1312"/>
        <v>0</v>
      </c>
      <c r="V70" s="127">
        <f>2022!AU61</f>
        <v>0</v>
      </c>
      <c r="W70" s="59">
        <f t="shared" si="1313"/>
        <v>0</v>
      </c>
      <c r="X70" s="59">
        <f>2022!AX61</f>
        <v>0</v>
      </c>
      <c r="Y70" s="127">
        <f t="shared" si="1314"/>
        <v>0</v>
      </c>
      <c r="Z70" s="59"/>
      <c r="AA70" s="59">
        <f>2022!BA61</f>
        <v>0</v>
      </c>
      <c r="AB70" s="59"/>
      <c r="AC70" s="59"/>
      <c r="AD70" s="59"/>
      <c r="AE70" s="128">
        <f>2022!BC61</f>
        <v>0</v>
      </c>
      <c r="AF70" s="115" t="str">
        <f t="shared" si="1315"/>
        <v/>
      </c>
      <c r="AG70" s="203"/>
      <c r="AH70" s="204">
        <f t="shared" si="1316"/>
        <v>0</v>
      </c>
      <c r="AI70" s="204" t="e">
        <f t="shared" si="1317"/>
        <v>#NAME?</v>
      </c>
      <c r="AJ70" s="205">
        <f t="shared" si="1318"/>
        <v>3</v>
      </c>
      <c r="AK70" s="205" t="str">
        <f t="shared" si="1319"/>
        <v/>
      </c>
      <c r="AL70" s="205">
        <f t="shared" si="1320"/>
        <v>0</v>
      </c>
      <c r="AM70" s="205">
        <f t="shared" si="1321"/>
        <v>0</v>
      </c>
      <c r="AN70" s="206" t="str">
        <f t="shared" si="1322"/>
        <v/>
      </c>
      <c r="AO70" s="46" t="str">
        <f t="shared" si="1323"/>
        <v/>
      </c>
      <c r="AP70" s="46" t="str">
        <f t="shared" si="1324"/>
        <v/>
      </c>
      <c r="AQ70" s="87"/>
    </row>
    <row r="71" ht="47.25" customHeight="1">
      <c r="A71" s="46">
        <v>47</v>
      </c>
      <c r="B71" s="152" t="s">
        <v>417</v>
      </c>
      <c r="C71" s="125">
        <f>2022!B62</f>
        <v>75.909999999999997</v>
      </c>
      <c r="D71" s="149"/>
      <c r="E71" s="126">
        <f>2022!AN62</f>
        <v>0</v>
      </c>
      <c r="F71" s="125">
        <f>2022!AQ62</f>
        <v>0</v>
      </c>
      <c r="G71" s="150"/>
      <c r="H71" s="151"/>
      <c r="I71" s="59"/>
      <c r="J71" s="150"/>
      <c r="K71" s="59"/>
      <c r="L71" s="59"/>
      <c r="M71" s="59"/>
      <c r="N71" s="150"/>
      <c r="O71" s="150"/>
      <c r="P71" s="59"/>
      <c r="Q71" s="59"/>
      <c r="R71" s="59"/>
      <c r="S71" s="150"/>
      <c r="T71" s="150"/>
      <c r="U71" s="150"/>
      <c r="V71" s="127">
        <f>2022!AU62</f>
        <v>0</v>
      </c>
      <c r="W71" s="59">
        <f t="shared" si="1313"/>
        <v>0</v>
      </c>
      <c r="X71" s="59">
        <f>2022!AX62</f>
        <v>0</v>
      </c>
      <c r="Y71" s="127">
        <f t="shared" si="1314"/>
        <v>0</v>
      </c>
      <c r="Z71" s="59"/>
      <c r="AA71" s="59">
        <f>2022!BA62</f>
        <v>0</v>
      </c>
      <c r="AB71" s="59"/>
      <c r="AC71" s="59"/>
      <c r="AD71" s="59"/>
      <c r="AE71" s="128">
        <f>2022!BC62</f>
        <v>0</v>
      </c>
      <c r="AF71" s="115" t="str">
        <f t="shared" si="1315"/>
        <v/>
      </c>
      <c r="AG71" s="203"/>
      <c r="AH71" s="204">
        <f t="shared" si="1316"/>
        <v>0</v>
      </c>
      <c r="AI71" s="204" t="e">
        <f t="shared" si="1317"/>
        <v>#NAME?</v>
      </c>
      <c r="AJ71" s="205">
        <f t="shared" si="1318"/>
        <v>3</v>
      </c>
      <c r="AK71" s="205" t="str">
        <f t="shared" si="1319"/>
        <v/>
      </c>
      <c r="AL71" s="205">
        <f t="shared" si="1320"/>
        <v>0</v>
      </c>
      <c r="AM71" s="205">
        <f t="shared" si="1321"/>
        <v>0</v>
      </c>
      <c r="AN71" s="206" t="str">
        <f t="shared" si="1322"/>
        <v/>
      </c>
      <c r="AO71" s="46" t="str">
        <f t="shared" si="1323"/>
        <v/>
      </c>
      <c r="AP71" s="46" t="str">
        <f t="shared" si="1324"/>
        <v/>
      </c>
      <c r="AQ71" s="87"/>
    </row>
    <row r="72" ht="47.25" customHeight="1">
      <c r="A72" s="46">
        <v>48</v>
      </c>
      <c r="B72" s="152" t="s">
        <v>418</v>
      </c>
      <c r="C72" s="125">
        <f>2022!B63</f>
        <v>40.039999999999999</v>
      </c>
      <c r="D72" s="149"/>
      <c r="E72" s="126">
        <f>2022!AN63</f>
        <v>0</v>
      </c>
      <c r="F72" s="125">
        <f>2022!AQ63</f>
        <v>0</v>
      </c>
      <c r="G72" s="150"/>
      <c r="H72" s="151"/>
      <c r="I72" s="59"/>
      <c r="J72" s="150"/>
      <c r="K72" s="59"/>
      <c r="L72" s="59"/>
      <c r="M72" s="59"/>
      <c r="N72" s="150"/>
      <c r="O72" s="150"/>
      <c r="P72" s="59"/>
      <c r="Q72" s="59"/>
      <c r="R72" s="59"/>
      <c r="S72" s="150"/>
      <c r="T72" s="150"/>
      <c r="U72" s="150"/>
      <c r="V72" s="127">
        <f>2022!AU63</f>
        <v>0</v>
      </c>
      <c r="W72" s="59">
        <f t="shared" si="1313"/>
        <v>0</v>
      </c>
      <c r="X72" s="59">
        <f>2022!AX63</f>
        <v>0</v>
      </c>
      <c r="Y72" s="127">
        <f t="shared" si="1314"/>
        <v>0</v>
      </c>
      <c r="Z72" s="59"/>
      <c r="AA72" s="59">
        <f>2022!BA63</f>
        <v>0</v>
      </c>
      <c r="AB72" s="59"/>
      <c r="AC72" s="59"/>
      <c r="AD72" s="59"/>
      <c r="AE72" s="128">
        <f>2022!BC63</f>
        <v>0</v>
      </c>
      <c r="AF72" s="115" t="str">
        <f t="shared" si="1315"/>
        <v/>
      </c>
      <c r="AG72" s="203"/>
      <c r="AH72" s="204">
        <f t="shared" si="1316"/>
        <v>0</v>
      </c>
      <c r="AI72" s="204" t="e">
        <f t="shared" si="1317"/>
        <v>#NAME?</v>
      </c>
      <c r="AJ72" s="205">
        <f t="shared" si="1318"/>
        <v>3</v>
      </c>
      <c r="AK72" s="205" t="str">
        <f t="shared" si="1319"/>
        <v/>
      </c>
      <c r="AL72" s="205">
        <f t="shared" si="1320"/>
        <v>0</v>
      </c>
      <c r="AM72" s="205">
        <f t="shared" si="1321"/>
        <v>0</v>
      </c>
      <c r="AN72" s="206" t="str">
        <f t="shared" si="1322"/>
        <v/>
      </c>
      <c r="AO72" s="46" t="str">
        <f t="shared" si="1323"/>
        <v/>
      </c>
      <c r="AP72" s="46" t="str">
        <f t="shared" si="1324"/>
        <v/>
      </c>
      <c r="AQ72" s="87"/>
    </row>
    <row r="73" ht="47.25" customHeight="1">
      <c r="A73" s="46">
        <v>49</v>
      </c>
      <c r="B73" s="152" t="s">
        <v>419</v>
      </c>
      <c r="C73" s="125">
        <f>2022!B64</f>
        <v>15.119999999999999</v>
      </c>
      <c r="D73" s="149"/>
      <c r="E73" s="126">
        <f>2022!AN64</f>
        <v>0</v>
      </c>
      <c r="F73" s="125">
        <f>2022!AQ64</f>
        <v>0</v>
      </c>
      <c r="G73" s="150"/>
      <c r="H73" s="151"/>
      <c r="I73" s="59"/>
      <c r="J73" s="150"/>
      <c r="K73" s="59"/>
      <c r="L73" s="59"/>
      <c r="M73" s="59"/>
      <c r="N73" s="150"/>
      <c r="O73" s="150"/>
      <c r="P73" s="59"/>
      <c r="Q73" s="59"/>
      <c r="R73" s="59"/>
      <c r="S73" s="150"/>
      <c r="T73" s="150"/>
      <c r="U73" s="150"/>
      <c r="V73" s="127">
        <f>2022!AU64</f>
        <v>0</v>
      </c>
      <c r="W73" s="59">
        <f t="shared" si="1313"/>
        <v>0</v>
      </c>
      <c r="X73" s="59">
        <f>2022!AX64</f>
        <v>0</v>
      </c>
      <c r="Y73" s="127">
        <f t="shared" si="1314"/>
        <v>0</v>
      </c>
      <c r="Z73" s="59"/>
      <c r="AA73" s="59">
        <f>2022!BA64</f>
        <v>0</v>
      </c>
      <c r="AB73" s="59"/>
      <c r="AC73" s="59"/>
      <c r="AD73" s="59"/>
      <c r="AE73" s="128">
        <f>2022!BC64</f>
        <v>0</v>
      </c>
      <c r="AF73" s="115" t="str">
        <f t="shared" si="1315"/>
        <v/>
      </c>
      <c r="AG73" s="203"/>
      <c r="AH73" s="204">
        <f t="shared" si="1316"/>
        <v>0</v>
      </c>
      <c r="AI73" s="204" t="e">
        <f t="shared" si="1317"/>
        <v>#NAME?</v>
      </c>
      <c r="AJ73" s="205">
        <f t="shared" si="1318"/>
        <v>3</v>
      </c>
      <c r="AK73" s="205" t="str">
        <f t="shared" si="1319"/>
        <v/>
      </c>
      <c r="AL73" s="205">
        <f t="shared" si="1320"/>
        <v>0</v>
      </c>
      <c r="AM73" s="205">
        <f t="shared" si="1321"/>
        <v>0</v>
      </c>
      <c r="AN73" s="206" t="str">
        <f t="shared" si="1322"/>
        <v/>
      </c>
      <c r="AO73" s="46" t="str">
        <f t="shared" si="1323"/>
        <v/>
      </c>
      <c r="AP73" s="46" t="str">
        <f t="shared" si="1324"/>
        <v/>
      </c>
      <c r="AQ73" s="87"/>
    </row>
    <row r="74" ht="47.25" customHeight="1">
      <c r="A74" s="46">
        <v>50</v>
      </c>
      <c r="B74" s="152" t="s">
        <v>420</v>
      </c>
      <c r="C74" s="125">
        <f>2022!B65</f>
        <v>38.659999999999997</v>
      </c>
      <c r="D74" s="149"/>
      <c r="E74" s="126">
        <f>2022!AN65</f>
        <v>0</v>
      </c>
      <c r="F74" s="125">
        <f>2022!AQ65</f>
        <v>0</v>
      </c>
      <c r="G74" s="150"/>
      <c r="H74" s="151"/>
      <c r="I74" s="59"/>
      <c r="J74" s="150"/>
      <c r="K74" s="59"/>
      <c r="L74" s="59"/>
      <c r="M74" s="59"/>
      <c r="N74" s="150"/>
      <c r="O74" s="150"/>
      <c r="P74" s="59"/>
      <c r="Q74" s="59"/>
      <c r="R74" s="59"/>
      <c r="S74" s="150"/>
      <c r="T74" s="150"/>
      <c r="U74" s="150"/>
      <c r="V74" s="127">
        <f>2022!AU65</f>
        <v>0</v>
      </c>
      <c r="W74" s="59">
        <f t="shared" si="1313"/>
        <v>0</v>
      </c>
      <c r="X74" s="59">
        <f>2022!AX65</f>
        <v>0</v>
      </c>
      <c r="Y74" s="127">
        <f t="shared" si="1314"/>
        <v>0</v>
      </c>
      <c r="Z74" s="59"/>
      <c r="AA74" s="59">
        <f>2022!BA65</f>
        <v>0</v>
      </c>
      <c r="AB74" s="59"/>
      <c r="AC74" s="59"/>
      <c r="AD74" s="59"/>
      <c r="AE74" s="128">
        <f>2022!BC65</f>
        <v>0</v>
      </c>
      <c r="AF74" s="115" t="str">
        <f t="shared" si="1315"/>
        <v/>
      </c>
      <c r="AG74" s="203"/>
      <c r="AH74" s="204">
        <f t="shared" si="1316"/>
        <v>0</v>
      </c>
      <c r="AI74" s="204" t="e">
        <f t="shared" si="1317"/>
        <v>#NAME?</v>
      </c>
      <c r="AJ74" s="205">
        <f t="shared" si="1318"/>
        <v>3</v>
      </c>
      <c r="AK74" s="205" t="str">
        <f t="shared" si="1319"/>
        <v/>
      </c>
      <c r="AL74" s="205">
        <f t="shared" si="1320"/>
        <v>0</v>
      </c>
      <c r="AM74" s="205">
        <f t="shared" si="1321"/>
        <v>0</v>
      </c>
      <c r="AN74" s="206" t="str">
        <f t="shared" si="1322"/>
        <v/>
      </c>
      <c r="AO74" s="46" t="str">
        <f t="shared" si="1323"/>
        <v/>
      </c>
      <c r="AP74" s="46" t="str">
        <f t="shared" si="1324"/>
        <v/>
      </c>
      <c r="AQ74" s="87"/>
    </row>
    <row r="75" ht="47.25" customHeight="1">
      <c r="A75" s="46">
        <v>51</v>
      </c>
      <c r="B75" s="152" t="s">
        <v>421</v>
      </c>
      <c r="C75" s="125">
        <f>2022!B66</f>
        <v>19.219999999999999</v>
      </c>
      <c r="D75" s="149"/>
      <c r="E75" s="126">
        <f>2022!AN66</f>
        <v>0</v>
      </c>
      <c r="F75" s="125">
        <f>2022!AQ66</f>
        <v>0</v>
      </c>
      <c r="G75" s="150"/>
      <c r="H75" s="151"/>
      <c r="I75" s="59"/>
      <c r="J75" s="150"/>
      <c r="K75" s="59"/>
      <c r="L75" s="59"/>
      <c r="M75" s="59"/>
      <c r="N75" s="150"/>
      <c r="O75" s="150"/>
      <c r="P75" s="59"/>
      <c r="Q75" s="59"/>
      <c r="R75" s="59"/>
      <c r="S75" s="150"/>
      <c r="T75" s="150"/>
      <c r="U75" s="150"/>
      <c r="V75" s="127">
        <f>2022!AU66</f>
        <v>0</v>
      </c>
      <c r="W75" s="59">
        <f t="shared" si="1313"/>
        <v>0</v>
      </c>
      <c r="X75" s="59">
        <f>2022!AX66</f>
        <v>0</v>
      </c>
      <c r="Y75" s="127">
        <f t="shared" si="1314"/>
        <v>0</v>
      </c>
      <c r="Z75" s="59"/>
      <c r="AA75" s="59">
        <f>2022!BA66</f>
        <v>0</v>
      </c>
      <c r="AB75" s="59"/>
      <c r="AC75" s="59"/>
      <c r="AD75" s="59"/>
      <c r="AE75" s="128">
        <f>2022!BC66</f>
        <v>0</v>
      </c>
      <c r="AF75" s="115" t="str">
        <f t="shared" si="1315"/>
        <v/>
      </c>
      <c r="AG75" s="203"/>
      <c r="AH75" s="204">
        <f t="shared" si="1316"/>
        <v>0</v>
      </c>
      <c r="AI75" s="204" t="e">
        <f t="shared" si="1317"/>
        <v>#NAME?</v>
      </c>
      <c r="AJ75" s="205">
        <f t="shared" si="1318"/>
        <v>3</v>
      </c>
      <c r="AK75" s="205" t="str">
        <f t="shared" si="1319"/>
        <v/>
      </c>
      <c r="AL75" s="205">
        <f t="shared" si="1320"/>
        <v>0</v>
      </c>
      <c r="AM75" s="205">
        <f t="shared" si="1321"/>
        <v>0</v>
      </c>
      <c r="AN75" s="206" t="str">
        <f t="shared" si="1322"/>
        <v/>
      </c>
      <c r="AO75" s="46" t="str">
        <f t="shared" si="1323"/>
        <v/>
      </c>
      <c r="AP75" s="46" t="str">
        <f t="shared" si="1324"/>
        <v/>
      </c>
      <c r="AQ75" s="87"/>
    </row>
    <row r="76" ht="68.25" customHeight="1">
      <c r="A76" s="46">
        <v>52</v>
      </c>
      <c r="B76" s="152" t="s">
        <v>422</v>
      </c>
      <c r="C76" s="125">
        <f>2022!B67</f>
        <v>64.239999999999995</v>
      </c>
      <c r="D76" s="149"/>
      <c r="E76" s="126">
        <f>2022!AN67</f>
        <v>0</v>
      </c>
      <c r="F76" s="125">
        <f>2022!AQ67</f>
        <v>0</v>
      </c>
      <c r="G76" s="150"/>
      <c r="H76" s="151"/>
      <c r="I76" s="59"/>
      <c r="J76" s="150"/>
      <c r="K76" s="59"/>
      <c r="L76" s="59"/>
      <c r="M76" s="59"/>
      <c r="N76" s="150"/>
      <c r="O76" s="150"/>
      <c r="P76" s="59"/>
      <c r="Q76" s="59"/>
      <c r="R76" s="59"/>
      <c r="S76" s="150"/>
      <c r="T76" s="150"/>
      <c r="U76" s="150"/>
      <c r="V76" s="127">
        <f>2022!AU67</f>
        <v>0</v>
      </c>
      <c r="W76" s="59">
        <f t="shared" si="1313"/>
        <v>0</v>
      </c>
      <c r="X76" s="59">
        <f>2022!AX67</f>
        <v>0</v>
      </c>
      <c r="Y76" s="127">
        <f t="shared" si="1314"/>
        <v>0</v>
      </c>
      <c r="Z76" s="59"/>
      <c r="AA76" s="59">
        <f>2022!BA67</f>
        <v>0</v>
      </c>
      <c r="AB76" s="59"/>
      <c r="AC76" s="59"/>
      <c r="AD76" s="59"/>
      <c r="AE76" s="128">
        <f>2022!BC67</f>
        <v>0</v>
      </c>
      <c r="AF76" s="115" t="str">
        <f t="shared" si="1315"/>
        <v/>
      </c>
      <c r="AG76" s="203"/>
      <c r="AH76" s="204">
        <f t="shared" si="1316"/>
        <v>0</v>
      </c>
      <c r="AI76" s="204" t="e">
        <f t="shared" si="1317"/>
        <v>#NAME?</v>
      </c>
      <c r="AJ76" s="205">
        <f t="shared" si="1318"/>
        <v>3</v>
      </c>
      <c r="AK76" s="205" t="str">
        <f t="shared" si="1319"/>
        <v/>
      </c>
      <c r="AL76" s="205">
        <f t="shared" si="1320"/>
        <v>0</v>
      </c>
      <c r="AM76" s="205">
        <f t="shared" si="1321"/>
        <v>0</v>
      </c>
      <c r="AN76" s="206" t="str">
        <f t="shared" si="1322"/>
        <v/>
      </c>
      <c r="AO76" s="46" t="str">
        <f t="shared" si="1323"/>
        <v/>
      </c>
      <c r="AP76" s="46" t="str">
        <f t="shared" si="1324"/>
        <v/>
      </c>
      <c r="AQ76" s="87"/>
    </row>
    <row r="77" ht="47.25" customHeight="1">
      <c r="A77" s="46">
        <v>53</v>
      </c>
      <c r="B77" s="152" t="s">
        <v>423</v>
      </c>
      <c r="C77" s="125">
        <f>2022!B68</f>
        <v>100.11</v>
      </c>
      <c r="D77" s="149"/>
      <c r="E77" s="126">
        <f>2022!AN68</f>
        <v>0</v>
      </c>
      <c r="F77" s="125">
        <f>2022!AQ68</f>
        <v>0</v>
      </c>
      <c r="G77" s="150"/>
      <c r="H77" s="151"/>
      <c r="I77" s="59"/>
      <c r="J77" s="150"/>
      <c r="K77" s="59"/>
      <c r="L77" s="59"/>
      <c r="M77" s="59"/>
      <c r="N77" s="150"/>
      <c r="O77" s="150"/>
      <c r="P77" s="59"/>
      <c r="Q77" s="59"/>
      <c r="R77" s="59"/>
      <c r="S77" s="150"/>
      <c r="T77" s="150"/>
      <c r="U77" s="150"/>
      <c r="V77" s="127">
        <f>2022!AU68</f>
        <v>0</v>
      </c>
      <c r="W77" s="59">
        <f t="shared" si="1313"/>
        <v>0</v>
      </c>
      <c r="X77" s="59">
        <f>2022!AX68</f>
        <v>0</v>
      </c>
      <c r="Y77" s="127">
        <f t="shared" si="1314"/>
        <v>0</v>
      </c>
      <c r="Z77" s="59"/>
      <c r="AA77" s="59">
        <f>2022!BA68</f>
        <v>0</v>
      </c>
      <c r="AB77" s="59"/>
      <c r="AC77" s="59"/>
      <c r="AD77" s="59"/>
      <c r="AE77" s="128">
        <f>2022!BC68</f>
        <v>0</v>
      </c>
      <c r="AF77" s="115" t="str">
        <f t="shared" si="1315"/>
        <v/>
      </c>
      <c r="AG77" s="203"/>
      <c r="AH77" s="204">
        <f t="shared" si="1316"/>
        <v>0</v>
      </c>
      <c r="AI77" s="204" t="e">
        <f t="shared" si="1317"/>
        <v>#NAME?</v>
      </c>
      <c r="AJ77" s="205">
        <f t="shared" si="1318"/>
        <v>3</v>
      </c>
      <c r="AK77" s="205" t="str">
        <f t="shared" si="1319"/>
        <v/>
      </c>
      <c r="AL77" s="205">
        <f t="shared" si="1320"/>
        <v>0</v>
      </c>
      <c r="AM77" s="205">
        <f t="shared" si="1321"/>
        <v>0</v>
      </c>
      <c r="AN77" s="206" t="str">
        <f t="shared" si="1322"/>
        <v/>
      </c>
      <c r="AO77" s="46" t="str">
        <f t="shared" si="1323"/>
        <v/>
      </c>
      <c r="AP77" s="46" t="str">
        <f t="shared" si="1324"/>
        <v/>
      </c>
      <c r="AQ77" s="87"/>
    </row>
    <row r="78" ht="54" customHeight="1">
      <c r="A78" s="46">
        <v>54</v>
      </c>
      <c r="B78" s="152" t="s">
        <v>424</v>
      </c>
      <c r="C78" s="125">
        <f>2022!B69</f>
        <v>100.23</v>
      </c>
      <c r="D78" s="149"/>
      <c r="E78" s="126">
        <f>2022!AN69</f>
        <v>0</v>
      </c>
      <c r="F78" s="125">
        <f>2022!AQ69</f>
        <v>0</v>
      </c>
      <c r="G78" s="150"/>
      <c r="H78" s="151"/>
      <c r="I78" s="59"/>
      <c r="J78" s="150"/>
      <c r="K78" s="59"/>
      <c r="L78" s="59"/>
      <c r="M78" s="59"/>
      <c r="N78" s="150"/>
      <c r="O78" s="150"/>
      <c r="P78" s="59"/>
      <c r="Q78" s="59"/>
      <c r="R78" s="59"/>
      <c r="S78" s="150"/>
      <c r="T78" s="150"/>
      <c r="U78" s="150"/>
      <c r="V78" s="127">
        <f>2022!AU69</f>
        <v>0</v>
      </c>
      <c r="W78" s="59">
        <f t="shared" si="1313"/>
        <v>0</v>
      </c>
      <c r="X78" s="59">
        <f>2022!AX69</f>
        <v>0</v>
      </c>
      <c r="Y78" s="127">
        <f t="shared" si="1314"/>
        <v>0</v>
      </c>
      <c r="Z78" s="59"/>
      <c r="AA78" s="59">
        <f>2022!BA69</f>
        <v>0</v>
      </c>
      <c r="AB78" s="59"/>
      <c r="AC78" s="59"/>
      <c r="AD78" s="59"/>
      <c r="AE78" s="128">
        <f>2022!BC69</f>
        <v>0</v>
      </c>
      <c r="AF78" s="115" t="str">
        <f t="shared" si="1315"/>
        <v/>
      </c>
      <c r="AG78" s="203"/>
      <c r="AH78" s="204">
        <f t="shared" si="1316"/>
        <v>0</v>
      </c>
      <c r="AI78" s="204" t="e">
        <f t="shared" si="1317"/>
        <v>#NAME?</v>
      </c>
      <c r="AJ78" s="205">
        <f t="shared" si="1318"/>
        <v>3</v>
      </c>
      <c r="AK78" s="205" t="str">
        <f t="shared" si="1319"/>
        <v/>
      </c>
      <c r="AL78" s="205">
        <f t="shared" si="1320"/>
        <v>0</v>
      </c>
      <c r="AM78" s="205">
        <f t="shared" si="1321"/>
        <v>0</v>
      </c>
      <c r="AN78" s="206" t="str">
        <f t="shared" si="1322"/>
        <v/>
      </c>
      <c r="AO78" s="46" t="str">
        <f t="shared" si="1323"/>
        <v/>
      </c>
      <c r="AP78" s="46" t="str">
        <f t="shared" si="1324"/>
        <v/>
      </c>
      <c r="AQ78" s="87"/>
    </row>
    <row r="79" ht="66" customHeight="1">
      <c r="A79" s="46">
        <v>55</v>
      </c>
      <c r="B79" s="152" t="s">
        <v>425</v>
      </c>
      <c r="C79" s="125">
        <f>2022!B70</f>
        <v>285.87</v>
      </c>
      <c r="D79" s="149"/>
      <c r="E79" s="126">
        <f>2022!AN70</f>
        <v>0</v>
      </c>
      <c r="F79" s="125">
        <f>2022!AQ70</f>
        <v>0</v>
      </c>
      <c r="G79" s="150"/>
      <c r="H79" s="151"/>
      <c r="I79" s="59"/>
      <c r="J79" s="150"/>
      <c r="K79" s="59"/>
      <c r="L79" s="59"/>
      <c r="M79" s="59"/>
      <c r="N79" s="150"/>
      <c r="O79" s="150"/>
      <c r="P79" s="59"/>
      <c r="Q79" s="59"/>
      <c r="R79" s="59"/>
      <c r="S79" s="150"/>
      <c r="T79" s="150"/>
      <c r="U79" s="150"/>
      <c r="V79" s="127">
        <f>2022!AU70</f>
        <v>0</v>
      </c>
      <c r="W79" s="59">
        <f t="shared" si="1313"/>
        <v>0</v>
      </c>
      <c r="X79" s="59">
        <f>2022!AX70</f>
        <v>0</v>
      </c>
      <c r="Y79" s="127">
        <f t="shared" si="1314"/>
        <v>0</v>
      </c>
      <c r="Z79" s="59"/>
      <c r="AA79" s="59">
        <f>2022!BA70</f>
        <v>0</v>
      </c>
      <c r="AB79" s="59"/>
      <c r="AC79" s="59"/>
      <c r="AD79" s="59"/>
      <c r="AE79" s="128">
        <f>2022!BC70</f>
        <v>0</v>
      </c>
      <c r="AF79" s="115" t="str">
        <f t="shared" si="1315"/>
        <v/>
      </c>
      <c r="AG79" s="203"/>
      <c r="AH79" s="204">
        <f t="shared" si="1316"/>
        <v>0</v>
      </c>
      <c r="AI79" s="204" t="e">
        <f t="shared" si="1317"/>
        <v>#NAME?</v>
      </c>
      <c r="AJ79" s="205">
        <f t="shared" si="1318"/>
        <v>3</v>
      </c>
      <c r="AK79" s="205" t="str">
        <f t="shared" si="1319"/>
        <v/>
      </c>
      <c r="AL79" s="205">
        <f t="shared" si="1320"/>
        <v>0</v>
      </c>
      <c r="AM79" s="205">
        <f t="shared" si="1321"/>
        <v>0</v>
      </c>
      <c r="AN79" s="206" t="str">
        <f t="shared" si="1322"/>
        <v/>
      </c>
      <c r="AO79" s="46" t="str">
        <f t="shared" si="1323"/>
        <v/>
      </c>
      <c r="AP79" s="46" t="str">
        <f t="shared" si="1324"/>
        <v/>
      </c>
      <c r="AQ79" s="87"/>
    </row>
    <row r="80" ht="62.25" customHeight="1">
      <c r="A80" s="46">
        <v>56</v>
      </c>
      <c r="B80" s="152" t="s">
        <v>426</v>
      </c>
      <c r="C80" s="125">
        <f>2022!B71</f>
        <v>75.650000000000006</v>
      </c>
      <c r="D80" s="149"/>
      <c r="E80" s="126">
        <f>2022!AN71</f>
        <v>0</v>
      </c>
      <c r="F80" s="125">
        <f>2022!AQ71</f>
        <v>0</v>
      </c>
      <c r="G80" s="150"/>
      <c r="H80" s="151"/>
      <c r="I80" s="59"/>
      <c r="J80" s="150"/>
      <c r="K80" s="59"/>
      <c r="L80" s="59"/>
      <c r="M80" s="59"/>
      <c r="N80" s="150"/>
      <c r="O80" s="150"/>
      <c r="P80" s="59"/>
      <c r="Q80" s="59"/>
      <c r="R80" s="59"/>
      <c r="S80" s="150"/>
      <c r="T80" s="150"/>
      <c r="U80" s="150"/>
      <c r="V80" s="127">
        <f>2022!AU71</f>
        <v>0</v>
      </c>
      <c r="W80" s="59">
        <f t="shared" ref="W80:W143" si="1326">IF(V80&gt;1,V80/E80*100,0)</f>
        <v>0</v>
      </c>
      <c r="X80" s="59">
        <f>2022!AX71</f>
        <v>0</v>
      </c>
      <c r="Y80" s="127">
        <f t="shared" ref="Y80:Y143" si="1327">IF(X80&gt;0,X80/E80*100,0)</f>
        <v>0</v>
      </c>
      <c r="Z80" s="59"/>
      <c r="AA80" s="59">
        <f>2022!BA71</f>
        <v>0</v>
      </c>
      <c r="AB80" s="59"/>
      <c r="AC80" s="59"/>
      <c r="AD80" s="59"/>
      <c r="AE80" s="128">
        <f>2022!BC71</f>
        <v>0</v>
      </c>
      <c r="AF80" s="115" t="str">
        <f t="shared" ref="AF80:AF143" si="1328">IF(C80&gt;0,IF(OR(AND(C80&lt;7,F80&lt;5),E80&lt;33),IF(COUNTIF(X80:AE80,"&gt;0")&gt;0,"Ошибка!",""),""),"")</f>
        <v/>
      </c>
      <c r="AG80" s="203"/>
      <c r="AH80" s="204">
        <f t="shared" ref="AH80:AH143" si="1329">IF(AND(ISNUMBER(--C80),C80&gt;0),E80/C80,"")</f>
        <v>0</v>
      </c>
      <c r="AI80" s="204" t="e">
        <f t="shared" ref="AI80:AI143" si="1330">IF(AND(ISNUMBER(--E80),ISNUMBER(--AJ80)),ЧАСТНОЕ(E80*AJ80,100),"")</f>
        <v>#NAME?</v>
      </c>
      <c r="AJ80" s="205">
        <f t="shared" ref="AJ80:AJ143" si="1331">IF(AND(ISNUMBER(--C80),C80&gt;0),IF(F80&lt;=8,IF(F80&lt;=1,3,IF(F80&lt;=2,5,IF(F80&lt;=4,7,IF(F80&lt;=6,8,IF(F80&lt;=8,10,0))))),IF(F80&lt;=10,12,IF(F80&lt;=12,15,IF(F80&lt;=15,20,IF(F80&lt;=20,25,30))))),"")</f>
        <v>3</v>
      </c>
      <c r="AK80" s="205" t="str">
        <f t="shared" ref="AK80:AK143" si="1332">IF(AJ79&lt;Y79,"Норматив превышен","")</f>
        <v/>
      </c>
      <c r="AL80" s="205">
        <f t="shared" ref="AL80:AL143" si="1333">IF(ISNUMBER(X80),IF(X80&gt;0,MAX(ЧАСТНОЕ(X80*30,100),1),0),"")</f>
        <v>0</v>
      </c>
      <c r="AM80" s="205">
        <f t="shared" ref="AM80:AM143" si="1334">IF(ISNUMBER(X80),X80,"")</f>
        <v>0</v>
      </c>
      <c r="AN80" s="206" t="str">
        <f t="shared" ref="AN80:AN143" si="1335">IF(ISNUMBER(AE80),IF(AND(AM80&gt;=AE80,AL80&lt;=AE80),"","Вне норматива или не ОДОУ"),"")</f>
        <v/>
      </c>
      <c r="AO80" s="46" t="str">
        <f t="shared" ref="AO80:AO143" si="1336">IF(ISNUMBER(X80),IF(SUM(Z80:AE80)&lt;&gt;X80,"Сумма не совпадает или не ОДОУ",""),"")</f>
        <v/>
      </c>
      <c r="AP80" s="46" t="str">
        <f t="shared" ref="AP80:AP143" si="1337">IF(AND(ISNUMBER(AA80),AA80&gt;0),IF(AA80&lt;=(X80*0.15),"","Изъятие более 15% !"),"")</f>
        <v/>
      </c>
      <c r="AQ80" s="87"/>
    </row>
    <row r="81" ht="47.25" customHeight="1">
      <c r="A81" s="46">
        <v>57</v>
      </c>
      <c r="B81" s="152" t="s">
        <v>427</v>
      </c>
      <c r="C81" s="125">
        <f>2022!B72</f>
        <v>35.140000000000001</v>
      </c>
      <c r="D81" s="149"/>
      <c r="E81" s="126">
        <f>2022!AN72</f>
        <v>0</v>
      </c>
      <c r="F81" s="125">
        <f>2022!AQ72</f>
        <v>0</v>
      </c>
      <c r="G81" s="150"/>
      <c r="H81" s="151"/>
      <c r="I81" s="59"/>
      <c r="J81" s="150"/>
      <c r="K81" s="59"/>
      <c r="L81" s="59"/>
      <c r="M81" s="59"/>
      <c r="N81" s="150"/>
      <c r="O81" s="150"/>
      <c r="P81" s="59"/>
      <c r="Q81" s="59"/>
      <c r="R81" s="59"/>
      <c r="S81" s="150"/>
      <c r="T81" s="150"/>
      <c r="U81" s="150"/>
      <c r="V81" s="127">
        <f>2022!AU72</f>
        <v>0</v>
      </c>
      <c r="W81" s="59">
        <f t="shared" si="1326"/>
        <v>0</v>
      </c>
      <c r="X81" s="59">
        <f>2022!AX72</f>
        <v>0</v>
      </c>
      <c r="Y81" s="127">
        <f t="shared" si="1327"/>
        <v>0</v>
      </c>
      <c r="Z81" s="59"/>
      <c r="AA81" s="59">
        <f>2022!BA72</f>
        <v>0</v>
      </c>
      <c r="AB81" s="59"/>
      <c r="AC81" s="59"/>
      <c r="AD81" s="59"/>
      <c r="AE81" s="128">
        <f>2022!BC72</f>
        <v>0</v>
      </c>
      <c r="AF81" s="115" t="str">
        <f t="shared" si="1328"/>
        <v/>
      </c>
      <c r="AG81" s="203"/>
      <c r="AH81" s="204">
        <f t="shared" si="1329"/>
        <v>0</v>
      </c>
      <c r="AI81" s="204" t="e">
        <f t="shared" si="1330"/>
        <v>#NAME?</v>
      </c>
      <c r="AJ81" s="205">
        <f t="shared" si="1331"/>
        <v>3</v>
      </c>
      <c r="AK81" s="205" t="str">
        <f t="shared" si="1332"/>
        <v/>
      </c>
      <c r="AL81" s="205">
        <f t="shared" si="1333"/>
        <v>0</v>
      </c>
      <c r="AM81" s="205">
        <f t="shared" si="1334"/>
        <v>0</v>
      </c>
      <c r="AN81" s="206" t="str">
        <f t="shared" si="1335"/>
        <v/>
      </c>
      <c r="AO81" s="46" t="str">
        <f t="shared" si="1336"/>
        <v/>
      </c>
      <c r="AP81" s="46" t="str">
        <f t="shared" si="1337"/>
        <v/>
      </c>
      <c r="AQ81" s="87"/>
    </row>
    <row r="82" ht="47.25" customHeight="1">
      <c r="A82" s="46">
        <v>58</v>
      </c>
      <c r="B82" s="152" t="s">
        <v>428</v>
      </c>
      <c r="C82" s="125">
        <f>2022!B73</f>
        <v>9.9299999999999997</v>
      </c>
      <c r="D82" s="149"/>
      <c r="E82" s="126">
        <f>2022!AN73</f>
        <v>0</v>
      </c>
      <c r="F82" s="125">
        <f>2022!AQ73</f>
        <v>0</v>
      </c>
      <c r="G82" s="150"/>
      <c r="H82" s="151"/>
      <c r="I82" s="59"/>
      <c r="J82" s="150"/>
      <c r="K82" s="59"/>
      <c r="L82" s="59"/>
      <c r="M82" s="59"/>
      <c r="N82" s="150"/>
      <c r="O82" s="150"/>
      <c r="P82" s="59"/>
      <c r="Q82" s="59"/>
      <c r="R82" s="59"/>
      <c r="S82" s="150"/>
      <c r="T82" s="150"/>
      <c r="U82" s="150"/>
      <c r="V82" s="127">
        <f>2022!AU73</f>
        <v>0</v>
      </c>
      <c r="W82" s="59">
        <f t="shared" si="1326"/>
        <v>0</v>
      </c>
      <c r="X82" s="59">
        <f>2022!AX73</f>
        <v>0</v>
      </c>
      <c r="Y82" s="127">
        <f t="shared" si="1327"/>
        <v>0</v>
      </c>
      <c r="Z82" s="59"/>
      <c r="AA82" s="59">
        <f>2022!BA73</f>
        <v>0</v>
      </c>
      <c r="AB82" s="59"/>
      <c r="AC82" s="59"/>
      <c r="AD82" s="59"/>
      <c r="AE82" s="128">
        <f>2022!BC73</f>
        <v>0</v>
      </c>
      <c r="AF82" s="115" t="str">
        <f t="shared" si="1328"/>
        <v/>
      </c>
      <c r="AG82" s="203"/>
      <c r="AH82" s="204">
        <f t="shared" si="1329"/>
        <v>0</v>
      </c>
      <c r="AI82" s="204" t="e">
        <f t="shared" si="1330"/>
        <v>#NAME?</v>
      </c>
      <c r="AJ82" s="205">
        <f t="shared" si="1331"/>
        <v>3</v>
      </c>
      <c r="AK82" s="205" t="str">
        <f t="shared" si="1332"/>
        <v/>
      </c>
      <c r="AL82" s="205">
        <f t="shared" si="1333"/>
        <v>0</v>
      </c>
      <c r="AM82" s="205">
        <f t="shared" si="1334"/>
        <v>0</v>
      </c>
      <c r="AN82" s="206" t="str">
        <f t="shared" si="1335"/>
        <v/>
      </c>
      <c r="AO82" s="46" t="str">
        <f t="shared" si="1336"/>
        <v/>
      </c>
      <c r="AP82" s="46" t="str">
        <f t="shared" si="1337"/>
        <v/>
      </c>
      <c r="AQ82" s="87"/>
    </row>
    <row r="83" ht="66.75" customHeight="1">
      <c r="A83" s="46">
        <v>59</v>
      </c>
      <c r="B83" s="152" t="s">
        <v>429</v>
      </c>
      <c r="C83" s="125">
        <f>2022!B74</f>
        <v>891.48000000000002</v>
      </c>
      <c r="D83" s="142"/>
      <c r="E83" s="126">
        <f>2022!AN74</f>
        <v>0</v>
      </c>
      <c r="F83" s="125">
        <f>2022!AQ74</f>
        <v>0</v>
      </c>
      <c r="G83" s="82"/>
      <c r="H83" s="143"/>
      <c r="I83" s="59"/>
      <c r="J83" s="82"/>
      <c r="K83" s="59"/>
      <c r="L83" s="59"/>
      <c r="M83" s="59"/>
      <c r="N83" s="82"/>
      <c r="O83" s="82"/>
      <c r="P83" s="59"/>
      <c r="Q83" s="59"/>
      <c r="R83" s="59"/>
      <c r="S83" s="82"/>
      <c r="T83" s="82"/>
      <c r="U83" s="82"/>
      <c r="V83" s="127">
        <f>2022!AU74</f>
        <v>0</v>
      </c>
      <c r="W83" s="59">
        <f t="shared" si="1326"/>
        <v>0</v>
      </c>
      <c r="X83" s="59">
        <f>2022!AX74</f>
        <v>0</v>
      </c>
      <c r="Y83" s="127">
        <f t="shared" si="1327"/>
        <v>0</v>
      </c>
      <c r="Z83" s="59"/>
      <c r="AA83" s="59">
        <f>2022!BA74</f>
        <v>0</v>
      </c>
      <c r="AB83" s="59"/>
      <c r="AC83" s="59"/>
      <c r="AD83" s="59"/>
      <c r="AE83" s="128">
        <f>2022!BC74</f>
        <v>0</v>
      </c>
      <c r="AF83" s="115" t="str">
        <f t="shared" si="1328"/>
        <v/>
      </c>
      <c r="AG83" s="203"/>
      <c r="AH83" s="204">
        <f t="shared" si="1329"/>
        <v>0</v>
      </c>
      <c r="AI83" s="204" t="e">
        <f t="shared" si="1330"/>
        <v>#NAME?</v>
      </c>
      <c r="AJ83" s="205">
        <f t="shared" si="1331"/>
        <v>3</v>
      </c>
      <c r="AK83" s="205" t="str">
        <f t="shared" si="1332"/>
        <v/>
      </c>
      <c r="AL83" s="205">
        <f t="shared" si="1333"/>
        <v>0</v>
      </c>
      <c r="AM83" s="205">
        <f t="shared" si="1334"/>
        <v>0</v>
      </c>
      <c r="AN83" s="206" t="str">
        <f t="shared" si="1335"/>
        <v/>
      </c>
      <c r="AO83" s="46" t="str">
        <f t="shared" si="1336"/>
        <v/>
      </c>
      <c r="AP83" s="46" t="str">
        <f t="shared" si="1337"/>
        <v/>
      </c>
      <c r="AQ83" s="87"/>
    </row>
    <row r="84" ht="67.5" customHeight="1">
      <c r="A84" s="46">
        <v>60</v>
      </c>
      <c r="B84" s="72" t="s">
        <v>90</v>
      </c>
      <c r="C84" s="125">
        <f>2022!B75</f>
        <v>1406</v>
      </c>
      <c r="D84" s="126">
        <f>2022!AM75</f>
        <v>0</v>
      </c>
      <c r="E84" s="126">
        <f>2022!AN75</f>
        <v>0</v>
      </c>
      <c r="F84" s="125">
        <f>2022!AQ75</f>
        <v>0</v>
      </c>
      <c r="G84" s="59">
        <f>2021!AX57</f>
        <v>0</v>
      </c>
      <c r="H84" s="127">
        <f t="shared" ref="H80:H98" si="1338">IF(G84&gt;0,G84/D84*100,0)</f>
        <v>0</v>
      </c>
      <c r="I84" s="59"/>
      <c r="J84" s="59">
        <f>2021!BA57</f>
        <v>0</v>
      </c>
      <c r="K84" s="59"/>
      <c r="L84" s="59"/>
      <c r="M84" s="59"/>
      <c r="N84" s="59">
        <f>2021!BC57</f>
        <v>0</v>
      </c>
      <c r="O84" s="59">
        <f>'Добыча 2021'!F67</f>
        <v>0</v>
      </c>
      <c r="P84" s="59"/>
      <c r="Q84" s="59"/>
      <c r="R84" s="59"/>
      <c r="S84" s="59">
        <f>'Добыча 2021'!H67</f>
        <v>0</v>
      </c>
      <c r="T84" s="59">
        <f>'Добыча 2021'!G67</f>
        <v>0</v>
      </c>
      <c r="U84" s="59">
        <f t="shared" ref="U80:U141" si="1339">IF(G84=0,0,O84/G84*100)</f>
        <v>0</v>
      </c>
      <c r="V84" s="127">
        <f>2022!AU75</f>
        <v>0</v>
      </c>
      <c r="W84" s="59">
        <f t="shared" si="1326"/>
        <v>0</v>
      </c>
      <c r="X84" s="59">
        <f>2022!AX75</f>
        <v>0</v>
      </c>
      <c r="Y84" s="127">
        <f t="shared" si="1327"/>
        <v>0</v>
      </c>
      <c r="Z84" s="59"/>
      <c r="AA84" s="59">
        <f>2022!BA75</f>
        <v>0</v>
      </c>
      <c r="AB84" s="59"/>
      <c r="AC84" s="59"/>
      <c r="AD84" s="59"/>
      <c r="AE84" s="128">
        <f>2022!BC75</f>
        <v>0</v>
      </c>
      <c r="AF84" s="115" t="str">
        <f t="shared" si="1328"/>
        <v/>
      </c>
      <c r="AG84" s="203"/>
      <c r="AH84" s="204">
        <f t="shared" si="1329"/>
        <v>0</v>
      </c>
      <c r="AI84" s="204" t="e">
        <f t="shared" si="1330"/>
        <v>#NAME?</v>
      </c>
      <c r="AJ84" s="205">
        <f t="shared" si="1331"/>
        <v>3</v>
      </c>
      <c r="AK84" s="205" t="str">
        <f t="shared" si="1332"/>
        <v/>
      </c>
      <c r="AL84" s="205">
        <f t="shared" si="1333"/>
        <v>0</v>
      </c>
      <c r="AM84" s="205">
        <f t="shared" si="1334"/>
        <v>0</v>
      </c>
      <c r="AN84" s="206" t="str">
        <f t="shared" si="1335"/>
        <v/>
      </c>
      <c r="AO84" s="46" t="str">
        <f t="shared" si="1336"/>
        <v/>
      </c>
      <c r="AP84" s="46" t="str">
        <f t="shared" si="1337"/>
        <v/>
      </c>
      <c r="AQ84" s="87"/>
    </row>
    <row r="85" ht="18.75">
      <c r="A85" s="46"/>
      <c r="B85" s="61" t="s">
        <v>108</v>
      </c>
      <c r="C85" s="131"/>
      <c r="D85" s="130"/>
      <c r="E85" s="130"/>
      <c r="F85" s="131"/>
      <c r="G85" s="59"/>
      <c r="H85" s="127"/>
      <c r="I85" s="59"/>
      <c r="J85" s="59"/>
      <c r="K85" s="59"/>
      <c r="L85" s="59"/>
      <c r="M85" s="71"/>
      <c r="N85" s="59"/>
      <c r="O85" s="71"/>
      <c r="P85" s="71"/>
      <c r="Q85" s="71"/>
      <c r="R85" s="71"/>
      <c r="S85" s="71"/>
      <c r="T85" s="71"/>
      <c r="U85" s="59"/>
      <c r="V85" s="144"/>
      <c r="W85" s="59"/>
      <c r="X85" s="71"/>
      <c r="Y85" s="127"/>
      <c r="Z85" s="71"/>
      <c r="AA85" s="71"/>
      <c r="AB85" s="71"/>
      <c r="AC85" s="71"/>
      <c r="AD85" s="59"/>
      <c r="AE85" s="71"/>
      <c r="AF85" s="115" t="str">
        <f t="shared" si="1328"/>
        <v/>
      </c>
      <c r="AG85" s="203"/>
      <c r="AH85" s="204" t="str">
        <f t="shared" si="1329"/>
        <v/>
      </c>
      <c r="AI85" s="204" t="str">
        <f t="shared" si="1330"/>
        <v/>
      </c>
      <c r="AJ85" s="205" t="str">
        <f t="shared" si="1331"/>
        <v/>
      </c>
      <c r="AK85" s="205" t="str">
        <f t="shared" si="1332"/>
        <v/>
      </c>
      <c r="AL85" s="205" t="str">
        <f t="shared" si="1333"/>
        <v/>
      </c>
      <c r="AM85" s="205" t="str">
        <f t="shared" si="1334"/>
        <v/>
      </c>
      <c r="AN85" s="206" t="str">
        <f t="shared" si="1335"/>
        <v/>
      </c>
      <c r="AO85" s="46" t="str">
        <f t="shared" si="1336"/>
        <v/>
      </c>
      <c r="AP85" s="46" t="str">
        <f t="shared" si="1337"/>
        <v/>
      </c>
      <c r="AQ85" s="87"/>
    </row>
    <row r="86" ht="31.5">
      <c r="A86" s="87">
        <v>61</v>
      </c>
      <c r="B86" s="72" t="s">
        <v>118</v>
      </c>
      <c r="C86" s="125">
        <f>2022!B80</f>
        <v>1007.1</v>
      </c>
      <c r="D86" s="126">
        <f>2022!AM80</f>
        <v>4387</v>
      </c>
      <c r="E86" s="126">
        <f>2022!AN80</f>
        <v>3111</v>
      </c>
      <c r="F86" s="125">
        <f>2022!AQ80</f>
        <v>3.089067619898719</v>
      </c>
      <c r="G86" s="59">
        <f>2021!AX60</f>
        <v>250</v>
      </c>
      <c r="H86" s="127">
        <f t="shared" si="1338"/>
        <v>5.6986551173922955</v>
      </c>
      <c r="I86" s="59">
        <f>2021!AX70</f>
        <v>55</v>
      </c>
      <c r="J86" s="59">
        <f>2021!BA60</f>
        <v>20</v>
      </c>
      <c r="K86" s="62"/>
      <c r="L86" s="132"/>
      <c r="M86" s="59"/>
      <c r="N86" s="59">
        <f>2021!BC60</f>
        <v>92</v>
      </c>
      <c r="O86" s="59">
        <f>'Добыча 2021'!F70</f>
        <v>131</v>
      </c>
      <c r="P86" s="59"/>
      <c r="Q86" s="59"/>
      <c r="R86" s="59"/>
      <c r="S86" s="59">
        <f>'Добыча 2021'!H70</f>
        <v>75</v>
      </c>
      <c r="T86" s="59">
        <f>'Добыча 2021'!G70</f>
        <v>56</v>
      </c>
      <c r="U86" s="59">
        <f t="shared" si="1339"/>
        <v>52.400000000000006</v>
      </c>
      <c r="V86" s="127">
        <f>2022!AU80</f>
        <v>217.77000000000001</v>
      </c>
      <c r="W86" s="59">
        <f t="shared" si="1326"/>
        <v>7.0000000000000009</v>
      </c>
      <c r="X86" s="59">
        <v>217</v>
      </c>
      <c r="Y86" s="127">
        <f t="shared" si="1327"/>
        <v>6.9752491160398584</v>
      </c>
      <c r="Z86" s="59">
        <f>2022!AX90</f>
        <v>25</v>
      </c>
      <c r="AA86" s="59">
        <f>2022!BA80</f>
        <v>28</v>
      </c>
      <c r="AB86" s="59"/>
      <c r="AC86" s="59"/>
      <c r="AD86" s="59">
        <f>X86-AA86-AE86-Z86</f>
        <v>98</v>
      </c>
      <c r="AE86" s="148">
        <v>66</v>
      </c>
      <c r="AF86" s="115" t="str">
        <f t="shared" si="1328"/>
        <v/>
      </c>
      <c r="AG86" s="203"/>
      <c r="AH86" s="204">
        <f t="shared" si="1329"/>
        <v>3.089067619898719</v>
      </c>
      <c r="AI86" s="204" t="e">
        <f t="shared" si="1330"/>
        <v>#NAME?</v>
      </c>
      <c r="AJ86" s="205">
        <f t="shared" si="1331"/>
        <v>7</v>
      </c>
      <c r="AK86" s="205" t="str">
        <f t="shared" si="1332"/>
        <v/>
      </c>
      <c r="AL86" s="529">
        <f t="shared" si="1333"/>
        <v>65</v>
      </c>
      <c r="AM86" s="530">
        <f t="shared" si="1334"/>
        <v>217</v>
      </c>
      <c r="AN86" s="206" t="str">
        <f t="shared" si="1335"/>
        <v/>
      </c>
      <c r="AO86" s="46" t="str">
        <f t="shared" si="1336"/>
        <v/>
      </c>
      <c r="AP86" s="46" t="str">
        <f t="shared" si="1337"/>
        <v/>
      </c>
      <c r="AQ86" s="87"/>
    </row>
    <row r="87" ht="33.75" customHeight="1">
      <c r="A87" s="46">
        <v>62</v>
      </c>
      <c r="B87" s="72" t="s">
        <v>308</v>
      </c>
      <c r="C87" s="125">
        <f>2022!B81</f>
        <v>559.5</v>
      </c>
      <c r="D87" s="126">
        <f>2022!AM81</f>
        <v>8701</v>
      </c>
      <c r="E87" s="126">
        <f>2022!AN81</f>
        <v>8491</v>
      </c>
      <c r="F87" s="125">
        <f>2022!AQ81</f>
        <v>15.176050044682752</v>
      </c>
      <c r="G87" s="59">
        <f>2021!AX61</f>
        <v>650</v>
      </c>
      <c r="H87" s="127">
        <f t="shared" si="1338"/>
        <v>7.4704057004941955</v>
      </c>
      <c r="I87" s="59"/>
      <c r="J87" s="59">
        <f>2021!BA61</f>
        <v>0</v>
      </c>
      <c r="K87" s="59"/>
      <c r="L87" s="59"/>
      <c r="M87" s="59"/>
      <c r="N87" s="59">
        <f>2021!BC61</f>
        <v>0</v>
      </c>
      <c r="O87" s="59">
        <f>'Добыча 2021'!F71</f>
        <v>590</v>
      </c>
      <c r="P87" s="59"/>
      <c r="Q87" s="59"/>
      <c r="R87" s="59"/>
      <c r="S87" s="59">
        <f>'Добыча 2021'!H71</f>
        <v>315</v>
      </c>
      <c r="T87" s="59">
        <f>'Добыча 2021'!G71</f>
        <v>275</v>
      </c>
      <c r="U87" s="59">
        <f t="shared" si="1339"/>
        <v>90.769230769230774</v>
      </c>
      <c r="V87" s="127">
        <f>2022!AV81</f>
        <v>2122.75</v>
      </c>
      <c r="W87" s="59">
        <f t="shared" si="1326"/>
        <v>25</v>
      </c>
      <c r="X87" s="59">
        <f>2022!AX81</f>
        <v>650</v>
      </c>
      <c r="Y87" s="127">
        <f t="shared" si="1327"/>
        <v>7.6551642916028744</v>
      </c>
      <c r="Z87" s="59"/>
      <c r="AA87" s="59">
        <f>2022!BA81</f>
        <v>0</v>
      </c>
      <c r="AB87" s="59"/>
      <c r="AC87" s="59"/>
      <c r="AD87" s="59"/>
      <c r="AE87" s="128">
        <f>2022!BC81</f>
        <v>0</v>
      </c>
      <c r="AF87" s="115" t="str">
        <f t="shared" si="1328"/>
        <v/>
      </c>
      <c r="AG87" s="203"/>
      <c r="AH87" s="204">
        <f t="shared" si="1329"/>
        <v>15.176050044682752</v>
      </c>
      <c r="AI87" s="204" t="e">
        <f t="shared" si="1330"/>
        <v>#NAME?</v>
      </c>
      <c r="AJ87" s="205">
        <f t="shared" si="1331"/>
        <v>25</v>
      </c>
      <c r="AK87" s="205" t="str">
        <f t="shared" si="1332"/>
        <v/>
      </c>
      <c r="AL87" s="205">
        <f t="shared" si="1333"/>
        <v>195</v>
      </c>
      <c r="AM87" s="205">
        <f t="shared" si="1334"/>
        <v>650</v>
      </c>
      <c r="AN87" s="206" t="str">
        <f t="shared" si="1335"/>
        <v xml:space="preserve">Вне норматива или не ОДОУ</v>
      </c>
      <c r="AO87" s="46" t="str">
        <f t="shared" si="1336"/>
        <v xml:space="preserve">Сумма не совпадает или не ОДОУ</v>
      </c>
      <c r="AP87" s="46" t="str">
        <f t="shared" si="1337"/>
        <v/>
      </c>
      <c r="AQ87" s="87"/>
    </row>
    <row r="88" ht="49.5" customHeight="1">
      <c r="A88" s="87">
        <v>63</v>
      </c>
      <c r="B88" s="72" t="s">
        <v>117</v>
      </c>
      <c r="C88" s="125">
        <f>2022!B82</f>
        <v>26.699999999999999</v>
      </c>
      <c r="D88" s="126">
        <f>2022!AM82</f>
        <v>0</v>
      </c>
      <c r="E88" s="126">
        <f>2022!AN82</f>
        <v>0</v>
      </c>
      <c r="F88" s="125">
        <f>2022!AQ82</f>
        <v>0</v>
      </c>
      <c r="G88" s="59">
        <f>2021!AX62</f>
        <v>0</v>
      </c>
      <c r="H88" s="127">
        <f t="shared" si="1338"/>
        <v>0</v>
      </c>
      <c r="I88" s="59"/>
      <c r="J88" s="59">
        <f>2021!BA62</f>
        <v>0</v>
      </c>
      <c r="K88" s="59"/>
      <c r="L88" s="59"/>
      <c r="M88" s="59"/>
      <c r="N88" s="59">
        <f>2021!BC62</f>
        <v>0</v>
      </c>
      <c r="O88" s="59">
        <f>'Добыча 2021'!F72</f>
        <v>0</v>
      </c>
      <c r="P88" s="59"/>
      <c r="Q88" s="59"/>
      <c r="R88" s="59"/>
      <c r="S88" s="59">
        <f>'Добыча 2021'!H72</f>
        <v>0</v>
      </c>
      <c r="T88" s="59">
        <f>'Добыча 2021'!G72</f>
        <v>0</v>
      </c>
      <c r="U88" s="59">
        <f t="shared" si="1339"/>
        <v>0</v>
      </c>
      <c r="V88" s="127">
        <f>2022!AU82</f>
        <v>0</v>
      </c>
      <c r="W88" s="59">
        <f t="shared" si="1326"/>
        <v>0</v>
      </c>
      <c r="X88" s="59">
        <f>2022!AX82</f>
        <v>0</v>
      </c>
      <c r="Y88" s="127">
        <f t="shared" si="1327"/>
        <v>0</v>
      </c>
      <c r="Z88" s="59"/>
      <c r="AA88" s="59">
        <f>2022!BA82</f>
        <v>0</v>
      </c>
      <c r="AB88" s="59"/>
      <c r="AC88" s="59"/>
      <c r="AD88" s="59"/>
      <c r="AE88" s="128">
        <f>2022!BC82</f>
        <v>0</v>
      </c>
      <c r="AF88" s="115" t="str">
        <f t="shared" si="1328"/>
        <v/>
      </c>
      <c r="AG88" s="203"/>
      <c r="AH88" s="204">
        <f t="shared" si="1329"/>
        <v>0</v>
      </c>
      <c r="AI88" s="204" t="e">
        <f t="shared" si="1330"/>
        <v>#NAME?</v>
      </c>
      <c r="AJ88" s="205">
        <f t="shared" si="1331"/>
        <v>3</v>
      </c>
      <c r="AK88" s="205" t="str">
        <f t="shared" si="1332"/>
        <v/>
      </c>
      <c r="AL88" s="205">
        <f t="shared" si="1333"/>
        <v>0</v>
      </c>
      <c r="AM88" s="205">
        <f t="shared" si="1334"/>
        <v>0</v>
      </c>
      <c r="AN88" s="206" t="str">
        <f t="shared" si="1335"/>
        <v/>
      </c>
      <c r="AO88" s="46" t="str">
        <f t="shared" si="1336"/>
        <v/>
      </c>
      <c r="AP88" s="46" t="str">
        <f t="shared" si="1337"/>
        <v/>
      </c>
      <c r="AQ88" s="87"/>
    </row>
    <row r="89" ht="94.5">
      <c r="A89" s="46">
        <v>64</v>
      </c>
      <c r="B89" s="72" t="s">
        <v>116</v>
      </c>
      <c r="C89" s="125">
        <f>2022!B83</f>
        <v>41.696399999999997</v>
      </c>
      <c r="D89" s="126">
        <f>2022!AM83</f>
        <v>179</v>
      </c>
      <c r="E89" s="126">
        <f>2022!AN83</f>
        <v>214</v>
      </c>
      <c r="F89" s="125">
        <f>2022!AQ83</f>
        <v>5.1323375639143913</v>
      </c>
      <c r="G89" s="59">
        <f>2021!AX63</f>
        <v>14</v>
      </c>
      <c r="H89" s="127">
        <f t="shared" si="1338"/>
        <v>7.8212290502793298</v>
      </c>
      <c r="I89" s="59"/>
      <c r="J89" s="59">
        <f>2021!BA63</f>
        <v>0</v>
      </c>
      <c r="K89" s="59"/>
      <c r="L89" s="59"/>
      <c r="M89" s="59"/>
      <c r="N89" s="59">
        <f>2021!BC63</f>
        <v>0</v>
      </c>
      <c r="O89" s="59">
        <f>'Добыча 2021'!F73</f>
        <v>11</v>
      </c>
      <c r="P89" s="59"/>
      <c r="Q89" s="59"/>
      <c r="R89" s="59"/>
      <c r="S89" s="59">
        <f>'Добыча 2021'!H73</f>
        <v>5</v>
      </c>
      <c r="T89" s="59">
        <f>'Добыча 2021'!G73</f>
        <v>6</v>
      </c>
      <c r="U89" s="59">
        <f t="shared" si="1339"/>
        <v>78.571428571428569</v>
      </c>
      <c r="V89" s="127">
        <f>2022!AU83</f>
        <v>17.120000000000001</v>
      </c>
      <c r="W89" s="59">
        <f t="shared" si="1326"/>
        <v>8</v>
      </c>
      <c r="X89" s="59">
        <f>2022!AX83</f>
        <v>17</v>
      </c>
      <c r="Y89" s="127">
        <f t="shared" si="1327"/>
        <v>7.9439252336448591</v>
      </c>
      <c r="Z89" s="59"/>
      <c r="AA89" s="59">
        <f>2022!BA83</f>
        <v>0</v>
      </c>
      <c r="AB89" s="59"/>
      <c r="AC89" s="59"/>
      <c r="AD89" s="59"/>
      <c r="AE89" s="128">
        <f>2022!BC83</f>
        <v>0</v>
      </c>
      <c r="AF89" s="115" t="str">
        <f t="shared" si="1328"/>
        <v/>
      </c>
      <c r="AG89" s="203"/>
      <c r="AH89" s="204">
        <f t="shared" si="1329"/>
        <v>5.1323375639143913</v>
      </c>
      <c r="AI89" s="204" t="e">
        <f t="shared" si="1330"/>
        <v>#NAME?</v>
      </c>
      <c r="AJ89" s="205">
        <f t="shared" si="1331"/>
        <v>8</v>
      </c>
      <c r="AK89" s="205" t="str">
        <f t="shared" si="1332"/>
        <v/>
      </c>
      <c r="AL89" s="205">
        <f t="shared" si="1333"/>
        <v>5</v>
      </c>
      <c r="AM89" s="205">
        <f t="shared" si="1334"/>
        <v>17</v>
      </c>
      <c r="AN89" s="206" t="str">
        <f t="shared" si="1335"/>
        <v xml:space="preserve">Вне норматива или не ОДОУ</v>
      </c>
      <c r="AO89" s="46" t="str">
        <f t="shared" si="1336"/>
        <v xml:space="preserve">Сумма не совпадает или не ОДОУ</v>
      </c>
      <c r="AP89" s="46" t="str">
        <f t="shared" si="1337"/>
        <v/>
      </c>
      <c r="AQ89" s="87"/>
    </row>
    <row r="90" ht="36" customHeight="1">
      <c r="A90" s="87">
        <v>65</v>
      </c>
      <c r="B90" s="72" t="s">
        <v>111</v>
      </c>
      <c r="C90" s="125">
        <f>2022!B84</f>
        <v>114.90000000000001</v>
      </c>
      <c r="D90" s="126">
        <f>2022!AM84</f>
        <v>650</v>
      </c>
      <c r="E90" s="126">
        <f>2022!AN84</f>
        <v>629</v>
      </c>
      <c r="F90" s="125">
        <f>2022!AQ84</f>
        <v>5.4743255004351603</v>
      </c>
      <c r="G90" s="59">
        <f>2021!AX64</f>
        <v>52</v>
      </c>
      <c r="H90" s="127">
        <f t="shared" si="1338"/>
        <v>8</v>
      </c>
      <c r="I90" s="59"/>
      <c r="J90" s="59">
        <f>2021!BA64</f>
        <v>0</v>
      </c>
      <c r="K90" s="59"/>
      <c r="L90" s="59"/>
      <c r="M90" s="59"/>
      <c r="N90" s="59">
        <f>2021!BC64</f>
        <v>0</v>
      </c>
      <c r="O90" s="59">
        <f>'Добыча 2021'!F74</f>
        <v>48</v>
      </c>
      <c r="P90" s="59"/>
      <c r="Q90" s="59"/>
      <c r="R90" s="59"/>
      <c r="S90" s="59">
        <f>'Добыча 2021'!H74</f>
        <v>18</v>
      </c>
      <c r="T90" s="59">
        <f>'Добыча 2021'!G74</f>
        <v>30</v>
      </c>
      <c r="U90" s="59">
        <f t="shared" si="1339"/>
        <v>92.307692307692307</v>
      </c>
      <c r="V90" s="127">
        <f>2022!AU84</f>
        <v>50.32</v>
      </c>
      <c r="W90" s="59">
        <f t="shared" si="1326"/>
        <v>8</v>
      </c>
      <c r="X90" s="59">
        <f>2022!AX84</f>
        <v>50</v>
      </c>
      <c r="Y90" s="127">
        <f t="shared" si="1327"/>
        <v>7.9491255961844196</v>
      </c>
      <c r="Z90" s="59"/>
      <c r="AA90" s="59">
        <f>2022!BA84</f>
        <v>0</v>
      </c>
      <c r="AB90" s="59"/>
      <c r="AC90" s="59"/>
      <c r="AD90" s="59"/>
      <c r="AE90" s="128">
        <f>2022!BC84</f>
        <v>0</v>
      </c>
      <c r="AF90" s="115" t="str">
        <f t="shared" si="1328"/>
        <v/>
      </c>
      <c r="AG90" s="203"/>
      <c r="AH90" s="204">
        <f t="shared" si="1329"/>
        <v>5.4743255004351603</v>
      </c>
      <c r="AI90" s="204" t="e">
        <f t="shared" si="1330"/>
        <v>#NAME?</v>
      </c>
      <c r="AJ90" s="205">
        <f t="shared" si="1331"/>
        <v>8</v>
      </c>
      <c r="AK90" s="205" t="str">
        <f t="shared" si="1332"/>
        <v/>
      </c>
      <c r="AL90" s="205">
        <f t="shared" si="1333"/>
        <v>15</v>
      </c>
      <c r="AM90" s="205">
        <f t="shared" si="1334"/>
        <v>50</v>
      </c>
      <c r="AN90" s="206" t="str">
        <f t="shared" si="1335"/>
        <v xml:space="preserve">Вне норматива или не ОДОУ</v>
      </c>
      <c r="AO90" s="46" t="str">
        <f t="shared" si="1336"/>
        <v xml:space="preserve">Сумма не совпадает или не ОДОУ</v>
      </c>
      <c r="AP90" s="46" t="str">
        <f t="shared" si="1337"/>
        <v/>
      </c>
      <c r="AQ90" s="87"/>
    </row>
    <row r="91" ht="50.25" customHeight="1">
      <c r="A91" s="46">
        <v>66</v>
      </c>
      <c r="B91" s="72" t="s">
        <v>309</v>
      </c>
      <c r="C91" s="125">
        <f>2022!B85</f>
        <v>78.599999999999994</v>
      </c>
      <c r="D91" s="126">
        <f>2022!AM85</f>
        <v>334</v>
      </c>
      <c r="E91" s="126">
        <f>2022!AN85</f>
        <v>333</v>
      </c>
      <c r="F91" s="125">
        <f>2022!AQ85</f>
        <v>4.2366412213740459</v>
      </c>
      <c r="G91" s="59">
        <f>2021!AX65</f>
        <v>23</v>
      </c>
      <c r="H91" s="127">
        <f t="shared" si="1338"/>
        <v>6.88622754491018</v>
      </c>
      <c r="I91" s="59"/>
      <c r="J91" s="59">
        <f>2021!BA65</f>
        <v>0</v>
      </c>
      <c r="K91" s="59"/>
      <c r="L91" s="59"/>
      <c r="M91" s="59"/>
      <c r="N91" s="59">
        <f>2021!BC65</f>
        <v>0</v>
      </c>
      <c r="O91" s="59">
        <f>'Добыча 2021'!F75</f>
        <v>20</v>
      </c>
      <c r="P91" s="59"/>
      <c r="Q91" s="59"/>
      <c r="R91" s="59"/>
      <c r="S91" s="59">
        <f>'Добыча 2021'!H75</f>
        <v>9</v>
      </c>
      <c r="T91" s="59">
        <f>'Добыча 2021'!G75</f>
        <v>11</v>
      </c>
      <c r="U91" s="59">
        <f t="shared" si="1339"/>
        <v>86.956521739130437</v>
      </c>
      <c r="V91" s="127">
        <f>2022!AU85</f>
        <v>26.640000000000001</v>
      </c>
      <c r="W91" s="59">
        <f t="shared" si="1326"/>
        <v>8</v>
      </c>
      <c r="X91" s="59">
        <f>2022!AX85</f>
        <v>26</v>
      </c>
      <c r="Y91" s="127">
        <f t="shared" si="1327"/>
        <v>7.8078078078078077</v>
      </c>
      <c r="Z91" s="59"/>
      <c r="AA91" s="59">
        <f>2022!BA85</f>
        <v>0</v>
      </c>
      <c r="AB91" s="59"/>
      <c r="AC91" s="59"/>
      <c r="AD91" s="59"/>
      <c r="AE91" s="128">
        <f>2022!BC85</f>
        <v>0</v>
      </c>
      <c r="AF91" s="115" t="str">
        <f t="shared" si="1328"/>
        <v/>
      </c>
      <c r="AG91" s="203"/>
      <c r="AH91" s="204">
        <f t="shared" si="1329"/>
        <v>4.2366412213740459</v>
      </c>
      <c r="AI91" s="204" t="e">
        <f t="shared" si="1330"/>
        <v>#NAME?</v>
      </c>
      <c r="AJ91" s="205">
        <f t="shared" si="1331"/>
        <v>8</v>
      </c>
      <c r="AK91" s="205" t="str">
        <f t="shared" si="1332"/>
        <v/>
      </c>
      <c r="AL91" s="205">
        <f t="shared" si="1333"/>
        <v>7</v>
      </c>
      <c r="AM91" s="205">
        <f t="shared" si="1334"/>
        <v>26</v>
      </c>
      <c r="AN91" s="206" t="str">
        <f t="shared" si="1335"/>
        <v xml:space="preserve">Вне норматива или не ОДОУ</v>
      </c>
      <c r="AO91" s="46" t="str">
        <f t="shared" si="1336"/>
        <v xml:space="preserve">Сумма не совпадает или не ОДОУ</v>
      </c>
      <c r="AP91" s="46" t="str">
        <f t="shared" si="1337"/>
        <v/>
      </c>
      <c r="AQ91" s="87"/>
    </row>
    <row r="92" ht="50.25" customHeight="1">
      <c r="A92" s="87">
        <v>67</v>
      </c>
      <c r="B92" s="72" t="s">
        <v>310</v>
      </c>
      <c r="C92" s="125">
        <f>2022!B86</f>
        <v>167.19999999999999</v>
      </c>
      <c r="D92" s="126">
        <f>2022!AM86</f>
        <v>696</v>
      </c>
      <c r="E92" s="126">
        <f>2022!AN86</f>
        <v>697</v>
      </c>
      <c r="F92" s="125">
        <f>2022!AQ86</f>
        <v>4.1686602870813401</v>
      </c>
      <c r="G92" s="59">
        <f>2021!AX66</f>
        <v>48</v>
      </c>
      <c r="H92" s="127">
        <f t="shared" si="1338"/>
        <v>6.8965517241379306</v>
      </c>
      <c r="I92" s="59"/>
      <c r="J92" s="59">
        <f>2021!BA66</f>
        <v>0</v>
      </c>
      <c r="K92" s="59"/>
      <c r="L92" s="59"/>
      <c r="M92" s="59"/>
      <c r="N92" s="59">
        <f>2021!BC66</f>
        <v>0</v>
      </c>
      <c r="O92" s="59">
        <f>'Добыча 2021'!F76</f>
        <v>47</v>
      </c>
      <c r="P92" s="59"/>
      <c r="Q92" s="59"/>
      <c r="R92" s="59"/>
      <c r="S92" s="59">
        <f>'Добыча 2021'!H76</f>
        <v>17</v>
      </c>
      <c r="T92" s="59">
        <f>'Добыча 2021'!G76</f>
        <v>30</v>
      </c>
      <c r="U92" s="59">
        <f t="shared" si="1339"/>
        <v>97.916666666666657</v>
      </c>
      <c r="V92" s="127">
        <f>2022!AU86</f>
        <v>55.759999999999998</v>
      </c>
      <c r="W92" s="59">
        <f t="shared" si="1326"/>
        <v>8</v>
      </c>
      <c r="X92" s="59">
        <f>2022!AX86</f>
        <v>48</v>
      </c>
      <c r="Y92" s="127">
        <f t="shared" si="1327"/>
        <v>6.8866571018651364</v>
      </c>
      <c r="Z92" s="59"/>
      <c r="AA92" s="59">
        <f>2022!BA86</f>
        <v>0</v>
      </c>
      <c r="AB92" s="59"/>
      <c r="AC92" s="59"/>
      <c r="AD92" s="59"/>
      <c r="AE92" s="128">
        <f>2022!BC86</f>
        <v>0</v>
      </c>
      <c r="AF92" s="115" t="str">
        <f t="shared" si="1328"/>
        <v/>
      </c>
      <c r="AG92" s="203"/>
      <c r="AH92" s="204">
        <f t="shared" si="1329"/>
        <v>4.1686602870813401</v>
      </c>
      <c r="AI92" s="204" t="e">
        <f t="shared" si="1330"/>
        <v>#NAME?</v>
      </c>
      <c r="AJ92" s="205">
        <f t="shared" si="1331"/>
        <v>8</v>
      </c>
      <c r="AK92" s="205" t="str">
        <f t="shared" si="1332"/>
        <v/>
      </c>
      <c r="AL92" s="205">
        <f t="shared" si="1333"/>
        <v>14</v>
      </c>
      <c r="AM92" s="205">
        <f t="shared" si="1334"/>
        <v>48</v>
      </c>
      <c r="AN92" s="206" t="str">
        <f t="shared" si="1335"/>
        <v xml:space="preserve">Вне норматива или не ОДОУ</v>
      </c>
      <c r="AO92" s="46" t="str">
        <f t="shared" si="1336"/>
        <v xml:space="preserve">Сумма не совпадает или не ОДОУ</v>
      </c>
      <c r="AP92" s="46" t="str">
        <f t="shared" si="1337"/>
        <v/>
      </c>
      <c r="AQ92" s="87"/>
    </row>
    <row r="93" ht="94.5">
      <c r="A93" s="46">
        <v>68</v>
      </c>
      <c r="B93" s="72" t="s">
        <v>115</v>
      </c>
      <c r="C93" s="125">
        <f>2022!B87</f>
        <v>40.045999999999999</v>
      </c>
      <c r="D93" s="126">
        <f>2022!AM87</f>
        <v>226</v>
      </c>
      <c r="E93" s="126">
        <f>2022!AN87</f>
        <v>268</v>
      </c>
      <c r="F93" s="125">
        <f>2022!AQ87</f>
        <v>6.6923038505718422</v>
      </c>
      <c r="G93" s="59">
        <f>2021!AX67</f>
        <v>18</v>
      </c>
      <c r="H93" s="127">
        <f t="shared" si="1338"/>
        <v>7.9646017699115044</v>
      </c>
      <c r="I93" s="59"/>
      <c r="J93" s="59">
        <f>2021!BA67</f>
        <v>0</v>
      </c>
      <c r="K93" s="59"/>
      <c r="L93" s="59"/>
      <c r="M93" s="59"/>
      <c r="N93" s="59">
        <f>2021!BC67</f>
        <v>0</v>
      </c>
      <c r="O93" s="59">
        <f>'Добыча 2021'!F77</f>
        <v>16</v>
      </c>
      <c r="P93" s="59"/>
      <c r="Q93" s="59"/>
      <c r="R93" s="59"/>
      <c r="S93" s="59">
        <f>'Добыча 2021'!H77</f>
        <v>8</v>
      </c>
      <c r="T93" s="59">
        <f>'Добыча 2021'!G77</f>
        <v>8</v>
      </c>
      <c r="U93" s="59">
        <f t="shared" si="1339"/>
        <v>88.888888888888886</v>
      </c>
      <c r="V93" s="127">
        <f>2022!AU87</f>
        <v>26.800000000000001</v>
      </c>
      <c r="W93" s="59">
        <f t="shared" si="1326"/>
        <v>10</v>
      </c>
      <c r="X93" s="59">
        <f>2022!AX87</f>
        <v>26</v>
      </c>
      <c r="Y93" s="127">
        <f t="shared" si="1327"/>
        <v>9.7014925373134329</v>
      </c>
      <c r="Z93" s="59"/>
      <c r="AA93" s="59">
        <f>2022!BA87</f>
        <v>0</v>
      </c>
      <c r="AB93" s="59"/>
      <c r="AC93" s="59"/>
      <c r="AD93" s="59"/>
      <c r="AE93" s="128">
        <f>2022!BC87</f>
        <v>0</v>
      </c>
      <c r="AF93" s="115" t="str">
        <f t="shared" si="1328"/>
        <v/>
      </c>
      <c r="AG93" s="203"/>
      <c r="AH93" s="204">
        <f t="shared" si="1329"/>
        <v>6.6923038505718422</v>
      </c>
      <c r="AI93" s="204" t="e">
        <f t="shared" si="1330"/>
        <v>#NAME?</v>
      </c>
      <c r="AJ93" s="205">
        <f t="shared" si="1331"/>
        <v>10</v>
      </c>
      <c r="AK93" s="205" t="str">
        <f t="shared" si="1332"/>
        <v/>
      </c>
      <c r="AL93" s="205">
        <f t="shared" si="1333"/>
        <v>7</v>
      </c>
      <c r="AM93" s="205">
        <f t="shared" si="1334"/>
        <v>26</v>
      </c>
      <c r="AN93" s="206" t="str">
        <f t="shared" si="1335"/>
        <v xml:space="preserve">Вне норматива или не ОДОУ</v>
      </c>
      <c r="AO93" s="46" t="str">
        <f t="shared" si="1336"/>
        <v xml:space="preserve">Сумма не совпадает или не ОДОУ</v>
      </c>
      <c r="AP93" s="46" t="str">
        <f t="shared" si="1337"/>
        <v/>
      </c>
      <c r="AQ93" s="87"/>
    </row>
    <row r="94" ht="36" customHeight="1">
      <c r="A94" s="87">
        <v>69</v>
      </c>
      <c r="B94" s="72" t="s">
        <v>110</v>
      </c>
      <c r="C94" s="125">
        <f>2022!B88</f>
        <v>83.5</v>
      </c>
      <c r="D94" s="126">
        <f>2022!AM88</f>
        <v>590</v>
      </c>
      <c r="E94" s="126">
        <f>2022!AN88</f>
        <v>390</v>
      </c>
      <c r="F94" s="125">
        <f>2022!AQ88</f>
        <v>4.6706586826347305</v>
      </c>
      <c r="G94" s="59">
        <f>2021!AX68</f>
        <v>59</v>
      </c>
      <c r="H94" s="127">
        <f t="shared" si="1338"/>
        <v>10</v>
      </c>
      <c r="I94" s="59"/>
      <c r="J94" s="59">
        <f>2021!BA68</f>
        <v>0</v>
      </c>
      <c r="K94" s="59"/>
      <c r="L94" s="59"/>
      <c r="M94" s="59"/>
      <c r="N94" s="59">
        <f>2021!BC68</f>
        <v>0</v>
      </c>
      <c r="O94" s="59">
        <f>'Добыча 2021'!F78</f>
        <v>0</v>
      </c>
      <c r="P94" s="59"/>
      <c r="Q94" s="59"/>
      <c r="R94" s="59"/>
      <c r="S94" s="59">
        <f>'Добыча 2021'!H78</f>
        <v>0</v>
      </c>
      <c r="T94" s="59">
        <f>'Добыча 2021'!G78</f>
        <v>0</v>
      </c>
      <c r="U94" s="59">
        <f t="shared" si="1339"/>
        <v>0</v>
      </c>
      <c r="V94" s="127">
        <f>2022!AU88</f>
        <v>31.199999999999999</v>
      </c>
      <c r="W94" s="59">
        <f t="shared" si="1326"/>
        <v>8</v>
      </c>
      <c r="X94" s="59">
        <f>2022!AX88</f>
        <v>30</v>
      </c>
      <c r="Y94" s="127">
        <f t="shared" si="1327"/>
        <v>7.6923076923076925</v>
      </c>
      <c r="Z94" s="59"/>
      <c r="AA94" s="59">
        <f>2022!BA88</f>
        <v>0</v>
      </c>
      <c r="AB94" s="59"/>
      <c r="AC94" s="59"/>
      <c r="AD94" s="59"/>
      <c r="AE94" s="128">
        <f>2022!BC88</f>
        <v>0</v>
      </c>
      <c r="AF94" s="115" t="str">
        <f t="shared" si="1328"/>
        <v/>
      </c>
      <c r="AG94" s="203"/>
      <c r="AH94" s="204">
        <f t="shared" si="1329"/>
        <v>4.6706586826347305</v>
      </c>
      <c r="AI94" s="204" t="e">
        <f t="shared" si="1330"/>
        <v>#NAME?</v>
      </c>
      <c r="AJ94" s="205">
        <f t="shared" si="1331"/>
        <v>8</v>
      </c>
      <c r="AK94" s="205" t="str">
        <f t="shared" si="1332"/>
        <v/>
      </c>
      <c r="AL94" s="205">
        <f t="shared" si="1333"/>
        <v>9</v>
      </c>
      <c r="AM94" s="205">
        <f t="shared" si="1334"/>
        <v>30</v>
      </c>
      <c r="AN94" s="206" t="str">
        <f t="shared" si="1335"/>
        <v xml:space="preserve">Вне норматива или не ОДОУ</v>
      </c>
      <c r="AO94" s="46" t="str">
        <f t="shared" si="1336"/>
        <v xml:space="preserve">Сумма не совпадает или не ОДОУ</v>
      </c>
      <c r="AP94" s="46" t="str">
        <f t="shared" si="1337"/>
        <v/>
      </c>
      <c r="AQ94" s="87"/>
    </row>
    <row r="95" ht="33" customHeight="1">
      <c r="A95" s="46">
        <v>70</v>
      </c>
      <c r="B95" s="72" t="s">
        <v>114</v>
      </c>
      <c r="C95" s="125">
        <f>2022!B89</f>
        <v>37.700000000000003</v>
      </c>
      <c r="D95" s="126">
        <f>2022!AM89</f>
        <v>158</v>
      </c>
      <c r="E95" s="126">
        <f>2022!AN89</f>
        <v>168</v>
      </c>
      <c r="F95" s="125">
        <f>2022!AQ89</f>
        <v>4.4562334217506629</v>
      </c>
      <c r="G95" s="59">
        <f>2021!AX69</f>
        <v>12</v>
      </c>
      <c r="H95" s="127">
        <f t="shared" si="1338"/>
        <v>7.59493670886076</v>
      </c>
      <c r="I95" s="59"/>
      <c r="J95" s="59">
        <f>2021!BA69</f>
        <v>0</v>
      </c>
      <c r="K95" s="59"/>
      <c r="L95" s="59"/>
      <c r="M95" s="59"/>
      <c r="N95" s="59">
        <f>2021!BC69</f>
        <v>0</v>
      </c>
      <c r="O95" s="59">
        <f>'Добыча 2021'!F79</f>
        <v>10</v>
      </c>
      <c r="P95" s="59"/>
      <c r="Q95" s="59"/>
      <c r="R95" s="59"/>
      <c r="S95" s="59">
        <f>'Добыча 2021'!H79</f>
        <v>5</v>
      </c>
      <c r="T95" s="59">
        <f>'Добыча 2021'!G79</f>
        <v>5</v>
      </c>
      <c r="U95" s="59">
        <f t="shared" si="1339"/>
        <v>83.333333333333343</v>
      </c>
      <c r="V95" s="127">
        <f>2022!AU89</f>
        <v>13.44</v>
      </c>
      <c r="W95" s="59">
        <f t="shared" si="1326"/>
        <v>8</v>
      </c>
      <c r="X95" s="59">
        <f>2022!AX89</f>
        <v>13</v>
      </c>
      <c r="Y95" s="127">
        <f t="shared" si="1327"/>
        <v>7.7380952380952381</v>
      </c>
      <c r="Z95" s="59"/>
      <c r="AA95" s="59">
        <f>2022!BA89</f>
        <v>0</v>
      </c>
      <c r="AB95" s="59"/>
      <c r="AC95" s="59"/>
      <c r="AD95" s="59"/>
      <c r="AE95" s="128">
        <f>2022!BC89</f>
        <v>0</v>
      </c>
      <c r="AF95" s="115" t="str">
        <f t="shared" si="1328"/>
        <v/>
      </c>
      <c r="AG95" s="203"/>
      <c r="AH95" s="204">
        <f t="shared" si="1329"/>
        <v>4.4562334217506629</v>
      </c>
      <c r="AI95" s="204" t="e">
        <f t="shared" si="1330"/>
        <v>#NAME?</v>
      </c>
      <c r="AJ95" s="205">
        <f t="shared" si="1331"/>
        <v>8</v>
      </c>
      <c r="AK95" s="205" t="str">
        <f t="shared" si="1332"/>
        <v/>
      </c>
      <c r="AL95" s="205">
        <f t="shared" si="1333"/>
        <v>3</v>
      </c>
      <c r="AM95" s="205">
        <f t="shared" si="1334"/>
        <v>13</v>
      </c>
      <c r="AN95" s="206" t="str">
        <f t="shared" si="1335"/>
        <v xml:space="preserve">Вне норматива или не ОДОУ</v>
      </c>
      <c r="AO95" s="46" t="str">
        <f t="shared" si="1336"/>
        <v xml:space="preserve">Сумма не совпадает или не ОДОУ</v>
      </c>
      <c r="AP95" s="46" t="str">
        <f t="shared" si="1337"/>
        <v/>
      </c>
      <c r="AQ95" s="87"/>
    </row>
    <row r="96" ht="17.25" customHeight="1">
      <c r="A96" s="87"/>
      <c r="B96" s="61" t="s">
        <v>119</v>
      </c>
      <c r="C96" s="131"/>
      <c r="D96" s="130"/>
      <c r="E96" s="130"/>
      <c r="F96" s="131"/>
      <c r="G96" s="71"/>
      <c r="H96" s="127"/>
      <c r="I96" s="62"/>
      <c r="J96" s="71"/>
      <c r="K96" s="62"/>
      <c r="L96" s="132"/>
      <c r="M96" s="71"/>
      <c r="N96" s="71"/>
      <c r="O96" s="71"/>
      <c r="P96" s="71"/>
      <c r="Q96" s="71"/>
      <c r="R96" s="71"/>
      <c r="S96" s="71"/>
      <c r="T96" s="71"/>
      <c r="U96" s="59"/>
      <c r="V96" s="144"/>
      <c r="W96" s="59"/>
      <c r="X96" s="71"/>
      <c r="Y96" s="127"/>
      <c r="Z96" s="71"/>
      <c r="AA96" s="71"/>
      <c r="AB96" s="71"/>
      <c r="AC96" s="71"/>
      <c r="AD96" s="59"/>
      <c r="AE96" s="71"/>
      <c r="AF96" s="115" t="str">
        <f t="shared" si="1328"/>
        <v/>
      </c>
      <c r="AG96" s="203"/>
      <c r="AH96" s="204" t="str">
        <f t="shared" si="1329"/>
        <v/>
      </c>
      <c r="AI96" s="204" t="str">
        <f t="shared" si="1330"/>
        <v/>
      </c>
      <c r="AJ96" s="205" t="str">
        <f t="shared" si="1331"/>
        <v/>
      </c>
      <c r="AK96" s="205" t="str">
        <f t="shared" si="1332"/>
        <v/>
      </c>
      <c r="AL96" s="205" t="str">
        <f t="shared" si="1333"/>
        <v/>
      </c>
      <c r="AM96" s="205" t="str">
        <f t="shared" si="1334"/>
        <v/>
      </c>
      <c r="AN96" s="206" t="str">
        <f t="shared" si="1335"/>
        <v/>
      </c>
      <c r="AO96" s="46" t="str">
        <f t="shared" si="1336"/>
        <v/>
      </c>
      <c r="AP96" s="46" t="str">
        <f t="shared" si="1337"/>
        <v/>
      </c>
      <c r="AQ96" s="87"/>
    </row>
    <row r="97" ht="33" customHeight="1">
      <c r="A97" s="46">
        <v>71</v>
      </c>
      <c r="B97" s="72" t="s">
        <v>126</v>
      </c>
      <c r="C97" s="125">
        <f>2022!B92</f>
        <v>1493.5999999999999</v>
      </c>
      <c r="D97" s="126">
        <f>2022!AM92</f>
        <v>69</v>
      </c>
      <c r="E97" s="126">
        <f>2022!AN92</f>
        <v>22</v>
      </c>
      <c r="F97" s="125">
        <f>2022!AQ92</f>
        <v>1.4729512587038029e-002</v>
      </c>
      <c r="G97" s="59">
        <f>2021!AX72</f>
        <v>0</v>
      </c>
      <c r="H97" s="127">
        <f t="shared" si="1338"/>
        <v>0</v>
      </c>
      <c r="I97" s="59"/>
      <c r="J97" s="59">
        <f>2021!BA72</f>
        <v>0</v>
      </c>
      <c r="K97" s="59"/>
      <c r="L97" s="59"/>
      <c r="M97" s="59"/>
      <c r="N97" s="59">
        <f>2021!BC72</f>
        <v>0</v>
      </c>
      <c r="O97" s="59">
        <f>'Добыча 2021'!F82</f>
        <v>0</v>
      </c>
      <c r="P97" s="59"/>
      <c r="Q97" s="59"/>
      <c r="R97" s="59"/>
      <c r="S97" s="59">
        <f>'Добыча 2021'!H82</f>
        <v>0</v>
      </c>
      <c r="T97" s="59">
        <f>'Добыча 2021'!G82</f>
        <v>0</v>
      </c>
      <c r="U97" s="59">
        <f t="shared" si="1339"/>
        <v>0</v>
      </c>
      <c r="V97" s="127">
        <f>2022!AU92</f>
        <v>0</v>
      </c>
      <c r="W97" s="59">
        <f t="shared" si="1326"/>
        <v>0</v>
      </c>
      <c r="X97" s="59">
        <f>2022!AX92</f>
        <v>0</v>
      </c>
      <c r="Y97" s="127">
        <f t="shared" si="1327"/>
        <v>0</v>
      </c>
      <c r="Z97" s="59"/>
      <c r="AA97" s="59">
        <f>2022!BA92</f>
        <v>0</v>
      </c>
      <c r="AB97" s="59"/>
      <c r="AC97" s="59"/>
      <c r="AD97" s="59"/>
      <c r="AE97" s="128">
        <f>2022!BC92</f>
        <v>0</v>
      </c>
      <c r="AF97" s="115" t="str">
        <f t="shared" si="1328"/>
        <v/>
      </c>
      <c r="AG97" s="203"/>
      <c r="AH97" s="204">
        <f t="shared" si="1329"/>
        <v>1.4729512587038029e-002</v>
      </c>
      <c r="AI97" s="204" t="e">
        <f t="shared" si="1330"/>
        <v>#NAME?</v>
      </c>
      <c r="AJ97" s="205">
        <f t="shared" si="1331"/>
        <v>3</v>
      </c>
      <c r="AK97" s="205" t="str">
        <f t="shared" si="1332"/>
        <v/>
      </c>
      <c r="AL97" s="205">
        <f t="shared" si="1333"/>
        <v>0</v>
      </c>
      <c r="AM97" s="205">
        <f t="shared" si="1334"/>
        <v>0</v>
      </c>
      <c r="AN97" s="206" t="str">
        <f t="shared" si="1335"/>
        <v/>
      </c>
      <c r="AO97" s="46" t="str">
        <f t="shared" si="1336"/>
        <v/>
      </c>
      <c r="AP97" s="46" t="str">
        <f t="shared" si="1337"/>
        <v/>
      </c>
      <c r="AQ97" s="87"/>
    </row>
    <row r="98" ht="33" customHeight="1">
      <c r="A98" s="46">
        <v>72</v>
      </c>
      <c r="B98" s="155" t="s">
        <v>430</v>
      </c>
      <c r="C98" s="125">
        <f>2022!B93</f>
        <v>438.69999999999999</v>
      </c>
      <c r="D98" s="138">
        <f>2022!AM93</f>
        <v>0</v>
      </c>
      <c r="E98" s="126">
        <f>2022!AN93</f>
        <v>0</v>
      </c>
      <c r="F98" s="125">
        <f>2022!AQ93</f>
        <v>0</v>
      </c>
      <c r="G98" s="80">
        <f>2021!AX73</f>
        <v>0</v>
      </c>
      <c r="H98" s="139">
        <f t="shared" si="1338"/>
        <v>0</v>
      </c>
      <c r="I98" s="59"/>
      <c r="J98" s="80">
        <f>2021!BA73</f>
        <v>0</v>
      </c>
      <c r="K98" s="59"/>
      <c r="L98" s="59"/>
      <c r="M98" s="59"/>
      <c r="N98" s="80">
        <f>2021!BC73</f>
        <v>0</v>
      </c>
      <c r="O98" s="80">
        <f>'Добыча 2021'!F83</f>
        <v>0</v>
      </c>
      <c r="P98" s="59"/>
      <c r="Q98" s="59"/>
      <c r="R98" s="59"/>
      <c r="S98" s="80">
        <f>'Добыча 2021'!H83</f>
        <v>0</v>
      </c>
      <c r="T98" s="80">
        <f>'Добыча 2021'!G83</f>
        <v>0</v>
      </c>
      <c r="U98" s="80">
        <f t="shared" si="1339"/>
        <v>0</v>
      </c>
      <c r="V98" s="127">
        <f>2022!AU93</f>
        <v>0</v>
      </c>
      <c r="W98" s="59">
        <f t="shared" si="1326"/>
        <v>0</v>
      </c>
      <c r="X98" s="59">
        <f>2022!AX93</f>
        <v>0</v>
      </c>
      <c r="Y98" s="127">
        <f t="shared" si="1327"/>
        <v>0</v>
      </c>
      <c r="Z98" s="59"/>
      <c r="AA98" s="59">
        <f>2022!BA93</f>
        <v>0</v>
      </c>
      <c r="AB98" s="59"/>
      <c r="AC98" s="59"/>
      <c r="AD98" s="59">
        <f t="shared" ref="AD98:AD103" si="1340">X98-Z98-AA98-AE98</f>
        <v>0</v>
      </c>
      <c r="AE98" s="128">
        <f>2022!BC93</f>
        <v>0</v>
      </c>
      <c r="AF98" s="115" t="str">
        <f t="shared" si="1328"/>
        <v/>
      </c>
      <c r="AG98" s="203"/>
      <c r="AH98" s="204">
        <f t="shared" si="1329"/>
        <v>0</v>
      </c>
      <c r="AI98" s="204" t="e">
        <f t="shared" si="1330"/>
        <v>#NAME?</v>
      </c>
      <c r="AJ98" s="205">
        <f t="shared" si="1331"/>
        <v>3</v>
      </c>
      <c r="AK98" s="205" t="str">
        <f t="shared" si="1332"/>
        <v/>
      </c>
      <c r="AL98" s="205">
        <f t="shared" si="1333"/>
        <v>0</v>
      </c>
      <c r="AM98" s="205">
        <f t="shared" si="1334"/>
        <v>0</v>
      </c>
      <c r="AN98" s="206" t="str">
        <f t="shared" si="1335"/>
        <v/>
      </c>
      <c r="AO98" s="46" t="str">
        <f t="shared" si="1336"/>
        <v/>
      </c>
      <c r="AP98" s="46" t="str">
        <f t="shared" si="1337"/>
        <v/>
      </c>
      <c r="AQ98" s="87"/>
    </row>
    <row r="99" ht="33" customHeight="1">
      <c r="A99" s="46">
        <v>73</v>
      </c>
      <c r="B99" s="155" t="s">
        <v>431</v>
      </c>
      <c r="C99" s="125">
        <f>2022!B94</f>
        <v>537.20000000000005</v>
      </c>
      <c r="D99" s="149"/>
      <c r="E99" s="126">
        <f>2022!AN94</f>
        <v>0</v>
      </c>
      <c r="F99" s="125">
        <f>2022!AQ94</f>
        <v>0</v>
      </c>
      <c r="G99" s="150"/>
      <c r="H99" s="151"/>
      <c r="I99" s="59"/>
      <c r="J99" s="150"/>
      <c r="K99" s="59"/>
      <c r="L99" s="59"/>
      <c r="M99" s="59"/>
      <c r="N99" s="150"/>
      <c r="O99" s="150"/>
      <c r="P99" s="59"/>
      <c r="Q99" s="59"/>
      <c r="R99" s="59"/>
      <c r="S99" s="150"/>
      <c r="T99" s="150"/>
      <c r="U99" s="150"/>
      <c r="V99" s="127">
        <f>2022!AU94</f>
        <v>0</v>
      </c>
      <c r="W99" s="59">
        <f t="shared" si="1326"/>
        <v>0</v>
      </c>
      <c r="X99" s="59">
        <f>2022!AX94</f>
        <v>0</v>
      </c>
      <c r="Y99" s="127">
        <f t="shared" si="1327"/>
        <v>0</v>
      </c>
      <c r="Z99" s="59"/>
      <c r="AA99" s="59">
        <f>2022!BA94</f>
        <v>0</v>
      </c>
      <c r="AB99" s="59"/>
      <c r="AC99" s="59"/>
      <c r="AD99" s="59">
        <f t="shared" si="1340"/>
        <v>0</v>
      </c>
      <c r="AE99" s="128">
        <f>2022!BC94</f>
        <v>0</v>
      </c>
      <c r="AF99" s="115" t="str">
        <f t="shared" si="1328"/>
        <v/>
      </c>
      <c r="AG99" s="203"/>
      <c r="AH99" s="204">
        <f t="shared" si="1329"/>
        <v>0</v>
      </c>
      <c r="AI99" s="204" t="e">
        <f t="shared" si="1330"/>
        <v>#NAME?</v>
      </c>
      <c r="AJ99" s="205">
        <f t="shared" si="1331"/>
        <v>3</v>
      </c>
      <c r="AK99" s="205" t="str">
        <f t="shared" si="1332"/>
        <v/>
      </c>
      <c r="AL99" s="205">
        <f t="shared" si="1333"/>
        <v>0</v>
      </c>
      <c r="AM99" s="205">
        <f t="shared" si="1334"/>
        <v>0</v>
      </c>
      <c r="AN99" s="206" t="str">
        <f t="shared" si="1335"/>
        <v/>
      </c>
      <c r="AO99" s="46" t="str">
        <f t="shared" si="1336"/>
        <v/>
      </c>
      <c r="AP99" s="46" t="str">
        <f t="shared" si="1337"/>
        <v/>
      </c>
      <c r="AQ99" s="87"/>
    </row>
    <row r="100" ht="33" customHeight="1">
      <c r="A100" s="46">
        <v>74</v>
      </c>
      <c r="B100" s="155" t="s">
        <v>432</v>
      </c>
      <c r="C100" s="125">
        <f>2022!B95</f>
        <v>140</v>
      </c>
      <c r="D100" s="149"/>
      <c r="E100" s="126">
        <f>2022!AN95</f>
        <v>15</v>
      </c>
      <c r="F100" s="125">
        <f>2022!AQ95</f>
        <v>0.10714285714285714</v>
      </c>
      <c r="G100" s="150"/>
      <c r="H100" s="151"/>
      <c r="I100" s="59"/>
      <c r="J100" s="150"/>
      <c r="K100" s="59"/>
      <c r="L100" s="59"/>
      <c r="M100" s="59"/>
      <c r="N100" s="150"/>
      <c r="O100" s="150"/>
      <c r="P100" s="59"/>
      <c r="Q100" s="59"/>
      <c r="R100" s="59"/>
      <c r="S100" s="150"/>
      <c r="T100" s="150"/>
      <c r="U100" s="150"/>
      <c r="V100" s="127">
        <f>2022!AU95</f>
        <v>0</v>
      </c>
      <c r="W100" s="59">
        <f t="shared" ref="W100:W102" si="1341">IF(V100&gt;1,V100/E100*100,0)</f>
        <v>0</v>
      </c>
      <c r="X100" s="59">
        <f>2022!AX95</f>
        <v>0</v>
      </c>
      <c r="Y100" s="127">
        <f t="shared" ref="Y100:Y102" si="1342">IF(X100&gt;0,X100/E100*100,0)</f>
        <v>0</v>
      </c>
      <c r="Z100" s="59"/>
      <c r="AA100" s="59">
        <f>2022!BA95</f>
        <v>0</v>
      </c>
      <c r="AB100" s="59"/>
      <c r="AC100" s="59"/>
      <c r="AD100" s="59">
        <f t="shared" si="1340"/>
        <v>0</v>
      </c>
      <c r="AE100" s="128">
        <f>2022!BC95</f>
        <v>0</v>
      </c>
      <c r="AF100" s="115" t="str">
        <f t="shared" si="1328"/>
        <v/>
      </c>
      <c r="AG100" s="203"/>
      <c r="AH100" s="204">
        <f t="shared" si="1329"/>
        <v>0.10714285714285714</v>
      </c>
      <c r="AI100" s="204" t="e">
        <f t="shared" si="1330"/>
        <v>#NAME?</v>
      </c>
      <c r="AJ100" s="205">
        <f t="shared" si="1331"/>
        <v>3</v>
      </c>
      <c r="AK100" s="205" t="str">
        <f t="shared" si="1332"/>
        <v/>
      </c>
      <c r="AL100" s="205">
        <f t="shared" si="1333"/>
        <v>0</v>
      </c>
      <c r="AM100" s="205">
        <f t="shared" si="1334"/>
        <v>0</v>
      </c>
      <c r="AN100" s="206" t="str">
        <f t="shared" si="1335"/>
        <v/>
      </c>
      <c r="AO100" s="46" t="str">
        <f t="shared" si="1336"/>
        <v/>
      </c>
      <c r="AP100" s="46" t="str">
        <f t="shared" si="1337"/>
        <v/>
      </c>
      <c r="AQ100" s="87"/>
    </row>
    <row r="101" ht="33" customHeight="1">
      <c r="A101" s="46">
        <v>75</v>
      </c>
      <c r="B101" s="155" t="s">
        <v>433</v>
      </c>
      <c r="C101" s="125">
        <f>2022!B96</f>
        <v>1100</v>
      </c>
      <c r="D101" s="149"/>
      <c r="E101" s="126">
        <f>2022!AN96</f>
        <v>0</v>
      </c>
      <c r="F101" s="125">
        <f>2022!AQ96</f>
        <v>0</v>
      </c>
      <c r="G101" s="150"/>
      <c r="H101" s="151"/>
      <c r="I101" s="59"/>
      <c r="J101" s="150"/>
      <c r="K101" s="59"/>
      <c r="L101" s="59"/>
      <c r="M101" s="59"/>
      <c r="N101" s="150"/>
      <c r="O101" s="150"/>
      <c r="P101" s="59"/>
      <c r="Q101" s="59"/>
      <c r="R101" s="59"/>
      <c r="S101" s="150"/>
      <c r="T101" s="150"/>
      <c r="U101" s="150"/>
      <c r="V101" s="127">
        <f>2022!AU96</f>
        <v>0</v>
      </c>
      <c r="W101" s="59">
        <f t="shared" si="1341"/>
        <v>0</v>
      </c>
      <c r="X101" s="59">
        <f>2022!AX96</f>
        <v>0</v>
      </c>
      <c r="Y101" s="127">
        <f t="shared" si="1342"/>
        <v>0</v>
      </c>
      <c r="Z101" s="59"/>
      <c r="AA101" s="59">
        <f>2022!BA96</f>
        <v>0</v>
      </c>
      <c r="AB101" s="59"/>
      <c r="AC101" s="59"/>
      <c r="AD101" s="59">
        <f t="shared" si="1340"/>
        <v>0</v>
      </c>
      <c r="AE101" s="128">
        <f>2022!BC96</f>
        <v>0</v>
      </c>
      <c r="AF101" s="115" t="str">
        <f t="shared" si="1328"/>
        <v/>
      </c>
      <c r="AG101" s="203"/>
      <c r="AH101" s="204">
        <f t="shared" si="1329"/>
        <v>0</v>
      </c>
      <c r="AI101" s="204" t="e">
        <f t="shared" si="1330"/>
        <v>#NAME?</v>
      </c>
      <c r="AJ101" s="205">
        <f t="shared" si="1331"/>
        <v>3</v>
      </c>
      <c r="AK101" s="205" t="str">
        <f t="shared" si="1332"/>
        <v/>
      </c>
      <c r="AL101" s="205">
        <f t="shared" si="1333"/>
        <v>0</v>
      </c>
      <c r="AM101" s="205">
        <f t="shared" si="1334"/>
        <v>0</v>
      </c>
      <c r="AN101" s="206" t="str">
        <f t="shared" si="1335"/>
        <v/>
      </c>
      <c r="AO101" s="46" t="str">
        <f t="shared" si="1336"/>
        <v/>
      </c>
      <c r="AP101" s="46" t="str">
        <f t="shared" si="1337"/>
        <v/>
      </c>
      <c r="AQ101" s="87"/>
    </row>
    <row r="102" ht="33" customHeight="1">
      <c r="A102" s="46">
        <v>76</v>
      </c>
      <c r="B102" s="155" t="s">
        <v>434</v>
      </c>
      <c r="C102" s="125">
        <f>2022!B97</f>
        <v>310.89999999999998</v>
      </c>
      <c r="D102" s="149"/>
      <c r="E102" s="126">
        <f>2022!AN97</f>
        <v>0</v>
      </c>
      <c r="F102" s="125">
        <f>2022!AQ97</f>
        <v>0</v>
      </c>
      <c r="G102" s="150"/>
      <c r="H102" s="151"/>
      <c r="I102" s="59"/>
      <c r="J102" s="150"/>
      <c r="K102" s="59"/>
      <c r="L102" s="59"/>
      <c r="M102" s="59"/>
      <c r="N102" s="150"/>
      <c r="O102" s="150"/>
      <c r="P102" s="59"/>
      <c r="Q102" s="59"/>
      <c r="R102" s="59"/>
      <c r="S102" s="150"/>
      <c r="T102" s="150"/>
      <c r="U102" s="150"/>
      <c r="V102" s="127">
        <f>2022!AU97</f>
        <v>0</v>
      </c>
      <c r="W102" s="59">
        <f t="shared" si="1341"/>
        <v>0</v>
      </c>
      <c r="X102" s="59">
        <f>2022!AX97</f>
        <v>0</v>
      </c>
      <c r="Y102" s="127">
        <f t="shared" si="1342"/>
        <v>0</v>
      </c>
      <c r="Z102" s="59"/>
      <c r="AA102" s="59">
        <f>2022!BA97</f>
        <v>0</v>
      </c>
      <c r="AB102" s="59"/>
      <c r="AC102" s="59"/>
      <c r="AD102" s="59">
        <f t="shared" si="1340"/>
        <v>0</v>
      </c>
      <c r="AE102" s="128">
        <f>2022!BC97</f>
        <v>0</v>
      </c>
      <c r="AF102" s="115" t="str">
        <f t="shared" si="1328"/>
        <v/>
      </c>
      <c r="AG102" s="203"/>
      <c r="AH102" s="204">
        <f t="shared" si="1329"/>
        <v>0</v>
      </c>
      <c r="AI102" s="204" t="e">
        <f t="shared" si="1330"/>
        <v>#NAME?</v>
      </c>
      <c r="AJ102" s="205">
        <f t="shared" si="1331"/>
        <v>3</v>
      </c>
      <c r="AK102" s="205" t="str">
        <f t="shared" si="1332"/>
        <v/>
      </c>
      <c r="AL102" s="205">
        <f t="shared" si="1333"/>
        <v>0</v>
      </c>
      <c r="AM102" s="205">
        <f t="shared" si="1334"/>
        <v>0</v>
      </c>
      <c r="AN102" s="206" t="str">
        <f t="shared" si="1335"/>
        <v/>
      </c>
      <c r="AO102" s="46" t="str">
        <f t="shared" si="1336"/>
        <v/>
      </c>
      <c r="AP102" s="46" t="str">
        <f t="shared" si="1337"/>
        <v/>
      </c>
      <c r="AQ102" s="87"/>
    </row>
    <row r="103" ht="33" customHeight="1">
      <c r="A103" s="46">
        <v>77</v>
      </c>
      <c r="B103" s="155" t="s">
        <v>435</v>
      </c>
      <c r="C103" s="125">
        <f>2022!B98</f>
        <v>75.200000000000003</v>
      </c>
      <c r="D103" s="142"/>
      <c r="E103" s="126">
        <f>2022!AN98</f>
        <v>0</v>
      </c>
      <c r="F103" s="125">
        <f>2022!AQ98</f>
        <v>0</v>
      </c>
      <c r="G103" s="82"/>
      <c r="H103" s="143"/>
      <c r="I103" s="59"/>
      <c r="J103" s="82"/>
      <c r="K103" s="59"/>
      <c r="L103" s="59"/>
      <c r="M103" s="59"/>
      <c r="N103" s="82"/>
      <c r="O103" s="82"/>
      <c r="P103" s="59"/>
      <c r="Q103" s="59"/>
      <c r="R103" s="59"/>
      <c r="S103" s="82"/>
      <c r="T103" s="82"/>
      <c r="U103" s="82"/>
      <c r="V103" s="127">
        <f>2022!AU98</f>
        <v>0</v>
      </c>
      <c r="W103" s="59">
        <f t="shared" si="1326"/>
        <v>0</v>
      </c>
      <c r="X103" s="59">
        <f>2022!AX98</f>
        <v>0</v>
      </c>
      <c r="Y103" s="127">
        <f t="shared" si="1327"/>
        <v>0</v>
      </c>
      <c r="Z103" s="59"/>
      <c r="AA103" s="59">
        <f>2022!BA98</f>
        <v>0</v>
      </c>
      <c r="AB103" s="59"/>
      <c r="AC103" s="59"/>
      <c r="AD103" s="59">
        <f t="shared" si="1340"/>
        <v>0</v>
      </c>
      <c r="AE103" s="128">
        <f>2022!BC98</f>
        <v>0</v>
      </c>
      <c r="AF103" s="115" t="str">
        <f t="shared" si="1328"/>
        <v/>
      </c>
      <c r="AG103" s="203"/>
      <c r="AH103" s="204">
        <f t="shared" si="1329"/>
        <v>0</v>
      </c>
      <c r="AI103" s="204" t="e">
        <f t="shared" si="1330"/>
        <v>#NAME?</v>
      </c>
      <c r="AJ103" s="205">
        <f t="shared" si="1331"/>
        <v>3</v>
      </c>
      <c r="AK103" s="205" t="str">
        <f t="shared" si="1332"/>
        <v/>
      </c>
      <c r="AL103" s="205">
        <f t="shared" si="1333"/>
        <v>0</v>
      </c>
      <c r="AM103" s="205">
        <f t="shared" si="1334"/>
        <v>0</v>
      </c>
      <c r="AN103" s="206" t="str">
        <f t="shared" si="1335"/>
        <v/>
      </c>
      <c r="AO103" s="46" t="str">
        <f t="shared" si="1336"/>
        <v/>
      </c>
      <c r="AP103" s="46" t="str">
        <f t="shared" si="1337"/>
        <v/>
      </c>
      <c r="AQ103" s="87"/>
    </row>
    <row r="104" ht="17.25" customHeight="1">
      <c r="A104" s="87"/>
      <c r="B104" s="61" t="s">
        <v>127</v>
      </c>
      <c r="C104" s="131"/>
      <c r="D104" s="130"/>
      <c r="E104" s="130"/>
      <c r="F104" s="131"/>
      <c r="G104" s="71"/>
      <c r="H104" s="127"/>
      <c r="I104" s="62"/>
      <c r="J104" s="71"/>
      <c r="K104" s="62"/>
      <c r="L104" s="132"/>
      <c r="M104" s="71"/>
      <c r="N104" s="71"/>
      <c r="O104" s="71"/>
      <c r="P104" s="71"/>
      <c r="Q104" s="71"/>
      <c r="R104" s="71"/>
      <c r="S104" s="71"/>
      <c r="T104" s="71"/>
      <c r="U104" s="59"/>
      <c r="V104" s="144"/>
      <c r="W104" s="59"/>
      <c r="X104" s="71"/>
      <c r="Y104" s="127"/>
      <c r="Z104" s="71"/>
      <c r="AA104" s="71"/>
      <c r="AB104" s="71"/>
      <c r="AC104" s="71"/>
      <c r="AD104" s="59"/>
      <c r="AE104" s="71"/>
      <c r="AF104" s="115" t="str">
        <f t="shared" si="1328"/>
        <v/>
      </c>
      <c r="AG104" s="203"/>
      <c r="AH104" s="204" t="str">
        <f t="shared" si="1329"/>
        <v/>
      </c>
      <c r="AI104" s="204" t="str">
        <f t="shared" si="1330"/>
        <v/>
      </c>
      <c r="AJ104" s="205" t="str">
        <f t="shared" si="1331"/>
        <v/>
      </c>
      <c r="AK104" s="205" t="str">
        <f t="shared" si="1332"/>
        <v/>
      </c>
      <c r="AL104" s="205" t="str">
        <f t="shared" si="1333"/>
        <v/>
      </c>
      <c r="AM104" s="205" t="str">
        <f t="shared" si="1334"/>
        <v/>
      </c>
      <c r="AN104" s="206" t="str">
        <f t="shared" si="1335"/>
        <v/>
      </c>
      <c r="AO104" s="46" t="str">
        <f t="shared" si="1336"/>
        <v/>
      </c>
      <c r="AP104" s="46" t="str">
        <f t="shared" si="1337"/>
        <v/>
      </c>
      <c r="AQ104" s="87"/>
    </row>
    <row r="105" ht="31.5">
      <c r="A105" s="46">
        <v>78</v>
      </c>
      <c r="B105" s="72" t="s">
        <v>129</v>
      </c>
      <c r="C105" s="125">
        <f>2022!B101</f>
        <v>384.80000000000001</v>
      </c>
      <c r="D105" s="126">
        <f>2022!AM101</f>
        <v>1120</v>
      </c>
      <c r="E105" s="126">
        <f>2022!AN101</f>
        <v>962</v>
      </c>
      <c r="F105" s="125">
        <f>2022!AQ101</f>
        <v>2.5</v>
      </c>
      <c r="G105" s="59">
        <f>2021!AX76</f>
        <v>78</v>
      </c>
      <c r="H105" s="127">
        <f t="shared" ref="H105:H109" si="1343">IF(G105&gt;0,G105/D105*100,0)</f>
        <v>6.9642857142857144</v>
      </c>
      <c r="I105" s="59"/>
      <c r="J105" s="59">
        <f>2021!BA76</f>
        <v>10</v>
      </c>
      <c r="K105" s="59"/>
      <c r="L105" s="59"/>
      <c r="M105" s="59"/>
      <c r="N105" s="59">
        <f>2021!BC76</f>
        <v>24</v>
      </c>
      <c r="O105" s="59">
        <f>'Добыча 2021'!F86</f>
        <v>32</v>
      </c>
      <c r="P105" s="59"/>
      <c r="Q105" s="59"/>
      <c r="R105" s="59"/>
      <c r="S105" s="59">
        <f>'Добыча 2021'!H86</f>
        <v>21</v>
      </c>
      <c r="T105" s="59">
        <f>'Добыча 2021'!G86</f>
        <v>11</v>
      </c>
      <c r="U105" s="59">
        <f t="shared" si="1339"/>
        <v>41.025641025641022</v>
      </c>
      <c r="V105" s="127">
        <f>2022!AU101</f>
        <v>67.340000000000003</v>
      </c>
      <c r="W105" s="59">
        <f t="shared" si="1326"/>
        <v>7.0000000000000009</v>
      </c>
      <c r="X105" s="59">
        <f>2022!AX101</f>
        <v>67</v>
      </c>
      <c r="Y105" s="127">
        <f t="shared" si="1327"/>
        <v>6.9646569646569647</v>
      </c>
      <c r="Z105" s="59"/>
      <c r="AA105" s="59">
        <f>2022!BA101</f>
        <v>0</v>
      </c>
      <c r="AB105" s="59"/>
      <c r="AC105" s="59"/>
      <c r="AD105" s="59">
        <f>X105-Z105-AA105-AE105</f>
        <v>46</v>
      </c>
      <c r="AE105" s="128">
        <f>2022!BC101</f>
        <v>21</v>
      </c>
      <c r="AF105" s="115" t="str">
        <f t="shared" si="1328"/>
        <v/>
      </c>
      <c r="AG105" s="203"/>
      <c r="AH105" s="204">
        <f t="shared" si="1329"/>
        <v>2.5</v>
      </c>
      <c r="AI105" s="204" t="e">
        <f t="shared" si="1330"/>
        <v>#NAME?</v>
      </c>
      <c r="AJ105" s="205">
        <f t="shared" si="1331"/>
        <v>7</v>
      </c>
      <c r="AK105" s="205" t="str">
        <f t="shared" si="1332"/>
        <v/>
      </c>
      <c r="AL105" s="205">
        <f t="shared" si="1333"/>
        <v>20</v>
      </c>
      <c r="AM105" s="205">
        <f t="shared" si="1334"/>
        <v>67</v>
      </c>
      <c r="AN105" s="206" t="str">
        <f t="shared" si="1335"/>
        <v/>
      </c>
      <c r="AO105" s="46" t="str">
        <f t="shared" si="1336"/>
        <v/>
      </c>
      <c r="AP105" s="46" t="str">
        <f t="shared" si="1337"/>
        <v/>
      </c>
      <c r="AQ105" s="87"/>
    </row>
    <row r="106" ht="51.75" customHeight="1">
      <c r="A106" s="46">
        <v>79</v>
      </c>
      <c r="B106" s="79" t="s">
        <v>128</v>
      </c>
      <c r="C106" s="157">
        <f>2022!B102</f>
        <v>396.19999999999999</v>
      </c>
      <c r="D106" s="138">
        <f>2022!AM102</f>
        <v>1242</v>
      </c>
      <c r="E106" s="138">
        <f>2022!AN102</f>
        <v>1250</v>
      </c>
      <c r="F106" s="157">
        <f>2022!AQ102</f>
        <v>3.1549722362443213</v>
      </c>
      <c r="G106" s="59">
        <f>2021!AX77</f>
        <v>86</v>
      </c>
      <c r="H106" s="127">
        <f t="shared" si="1343"/>
        <v>6.9243156199677944</v>
      </c>
      <c r="I106" s="59"/>
      <c r="J106" s="59">
        <f>2021!BA77</f>
        <v>0</v>
      </c>
      <c r="K106" s="59"/>
      <c r="L106" s="59"/>
      <c r="M106" s="80"/>
      <c r="N106" s="59">
        <f>2021!BC77</f>
        <v>0</v>
      </c>
      <c r="O106" s="80">
        <f>'Добыча 2021'!F87</f>
        <v>41</v>
      </c>
      <c r="P106" s="80"/>
      <c r="Q106" s="80"/>
      <c r="R106" s="80"/>
      <c r="S106" s="80">
        <f>'Добыча 2021'!H87</f>
        <v>28</v>
      </c>
      <c r="T106" s="80">
        <f>'Добыча 2021'!G87</f>
        <v>13</v>
      </c>
      <c r="U106" s="59">
        <f t="shared" si="1339"/>
        <v>47.674418604651166</v>
      </c>
      <c r="V106" s="139">
        <f>2022!AU102</f>
        <v>87.500000000000014</v>
      </c>
      <c r="W106" s="59">
        <f t="shared" si="1326"/>
        <v>7.0000000000000009</v>
      </c>
      <c r="X106" s="80">
        <f>2022!AX102</f>
        <v>87</v>
      </c>
      <c r="Y106" s="127">
        <f t="shared" si="1327"/>
        <v>6.9599999999999991</v>
      </c>
      <c r="Z106" s="80"/>
      <c r="AA106" s="80">
        <f>2022!BA102</f>
        <v>0</v>
      </c>
      <c r="AB106" s="80"/>
      <c r="AC106" s="80"/>
      <c r="AD106" s="59"/>
      <c r="AE106" s="158">
        <f>2022!BC102</f>
        <v>0</v>
      </c>
      <c r="AF106" s="115" t="str">
        <f t="shared" si="1328"/>
        <v/>
      </c>
      <c r="AG106" s="203"/>
      <c r="AH106" s="204">
        <f t="shared" si="1329"/>
        <v>3.1549722362443213</v>
      </c>
      <c r="AI106" s="204" t="e">
        <f t="shared" si="1330"/>
        <v>#NAME?</v>
      </c>
      <c r="AJ106" s="205">
        <f t="shared" si="1331"/>
        <v>7</v>
      </c>
      <c r="AK106" s="205" t="str">
        <f t="shared" si="1332"/>
        <v/>
      </c>
      <c r="AL106" s="205">
        <f t="shared" si="1333"/>
        <v>26</v>
      </c>
      <c r="AM106" s="205">
        <f t="shared" si="1334"/>
        <v>87</v>
      </c>
      <c r="AN106" s="206" t="str">
        <f t="shared" si="1335"/>
        <v xml:space="preserve">Вне норматива или не ОДОУ</v>
      </c>
      <c r="AO106" s="46" t="str">
        <f t="shared" si="1336"/>
        <v xml:space="preserve">Сумма не совпадает или не ОДОУ</v>
      </c>
      <c r="AP106" s="46" t="str">
        <f t="shared" si="1337"/>
        <v/>
      </c>
      <c r="AQ106" s="87"/>
    </row>
    <row r="107" ht="17.25" customHeight="1">
      <c r="A107" s="87"/>
      <c r="B107" s="61" t="s">
        <v>130</v>
      </c>
      <c r="C107" s="131"/>
      <c r="D107" s="130"/>
      <c r="E107" s="130"/>
      <c r="F107" s="131"/>
      <c r="G107" s="71"/>
      <c r="H107" s="127"/>
      <c r="I107" s="62"/>
      <c r="J107" s="71"/>
      <c r="K107" s="62"/>
      <c r="L107" s="132"/>
      <c r="M107" s="71"/>
      <c r="N107" s="71"/>
      <c r="O107" s="71"/>
      <c r="P107" s="71"/>
      <c r="Q107" s="71"/>
      <c r="R107" s="71"/>
      <c r="S107" s="71"/>
      <c r="T107" s="71"/>
      <c r="U107" s="59"/>
      <c r="V107" s="144"/>
      <c r="W107" s="59"/>
      <c r="X107" s="71"/>
      <c r="Y107" s="127"/>
      <c r="Z107" s="71"/>
      <c r="AA107" s="71"/>
      <c r="AB107" s="71"/>
      <c r="AC107" s="71"/>
      <c r="AD107" s="59"/>
      <c r="AE107" s="71"/>
      <c r="AF107" s="115" t="str">
        <f t="shared" si="1328"/>
        <v/>
      </c>
      <c r="AG107" s="203"/>
      <c r="AH107" s="204" t="str">
        <f t="shared" si="1329"/>
        <v/>
      </c>
      <c r="AI107" s="204" t="str">
        <f t="shared" si="1330"/>
        <v/>
      </c>
      <c r="AJ107" s="205" t="str">
        <f t="shared" si="1331"/>
        <v/>
      </c>
      <c r="AK107" s="205" t="str">
        <f t="shared" si="1332"/>
        <v/>
      </c>
      <c r="AL107" s="205" t="str">
        <f t="shared" si="1333"/>
        <v/>
      </c>
      <c r="AM107" s="205" t="str">
        <f t="shared" si="1334"/>
        <v/>
      </c>
      <c r="AN107" s="206" t="str">
        <f t="shared" si="1335"/>
        <v/>
      </c>
      <c r="AO107" s="46" t="str">
        <f t="shared" si="1336"/>
        <v/>
      </c>
      <c r="AP107" s="46" t="str">
        <f t="shared" si="1337"/>
        <v/>
      </c>
      <c r="AQ107" s="87"/>
    </row>
    <row r="108" ht="48" customHeight="1">
      <c r="A108" s="46">
        <v>80</v>
      </c>
      <c r="B108" s="81" t="s">
        <v>134</v>
      </c>
      <c r="C108" s="160">
        <f>2022!B104</f>
        <v>597.84699999999998</v>
      </c>
      <c r="D108" s="142">
        <f>2022!AM104</f>
        <v>0</v>
      </c>
      <c r="E108" s="142">
        <f>2022!AN104</f>
        <v>0</v>
      </c>
      <c r="F108" s="160">
        <f>2022!AQ104</f>
        <v>0</v>
      </c>
      <c r="G108" s="59">
        <f>2021!AX79</f>
        <v>0</v>
      </c>
      <c r="H108" s="127">
        <f t="shared" si="1343"/>
        <v>0</v>
      </c>
      <c r="I108" s="59"/>
      <c r="J108" s="59">
        <f>2021!BA79</f>
        <v>0</v>
      </c>
      <c r="K108" s="59"/>
      <c r="L108" s="59"/>
      <c r="M108" s="82"/>
      <c r="N108" s="59">
        <f>2021!BC79</f>
        <v>0</v>
      </c>
      <c r="O108" s="82">
        <f>'Добыча 2021'!F89</f>
        <v>0</v>
      </c>
      <c r="P108" s="82"/>
      <c r="Q108" s="82"/>
      <c r="R108" s="82"/>
      <c r="S108" s="82">
        <f>'Добыча 2021'!H89</f>
        <v>0</v>
      </c>
      <c r="T108" s="82">
        <f>'Добыча 2021'!G89</f>
        <v>0</v>
      </c>
      <c r="U108" s="59">
        <f t="shared" si="1339"/>
        <v>0</v>
      </c>
      <c r="V108" s="143">
        <f>2022!AU104</f>
        <v>0</v>
      </c>
      <c r="W108" s="59">
        <f t="shared" si="1326"/>
        <v>0</v>
      </c>
      <c r="X108" s="82">
        <f>2022!AX104</f>
        <v>0</v>
      </c>
      <c r="Y108" s="127">
        <f t="shared" si="1327"/>
        <v>0</v>
      </c>
      <c r="Z108" s="82"/>
      <c r="AA108" s="82">
        <f>2022!BA104</f>
        <v>0</v>
      </c>
      <c r="AB108" s="82"/>
      <c r="AC108" s="82"/>
      <c r="AD108" s="59"/>
      <c r="AE108" s="161">
        <f>2022!BC104</f>
        <v>0</v>
      </c>
      <c r="AF108" s="115" t="str">
        <f t="shared" si="1328"/>
        <v/>
      </c>
      <c r="AG108" s="203"/>
      <c r="AH108" s="204">
        <f t="shared" si="1329"/>
        <v>0</v>
      </c>
      <c r="AI108" s="204" t="e">
        <f t="shared" si="1330"/>
        <v>#NAME?</v>
      </c>
      <c r="AJ108" s="205">
        <f t="shared" si="1331"/>
        <v>3</v>
      </c>
      <c r="AK108" s="205" t="str">
        <f t="shared" si="1332"/>
        <v/>
      </c>
      <c r="AL108" s="205">
        <f t="shared" si="1333"/>
        <v>0</v>
      </c>
      <c r="AM108" s="205">
        <f t="shared" si="1334"/>
        <v>0</v>
      </c>
      <c r="AN108" s="206" t="str">
        <f t="shared" si="1335"/>
        <v/>
      </c>
      <c r="AO108" s="46" t="str">
        <f t="shared" si="1336"/>
        <v/>
      </c>
      <c r="AP108" s="46" t="str">
        <f t="shared" si="1337"/>
        <v/>
      </c>
      <c r="AQ108" s="87"/>
    </row>
    <row r="109" ht="63" customHeight="1">
      <c r="A109" s="46">
        <v>81</v>
      </c>
      <c r="B109" s="152" t="s">
        <v>436</v>
      </c>
      <c r="C109" s="160">
        <f>2022!B105</f>
        <v>84.5</v>
      </c>
      <c r="D109" s="138">
        <f>2022!AM105</f>
        <v>0</v>
      </c>
      <c r="E109" s="142">
        <f>2022!AN105</f>
        <v>0</v>
      </c>
      <c r="F109" s="160">
        <f>2022!AQ105</f>
        <v>0</v>
      </c>
      <c r="G109" s="80">
        <f>2021!AX80</f>
        <v>0</v>
      </c>
      <c r="H109" s="139">
        <f t="shared" si="1343"/>
        <v>0</v>
      </c>
      <c r="I109" s="59"/>
      <c r="J109" s="80">
        <f>2021!BA80</f>
        <v>0</v>
      </c>
      <c r="K109" s="59"/>
      <c r="L109" s="59"/>
      <c r="M109" s="82"/>
      <c r="N109" s="80">
        <f>2021!BC80</f>
        <v>0</v>
      </c>
      <c r="O109" s="80">
        <f>'Добыча 2021'!F90</f>
        <v>0</v>
      </c>
      <c r="P109" s="82"/>
      <c r="Q109" s="82"/>
      <c r="R109" s="82"/>
      <c r="S109" s="80">
        <f>'Добыча 2021'!H90</f>
        <v>0</v>
      </c>
      <c r="T109" s="80">
        <f>'Добыча 2021'!G90</f>
        <v>0</v>
      </c>
      <c r="U109" s="80">
        <f>IF(G111=0,0,O109/G111*100)</f>
        <v>0</v>
      </c>
      <c r="V109" s="143">
        <f>2022!AU105</f>
        <v>0</v>
      </c>
      <c r="W109" s="59">
        <f t="shared" ref="W109:W110" si="1344">IF(V109&gt;1,V109/E109*100,0)</f>
        <v>0</v>
      </c>
      <c r="X109" s="82">
        <f>2022!AX105</f>
        <v>0</v>
      </c>
      <c r="Y109" s="127">
        <f t="shared" ref="Y109:Y110" si="1345">IF(X109&gt;0,X109/E109*100,0)</f>
        <v>0</v>
      </c>
      <c r="Z109" s="82"/>
      <c r="AA109" s="82">
        <f>2022!BA105</f>
        <v>0</v>
      </c>
      <c r="AB109" s="82"/>
      <c r="AC109" s="82"/>
      <c r="AD109" s="59"/>
      <c r="AE109" s="161">
        <f>2022!BC105</f>
        <v>0</v>
      </c>
      <c r="AF109" s="115" t="str">
        <f t="shared" si="1328"/>
        <v/>
      </c>
      <c r="AG109" s="203"/>
      <c r="AH109" s="204">
        <f t="shared" si="1329"/>
        <v>0</v>
      </c>
      <c r="AI109" s="204" t="e">
        <f t="shared" si="1330"/>
        <v>#NAME?</v>
      </c>
      <c r="AJ109" s="205">
        <f t="shared" si="1331"/>
        <v>3</v>
      </c>
      <c r="AK109" s="205" t="str">
        <f t="shared" si="1332"/>
        <v/>
      </c>
      <c r="AL109" s="205">
        <f t="shared" si="1333"/>
        <v>0</v>
      </c>
      <c r="AM109" s="205">
        <f t="shared" si="1334"/>
        <v>0</v>
      </c>
      <c r="AN109" s="206" t="str">
        <f t="shared" si="1335"/>
        <v/>
      </c>
      <c r="AO109" s="46" t="str">
        <f t="shared" si="1336"/>
        <v/>
      </c>
      <c r="AP109" s="46" t="str">
        <f t="shared" si="1337"/>
        <v/>
      </c>
      <c r="AQ109" s="87"/>
    </row>
    <row r="110" ht="62.25" customHeight="1">
      <c r="A110" s="46">
        <v>82</v>
      </c>
      <c r="B110" s="152" t="s">
        <v>437</v>
      </c>
      <c r="C110" s="160">
        <f>2022!B106</f>
        <v>70</v>
      </c>
      <c r="D110" s="149"/>
      <c r="E110" s="142">
        <f>2022!AN106</f>
        <v>0</v>
      </c>
      <c r="F110" s="160">
        <f>2022!AQ106</f>
        <v>0</v>
      </c>
      <c r="G110" s="150"/>
      <c r="H110" s="151"/>
      <c r="I110" s="59"/>
      <c r="J110" s="150"/>
      <c r="K110" s="59"/>
      <c r="L110" s="59"/>
      <c r="M110" s="82"/>
      <c r="N110" s="150"/>
      <c r="O110" s="150"/>
      <c r="P110" s="82"/>
      <c r="Q110" s="82"/>
      <c r="R110" s="82"/>
      <c r="S110" s="150"/>
      <c r="T110" s="150"/>
      <c r="U110" s="150"/>
      <c r="V110" s="143">
        <f>2022!AU106</f>
        <v>0</v>
      </c>
      <c r="W110" s="59">
        <f t="shared" si="1344"/>
        <v>0</v>
      </c>
      <c r="X110" s="82">
        <f>2022!AX106</f>
        <v>0</v>
      </c>
      <c r="Y110" s="127">
        <f t="shared" si="1345"/>
        <v>0</v>
      </c>
      <c r="Z110" s="82"/>
      <c r="AA110" s="82">
        <f>2022!BA106</f>
        <v>0</v>
      </c>
      <c r="AB110" s="82"/>
      <c r="AC110" s="82"/>
      <c r="AD110" s="59"/>
      <c r="AE110" s="161">
        <f>2022!BC106</f>
        <v>0</v>
      </c>
      <c r="AF110" s="115" t="str">
        <f t="shared" si="1328"/>
        <v/>
      </c>
      <c r="AG110" s="203"/>
      <c r="AH110" s="204">
        <f t="shared" si="1329"/>
        <v>0</v>
      </c>
      <c r="AI110" s="204" t="e">
        <f t="shared" si="1330"/>
        <v>#NAME?</v>
      </c>
      <c r="AJ110" s="205">
        <f t="shared" si="1331"/>
        <v>3</v>
      </c>
      <c r="AK110" s="205" t="str">
        <f t="shared" si="1332"/>
        <v/>
      </c>
      <c r="AL110" s="205">
        <f t="shared" si="1333"/>
        <v>0</v>
      </c>
      <c r="AM110" s="205">
        <f t="shared" si="1334"/>
        <v>0</v>
      </c>
      <c r="AN110" s="206" t="str">
        <f t="shared" si="1335"/>
        <v/>
      </c>
      <c r="AO110" s="46" t="str">
        <f t="shared" si="1336"/>
        <v/>
      </c>
      <c r="AP110" s="46" t="str">
        <f t="shared" si="1337"/>
        <v/>
      </c>
      <c r="AQ110" s="87"/>
    </row>
    <row r="111" ht="68.25" customHeight="1">
      <c r="A111" s="46">
        <v>83</v>
      </c>
      <c r="B111" s="152" t="s">
        <v>438</v>
      </c>
      <c r="C111" s="125">
        <f>2022!B107</f>
        <v>247.5</v>
      </c>
      <c r="D111" s="142"/>
      <c r="E111" s="126">
        <f>2022!AN107</f>
        <v>0</v>
      </c>
      <c r="F111" s="125">
        <f>2022!AQ107</f>
        <v>0</v>
      </c>
      <c r="G111" s="82"/>
      <c r="H111" s="143"/>
      <c r="I111" s="59"/>
      <c r="J111" s="82"/>
      <c r="K111" s="59"/>
      <c r="L111" s="59"/>
      <c r="M111" s="59"/>
      <c r="N111" s="82"/>
      <c r="O111" s="82"/>
      <c r="P111" s="59"/>
      <c r="Q111" s="59"/>
      <c r="R111" s="59"/>
      <c r="S111" s="82"/>
      <c r="T111" s="82"/>
      <c r="U111" s="82"/>
      <c r="V111" s="127">
        <f>2022!AU107</f>
        <v>0</v>
      </c>
      <c r="W111" s="59">
        <f t="shared" si="1326"/>
        <v>0</v>
      </c>
      <c r="X111" s="59">
        <f>2022!AX107</f>
        <v>0</v>
      </c>
      <c r="Y111" s="127">
        <f t="shared" si="1327"/>
        <v>0</v>
      </c>
      <c r="Z111" s="59"/>
      <c r="AA111" s="59">
        <f>2022!BA107</f>
        <v>0</v>
      </c>
      <c r="AB111" s="59"/>
      <c r="AC111" s="59"/>
      <c r="AD111" s="59"/>
      <c r="AE111" s="128">
        <f>2022!BC107</f>
        <v>0</v>
      </c>
      <c r="AF111" s="115" t="str">
        <f t="shared" si="1328"/>
        <v/>
      </c>
      <c r="AG111" s="203"/>
      <c r="AH111" s="204">
        <f t="shared" si="1329"/>
        <v>0</v>
      </c>
      <c r="AI111" s="204" t="e">
        <f t="shared" si="1330"/>
        <v>#NAME?</v>
      </c>
      <c r="AJ111" s="205">
        <f t="shared" si="1331"/>
        <v>3</v>
      </c>
      <c r="AK111" s="205" t="str">
        <f t="shared" si="1332"/>
        <v/>
      </c>
      <c r="AL111" s="205">
        <f t="shared" si="1333"/>
        <v>0</v>
      </c>
      <c r="AM111" s="205">
        <f t="shared" si="1334"/>
        <v>0</v>
      </c>
      <c r="AN111" s="206" t="str">
        <f t="shared" si="1335"/>
        <v/>
      </c>
      <c r="AO111" s="46" t="str">
        <f t="shared" si="1336"/>
        <v/>
      </c>
      <c r="AP111" s="46" t="str">
        <f t="shared" si="1337"/>
        <v/>
      </c>
      <c r="AQ111" s="87"/>
    </row>
    <row r="112" ht="39.75" customHeight="1">
      <c r="A112" s="46">
        <v>84</v>
      </c>
      <c r="B112" s="152" t="s">
        <v>439</v>
      </c>
      <c r="C112" s="125">
        <f>2022!B108</f>
        <v>564.60000000000002</v>
      </c>
      <c r="D112" s="138">
        <f>2022!AM108</f>
        <v>0</v>
      </c>
      <c r="E112" s="126">
        <f>2022!AN108</f>
        <v>0</v>
      </c>
      <c r="F112" s="125">
        <f>2022!AQ108</f>
        <v>0</v>
      </c>
      <c r="G112" s="80">
        <f>2021!AX81</f>
        <v>0</v>
      </c>
      <c r="H112" s="139">
        <f>IF(G112&gt;0,G112/D113*100,0)</f>
        <v>0</v>
      </c>
      <c r="I112" s="59"/>
      <c r="J112" s="80">
        <f>2021!BA81</f>
        <v>0</v>
      </c>
      <c r="K112" s="59"/>
      <c r="L112" s="59"/>
      <c r="M112" s="59"/>
      <c r="N112" s="80">
        <f>2021!BC81</f>
        <v>0</v>
      </c>
      <c r="O112" s="80">
        <f>'Добыча 2021'!F91</f>
        <v>0</v>
      </c>
      <c r="P112" s="59"/>
      <c r="Q112" s="59"/>
      <c r="R112" s="59"/>
      <c r="S112" s="80">
        <f>'Добыча 2021'!H91</f>
        <v>0</v>
      </c>
      <c r="T112" s="80">
        <f>'Добыча 2021'!G91</f>
        <v>0</v>
      </c>
      <c r="U112" s="80">
        <f>IF(G112=0,0,O112/G112*100)</f>
        <v>0</v>
      </c>
      <c r="V112" s="127">
        <f>2022!AU108</f>
        <v>0</v>
      </c>
      <c r="W112" s="59">
        <f>IF(V112&gt;1,V112/E112*100,0)</f>
        <v>0</v>
      </c>
      <c r="X112" s="59">
        <f>2022!AX108</f>
        <v>0</v>
      </c>
      <c r="Y112" s="127">
        <f>IF(X112&gt;0,X112/E112*100,0)</f>
        <v>0</v>
      </c>
      <c r="Z112" s="59"/>
      <c r="AA112" s="59">
        <f>2022!BA108</f>
        <v>0</v>
      </c>
      <c r="AB112" s="59"/>
      <c r="AC112" s="59"/>
      <c r="AD112" s="59">
        <f t="shared" ref="AD112:AD175" si="1346">X112-Z112-AA112-AE112</f>
        <v>0</v>
      </c>
      <c r="AE112" s="128">
        <f>2022!BC108</f>
        <v>0</v>
      </c>
      <c r="AF112" s="115" t="str">
        <f t="shared" si="1328"/>
        <v/>
      </c>
      <c r="AG112" s="203"/>
      <c r="AH112" s="204">
        <f t="shared" si="1329"/>
        <v>0</v>
      </c>
      <c r="AI112" s="204" t="e">
        <f t="shared" si="1330"/>
        <v>#NAME?</v>
      </c>
      <c r="AJ112" s="205">
        <f t="shared" si="1331"/>
        <v>3</v>
      </c>
      <c r="AK112" s="205" t="str">
        <f t="shared" si="1332"/>
        <v/>
      </c>
      <c r="AL112" s="205">
        <f t="shared" si="1333"/>
        <v>0</v>
      </c>
      <c r="AM112" s="205">
        <f t="shared" si="1334"/>
        <v>0</v>
      </c>
      <c r="AN112" s="206" t="str">
        <f t="shared" si="1335"/>
        <v/>
      </c>
      <c r="AO112" s="46" t="str">
        <f t="shared" si="1336"/>
        <v/>
      </c>
      <c r="AP112" s="46" t="str">
        <f t="shared" si="1337"/>
        <v/>
      </c>
      <c r="AQ112" s="87"/>
    </row>
    <row r="113" ht="34.5" customHeight="1">
      <c r="A113" s="46">
        <v>85</v>
      </c>
      <c r="B113" s="152" t="s">
        <v>440</v>
      </c>
      <c r="C113" s="125">
        <f>2022!B109</f>
        <v>2437.1999999999998</v>
      </c>
      <c r="D113" s="142"/>
      <c r="E113" s="126">
        <f>2022!AN109</f>
        <v>0</v>
      </c>
      <c r="F113" s="125">
        <f>2022!AQ109</f>
        <v>0</v>
      </c>
      <c r="G113" s="82"/>
      <c r="H113" s="143"/>
      <c r="I113" s="59"/>
      <c r="J113" s="82"/>
      <c r="K113" s="59"/>
      <c r="L113" s="59"/>
      <c r="M113" s="59"/>
      <c r="N113" s="82"/>
      <c r="O113" s="82"/>
      <c r="P113" s="59"/>
      <c r="Q113" s="59"/>
      <c r="R113" s="59"/>
      <c r="S113" s="82"/>
      <c r="T113" s="82"/>
      <c r="U113" s="82"/>
      <c r="V113" s="127">
        <f>2022!AU109</f>
        <v>0</v>
      </c>
      <c r="W113" s="59">
        <f t="shared" si="1326"/>
        <v>0</v>
      </c>
      <c r="X113" s="59">
        <f>2022!AX109</f>
        <v>0</v>
      </c>
      <c r="Y113" s="127">
        <f t="shared" si="1327"/>
        <v>0</v>
      </c>
      <c r="Z113" s="59"/>
      <c r="AA113" s="59">
        <f>2022!BA109</f>
        <v>0</v>
      </c>
      <c r="AB113" s="59"/>
      <c r="AC113" s="59"/>
      <c r="AD113" s="59">
        <f t="shared" si="1346"/>
        <v>0</v>
      </c>
      <c r="AE113" s="128">
        <f>2022!BC109</f>
        <v>0</v>
      </c>
      <c r="AF113" s="115" t="str">
        <f t="shared" si="1328"/>
        <v/>
      </c>
      <c r="AG113" s="203"/>
      <c r="AH113" s="204">
        <f t="shared" si="1329"/>
        <v>0</v>
      </c>
      <c r="AI113" s="204" t="e">
        <f t="shared" si="1330"/>
        <v>#NAME?</v>
      </c>
      <c r="AJ113" s="205">
        <f t="shared" si="1331"/>
        <v>3</v>
      </c>
      <c r="AK113" s="205" t="str">
        <f t="shared" si="1332"/>
        <v/>
      </c>
      <c r="AL113" s="205">
        <f t="shared" si="1333"/>
        <v>0</v>
      </c>
      <c r="AM113" s="205">
        <f t="shared" si="1334"/>
        <v>0</v>
      </c>
      <c r="AN113" s="206" t="str">
        <f t="shared" si="1335"/>
        <v/>
      </c>
      <c r="AO113" s="46" t="str">
        <f t="shared" si="1336"/>
        <v/>
      </c>
      <c r="AP113" s="46" t="str">
        <f t="shared" si="1337"/>
        <v/>
      </c>
      <c r="AQ113" s="87"/>
    </row>
    <row r="114" ht="17.25" customHeight="1">
      <c r="A114" s="87"/>
      <c r="B114" s="61" t="s">
        <v>137</v>
      </c>
      <c r="C114" s="131"/>
      <c r="D114" s="130"/>
      <c r="E114" s="130"/>
      <c r="F114" s="131"/>
      <c r="G114" s="71"/>
      <c r="H114" s="127"/>
      <c r="I114" s="62"/>
      <c r="J114" s="71"/>
      <c r="K114" s="62"/>
      <c r="L114" s="132"/>
      <c r="M114" s="71"/>
      <c r="N114" s="71"/>
      <c r="O114" s="71"/>
      <c r="P114" s="71"/>
      <c r="Q114" s="71"/>
      <c r="R114" s="71"/>
      <c r="S114" s="71"/>
      <c r="T114" s="71"/>
      <c r="U114" s="59"/>
      <c r="V114" s="144"/>
      <c r="W114" s="59"/>
      <c r="X114" s="71"/>
      <c r="Y114" s="127"/>
      <c r="Z114" s="71"/>
      <c r="AA114" s="71"/>
      <c r="AB114" s="71"/>
      <c r="AC114" s="71"/>
      <c r="AD114" s="59"/>
      <c r="AE114" s="71"/>
      <c r="AF114" s="115" t="str">
        <f t="shared" si="1328"/>
        <v/>
      </c>
      <c r="AG114" s="203"/>
      <c r="AH114" s="204" t="str">
        <f t="shared" si="1329"/>
        <v/>
      </c>
      <c r="AI114" s="204" t="str">
        <f t="shared" si="1330"/>
        <v/>
      </c>
      <c r="AJ114" s="205" t="str">
        <f t="shared" si="1331"/>
        <v/>
      </c>
      <c r="AK114" s="205" t="str">
        <f t="shared" si="1332"/>
        <v/>
      </c>
      <c r="AL114" s="205" t="str">
        <f t="shared" si="1333"/>
        <v/>
      </c>
      <c r="AM114" s="205" t="str">
        <f t="shared" si="1334"/>
        <v/>
      </c>
      <c r="AN114" s="206" t="str">
        <f t="shared" si="1335"/>
        <v/>
      </c>
      <c r="AO114" s="46" t="str">
        <f t="shared" si="1336"/>
        <v/>
      </c>
      <c r="AP114" s="46" t="str">
        <f t="shared" si="1337"/>
        <v/>
      </c>
      <c r="AQ114" s="87"/>
    </row>
    <row r="115" ht="54.75" customHeight="1">
      <c r="A115" s="87">
        <v>86</v>
      </c>
      <c r="B115" s="162" t="s">
        <v>441</v>
      </c>
      <c r="C115" s="125">
        <f>2022!B111</f>
        <v>6.7999999999999998</v>
      </c>
      <c r="D115" s="138">
        <f>2022!AM111</f>
        <v>13</v>
      </c>
      <c r="E115" s="126">
        <f>2022!AN111</f>
        <v>0</v>
      </c>
      <c r="F115" s="125">
        <f>2022!AQ111</f>
        <v>0</v>
      </c>
      <c r="G115" s="80">
        <f>2021!AX83</f>
        <v>0</v>
      </c>
      <c r="H115" s="139">
        <f>IF(G115&gt;0,G115/D115*100,0)</f>
        <v>0</v>
      </c>
      <c r="I115" s="163"/>
      <c r="J115" s="80">
        <f>2021!BA83</f>
        <v>0</v>
      </c>
      <c r="K115" s="163"/>
      <c r="L115" s="163"/>
      <c r="M115" s="59"/>
      <c r="N115" s="80">
        <f>2021!BC83</f>
        <v>0</v>
      </c>
      <c r="O115" s="80">
        <f>'Добыча 2021'!F93</f>
        <v>0</v>
      </c>
      <c r="P115" s="59"/>
      <c r="Q115" s="59"/>
      <c r="R115" s="59"/>
      <c r="S115" s="80">
        <f>'Добыча 2021'!H93</f>
        <v>0</v>
      </c>
      <c r="T115" s="80">
        <f>'Добыча 2021'!G93</f>
        <v>0</v>
      </c>
      <c r="U115" s="80">
        <f>IF(G115=0,0,O115/G115*100)</f>
        <v>0</v>
      </c>
      <c r="V115" s="127">
        <f>2022!AU111</f>
        <v>0</v>
      </c>
      <c r="W115" s="59">
        <f>IF(V115&gt;1,V115/E115*100,0)</f>
        <v>0</v>
      </c>
      <c r="X115" s="59">
        <f>2022!AX111</f>
        <v>0</v>
      </c>
      <c r="Y115" s="127">
        <f>IF(X115&gt;0,X115/E115*100,0)</f>
        <v>0</v>
      </c>
      <c r="Z115" s="59"/>
      <c r="AA115" s="59">
        <f>2022!BA111</f>
        <v>0</v>
      </c>
      <c r="AB115" s="59"/>
      <c r="AC115" s="59"/>
      <c r="AD115" s="59">
        <f t="shared" si="1346"/>
        <v>0</v>
      </c>
      <c r="AE115" s="128">
        <f>2022!BC111</f>
        <v>0</v>
      </c>
      <c r="AF115" s="115" t="str">
        <f t="shared" si="1328"/>
        <v/>
      </c>
      <c r="AG115" s="203"/>
      <c r="AH115" s="204">
        <f t="shared" si="1329"/>
        <v>0</v>
      </c>
      <c r="AI115" s="204" t="e">
        <f t="shared" si="1330"/>
        <v>#NAME?</v>
      </c>
      <c r="AJ115" s="205">
        <f t="shared" si="1331"/>
        <v>3</v>
      </c>
      <c r="AK115" s="205" t="str">
        <f t="shared" si="1332"/>
        <v/>
      </c>
      <c r="AL115" s="205">
        <f t="shared" si="1333"/>
        <v>0</v>
      </c>
      <c r="AM115" s="205">
        <f t="shared" si="1334"/>
        <v>0</v>
      </c>
      <c r="AN115" s="206" t="str">
        <f t="shared" si="1335"/>
        <v/>
      </c>
      <c r="AO115" s="46" t="str">
        <f t="shared" si="1336"/>
        <v/>
      </c>
      <c r="AP115" s="46" t="str">
        <f t="shared" si="1337"/>
        <v/>
      </c>
      <c r="AQ115" s="87"/>
    </row>
    <row r="116" ht="53.25" customHeight="1">
      <c r="A116" s="46">
        <v>87</v>
      </c>
      <c r="B116" s="154" t="s">
        <v>442</v>
      </c>
      <c r="C116" s="125">
        <f>2022!B112</f>
        <v>166.57499999999999</v>
      </c>
      <c r="D116" s="142"/>
      <c r="E116" s="126">
        <f>2022!AN112</f>
        <v>77</v>
      </c>
      <c r="F116" s="125">
        <f>2022!AQ112</f>
        <v>0.46225423983190755</v>
      </c>
      <c r="G116" s="82"/>
      <c r="H116" s="143"/>
      <c r="I116" s="59"/>
      <c r="J116" s="82"/>
      <c r="K116" s="59"/>
      <c r="L116" s="59"/>
      <c r="M116" s="59"/>
      <c r="N116" s="82"/>
      <c r="O116" s="82"/>
      <c r="P116" s="59"/>
      <c r="Q116" s="59"/>
      <c r="R116" s="59"/>
      <c r="S116" s="82"/>
      <c r="T116" s="82"/>
      <c r="U116" s="82"/>
      <c r="V116" s="127">
        <f>2022!AU112</f>
        <v>2.3100000000000001</v>
      </c>
      <c r="W116" s="59">
        <f t="shared" si="1326"/>
        <v>3.0000000000000004</v>
      </c>
      <c r="X116" s="59">
        <f>2022!AX112</f>
        <v>2</v>
      </c>
      <c r="Y116" s="127">
        <f t="shared" si="1327"/>
        <v>2.5974025974025974</v>
      </c>
      <c r="Z116" s="59"/>
      <c r="AA116" s="59">
        <f>2022!BA112</f>
        <v>0</v>
      </c>
      <c r="AB116" s="59"/>
      <c r="AC116" s="59"/>
      <c r="AD116" s="59">
        <f t="shared" si="1346"/>
        <v>1</v>
      </c>
      <c r="AE116" s="128">
        <f>2022!BC112</f>
        <v>1</v>
      </c>
      <c r="AF116" s="115" t="str">
        <f t="shared" si="1328"/>
        <v/>
      </c>
      <c r="AG116" s="203"/>
      <c r="AH116" s="204">
        <f t="shared" si="1329"/>
        <v>0.46225423983190755</v>
      </c>
      <c r="AI116" s="204" t="e">
        <f t="shared" si="1330"/>
        <v>#NAME?</v>
      </c>
      <c r="AJ116" s="205">
        <f t="shared" si="1331"/>
        <v>3</v>
      </c>
      <c r="AK116" s="205" t="str">
        <f t="shared" si="1332"/>
        <v/>
      </c>
      <c r="AL116" s="205">
        <f t="shared" si="1333"/>
        <v>1</v>
      </c>
      <c r="AM116" s="205">
        <f t="shared" si="1334"/>
        <v>2</v>
      </c>
      <c r="AN116" s="206" t="str">
        <f t="shared" si="1335"/>
        <v/>
      </c>
      <c r="AO116" s="46" t="str">
        <f t="shared" si="1336"/>
        <v/>
      </c>
      <c r="AP116" s="46" t="str">
        <f t="shared" si="1337"/>
        <v/>
      </c>
      <c r="AQ116" s="87"/>
    </row>
    <row r="117" ht="46.5" customHeight="1">
      <c r="A117" s="87">
        <v>88</v>
      </c>
      <c r="B117" s="72" t="s">
        <v>315</v>
      </c>
      <c r="C117" s="125">
        <f>2022!B113</f>
        <v>1572.825</v>
      </c>
      <c r="D117" s="126">
        <f>2022!AM113</f>
        <v>694</v>
      </c>
      <c r="E117" s="126">
        <f>2022!AN113</f>
        <v>561</v>
      </c>
      <c r="F117" s="125">
        <f>2022!AQ113</f>
        <v>0.35668303848171284</v>
      </c>
      <c r="G117" s="59">
        <f>2021!AX84</f>
        <v>0</v>
      </c>
      <c r="H117" s="127">
        <f t="shared" ref="H117:H180" si="1347">IF(G117&gt;0,G117/D117*100,0)</f>
        <v>0</v>
      </c>
      <c r="I117" s="62"/>
      <c r="J117" s="59">
        <f>2021!BA84</f>
        <v>0</v>
      </c>
      <c r="K117" s="62"/>
      <c r="L117" s="132"/>
      <c r="M117" s="59"/>
      <c r="N117" s="59">
        <f>2021!BC84</f>
        <v>0</v>
      </c>
      <c r="O117" s="59">
        <f>'Добыча 2021'!F94</f>
        <v>0</v>
      </c>
      <c r="P117" s="59"/>
      <c r="Q117" s="59"/>
      <c r="R117" s="59"/>
      <c r="S117" s="59">
        <f>'Добыча 2021'!H94</f>
        <v>0</v>
      </c>
      <c r="T117" s="59">
        <f>'Добыча 2021'!G94</f>
        <v>0</v>
      </c>
      <c r="U117" s="59">
        <f t="shared" si="1339"/>
        <v>0</v>
      </c>
      <c r="V117" s="127">
        <f>2022!AU113</f>
        <v>16.829999999999998</v>
      </c>
      <c r="W117" s="59">
        <f t="shared" si="1326"/>
        <v>2.9999999999999996</v>
      </c>
      <c r="X117" s="59">
        <f>2022!AX113</f>
        <v>0</v>
      </c>
      <c r="Y117" s="127">
        <f t="shared" si="1327"/>
        <v>0</v>
      </c>
      <c r="Z117" s="59"/>
      <c r="AA117" s="59">
        <f>2022!BA113</f>
        <v>0</v>
      </c>
      <c r="AB117" s="59"/>
      <c r="AC117" s="59"/>
      <c r="AD117" s="59"/>
      <c r="AE117" s="128">
        <f>2022!BC113</f>
        <v>0</v>
      </c>
      <c r="AF117" s="115" t="str">
        <f t="shared" si="1328"/>
        <v/>
      </c>
      <c r="AG117" s="203"/>
      <c r="AH117" s="204">
        <f t="shared" si="1329"/>
        <v>0.35668303848171284</v>
      </c>
      <c r="AI117" s="204" t="e">
        <f t="shared" si="1330"/>
        <v>#NAME?</v>
      </c>
      <c r="AJ117" s="205">
        <f t="shared" si="1331"/>
        <v>3</v>
      </c>
      <c r="AK117" s="205" t="str">
        <f t="shared" si="1332"/>
        <v/>
      </c>
      <c r="AL117" s="205">
        <f t="shared" si="1333"/>
        <v>0</v>
      </c>
      <c r="AM117" s="205">
        <f t="shared" si="1334"/>
        <v>0</v>
      </c>
      <c r="AN117" s="206" t="str">
        <f t="shared" si="1335"/>
        <v/>
      </c>
      <c r="AO117" s="46" t="str">
        <f t="shared" si="1336"/>
        <v/>
      </c>
      <c r="AP117" s="46" t="str">
        <f t="shared" si="1337"/>
        <v/>
      </c>
      <c r="AQ117" s="87"/>
    </row>
    <row r="118" ht="18.75">
      <c r="A118" s="46"/>
      <c r="B118" s="61" t="s">
        <v>141</v>
      </c>
      <c r="C118" s="131"/>
      <c r="D118" s="130"/>
      <c r="E118" s="130"/>
      <c r="F118" s="131"/>
      <c r="G118" s="59"/>
      <c r="H118" s="127"/>
      <c r="I118" s="59"/>
      <c r="J118" s="59"/>
      <c r="K118" s="59"/>
      <c r="L118" s="59"/>
      <c r="M118" s="71"/>
      <c r="N118" s="59"/>
      <c r="O118" s="71"/>
      <c r="P118" s="71"/>
      <c r="Q118" s="71"/>
      <c r="R118" s="71"/>
      <c r="S118" s="71"/>
      <c r="T118" s="71"/>
      <c r="U118" s="59"/>
      <c r="V118" s="144"/>
      <c r="W118" s="59"/>
      <c r="X118" s="71"/>
      <c r="Y118" s="127"/>
      <c r="Z118" s="71"/>
      <c r="AA118" s="71"/>
      <c r="AB118" s="71"/>
      <c r="AC118" s="71"/>
      <c r="AD118" s="59"/>
      <c r="AE118" s="71"/>
      <c r="AF118" s="115" t="str">
        <f t="shared" si="1328"/>
        <v/>
      </c>
      <c r="AG118" s="203"/>
      <c r="AH118" s="204" t="str">
        <f t="shared" si="1329"/>
        <v/>
      </c>
      <c r="AI118" s="204" t="str">
        <f t="shared" si="1330"/>
        <v/>
      </c>
      <c r="AJ118" s="205" t="str">
        <f t="shared" si="1331"/>
        <v/>
      </c>
      <c r="AK118" s="205" t="str">
        <f t="shared" si="1332"/>
        <v/>
      </c>
      <c r="AL118" s="205" t="str">
        <f t="shared" si="1333"/>
        <v/>
      </c>
      <c r="AM118" s="205" t="str">
        <f t="shared" si="1334"/>
        <v/>
      </c>
      <c r="AN118" s="206" t="str">
        <f t="shared" si="1335"/>
        <v/>
      </c>
      <c r="AO118" s="46" t="str">
        <f t="shared" si="1336"/>
        <v/>
      </c>
      <c r="AP118" s="46" t="str">
        <f t="shared" si="1337"/>
        <v/>
      </c>
      <c r="AQ118" s="87"/>
    </row>
    <row r="119" ht="48.75" customHeight="1">
      <c r="A119" s="46">
        <v>89</v>
      </c>
      <c r="B119" s="72" t="s">
        <v>142</v>
      </c>
      <c r="C119" s="125">
        <f>2022!B115</f>
        <v>867</v>
      </c>
      <c r="D119" s="126">
        <f>2022!AM115</f>
        <v>1967</v>
      </c>
      <c r="E119" s="126">
        <f>2022!AN115</f>
        <v>2505</v>
      </c>
      <c r="F119" s="125">
        <f>2022!AQ115</f>
        <v>2.8892733564013842</v>
      </c>
      <c r="G119" s="59">
        <f>2021!AX86</f>
        <v>79</v>
      </c>
      <c r="H119" s="127">
        <f t="shared" si="1347"/>
        <v>4.0162684290798172</v>
      </c>
      <c r="I119" s="59"/>
      <c r="J119" s="59">
        <f>2021!BA86</f>
        <v>0</v>
      </c>
      <c r="K119" s="59"/>
      <c r="L119" s="59"/>
      <c r="M119" s="59"/>
      <c r="N119" s="59">
        <f>2021!BC86</f>
        <v>0</v>
      </c>
      <c r="O119" s="59">
        <f>'Добыча 2021'!F96</f>
        <v>64</v>
      </c>
      <c r="P119" s="59"/>
      <c r="Q119" s="59"/>
      <c r="R119" s="59"/>
      <c r="S119" s="59">
        <f>'Добыча 2021'!H96</f>
        <v>36</v>
      </c>
      <c r="T119" s="59">
        <f>'Добыча 2021'!G96</f>
        <v>28</v>
      </c>
      <c r="U119" s="59">
        <f t="shared" si="1339"/>
        <v>81.012658227848107</v>
      </c>
      <c r="V119" s="127">
        <f>2022!AU115</f>
        <v>175.35000000000002</v>
      </c>
      <c r="W119" s="59">
        <f t="shared" si="1326"/>
        <v>7.0000000000000009</v>
      </c>
      <c r="X119" s="59">
        <f>2022!AX115</f>
        <v>125</v>
      </c>
      <c r="Y119" s="127">
        <f t="shared" si="1327"/>
        <v>4.9900199600798407</v>
      </c>
      <c r="Z119" s="59"/>
      <c r="AA119" s="59">
        <f>2022!BA115</f>
        <v>0</v>
      </c>
      <c r="AB119" s="59"/>
      <c r="AC119" s="59"/>
      <c r="AD119" s="59"/>
      <c r="AE119" s="128">
        <f>2022!BC115</f>
        <v>0</v>
      </c>
      <c r="AF119" s="115" t="str">
        <f t="shared" si="1328"/>
        <v/>
      </c>
      <c r="AG119" s="203"/>
      <c r="AH119" s="204">
        <f t="shared" si="1329"/>
        <v>2.8892733564013842</v>
      </c>
      <c r="AI119" s="204" t="e">
        <f t="shared" si="1330"/>
        <v>#NAME?</v>
      </c>
      <c r="AJ119" s="205">
        <f t="shared" si="1331"/>
        <v>7</v>
      </c>
      <c r="AK119" s="205" t="str">
        <f t="shared" si="1332"/>
        <v/>
      </c>
      <c r="AL119" s="205">
        <f t="shared" si="1333"/>
        <v>37</v>
      </c>
      <c r="AM119" s="205">
        <f t="shared" si="1334"/>
        <v>125</v>
      </c>
      <c r="AN119" s="206" t="str">
        <f t="shared" si="1335"/>
        <v xml:space="preserve">Вне норматива или не ОДОУ</v>
      </c>
      <c r="AO119" s="46" t="str">
        <f t="shared" si="1336"/>
        <v xml:space="preserve">Сумма не совпадает или не ОДОУ</v>
      </c>
      <c r="AP119" s="46" t="str">
        <f t="shared" si="1337"/>
        <v/>
      </c>
      <c r="AQ119" s="87"/>
    </row>
    <row r="120" ht="32.25" customHeight="1">
      <c r="A120" s="46">
        <v>90</v>
      </c>
      <c r="B120" s="72" t="s">
        <v>316</v>
      </c>
      <c r="C120" s="125">
        <f>2022!B116</f>
        <v>385.19600000000003</v>
      </c>
      <c r="D120" s="126">
        <f>2022!AM116</f>
        <v>239</v>
      </c>
      <c r="E120" s="126">
        <f>2022!AN116</f>
        <v>284</v>
      </c>
      <c r="F120" s="125">
        <f>2022!AQ116</f>
        <v>0.73728699155754474</v>
      </c>
      <c r="G120" s="59">
        <f>2021!AX87</f>
        <v>3</v>
      </c>
      <c r="H120" s="127">
        <f t="shared" si="1347"/>
        <v>1.2552301255230125</v>
      </c>
      <c r="I120" s="59"/>
      <c r="J120" s="59">
        <f>2021!BA87</f>
        <v>0</v>
      </c>
      <c r="K120" s="59"/>
      <c r="L120" s="59"/>
      <c r="M120" s="59"/>
      <c r="N120" s="59">
        <f>2021!BC87</f>
        <v>0</v>
      </c>
      <c r="O120" s="59">
        <f>'Добыча 2021'!F97</f>
        <v>3</v>
      </c>
      <c r="P120" s="59"/>
      <c r="Q120" s="59"/>
      <c r="R120" s="59"/>
      <c r="S120" s="59">
        <f>'Добыча 2021'!H97</f>
        <v>1</v>
      </c>
      <c r="T120" s="59">
        <f>'Добыча 2021'!G97</f>
        <v>2</v>
      </c>
      <c r="U120" s="59">
        <f t="shared" si="1339"/>
        <v>100</v>
      </c>
      <c r="V120" s="127">
        <f>2022!AU116</f>
        <v>8.5199999999999996</v>
      </c>
      <c r="W120" s="59">
        <f t="shared" si="1326"/>
        <v>3</v>
      </c>
      <c r="X120" s="59">
        <f>2022!AX116</f>
        <v>8</v>
      </c>
      <c r="Y120" s="127">
        <f t="shared" si="1327"/>
        <v>2.8169014084507045</v>
      </c>
      <c r="Z120" s="59"/>
      <c r="AA120" s="59">
        <f>2022!BA116</f>
        <v>0</v>
      </c>
      <c r="AB120" s="59"/>
      <c r="AC120" s="59"/>
      <c r="AD120" s="59"/>
      <c r="AE120" s="128">
        <f>2022!BC116</f>
        <v>0</v>
      </c>
      <c r="AF120" s="115" t="str">
        <f t="shared" si="1328"/>
        <v/>
      </c>
      <c r="AG120" s="203"/>
      <c r="AH120" s="204">
        <f t="shared" si="1329"/>
        <v>0.73728699155754474</v>
      </c>
      <c r="AI120" s="204" t="e">
        <f t="shared" si="1330"/>
        <v>#NAME?</v>
      </c>
      <c r="AJ120" s="205">
        <f t="shared" si="1331"/>
        <v>3</v>
      </c>
      <c r="AK120" s="205" t="str">
        <f t="shared" si="1332"/>
        <v/>
      </c>
      <c r="AL120" s="205">
        <f t="shared" si="1333"/>
        <v>2</v>
      </c>
      <c r="AM120" s="205">
        <f t="shared" si="1334"/>
        <v>8</v>
      </c>
      <c r="AN120" s="206" t="str">
        <f t="shared" si="1335"/>
        <v xml:space="preserve">Вне норматива или не ОДОУ</v>
      </c>
      <c r="AO120" s="46" t="str">
        <f t="shared" si="1336"/>
        <v xml:space="preserve">Сумма не совпадает или не ОДОУ</v>
      </c>
      <c r="AP120" s="46" t="str">
        <f t="shared" si="1337"/>
        <v/>
      </c>
      <c r="AQ120" s="87"/>
    </row>
    <row r="121" ht="32.25" customHeight="1">
      <c r="A121" s="46">
        <v>91</v>
      </c>
      <c r="B121" s="72" t="s">
        <v>317</v>
      </c>
      <c r="C121" s="125">
        <f>2022!B117</f>
        <v>163.09700000000001</v>
      </c>
      <c r="D121" s="126">
        <f>2022!AM117</f>
        <v>676</v>
      </c>
      <c r="E121" s="126">
        <f>2022!AN117</f>
        <v>1018</v>
      </c>
      <c r="F121" s="125">
        <f>2022!AQ117</f>
        <v>6.2416843964021407</v>
      </c>
      <c r="G121" s="59">
        <f>2021!AX88</f>
        <v>34</v>
      </c>
      <c r="H121" s="127">
        <f t="shared" si="1347"/>
        <v>5.0295857988165684</v>
      </c>
      <c r="I121" s="59"/>
      <c r="J121" s="59">
        <f>2021!BA88</f>
        <v>0</v>
      </c>
      <c r="K121" s="59"/>
      <c r="L121" s="59"/>
      <c r="M121" s="59"/>
      <c r="N121" s="59">
        <f>2021!BC88</f>
        <v>0</v>
      </c>
      <c r="O121" s="59">
        <f>'Добыча 2021'!F98</f>
        <v>27</v>
      </c>
      <c r="P121" s="59"/>
      <c r="Q121" s="59"/>
      <c r="R121" s="59"/>
      <c r="S121" s="59">
        <f>'Добыча 2021'!H98</f>
        <v>15</v>
      </c>
      <c r="T121" s="59">
        <f>'Добыча 2021'!G98</f>
        <v>12</v>
      </c>
      <c r="U121" s="59">
        <f t="shared" si="1339"/>
        <v>79.411764705882348</v>
      </c>
      <c r="V121" s="127">
        <f>2022!AU117</f>
        <v>101.80000000000001</v>
      </c>
      <c r="W121" s="59">
        <f t="shared" si="1326"/>
        <v>10</v>
      </c>
      <c r="X121" s="59">
        <f>2022!AX117</f>
        <v>80</v>
      </c>
      <c r="Y121" s="127">
        <f t="shared" si="1327"/>
        <v>7.8585461689587426</v>
      </c>
      <c r="Z121" s="59"/>
      <c r="AA121" s="59">
        <f>2022!BA117</f>
        <v>0</v>
      </c>
      <c r="AB121" s="59"/>
      <c r="AC121" s="59"/>
      <c r="AD121" s="59"/>
      <c r="AE121" s="128">
        <f>2022!BC117</f>
        <v>0</v>
      </c>
      <c r="AF121" s="115" t="str">
        <f t="shared" si="1328"/>
        <v/>
      </c>
      <c r="AG121" s="203"/>
      <c r="AH121" s="204">
        <f t="shared" si="1329"/>
        <v>6.2416843964021407</v>
      </c>
      <c r="AI121" s="204" t="e">
        <f t="shared" si="1330"/>
        <v>#NAME?</v>
      </c>
      <c r="AJ121" s="205">
        <f t="shared" si="1331"/>
        <v>10</v>
      </c>
      <c r="AK121" s="205" t="str">
        <f t="shared" si="1332"/>
        <v/>
      </c>
      <c r="AL121" s="205">
        <f t="shared" si="1333"/>
        <v>24</v>
      </c>
      <c r="AM121" s="205">
        <f t="shared" si="1334"/>
        <v>80</v>
      </c>
      <c r="AN121" s="206" t="str">
        <f t="shared" si="1335"/>
        <v xml:space="preserve">Вне норматива или не ОДОУ</v>
      </c>
      <c r="AO121" s="46" t="str">
        <f t="shared" si="1336"/>
        <v xml:space="preserve">Сумма не совпадает или не ОДОУ</v>
      </c>
      <c r="AP121" s="46" t="str">
        <f t="shared" si="1337"/>
        <v/>
      </c>
      <c r="AQ121" s="87"/>
    </row>
    <row r="122" ht="32.25" customHeight="1">
      <c r="A122" s="46">
        <v>92</v>
      </c>
      <c r="B122" s="72" t="s">
        <v>318</v>
      </c>
      <c r="C122" s="125">
        <f>2022!B118</f>
        <v>49.079999999999998</v>
      </c>
      <c r="D122" s="126">
        <f>2022!AM118</f>
        <v>77</v>
      </c>
      <c r="E122" s="126">
        <f>2022!AN118</f>
        <v>77</v>
      </c>
      <c r="F122" s="125">
        <f>2022!AQ118</f>
        <v>1.5688671556642217</v>
      </c>
      <c r="G122" s="59">
        <f>2021!AX89</f>
        <v>3</v>
      </c>
      <c r="H122" s="127">
        <f t="shared" si="1347"/>
        <v>3.8961038961038961</v>
      </c>
      <c r="I122" s="59"/>
      <c r="J122" s="59">
        <f>2021!BA89</f>
        <v>0</v>
      </c>
      <c r="K122" s="59"/>
      <c r="L122" s="59"/>
      <c r="M122" s="59"/>
      <c r="N122" s="59">
        <f>2021!BC89</f>
        <v>1</v>
      </c>
      <c r="O122" s="59">
        <f>'Добыча 2021'!F99</f>
        <v>0</v>
      </c>
      <c r="P122" s="59"/>
      <c r="Q122" s="59"/>
      <c r="R122" s="59"/>
      <c r="S122" s="59">
        <f>'Добыча 2021'!H99</f>
        <v>0</v>
      </c>
      <c r="T122" s="59">
        <f>'Добыча 2021'!G99</f>
        <v>0</v>
      </c>
      <c r="U122" s="59">
        <f t="shared" si="1339"/>
        <v>0</v>
      </c>
      <c r="V122" s="127">
        <f>2022!AU118</f>
        <v>3.8500000000000001</v>
      </c>
      <c r="W122" s="59">
        <f t="shared" si="1326"/>
        <v>5</v>
      </c>
      <c r="X122" s="59">
        <f>2022!AX118</f>
        <v>3</v>
      </c>
      <c r="Y122" s="127">
        <f t="shared" si="1327"/>
        <v>3.8961038961038961</v>
      </c>
      <c r="Z122" s="59"/>
      <c r="AA122" s="59">
        <f>2022!BA118</f>
        <v>0</v>
      </c>
      <c r="AB122" s="59"/>
      <c r="AC122" s="59"/>
      <c r="AD122" s="59">
        <f t="shared" si="1346"/>
        <v>2</v>
      </c>
      <c r="AE122" s="128">
        <f>2022!BC118</f>
        <v>1</v>
      </c>
      <c r="AF122" s="115" t="str">
        <f t="shared" si="1328"/>
        <v/>
      </c>
      <c r="AG122" s="203"/>
      <c r="AH122" s="204">
        <f t="shared" si="1329"/>
        <v>1.5688671556642217</v>
      </c>
      <c r="AI122" s="204" t="e">
        <f t="shared" si="1330"/>
        <v>#NAME?</v>
      </c>
      <c r="AJ122" s="205">
        <f t="shared" si="1331"/>
        <v>5</v>
      </c>
      <c r="AK122" s="205" t="str">
        <f t="shared" si="1332"/>
        <v/>
      </c>
      <c r="AL122" s="205">
        <f t="shared" si="1333"/>
        <v>1</v>
      </c>
      <c r="AM122" s="205">
        <f t="shared" si="1334"/>
        <v>3</v>
      </c>
      <c r="AN122" s="206" t="str">
        <f t="shared" si="1335"/>
        <v/>
      </c>
      <c r="AO122" s="46" t="str">
        <f t="shared" si="1336"/>
        <v/>
      </c>
      <c r="AP122" s="46" t="str">
        <f t="shared" si="1337"/>
        <v/>
      </c>
      <c r="AQ122" s="87"/>
    </row>
    <row r="123" ht="32.25" customHeight="1">
      <c r="A123" s="46">
        <v>93</v>
      </c>
      <c r="B123" s="72" t="s">
        <v>319</v>
      </c>
      <c r="C123" s="125">
        <f>2022!B119</f>
        <v>151.09999999999999</v>
      </c>
      <c r="D123" s="126">
        <f>2022!AM119</f>
        <v>330</v>
      </c>
      <c r="E123" s="126">
        <f>2022!AN119</f>
        <v>360</v>
      </c>
      <c r="F123" s="125">
        <f>2022!AQ119</f>
        <v>2.3825281270681669</v>
      </c>
      <c r="G123" s="59">
        <f>2021!AX90</f>
        <v>15</v>
      </c>
      <c r="H123" s="127">
        <f t="shared" si="1347"/>
        <v>4.5454545454545459</v>
      </c>
      <c r="I123" s="59"/>
      <c r="J123" s="59">
        <f>2021!BA90</f>
        <v>2</v>
      </c>
      <c r="K123" s="59"/>
      <c r="L123" s="59"/>
      <c r="M123" s="59"/>
      <c r="N123" s="59">
        <f>2021!BC90</f>
        <v>5</v>
      </c>
      <c r="O123" s="59">
        <f>'Добыча 2021'!F100</f>
        <v>9</v>
      </c>
      <c r="P123" s="59"/>
      <c r="Q123" s="59"/>
      <c r="R123" s="59"/>
      <c r="S123" s="59">
        <f>'Добыча 2021'!H100</f>
        <v>6</v>
      </c>
      <c r="T123" s="59">
        <f>'Добыча 2021'!G100</f>
        <v>3</v>
      </c>
      <c r="U123" s="59">
        <f t="shared" si="1339"/>
        <v>60</v>
      </c>
      <c r="V123" s="127">
        <f>2022!AU119</f>
        <v>25.200000000000003</v>
      </c>
      <c r="W123" s="59">
        <f t="shared" si="1326"/>
        <v>7.0000000000000009</v>
      </c>
      <c r="X123" s="59">
        <f>2022!AX119</f>
        <v>18</v>
      </c>
      <c r="Y123" s="127">
        <f t="shared" si="1327"/>
        <v>5</v>
      </c>
      <c r="Z123" s="59"/>
      <c r="AA123" s="59">
        <f>2022!BA119</f>
        <v>2</v>
      </c>
      <c r="AB123" s="59"/>
      <c r="AC123" s="59"/>
      <c r="AD123" s="59">
        <f t="shared" si="1346"/>
        <v>10</v>
      </c>
      <c r="AE123" s="128">
        <f>2022!BC119</f>
        <v>6</v>
      </c>
      <c r="AF123" s="115" t="str">
        <f t="shared" si="1328"/>
        <v/>
      </c>
      <c r="AG123" s="203"/>
      <c r="AH123" s="204">
        <f t="shared" si="1329"/>
        <v>2.3825281270681669</v>
      </c>
      <c r="AI123" s="204" t="e">
        <f t="shared" si="1330"/>
        <v>#NAME?</v>
      </c>
      <c r="AJ123" s="205">
        <f t="shared" si="1331"/>
        <v>7</v>
      </c>
      <c r="AK123" s="205" t="str">
        <f t="shared" si="1332"/>
        <v/>
      </c>
      <c r="AL123" s="205">
        <f t="shared" si="1333"/>
        <v>5</v>
      </c>
      <c r="AM123" s="205">
        <f t="shared" si="1334"/>
        <v>18</v>
      </c>
      <c r="AN123" s="206" t="str">
        <f t="shared" si="1335"/>
        <v/>
      </c>
      <c r="AO123" s="46" t="str">
        <f t="shared" si="1336"/>
        <v/>
      </c>
      <c r="AP123" s="46" t="str">
        <f t="shared" si="1337"/>
        <v/>
      </c>
      <c r="AQ123" s="87"/>
    </row>
    <row r="124" ht="30" customHeight="1">
      <c r="A124" s="46">
        <v>94</v>
      </c>
      <c r="B124" s="72" t="s">
        <v>320</v>
      </c>
      <c r="C124" s="125">
        <f>2022!B120</f>
        <v>46.079999999999998</v>
      </c>
      <c r="D124" s="126">
        <f>2022!AM120</f>
        <v>0</v>
      </c>
      <c r="E124" s="126">
        <f>2022!AN120</f>
        <v>0</v>
      </c>
      <c r="F124" s="125">
        <f>2022!AQ120</f>
        <v>0</v>
      </c>
      <c r="G124" s="59">
        <f>2021!AX91</f>
        <v>0</v>
      </c>
      <c r="H124" s="127">
        <f t="shared" si="1347"/>
        <v>0</v>
      </c>
      <c r="I124" s="59"/>
      <c r="J124" s="59">
        <f>2021!BA91</f>
        <v>0</v>
      </c>
      <c r="K124" s="59"/>
      <c r="L124" s="59"/>
      <c r="M124" s="59"/>
      <c r="N124" s="59">
        <f>2021!BC91</f>
        <v>0</v>
      </c>
      <c r="O124" s="59">
        <f>'Добыча 2021'!F101</f>
        <v>0</v>
      </c>
      <c r="P124" s="59"/>
      <c r="Q124" s="59"/>
      <c r="R124" s="59"/>
      <c r="S124" s="59">
        <f>'Добыча 2021'!H101</f>
        <v>0</v>
      </c>
      <c r="T124" s="59">
        <f>'Добыча 2021'!G101</f>
        <v>0</v>
      </c>
      <c r="U124" s="59">
        <f t="shared" si="1339"/>
        <v>0</v>
      </c>
      <c r="V124" s="127">
        <f>2022!AU120</f>
        <v>0</v>
      </c>
      <c r="W124" s="59">
        <f t="shared" si="1326"/>
        <v>0</v>
      </c>
      <c r="X124" s="59">
        <f>2022!AX120</f>
        <v>0</v>
      </c>
      <c r="Y124" s="127">
        <f t="shared" si="1327"/>
        <v>0</v>
      </c>
      <c r="Z124" s="59"/>
      <c r="AA124" s="59">
        <f>2022!BA120</f>
        <v>0</v>
      </c>
      <c r="AB124" s="59"/>
      <c r="AC124" s="59"/>
      <c r="AD124" s="59">
        <f t="shared" si="1346"/>
        <v>0</v>
      </c>
      <c r="AE124" s="128">
        <f>2022!BC120</f>
        <v>0</v>
      </c>
      <c r="AF124" s="115" t="str">
        <f t="shared" si="1328"/>
        <v/>
      </c>
      <c r="AG124" s="203"/>
      <c r="AH124" s="204">
        <f t="shared" si="1329"/>
        <v>0</v>
      </c>
      <c r="AI124" s="204" t="e">
        <f t="shared" si="1330"/>
        <v>#NAME?</v>
      </c>
      <c r="AJ124" s="205">
        <f t="shared" si="1331"/>
        <v>3</v>
      </c>
      <c r="AK124" s="205" t="str">
        <f t="shared" si="1332"/>
        <v/>
      </c>
      <c r="AL124" s="205">
        <f t="shared" si="1333"/>
        <v>0</v>
      </c>
      <c r="AM124" s="205">
        <f t="shared" si="1334"/>
        <v>0</v>
      </c>
      <c r="AN124" s="206" t="str">
        <f t="shared" si="1335"/>
        <v/>
      </c>
      <c r="AO124" s="46" t="str">
        <f t="shared" si="1336"/>
        <v/>
      </c>
      <c r="AP124" s="46" t="str">
        <f t="shared" si="1337"/>
        <v/>
      </c>
      <c r="AQ124" s="87"/>
    </row>
    <row r="125" ht="36" customHeight="1">
      <c r="A125" s="46">
        <v>95</v>
      </c>
      <c r="B125" s="72" t="s">
        <v>321</v>
      </c>
      <c r="C125" s="125">
        <f>2022!B121</f>
        <v>2622.0999999999999</v>
      </c>
      <c r="D125" s="126">
        <f>2022!AM121</f>
        <v>0</v>
      </c>
      <c r="E125" s="126">
        <f>2022!AN121</f>
        <v>0</v>
      </c>
      <c r="F125" s="125">
        <f>2022!AQ121</f>
        <v>0</v>
      </c>
      <c r="G125" s="59">
        <f>2021!AX92</f>
        <v>0</v>
      </c>
      <c r="H125" s="127">
        <f t="shared" si="1347"/>
        <v>0</v>
      </c>
      <c r="I125" s="59"/>
      <c r="J125" s="59">
        <f>2021!BA92</f>
        <v>0</v>
      </c>
      <c r="K125" s="59"/>
      <c r="L125" s="59"/>
      <c r="M125" s="59"/>
      <c r="N125" s="59">
        <f>2021!BC92</f>
        <v>0</v>
      </c>
      <c r="O125" s="59">
        <f>'Добыча 2021'!F102</f>
        <v>0</v>
      </c>
      <c r="P125" s="59"/>
      <c r="Q125" s="59"/>
      <c r="R125" s="59"/>
      <c r="S125" s="59">
        <f>'Добыча 2021'!H102</f>
        <v>0</v>
      </c>
      <c r="T125" s="59">
        <f>'Добыча 2021'!G102</f>
        <v>0</v>
      </c>
      <c r="U125" s="59">
        <f t="shared" si="1339"/>
        <v>0</v>
      </c>
      <c r="V125" s="127">
        <f>2022!AU121</f>
        <v>0</v>
      </c>
      <c r="W125" s="59">
        <f t="shared" si="1326"/>
        <v>0</v>
      </c>
      <c r="X125" s="59">
        <f>2022!AX121</f>
        <v>0</v>
      </c>
      <c r="Y125" s="127">
        <f t="shared" si="1327"/>
        <v>0</v>
      </c>
      <c r="Z125" s="59"/>
      <c r="AA125" s="59">
        <f>2022!BA121</f>
        <v>0</v>
      </c>
      <c r="AB125" s="59"/>
      <c r="AC125" s="59"/>
      <c r="AD125" s="59">
        <f t="shared" si="1346"/>
        <v>0</v>
      </c>
      <c r="AE125" s="128">
        <f>2022!BC121</f>
        <v>0</v>
      </c>
      <c r="AF125" s="115" t="str">
        <f t="shared" si="1328"/>
        <v/>
      </c>
      <c r="AG125" s="203"/>
      <c r="AH125" s="204">
        <f t="shared" si="1329"/>
        <v>0</v>
      </c>
      <c r="AI125" s="204" t="e">
        <f t="shared" si="1330"/>
        <v>#NAME?</v>
      </c>
      <c r="AJ125" s="205">
        <f t="shared" si="1331"/>
        <v>3</v>
      </c>
      <c r="AK125" s="205" t="str">
        <f t="shared" si="1332"/>
        <v/>
      </c>
      <c r="AL125" s="205">
        <f t="shared" si="1333"/>
        <v>0</v>
      </c>
      <c r="AM125" s="205">
        <f t="shared" si="1334"/>
        <v>0</v>
      </c>
      <c r="AN125" s="206" t="str">
        <f t="shared" si="1335"/>
        <v/>
      </c>
      <c r="AO125" s="46" t="str">
        <f t="shared" si="1336"/>
        <v/>
      </c>
      <c r="AP125" s="46" t="str">
        <f t="shared" si="1337"/>
        <v/>
      </c>
      <c r="AQ125" s="87"/>
    </row>
    <row r="126" ht="36" customHeight="1">
      <c r="A126" s="46">
        <v>96</v>
      </c>
      <c r="B126" s="72" t="s">
        <v>322</v>
      </c>
      <c r="C126" s="125">
        <f>2022!B122</f>
        <v>31.664999999999999</v>
      </c>
      <c r="D126" s="126">
        <f>2022!AM122</f>
        <v>32</v>
      </c>
      <c r="E126" s="126">
        <f>2022!AN122</f>
        <v>34</v>
      </c>
      <c r="F126" s="125">
        <f>2022!AQ122</f>
        <v>1.0737407231959577</v>
      </c>
      <c r="G126" s="59">
        <f>2021!AX93</f>
        <v>0</v>
      </c>
      <c r="H126" s="127">
        <f t="shared" si="1347"/>
        <v>0</v>
      </c>
      <c r="I126" s="59"/>
      <c r="J126" s="59">
        <f>2021!BA93</f>
        <v>0</v>
      </c>
      <c r="K126" s="59"/>
      <c r="L126" s="59"/>
      <c r="M126" s="59"/>
      <c r="N126" s="59">
        <f>2021!BC93</f>
        <v>0</v>
      </c>
      <c r="O126" s="59">
        <f>'Добыча 2021'!F103</f>
        <v>0</v>
      </c>
      <c r="P126" s="59"/>
      <c r="Q126" s="59"/>
      <c r="R126" s="59"/>
      <c r="S126" s="59">
        <f>'Добыча 2021'!H103</f>
        <v>0</v>
      </c>
      <c r="T126" s="59">
        <f>'Добыча 2021'!G103</f>
        <v>0</v>
      </c>
      <c r="U126" s="59">
        <f t="shared" si="1339"/>
        <v>0</v>
      </c>
      <c r="V126" s="127">
        <f>2022!AU122</f>
        <v>0</v>
      </c>
      <c r="W126" s="59">
        <f t="shared" si="1326"/>
        <v>0</v>
      </c>
      <c r="X126" s="59">
        <f>2022!AX122</f>
        <v>0</v>
      </c>
      <c r="Y126" s="127">
        <f t="shared" si="1327"/>
        <v>0</v>
      </c>
      <c r="Z126" s="59"/>
      <c r="AA126" s="59">
        <f>2022!BA122</f>
        <v>0</v>
      </c>
      <c r="AB126" s="59"/>
      <c r="AC126" s="59"/>
      <c r="AD126" s="59">
        <f t="shared" si="1346"/>
        <v>0</v>
      </c>
      <c r="AE126" s="128">
        <f>2022!BC122</f>
        <v>0</v>
      </c>
      <c r="AF126" s="115" t="str">
        <f t="shared" si="1328"/>
        <v/>
      </c>
      <c r="AG126" s="203"/>
      <c r="AH126" s="204">
        <f t="shared" si="1329"/>
        <v>1.0737407231959577</v>
      </c>
      <c r="AI126" s="204" t="e">
        <f t="shared" si="1330"/>
        <v>#NAME?</v>
      </c>
      <c r="AJ126" s="205">
        <f t="shared" si="1331"/>
        <v>5</v>
      </c>
      <c r="AK126" s="205" t="str">
        <f t="shared" si="1332"/>
        <v/>
      </c>
      <c r="AL126" s="205">
        <f t="shared" si="1333"/>
        <v>0</v>
      </c>
      <c r="AM126" s="205">
        <f t="shared" si="1334"/>
        <v>0</v>
      </c>
      <c r="AN126" s="206" t="str">
        <f t="shared" si="1335"/>
        <v/>
      </c>
      <c r="AO126" s="46" t="str">
        <f t="shared" si="1336"/>
        <v/>
      </c>
      <c r="AP126" s="46" t="str">
        <f t="shared" si="1337"/>
        <v/>
      </c>
      <c r="AQ126" s="87"/>
    </row>
    <row r="127" ht="94.5">
      <c r="A127" s="46">
        <v>97</v>
      </c>
      <c r="B127" s="72" t="s">
        <v>145</v>
      </c>
      <c r="C127" s="125">
        <f>2022!B123</f>
        <v>42</v>
      </c>
      <c r="D127" s="126">
        <f>2022!AM123</f>
        <v>93</v>
      </c>
      <c r="E127" s="126">
        <f>2022!AN123</f>
        <v>116</v>
      </c>
      <c r="F127" s="125">
        <f>2022!AQ123</f>
        <v>2.7619047619047619</v>
      </c>
      <c r="G127" s="59">
        <f>2021!AX94</f>
        <v>4</v>
      </c>
      <c r="H127" s="127">
        <f t="shared" si="1347"/>
        <v>4.3010752688172049</v>
      </c>
      <c r="I127" s="62"/>
      <c r="J127" s="59">
        <f>2021!BA94</f>
        <v>0</v>
      </c>
      <c r="K127" s="62"/>
      <c r="L127" s="132"/>
      <c r="M127" s="59"/>
      <c r="N127" s="59">
        <f>2021!BC94</f>
        <v>0</v>
      </c>
      <c r="O127" s="59">
        <f>'Добыча 2021'!F104</f>
        <v>4</v>
      </c>
      <c r="P127" s="59"/>
      <c r="Q127" s="59"/>
      <c r="R127" s="59"/>
      <c r="S127" s="59">
        <f>'Добыча 2021'!H104</f>
        <v>2</v>
      </c>
      <c r="T127" s="59">
        <f>'Добыча 2021'!G104</f>
        <v>2</v>
      </c>
      <c r="U127" s="59">
        <f t="shared" si="1339"/>
        <v>100</v>
      </c>
      <c r="V127" s="127">
        <f>2022!AU123</f>
        <v>8.120000000000001</v>
      </c>
      <c r="W127" s="59">
        <f t="shared" si="1326"/>
        <v>7.0000000000000009</v>
      </c>
      <c r="X127" s="59">
        <f>2022!AX123</f>
        <v>8</v>
      </c>
      <c r="Y127" s="127">
        <f t="shared" si="1327"/>
        <v>6.8965517241379306</v>
      </c>
      <c r="Z127" s="59"/>
      <c r="AA127" s="59">
        <f>2022!BA123</f>
        <v>0</v>
      </c>
      <c r="AB127" s="59"/>
      <c r="AC127" s="59"/>
      <c r="AD127" s="59"/>
      <c r="AE127" s="128">
        <f>2022!BC123</f>
        <v>0</v>
      </c>
      <c r="AF127" s="115" t="str">
        <f t="shared" si="1328"/>
        <v/>
      </c>
      <c r="AG127" s="203"/>
      <c r="AH127" s="204">
        <f t="shared" si="1329"/>
        <v>2.7619047619047619</v>
      </c>
      <c r="AI127" s="204" t="e">
        <f t="shared" si="1330"/>
        <v>#NAME?</v>
      </c>
      <c r="AJ127" s="205">
        <f t="shared" si="1331"/>
        <v>7</v>
      </c>
      <c r="AK127" s="205" t="str">
        <f t="shared" si="1332"/>
        <v/>
      </c>
      <c r="AL127" s="205">
        <f t="shared" si="1333"/>
        <v>2</v>
      </c>
      <c r="AM127" s="205">
        <f t="shared" si="1334"/>
        <v>8</v>
      </c>
      <c r="AN127" s="206" t="str">
        <f t="shared" si="1335"/>
        <v xml:space="preserve">Вне норматива или не ОДОУ</v>
      </c>
      <c r="AO127" s="46" t="str">
        <f t="shared" si="1336"/>
        <v xml:space="preserve">Сумма не совпадает или не ОДОУ</v>
      </c>
      <c r="AP127" s="46" t="str">
        <f t="shared" si="1337"/>
        <v/>
      </c>
      <c r="AQ127" s="87"/>
    </row>
    <row r="128" ht="18.75">
      <c r="A128" s="46"/>
      <c r="B128" s="61" t="s">
        <v>153</v>
      </c>
      <c r="C128" s="131"/>
      <c r="D128" s="130"/>
      <c r="E128" s="130"/>
      <c r="F128" s="131"/>
      <c r="G128" s="59"/>
      <c r="H128" s="127"/>
      <c r="I128" s="59"/>
      <c r="J128" s="59"/>
      <c r="K128" s="59"/>
      <c r="L128" s="59"/>
      <c r="M128" s="71"/>
      <c r="N128" s="59"/>
      <c r="O128" s="71"/>
      <c r="P128" s="71"/>
      <c r="Q128" s="71"/>
      <c r="R128" s="71"/>
      <c r="S128" s="71"/>
      <c r="T128" s="71"/>
      <c r="U128" s="59"/>
      <c r="V128" s="144"/>
      <c r="W128" s="59"/>
      <c r="X128" s="71"/>
      <c r="Y128" s="127"/>
      <c r="Z128" s="71"/>
      <c r="AA128" s="71"/>
      <c r="AB128" s="71"/>
      <c r="AC128" s="71"/>
      <c r="AD128" s="59"/>
      <c r="AE128" s="71"/>
      <c r="AF128" s="115" t="str">
        <f t="shared" si="1328"/>
        <v/>
      </c>
      <c r="AG128" s="203"/>
      <c r="AH128" s="204" t="str">
        <f t="shared" si="1329"/>
        <v/>
      </c>
      <c r="AI128" s="204" t="str">
        <f t="shared" si="1330"/>
        <v/>
      </c>
      <c r="AJ128" s="205" t="str">
        <f t="shared" si="1331"/>
        <v/>
      </c>
      <c r="AK128" s="205" t="str">
        <f t="shared" si="1332"/>
        <v/>
      </c>
      <c r="AL128" s="205" t="str">
        <f t="shared" si="1333"/>
        <v/>
      </c>
      <c r="AM128" s="205" t="str">
        <f t="shared" si="1334"/>
        <v/>
      </c>
      <c r="AN128" s="206" t="str">
        <f t="shared" si="1335"/>
        <v/>
      </c>
      <c r="AO128" s="46" t="str">
        <f t="shared" si="1336"/>
        <v/>
      </c>
      <c r="AP128" s="46" t="str">
        <f t="shared" si="1337"/>
        <v/>
      </c>
      <c r="AQ128" s="87"/>
    </row>
    <row r="129" ht="61.5" customHeight="1">
      <c r="A129" s="46">
        <v>98</v>
      </c>
      <c r="B129" s="72" t="s">
        <v>168</v>
      </c>
      <c r="C129" s="125">
        <f>2022!B126</f>
        <v>34.731000000000002</v>
      </c>
      <c r="D129" s="126">
        <f>2022!AM126</f>
        <v>166</v>
      </c>
      <c r="E129" s="126">
        <f>2022!AN126</f>
        <v>177</v>
      </c>
      <c r="F129" s="125">
        <f>2022!AQ126</f>
        <v>5.0963116524142693</v>
      </c>
      <c r="G129" s="59">
        <f>2021!AX97</f>
        <v>13</v>
      </c>
      <c r="H129" s="127">
        <f t="shared" si="1347"/>
        <v>7.8313253012048198</v>
      </c>
      <c r="I129" s="59"/>
      <c r="J129" s="59">
        <f>2021!BA97</f>
        <v>0</v>
      </c>
      <c r="K129" s="59"/>
      <c r="L129" s="59"/>
      <c r="M129" s="59"/>
      <c r="N129" s="59">
        <f>2021!BC97</f>
        <v>0</v>
      </c>
      <c r="O129" s="59">
        <f>'Добыча 2021'!F107</f>
        <v>12</v>
      </c>
      <c r="P129" s="59"/>
      <c r="Q129" s="59"/>
      <c r="R129" s="59"/>
      <c r="S129" s="59">
        <f>'Добыча 2021'!H107</f>
        <v>9</v>
      </c>
      <c r="T129" s="59">
        <f>'Добыча 2021'!G107</f>
        <v>3</v>
      </c>
      <c r="U129" s="59">
        <f t="shared" si="1339"/>
        <v>92.307692307692307</v>
      </c>
      <c r="V129" s="127">
        <f>2022!AU126</f>
        <v>14.16</v>
      </c>
      <c r="W129" s="59">
        <f t="shared" si="1326"/>
        <v>8</v>
      </c>
      <c r="X129" s="59">
        <f>2022!AX126</f>
        <v>14</v>
      </c>
      <c r="Y129" s="127">
        <f t="shared" si="1327"/>
        <v>7.9096045197740121</v>
      </c>
      <c r="Z129" s="59"/>
      <c r="AA129" s="59">
        <f>2022!BA126</f>
        <v>0</v>
      </c>
      <c r="AB129" s="59"/>
      <c r="AC129" s="59"/>
      <c r="AD129" s="59"/>
      <c r="AE129" s="128">
        <f>2022!BC126</f>
        <v>0</v>
      </c>
      <c r="AF129" s="115" t="str">
        <f t="shared" si="1328"/>
        <v/>
      </c>
      <c r="AG129" s="203"/>
      <c r="AH129" s="204">
        <f t="shared" si="1329"/>
        <v>5.0963116524142693</v>
      </c>
      <c r="AI129" s="204" t="e">
        <f t="shared" si="1330"/>
        <v>#NAME?</v>
      </c>
      <c r="AJ129" s="205">
        <f t="shared" si="1331"/>
        <v>8</v>
      </c>
      <c r="AK129" s="205" t="str">
        <f t="shared" si="1332"/>
        <v/>
      </c>
      <c r="AL129" s="205">
        <f t="shared" si="1333"/>
        <v>4</v>
      </c>
      <c r="AM129" s="205">
        <f t="shared" si="1334"/>
        <v>14</v>
      </c>
      <c r="AN129" s="206" t="str">
        <f t="shared" si="1335"/>
        <v xml:space="preserve">Вне норматива или не ОДОУ</v>
      </c>
      <c r="AO129" s="46" t="str">
        <f t="shared" si="1336"/>
        <v xml:space="preserve">Сумма не совпадает или не ОДОУ</v>
      </c>
      <c r="AP129" s="46" t="str">
        <f t="shared" si="1337"/>
        <v/>
      </c>
      <c r="AQ129" s="87"/>
    </row>
    <row r="130" ht="94.5">
      <c r="A130" s="46">
        <v>99</v>
      </c>
      <c r="B130" s="72" t="s">
        <v>156</v>
      </c>
      <c r="C130" s="125">
        <f>2022!B127</f>
        <v>46.969999999999999</v>
      </c>
      <c r="D130" s="126">
        <f>2022!AM127</f>
        <v>365</v>
      </c>
      <c r="E130" s="126">
        <f>2022!AN127</f>
        <v>575</v>
      </c>
      <c r="F130" s="125">
        <f>2022!AQ127</f>
        <v>12.241856504151587</v>
      </c>
      <c r="G130" s="59">
        <f>2021!AX98</f>
        <v>43</v>
      </c>
      <c r="H130" s="127">
        <f t="shared" si="1347"/>
        <v>11.78082191780822</v>
      </c>
      <c r="I130" s="59"/>
      <c r="J130" s="59">
        <f>2021!BA98</f>
        <v>0</v>
      </c>
      <c r="K130" s="59"/>
      <c r="L130" s="59"/>
      <c r="M130" s="59"/>
      <c r="N130" s="59">
        <f>2021!BC98</f>
        <v>0</v>
      </c>
      <c r="O130" s="59">
        <f>'Добыча 2021'!F108</f>
        <v>37</v>
      </c>
      <c r="P130" s="59"/>
      <c r="Q130" s="59"/>
      <c r="R130" s="59"/>
      <c r="S130" s="59">
        <f>'Добыча 2021'!H108</f>
        <v>27</v>
      </c>
      <c r="T130" s="59">
        <f>'Добыча 2021'!G108</f>
        <v>10</v>
      </c>
      <c r="U130" s="59">
        <f t="shared" si="1339"/>
        <v>86.04651162790698</v>
      </c>
      <c r="V130" s="127">
        <f>2022!AV127</f>
        <v>115</v>
      </c>
      <c r="W130" s="59">
        <f t="shared" si="1326"/>
        <v>20</v>
      </c>
      <c r="X130" s="59">
        <f>2022!AX127</f>
        <v>65</v>
      </c>
      <c r="Y130" s="127">
        <f t="shared" si="1327"/>
        <v>11.304347826086957</v>
      </c>
      <c r="Z130" s="59"/>
      <c r="AA130" s="59">
        <f>2022!BA127</f>
        <v>0</v>
      </c>
      <c r="AB130" s="59"/>
      <c r="AC130" s="59"/>
      <c r="AD130" s="59"/>
      <c r="AE130" s="128">
        <f>2022!BC127</f>
        <v>0</v>
      </c>
      <c r="AF130" s="115" t="str">
        <f t="shared" si="1328"/>
        <v/>
      </c>
      <c r="AG130" s="203"/>
      <c r="AH130" s="204">
        <f t="shared" si="1329"/>
        <v>12.241856504151587</v>
      </c>
      <c r="AI130" s="204" t="e">
        <f t="shared" si="1330"/>
        <v>#NAME?</v>
      </c>
      <c r="AJ130" s="205">
        <f t="shared" si="1331"/>
        <v>20</v>
      </c>
      <c r="AK130" s="205" t="str">
        <f t="shared" si="1332"/>
        <v/>
      </c>
      <c r="AL130" s="205">
        <f t="shared" si="1333"/>
        <v>19</v>
      </c>
      <c r="AM130" s="205">
        <f t="shared" si="1334"/>
        <v>65</v>
      </c>
      <c r="AN130" s="206" t="str">
        <f t="shared" si="1335"/>
        <v xml:space="preserve">Вне норматива или не ОДОУ</v>
      </c>
      <c r="AO130" s="46" t="str">
        <f t="shared" si="1336"/>
        <v xml:space="preserve">Сумма не совпадает или не ОДОУ</v>
      </c>
      <c r="AP130" s="46" t="str">
        <f t="shared" si="1337"/>
        <v/>
      </c>
      <c r="AQ130" s="87"/>
    </row>
    <row r="131" ht="94.5">
      <c r="A131" s="46">
        <v>100</v>
      </c>
      <c r="B131" s="72" t="s">
        <v>323</v>
      </c>
      <c r="C131" s="125">
        <f>2022!B128</f>
        <v>9.1639999999999997</v>
      </c>
      <c r="D131" s="126">
        <f>2022!AM128</f>
        <v>81</v>
      </c>
      <c r="E131" s="126">
        <f>2022!AN128</f>
        <v>81</v>
      </c>
      <c r="F131" s="125">
        <f>2022!AQ128</f>
        <v>8.8389349628982981</v>
      </c>
      <c r="G131" s="59">
        <f>2021!AX99</f>
        <v>8</v>
      </c>
      <c r="H131" s="127">
        <f t="shared" si="1347"/>
        <v>9.8765432098765427</v>
      </c>
      <c r="I131" s="59"/>
      <c r="J131" s="59">
        <f>2021!BA99</f>
        <v>0</v>
      </c>
      <c r="K131" s="59"/>
      <c r="L131" s="59"/>
      <c r="M131" s="59"/>
      <c r="N131" s="59">
        <f>2021!BC99</f>
        <v>0</v>
      </c>
      <c r="O131" s="59">
        <f>'Добыча 2021'!F109</f>
        <v>8</v>
      </c>
      <c r="P131" s="59"/>
      <c r="Q131" s="59"/>
      <c r="R131" s="59"/>
      <c r="S131" s="59">
        <f>'Добыча 2021'!H109</f>
        <v>5</v>
      </c>
      <c r="T131" s="59">
        <f>'Добыча 2021'!G109</f>
        <v>3</v>
      </c>
      <c r="U131" s="59">
        <f t="shared" si="1339"/>
        <v>100</v>
      </c>
      <c r="V131" s="127">
        <f>2022!AU128</f>
        <v>9.7199999999999989</v>
      </c>
      <c r="W131" s="59">
        <f t="shared" si="1326"/>
        <v>11.999999999999998</v>
      </c>
      <c r="X131" s="59">
        <f>2022!AX128</f>
        <v>8</v>
      </c>
      <c r="Y131" s="127">
        <f t="shared" si="1327"/>
        <v>9.8765432098765427</v>
      </c>
      <c r="Z131" s="59"/>
      <c r="AA131" s="59">
        <f>2022!BA128</f>
        <v>0</v>
      </c>
      <c r="AB131" s="59"/>
      <c r="AC131" s="59"/>
      <c r="AD131" s="59"/>
      <c r="AE131" s="128">
        <f>2022!BC128</f>
        <v>0</v>
      </c>
      <c r="AF131" s="115" t="str">
        <f t="shared" si="1328"/>
        <v/>
      </c>
      <c r="AG131" s="203"/>
      <c r="AH131" s="204">
        <f t="shared" si="1329"/>
        <v>8.8389349628982981</v>
      </c>
      <c r="AI131" s="204" t="e">
        <f t="shared" si="1330"/>
        <v>#NAME?</v>
      </c>
      <c r="AJ131" s="205">
        <f t="shared" si="1331"/>
        <v>12</v>
      </c>
      <c r="AK131" s="205" t="str">
        <f t="shared" si="1332"/>
        <v/>
      </c>
      <c r="AL131" s="205">
        <f t="shared" si="1333"/>
        <v>2</v>
      </c>
      <c r="AM131" s="205">
        <f t="shared" si="1334"/>
        <v>8</v>
      </c>
      <c r="AN131" s="206" t="str">
        <f t="shared" si="1335"/>
        <v xml:space="preserve">Вне норматива или не ОДОУ</v>
      </c>
      <c r="AO131" s="46" t="str">
        <f t="shared" si="1336"/>
        <v xml:space="preserve">Сумма не совпадает или не ОДОУ</v>
      </c>
      <c r="AP131" s="46" t="str">
        <f t="shared" si="1337"/>
        <v/>
      </c>
      <c r="AQ131" s="87"/>
    </row>
    <row r="132" ht="50.25" customHeight="1">
      <c r="A132" s="46">
        <v>101</v>
      </c>
      <c r="B132" s="72" t="s">
        <v>324</v>
      </c>
      <c r="C132" s="125">
        <f>2022!B129</f>
        <v>22.285</v>
      </c>
      <c r="D132" s="126">
        <f>2022!AM129</f>
        <v>172</v>
      </c>
      <c r="E132" s="126">
        <f>2022!AN129</f>
        <v>182</v>
      </c>
      <c r="F132" s="125">
        <f>2022!AQ129</f>
        <v>8.166928427193179</v>
      </c>
      <c r="G132" s="59">
        <f>2021!AX100</f>
        <v>17</v>
      </c>
      <c r="H132" s="127">
        <f t="shared" si="1347"/>
        <v>9.8837209302325579</v>
      </c>
      <c r="I132" s="59"/>
      <c r="J132" s="59">
        <f>2021!BA100</f>
        <v>0</v>
      </c>
      <c r="K132" s="59"/>
      <c r="L132" s="59"/>
      <c r="M132" s="59"/>
      <c r="N132" s="59">
        <f>2021!BC100</f>
        <v>0</v>
      </c>
      <c r="O132" s="59">
        <f>'Добыча 2021'!F110</f>
        <v>2</v>
      </c>
      <c r="P132" s="59"/>
      <c r="Q132" s="59"/>
      <c r="R132" s="59"/>
      <c r="S132" s="59">
        <f>'Добыча 2021'!H110</f>
        <v>2</v>
      </c>
      <c r="T132" s="59">
        <f>'Добыча 2021'!G110</f>
        <v>0</v>
      </c>
      <c r="U132" s="59">
        <f t="shared" si="1339"/>
        <v>11.76470588235294</v>
      </c>
      <c r="V132" s="127">
        <f>2022!AU129</f>
        <v>21.84</v>
      </c>
      <c r="W132" s="59">
        <f t="shared" si="1326"/>
        <v>12</v>
      </c>
      <c r="X132" s="59">
        <f>2022!AX129</f>
        <v>21</v>
      </c>
      <c r="Y132" s="127">
        <f t="shared" si="1327"/>
        <v>11.538461538461538</v>
      </c>
      <c r="Z132" s="59"/>
      <c r="AA132" s="59">
        <f>2022!BA129</f>
        <v>0</v>
      </c>
      <c r="AB132" s="59"/>
      <c r="AC132" s="59"/>
      <c r="AD132" s="59"/>
      <c r="AE132" s="128">
        <f>2022!BC129</f>
        <v>0</v>
      </c>
      <c r="AF132" s="115" t="str">
        <f t="shared" si="1328"/>
        <v/>
      </c>
      <c r="AG132" s="203"/>
      <c r="AH132" s="204">
        <f t="shared" si="1329"/>
        <v>8.166928427193179</v>
      </c>
      <c r="AI132" s="204" t="e">
        <f t="shared" si="1330"/>
        <v>#NAME?</v>
      </c>
      <c r="AJ132" s="205">
        <f t="shared" si="1331"/>
        <v>12</v>
      </c>
      <c r="AK132" s="205" t="str">
        <f t="shared" si="1332"/>
        <v/>
      </c>
      <c r="AL132" s="205">
        <f t="shared" si="1333"/>
        <v>6</v>
      </c>
      <c r="AM132" s="205">
        <f t="shared" si="1334"/>
        <v>21</v>
      </c>
      <c r="AN132" s="206" t="str">
        <f t="shared" si="1335"/>
        <v xml:space="preserve">Вне норматива или не ОДОУ</v>
      </c>
      <c r="AO132" s="46" t="str">
        <f t="shared" si="1336"/>
        <v xml:space="preserve">Сумма не совпадает или не ОДОУ</v>
      </c>
      <c r="AP132" s="46" t="str">
        <f t="shared" si="1337"/>
        <v/>
      </c>
      <c r="AQ132" s="87"/>
    </row>
    <row r="133" ht="94.5">
      <c r="A133" s="46">
        <v>102</v>
      </c>
      <c r="B133" s="72" t="s">
        <v>155</v>
      </c>
      <c r="C133" s="125">
        <f>2022!B130</f>
        <v>62.600000000000001</v>
      </c>
      <c r="D133" s="126">
        <f>2022!AM130</f>
        <v>350</v>
      </c>
      <c r="E133" s="126">
        <f>2022!AN130</f>
        <v>759</v>
      </c>
      <c r="F133" s="125">
        <f>2022!AQ130</f>
        <v>12.124600638977636</v>
      </c>
      <c r="G133" s="59">
        <f>2021!AX101</f>
        <v>28</v>
      </c>
      <c r="H133" s="127">
        <f t="shared" si="1347"/>
        <v>8</v>
      </c>
      <c r="I133" s="59"/>
      <c r="J133" s="59">
        <f>2021!BA101</f>
        <v>0</v>
      </c>
      <c r="K133" s="59"/>
      <c r="L133" s="59"/>
      <c r="M133" s="59"/>
      <c r="N133" s="59">
        <f>2021!BC101</f>
        <v>0</v>
      </c>
      <c r="O133" s="59">
        <f>'Добыча 2021'!F111</f>
        <v>15</v>
      </c>
      <c r="P133" s="59"/>
      <c r="Q133" s="59"/>
      <c r="R133" s="59"/>
      <c r="S133" s="59">
        <f>'Добыча 2021'!H111</f>
        <v>6</v>
      </c>
      <c r="T133" s="59">
        <f>'Добыча 2021'!G111</f>
        <v>9</v>
      </c>
      <c r="U133" s="59">
        <f t="shared" si="1339"/>
        <v>53.571428571428569</v>
      </c>
      <c r="V133" s="127">
        <f>2022!AV130</f>
        <v>151.80000000000001</v>
      </c>
      <c r="W133" s="59">
        <f t="shared" si="1326"/>
        <v>20</v>
      </c>
      <c r="X133" s="59">
        <f>2022!AX130</f>
        <v>38</v>
      </c>
      <c r="Y133" s="127">
        <f t="shared" si="1327"/>
        <v>5.0065876152832676</v>
      </c>
      <c r="Z133" s="59"/>
      <c r="AA133" s="59">
        <f>2022!BA130</f>
        <v>0</v>
      </c>
      <c r="AB133" s="59"/>
      <c r="AC133" s="59"/>
      <c r="AD133" s="59"/>
      <c r="AE133" s="128">
        <f>2022!BC130</f>
        <v>0</v>
      </c>
      <c r="AF133" s="115" t="str">
        <f t="shared" si="1328"/>
        <v/>
      </c>
      <c r="AG133" s="203"/>
      <c r="AH133" s="204">
        <f t="shared" si="1329"/>
        <v>12.124600638977636</v>
      </c>
      <c r="AI133" s="204" t="e">
        <f t="shared" si="1330"/>
        <v>#NAME?</v>
      </c>
      <c r="AJ133" s="205">
        <f t="shared" si="1331"/>
        <v>20</v>
      </c>
      <c r="AK133" s="205" t="str">
        <f t="shared" si="1332"/>
        <v/>
      </c>
      <c r="AL133" s="205">
        <f t="shared" si="1333"/>
        <v>11</v>
      </c>
      <c r="AM133" s="205">
        <f t="shared" si="1334"/>
        <v>38</v>
      </c>
      <c r="AN133" s="206" t="str">
        <f t="shared" si="1335"/>
        <v xml:space="preserve">Вне норматива или не ОДОУ</v>
      </c>
      <c r="AO133" s="46" t="str">
        <f t="shared" si="1336"/>
        <v xml:space="preserve">Сумма не совпадает или не ОДОУ</v>
      </c>
      <c r="AP133" s="46" t="str">
        <f t="shared" si="1337"/>
        <v/>
      </c>
      <c r="AQ133" s="87"/>
    </row>
    <row r="134" ht="94.5">
      <c r="A134" s="46">
        <v>103</v>
      </c>
      <c r="B134" s="72" t="s">
        <v>154</v>
      </c>
      <c r="C134" s="125">
        <f>2022!B131</f>
        <v>8.4000000000000004</v>
      </c>
      <c r="D134" s="126">
        <f>2022!AM131</f>
        <v>84</v>
      </c>
      <c r="E134" s="126">
        <f>2022!AN131</f>
        <v>78</v>
      </c>
      <c r="F134" s="125">
        <f>2022!AQ131</f>
        <v>9.2857142857142847</v>
      </c>
      <c r="G134" s="59">
        <f>2021!AX102</f>
        <v>10</v>
      </c>
      <c r="H134" s="127">
        <f t="shared" si="1347"/>
        <v>11.904761904761903</v>
      </c>
      <c r="I134" s="59"/>
      <c r="J134" s="59">
        <f>2021!BA102</f>
        <v>0</v>
      </c>
      <c r="K134" s="59"/>
      <c r="L134" s="59"/>
      <c r="M134" s="59"/>
      <c r="N134" s="59">
        <f>2021!BC102</f>
        <v>0</v>
      </c>
      <c r="O134" s="59">
        <f>'Добыча 2021'!F112</f>
        <v>5</v>
      </c>
      <c r="P134" s="59"/>
      <c r="Q134" s="59"/>
      <c r="R134" s="59"/>
      <c r="S134" s="59">
        <f>'Добыча 2021'!H112</f>
        <v>1</v>
      </c>
      <c r="T134" s="59">
        <f>'Добыча 2021'!G112</f>
        <v>4</v>
      </c>
      <c r="U134" s="59">
        <f t="shared" si="1339"/>
        <v>50</v>
      </c>
      <c r="V134" s="127">
        <f>2022!AU131</f>
        <v>9.3599999999999994</v>
      </c>
      <c r="W134" s="59">
        <f t="shared" si="1326"/>
        <v>12</v>
      </c>
      <c r="X134" s="59">
        <f>2022!AX131</f>
        <v>9</v>
      </c>
      <c r="Y134" s="127">
        <f t="shared" si="1327"/>
        <v>11.538461538461538</v>
      </c>
      <c r="Z134" s="59"/>
      <c r="AA134" s="59">
        <f>2022!BA131</f>
        <v>0</v>
      </c>
      <c r="AB134" s="59"/>
      <c r="AC134" s="59"/>
      <c r="AD134" s="59"/>
      <c r="AE134" s="128">
        <f>2022!BC131</f>
        <v>0</v>
      </c>
      <c r="AF134" s="115" t="str">
        <f t="shared" si="1328"/>
        <v/>
      </c>
      <c r="AG134" s="203"/>
      <c r="AH134" s="204">
        <f t="shared" si="1329"/>
        <v>9.2857142857142847</v>
      </c>
      <c r="AI134" s="204" t="e">
        <f t="shared" si="1330"/>
        <v>#NAME?</v>
      </c>
      <c r="AJ134" s="205">
        <f t="shared" si="1331"/>
        <v>12</v>
      </c>
      <c r="AK134" s="205" t="str">
        <f t="shared" si="1332"/>
        <v/>
      </c>
      <c r="AL134" s="205">
        <f t="shared" si="1333"/>
        <v>2</v>
      </c>
      <c r="AM134" s="205">
        <f t="shared" si="1334"/>
        <v>9</v>
      </c>
      <c r="AN134" s="206" t="str">
        <f t="shared" si="1335"/>
        <v xml:space="preserve">Вне норматива или не ОДОУ</v>
      </c>
      <c r="AO134" s="46" t="str">
        <f t="shared" si="1336"/>
        <v xml:space="preserve">Сумма не совпадает или не ОДОУ</v>
      </c>
      <c r="AP134" s="46" t="str">
        <f t="shared" si="1337"/>
        <v/>
      </c>
      <c r="AQ134" s="87"/>
    </row>
    <row r="135" ht="94.5">
      <c r="A135" s="46">
        <v>104</v>
      </c>
      <c r="B135" s="72" t="s">
        <v>163</v>
      </c>
      <c r="C135" s="125">
        <f>2022!B132</f>
        <v>40.399999999999999</v>
      </c>
      <c r="D135" s="126">
        <f>2022!AM132</f>
        <v>322</v>
      </c>
      <c r="E135" s="126">
        <f>2022!AN132</f>
        <v>370</v>
      </c>
      <c r="F135" s="125">
        <f>2022!AQ132</f>
        <v>9.1584158415841586</v>
      </c>
      <c r="G135" s="59">
        <f>2021!AX103</f>
        <v>20</v>
      </c>
      <c r="H135" s="127">
        <f t="shared" si="1347"/>
        <v>6.2111801242236027</v>
      </c>
      <c r="I135" s="59"/>
      <c r="J135" s="59">
        <f>2021!BA103</f>
        <v>0</v>
      </c>
      <c r="K135" s="59"/>
      <c r="L135" s="59"/>
      <c r="M135" s="59"/>
      <c r="N135" s="59">
        <f>2021!BC103</f>
        <v>0</v>
      </c>
      <c r="O135" s="59">
        <f>'Добыча 2021'!F113</f>
        <v>18</v>
      </c>
      <c r="P135" s="59"/>
      <c r="Q135" s="59"/>
      <c r="R135" s="59"/>
      <c r="S135" s="59">
        <f>'Добыча 2021'!H113</f>
        <v>8</v>
      </c>
      <c r="T135" s="59">
        <f>'Добыча 2021'!G113</f>
        <v>10</v>
      </c>
      <c r="U135" s="59">
        <f t="shared" si="1339"/>
        <v>90</v>
      </c>
      <c r="V135" s="127">
        <f>2022!AU132</f>
        <v>44.399999999999999</v>
      </c>
      <c r="W135" s="59">
        <f t="shared" si="1326"/>
        <v>12</v>
      </c>
      <c r="X135" s="59">
        <f>2022!AX132</f>
        <v>30</v>
      </c>
      <c r="Y135" s="127">
        <f t="shared" si="1327"/>
        <v>8.1081081081081088</v>
      </c>
      <c r="Z135" s="59"/>
      <c r="AA135" s="59">
        <f>2022!BA132</f>
        <v>0</v>
      </c>
      <c r="AB135" s="59"/>
      <c r="AC135" s="59"/>
      <c r="AD135" s="59"/>
      <c r="AE135" s="128">
        <f>2022!BC132</f>
        <v>0</v>
      </c>
      <c r="AF135" s="115" t="str">
        <f t="shared" si="1328"/>
        <v/>
      </c>
      <c r="AG135" s="203"/>
      <c r="AH135" s="204">
        <f t="shared" si="1329"/>
        <v>9.1584158415841586</v>
      </c>
      <c r="AI135" s="204" t="e">
        <f t="shared" si="1330"/>
        <v>#NAME?</v>
      </c>
      <c r="AJ135" s="205">
        <f t="shared" si="1331"/>
        <v>12</v>
      </c>
      <c r="AK135" s="205" t="str">
        <f t="shared" si="1332"/>
        <v/>
      </c>
      <c r="AL135" s="205">
        <f t="shared" si="1333"/>
        <v>9</v>
      </c>
      <c r="AM135" s="205">
        <f t="shared" si="1334"/>
        <v>30</v>
      </c>
      <c r="AN135" s="206" t="str">
        <f t="shared" si="1335"/>
        <v xml:space="preserve">Вне норматива или не ОДОУ</v>
      </c>
      <c r="AO135" s="46" t="str">
        <f t="shared" si="1336"/>
        <v xml:space="preserve">Сумма не совпадает или не ОДОУ</v>
      </c>
      <c r="AP135" s="46" t="str">
        <f t="shared" si="1337"/>
        <v/>
      </c>
      <c r="AQ135" s="87"/>
    </row>
    <row r="136" ht="94.5">
      <c r="A136" s="46">
        <v>105</v>
      </c>
      <c r="B136" s="72" t="s">
        <v>325</v>
      </c>
      <c r="C136" s="125">
        <f>2022!B133</f>
        <v>25.609999999999999</v>
      </c>
      <c r="D136" s="126">
        <f>2022!AM133</f>
        <v>171</v>
      </c>
      <c r="E136" s="126">
        <f>2022!AN133</f>
        <v>178</v>
      </c>
      <c r="F136" s="125">
        <f>2022!AQ133</f>
        <v>6.9504099960952752</v>
      </c>
      <c r="G136" s="59">
        <f>2021!AX104</f>
        <v>15</v>
      </c>
      <c r="H136" s="127">
        <f t="shared" si="1347"/>
        <v>8.7719298245614024</v>
      </c>
      <c r="I136" s="59"/>
      <c r="J136" s="59">
        <f>2021!BA104</f>
        <v>0</v>
      </c>
      <c r="K136" s="59"/>
      <c r="L136" s="59"/>
      <c r="M136" s="59"/>
      <c r="N136" s="59">
        <f>2021!BC104</f>
        <v>0</v>
      </c>
      <c r="O136" s="59">
        <f>'Добыча 2021'!F114</f>
        <v>3</v>
      </c>
      <c r="P136" s="59"/>
      <c r="Q136" s="59"/>
      <c r="R136" s="59"/>
      <c r="S136" s="59">
        <f>'Добыча 2021'!H114</f>
        <v>2</v>
      </c>
      <c r="T136" s="59">
        <f>'Добыча 2021'!G114</f>
        <v>1</v>
      </c>
      <c r="U136" s="59">
        <f t="shared" si="1339"/>
        <v>20</v>
      </c>
      <c r="V136" s="127">
        <f>2022!AU133</f>
        <v>17.800000000000001</v>
      </c>
      <c r="W136" s="59">
        <f t="shared" si="1326"/>
        <v>10</v>
      </c>
      <c r="X136" s="59">
        <f>2022!AX133</f>
        <v>15</v>
      </c>
      <c r="Y136" s="127">
        <f t="shared" si="1327"/>
        <v>8.4269662921348321</v>
      </c>
      <c r="Z136" s="59"/>
      <c r="AA136" s="59">
        <f>2022!BA133</f>
        <v>0</v>
      </c>
      <c r="AB136" s="59"/>
      <c r="AC136" s="59"/>
      <c r="AD136" s="59"/>
      <c r="AE136" s="128">
        <f>2022!BC133</f>
        <v>0</v>
      </c>
      <c r="AF136" s="115" t="str">
        <f t="shared" si="1328"/>
        <v/>
      </c>
      <c r="AG136" s="203"/>
      <c r="AH136" s="204">
        <f t="shared" si="1329"/>
        <v>6.9504099960952752</v>
      </c>
      <c r="AI136" s="204" t="e">
        <f t="shared" si="1330"/>
        <v>#NAME?</v>
      </c>
      <c r="AJ136" s="205">
        <f t="shared" si="1331"/>
        <v>10</v>
      </c>
      <c r="AK136" s="205" t="str">
        <f t="shared" si="1332"/>
        <v/>
      </c>
      <c r="AL136" s="205">
        <f t="shared" si="1333"/>
        <v>4</v>
      </c>
      <c r="AM136" s="205">
        <f t="shared" si="1334"/>
        <v>15</v>
      </c>
      <c r="AN136" s="206" t="str">
        <f t="shared" si="1335"/>
        <v xml:space="preserve">Вне норматива или не ОДОУ</v>
      </c>
      <c r="AO136" s="46" t="str">
        <f t="shared" si="1336"/>
        <v xml:space="preserve">Сумма не совпадает или не ОДОУ</v>
      </c>
      <c r="AP136" s="46" t="str">
        <f t="shared" si="1337"/>
        <v/>
      </c>
      <c r="AQ136" s="87"/>
    </row>
    <row r="137" ht="94.5">
      <c r="A137" s="46">
        <v>106</v>
      </c>
      <c r="B137" s="72" t="s">
        <v>326</v>
      </c>
      <c r="C137" s="125">
        <f>2022!B134</f>
        <v>16.600000000000001</v>
      </c>
      <c r="D137" s="126">
        <f>2022!AM134</f>
        <v>86</v>
      </c>
      <c r="E137" s="126">
        <f>2022!AN134</f>
        <v>120</v>
      </c>
      <c r="F137" s="125">
        <f>2022!AQ134</f>
        <v>7.2289156626506017</v>
      </c>
      <c r="G137" s="59">
        <f>2021!AX105</f>
        <v>6</v>
      </c>
      <c r="H137" s="127">
        <f t="shared" si="1347"/>
        <v>6.9767441860465116</v>
      </c>
      <c r="I137" s="59"/>
      <c r="J137" s="59">
        <f>2021!BA105</f>
        <v>0</v>
      </c>
      <c r="K137" s="59"/>
      <c r="L137" s="59"/>
      <c r="M137" s="59"/>
      <c r="N137" s="59">
        <f>2021!BC105</f>
        <v>0</v>
      </c>
      <c r="O137" s="59">
        <f>'Добыча 2021'!F115</f>
        <v>1</v>
      </c>
      <c r="P137" s="59"/>
      <c r="Q137" s="59"/>
      <c r="R137" s="59"/>
      <c r="S137" s="59">
        <f>'Добыча 2021'!H115</f>
        <v>1</v>
      </c>
      <c r="T137" s="59">
        <f>'Добыча 2021'!G115</f>
        <v>0</v>
      </c>
      <c r="U137" s="59">
        <f t="shared" si="1339"/>
        <v>16.666666666666664</v>
      </c>
      <c r="V137" s="127">
        <f>2022!AU134</f>
        <v>12</v>
      </c>
      <c r="W137" s="59">
        <f t="shared" si="1326"/>
        <v>10</v>
      </c>
      <c r="X137" s="59">
        <f>2022!AX134</f>
        <v>9</v>
      </c>
      <c r="Y137" s="127">
        <f t="shared" si="1327"/>
        <v>7.5</v>
      </c>
      <c r="Z137" s="59"/>
      <c r="AA137" s="59">
        <f>2022!BA134</f>
        <v>0</v>
      </c>
      <c r="AB137" s="59"/>
      <c r="AC137" s="59"/>
      <c r="AD137" s="59"/>
      <c r="AE137" s="128">
        <f>2022!BC134</f>
        <v>0</v>
      </c>
      <c r="AF137" s="115" t="str">
        <f t="shared" si="1328"/>
        <v/>
      </c>
      <c r="AG137" s="203"/>
      <c r="AH137" s="204">
        <f t="shared" si="1329"/>
        <v>7.2289156626506017</v>
      </c>
      <c r="AI137" s="204" t="e">
        <f t="shared" si="1330"/>
        <v>#NAME?</v>
      </c>
      <c r="AJ137" s="205">
        <f t="shared" si="1331"/>
        <v>10</v>
      </c>
      <c r="AK137" s="205" t="str">
        <f t="shared" si="1332"/>
        <v/>
      </c>
      <c r="AL137" s="205">
        <f t="shared" si="1333"/>
        <v>2</v>
      </c>
      <c r="AM137" s="205">
        <f t="shared" si="1334"/>
        <v>9</v>
      </c>
      <c r="AN137" s="206" t="str">
        <f t="shared" si="1335"/>
        <v xml:space="preserve">Вне норматива или не ОДОУ</v>
      </c>
      <c r="AO137" s="46" t="str">
        <f t="shared" si="1336"/>
        <v xml:space="preserve">Сумма не совпадает или не ОДОУ</v>
      </c>
      <c r="AP137" s="46" t="str">
        <f t="shared" si="1337"/>
        <v/>
      </c>
      <c r="AQ137" s="87"/>
    </row>
    <row r="138" ht="94.5">
      <c r="A138" s="46">
        <v>107</v>
      </c>
      <c r="B138" s="72" t="s">
        <v>158</v>
      </c>
      <c r="C138" s="125">
        <f>2022!B135</f>
        <v>48.850000000000001</v>
      </c>
      <c r="D138" s="126">
        <f>2022!AM135</f>
        <v>280</v>
      </c>
      <c r="E138" s="126">
        <f>2022!AN135</f>
        <v>257</v>
      </c>
      <c r="F138" s="125">
        <f>2022!AQ135</f>
        <v>5.2610030706243602</v>
      </c>
      <c r="G138" s="59">
        <f>2021!AX106</f>
        <v>22</v>
      </c>
      <c r="H138" s="127">
        <f t="shared" si="1347"/>
        <v>7.8571428571428568</v>
      </c>
      <c r="I138" s="59"/>
      <c r="J138" s="59">
        <f>2021!BA106</f>
        <v>0</v>
      </c>
      <c r="K138" s="59"/>
      <c r="L138" s="59"/>
      <c r="M138" s="59"/>
      <c r="N138" s="59">
        <f>2021!BC106</f>
        <v>0</v>
      </c>
      <c r="O138" s="59">
        <f>'Добыча 2021'!F116</f>
        <v>15</v>
      </c>
      <c r="P138" s="59"/>
      <c r="Q138" s="59"/>
      <c r="R138" s="59"/>
      <c r="S138" s="59">
        <f>'Добыча 2021'!H116</f>
        <v>11</v>
      </c>
      <c r="T138" s="59">
        <f>'Добыча 2021'!G116</f>
        <v>4</v>
      </c>
      <c r="U138" s="59">
        <f t="shared" si="1339"/>
        <v>68.181818181818173</v>
      </c>
      <c r="V138" s="127">
        <f>2022!AU135</f>
        <v>20.559999999999999</v>
      </c>
      <c r="W138" s="59">
        <f t="shared" si="1326"/>
        <v>8</v>
      </c>
      <c r="X138" s="59">
        <f>2022!AX135</f>
        <v>20</v>
      </c>
      <c r="Y138" s="127">
        <f t="shared" si="1327"/>
        <v>7.782101167315175</v>
      </c>
      <c r="Z138" s="59"/>
      <c r="AA138" s="59">
        <f>2022!BA135</f>
        <v>0</v>
      </c>
      <c r="AB138" s="59"/>
      <c r="AC138" s="59"/>
      <c r="AD138" s="59"/>
      <c r="AE138" s="128">
        <f>2022!BC135</f>
        <v>0</v>
      </c>
      <c r="AF138" s="115" t="str">
        <f t="shared" si="1328"/>
        <v/>
      </c>
      <c r="AG138" s="203"/>
      <c r="AH138" s="204">
        <f t="shared" si="1329"/>
        <v>5.2610030706243602</v>
      </c>
      <c r="AI138" s="204" t="e">
        <f t="shared" si="1330"/>
        <v>#NAME?</v>
      </c>
      <c r="AJ138" s="205">
        <f t="shared" si="1331"/>
        <v>8</v>
      </c>
      <c r="AK138" s="205" t="str">
        <f t="shared" si="1332"/>
        <v/>
      </c>
      <c r="AL138" s="205">
        <f t="shared" si="1333"/>
        <v>6</v>
      </c>
      <c r="AM138" s="205">
        <f t="shared" si="1334"/>
        <v>20</v>
      </c>
      <c r="AN138" s="206" t="str">
        <f t="shared" si="1335"/>
        <v xml:space="preserve">Вне норматива или не ОДОУ</v>
      </c>
      <c r="AO138" s="46" t="str">
        <f t="shared" si="1336"/>
        <v xml:space="preserve">Сумма не совпадает или не ОДОУ</v>
      </c>
      <c r="AP138" s="46" t="str">
        <f t="shared" si="1337"/>
        <v/>
      </c>
      <c r="AQ138" s="87"/>
    </row>
    <row r="139" ht="94.5">
      <c r="A139" s="46">
        <v>108</v>
      </c>
      <c r="B139" s="72" t="s">
        <v>157</v>
      </c>
      <c r="C139" s="125">
        <f>2022!B136</f>
        <v>34.689999999999998</v>
      </c>
      <c r="D139" s="126">
        <f>2022!AM136</f>
        <v>333</v>
      </c>
      <c r="E139" s="126">
        <f>2022!AN136</f>
        <v>332</v>
      </c>
      <c r="F139" s="125">
        <f>2022!AQ136</f>
        <v>9.5704814067454596</v>
      </c>
      <c r="G139" s="59">
        <f>2021!AX107</f>
        <v>39</v>
      </c>
      <c r="H139" s="127">
        <f t="shared" si="1347"/>
        <v>11.711711711711711</v>
      </c>
      <c r="I139" s="59"/>
      <c r="J139" s="59">
        <f>2021!BA107</f>
        <v>0</v>
      </c>
      <c r="K139" s="59"/>
      <c r="L139" s="59"/>
      <c r="M139" s="59"/>
      <c r="N139" s="59">
        <f>2021!BC107</f>
        <v>0</v>
      </c>
      <c r="O139" s="59">
        <f>'Добыча 2021'!F117</f>
        <v>33</v>
      </c>
      <c r="P139" s="59"/>
      <c r="Q139" s="59"/>
      <c r="R139" s="59"/>
      <c r="S139" s="59">
        <f>'Добыча 2021'!H117</f>
        <v>17</v>
      </c>
      <c r="T139" s="59">
        <f>'Добыча 2021'!G117</f>
        <v>16</v>
      </c>
      <c r="U139" s="59">
        <f t="shared" si="1339"/>
        <v>84.615384615384613</v>
      </c>
      <c r="V139" s="127">
        <f>2022!AU136</f>
        <v>39.839999999999996</v>
      </c>
      <c r="W139" s="59">
        <f t="shared" si="1326"/>
        <v>12</v>
      </c>
      <c r="X139" s="59">
        <f>2022!AX136</f>
        <v>39</v>
      </c>
      <c r="Y139" s="127">
        <f t="shared" si="1327"/>
        <v>11.746987951807229</v>
      </c>
      <c r="Z139" s="59"/>
      <c r="AA139" s="59">
        <f>2022!BA136</f>
        <v>0</v>
      </c>
      <c r="AB139" s="59"/>
      <c r="AC139" s="59"/>
      <c r="AD139" s="59"/>
      <c r="AE139" s="128">
        <f>2022!BC136</f>
        <v>0</v>
      </c>
      <c r="AF139" s="115" t="str">
        <f t="shared" si="1328"/>
        <v/>
      </c>
      <c r="AG139" s="203"/>
      <c r="AH139" s="204">
        <f t="shared" si="1329"/>
        <v>9.5704814067454596</v>
      </c>
      <c r="AI139" s="204" t="e">
        <f t="shared" si="1330"/>
        <v>#NAME?</v>
      </c>
      <c r="AJ139" s="205">
        <f t="shared" si="1331"/>
        <v>12</v>
      </c>
      <c r="AK139" s="205" t="str">
        <f t="shared" si="1332"/>
        <v/>
      </c>
      <c r="AL139" s="205">
        <f t="shared" si="1333"/>
        <v>11</v>
      </c>
      <c r="AM139" s="205">
        <f t="shared" si="1334"/>
        <v>39</v>
      </c>
      <c r="AN139" s="206" t="str">
        <f t="shared" si="1335"/>
        <v xml:space="preserve">Вне норматива или не ОДОУ</v>
      </c>
      <c r="AO139" s="46" t="str">
        <f t="shared" si="1336"/>
        <v xml:space="preserve">Сумма не совпадает или не ОДОУ</v>
      </c>
      <c r="AP139" s="46" t="str">
        <f t="shared" si="1337"/>
        <v/>
      </c>
      <c r="AQ139" s="87"/>
    </row>
    <row r="140" ht="32.25" customHeight="1">
      <c r="A140" s="46">
        <v>109</v>
      </c>
      <c r="B140" s="72" t="s">
        <v>161</v>
      </c>
      <c r="C140" s="125">
        <f>2022!B137</f>
        <v>8.7080000000000002</v>
      </c>
      <c r="D140" s="126">
        <f>2022!AM137</f>
        <v>7</v>
      </c>
      <c r="E140" s="126">
        <f>2022!AN137</f>
        <v>6</v>
      </c>
      <c r="F140" s="125">
        <f>2022!AQ137</f>
        <v>0.68902158934313273</v>
      </c>
      <c r="G140" s="59">
        <f>2021!AX108</f>
        <v>0</v>
      </c>
      <c r="H140" s="127">
        <f t="shared" si="1347"/>
        <v>0</v>
      </c>
      <c r="I140" s="59"/>
      <c r="J140" s="59">
        <f>2021!BA108</f>
        <v>0</v>
      </c>
      <c r="K140" s="59"/>
      <c r="L140" s="59"/>
      <c r="M140" s="59"/>
      <c r="N140" s="59">
        <f>2021!BC108</f>
        <v>0</v>
      </c>
      <c r="O140" s="59">
        <f>'Добыча 2021'!F118</f>
        <v>0</v>
      </c>
      <c r="P140" s="59"/>
      <c r="Q140" s="59"/>
      <c r="R140" s="59"/>
      <c r="S140" s="59">
        <f>'Добыча 2021'!H118</f>
        <v>0</v>
      </c>
      <c r="T140" s="59">
        <f>'Добыча 2021'!G118</f>
        <v>0</v>
      </c>
      <c r="U140" s="59">
        <f t="shared" si="1339"/>
        <v>0</v>
      </c>
      <c r="V140" s="127">
        <f>2022!AU137</f>
        <v>0</v>
      </c>
      <c r="W140" s="59">
        <f t="shared" si="1326"/>
        <v>0</v>
      </c>
      <c r="X140" s="59">
        <f>2022!AX137</f>
        <v>0</v>
      </c>
      <c r="Y140" s="127">
        <f t="shared" si="1327"/>
        <v>0</v>
      </c>
      <c r="Z140" s="59"/>
      <c r="AA140" s="59">
        <f>2022!BA137</f>
        <v>0</v>
      </c>
      <c r="AB140" s="59"/>
      <c r="AC140" s="59"/>
      <c r="AD140" s="59"/>
      <c r="AE140" s="128">
        <f>2022!BC137</f>
        <v>0</v>
      </c>
      <c r="AF140" s="115" t="str">
        <f t="shared" si="1328"/>
        <v/>
      </c>
      <c r="AG140" s="203"/>
      <c r="AH140" s="204">
        <f t="shared" si="1329"/>
        <v>0.68902158934313273</v>
      </c>
      <c r="AI140" s="204" t="e">
        <f t="shared" si="1330"/>
        <v>#NAME?</v>
      </c>
      <c r="AJ140" s="205">
        <f t="shared" si="1331"/>
        <v>3</v>
      </c>
      <c r="AK140" s="205" t="str">
        <f t="shared" si="1332"/>
        <v/>
      </c>
      <c r="AL140" s="205">
        <f t="shared" si="1333"/>
        <v>0</v>
      </c>
      <c r="AM140" s="205">
        <f t="shared" si="1334"/>
        <v>0</v>
      </c>
      <c r="AN140" s="206" t="str">
        <f t="shared" si="1335"/>
        <v/>
      </c>
      <c r="AO140" s="46" t="str">
        <f t="shared" si="1336"/>
        <v/>
      </c>
      <c r="AP140" s="46" t="str">
        <f t="shared" si="1337"/>
        <v/>
      </c>
      <c r="AQ140" s="87"/>
    </row>
    <row r="141" ht="94.5">
      <c r="A141" s="46">
        <v>110</v>
      </c>
      <c r="B141" s="72" t="s">
        <v>162</v>
      </c>
      <c r="C141" s="125">
        <f>2022!B138</f>
        <v>76.099999999999994</v>
      </c>
      <c r="D141" s="126">
        <f>2022!AM138</f>
        <v>338</v>
      </c>
      <c r="E141" s="126">
        <f>2022!AN138</f>
        <v>345</v>
      </c>
      <c r="F141" s="125">
        <f>2022!AQ138</f>
        <v>4.5335085413929042</v>
      </c>
      <c r="G141" s="59">
        <f>2021!AX109</f>
        <v>27</v>
      </c>
      <c r="H141" s="127">
        <f t="shared" si="1347"/>
        <v>7.9881656804733732</v>
      </c>
      <c r="I141" s="62"/>
      <c r="J141" s="59">
        <f>2021!BA109</f>
        <v>0</v>
      </c>
      <c r="K141" s="62"/>
      <c r="L141" s="132"/>
      <c r="M141" s="59"/>
      <c r="N141" s="59">
        <f>2021!BC109</f>
        <v>0</v>
      </c>
      <c r="O141" s="59">
        <f>'Добыча 2021'!F119</f>
        <v>6</v>
      </c>
      <c r="P141" s="59"/>
      <c r="Q141" s="59"/>
      <c r="R141" s="59"/>
      <c r="S141" s="59">
        <f>'Добыча 2021'!H119</f>
        <v>5</v>
      </c>
      <c r="T141" s="59">
        <f>'Добыча 2021'!G119</f>
        <v>1</v>
      </c>
      <c r="U141" s="59">
        <f t="shared" si="1339"/>
        <v>22.222222222222221</v>
      </c>
      <c r="V141" s="127">
        <f>2022!AU138</f>
        <v>27.600000000000001</v>
      </c>
      <c r="W141" s="59">
        <f t="shared" si="1326"/>
        <v>8</v>
      </c>
      <c r="X141" s="59">
        <f>2022!AX138</f>
        <v>27</v>
      </c>
      <c r="Y141" s="127">
        <f t="shared" si="1327"/>
        <v>7.8260869565217401</v>
      </c>
      <c r="Z141" s="59"/>
      <c r="AA141" s="59">
        <f>2022!BA138</f>
        <v>0</v>
      </c>
      <c r="AB141" s="59"/>
      <c r="AC141" s="59"/>
      <c r="AD141" s="59"/>
      <c r="AE141" s="128">
        <f>2022!BC138</f>
        <v>0</v>
      </c>
      <c r="AF141" s="115" t="str">
        <f t="shared" si="1328"/>
        <v/>
      </c>
      <c r="AG141" s="203"/>
      <c r="AH141" s="204">
        <f t="shared" si="1329"/>
        <v>4.5335085413929042</v>
      </c>
      <c r="AI141" s="204" t="e">
        <f t="shared" si="1330"/>
        <v>#NAME?</v>
      </c>
      <c r="AJ141" s="205">
        <f t="shared" si="1331"/>
        <v>8</v>
      </c>
      <c r="AK141" s="205" t="str">
        <f t="shared" si="1332"/>
        <v/>
      </c>
      <c r="AL141" s="205">
        <f t="shared" si="1333"/>
        <v>8</v>
      </c>
      <c r="AM141" s="205">
        <f t="shared" si="1334"/>
        <v>27</v>
      </c>
      <c r="AN141" s="206" t="str">
        <f t="shared" si="1335"/>
        <v xml:space="preserve">Вне норматива или не ОДОУ</v>
      </c>
      <c r="AO141" s="46" t="str">
        <f t="shared" si="1336"/>
        <v xml:space="preserve">Сумма не совпадает или не ОДОУ</v>
      </c>
      <c r="AP141" s="46" t="str">
        <f t="shared" si="1337"/>
        <v/>
      </c>
      <c r="AQ141" s="87"/>
    </row>
    <row r="142" ht="47.25">
      <c r="A142" s="46">
        <v>111</v>
      </c>
      <c r="B142" s="164" t="s">
        <v>165</v>
      </c>
      <c r="C142" s="125">
        <f>2022!B139</f>
        <v>3.52</v>
      </c>
      <c r="D142" s="138">
        <f>2022!AM139</f>
        <v>481</v>
      </c>
      <c r="E142" s="126">
        <f>2022!AN139</f>
        <v>43</v>
      </c>
      <c r="F142" s="125">
        <f>2022!AQ139</f>
        <v>12.215909090909092</v>
      </c>
      <c r="G142" s="80">
        <f>2021!AX110</f>
        <v>40</v>
      </c>
      <c r="H142" s="139">
        <f t="shared" si="1347"/>
        <v>8.3160083160083165</v>
      </c>
      <c r="I142" s="62"/>
      <c r="J142" s="80">
        <f>2021!BA110</f>
        <v>0</v>
      </c>
      <c r="K142" s="62"/>
      <c r="L142" s="132"/>
      <c r="M142" s="59"/>
      <c r="N142" s="80">
        <f>2021!BC110</f>
        <v>12</v>
      </c>
      <c r="O142" s="80">
        <f>'Добыча 2021'!F120</f>
        <v>27</v>
      </c>
      <c r="P142" s="59"/>
      <c r="Q142" s="59"/>
      <c r="R142" s="59"/>
      <c r="S142" s="80">
        <f>'Добыча 2021'!H120</f>
        <v>19</v>
      </c>
      <c r="T142" s="80">
        <f>'Добыча 2021'!G120</f>
        <v>8</v>
      </c>
      <c r="U142" s="80">
        <f>IF(G142=0,0,O142/G142*100)</f>
        <v>67.5</v>
      </c>
      <c r="V142" s="127">
        <f>2022!AV139</f>
        <v>8.5999999999999996</v>
      </c>
      <c r="W142" s="59">
        <f>IF(V142&gt;1,V142/E142*100,0)</f>
        <v>20</v>
      </c>
      <c r="X142" s="59">
        <f>2022!AX139</f>
        <v>8</v>
      </c>
      <c r="Y142" s="127">
        <f>IF(X142&gt;0,X142/E142*100,0)</f>
        <v>18.604651162790699</v>
      </c>
      <c r="Z142" s="59"/>
      <c r="AA142" s="59">
        <f>2022!BA139</f>
        <v>0</v>
      </c>
      <c r="AB142" s="59"/>
      <c r="AC142" s="59"/>
      <c r="AD142" s="59">
        <f t="shared" si="1346"/>
        <v>5</v>
      </c>
      <c r="AE142" s="128">
        <f>2022!BC139</f>
        <v>3</v>
      </c>
      <c r="AF142" s="115" t="str">
        <f t="shared" si="1328"/>
        <v/>
      </c>
      <c r="AG142" s="203"/>
      <c r="AH142" s="204">
        <f t="shared" si="1329"/>
        <v>12.215909090909092</v>
      </c>
      <c r="AI142" s="204" t="e">
        <f t="shared" si="1330"/>
        <v>#NAME?</v>
      </c>
      <c r="AJ142" s="205">
        <f t="shared" si="1331"/>
        <v>20</v>
      </c>
      <c r="AK142" s="205" t="str">
        <f t="shared" si="1332"/>
        <v/>
      </c>
      <c r="AL142" s="205">
        <f t="shared" si="1333"/>
        <v>2</v>
      </c>
      <c r="AM142" s="205">
        <f t="shared" si="1334"/>
        <v>8</v>
      </c>
      <c r="AN142" s="206" t="str">
        <f t="shared" si="1335"/>
        <v/>
      </c>
      <c r="AO142" s="46" t="str">
        <f t="shared" si="1336"/>
        <v/>
      </c>
      <c r="AP142" s="46" t="str">
        <f t="shared" si="1337"/>
        <v/>
      </c>
      <c r="AQ142" s="87"/>
    </row>
    <row r="143" ht="49.5" customHeight="1">
      <c r="A143" s="46">
        <v>112</v>
      </c>
      <c r="B143" s="155" t="s">
        <v>443</v>
      </c>
      <c r="C143" s="125">
        <f>2022!B140</f>
        <v>16.07</v>
      </c>
      <c r="D143" s="142"/>
      <c r="E143" s="126">
        <f>2022!AN140</f>
        <v>80</v>
      </c>
      <c r="F143" s="125">
        <f>2022!AQ140</f>
        <v>4.9782202862476668</v>
      </c>
      <c r="G143" s="82"/>
      <c r="H143" s="143"/>
      <c r="I143" s="59"/>
      <c r="J143" s="82"/>
      <c r="K143" s="59"/>
      <c r="L143" s="59"/>
      <c r="M143" s="59"/>
      <c r="N143" s="82"/>
      <c r="O143" s="82"/>
      <c r="P143" s="59"/>
      <c r="Q143" s="59"/>
      <c r="R143" s="59"/>
      <c r="S143" s="82"/>
      <c r="T143" s="82"/>
      <c r="U143" s="82"/>
      <c r="V143" s="127">
        <f>2022!AU140</f>
        <v>6.4000000000000004</v>
      </c>
      <c r="W143" s="59">
        <f t="shared" si="1326"/>
        <v>8</v>
      </c>
      <c r="X143" s="59">
        <f>2022!AX140</f>
        <v>6</v>
      </c>
      <c r="Y143" s="127">
        <f t="shared" si="1327"/>
        <v>7.5</v>
      </c>
      <c r="Z143" s="59"/>
      <c r="AA143" s="59">
        <f>2022!BA140</f>
        <v>0</v>
      </c>
      <c r="AB143" s="59"/>
      <c r="AC143" s="59"/>
      <c r="AD143" s="59">
        <f t="shared" si="1346"/>
        <v>4</v>
      </c>
      <c r="AE143" s="128">
        <f>2022!BC140</f>
        <v>2</v>
      </c>
      <c r="AF143" s="115" t="str">
        <f t="shared" si="1328"/>
        <v/>
      </c>
      <c r="AG143" s="203"/>
      <c r="AH143" s="204">
        <f t="shared" si="1329"/>
        <v>4.9782202862476668</v>
      </c>
      <c r="AI143" s="204" t="e">
        <f t="shared" si="1330"/>
        <v>#NAME?</v>
      </c>
      <c r="AJ143" s="205">
        <f t="shared" si="1331"/>
        <v>8</v>
      </c>
      <c r="AK143" s="205" t="str">
        <f t="shared" si="1332"/>
        <v/>
      </c>
      <c r="AL143" s="205">
        <f t="shared" si="1333"/>
        <v>1</v>
      </c>
      <c r="AM143" s="205">
        <f t="shared" si="1334"/>
        <v>6</v>
      </c>
      <c r="AN143" s="206" t="str">
        <f t="shared" si="1335"/>
        <v/>
      </c>
      <c r="AO143" s="46" t="str">
        <f t="shared" si="1336"/>
        <v/>
      </c>
      <c r="AP143" s="46" t="str">
        <f t="shared" si="1337"/>
        <v/>
      </c>
      <c r="AQ143" s="87"/>
    </row>
    <row r="144" ht="18.75">
      <c r="A144" s="46"/>
      <c r="B144" s="61" t="s">
        <v>173</v>
      </c>
      <c r="C144" s="131"/>
      <c r="D144" s="130"/>
      <c r="E144" s="130"/>
      <c r="F144" s="131"/>
      <c r="G144" s="59"/>
      <c r="H144" s="127"/>
      <c r="I144" s="59"/>
      <c r="J144" s="59"/>
      <c r="K144" s="59"/>
      <c r="L144" s="59"/>
      <c r="M144" s="71"/>
      <c r="N144" s="59"/>
      <c r="O144" s="71"/>
      <c r="P144" s="71"/>
      <c r="Q144" s="71"/>
      <c r="R144" s="71"/>
      <c r="S144" s="71"/>
      <c r="T144" s="71"/>
      <c r="U144" s="59"/>
      <c r="V144" s="144"/>
      <c r="W144" s="59"/>
      <c r="X144" s="71"/>
      <c r="Y144" s="127"/>
      <c r="Z144" s="71"/>
      <c r="AA144" s="71"/>
      <c r="AB144" s="71"/>
      <c r="AC144" s="71"/>
      <c r="AD144" s="59"/>
      <c r="AE144" s="71"/>
      <c r="AF144" s="115" t="str">
        <f t="shared" ref="AF144:AF207" si="1348">IF(C144&gt;0,IF(OR(AND(C144&lt;7,F144&lt;5),E144&lt;33),IF(COUNTIF(X144:AE144,"&gt;0")&gt;0,"Ошибка!",""),""),"")</f>
        <v/>
      </c>
      <c r="AG144" s="203"/>
      <c r="AH144" s="204" t="str">
        <f t="shared" ref="AH144:AH207" si="1349">IF(AND(ISNUMBER(--C144),C144&gt;0),E144/C144,"")</f>
        <v/>
      </c>
      <c r="AI144" s="204" t="str">
        <f t="shared" ref="AI144:AI207" si="1350">IF(AND(ISNUMBER(--E144),ISNUMBER(--AJ144)),ЧАСТНОЕ(E144*AJ144,100),"")</f>
        <v/>
      </c>
      <c r="AJ144" s="205" t="str">
        <f t="shared" ref="AJ144:AJ207" si="1351">IF(AND(ISNUMBER(--C144),C144&gt;0),IF(F144&lt;=8,IF(F144&lt;=1,3,IF(F144&lt;=2,5,IF(F144&lt;=4,7,IF(F144&lt;=6,8,IF(F144&lt;=8,10,0))))),IF(F144&lt;=10,12,IF(F144&lt;=12,15,IF(F144&lt;=15,20,IF(F144&lt;=20,25,30))))),"")</f>
        <v/>
      </c>
      <c r="AK144" s="205" t="str">
        <f t="shared" ref="AK144:AK207" si="1352">IF(AJ143&lt;Y143,"Норматив превышен","")</f>
        <v/>
      </c>
      <c r="AL144" s="205" t="str">
        <f t="shared" ref="AL144:AL207" si="1353">IF(ISNUMBER(X144),IF(X144&gt;0,MAX(ЧАСТНОЕ(X144*30,100),1),0),"")</f>
        <v/>
      </c>
      <c r="AM144" s="205" t="str">
        <f t="shared" ref="AM144:AM207" si="1354">IF(ISNUMBER(X144),X144,"")</f>
        <v/>
      </c>
      <c r="AN144" s="206" t="str">
        <f t="shared" ref="AN144:AN207" si="1355">IF(ISNUMBER(AE144),IF(AND(AM144&gt;=AE144,AL144&lt;=AE144),"","Вне норматива или не ОДОУ"),"")</f>
        <v/>
      </c>
      <c r="AO144" s="46" t="str">
        <f t="shared" ref="AO144:AO207" si="1356">IF(ISNUMBER(X144),IF(SUM(Z144:AE144)&lt;&gt;X144,"Сумма не совпадает или не ОДОУ",""),"")</f>
        <v/>
      </c>
      <c r="AP144" s="46" t="str">
        <f>IF(AND(ISNUMBER(AA144),AA144&gt;0),IF(AA144&lt;=(X144*0.15),"","Изъятие более 15% !"),"")</f>
        <v/>
      </c>
      <c r="AQ144" s="87"/>
    </row>
    <row r="145" ht="110.25">
      <c r="A145" s="46">
        <v>113</v>
      </c>
      <c r="B145" s="72" t="s">
        <v>328</v>
      </c>
      <c r="C145" s="125">
        <f>2022!B142</f>
        <v>22.076000000000001</v>
      </c>
      <c r="D145" s="126">
        <f>2022!AM142</f>
        <v>187</v>
      </c>
      <c r="E145" s="126">
        <f>2022!AN142</f>
        <v>218</v>
      </c>
      <c r="F145" s="125">
        <f>2022!AQ142</f>
        <v>9.8749773509693775</v>
      </c>
      <c r="G145" s="59">
        <f>2021!AX112</f>
        <v>22</v>
      </c>
      <c r="H145" s="127">
        <f t="shared" si="1347"/>
        <v>11.76470588235294</v>
      </c>
      <c r="I145" s="59"/>
      <c r="J145" s="59">
        <f>2021!BA112</f>
        <v>0</v>
      </c>
      <c r="K145" s="59"/>
      <c r="L145" s="59"/>
      <c r="M145" s="59"/>
      <c r="N145" s="59">
        <f>2021!BC112</f>
        <v>0</v>
      </c>
      <c r="O145" s="59">
        <f>'Добыча 2021'!F122</f>
        <v>8</v>
      </c>
      <c r="P145" s="59"/>
      <c r="Q145" s="59"/>
      <c r="R145" s="59"/>
      <c r="S145" s="59">
        <f>'Добыча 2021'!H122</f>
        <v>5</v>
      </c>
      <c r="T145" s="59">
        <f>'Добыча 2021'!G122</f>
        <v>3</v>
      </c>
      <c r="U145" s="59">
        <f t="shared" ref="U144:U176" si="1357">IF(G145=0,0,O145/G145*100)</f>
        <v>36.363636363636367</v>
      </c>
      <c r="V145" s="127">
        <f>2022!AU142</f>
        <v>26.16</v>
      </c>
      <c r="W145" s="59">
        <f t="shared" ref="W144:W177" si="1358">IF(V145&gt;1,V145/E145*100,0)</f>
        <v>12</v>
      </c>
      <c r="X145" s="59">
        <f>2022!AX142</f>
        <v>26</v>
      </c>
      <c r="Y145" s="127">
        <f t="shared" ref="Y144:Y177" si="1359">IF(X145&gt;0,X145/E145*100,0)</f>
        <v>11.926605504587156</v>
      </c>
      <c r="Z145" s="59"/>
      <c r="AA145" s="59">
        <f>2022!BA142</f>
        <v>0</v>
      </c>
      <c r="AB145" s="59"/>
      <c r="AC145" s="59"/>
      <c r="AD145" s="59"/>
      <c r="AE145" s="128">
        <f>2022!BC142</f>
        <v>0</v>
      </c>
      <c r="AF145" s="115" t="str">
        <f t="shared" si="1348"/>
        <v/>
      </c>
      <c r="AG145" s="203"/>
      <c r="AH145" s="204">
        <f t="shared" si="1349"/>
        <v>9.8749773509693775</v>
      </c>
      <c r="AI145" s="204">
        <f t="shared" si="1350"/>
        <v>26</v>
      </c>
      <c r="AJ145" s="205">
        <f t="shared" si="1351"/>
        <v>12</v>
      </c>
      <c r="AK145" s="205" t="str">
        <f t="shared" si="1352"/>
        <v/>
      </c>
      <c r="AL145" s="205">
        <f t="shared" si="1353"/>
        <v>7</v>
      </c>
      <c r="AM145" s="205">
        <f t="shared" si="1354"/>
        <v>26</v>
      </c>
      <c r="AN145" s="206" t="str">
        <f t="shared" si="1355"/>
        <v xml:space="preserve">Вне норматива или не ОДОУ</v>
      </c>
      <c r="AO145" s="46" t="str">
        <f t="shared" si="1356"/>
        <v xml:space="preserve">Сумма не совпадает или не ОДОУ</v>
      </c>
      <c r="AP145" s="46" t="str">
        <f t="shared" ref="AP145:AP208" si="1360">IF(AND(ISNUMBER(AA145),AA145&gt;0),IF(AA145&lt;=(X145*0.14999999999999999),"","Изъятие более 15% !"),"")</f>
        <v/>
      </c>
      <c r="AQ145" s="87"/>
    </row>
    <row r="146" ht="31.5" customHeight="1">
      <c r="A146" s="46">
        <v>114</v>
      </c>
      <c r="B146" s="72" t="s">
        <v>329</v>
      </c>
      <c r="C146" s="125">
        <f>2022!B143</f>
        <v>51.795000000000002</v>
      </c>
      <c r="D146" s="126">
        <f>2022!AM143</f>
        <v>72</v>
      </c>
      <c r="E146" s="126">
        <f>2022!AN143</f>
        <v>107</v>
      </c>
      <c r="F146" s="125">
        <f>2022!AQ143</f>
        <v>2.0658364707018051</v>
      </c>
      <c r="G146" s="59">
        <f>2021!AX113</f>
        <v>3</v>
      </c>
      <c r="H146" s="127">
        <f t="shared" si="1347"/>
        <v>4.1666666666666661</v>
      </c>
      <c r="I146" s="59"/>
      <c r="J146" s="59">
        <f>2021!BA113</f>
        <v>0</v>
      </c>
      <c r="K146" s="59"/>
      <c r="L146" s="59"/>
      <c r="M146" s="59"/>
      <c r="N146" s="59">
        <f>2021!BC113</f>
        <v>0</v>
      </c>
      <c r="O146" s="59">
        <f>'Добыча 2021'!F123</f>
        <v>1</v>
      </c>
      <c r="P146" s="59"/>
      <c r="Q146" s="59"/>
      <c r="R146" s="59"/>
      <c r="S146" s="59">
        <f>'Добыча 2021'!H123</f>
        <v>1</v>
      </c>
      <c r="T146" s="59">
        <f>'Добыча 2021'!G123</f>
        <v>0</v>
      </c>
      <c r="U146" s="59">
        <f t="shared" si="1357"/>
        <v>33.333333333333329</v>
      </c>
      <c r="V146" s="127">
        <f>2022!AU143</f>
        <v>7.4900000000000011</v>
      </c>
      <c r="W146" s="59">
        <f t="shared" si="1358"/>
        <v>7.0000000000000009</v>
      </c>
      <c r="X146" s="59">
        <f>2022!AX143</f>
        <v>7</v>
      </c>
      <c r="Y146" s="127">
        <f t="shared" si="1359"/>
        <v>6.5420560747663545</v>
      </c>
      <c r="Z146" s="59"/>
      <c r="AA146" s="59">
        <f>2022!BA143</f>
        <v>0</v>
      </c>
      <c r="AB146" s="59"/>
      <c r="AC146" s="59"/>
      <c r="AD146" s="59"/>
      <c r="AE146" s="128">
        <f>2022!BC143</f>
        <v>0</v>
      </c>
      <c r="AF146" s="115" t="str">
        <f t="shared" si="1348"/>
        <v/>
      </c>
      <c r="AG146" s="203"/>
      <c r="AH146" s="204">
        <f t="shared" si="1349"/>
        <v>2.0658364707018051</v>
      </c>
      <c r="AI146" s="204">
        <f t="shared" si="1350"/>
        <v>7</v>
      </c>
      <c r="AJ146" s="205">
        <f t="shared" si="1351"/>
        <v>7</v>
      </c>
      <c r="AK146" s="205" t="str">
        <f t="shared" si="1352"/>
        <v/>
      </c>
      <c r="AL146" s="205">
        <f t="shared" si="1353"/>
        <v>2</v>
      </c>
      <c r="AM146" s="205">
        <f t="shared" si="1354"/>
        <v>7</v>
      </c>
      <c r="AN146" s="206" t="str">
        <f t="shared" si="1355"/>
        <v xml:space="preserve">Вне норматива или не ОДОУ</v>
      </c>
      <c r="AO146" s="46" t="str">
        <f t="shared" si="1356"/>
        <v xml:space="preserve">Сумма не совпадает или не ОДОУ</v>
      </c>
      <c r="AP146" s="46" t="str">
        <f t="shared" si="1360"/>
        <v/>
      </c>
      <c r="AQ146" s="87"/>
    </row>
    <row r="147" ht="31.5" customHeight="1">
      <c r="A147" s="46">
        <v>115</v>
      </c>
      <c r="B147" s="72" t="s">
        <v>174</v>
      </c>
      <c r="C147" s="125">
        <f>2022!B144</f>
        <v>10.686999999999999</v>
      </c>
      <c r="D147" s="126">
        <f>2022!AM144</f>
        <v>42</v>
      </c>
      <c r="E147" s="126">
        <f>2022!AN144</f>
        <v>44</v>
      </c>
      <c r="F147" s="125">
        <f>2022!AQ144</f>
        <v>4.1171516796107426</v>
      </c>
      <c r="G147" s="59">
        <f>2021!AX114</f>
        <v>2</v>
      </c>
      <c r="H147" s="127">
        <f t="shared" si="1347"/>
        <v>4.7619047619047619</v>
      </c>
      <c r="I147" s="59"/>
      <c r="J147" s="59">
        <f>2021!BA114</f>
        <v>0</v>
      </c>
      <c r="K147" s="59"/>
      <c r="L147" s="59"/>
      <c r="M147" s="59"/>
      <c r="N147" s="59">
        <f>2021!BC114</f>
        <v>0</v>
      </c>
      <c r="O147" s="59">
        <f>'Добыча 2021'!F124</f>
        <v>0</v>
      </c>
      <c r="P147" s="59"/>
      <c r="Q147" s="59"/>
      <c r="R147" s="59"/>
      <c r="S147" s="59">
        <f>'Добыча 2021'!H124</f>
        <v>0</v>
      </c>
      <c r="T147" s="59">
        <f>'Добыча 2021'!G124</f>
        <v>0</v>
      </c>
      <c r="U147" s="59">
        <f t="shared" si="1357"/>
        <v>0</v>
      </c>
      <c r="V147" s="127">
        <f>2022!AU144</f>
        <v>3.52</v>
      </c>
      <c r="W147" s="59">
        <f t="shared" si="1358"/>
        <v>8</v>
      </c>
      <c r="X147" s="59">
        <f>2022!AX144</f>
        <v>3</v>
      </c>
      <c r="Y147" s="127">
        <f t="shared" si="1359"/>
        <v>6.8181818181818175</v>
      </c>
      <c r="Z147" s="59"/>
      <c r="AA147" s="59">
        <f>2022!BA144</f>
        <v>0</v>
      </c>
      <c r="AB147" s="59"/>
      <c r="AC147" s="59"/>
      <c r="AD147" s="59"/>
      <c r="AE147" s="128">
        <f>2022!BC144</f>
        <v>0</v>
      </c>
      <c r="AF147" s="115" t="str">
        <f t="shared" si="1348"/>
        <v/>
      </c>
      <c r="AG147" s="203"/>
      <c r="AH147" s="204">
        <f t="shared" si="1349"/>
        <v>4.1171516796107426</v>
      </c>
      <c r="AI147" s="204">
        <f t="shared" si="1350"/>
        <v>3</v>
      </c>
      <c r="AJ147" s="205">
        <f t="shared" si="1351"/>
        <v>8</v>
      </c>
      <c r="AK147" s="205" t="str">
        <f t="shared" si="1352"/>
        <v/>
      </c>
      <c r="AL147" s="205">
        <f t="shared" si="1353"/>
        <v>1</v>
      </c>
      <c r="AM147" s="205">
        <f t="shared" si="1354"/>
        <v>3</v>
      </c>
      <c r="AN147" s="206" t="str">
        <f t="shared" si="1355"/>
        <v xml:space="preserve">Вне норматива или не ОДОУ</v>
      </c>
      <c r="AO147" s="46" t="str">
        <f t="shared" si="1356"/>
        <v xml:space="preserve">Сумма не совпадает или не ОДОУ</v>
      </c>
      <c r="AP147" s="46" t="str">
        <f t="shared" si="1360"/>
        <v/>
      </c>
      <c r="AQ147" s="87"/>
    </row>
    <row r="148" ht="31.5">
      <c r="A148" s="46">
        <v>116</v>
      </c>
      <c r="B148" s="72" t="s">
        <v>178</v>
      </c>
      <c r="C148" s="125">
        <f>2022!B145</f>
        <v>127.137</v>
      </c>
      <c r="D148" s="126">
        <f>2022!AM145</f>
        <v>633</v>
      </c>
      <c r="E148" s="126">
        <f>2022!AN145</f>
        <v>638</v>
      </c>
      <c r="F148" s="125">
        <f>2022!AQ145</f>
        <v>5.0182087039964758</v>
      </c>
      <c r="G148" s="59">
        <f>2021!AX115</f>
        <v>50</v>
      </c>
      <c r="H148" s="127">
        <f t="shared" si="1347"/>
        <v>7.8988941548183256</v>
      </c>
      <c r="I148" s="59"/>
      <c r="J148" s="59">
        <f>2021!BA115</f>
        <v>7</v>
      </c>
      <c r="K148" s="59"/>
      <c r="L148" s="59"/>
      <c r="M148" s="59"/>
      <c r="N148" s="59">
        <f>2021!BC115</f>
        <v>15</v>
      </c>
      <c r="O148" s="59">
        <f>'Добыча 2021'!F125</f>
        <v>18</v>
      </c>
      <c r="P148" s="59"/>
      <c r="Q148" s="59"/>
      <c r="R148" s="59"/>
      <c r="S148" s="59">
        <f>'Добыча 2021'!H125</f>
        <v>13</v>
      </c>
      <c r="T148" s="59">
        <f>'Добыча 2021'!G125</f>
        <v>5</v>
      </c>
      <c r="U148" s="59">
        <f t="shared" si="1357"/>
        <v>36</v>
      </c>
      <c r="V148" s="127">
        <f>2022!AU145</f>
        <v>51.039999999999999</v>
      </c>
      <c r="W148" s="59">
        <f t="shared" si="1358"/>
        <v>8</v>
      </c>
      <c r="X148" s="59">
        <f>2022!AX145</f>
        <v>51</v>
      </c>
      <c r="Y148" s="127">
        <f t="shared" si="1359"/>
        <v>7.9937304075235112</v>
      </c>
      <c r="Z148" s="59"/>
      <c r="AA148" s="59">
        <f>2022!BA145</f>
        <v>5</v>
      </c>
      <c r="AB148" s="59"/>
      <c r="AC148" s="59"/>
      <c r="AD148" s="59">
        <f t="shared" si="1346"/>
        <v>30</v>
      </c>
      <c r="AE148" s="128">
        <f>2022!BC145</f>
        <v>16</v>
      </c>
      <c r="AF148" s="115" t="str">
        <f t="shared" si="1348"/>
        <v/>
      </c>
      <c r="AG148" s="203"/>
      <c r="AH148" s="204">
        <f t="shared" si="1349"/>
        <v>5.0182087039964758</v>
      </c>
      <c r="AI148" s="204">
        <f t="shared" si="1350"/>
        <v>51</v>
      </c>
      <c r="AJ148" s="205">
        <f t="shared" si="1351"/>
        <v>8</v>
      </c>
      <c r="AK148" s="205" t="str">
        <f t="shared" si="1352"/>
        <v/>
      </c>
      <c r="AL148" s="205">
        <f t="shared" si="1353"/>
        <v>15</v>
      </c>
      <c r="AM148" s="205">
        <f t="shared" si="1354"/>
        <v>51</v>
      </c>
      <c r="AN148" s="206" t="str">
        <f t="shared" si="1355"/>
        <v/>
      </c>
      <c r="AO148" s="46" t="str">
        <f t="shared" si="1356"/>
        <v/>
      </c>
      <c r="AP148" s="46" t="str">
        <f t="shared" si="1360"/>
        <v/>
      </c>
      <c r="AQ148" s="87"/>
    </row>
    <row r="149" ht="94.5">
      <c r="A149" s="46">
        <v>117</v>
      </c>
      <c r="B149" s="64" t="s">
        <v>177</v>
      </c>
      <c r="C149" s="125">
        <f>2022!B146</f>
        <v>119.479</v>
      </c>
      <c r="D149" s="126">
        <f>2022!AM146</f>
        <v>125</v>
      </c>
      <c r="E149" s="126">
        <f>2022!AN146</f>
        <v>159</v>
      </c>
      <c r="F149" s="125">
        <f>2022!AQ146</f>
        <v>1.3307777935871576</v>
      </c>
      <c r="G149" s="59">
        <f>2021!AX116</f>
        <v>6</v>
      </c>
      <c r="H149" s="127">
        <f t="shared" si="1347"/>
        <v>4.7999999999999998</v>
      </c>
      <c r="I149" s="62"/>
      <c r="J149" s="59">
        <f>2021!BA116</f>
        <v>0</v>
      </c>
      <c r="K149" s="62"/>
      <c r="L149" s="132"/>
      <c r="M149" s="59"/>
      <c r="N149" s="59">
        <f>2021!BC116</f>
        <v>0</v>
      </c>
      <c r="O149" s="59">
        <f>'Добыча 2021'!F126</f>
        <v>0</v>
      </c>
      <c r="P149" s="59"/>
      <c r="Q149" s="59"/>
      <c r="R149" s="59"/>
      <c r="S149" s="59">
        <f>'Добыча 2021'!H126</f>
        <v>0</v>
      </c>
      <c r="T149" s="59">
        <f>'Добыча 2021'!G126</f>
        <v>0</v>
      </c>
      <c r="U149" s="59">
        <f t="shared" si="1357"/>
        <v>0</v>
      </c>
      <c r="V149" s="127">
        <f>2022!AU146</f>
        <v>7.9500000000000002</v>
      </c>
      <c r="W149" s="59">
        <f t="shared" si="1358"/>
        <v>5</v>
      </c>
      <c r="X149" s="59">
        <f>2022!AX146</f>
        <v>7</v>
      </c>
      <c r="Y149" s="127">
        <f t="shared" si="1359"/>
        <v>4.4025157232704402</v>
      </c>
      <c r="Z149" s="59"/>
      <c r="AA149" s="59">
        <f>2022!BA146</f>
        <v>0</v>
      </c>
      <c r="AB149" s="59"/>
      <c r="AC149" s="59"/>
      <c r="AD149" s="59"/>
      <c r="AE149" s="128">
        <f>2022!BC146</f>
        <v>0</v>
      </c>
      <c r="AF149" s="115" t="str">
        <f t="shared" si="1348"/>
        <v/>
      </c>
      <c r="AG149" s="203"/>
      <c r="AH149" s="204">
        <f t="shared" si="1349"/>
        <v>1.3307777935871576</v>
      </c>
      <c r="AI149" s="204">
        <f t="shared" si="1350"/>
        <v>7</v>
      </c>
      <c r="AJ149" s="205">
        <f t="shared" si="1351"/>
        <v>5</v>
      </c>
      <c r="AK149" s="205" t="str">
        <f t="shared" si="1352"/>
        <v/>
      </c>
      <c r="AL149" s="205">
        <f t="shared" si="1353"/>
        <v>2</v>
      </c>
      <c r="AM149" s="205">
        <f t="shared" si="1354"/>
        <v>7</v>
      </c>
      <c r="AN149" s="206" t="str">
        <f t="shared" si="1355"/>
        <v xml:space="preserve">Вне норматива или не ОДОУ</v>
      </c>
      <c r="AO149" s="46" t="str">
        <f t="shared" si="1356"/>
        <v xml:space="preserve">Сумма не совпадает или не ОДОУ</v>
      </c>
      <c r="AP149" s="46" t="str">
        <f t="shared" si="1360"/>
        <v/>
      </c>
      <c r="AQ149" s="87"/>
    </row>
    <row r="150" ht="94.5">
      <c r="A150" s="46">
        <v>118</v>
      </c>
      <c r="B150" s="72" t="s">
        <v>330</v>
      </c>
      <c r="C150" s="125">
        <f>2022!B147</f>
        <v>19.553999999999998</v>
      </c>
      <c r="D150" s="126">
        <f>2022!AM147</f>
        <v>56</v>
      </c>
      <c r="E150" s="126">
        <f>2022!AN147</f>
        <v>63</v>
      </c>
      <c r="F150" s="125">
        <f>2022!AQ147</f>
        <v>3.221847192390304</v>
      </c>
      <c r="G150" s="59">
        <f>2021!AX117</f>
        <v>3</v>
      </c>
      <c r="H150" s="127">
        <f t="shared" si="1347"/>
        <v>5.3571428571428568</v>
      </c>
      <c r="I150" s="59"/>
      <c r="J150" s="59">
        <f>2021!BA117</f>
        <v>0</v>
      </c>
      <c r="K150" s="59"/>
      <c r="L150" s="59"/>
      <c r="M150" s="59"/>
      <c r="N150" s="59">
        <f>2021!BC117</f>
        <v>0</v>
      </c>
      <c r="O150" s="59">
        <f>'Добыча 2021'!F127</f>
        <v>3</v>
      </c>
      <c r="P150" s="59"/>
      <c r="Q150" s="59"/>
      <c r="R150" s="59"/>
      <c r="S150" s="59">
        <f>'Добыча 2021'!H127</f>
        <v>2</v>
      </c>
      <c r="T150" s="59">
        <f>'Добыча 2021'!G127</f>
        <v>1</v>
      </c>
      <c r="U150" s="59">
        <f t="shared" si="1357"/>
        <v>100</v>
      </c>
      <c r="V150" s="127">
        <f>2022!AU147</f>
        <v>4.4100000000000001</v>
      </c>
      <c r="W150" s="59">
        <f t="shared" si="1358"/>
        <v>7.0000000000000009</v>
      </c>
      <c r="X150" s="59">
        <f>2022!AX147</f>
        <v>4</v>
      </c>
      <c r="Y150" s="127">
        <f t="shared" si="1359"/>
        <v>6.3492063492063489</v>
      </c>
      <c r="Z150" s="59"/>
      <c r="AA150" s="59">
        <f>2022!BA147</f>
        <v>0</v>
      </c>
      <c r="AB150" s="59"/>
      <c r="AC150" s="59"/>
      <c r="AD150" s="59"/>
      <c r="AE150" s="128">
        <f>2022!BC147</f>
        <v>0</v>
      </c>
      <c r="AF150" s="115" t="str">
        <f t="shared" si="1348"/>
        <v/>
      </c>
      <c r="AG150" s="203"/>
      <c r="AH150" s="204">
        <f t="shared" si="1349"/>
        <v>3.221847192390304</v>
      </c>
      <c r="AI150" s="204">
        <f t="shared" si="1350"/>
        <v>4</v>
      </c>
      <c r="AJ150" s="205">
        <f t="shared" si="1351"/>
        <v>7</v>
      </c>
      <c r="AK150" s="205" t="str">
        <f t="shared" si="1352"/>
        <v/>
      </c>
      <c r="AL150" s="205">
        <f t="shared" si="1353"/>
        <v>1</v>
      </c>
      <c r="AM150" s="205">
        <f t="shared" si="1354"/>
        <v>4</v>
      </c>
      <c r="AN150" s="206" t="str">
        <f t="shared" si="1355"/>
        <v xml:space="preserve">Вне норматива или не ОДОУ</v>
      </c>
      <c r="AO150" s="46" t="str">
        <f t="shared" si="1356"/>
        <v xml:space="preserve">Сумма не совпадает или не ОДОУ</v>
      </c>
      <c r="AP150" s="46" t="str">
        <f t="shared" si="1360"/>
        <v/>
      </c>
      <c r="AQ150" s="87"/>
    </row>
    <row r="151" ht="18.75">
      <c r="A151" s="46"/>
      <c r="B151" s="61" t="s">
        <v>180</v>
      </c>
      <c r="C151" s="131"/>
      <c r="D151" s="130"/>
      <c r="E151" s="130"/>
      <c r="F151" s="131"/>
      <c r="G151" s="59"/>
      <c r="H151" s="127"/>
      <c r="I151" s="59"/>
      <c r="J151" s="59"/>
      <c r="K151" s="59"/>
      <c r="L151" s="59"/>
      <c r="M151" s="71"/>
      <c r="N151" s="59"/>
      <c r="O151" s="71"/>
      <c r="P151" s="71"/>
      <c r="Q151" s="71"/>
      <c r="R151" s="71"/>
      <c r="S151" s="71"/>
      <c r="T151" s="71"/>
      <c r="U151" s="59"/>
      <c r="V151" s="144"/>
      <c r="W151" s="59"/>
      <c r="X151" s="71"/>
      <c r="Y151" s="127"/>
      <c r="Z151" s="71"/>
      <c r="AA151" s="71"/>
      <c r="AB151" s="71"/>
      <c r="AC151" s="71"/>
      <c r="AD151" s="59"/>
      <c r="AE151" s="71"/>
      <c r="AF151" s="115" t="str">
        <f t="shared" si="1348"/>
        <v/>
      </c>
      <c r="AG151" s="203"/>
      <c r="AH151" s="204" t="str">
        <f t="shared" si="1349"/>
        <v/>
      </c>
      <c r="AI151" s="204" t="str">
        <f t="shared" si="1350"/>
        <v/>
      </c>
      <c r="AJ151" s="205" t="str">
        <f t="shared" si="1351"/>
        <v/>
      </c>
      <c r="AK151" s="205" t="str">
        <f t="shared" si="1352"/>
        <v/>
      </c>
      <c r="AL151" s="205" t="str">
        <f t="shared" si="1353"/>
        <v/>
      </c>
      <c r="AM151" s="205" t="str">
        <f t="shared" si="1354"/>
        <v/>
      </c>
      <c r="AN151" s="206" t="str">
        <f t="shared" si="1355"/>
        <v/>
      </c>
      <c r="AO151" s="46" t="str">
        <f t="shared" si="1356"/>
        <v/>
      </c>
      <c r="AP151" s="46" t="str">
        <f t="shared" si="1360"/>
        <v/>
      </c>
      <c r="AQ151" s="87"/>
    </row>
    <row r="152" ht="31.5">
      <c r="A152" s="46">
        <v>119</v>
      </c>
      <c r="B152" s="72" t="s">
        <v>185</v>
      </c>
      <c r="C152" s="125">
        <f>2022!B149</f>
        <v>1372</v>
      </c>
      <c r="D152" s="126">
        <f>2022!AM149</f>
        <v>2145</v>
      </c>
      <c r="E152" s="126">
        <f>2022!AN149</f>
        <v>1152</v>
      </c>
      <c r="F152" s="125">
        <f>2022!AQ149</f>
        <v>0.83965014577259478</v>
      </c>
      <c r="G152" s="59">
        <f>2021!AX119</f>
        <v>50</v>
      </c>
      <c r="H152" s="127">
        <f t="shared" si="1347"/>
        <v>2.3310023310023311</v>
      </c>
      <c r="I152" s="59"/>
      <c r="J152" s="59">
        <f>2021!BA119</f>
        <v>7</v>
      </c>
      <c r="K152" s="59"/>
      <c r="L152" s="59"/>
      <c r="M152" s="59"/>
      <c r="N152" s="59">
        <f>2021!BC119</f>
        <v>15</v>
      </c>
      <c r="O152" s="59">
        <f>'Добыча 2021'!F129</f>
        <v>13</v>
      </c>
      <c r="P152" s="59"/>
      <c r="Q152" s="59"/>
      <c r="R152" s="59"/>
      <c r="S152" s="59">
        <f>'Добыча 2021'!H129</f>
        <v>9</v>
      </c>
      <c r="T152" s="59">
        <f>'Добыча 2021'!G129</f>
        <v>4</v>
      </c>
      <c r="U152" s="59">
        <f t="shared" si="1357"/>
        <v>26</v>
      </c>
      <c r="V152" s="127">
        <f>2022!AU149</f>
        <v>34.560000000000002</v>
      </c>
      <c r="W152" s="59">
        <f t="shared" si="1358"/>
        <v>3.0000000000000004</v>
      </c>
      <c r="X152" s="59">
        <f>2022!AX149</f>
        <v>34</v>
      </c>
      <c r="Y152" s="127">
        <f t="shared" si="1359"/>
        <v>2.9513888888888888</v>
      </c>
      <c r="Z152" s="59"/>
      <c r="AA152" s="59">
        <f>2022!BA149</f>
        <v>2</v>
      </c>
      <c r="AB152" s="59"/>
      <c r="AC152" s="59"/>
      <c r="AD152" s="59">
        <f t="shared" si="1346"/>
        <v>21</v>
      </c>
      <c r="AE152" s="128">
        <f>2022!BC149</f>
        <v>11</v>
      </c>
      <c r="AF152" s="115" t="str">
        <f t="shared" si="1348"/>
        <v/>
      </c>
      <c r="AG152" s="203"/>
      <c r="AH152" s="204">
        <f t="shared" si="1349"/>
        <v>0.83965014577259478</v>
      </c>
      <c r="AI152" s="204" t="e">
        <f t="shared" si="1350"/>
        <v>#NAME?</v>
      </c>
      <c r="AJ152" s="205">
        <f t="shared" si="1351"/>
        <v>3</v>
      </c>
      <c r="AK152" s="205" t="str">
        <f t="shared" si="1352"/>
        <v/>
      </c>
      <c r="AL152" s="205">
        <f t="shared" si="1353"/>
        <v>10</v>
      </c>
      <c r="AM152" s="205">
        <f t="shared" si="1354"/>
        <v>34</v>
      </c>
      <c r="AN152" s="206" t="str">
        <f t="shared" si="1355"/>
        <v/>
      </c>
      <c r="AO152" s="46" t="str">
        <f t="shared" si="1356"/>
        <v/>
      </c>
      <c r="AP152" s="46" t="str">
        <f t="shared" si="1360"/>
        <v/>
      </c>
      <c r="AQ152" s="87"/>
    </row>
    <row r="153" ht="31.5">
      <c r="A153" s="46">
        <v>120</v>
      </c>
      <c r="B153" s="72" t="s">
        <v>331</v>
      </c>
      <c r="C153" s="125">
        <f>2022!B150</f>
        <v>187.15000000000001</v>
      </c>
      <c r="D153" s="126">
        <f>2022!AM150</f>
        <v>0</v>
      </c>
      <c r="E153" s="126">
        <f>2022!AN150</f>
        <v>0</v>
      </c>
      <c r="F153" s="125">
        <f>2022!AQ150</f>
        <v>0</v>
      </c>
      <c r="G153" s="59">
        <f>2021!AX120</f>
        <v>0</v>
      </c>
      <c r="H153" s="127">
        <f t="shared" si="1347"/>
        <v>0</v>
      </c>
      <c r="I153" s="59"/>
      <c r="J153" s="59">
        <f>2021!BA120</f>
        <v>0</v>
      </c>
      <c r="K153" s="59"/>
      <c r="L153" s="59"/>
      <c r="M153" s="59"/>
      <c r="N153" s="59">
        <f>2021!BC120</f>
        <v>0</v>
      </c>
      <c r="O153" s="59">
        <f>'Добыча 2021'!F130</f>
        <v>0</v>
      </c>
      <c r="P153" s="59"/>
      <c r="Q153" s="59"/>
      <c r="R153" s="59"/>
      <c r="S153" s="59">
        <f>'Добыча 2021'!H130</f>
        <v>0</v>
      </c>
      <c r="T153" s="59">
        <f>'Добыча 2021'!G130</f>
        <v>0</v>
      </c>
      <c r="U153" s="59">
        <f t="shared" si="1357"/>
        <v>0</v>
      </c>
      <c r="V153" s="127">
        <f>2022!AU150</f>
        <v>0</v>
      </c>
      <c r="W153" s="59">
        <f t="shared" si="1358"/>
        <v>0</v>
      </c>
      <c r="X153" s="59">
        <f>2022!AX150</f>
        <v>0</v>
      </c>
      <c r="Y153" s="127">
        <f t="shared" si="1359"/>
        <v>0</v>
      </c>
      <c r="Z153" s="59"/>
      <c r="AA153" s="59">
        <f>2022!BA150</f>
        <v>0</v>
      </c>
      <c r="AB153" s="59"/>
      <c r="AC153" s="59"/>
      <c r="AD153" s="59"/>
      <c r="AE153" s="128">
        <f>2022!BC150</f>
        <v>0</v>
      </c>
      <c r="AF153" s="115" t="str">
        <f t="shared" si="1348"/>
        <v/>
      </c>
      <c r="AG153" s="203"/>
      <c r="AH153" s="204">
        <f t="shared" si="1349"/>
        <v>0</v>
      </c>
      <c r="AI153" s="204" t="e">
        <f t="shared" si="1350"/>
        <v>#NAME?</v>
      </c>
      <c r="AJ153" s="205">
        <f t="shared" si="1351"/>
        <v>3</v>
      </c>
      <c r="AK153" s="205" t="str">
        <f t="shared" si="1352"/>
        <v/>
      </c>
      <c r="AL153" s="205">
        <f t="shared" si="1353"/>
        <v>0</v>
      </c>
      <c r="AM153" s="205">
        <f t="shared" si="1354"/>
        <v>0</v>
      </c>
      <c r="AN153" s="206" t="str">
        <f t="shared" si="1355"/>
        <v/>
      </c>
      <c r="AO153" s="46" t="str">
        <f t="shared" si="1356"/>
        <v/>
      </c>
      <c r="AP153" s="46" t="str">
        <f t="shared" si="1360"/>
        <v/>
      </c>
      <c r="AQ153" s="87"/>
    </row>
    <row r="154" ht="48" customHeight="1">
      <c r="A154" s="46">
        <v>121</v>
      </c>
      <c r="B154" s="72" t="s">
        <v>332</v>
      </c>
      <c r="C154" s="125">
        <f>2022!B151</f>
        <v>363.30000000000001</v>
      </c>
      <c r="D154" s="126">
        <f>2022!AM151</f>
        <v>3423</v>
      </c>
      <c r="E154" s="126">
        <f>2022!AN151</f>
        <v>3451</v>
      </c>
      <c r="F154" s="125">
        <f>2022!AQ151</f>
        <v>9.4990366088631983</v>
      </c>
      <c r="G154" s="59">
        <f>2021!AX121</f>
        <v>88</v>
      </c>
      <c r="H154" s="127">
        <f t="shared" si="1347"/>
        <v>2.5708442886356995</v>
      </c>
      <c r="I154" s="59"/>
      <c r="J154" s="59">
        <f>2021!BA121</f>
        <v>0</v>
      </c>
      <c r="K154" s="59"/>
      <c r="L154" s="59"/>
      <c r="M154" s="59"/>
      <c r="N154" s="59">
        <f>2021!BC121</f>
        <v>0</v>
      </c>
      <c r="O154" s="59">
        <f>'Добыча 2021'!F131</f>
        <v>32</v>
      </c>
      <c r="P154" s="59"/>
      <c r="Q154" s="59"/>
      <c r="R154" s="59"/>
      <c r="S154" s="59">
        <f>'Добыча 2021'!H131</f>
        <v>22</v>
      </c>
      <c r="T154" s="59">
        <f>'Добыча 2021'!G131</f>
        <v>10</v>
      </c>
      <c r="U154" s="59">
        <f t="shared" si="1357"/>
        <v>36.363636363636367</v>
      </c>
      <c r="V154" s="127">
        <f>2022!AU151</f>
        <v>414.12</v>
      </c>
      <c r="W154" s="59">
        <f t="shared" si="1358"/>
        <v>12</v>
      </c>
      <c r="X154" s="59">
        <f>2022!AX151</f>
        <v>100</v>
      </c>
      <c r="Y154" s="127">
        <f t="shared" si="1359"/>
        <v>2.8977108084613157</v>
      </c>
      <c r="Z154" s="59"/>
      <c r="AA154" s="59">
        <f>2022!BA151</f>
        <v>0</v>
      </c>
      <c r="AB154" s="59"/>
      <c r="AC154" s="59"/>
      <c r="AD154" s="59"/>
      <c r="AE154" s="128">
        <f>2022!BC151</f>
        <v>0</v>
      </c>
      <c r="AF154" s="115" t="str">
        <f t="shared" si="1348"/>
        <v/>
      </c>
      <c r="AG154" s="203"/>
      <c r="AH154" s="204">
        <f t="shared" si="1349"/>
        <v>9.4990366088631983</v>
      </c>
      <c r="AI154" s="204" t="e">
        <f t="shared" si="1350"/>
        <v>#NAME?</v>
      </c>
      <c r="AJ154" s="205">
        <f t="shared" si="1351"/>
        <v>12</v>
      </c>
      <c r="AK154" s="205" t="str">
        <f t="shared" si="1352"/>
        <v/>
      </c>
      <c r="AL154" s="205">
        <f t="shared" si="1353"/>
        <v>30</v>
      </c>
      <c r="AM154" s="205">
        <f t="shared" si="1354"/>
        <v>100</v>
      </c>
      <c r="AN154" s="206" t="str">
        <f t="shared" si="1355"/>
        <v xml:space="preserve">Вне норматива или не ОДОУ</v>
      </c>
      <c r="AO154" s="46" t="str">
        <f t="shared" si="1356"/>
        <v xml:space="preserve">Сумма не совпадает или не ОДОУ</v>
      </c>
      <c r="AP154" s="46" t="str">
        <f t="shared" si="1360"/>
        <v/>
      </c>
      <c r="AQ154" s="87"/>
    </row>
    <row r="155" ht="47.25" customHeight="1">
      <c r="A155" s="46">
        <v>122</v>
      </c>
      <c r="B155" s="72" t="s">
        <v>333</v>
      </c>
      <c r="C155" s="125">
        <f>2022!B152</f>
        <v>394</v>
      </c>
      <c r="D155" s="126">
        <f>2022!AM152</f>
        <v>372</v>
      </c>
      <c r="E155" s="126">
        <f>2022!AN152</f>
        <v>437</v>
      </c>
      <c r="F155" s="125">
        <f>2022!AQ152</f>
        <v>1.1091370558375635</v>
      </c>
      <c r="G155" s="59">
        <f>2021!AX122</f>
        <v>11</v>
      </c>
      <c r="H155" s="127">
        <f t="shared" si="1347"/>
        <v>2.956989247311828</v>
      </c>
      <c r="I155" s="59"/>
      <c r="J155" s="59">
        <f>2021!BA122</f>
        <v>0</v>
      </c>
      <c r="K155" s="59"/>
      <c r="L155" s="59"/>
      <c r="M155" s="59"/>
      <c r="N155" s="59">
        <f>2021!BC122</f>
        <v>0</v>
      </c>
      <c r="O155" s="59">
        <f>'Добыча 2021'!F132</f>
        <v>3</v>
      </c>
      <c r="P155" s="59"/>
      <c r="Q155" s="59"/>
      <c r="R155" s="59"/>
      <c r="S155" s="59">
        <f>'Добыча 2021'!H132</f>
        <v>3</v>
      </c>
      <c r="T155" s="59">
        <f>'Добыча 2021'!G132</f>
        <v>0</v>
      </c>
      <c r="U155" s="59">
        <f t="shared" si="1357"/>
        <v>27.27272727272727</v>
      </c>
      <c r="V155" s="127">
        <f>2022!AU152</f>
        <v>21.850000000000001</v>
      </c>
      <c r="W155" s="59">
        <f t="shared" si="1358"/>
        <v>5</v>
      </c>
      <c r="X155" s="59">
        <f>2022!AX152</f>
        <v>21</v>
      </c>
      <c r="Y155" s="127">
        <f t="shared" si="1359"/>
        <v>4.805491990846682</v>
      </c>
      <c r="Z155" s="59"/>
      <c r="AA155" s="59">
        <f>2022!BA152</f>
        <v>0</v>
      </c>
      <c r="AB155" s="59"/>
      <c r="AC155" s="59"/>
      <c r="AD155" s="59"/>
      <c r="AE155" s="128">
        <f>2022!BC152</f>
        <v>0</v>
      </c>
      <c r="AF155" s="115" t="str">
        <f t="shared" si="1348"/>
        <v/>
      </c>
      <c r="AG155" s="203"/>
      <c r="AH155" s="204">
        <f t="shared" si="1349"/>
        <v>1.1091370558375635</v>
      </c>
      <c r="AI155" s="204" t="e">
        <f t="shared" si="1350"/>
        <v>#NAME?</v>
      </c>
      <c r="AJ155" s="205">
        <f t="shared" si="1351"/>
        <v>5</v>
      </c>
      <c r="AK155" s="205" t="str">
        <f t="shared" si="1352"/>
        <v/>
      </c>
      <c r="AL155" s="205">
        <f t="shared" si="1353"/>
        <v>6</v>
      </c>
      <c r="AM155" s="205">
        <f t="shared" si="1354"/>
        <v>21</v>
      </c>
      <c r="AN155" s="206" t="str">
        <f t="shared" si="1355"/>
        <v xml:space="preserve">Вне норматива или не ОДОУ</v>
      </c>
      <c r="AO155" s="46" t="str">
        <f t="shared" si="1356"/>
        <v xml:space="preserve">Сумма не совпадает или не ОДОУ</v>
      </c>
      <c r="AP155" s="46" t="str">
        <f t="shared" si="1360"/>
        <v/>
      </c>
      <c r="AQ155" s="87"/>
    </row>
    <row r="156" ht="94.5">
      <c r="A156" s="46">
        <v>123</v>
      </c>
      <c r="B156" s="72" t="s">
        <v>182</v>
      </c>
      <c r="C156" s="125">
        <f>2022!B153</f>
        <v>193</v>
      </c>
      <c r="D156" s="126">
        <f>2022!AM153</f>
        <v>218</v>
      </c>
      <c r="E156" s="126">
        <f>2022!AN153</f>
        <v>274</v>
      </c>
      <c r="F156" s="125">
        <f>2022!AQ153</f>
        <v>1.4196891191709844</v>
      </c>
      <c r="G156" s="59">
        <f>2021!AX123</f>
        <v>10</v>
      </c>
      <c r="H156" s="127">
        <f t="shared" si="1347"/>
        <v>4.5871559633027523</v>
      </c>
      <c r="I156" s="59"/>
      <c r="J156" s="59">
        <f>2021!BA123</f>
        <v>0</v>
      </c>
      <c r="K156" s="59"/>
      <c r="L156" s="59"/>
      <c r="M156" s="59"/>
      <c r="N156" s="59">
        <f>2021!BC123</f>
        <v>0</v>
      </c>
      <c r="O156" s="59">
        <f>'Добыча 2021'!F133</f>
        <v>5</v>
      </c>
      <c r="P156" s="59"/>
      <c r="Q156" s="59"/>
      <c r="R156" s="59"/>
      <c r="S156" s="59">
        <f>'Добыча 2021'!H133</f>
        <v>5</v>
      </c>
      <c r="T156" s="59">
        <f>'Добыча 2021'!G133</f>
        <v>0</v>
      </c>
      <c r="U156" s="59">
        <f t="shared" si="1357"/>
        <v>50</v>
      </c>
      <c r="V156" s="127">
        <f>2022!AU153</f>
        <v>13.700000000000001</v>
      </c>
      <c r="W156" s="59">
        <f t="shared" si="1358"/>
        <v>5</v>
      </c>
      <c r="X156" s="59">
        <f>2022!AX153</f>
        <v>13</v>
      </c>
      <c r="Y156" s="127">
        <f t="shared" si="1359"/>
        <v>4.7445255474452548</v>
      </c>
      <c r="Z156" s="59"/>
      <c r="AA156" s="59">
        <f>2022!BA153</f>
        <v>0</v>
      </c>
      <c r="AB156" s="59"/>
      <c r="AC156" s="59"/>
      <c r="AD156" s="59"/>
      <c r="AE156" s="128">
        <f>2022!BC153</f>
        <v>0</v>
      </c>
      <c r="AF156" s="115" t="str">
        <f t="shared" si="1348"/>
        <v/>
      </c>
      <c r="AG156" s="203"/>
      <c r="AH156" s="204">
        <f t="shared" si="1349"/>
        <v>1.4196891191709844</v>
      </c>
      <c r="AI156" s="204" t="e">
        <f t="shared" si="1350"/>
        <v>#NAME?</v>
      </c>
      <c r="AJ156" s="205">
        <f t="shared" si="1351"/>
        <v>5</v>
      </c>
      <c r="AK156" s="205" t="str">
        <f t="shared" si="1352"/>
        <v/>
      </c>
      <c r="AL156" s="205">
        <f t="shared" si="1353"/>
        <v>3</v>
      </c>
      <c r="AM156" s="205">
        <f t="shared" si="1354"/>
        <v>13</v>
      </c>
      <c r="AN156" s="206" t="str">
        <f t="shared" si="1355"/>
        <v xml:space="preserve">Вне норматива или не ОДОУ</v>
      </c>
      <c r="AO156" s="46" t="str">
        <f t="shared" si="1356"/>
        <v xml:space="preserve">Сумма не совпадает или не ОДОУ</v>
      </c>
      <c r="AP156" s="46" t="str">
        <f t="shared" si="1360"/>
        <v/>
      </c>
      <c r="AQ156" s="87"/>
    </row>
    <row r="157" ht="94.5">
      <c r="A157" s="46">
        <v>124</v>
      </c>
      <c r="B157" s="72" t="s">
        <v>334</v>
      </c>
      <c r="C157" s="125">
        <f>2022!B154</f>
        <v>264.69999999999999</v>
      </c>
      <c r="D157" s="126">
        <f>2022!AM154</f>
        <v>531</v>
      </c>
      <c r="E157" s="126">
        <f>2022!AN154</f>
        <v>314</v>
      </c>
      <c r="F157" s="125">
        <f>2022!AQ154</f>
        <v>1.1862485833018512</v>
      </c>
      <c r="G157" s="59">
        <f>2021!AX124</f>
        <v>26</v>
      </c>
      <c r="H157" s="127">
        <f t="shared" si="1347"/>
        <v>4.8964218455743875</v>
      </c>
      <c r="I157" s="62"/>
      <c r="J157" s="59">
        <f>2021!BA124</f>
        <v>0</v>
      </c>
      <c r="K157" s="62"/>
      <c r="L157" s="132"/>
      <c r="M157" s="59"/>
      <c r="N157" s="59">
        <f>2021!BC124</f>
        <v>0</v>
      </c>
      <c r="O157" s="59">
        <f>'Добыча 2021'!F134</f>
        <v>1</v>
      </c>
      <c r="P157" s="59"/>
      <c r="Q157" s="59"/>
      <c r="R157" s="59"/>
      <c r="S157" s="59">
        <f>'Добыча 2021'!H134</f>
        <v>1</v>
      </c>
      <c r="T157" s="59">
        <f>'Добыча 2021'!G134</f>
        <v>0</v>
      </c>
      <c r="U157" s="59">
        <f t="shared" si="1357"/>
        <v>3.8461538461538463</v>
      </c>
      <c r="V157" s="127">
        <f>2022!AU154</f>
        <v>15.700000000000001</v>
      </c>
      <c r="W157" s="59">
        <f t="shared" si="1358"/>
        <v>5</v>
      </c>
      <c r="X157" s="59">
        <f>2022!AX154</f>
        <v>15</v>
      </c>
      <c r="Y157" s="127">
        <f t="shared" si="1359"/>
        <v>4.7770700636942678</v>
      </c>
      <c r="Z157" s="59"/>
      <c r="AA157" s="59">
        <f>2022!BA154</f>
        <v>0</v>
      </c>
      <c r="AB157" s="59"/>
      <c r="AC157" s="59"/>
      <c r="AD157" s="59"/>
      <c r="AE157" s="128">
        <f>2022!BC154</f>
        <v>0</v>
      </c>
      <c r="AF157" s="115" t="str">
        <f t="shared" si="1348"/>
        <v/>
      </c>
      <c r="AG157" s="203"/>
      <c r="AH157" s="204">
        <f t="shared" si="1349"/>
        <v>1.1862485833018512</v>
      </c>
      <c r="AI157" s="204" t="e">
        <f t="shared" si="1350"/>
        <v>#NAME?</v>
      </c>
      <c r="AJ157" s="205">
        <f t="shared" si="1351"/>
        <v>5</v>
      </c>
      <c r="AK157" s="205" t="str">
        <f t="shared" si="1352"/>
        <v/>
      </c>
      <c r="AL157" s="205">
        <f t="shared" si="1353"/>
        <v>4</v>
      </c>
      <c r="AM157" s="205">
        <f t="shared" si="1354"/>
        <v>15</v>
      </c>
      <c r="AN157" s="206" t="str">
        <f t="shared" si="1355"/>
        <v xml:space="preserve">Вне норматива или не ОДОУ</v>
      </c>
      <c r="AO157" s="46" t="str">
        <f t="shared" si="1356"/>
        <v xml:space="preserve">Сумма не совпадает или не ОДОУ</v>
      </c>
      <c r="AP157" s="46" t="str">
        <f t="shared" si="1360"/>
        <v/>
      </c>
      <c r="AQ157" s="87"/>
    </row>
    <row r="158" ht="31.5">
      <c r="A158" s="46">
        <v>125</v>
      </c>
      <c r="B158" s="72" t="s">
        <v>335</v>
      </c>
      <c r="C158" s="125">
        <f>2022!B155</f>
        <v>93.555000000000007</v>
      </c>
      <c r="D158" s="126">
        <f>2022!AM155</f>
        <v>0</v>
      </c>
      <c r="E158" s="126">
        <f>2022!AN155</f>
        <v>0</v>
      </c>
      <c r="F158" s="125">
        <f>2022!AQ155</f>
        <v>0</v>
      </c>
      <c r="G158" s="59">
        <f>2021!AX125</f>
        <v>0</v>
      </c>
      <c r="H158" s="127">
        <f t="shared" si="1347"/>
        <v>0</v>
      </c>
      <c r="I158" s="59"/>
      <c r="J158" s="59">
        <f>2021!BA125</f>
        <v>0</v>
      </c>
      <c r="K158" s="59"/>
      <c r="L158" s="59"/>
      <c r="M158" s="59"/>
      <c r="N158" s="59">
        <f>2021!BC125</f>
        <v>0</v>
      </c>
      <c r="O158" s="59">
        <f>'Добыча 2021'!F135</f>
        <v>0</v>
      </c>
      <c r="P158" s="59"/>
      <c r="Q158" s="59"/>
      <c r="R158" s="59"/>
      <c r="S158" s="59">
        <f>'Добыча 2021'!H135</f>
        <v>0</v>
      </c>
      <c r="T158" s="59">
        <f>'Добыча 2021'!G135</f>
        <v>0</v>
      </c>
      <c r="U158" s="59">
        <f t="shared" si="1357"/>
        <v>0</v>
      </c>
      <c r="V158" s="127">
        <f>2022!AU155</f>
        <v>0</v>
      </c>
      <c r="W158" s="59">
        <f t="shared" si="1358"/>
        <v>0</v>
      </c>
      <c r="X158" s="59">
        <f>2022!AX155</f>
        <v>0</v>
      </c>
      <c r="Y158" s="127">
        <f t="shared" si="1359"/>
        <v>0</v>
      </c>
      <c r="Z158" s="59"/>
      <c r="AA158" s="59">
        <f>2022!BA155</f>
        <v>0</v>
      </c>
      <c r="AB158" s="59"/>
      <c r="AC158" s="59"/>
      <c r="AD158" s="59"/>
      <c r="AE158" s="128">
        <f>2022!BC155</f>
        <v>0</v>
      </c>
      <c r="AF158" s="115" t="str">
        <f t="shared" si="1348"/>
        <v/>
      </c>
      <c r="AG158" s="203"/>
      <c r="AH158" s="204">
        <f t="shared" si="1349"/>
        <v>0</v>
      </c>
      <c r="AI158" s="204" t="e">
        <f t="shared" si="1350"/>
        <v>#NAME?</v>
      </c>
      <c r="AJ158" s="205">
        <f t="shared" si="1351"/>
        <v>3</v>
      </c>
      <c r="AK158" s="205" t="str">
        <f t="shared" si="1352"/>
        <v/>
      </c>
      <c r="AL158" s="205">
        <f t="shared" si="1353"/>
        <v>0</v>
      </c>
      <c r="AM158" s="205">
        <f t="shared" si="1354"/>
        <v>0</v>
      </c>
      <c r="AN158" s="206" t="str">
        <f t="shared" si="1355"/>
        <v/>
      </c>
      <c r="AO158" s="46" t="str">
        <f t="shared" si="1356"/>
        <v/>
      </c>
      <c r="AP158" s="46" t="str">
        <f t="shared" si="1360"/>
        <v/>
      </c>
      <c r="AQ158" s="87"/>
    </row>
    <row r="159" ht="18.75">
      <c r="A159" s="46"/>
      <c r="B159" s="61" t="s">
        <v>187</v>
      </c>
      <c r="C159" s="131"/>
      <c r="D159" s="130"/>
      <c r="E159" s="130"/>
      <c r="F159" s="131"/>
      <c r="G159" s="59"/>
      <c r="H159" s="127"/>
      <c r="I159" s="59"/>
      <c r="J159" s="59"/>
      <c r="K159" s="59"/>
      <c r="L159" s="59"/>
      <c r="M159" s="71"/>
      <c r="N159" s="59"/>
      <c r="O159" s="71"/>
      <c r="P159" s="71"/>
      <c r="Q159" s="71"/>
      <c r="R159" s="71"/>
      <c r="S159" s="71"/>
      <c r="T159" s="71"/>
      <c r="U159" s="59"/>
      <c r="V159" s="144"/>
      <c r="W159" s="59"/>
      <c r="X159" s="71"/>
      <c r="Y159" s="127"/>
      <c r="Z159" s="71"/>
      <c r="AA159" s="71"/>
      <c r="AB159" s="71"/>
      <c r="AC159" s="71"/>
      <c r="AD159" s="59"/>
      <c r="AE159" s="71"/>
      <c r="AF159" s="115" t="str">
        <f t="shared" si="1348"/>
        <v/>
      </c>
      <c r="AG159" s="203"/>
      <c r="AH159" s="204" t="str">
        <f t="shared" si="1349"/>
        <v/>
      </c>
      <c r="AI159" s="204" t="str">
        <f t="shared" si="1350"/>
        <v/>
      </c>
      <c r="AJ159" s="205" t="str">
        <f t="shared" si="1351"/>
        <v/>
      </c>
      <c r="AK159" s="205" t="str">
        <f t="shared" si="1352"/>
        <v/>
      </c>
      <c r="AL159" s="205" t="str">
        <f t="shared" si="1353"/>
        <v/>
      </c>
      <c r="AM159" s="205" t="str">
        <f t="shared" si="1354"/>
        <v/>
      </c>
      <c r="AN159" s="206" t="str">
        <f t="shared" si="1355"/>
        <v/>
      </c>
      <c r="AO159" s="46" t="str">
        <f t="shared" si="1356"/>
        <v/>
      </c>
      <c r="AP159" s="46" t="str">
        <f t="shared" si="1360"/>
        <v/>
      </c>
      <c r="AQ159" s="87"/>
    </row>
    <row r="160" ht="94.5">
      <c r="A160" s="46">
        <v>126</v>
      </c>
      <c r="B160" s="64" t="s">
        <v>189</v>
      </c>
      <c r="C160" s="125">
        <f>2022!B157</f>
        <v>58.799999999999997</v>
      </c>
      <c r="D160" s="138">
        <f>2022!AM157</f>
        <v>1187</v>
      </c>
      <c r="E160" s="126">
        <f>2022!AN157</f>
        <v>95</v>
      </c>
      <c r="F160" s="125">
        <f>2022!AQ157</f>
        <v>1.6156462585034015</v>
      </c>
      <c r="G160" s="80">
        <f>2021!AX127</f>
        <v>60</v>
      </c>
      <c r="H160" s="139">
        <f t="shared" si="1347"/>
        <v>5.0547598989048019</v>
      </c>
      <c r="I160" s="59"/>
      <c r="J160" s="80">
        <f>2021!BA127</f>
        <v>0</v>
      </c>
      <c r="K160" s="59"/>
      <c r="L160" s="59"/>
      <c r="M160" s="59"/>
      <c r="N160" s="80">
        <f>2021!BC127</f>
        <v>0</v>
      </c>
      <c r="O160" s="80">
        <f>'Добыча 2021'!F137</f>
        <v>13</v>
      </c>
      <c r="P160" s="59"/>
      <c r="Q160" s="59"/>
      <c r="R160" s="59"/>
      <c r="S160" s="80">
        <f>'Добыча 2021'!H137</f>
        <v>7</v>
      </c>
      <c r="T160" s="80">
        <f>'Добыча 2021'!G137</f>
        <v>6</v>
      </c>
      <c r="U160" s="80">
        <f>IF(G160=0,0,O160/G160*100)</f>
        <v>21.666666666666668</v>
      </c>
      <c r="V160" s="127">
        <f>2022!AU157</f>
        <v>4.75</v>
      </c>
      <c r="W160" s="59">
        <f t="shared" ref="W160:W170" si="1361">IF(V160&gt;1,V160/E160*100,0)</f>
        <v>5</v>
      </c>
      <c r="X160" s="59">
        <f>2022!AX157</f>
        <v>4</v>
      </c>
      <c r="Y160" s="127">
        <f t="shared" ref="Y160:Y170" si="1362">IF(X160&gt;0,X160/E160*100,0)</f>
        <v>4.2105263157894735</v>
      </c>
      <c r="Z160" s="59"/>
      <c r="AA160" s="59">
        <f>2022!BA157</f>
        <v>0</v>
      </c>
      <c r="AB160" s="59"/>
      <c r="AC160" s="59"/>
      <c r="AD160" s="59"/>
      <c r="AE160" s="128">
        <f>2022!BC157</f>
        <v>0</v>
      </c>
      <c r="AF160" s="115" t="str">
        <f t="shared" si="1348"/>
        <v/>
      </c>
      <c r="AG160" s="203"/>
      <c r="AH160" s="204">
        <f t="shared" si="1349"/>
        <v>1.6156462585034015</v>
      </c>
      <c r="AI160" s="204" t="e">
        <f t="shared" si="1350"/>
        <v>#NAME?</v>
      </c>
      <c r="AJ160" s="205">
        <f t="shared" si="1351"/>
        <v>5</v>
      </c>
      <c r="AK160" s="205" t="str">
        <f t="shared" si="1352"/>
        <v/>
      </c>
      <c r="AL160" s="205">
        <f t="shared" si="1353"/>
        <v>1</v>
      </c>
      <c r="AM160" s="205">
        <f t="shared" si="1354"/>
        <v>4</v>
      </c>
      <c r="AN160" s="206" t="str">
        <f t="shared" si="1355"/>
        <v xml:space="preserve">Вне норматива или не ОДОУ</v>
      </c>
      <c r="AO160" s="46" t="str">
        <f t="shared" si="1356"/>
        <v xml:space="preserve">Сумма не совпадает или не ОДОУ</v>
      </c>
      <c r="AP160" s="46" t="str">
        <f t="shared" si="1360"/>
        <v/>
      </c>
      <c r="AQ160" s="87"/>
    </row>
    <row r="161" ht="94.5">
      <c r="A161" s="46">
        <v>127</v>
      </c>
      <c r="B161" s="64" t="s">
        <v>190</v>
      </c>
      <c r="C161" s="125">
        <f>2022!B158</f>
        <v>17.800000000000001</v>
      </c>
      <c r="D161" s="149"/>
      <c r="E161" s="126">
        <f>2022!AN158</f>
        <v>80</v>
      </c>
      <c r="F161" s="125">
        <f>2022!AQ158</f>
        <v>4.4943820224719095</v>
      </c>
      <c r="G161" s="150"/>
      <c r="H161" s="151"/>
      <c r="I161" s="59"/>
      <c r="J161" s="150"/>
      <c r="K161" s="59"/>
      <c r="L161" s="59"/>
      <c r="M161" s="59"/>
      <c r="N161" s="150"/>
      <c r="O161" s="150"/>
      <c r="P161" s="59"/>
      <c r="Q161" s="59"/>
      <c r="R161" s="59"/>
      <c r="S161" s="150"/>
      <c r="T161" s="150"/>
      <c r="U161" s="150"/>
      <c r="V161" s="127">
        <f>2022!AU158</f>
        <v>6.4000000000000004</v>
      </c>
      <c r="W161" s="59">
        <f t="shared" si="1361"/>
        <v>8</v>
      </c>
      <c r="X161" s="59">
        <f>2022!AX158</f>
        <v>6</v>
      </c>
      <c r="Y161" s="127">
        <f t="shared" si="1362"/>
        <v>7.5</v>
      </c>
      <c r="Z161" s="59"/>
      <c r="AA161" s="59">
        <f>2022!BA158</f>
        <v>0</v>
      </c>
      <c r="AB161" s="59"/>
      <c r="AC161" s="59"/>
      <c r="AD161" s="59"/>
      <c r="AE161" s="128">
        <f>2022!BC158</f>
        <v>0</v>
      </c>
      <c r="AF161" s="115" t="str">
        <f t="shared" si="1348"/>
        <v/>
      </c>
      <c r="AG161" s="203"/>
      <c r="AH161" s="204">
        <f t="shared" si="1349"/>
        <v>4.4943820224719095</v>
      </c>
      <c r="AI161" s="204" t="e">
        <f t="shared" si="1350"/>
        <v>#NAME?</v>
      </c>
      <c r="AJ161" s="205">
        <f t="shared" si="1351"/>
        <v>8</v>
      </c>
      <c r="AK161" s="205" t="str">
        <f t="shared" si="1352"/>
        <v/>
      </c>
      <c r="AL161" s="205">
        <f t="shared" si="1353"/>
        <v>1</v>
      </c>
      <c r="AM161" s="205">
        <f t="shared" si="1354"/>
        <v>6</v>
      </c>
      <c r="AN161" s="206" t="str">
        <f t="shared" si="1355"/>
        <v xml:space="preserve">Вне норматива или не ОДОУ</v>
      </c>
      <c r="AO161" s="46" t="str">
        <f t="shared" si="1356"/>
        <v xml:space="preserve">Сумма не совпадает или не ОДОУ</v>
      </c>
      <c r="AP161" s="46" t="str">
        <f t="shared" si="1360"/>
        <v/>
      </c>
      <c r="AQ161" s="87"/>
    </row>
    <row r="162" ht="94.5">
      <c r="A162" s="46">
        <v>128</v>
      </c>
      <c r="B162" s="64" t="s">
        <v>191</v>
      </c>
      <c r="C162" s="125">
        <f>2022!B159</f>
        <v>30.800000000000001</v>
      </c>
      <c r="D162" s="149"/>
      <c r="E162" s="126">
        <f>2022!AN159</f>
        <v>83</v>
      </c>
      <c r="F162" s="125">
        <f>2022!AQ159</f>
        <v>2.6948051948051948</v>
      </c>
      <c r="G162" s="150"/>
      <c r="H162" s="151"/>
      <c r="I162" s="59"/>
      <c r="J162" s="150"/>
      <c r="K162" s="59"/>
      <c r="L162" s="59"/>
      <c r="M162" s="59"/>
      <c r="N162" s="150"/>
      <c r="O162" s="150"/>
      <c r="P162" s="59"/>
      <c r="Q162" s="59"/>
      <c r="R162" s="59"/>
      <c r="S162" s="150"/>
      <c r="T162" s="150"/>
      <c r="U162" s="150"/>
      <c r="V162" s="127">
        <f>2022!AU159</f>
        <v>5.8100000000000005</v>
      </c>
      <c r="W162" s="59">
        <f t="shared" si="1361"/>
        <v>7.0000000000000009</v>
      </c>
      <c r="X162" s="59">
        <f>2022!AX159</f>
        <v>5</v>
      </c>
      <c r="Y162" s="127">
        <f t="shared" si="1362"/>
        <v>6.024096385542169</v>
      </c>
      <c r="Z162" s="59"/>
      <c r="AA162" s="59">
        <f>2022!BA159</f>
        <v>0</v>
      </c>
      <c r="AB162" s="59"/>
      <c r="AC162" s="59"/>
      <c r="AD162" s="59"/>
      <c r="AE162" s="128">
        <f>2022!BC159</f>
        <v>0</v>
      </c>
      <c r="AF162" s="115" t="str">
        <f t="shared" si="1348"/>
        <v/>
      </c>
      <c r="AG162" s="203"/>
      <c r="AH162" s="204">
        <f t="shared" si="1349"/>
        <v>2.6948051948051948</v>
      </c>
      <c r="AI162" s="204" t="e">
        <f t="shared" si="1350"/>
        <v>#NAME?</v>
      </c>
      <c r="AJ162" s="205">
        <f t="shared" si="1351"/>
        <v>7</v>
      </c>
      <c r="AK162" s="205" t="str">
        <f t="shared" si="1352"/>
        <v/>
      </c>
      <c r="AL162" s="205">
        <f t="shared" si="1353"/>
        <v>1</v>
      </c>
      <c r="AM162" s="205">
        <f t="shared" si="1354"/>
        <v>5</v>
      </c>
      <c r="AN162" s="206" t="str">
        <f t="shared" si="1355"/>
        <v xml:space="preserve">Вне норматива или не ОДОУ</v>
      </c>
      <c r="AO162" s="46" t="str">
        <f t="shared" si="1356"/>
        <v xml:space="preserve">Сумма не совпадает или не ОДОУ</v>
      </c>
      <c r="AP162" s="46" t="str">
        <f t="shared" si="1360"/>
        <v/>
      </c>
      <c r="AQ162" s="87"/>
    </row>
    <row r="163" ht="94.5">
      <c r="A163" s="46">
        <v>129</v>
      </c>
      <c r="B163" s="64" t="s">
        <v>192</v>
      </c>
      <c r="C163" s="125">
        <f>2022!B160</f>
        <v>20.399999999999999</v>
      </c>
      <c r="D163" s="149"/>
      <c r="E163" s="126">
        <f>2022!AN160</f>
        <v>81</v>
      </c>
      <c r="F163" s="125">
        <f>2022!AQ160</f>
        <v>3.9705882352941178</v>
      </c>
      <c r="G163" s="150"/>
      <c r="H163" s="151"/>
      <c r="I163" s="59"/>
      <c r="J163" s="150"/>
      <c r="K163" s="59"/>
      <c r="L163" s="59"/>
      <c r="M163" s="59"/>
      <c r="N163" s="150"/>
      <c r="O163" s="150"/>
      <c r="P163" s="59"/>
      <c r="Q163" s="59"/>
      <c r="R163" s="59"/>
      <c r="S163" s="150"/>
      <c r="T163" s="150"/>
      <c r="U163" s="150"/>
      <c r="V163" s="127">
        <f>2022!AU160</f>
        <v>5.6700000000000008</v>
      </c>
      <c r="W163" s="59">
        <f t="shared" si="1361"/>
        <v>7.0000000000000009</v>
      </c>
      <c r="X163" s="59">
        <f>2022!AX160</f>
        <v>5</v>
      </c>
      <c r="Y163" s="127">
        <f t="shared" si="1362"/>
        <v>6.1728395061728394</v>
      </c>
      <c r="Z163" s="59"/>
      <c r="AA163" s="59">
        <f>2022!BA160</f>
        <v>0</v>
      </c>
      <c r="AB163" s="59"/>
      <c r="AC163" s="59"/>
      <c r="AD163" s="59"/>
      <c r="AE163" s="128">
        <f>2022!BC160</f>
        <v>0</v>
      </c>
      <c r="AF163" s="115" t="str">
        <f t="shared" si="1348"/>
        <v/>
      </c>
      <c r="AG163" s="203"/>
      <c r="AH163" s="204">
        <f t="shared" si="1349"/>
        <v>3.9705882352941178</v>
      </c>
      <c r="AI163" s="204" t="e">
        <f t="shared" si="1350"/>
        <v>#NAME?</v>
      </c>
      <c r="AJ163" s="205">
        <f t="shared" si="1351"/>
        <v>7</v>
      </c>
      <c r="AK163" s="205" t="str">
        <f t="shared" si="1352"/>
        <v/>
      </c>
      <c r="AL163" s="205">
        <f t="shared" si="1353"/>
        <v>1</v>
      </c>
      <c r="AM163" s="205">
        <f t="shared" si="1354"/>
        <v>5</v>
      </c>
      <c r="AN163" s="206" t="str">
        <f t="shared" si="1355"/>
        <v xml:space="preserve">Вне норматива или не ОДОУ</v>
      </c>
      <c r="AO163" s="46" t="str">
        <f t="shared" si="1356"/>
        <v xml:space="preserve">Сумма не совпадает или не ОДОУ</v>
      </c>
      <c r="AP163" s="46" t="str">
        <f t="shared" si="1360"/>
        <v/>
      </c>
      <c r="AQ163" s="87"/>
    </row>
    <row r="164" ht="94.5">
      <c r="A164" s="46">
        <v>130</v>
      </c>
      <c r="B164" s="64" t="s">
        <v>193</v>
      </c>
      <c r="C164" s="125">
        <f>2022!B161</f>
        <v>20.800000000000001</v>
      </c>
      <c r="D164" s="149"/>
      <c r="E164" s="126">
        <f>2022!AN161</f>
        <v>87</v>
      </c>
      <c r="F164" s="125">
        <f>2022!AQ161</f>
        <v>4.1826923076923075</v>
      </c>
      <c r="G164" s="150"/>
      <c r="H164" s="151"/>
      <c r="I164" s="59"/>
      <c r="J164" s="150"/>
      <c r="K164" s="59"/>
      <c r="L164" s="59"/>
      <c r="M164" s="59"/>
      <c r="N164" s="150"/>
      <c r="O164" s="150"/>
      <c r="P164" s="59"/>
      <c r="Q164" s="59"/>
      <c r="R164" s="59"/>
      <c r="S164" s="150"/>
      <c r="T164" s="150"/>
      <c r="U164" s="150"/>
      <c r="V164" s="127">
        <f>2022!AU161</f>
        <v>6.96</v>
      </c>
      <c r="W164" s="59">
        <f t="shared" si="1361"/>
        <v>8</v>
      </c>
      <c r="X164" s="59">
        <f>2022!AX161</f>
        <v>6</v>
      </c>
      <c r="Y164" s="127">
        <f t="shared" si="1362"/>
        <v>6.8965517241379306</v>
      </c>
      <c r="Z164" s="59"/>
      <c r="AA164" s="59">
        <f>2022!BA161</f>
        <v>0</v>
      </c>
      <c r="AB164" s="59"/>
      <c r="AC164" s="59"/>
      <c r="AD164" s="59"/>
      <c r="AE164" s="128">
        <f>2022!BC161</f>
        <v>0</v>
      </c>
      <c r="AF164" s="115" t="str">
        <f t="shared" si="1348"/>
        <v/>
      </c>
      <c r="AG164" s="203"/>
      <c r="AH164" s="204">
        <f t="shared" si="1349"/>
        <v>4.1826923076923075</v>
      </c>
      <c r="AI164" s="204" t="e">
        <f t="shared" si="1350"/>
        <v>#NAME?</v>
      </c>
      <c r="AJ164" s="205">
        <f t="shared" si="1351"/>
        <v>8</v>
      </c>
      <c r="AK164" s="205" t="str">
        <f t="shared" si="1352"/>
        <v/>
      </c>
      <c r="AL164" s="205">
        <f t="shared" si="1353"/>
        <v>1</v>
      </c>
      <c r="AM164" s="205">
        <f t="shared" si="1354"/>
        <v>6</v>
      </c>
      <c r="AN164" s="206" t="str">
        <f t="shared" si="1355"/>
        <v xml:space="preserve">Вне норматива или не ОДОУ</v>
      </c>
      <c r="AO164" s="46" t="str">
        <f t="shared" si="1356"/>
        <v xml:space="preserve">Сумма не совпадает или не ОДОУ</v>
      </c>
      <c r="AP164" s="46" t="str">
        <f t="shared" si="1360"/>
        <v/>
      </c>
      <c r="AQ164" s="87"/>
    </row>
    <row r="165" ht="94.5">
      <c r="A165" s="46">
        <v>131</v>
      </c>
      <c r="B165" s="64" t="s">
        <v>194</v>
      </c>
      <c r="C165" s="125">
        <f>2022!B162</f>
        <v>14.800000000000001</v>
      </c>
      <c r="D165" s="149"/>
      <c r="E165" s="126">
        <f>2022!AN162</f>
        <v>91</v>
      </c>
      <c r="F165" s="125">
        <f>2022!AQ162</f>
        <v>6.1486486486486482</v>
      </c>
      <c r="G165" s="150"/>
      <c r="H165" s="151"/>
      <c r="I165" s="59"/>
      <c r="J165" s="150"/>
      <c r="K165" s="59"/>
      <c r="L165" s="59"/>
      <c r="M165" s="59"/>
      <c r="N165" s="150"/>
      <c r="O165" s="150"/>
      <c r="P165" s="59"/>
      <c r="Q165" s="59"/>
      <c r="R165" s="59"/>
      <c r="S165" s="150"/>
      <c r="T165" s="150"/>
      <c r="U165" s="150"/>
      <c r="V165" s="127">
        <f>2022!AU162</f>
        <v>9.0999999999999996</v>
      </c>
      <c r="W165" s="59">
        <f t="shared" si="1361"/>
        <v>10</v>
      </c>
      <c r="X165" s="59">
        <f>2022!AX162</f>
        <v>9</v>
      </c>
      <c r="Y165" s="127">
        <f t="shared" si="1362"/>
        <v>9.8901098901098905</v>
      </c>
      <c r="Z165" s="59"/>
      <c r="AA165" s="59">
        <f>2022!BA162</f>
        <v>0</v>
      </c>
      <c r="AB165" s="59"/>
      <c r="AC165" s="59"/>
      <c r="AD165" s="59"/>
      <c r="AE165" s="128">
        <f>2022!BC162</f>
        <v>0</v>
      </c>
      <c r="AF165" s="115" t="str">
        <f t="shared" si="1348"/>
        <v/>
      </c>
      <c r="AG165" s="203"/>
      <c r="AH165" s="204">
        <f t="shared" si="1349"/>
        <v>6.1486486486486482</v>
      </c>
      <c r="AI165" s="204" t="e">
        <f t="shared" si="1350"/>
        <v>#NAME?</v>
      </c>
      <c r="AJ165" s="205">
        <f t="shared" si="1351"/>
        <v>10</v>
      </c>
      <c r="AK165" s="205" t="str">
        <f t="shared" si="1352"/>
        <v/>
      </c>
      <c r="AL165" s="205">
        <f t="shared" si="1353"/>
        <v>2</v>
      </c>
      <c r="AM165" s="205">
        <f t="shared" si="1354"/>
        <v>9</v>
      </c>
      <c r="AN165" s="206" t="str">
        <f t="shared" si="1355"/>
        <v xml:space="preserve">Вне норматива или не ОДОУ</v>
      </c>
      <c r="AO165" s="46" t="str">
        <f t="shared" si="1356"/>
        <v xml:space="preserve">Сумма не совпадает или не ОДОУ</v>
      </c>
      <c r="AP165" s="46" t="str">
        <f t="shared" si="1360"/>
        <v/>
      </c>
      <c r="AQ165" s="87"/>
    </row>
    <row r="166" ht="94.5">
      <c r="A166" s="46">
        <v>132</v>
      </c>
      <c r="B166" s="64" t="s">
        <v>195</v>
      </c>
      <c r="C166" s="125">
        <f>2022!B163</f>
        <v>8.5999999999999996</v>
      </c>
      <c r="D166" s="149"/>
      <c r="E166" s="126">
        <f>2022!AN163</f>
        <v>87</v>
      </c>
      <c r="F166" s="125">
        <f>2022!AQ163</f>
        <v>10.116279069767442</v>
      </c>
      <c r="G166" s="150"/>
      <c r="H166" s="151"/>
      <c r="I166" s="59"/>
      <c r="J166" s="150"/>
      <c r="K166" s="59"/>
      <c r="L166" s="59"/>
      <c r="M166" s="59"/>
      <c r="N166" s="150"/>
      <c r="O166" s="150"/>
      <c r="P166" s="59"/>
      <c r="Q166" s="59"/>
      <c r="R166" s="59"/>
      <c r="S166" s="150"/>
      <c r="T166" s="150"/>
      <c r="U166" s="150"/>
      <c r="V166" s="127">
        <f>2022!AU163</f>
        <v>13.049999999999999</v>
      </c>
      <c r="W166" s="59">
        <f t="shared" si="1361"/>
        <v>15</v>
      </c>
      <c r="X166" s="59">
        <f>2022!AX163</f>
        <v>13</v>
      </c>
      <c r="Y166" s="127">
        <f t="shared" si="1362"/>
        <v>14.942528735632186</v>
      </c>
      <c r="Z166" s="59"/>
      <c r="AA166" s="59">
        <f>2022!BA163</f>
        <v>0</v>
      </c>
      <c r="AB166" s="59"/>
      <c r="AC166" s="59"/>
      <c r="AD166" s="59"/>
      <c r="AE166" s="128">
        <f>2022!BC163</f>
        <v>0</v>
      </c>
      <c r="AF166" s="115" t="str">
        <f t="shared" si="1348"/>
        <v/>
      </c>
      <c r="AG166" s="203"/>
      <c r="AH166" s="204">
        <f t="shared" si="1349"/>
        <v>10.116279069767442</v>
      </c>
      <c r="AI166" s="204" t="e">
        <f t="shared" si="1350"/>
        <v>#NAME?</v>
      </c>
      <c r="AJ166" s="205">
        <f t="shared" si="1351"/>
        <v>15</v>
      </c>
      <c r="AK166" s="205" t="str">
        <f t="shared" si="1352"/>
        <v/>
      </c>
      <c r="AL166" s="205">
        <f t="shared" si="1353"/>
        <v>3</v>
      </c>
      <c r="AM166" s="205">
        <f t="shared" si="1354"/>
        <v>13</v>
      </c>
      <c r="AN166" s="206" t="str">
        <f t="shared" si="1355"/>
        <v xml:space="preserve">Вне норматива или не ОДОУ</v>
      </c>
      <c r="AO166" s="46" t="str">
        <f t="shared" si="1356"/>
        <v xml:space="preserve">Сумма не совпадает или не ОДОУ</v>
      </c>
      <c r="AP166" s="46" t="str">
        <f t="shared" si="1360"/>
        <v/>
      </c>
      <c r="AQ166" s="87"/>
    </row>
    <row r="167" ht="94.5">
      <c r="A167" s="46">
        <v>133</v>
      </c>
      <c r="B167" s="64" t="s">
        <v>196</v>
      </c>
      <c r="C167" s="125">
        <f>2022!B164</f>
        <v>8</v>
      </c>
      <c r="D167" s="149"/>
      <c r="E167" s="126">
        <f>2022!AN164</f>
        <v>44</v>
      </c>
      <c r="F167" s="125">
        <f>2022!AQ164</f>
        <v>5.5</v>
      </c>
      <c r="G167" s="150"/>
      <c r="H167" s="151"/>
      <c r="I167" s="59"/>
      <c r="J167" s="150"/>
      <c r="K167" s="59"/>
      <c r="L167" s="59"/>
      <c r="M167" s="59"/>
      <c r="N167" s="150"/>
      <c r="O167" s="150"/>
      <c r="P167" s="59"/>
      <c r="Q167" s="59"/>
      <c r="R167" s="59"/>
      <c r="S167" s="150"/>
      <c r="T167" s="150"/>
      <c r="U167" s="150"/>
      <c r="V167" s="127">
        <f>2022!AU164</f>
        <v>3.52</v>
      </c>
      <c r="W167" s="59">
        <f t="shared" si="1361"/>
        <v>8</v>
      </c>
      <c r="X167" s="59">
        <f>2022!AX164</f>
        <v>3</v>
      </c>
      <c r="Y167" s="127">
        <f t="shared" si="1362"/>
        <v>6.8181818181818175</v>
      </c>
      <c r="Z167" s="59"/>
      <c r="AA167" s="59">
        <f>2022!BA164</f>
        <v>0</v>
      </c>
      <c r="AB167" s="59"/>
      <c r="AC167" s="59"/>
      <c r="AD167" s="59"/>
      <c r="AE167" s="128">
        <f>2022!BC164</f>
        <v>0</v>
      </c>
      <c r="AF167" s="115" t="str">
        <f t="shared" si="1348"/>
        <v/>
      </c>
      <c r="AG167" s="203"/>
      <c r="AH167" s="204">
        <f t="shared" si="1349"/>
        <v>5.5</v>
      </c>
      <c r="AI167" s="204" t="e">
        <f t="shared" si="1350"/>
        <v>#NAME?</v>
      </c>
      <c r="AJ167" s="205">
        <f t="shared" si="1351"/>
        <v>8</v>
      </c>
      <c r="AK167" s="205" t="str">
        <f t="shared" si="1352"/>
        <v/>
      </c>
      <c r="AL167" s="205">
        <f t="shared" si="1353"/>
        <v>1</v>
      </c>
      <c r="AM167" s="205">
        <f t="shared" si="1354"/>
        <v>3</v>
      </c>
      <c r="AN167" s="206" t="str">
        <f t="shared" si="1355"/>
        <v xml:space="preserve">Вне норматива или не ОДОУ</v>
      </c>
      <c r="AO167" s="46" t="str">
        <f t="shared" si="1356"/>
        <v xml:space="preserve">Сумма не совпадает или не ОДОУ</v>
      </c>
      <c r="AP167" s="46" t="str">
        <f t="shared" si="1360"/>
        <v/>
      </c>
      <c r="AQ167" s="87"/>
    </row>
    <row r="168" ht="94.5">
      <c r="A168" s="46">
        <v>134</v>
      </c>
      <c r="B168" s="64" t="s">
        <v>197</v>
      </c>
      <c r="C168" s="125">
        <f>2022!B165</f>
        <v>30.800000000000001</v>
      </c>
      <c r="D168" s="149"/>
      <c r="E168" s="126">
        <f>2022!AN165</f>
        <v>88</v>
      </c>
      <c r="F168" s="125">
        <f>2022!AQ165</f>
        <v>2.8571428571428572</v>
      </c>
      <c r="G168" s="150"/>
      <c r="H168" s="151"/>
      <c r="I168" s="59"/>
      <c r="J168" s="150"/>
      <c r="K168" s="59"/>
      <c r="L168" s="59"/>
      <c r="M168" s="59"/>
      <c r="N168" s="150"/>
      <c r="O168" s="150"/>
      <c r="P168" s="59"/>
      <c r="Q168" s="59"/>
      <c r="R168" s="59"/>
      <c r="S168" s="150"/>
      <c r="T168" s="150"/>
      <c r="U168" s="150"/>
      <c r="V168" s="127">
        <f>2022!AU165</f>
        <v>6.1600000000000001</v>
      </c>
      <c r="W168" s="59">
        <f t="shared" si="1361"/>
        <v>7.0000000000000009</v>
      </c>
      <c r="X168" s="59">
        <f>2022!AX165</f>
        <v>6</v>
      </c>
      <c r="Y168" s="127">
        <f t="shared" si="1362"/>
        <v>6.8181818181818175</v>
      </c>
      <c r="Z168" s="59"/>
      <c r="AA168" s="59">
        <f>2022!BA165</f>
        <v>0</v>
      </c>
      <c r="AB168" s="59"/>
      <c r="AC168" s="59"/>
      <c r="AD168" s="59"/>
      <c r="AE168" s="128">
        <f>2022!BC165</f>
        <v>0</v>
      </c>
      <c r="AF168" s="115" t="str">
        <f t="shared" si="1348"/>
        <v/>
      </c>
      <c r="AG168" s="203"/>
      <c r="AH168" s="204">
        <f t="shared" si="1349"/>
        <v>2.8571428571428572</v>
      </c>
      <c r="AI168" s="204" t="e">
        <f t="shared" si="1350"/>
        <v>#NAME?</v>
      </c>
      <c r="AJ168" s="205">
        <f t="shared" si="1351"/>
        <v>7</v>
      </c>
      <c r="AK168" s="205" t="str">
        <f t="shared" si="1352"/>
        <v/>
      </c>
      <c r="AL168" s="205">
        <f t="shared" si="1353"/>
        <v>1</v>
      </c>
      <c r="AM168" s="205">
        <f t="shared" si="1354"/>
        <v>6</v>
      </c>
      <c r="AN168" s="206" t="str">
        <f t="shared" si="1355"/>
        <v xml:space="preserve">Вне норматива или не ОДОУ</v>
      </c>
      <c r="AO168" s="46" t="str">
        <f t="shared" si="1356"/>
        <v xml:space="preserve">Сумма не совпадает или не ОДОУ</v>
      </c>
      <c r="AP168" s="46" t="str">
        <f t="shared" si="1360"/>
        <v/>
      </c>
      <c r="AQ168" s="87"/>
    </row>
    <row r="169" ht="94.5">
      <c r="A169" s="46">
        <v>135</v>
      </c>
      <c r="B169" s="64" t="s">
        <v>198</v>
      </c>
      <c r="C169" s="125">
        <f>2022!B166</f>
        <v>37.25</v>
      </c>
      <c r="D169" s="149"/>
      <c r="E169" s="126">
        <f>2022!AN166</f>
        <v>97</v>
      </c>
      <c r="F169" s="125">
        <f>2022!AQ166</f>
        <v>2.6040268456375837</v>
      </c>
      <c r="G169" s="150"/>
      <c r="H169" s="151"/>
      <c r="I169" s="59"/>
      <c r="J169" s="150"/>
      <c r="K169" s="59"/>
      <c r="L169" s="59"/>
      <c r="M169" s="59"/>
      <c r="N169" s="150"/>
      <c r="O169" s="150"/>
      <c r="P169" s="59"/>
      <c r="Q169" s="59"/>
      <c r="R169" s="59"/>
      <c r="S169" s="150"/>
      <c r="T169" s="150"/>
      <c r="U169" s="150"/>
      <c r="V169" s="127">
        <f>2022!AU166</f>
        <v>6.7900000000000009</v>
      </c>
      <c r="W169" s="59">
        <f t="shared" si="1361"/>
        <v>7.0000000000000009</v>
      </c>
      <c r="X169" s="59">
        <f>2022!AX166</f>
        <v>6</v>
      </c>
      <c r="Y169" s="127">
        <f t="shared" si="1362"/>
        <v>6.1855670103092786</v>
      </c>
      <c r="Z169" s="59"/>
      <c r="AA169" s="59">
        <f>2022!BA166</f>
        <v>0</v>
      </c>
      <c r="AB169" s="59"/>
      <c r="AC169" s="59"/>
      <c r="AD169" s="59"/>
      <c r="AE169" s="128">
        <f>2022!BC166</f>
        <v>0</v>
      </c>
      <c r="AF169" s="115" t="str">
        <f t="shared" si="1348"/>
        <v/>
      </c>
      <c r="AG169" s="203"/>
      <c r="AH169" s="204">
        <f t="shared" si="1349"/>
        <v>2.6040268456375837</v>
      </c>
      <c r="AI169" s="204" t="e">
        <f t="shared" si="1350"/>
        <v>#NAME?</v>
      </c>
      <c r="AJ169" s="205">
        <f t="shared" si="1351"/>
        <v>7</v>
      </c>
      <c r="AK169" s="205" t="str">
        <f t="shared" si="1352"/>
        <v/>
      </c>
      <c r="AL169" s="205">
        <f t="shared" si="1353"/>
        <v>1</v>
      </c>
      <c r="AM169" s="205">
        <f t="shared" si="1354"/>
        <v>6</v>
      </c>
      <c r="AN169" s="206" t="str">
        <f t="shared" si="1355"/>
        <v xml:space="preserve">Вне норматива или не ОДОУ</v>
      </c>
      <c r="AO169" s="46" t="str">
        <f t="shared" si="1356"/>
        <v xml:space="preserve">Сумма не совпадает или не ОДОУ</v>
      </c>
      <c r="AP169" s="46" t="str">
        <f t="shared" si="1360"/>
        <v/>
      </c>
      <c r="AQ169" s="87"/>
    </row>
    <row r="170" ht="94.5">
      <c r="A170" s="46">
        <v>136</v>
      </c>
      <c r="B170" s="64" t="s">
        <v>199</v>
      </c>
      <c r="C170" s="125">
        <f>2022!B167</f>
        <v>24.34</v>
      </c>
      <c r="D170" s="149"/>
      <c r="E170" s="126">
        <f>2022!AN167</f>
        <v>82</v>
      </c>
      <c r="F170" s="125">
        <f>2022!AQ167</f>
        <v>3.3689400164338537</v>
      </c>
      <c r="G170" s="150"/>
      <c r="H170" s="151"/>
      <c r="I170" s="59"/>
      <c r="J170" s="150"/>
      <c r="K170" s="59"/>
      <c r="L170" s="59"/>
      <c r="M170" s="59"/>
      <c r="N170" s="150"/>
      <c r="O170" s="150"/>
      <c r="P170" s="59"/>
      <c r="Q170" s="59"/>
      <c r="R170" s="59"/>
      <c r="S170" s="150"/>
      <c r="T170" s="150"/>
      <c r="U170" s="150"/>
      <c r="V170" s="127">
        <f>2022!AU167</f>
        <v>5.7400000000000002</v>
      </c>
      <c r="W170" s="59">
        <f t="shared" si="1361"/>
        <v>7.0000000000000009</v>
      </c>
      <c r="X170" s="59">
        <f>2022!AX167</f>
        <v>5</v>
      </c>
      <c r="Y170" s="127">
        <f t="shared" si="1362"/>
        <v>6.0975609756097562</v>
      </c>
      <c r="Z170" s="59"/>
      <c r="AA170" s="59">
        <f>2022!BA167</f>
        <v>0</v>
      </c>
      <c r="AB170" s="59"/>
      <c r="AC170" s="59"/>
      <c r="AD170" s="59"/>
      <c r="AE170" s="128">
        <f>2022!BC167</f>
        <v>0</v>
      </c>
      <c r="AF170" s="115" t="str">
        <f t="shared" si="1348"/>
        <v/>
      </c>
      <c r="AG170" s="203"/>
      <c r="AH170" s="204">
        <f t="shared" si="1349"/>
        <v>3.3689400164338537</v>
      </c>
      <c r="AI170" s="204" t="e">
        <f t="shared" si="1350"/>
        <v>#NAME?</v>
      </c>
      <c r="AJ170" s="205">
        <f t="shared" si="1351"/>
        <v>7</v>
      </c>
      <c r="AK170" s="205" t="str">
        <f t="shared" si="1352"/>
        <v/>
      </c>
      <c r="AL170" s="205">
        <f t="shared" si="1353"/>
        <v>1</v>
      </c>
      <c r="AM170" s="205">
        <f t="shared" si="1354"/>
        <v>5</v>
      </c>
      <c r="AN170" s="206" t="str">
        <f t="shared" si="1355"/>
        <v xml:space="preserve">Вне норматива или не ОДОУ</v>
      </c>
      <c r="AO170" s="46" t="str">
        <f t="shared" si="1356"/>
        <v xml:space="preserve">Сумма не совпадает или не ОДОУ</v>
      </c>
      <c r="AP170" s="46" t="str">
        <f t="shared" si="1360"/>
        <v/>
      </c>
      <c r="AQ170" s="87"/>
    </row>
    <row r="171" ht="63.75" customHeight="1">
      <c r="A171" s="87">
        <v>137</v>
      </c>
      <c r="B171" s="64" t="s">
        <v>200</v>
      </c>
      <c r="C171" s="125">
        <f>2022!B168</f>
        <v>30.800000000000001</v>
      </c>
      <c r="D171" s="142"/>
      <c r="E171" s="126">
        <f>2022!AN168</f>
        <v>88</v>
      </c>
      <c r="F171" s="125">
        <f>2022!AQ168</f>
        <v>2.8571428571428572</v>
      </c>
      <c r="G171" s="82"/>
      <c r="H171" s="143"/>
      <c r="I171" s="62"/>
      <c r="J171" s="82"/>
      <c r="K171" s="62"/>
      <c r="L171" s="132"/>
      <c r="M171" s="59"/>
      <c r="N171" s="82"/>
      <c r="O171" s="82"/>
      <c r="P171" s="59"/>
      <c r="Q171" s="59"/>
      <c r="R171" s="59"/>
      <c r="S171" s="82"/>
      <c r="T171" s="82"/>
      <c r="U171" s="82"/>
      <c r="V171" s="127">
        <f>2022!AU168</f>
        <v>6.1600000000000001</v>
      </c>
      <c r="W171" s="59">
        <f t="shared" si="1358"/>
        <v>7.0000000000000009</v>
      </c>
      <c r="X171" s="59">
        <f>2022!AX168</f>
        <v>6</v>
      </c>
      <c r="Y171" s="127">
        <f t="shared" si="1359"/>
        <v>6.8181818181818175</v>
      </c>
      <c r="Z171" s="59"/>
      <c r="AA171" s="59">
        <f>2022!BA168</f>
        <v>0</v>
      </c>
      <c r="AB171" s="59"/>
      <c r="AC171" s="59"/>
      <c r="AD171" s="59"/>
      <c r="AE171" s="128">
        <f>2022!BC168</f>
        <v>0</v>
      </c>
      <c r="AF171" s="115" t="str">
        <f t="shared" si="1348"/>
        <v/>
      </c>
      <c r="AG171" s="203"/>
      <c r="AH171" s="204">
        <f t="shared" si="1349"/>
        <v>2.8571428571428572</v>
      </c>
      <c r="AI171" s="204" t="e">
        <f t="shared" si="1350"/>
        <v>#NAME?</v>
      </c>
      <c r="AJ171" s="205">
        <f t="shared" si="1351"/>
        <v>7</v>
      </c>
      <c r="AK171" s="205" t="str">
        <f t="shared" si="1352"/>
        <v/>
      </c>
      <c r="AL171" s="205">
        <f t="shared" si="1353"/>
        <v>1</v>
      </c>
      <c r="AM171" s="205">
        <f t="shared" si="1354"/>
        <v>6</v>
      </c>
      <c r="AN171" s="206" t="str">
        <f t="shared" si="1355"/>
        <v xml:space="preserve">Вне норматива или не ОДОУ</v>
      </c>
      <c r="AO171" s="46" t="str">
        <f t="shared" si="1356"/>
        <v xml:space="preserve">Сумма не совпадает или не ОДОУ</v>
      </c>
      <c r="AP171" s="46" t="str">
        <f t="shared" si="1360"/>
        <v/>
      </c>
      <c r="AQ171" s="87"/>
    </row>
    <row r="172" ht="94.5">
      <c r="A172" s="46">
        <v>138</v>
      </c>
      <c r="B172" s="72" t="s">
        <v>337</v>
      </c>
      <c r="C172" s="125">
        <f>2022!B169</f>
        <v>1020.3</v>
      </c>
      <c r="D172" s="126">
        <f>2022!AM169</f>
        <v>1949</v>
      </c>
      <c r="E172" s="126">
        <f>2022!AN169</f>
        <v>2223</v>
      </c>
      <c r="F172" s="125">
        <f>2022!AQ169</f>
        <v>2.1787709497206706</v>
      </c>
      <c r="G172" s="59">
        <f>2021!AX128</f>
        <v>97</v>
      </c>
      <c r="H172" s="127">
        <f t="shared" si="1347"/>
        <v>4.9769112365315546</v>
      </c>
      <c r="I172" s="59"/>
      <c r="J172" s="59">
        <f>2021!BA128</f>
        <v>0</v>
      </c>
      <c r="K172" s="59"/>
      <c r="L172" s="59"/>
      <c r="M172" s="59"/>
      <c r="N172" s="59">
        <f>2021!BC128</f>
        <v>0</v>
      </c>
      <c r="O172" s="59">
        <f>'Добыча 2021'!F138</f>
        <v>70</v>
      </c>
      <c r="P172" s="59"/>
      <c r="Q172" s="59"/>
      <c r="R172" s="59"/>
      <c r="S172" s="59">
        <f>'Добыча 2021'!H138</f>
        <v>39</v>
      </c>
      <c r="T172" s="59">
        <f>'Добыча 2021'!G138</f>
        <v>31</v>
      </c>
      <c r="U172" s="59">
        <f t="shared" si="1357"/>
        <v>72.164948453608247</v>
      </c>
      <c r="V172" s="127">
        <f>2022!AU169</f>
        <v>155.61000000000001</v>
      </c>
      <c r="W172" s="59">
        <f t="shared" si="1358"/>
        <v>7.0000000000000009</v>
      </c>
      <c r="X172" s="59">
        <f>2022!AX169</f>
        <v>155</v>
      </c>
      <c r="Y172" s="127">
        <f t="shared" si="1359"/>
        <v>6.972559604138552</v>
      </c>
      <c r="Z172" s="59"/>
      <c r="AA172" s="59">
        <f>2022!BA169</f>
        <v>0</v>
      </c>
      <c r="AB172" s="59"/>
      <c r="AC172" s="59"/>
      <c r="AD172" s="59"/>
      <c r="AE172" s="128">
        <f>2022!BC169</f>
        <v>0</v>
      </c>
      <c r="AF172" s="115" t="str">
        <f t="shared" si="1348"/>
        <v/>
      </c>
      <c r="AG172" s="203"/>
      <c r="AH172" s="204">
        <f t="shared" si="1349"/>
        <v>2.1787709497206706</v>
      </c>
      <c r="AI172" s="204" t="e">
        <f t="shared" si="1350"/>
        <v>#NAME?</v>
      </c>
      <c r="AJ172" s="205">
        <f t="shared" si="1351"/>
        <v>7</v>
      </c>
      <c r="AK172" s="205" t="str">
        <f t="shared" si="1352"/>
        <v/>
      </c>
      <c r="AL172" s="205">
        <f t="shared" si="1353"/>
        <v>46</v>
      </c>
      <c r="AM172" s="205">
        <f t="shared" si="1354"/>
        <v>155</v>
      </c>
      <c r="AN172" s="206" t="str">
        <f t="shared" si="1355"/>
        <v xml:space="preserve">Вне норматива или не ОДОУ</v>
      </c>
      <c r="AO172" s="46" t="str">
        <f t="shared" si="1356"/>
        <v xml:space="preserve">Сумма не совпадает или не ОДОУ</v>
      </c>
      <c r="AP172" s="46" t="str">
        <f t="shared" si="1360"/>
        <v/>
      </c>
      <c r="AQ172" s="87"/>
    </row>
    <row r="173" ht="17.25" customHeight="1">
      <c r="A173" s="87"/>
      <c r="B173" s="61" t="s">
        <v>201</v>
      </c>
      <c r="C173" s="131"/>
      <c r="D173" s="130"/>
      <c r="E173" s="130"/>
      <c r="F173" s="131"/>
      <c r="G173" s="71"/>
      <c r="H173" s="127"/>
      <c r="I173" s="62"/>
      <c r="J173" s="71"/>
      <c r="K173" s="62"/>
      <c r="L173" s="132"/>
      <c r="M173" s="71"/>
      <c r="N173" s="71"/>
      <c r="O173" s="71"/>
      <c r="P173" s="71"/>
      <c r="Q173" s="71"/>
      <c r="R173" s="71"/>
      <c r="S173" s="71"/>
      <c r="T173" s="71"/>
      <c r="U173" s="59"/>
      <c r="V173" s="144"/>
      <c r="W173" s="59"/>
      <c r="X173" s="71"/>
      <c r="Y173" s="127"/>
      <c r="Z173" s="71"/>
      <c r="AA173" s="71"/>
      <c r="AB173" s="71"/>
      <c r="AC173" s="71"/>
      <c r="AD173" s="59"/>
      <c r="AE173" s="71"/>
      <c r="AF173" s="115" t="str">
        <f t="shared" si="1348"/>
        <v/>
      </c>
      <c r="AG173" s="203"/>
      <c r="AH173" s="204" t="str">
        <f t="shared" si="1349"/>
        <v/>
      </c>
      <c r="AI173" s="204" t="str">
        <f t="shared" si="1350"/>
        <v/>
      </c>
      <c r="AJ173" s="205" t="str">
        <f t="shared" si="1351"/>
        <v/>
      </c>
      <c r="AK173" s="205" t="str">
        <f t="shared" si="1352"/>
        <v/>
      </c>
      <c r="AL173" s="205" t="str">
        <f t="shared" si="1353"/>
        <v/>
      </c>
      <c r="AM173" s="205" t="str">
        <f t="shared" si="1354"/>
        <v/>
      </c>
      <c r="AN173" s="206" t="str">
        <f t="shared" si="1355"/>
        <v/>
      </c>
      <c r="AO173" s="46" t="str">
        <f t="shared" si="1356"/>
        <v/>
      </c>
      <c r="AP173" s="46" t="str">
        <f t="shared" si="1360"/>
        <v/>
      </c>
      <c r="AQ173" s="87"/>
    </row>
    <row r="174" ht="47.25" customHeight="1">
      <c r="A174" s="46">
        <v>139</v>
      </c>
      <c r="B174" s="72" t="s">
        <v>202</v>
      </c>
      <c r="C174" s="125">
        <f>2022!B171</f>
        <v>538.20000000000005</v>
      </c>
      <c r="D174" s="126">
        <f>2022!AM171</f>
        <v>7724</v>
      </c>
      <c r="E174" s="126">
        <f>2022!AN171</f>
        <v>10321</v>
      </c>
      <c r="F174" s="125">
        <f>2022!AQ171</f>
        <v>19.176885916016349</v>
      </c>
      <c r="G174" s="59">
        <f>2021!AX130</f>
        <v>650</v>
      </c>
      <c r="H174" s="127">
        <f t="shared" si="1347"/>
        <v>8.4153288451579495</v>
      </c>
      <c r="I174" s="59"/>
      <c r="J174" s="59">
        <f>2021!BA130</f>
        <v>0</v>
      </c>
      <c r="K174" s="59"/>
      <c r="L174" s="59"/>
      <c r="M174" s="59"/>
      <c r="N174" s="59">
        <f>2021!BC130</f>
        <v>0</v>
      </c>
      <c r="O174" s="59">
        <f>'Добыча 2021'!F140</f>
        <v>455</v>
      </c>
      <c r="P174" s="59"/>
      <c r="Q174" s="59"/>
      <c r="R174" s="59"/>
      <c r="S174" s="59">
        <f>'Добыча 2021'!H140</f>
        <v>294</v>
      </c>
      <c r="T174" s="59">
        <f>'Добыча 2021'!G140</f>
        <v>161</v>
      </c>
      <c r="U174" s="59">
        <f t="shared" si="1357"/>
        <v>70</v>
      </c>
      <c r="V174" s="127">
        <f>2022!AV171</f>
        <v>2580.25</v>
      </c>
      <c r="W174" s="59">
        <f t="shared" si="1358"/>
        <v>25</v>
      </c>
      <c r="X174" s="59">
        <f>2022!AX171</f>
        <v>826</v>
      </c>
      <c r="Y174" s="127">
        <f t="shared" si="1359"/>
        <v>8.003100474760199</v>
      </c>
      <c r="Z174" s="59"/>
      <c r="AA174" s="59">
        <f>2022!BA171</f>
        <v>0</v>
      </c>
      <c r="AB174" s="59"/>
      <c r="AC174" s="59"/>
      <c r="AD174" s="59"/>
      <c r="AE174" s="128">
        <f>2022!BC171</f>
        <v>0</v>
      </c>
      <c r="AF174" s="115" t="str">
        <f t="shared" si="1348"/>
        <v/>
      </c>
      <c r="AG174" s="203"/>
      <c r="AH174" s="204">
        <f t="shared" si="1349"/>
        <v>19.176885916016349</v>
      </c>
      <c r="AI174" s="204" t="e">
        <f t="shared" si="1350"/>
        <v>#NAME?</v>
      </c>
      <c r="AJ174" s="205">
        <f t="shared" si="1351"/>
        <v>25</v>
      </c>
      <c r="AK174" s="205" t="str">
        <f t="shared" si="1352"/>
        <v/>
      </c>
      <c r="AL174" s="205">
        <f t="shared" si="1353"/>
        <v>247</v>
      </c>
      <c r="AM174" s="205">
        <f t="shared" si="1354"/>
        <v>826</v>
      </c>
      <c r="AN174" s="206" t="str">
        <f t="shared" si="1355"/>
        <v xml:space="preserve">Вне норматива или не ОДОУ</v>
      </c>
      <c r="AO174" s="46" t="str">
        <f t="shared" si="1356"/>
        <v xml:space="preserve">Сумма не совпадает или не ОДОУ</v>
      </c>
      <c r="AP174" s="46" t="str">
        <f t="shared" si="1360"/>
        <v/>
      </c>
      <c r="AQ174" s="87"/>
    </row>
    <row r="175" ht="18.75">
      <c r="A175" s="46"/>
      <c r="B175" s="61" t="s">
        <v>203</v>
      </c>
      <c r="C175" s="131"/>
      <c r="D175" s="130"/>
      <c r="E175" s="130"/>
      <c r="F175" s="131"/>
      <c r="G175" s="59"/>
      <c r="H175" s="127"/>
      <c r="I175" s="59"/>
      <c r="J175" s="59"/>
      <c r="K175" s="59"/>
      <c r="L175" s="59"/>
      <c r="M175" s="71"/>
      <c r="N175" s="59"/>
      <c r="O175" s="71"/>
      <c r="P175" s="71"/>
      <c r="Q175" s="71"/>
      <c r="R175" s="71"/>
      <c r="S175" s="71"/>
      <c r="T175" s="71"/>
      <c r="U175" s="59"/>
      <c r="V175" s="144"/>
      <c r="W175" s="59"/>
      <c r="X175" s="71"/>
      <c r="Y175" s="127"/>
      <c r="Z175" s="71"/>
      <c r="AA175" s="71"/>
      <c r="AB175" s="71"/>
      <c r="AC175" s="71"/>
      <c r="AD175" s="59"/>
      <c r="AE175" s="71"/>
      <c r="AF175" s="115" t="str">
        <f t="shared" si="1348"/>
        <v/>
      </c>
      <c r="AG175" s="203"/>
      <c r="AH175" s="204" t="str">
        <f t="shared" si="1349"/>
        <v/>
      </c>
      <c r="AI175" s="204" t="str">
        <f t="shared" si="1350"/>
        <v/>
      </c>
      <c r="AJ175" s="205" t="str">
        <f t="shared" si="1351"/>
        <v/>
      </c>
      <c r="AK175" s="205" t="str">
        <f t="shared" si="1352"/>
        <v/>
      </c>
      <c r="AL175" s="205" t="str">
        <f t="shared" si="1353"/>
        <v/>
      </c>
      <c r="AM175" s="205" t="str">
        <f t="shared" si="1354"/>
        <v/>
      </c>
      <c r="AN175" s="206" t="str">
        <f t="shared" si="1355"/>
        <v/>
      </c>
      <c r="AO175" s="46" t="str">
        <f t="shared" si="1356"/>
        <v/>
      </c>
      <c r="AP175" s="46" t="str">
        <f t="shared" si="1360"/>
        <v/>
      </c>
      <c r="AQ175" s="87"/>
    </row>
    <row r="176" ht="47.25">
      <c r="A176" s="46">
        <v>140</v>
      </c>
      <c r="B176" s="72" t="s">
        <v>204</v>
      </c>
      <c r="C176" s="125">
        <f>2022!B173</f>
        <v>133.66200000000001</v>
      </c>
      <c r="D176" s="126">
        <f>2022!AM173</f>
        <v>0</v>
      </c>
      <c r="E176" s="126">
        <f>2022!AN173</f>
        <v>0</v>
      </c>
      <c r="F176" s="125">
        <f>2022!AQ173</f>
        <v>0</v>
      </c>
      <c r="G176" s="59">
        <f>2021!AX132</f>
        <v>0</v>
      </c>
      <c r="H176" s="127">
        <f t="shared" si="1347"/>
        <v>0</v>
      </c>
      <c r="I176" s="59"/>
      <c r="J176" s="59">
        <f>2021!BA132</f>
        <v>0</v>
      </c>
      <c r="K176" s="59"/>
      <c r="L176" s="59"/>
      <c r="M176" s="59"/>
      <c r="N176" s="59">
        <f>2021!BC132</f>
        <v>0</v>
      </c>
      <c r="O176" s="59">
        <f>'Добыча 2021'!F142</f>
        <v>0</v>
      </c>
      <c r="P176" s="59"/>
      <c r="Q176" s="59"/>
      <c r="R176" s="59"/>
      <c r="S176" s="59">
        <f>'Добыча 2021'!H142</f>
        <v>0</v>
      </c>
      <c r="T176" s="59">
        <f>'Добыча 2021'!G142</f>
        <v>0</v>
      </c>
      <c r="U176" s="59">
        <f t="shared" si="1357"/>
        <v>0</v>
      </c>
      <c r="V176" s="127">
        <f>2022!AU173</f>
        <v>0</v>
      </c>
      <c r="W176" s="59">
        <f t="shared" si="1358"/>
        <v>0</v>
      </c>
      <c r="X176" s="59">
        <f>2022!AX173</f>
        <v>0</v>
      </c>
      <c r="Y176" s="127">
        <f t="shared" si="1359"/>
        <v>0</v>
      </c>
      <c r="Z176" s="59"/>
      <c r="AA176" s="59">
        <f>2022!BA173</f>
        <v>0</v>
      </c>
      <c r="AB176" s="59"/>
      <c r="AC176" s="59"/>
      <c r="AD176" s="59"/>
      <c r="AE176" s="128">
        <f>2022!BC173</f>
        <v>0</v>
      </c>
      <c r="AF176" s="115" t="str">
        <f t="shared" si="1348"/>
        <v/>
      </c>
      <c r="AG176" s="203"/>
      <c r="AH176" s="204">
        <f t="shared" si="1349"/>
        <v>0</v>
      </c>
      <c r="AI176" s="204" t="e">
        <f t="shared" si="1350"/>
        <v>#NAME?</v>
      </c>
      <c r="AJ176" s="205">
        <f t="shared" si="1351"/>
        <v>3</v>
      </c>
      <c r="AK176" s="205" t="str">
        <f t="shared" si="1352"/>
        <v/>
      </c>
      <c r="AL176" s="205">
        <f t="shared" si="1353"/>
        <v>0</v>
      </c>
      <c r="AM176" s="205">
        <f t="shared" si="1354"/>
        <v>0</v>
      </c>
      <c r="AN176" s="206" t="str">
        <f t="shared" si="1355"/>
        <v/>
      </c>
      <c r="AO176" s="46" t="str">
        <f t="shared" si="1356"/>
        <v/>
      </c>
      <c r="AP176" s="46" t="str">
        <f t="shared" si="1360"/>
        <v/>
      </c>
      <c r="AQ176" s="87"/>
    </row>
    <row r="177" ht="94.5">
      <c r="A177" s="46">
        <v>141</v>
      </c>
      <c r="B177" s="72" t="s">
        <v>205</v>
      </c>
      <c r="C177" s="125">
        <f>2022!B174</f>
        <v>868.12699999999995</v>
      </c>
      <c r="D177" s="126">
        <f>2022!AM174</f>
        <v>159</v>
      </c>
      <c r="E177" s="126">
        <f>2022!AN174</f>
        <v>109</v>
      </c>
      <c r="F177" s="125">
        <f>2022!AQ174</f>
        <v>0.12555766610184915</v>
      </c>
      <c r="G177" s="59">
        <f>2021!AX133</f>
        <v>4</v>
      </c>
      <c r="H177" s="127">
        <f t="shared" si="1347"/>
        <v>2.5157232704402519</v>
      </c>
      <c r="I177" s="59"/>
      <c r="J177" s="59">
        <f>2021!BA133</f>
        <v>0</v>
      </c>
      <c r="K177" s="59"/>
      <c r="L177" s="59"/>
      <c r="M177" s="59"/>
      <c r="N177" s="59">
        <f>2021!BC133</f>
        <v>0</v>
      </c>
      <c r="O177" s="59">
        <f>'Добыча 2021'!F143</f>
        <v>2</v>
      </c>
      <c r="P177" s="59"/>
      <c r="Q177" s="59"/>
      <c r="R177" s="59"/>
      <c r="S177" s="59">
        <f>'Добыча 2021'!H143</f>
        <v>2</v>
      </c>
      <c r="T177" s="59">
        <f>'Добыча 2021'!G143</f>
        <v>0</v>
      </c>
      <c r="U177" s="59">
        <f t="shared" ref="U177:U240" si="1363">IF(G177=0,0,O177/G177*100)</f>
        <v>50</v>
      </c>
      <c r="V177" s="127">
        <f>2022!AU174</f>
        <v>3.27</v>
      </c>
      <c r="W177" s="59">
        <f t="shared" si="1358"/>
        <v>3</v>
      </c>
      <c r="X177" s="59">
        <f>2022!AX174</f>
        <v>3</v>
      </c>
      <c r="Y177" s="127">
        <f t="shared" si="1359"/>
        <v>2.7522935779816518</v>
      </c>
      <c r="Z177" s="59"/>
      <c r="AA177" s="59">
        <f>2022!BA174</f>
        <v>0</v>
      </c>
      <c r="AB177" s="59"/>
      <c r="AC177" s="59"/>
      <c r="AD177" s="59"/>
      <c r="AE177" s="128">
        <f>2022!BC174</f>
        <v>0</v>
      </c>
      <c r="AF177" s="115" t="str">
        <f t="shared" si="1348"/>
        <v/>
      </c>
      <c r="AG177" s="203"/>
      <c r="AH177" s="204">
        <f t="shared" si="1349"/>
        <v>0.12555766610184915</v>
      </c>
      <c r="AI177" s="204" t="e">
        <f t="shared" si="1350"/>
        <v>#NAME?</v>
      </c>
      <c r="AJ177" s="205">
        <f t="shared" si="1351"/>
        <v>3</v>
      </c>
      <c r="AK177" s="205" t="str">
        <f t="shared" si="1352"/>
        <v/>
      </c>
      <c r="AL177" s="205">
        <f t="shared" si="1353"/>
        <v>1</v>
      </c>
      <c r="AM177" s="205">
        <f t="shared" si="1354"/>
        <v>3</v>
      </c>
      <c r="AN177" s="206" t="str">
        <f t="shared" si="1355"/>
        <v xml:space="preserve">Вне норматива или не ОДОУ</v>
      </c>
      <c r="AO177" s="46" t="str">
        <f t="shared" si="1356"/>
        <v xml:space="preserve">Сумма не совпадает или не ОДОУ</v>
      </c>
      <c r="AP177" s="46" t="str">
        <f t="shared" si="1360"/>
        <v/>
      </c>
      <c r="AQ177" s="87"/>
    </row>
    <row r="178" ht="47.25">
      <c r="A178" s="46">
        <v>142</v>
      </c>
      <c r="B178" s="72" t="s">
        <v>206</v>
      </c>
      <c r="C178" s="125">
        <f>2022!B175</f>
        <v>1249.8789999999999</v>
      </c>
      <c r="D178" s="126">
        <f>2022!AM175</f>
        <v>0</v>
      </c>
      <c r="E178" s="126">
        <f>2022!AN175</f>
        <v>0</v>
      </c>
      <c r="F178" s="125">
        <f>2022!AQ175</f>
        <v>0</v>
      </c>
      <c r="G178" s="59">
        <f>2021!AX134</f>
        <v>0</v>
      </c>
      <c r="H178" s="127">
        <f t="shared" si="1347"/>
        <v>0</v>
      </c>
      <c r="I178" s="59"/>
      <c r="J178" s="59">
        <f>2021!BA134</f>
        <v>0</v>
      </c>
      <c r="K178" s="59"/>
      <c r="L178" s="59"/>
      <c r="M178" s="59"/>
      <c r="N178" s="59">
        <f>2021!BC134</f>
        <v>0</v>
      </c>
      <c r="O178" s="59">
        <f>'Добыча 2021'!F144</f>
        <v>0</v>
      </c>
      <c r="P178" s="59"/>
      <c r="Q178" s="59"/>
      <c r="R178" s="59"/>
      <c r="S178" s="59">
        <f>'Добыча 2021'!H144</f>
        <v>0</v>
      </c>
      <c r="T178" s="59">
        <f>'Добыча 2021'!G144</f>
        <v>0</v>
      </c>
      <c r="U178" s="59">
        <f t="shared" si="1363"/>
        <v>0</v>
      </c>
      <c r="V178" s="127">
        <f>2022!AU175</f>
        <v>0</v>
      </c>
      <c r="W178" s="59">
        <f t="shared" ref="W178:W241" si="1364">IF(V178&gt;1,V178/E178*100,0)</f>
        <v>0</v>
      </c>
      <c r="X178" s="59">
        <f>2022!AX175</f>
        <v>0</v>
      </c>
      <c r="Y178" s="127">
        <f t="shared" ref="Y178:Y241" si="1365">IF(X178&gt;0,X178/E178*100,0)</f>
        <v>0</v>
      </c>
      <c r="Z178" s="59"/>
      <c r="AA178" s="59">
        <f>2022!BA175</f>
        <v>0</v>
      </c>
      <c r="AB178" s="59"/>
      <c r="AC178" s="59"/>
      <c r="AD178" s="59"/>
      <c r="AE178" s="128">
        <f>2022!BC175</f>
        <v>0</v>
      </c>
      <c r="AF178" s="115" t="str">
        <f t="shared" si="1348"/>
        <v/>
      </c>
      <c r="AG178" s="203"/>
      <c r="AH178" s="204">
        <f t="shared" si="1349"/>
        <v>0</v>
      </c>
      <c r="AI178" s="204" t="e">
        <f t="shared" si="1350"/>
        <v>#NAME?</v>
      </c>
      <c r="AJ178" s="205">
        <f t="shared" si="1351"/>
        <v>3</v>
      </c>
      <c r="AK178" s="205" t="str">
        <f t="shared" si="1352"/>
        <v/>
      </c>
      <c r="AL178" s="205">
        <f t="shared" si="1353"/>
        <v>0</v>
      </c>
      <c r="AM178" s="205">
        <f t="shared" si="1354"/>
        <v>0</v>
      </c>
      <c r="AN178" s="206" t="str">
        <f t="shared" si="1355"/>
        <v/>
      </c>
      <c r="AO178" s="46" t="str">
        <f t="shared" si="1356"/>
        <v/>
      </c>
      <c r="AP178" s="46" t="str">
        <f t="shared" si="1360"/>
        <v/>
      </c>
      <c r="AQ178" s="87"/>
    </row>
    <row r="179" ht="54.75" customHeight="1">
      <c r="A179" s="46">
        <v>143</v>
      </c>
      <c r="B179" s="72" t="s">
        <v>209</v>
      </c>
      <c r="C179" s="125">
        <f>2022!B176</f>
        <v>387.89999999999998</v>
      </c>
      <c r="D179" s="126">
        <f>2022!AM176</f>
        <v>0</v>
      </c>
      <c r="E179" s="126">
        <f>2022!AN176</f>
        <v>0</v>
      </c>
      <c r="F179" s="125">
        <f>2022!AQ176</f>
        <v>0</v>
      </c>
      <c r="G179" s="59">
        <f>2021!AX135</f>
        <v>0</v>
      </c>
      <c r="H179" s="127">
        <f t="shared" si="1347"/>
        <v>0</v>
      </c>
      <c r="I179" s="59"/>
      <c r="J179" s="59">
        <f>2021!BA135</f>
        <v>0</v>
      </c>
      <c r="K179" s="59"/>
      <c r="L179" s="59"/>
      <c r="M179" s="59"/>
      <c r="N179" s="59">
        <f>2021!BC135</f>
        <v>0</v>
      </c>
      <c r="O179" s="59">
        <f>'Добыча 2021'!F145</f>
        <v>0</v>
      </c>
      <c r="P179" s="59"/>
      <c r="Q179" s="59"/>
      <c r="R179" s="59"/>
      <c r="S179" s="59">
        <f>'Добыча 2021'!H145</f>
        <v>0</v>
      </c>
      <c r="T179" s="59">
        <f>'Добыча 2021'!G145</f>
        <v>0</v>
      </c>
      <c r="U179" s="59">
        <f t="shared" si="1363"/>
        <v>0</v>
      </c>
      <c r="V179" s="127">
        <f>2022!AU176</f>
        <v>0</v>
      </c>
      <c r="W179" s="59">
        <f t="shared" si="1364"/>
        <v>0</v>
      </c>
      <c r="X179" s="59">
        <f>2022!AX176</f>
        <v>0</v>
      </c>
      <c r="Y179" s="127">
        <f t="shared" si="1365"/>
        <v>0</v>
      </c>
      <c r="Z179" s="59"/>
      <c r="AA179" s="59">
        <f>2022!BA176</f>
        <v>0</v>
      </c>
      <c r="AB179" s="59"/>
      <c r="AC179" s="59"/>
      <c r="AD179" s="59"/>
      <c r="AE179" s="128">
        <f>2022!BC176</f>
        <v>0</v>
      </c>
      <c r="AF179" s="115" t="str">
        <f t="shared" si="1348"/>
        <v/>
      </c>
      <c r="AG179" s="203"/>
      <c r="AH179" s="204">
        <f t="shared" si="1349"/>
        <v>0</v>
      </c>
      <c r="AI179" s="204" t="e">
        <f t="shared" si="1350"/>
        <v>#NAME?</v>
      </c>
      <c r="AJ179" s="205">
        <f t="shared" si="1351"/>
        <v>3</v>
      </c>
      <c r="AK179" s="205" t="str">
        <f t="shared" si="1352"/>
        <v/>
      </c>
      <c r="AL179" s="205">
        <f t="shared" si="1353"/>
        <v>0</v>
      </c>
      <c r="AM179" s="205">
        <f t="shared" si="1354"/>
        <v>0</v>
      </c>
      <c r="AN179" s="206" t="str">
        <f t="shared" si="1355"/>
        <v/>
      </c>
      <c r="AO179" s="46" t="str">
        <f t="shared" si="1356"/>
        <v/>
      </c>
      <c r="AP179" s="46" t="str">
        <f t="shared" si="1360"/>
        <v/>
      </c>
      <c r="AQ179" s="87"/>
    </row>
    <row r="180" ht="31.5">
      <c r="A180" s="46">
        <v>144</v>
      </c>
      <c r="B180" s="72" t="s">
        <v>210</v>
      </c>
      <c r="C180" s="125">
        <f>2022!B177</f>
        <v>1.93400001525878</v>
      </c>
      <c r="D180" s="126">
        <f>2022!AM177</f>
        <v>40</v>
      </c>
      <c r="E180" s="126">
        <f>2022!AN177</f>
        <v>45</v>
      </c>
      <c r="F180" s="125">
        <f>2022!AQ177</f>
        <v>23.267838492741042</v>
      </c>
      <c r="G180" s="59">
        <f>2021!AX136</f>
        <v>0</v>
      </c>
      <c r="H180" s="127">
        <f t="shared" si="1347"/>
        <v>0</v>
      </c>
      <c r="I180" s="62"/>
      <c r="J180" s="59">
        <f>2021!BA136</f>
        <v>0</v>
      </c>
      <c r="K180" s="62"/>
      <c r="L180" s="62"/>
      <c r="M180" s="59"/>
      <c r="N180" s="59">
        <f>2021!BC136</f>
        <v>0</v>
      </c>
      <c r="O180" s="59">
        <f>'Добыча 2021'!F146</f>
        <v>0</v>
      </c>
      <c r="P180" s="59"/>
      <c r="Q180" s="59"/>
      <c r="R180" s="59"/>
      <c r="S180" s="59">
        <f>'Добыча 2021'!H146</f>
        <v>0</v>
      </c>
      <c r="T180" s="59">
        <f>'Добыча 2021'!G146</f>
        <v>0</v>
      </c>
      <c r="U180" s="59">
        <f t="shared" si="1363"/>
        <v>0</v>
      </c>
      <c r="V180" s="127">
        <f>2022!AV177</f>
        <v>13.5</v>
      </c>
      <c r="W180" s="59">
        <f t="shared" si="1364"/>
        <v>30</v>
      </c>
      <c r="X180" s="59">
        <f>2022!AX177</f>
        <v>0</v>
      </c>
      <c r="Y180" s="127">
        <f t="shared" si="1365"/>
        <v>0</v>
      </c>
      <c r="Z180" s="59"/>
      <c r="AA180" s="59">
        <f>2022!BA177</f>
        <v>0</v>
      </c>
      <c r="AB180" s="59"/>
      <c r="AC180" s="59"/>
      <c r="AD180" s="59"/>
      <c r="AE180" s="128">
        <f>2022!BC177</f>
        <v>0</v>
      </c>
      <c r="AF180" s="115" t="str">
        <f t="shared" si="1348"/>
        <v/>
      </c>
      <c r="AG180" s="203"/>
      <c r="AH180" s="204">
        <f t="shared" si="1349"/>
        <v>23.267838492741042</v>
      </c>
      <c r="AI180" s="204" t="e">
        <f t="shared" si="1350"/>
        <v>#NAME?</v>
      </c>
      <c r="AJ180" s="205">
        <f t="shared" si="1351"/>
        <v>30</v>
      </c>
      <c r="AK180" s="205" t="str">
        <f t="shared" si="1352"/>
        <v/>
      </c>
      <c r="AL180" s="205">
        <f t="shared" si="1353"/>
        <v>0</v>
      </c>
      <c r="AM180" s="205">
        <f t="shared" si="1354"/>
        <v>0</v>
      </c>
      <c r="AN180" s="206" t="str">
        <f t="shared" si="1355"/>
        <v/>
      </c>
      <c r="AO180" s="46" t="str">
        <f t="shared" si="1356"/>
        <v/>
      </c>
      <c r="AP180" s="46" t="str">
        <f t="shared" si="1360"/>
        <v/>
      </c>
      <c r="AQ180" s="87"/>
    </row>
    <row r="181" ht="94.5">
      <c r="A181" s="46">
        <v>145</v>
      </c>
      <c r="B181" s="72" t="s">
        <v>338</v>
      </c>
      <c r="C181" s="125">
        <f>2022!B178</f>
        <v>103.86014</v>
      </c>
      <c r="D181" s="126">
        <f>2022!AM178</f>
        <v>0</v>
      </c>
      <c r="E181" s="126">
        <f>2022!AN178</f>
        <v>124</v>
      </c>
      <c r="F181" s="125">
        <f>2022!AQ178</f>
        <v>1.1939132760652931</v>
      </c>
      <c r="G181" s="59">
        <f>2021!AX137</f>
        <v>0</v>
      </c>
      <c r="H181" s="127">
        <f t="shared" ref="H181:H182" si="1366">IF(G181&gt;0,G181/D181*100,0)</f>
        <v>0</v>
      </c>
      <c r="I181" s="59"/>
      <c r="J181" s="59">
        <f>2021!BA137</f>
        <v>0</v>
      </c>
      <c r="K181" s="59"/>
      <c r="L181" s="59"/>
      <c r="M181" s="59"/>
      <c r="N181" s="59">
        <f>2021!BC137</f>
        <v>0</v>
      </c>
      <c r="O181" s="59">
        <f>'Добыча 2021'!F147</f>
        <v>0</v>
      </c>
      <c r="P181" s="59"/>
      <c r="Q181" s="59"/>
      <c r="R181" s="59"/>
      <c r="S181" s="59">
        <f>'Добыча 2021'!H147</f>
        <v>0</v>
      </c>
      <c r="T181" s="59">
        <f>'Добыча 2021'!G147</f>
        <v>0</v>
      </c>
      <c r="U181" s="59">
        <f t="shared" si="1363"/>
        <v>0</v>
      </c>
      <c r="V181" s="127">
        <f>2022!AU178</f>
        <v>6.2000000000000002</v>
      </c>
      <c r="W181" s="59">
        <f t="shared" si="1364"/>
        <v>5</v>
      </c>
      <c r="X181" s="59">
        <f>2022!AX178</f>
        <v>6</v>
      </c>
      <c r="Y181" s="127">
        <f t="shared" si="1365"/>
        <v>4.838709677419355</v>
      </c>
      <c r="Z181" s="59"/>
      <c r="AA181" s="59">
        <f>2022!BA178</f>
        <v>0</v>
      </c>
      <c r="AB181" s="59"/>
      <c r="AC181" s="59"/>
      <c r="AD181" s="59"/>
      <c r="AE181" s="128">
        <f>2022!BC178</f>
        <v>0</v>
      </c>
      <c r="AF181" s="115" t="str">
        <f t="shared" si="1348"/>
        <v/>
      </c>
      <c r="AG181" s="203"/>
      <c r="AH181" s="204">
        <f t="shared" si="1349"/>
        <v>1.1939132760652931</v>
      </c>
      <c r="AI181" s="204" t="e">
        <f t="shared" si="1350"/>
        <v>#NAME?</v>
      </c>
      <c r="AJ181" s="205">
        <f t="shared" si="1351"/>
        <v>5</v>
      </c>
      <c r="AK181" s="205" t="str">
        <f t="shared" si="1352"/>
        <v/>
      </c>
      <c r="AL181" s="205">
        <f t="shared" si="1353"/>
        <v>1</v>
      </c>
      <c r="AM181" s="205">
        <f t="shared" si="1354"/>
        <v>6</v>
      </c>
      <c r="AN181" s="206" t="str">
        <f t="shared" si="1355"/>
        <v xml:space="preserve">Вне норматива или не ОДОУ</v>
      </c>
      <c r="AO181" s="46" t="str">
        <f t="shared" si="1356"/>
        <v xml:space="preserve">Сумма не совпадает или не ОДОУ</v>
      </c>
      <c r="AP181" s="46" t="str">
        <f t="shared" si="1360"/>
        <v/>
      </c>
      <c r="AQ181" s="87"/>
    </row>
    <row r="182" ht="63">
      <c r="A182" s="46">
        <v>146</v>
      </c>
      <c r="B182" s="72" t="s">
        <v>339</v>
      </c>
      <c r="C182" s="125">
        <f>2022!B179</f>
        <v>385.73099999999999</v>
      </c>
      <c r="D182" s="126">
        <f>2022!AM179</f>
        <v>52</v>
      </c>
      <c r="E182" s="126">
        <f>2022!AN179</f>
        <v>0</v>
      </c>
      <c r="F182" s="125">
        <f>2022!AQ179</f>
        <v>0</v>
      </c>
      <c r="G182" s="59">
        <f>2021!AX138</f>
        <v>0</v>
      </c>
      <c r="H182" s="127">
        <f t="shared" si="1366"/>
        <v>0</v>
      </c>
      <c r="I182" s="59"/>
      <c r="J182" s="59">
        <f>2021!BA138</f>
        <v>0</v>
      </c>
      <c r="K182" s="59"/>
      <c r="L182" s="59"/>
      <c r="M182" s="59"/>
      <c r="N182" s="59">
        <f>2021!BC138</f>
        <v>0</v>
      </c>
      <c r="O182" s="59">
        <f>'Добыча 2021'!F148</f>
        <v>0</v>
      </c>
      <c r="P182" s="59"/>
      <c r="Q182" s="59"/>
      <c r="R182" s="59"/>
      <c r="S182" s="59">
        <f>'Добыча 2021'!H148</f>
        <v>0</v>
      </c>
      <c r="T182" s="59">
        <f>'Добыча 2021'!G148</f>
        <v>0</v>
      </c>
      <c r="U182" s="59">
        <f t="shared" si="1363"/>
        <v>0</v>
      </c>
      <c r="V182" s="127">
        <f>2022!AU179</f>
        <v>0</v>
      </c>
      <c r="W182" s="59">
        <f t="shared" si="1364"/>
        <v>0</v>
      </c>
      <c r="X182" s="59">
        <f>2022!AX179</f>
        <v>0</v>
      </c>
      <c r="Y182" s="127">
        <f t="shared" si="1365"/>
        <v>0</v>
      </c>
      <c r="Z182" s="59"/>
      <c r="AA182" s="59">
        <f>2022!BA179</f>
        <v>0</v>
      </c>
      <c r="AB182" s="59"/>
      <c r="AC182" s="59"/>
      <c r="AD182" s="59"/>
      <c r="AE182" s="128">
        <f>2022!BC179</f>
        <v>0</v>
      </c>
      <c r="AF182" s="115" t="str">
        <f t="shared" si="1348"/>
        <v/>
      </c>
      <c r="AG182" s="203"/>
      <c r="AH182" s="204">
        <f t="shared" si="1349"/>
        <v>0</v>
      </c>
      <c r="AI182" s="204" t="e">
        <f t="shared" si="1350"/>
        <v>#NAME?</v>
      </c>
      <c r="AJ182" s="205">
        <f t="shared" si="1351"/>
        <v>3</v>
      </c>
      <c r="AK182" s="205" t="str">
        <f t="shared" si="1352"/>
        <v/>
      </c>
      <c r="AL182" s="205">
        <f t="shared" si="1353"/>
        <v>0</v>
      </c>
      <c r="AM182" s="205">
        <f t="shared" si="1354"/>
        <v>0</v>
      </c>
      <c r="AN182" s="206" t="str">
        <f t="shared" si="1355"/>
        <v/>
      </c>
      <c r="AO182" s="46" t="str">
        <f t="shared" si="1356"/>
        <v/>
      </c>
      <c r="AP182" s="46" t="str">
        <f t="shared" si="1360"/>
        <v/>
      </c>
      <c r="AQ182" s="87"/>
    </row>
    <row r="183" ht="47.25">
      <c r="A183" s="46">
        <v>147</v>
      </c>
      <c r="B183" s="152" t="s">
        <v>444</v>
      </c>
      <c r="C183" s="125">
        <f>2022!B180</f>
        <v>16.981999999999999</v>
      </c>
      <c r="D183" s="138">
        <f>2022!AM180</f>
        <v>0</v>
      </c>
      <c r="E183" s="126">
        <f>2022!AN180</f>
        <v>0</v>
      </c>
      <c r="F183" s="125">
        <f>2022!AQ180</f>
        <v>0</v>
      </c>
      <c r="G183" s="80">
        <f>2021!AX139</f>
        <v>0</v>
      </c>
      <c r="H183" s="139">
        <f>IF(G183&gt;0,G183/D187*100,0)</f>
        <v>0</v>
      </c>
      <c r="I183" s="59"/>
      <c r="J183" s="80">
        <f>2021!BA135</f>
        <v>0</v>
      </c>
      <c r="K183" s="59"/>
      <c r="L183" s="59"/>
      <c r="M183" s="59"/>
      <c r="N183" s="80">
        <f>2021!BC135</f>
        <v>0</v>
      </c>
      <c r="O183" s="80">
        <f>'Добыча 2021'!F149</f>
        <v>0</v>
      </c>
      <c r="P183" s="59"/>
      <c r="Q183" s="59"/>
      <c r="R183" s="59"/>
      <c r="S183" s="80">
        <f>'Добыча 2021'!H149</f>
        <v>0</v>
      </c>
      <c r="T183" s="80">
        <f>'Добыча 2021'!G149</f>
        <v>0</v>
      </c>
      <c r="U183" s="80">
        <f t="shared" si="1363"/>
        <v>0</v>
      </c>
      <c r="V183" s="127">
        <f>2022!AU180</f>
        <v>0</v>
      </c>
      <c r="W183" s="59">
        <f t="shared" si="1364"/>
        <v>0</v>
      </c>
      <c r="X183" s="59">
        <f>2022!AX180</f>
        <v>0</v>
      </c>
      <c r="Y183" s="127">
        <f t="shared" si="1365"/>
        <v>0</v>
      </c>
      <c r="Z183" s="59"/>
      <c r="AA183" s="59">
        <f>2022!BA180</f>
        <v>0</v>
      </c>
      <c r="AB183" s="59"/>
      <c r="AC183" s="59"/>
      <c r="AD183" s="59">
        <f t="shared" ref="AD176:AD239" si="1367">X183-Z183-AA183-AE183</f>
        <v>0</v>
      </c>
      <c r="AE183" s="128">
        <f>2022!BC180</f>
        <v>0</v>
      </c>
      <c r="AF183" s="115" t="str">
        <f t="shared" si="1348"/>
        <v/>
      </c>
      <c r="AG183" s="203"/>
      <c r="AH183" s="204">
        <f t="shared" si="1349"/>
        <v>0</v>
      </c>
      <c r="AI183" s="204" t="e">
        <f t="shared" si="1350"/>
        <v>#NAME?</v>
      </c>
      <c r="AJ183" s="205">
        <f t="shared" si="1351"/>
        <v>3</v>
      </c>
      <c r="AK183" s="205" t="str">
        <f t="shared" si="1352"/>
        <v/>
      </c>
      <c r="AL183" s="205">
        <f t="shared" si="1353"/>
        <v>0</v>
      </c>
      <c r="AM183" s="205">
        <f t="shared" si="1354"/>
        <v>0</v>
      </c>
      <c r="AN183" s="206" t="str">
        <f t="shared" si="1355"/>
        <v/>
      </c>
      <c r="AO183" s="46" t="str">
        <f t="shared" si="1356"/>
        <v/>
      </c>
      <c r="AP183" s="46" t="str">
        <f t="shared" si="1360"/>
        <v/>
      </c>
      <c r="AQ183" s="87"/>
    </row>
    <row r="184" ht="47.25">
      <c r="A184" s="46">
        <v>148</v>
      </c>
      <c r="B184" s="152" t="s">
        <v>445</v>
      </c>
      <c r="C184" s="125">
        <f>2022!B181</f>
        <v>114.56699999999999</v>
      </c>
      <c r="D184" s="149"/>
      <c r="E184" s="126">
        <f>2022!AN181</f>
        <v>0</v>
      </c>
      <c r="F184" s="125">
        <f>2022!AQ181</f>
        <v>0</v>
      </c>
      <c r="G184" s="150"/>
      <c r="H184" s="151"/>
      <c r="I184" s="59"/>
      <c r="J184" s="150"/>
      <c r="K184" s="59"/>
      <c r="L184" s="59"/>
      <c r="M184" s="59"/>
      <c r="N184" s="150"/>
      <c r="O184" s="150"/>
      <c r="P184" s="59"/>
      <c r="Q184" s="59"/>
      <c r="R184" s="59"/>
      <c r="S184" s="150"/>
      <c r="T184" s="150"/>
      <c r="U184" s="150"/>
      <c r="V184" s="127">
        <f>2022!AU181</f>
        <v>0</v>
      </c>
      <c r="W184" s="59">
        <f t="shared" si="1364"/>
        <v>0</v>
      </c>
      <c r="X184" s="59">
        <f>2022!AX181</f>
        <v>0</v>
      </c>
      <c r="Y184" s="127">
        <f t="shared" si="1365"/>
        <v>0</v>
      </c>
      <c r="Z184" s="59"/>
      <c r="AA184" s="59">
        <f>2022!BA181</f>
        <v>0</v>
      </c>
      <c r="AB184" s="59"/>
      <c r="AC184" s="59"/>
      <c r="AD184" s="59">
        <f t="shared" si="1367"/>
        <v>0</v>
      </c>
      <c r="AE184" s="128">
        <f>2022!BC181</f>
        <v>0</v>
      </c>
      <c r="AF184" s="115" t="str">
        <f t="shared" si="1348"/>
        <v/>
      </c>
      <c r="AG184" s="203"/>
      <c r="AH184" s="204">
        <f t="shared" si="1349"/>
        <v>0</v>
      </c>
      <c r="AI184" s="204" t="e">
        <f t="shared" si="1350"/>
        <v>#NAME?</v>
      </c>
      <c r="AJ184" s="205">
        <f t="shared" si="1351"/>
        <v>3</v>
      </c>
      <c r="AK184" s="205" t="str">
        <f t="shared" si="1352"/>
        <v/>
      </c>
      <c r="AL184" s="205">
        <f t="shared" si="1353"/>
        <v>0</v>
      </c>
      <c r="AM184" s="205">
        <f t="shared" si="1354"/>
        <v>0</v>
      </c>
      <c r="AN184" s="206" t="str">
        <f t="shared" si="1355"/>
        <v/>
      </c>
      <c r="AO184" s="46" t="str">
        <f t="shared" si="1356"/>
        <v/>
      </c>
      <c r="AP184" s="46" t="str">
        <f t="shared" si="1360"/>
        <v/>
      </c>
      <c r="AQ184" s="87"/>
    </row>
    <row r="185" ht="47.25">
      <c r="A185" s="46">
        <v>149</v>
      </c>
      <c r="B185" s="152" t="s">
        <v>446</v>
      </c>
      <c r="C185" s="125">
        <f>2022!B182</f>
        <v>15.319000000000001</v>
      </c>
      <c r="D185" s="149"/>
      <c r="E185" s="126">
        <f>2022!AN182</f>
        <v>0</v>
      </c>
      <c r="F185" s="125">
        <f>2022!AQ182</f>
        <v>0</v>
      </c>
      <c r="G185" s="150"/>
      <c r="H185" s="151"/>
      <c r="I185" s="59"/>
      <c r="J185" s="150"/>
      <c r="K185" s="59"/>
      <c r="L185" s="59"/>
      <c r="M185" s="59"/>
      <c r="N185" s="150"/>
      <c r="O185" s="150"/>
      <c r="P185" s="59"/>
      <c r="Q185" s="59"/>
      <c r="R185" s="59"/>
      <c r="S185" s="150"/>
      <c r="T185" s="150"/>
      <c r="U185" s="150"/>
      <c r="V185" s="127">
        <f>2022!AU182</f>
        <v>0</v>
      </c>
      <c r="W185" s="59">
        <f t="shared" si="1364"/>
        <v>0</v>
      </c>
      <c r="X185" s="59">
        <f>2022!AX182</f>
        <v>0</v>
      </c>
      <c r="Y185" s="127">
        <f t="shared" si="1365"/>
        <v>0</v>
      </c>
      <c r="Z185" s="59"/>
      <c r="AA185" s="59">
        <f>2022!BA182</f>
        <v>0</v>
      </c>
      <c r="AB185" s="59"/>
      <c r="AC185" s="59"/>
      <c r="AD185" s="59">
        <f t="shared" si="1367"/>
        <v>0</v>
      </c>
      <c r="AE185" s="128">
        <f>2022!BC182</f>
        <v>0</v>
      </c>
      <c r="AF185" s="115" t="str">
        <f t="shared" si="1348"/>
        <v/>
      </c>
      <c r="AG185" s="203"/>
      <c r="AH185" s="204">
        <f t="shared" si="1349"/>
        <v>0</v>
      </c>
      <c r="AI185" s="204" t="e">
        <f t="shared" si="1350"/>
        <v>#NAME?</v>
      </c>
      <c r="AJ185" s="205">
        <f t="shared" si="1351"/>
        <v>3</v>
      </c>
      <c r="AK185" s="205" t="str">
        <f t="shared" si="1352"/>
        <v/>
      </c>
      <c r="AL185" s="205">
        <f t="shared" si="1353"/>
        <v>0</v>
      </c>
      <c r="AM185" s="205">
        <f t="shared" si="1354"/>
        <v>0</v>
      </c>
      <c r="AN185" s="206" t="str">
        <f t="shared" si="1355"/>
        <v/>
      </c>
      <c r="AO185" s="46" t="str">
        <f t="shared" si="1356"/>
        <v/>
      </c>
      <c r="AP185" s="46" t="str">
        <f t="shared" si="1360"/>
        <v/>
      </c>
      <c r="AQ185" s="87"/>
    </row>
    <row r="186" ht="47.25">
      <c r="A186" s="46">
        <v>150</v>
      </c>
      <c r="B186" s="152" t="s">
        <v>447</v>
      </c>
      <c r="C186" s="125">
        <f>2022!B183</f>
        <v>8.5980000000000008</v>
      </c>
      <c r="D186" s="149"/>
      <c r="E186" s="126">
        <f>2022!AN183</f>
        <v>0</v>
      </c>
      <c r="F186" s="125">
        <f>2022!AQ183</f>
        <v>0</v>
      </c>
      <c r="G186" s="150"/>
      <c r="H186" s="151"/>
      <c r="I186" s="59"/>
      <c r="J186" s="150"/>
      <c r="K186" s="59"/>
      <c r="L186" s="59"/>
      <c r="M186" s="59"/>
      <c r="N186" s="150"/>
      <c r="O186" s="150"/>
      <c r="P186" s="59"/>
      <c r="Q186" s="59"/>
      <c r="R186" s="59"/>
      <c r="S186" s="150"/>
      <c r="T186" s="150"/>
      <c r="U186" s="150"/>
      <c r="V186" s="127">
        <f>2022!AU183</f>
        <v>0</v>
      </c>
      <c r="W186" s="59">
        <f t="shared" si="1364"/>
        <v>0</v>
      </c>
      <c r="X186" s="59">
        <f>2022!AX183</f>
        <v>0</v>
      </c>
      <c r="Y186" s="127">
        <f t="shared" si="1365"/>
        <v>0</v>
      </c>
      <c r="Z186" s="59"/>
      <c r="AA186" s="59">
        <f>2022!BA183</f>
        <v>0</v>
      </c>
      <c r="AB186" s="59"/>
      <c r="AC186" s="59"/>
      <c r="AD186" s="59">
        <f t="shared" si="1367"/>
        <v>0</v>
      </c>
      <c r="AE186" s="128">
        <f>2022!BC183</f>
        <v>0</v>
      </c>
      <c r="AF186" s="115" t="str">
        <f t="shared" si="1348"/>
        <v/>
      </c>
      <c r="AG186" s="203"/>
      <c r="AH186" s="204">
        <f t="shared" si="1349"/>
        <v>0</v>
      </c>
      <c r="AI186" s="204" t="e">
        <f t="shared" si="1350"/>
        <v>#NAME?</v>
      </c>
      <c r="AJ186" s="205">
        <f t="shared" si="1351"/>
        <v>3</v>
      </c>
      <c r="AK186" s="205" t="str">
        <f t="shared" si="1352"/>
        <v/>
      </c>
      <c r="AL186" s="205">
        <f t="shared" si="1353"/>
        <v>0</v>
      </c>
      <c r="AM186" s="205">
        <f t="shared" si="1354"/>
        <v>0</v>
      </c>
      <c r="AN186" s="206" t="str">
        <f t="shared" si="1355"/>
        <v/>
      </c>
      <c r="AO186" s="46" t="str">
        <f t="shared" si="1356"/>
        <v/>
      </c>
      <c r="AP186" s="46" t="str">
        <f t="shared" si="1360"/>
        <v/>
      </c>
      <c r="AQ186" s="87"/>
    </row>
    <row r="187" ht="47.25">
      <c r="A187" s="46">
        <v>151</v>
      </c>
      <c r="B187" s="152" t="s">
        <v>448</v>
      </c>
      <c r="C187" s="125">
        <f>2022!B184</f>
        <v>13.641</v>
      </c>
      <c r="D187" s="142"/>
      <c r="E187" s="126">
        <f>2022!AN184</f>
        <v>0</v>
      </c>
      <c r="F187" s="125">
        <f>2022!AQ184</f>
        <v>0</v>
      </c>
      <c r="G187" s="82"/>
      <c r="H187" s="143"/>
      <c r="I187" s="59"/>
      <c r="J187" s="82"/>
      <c r="K187" s="59"/>
      <c r="L187" s="59"/>
      <c r="M187" s="59"/>
      <c r="N187" s="82"/>
      <c r="O187" s="82"/>
      <c r="P187" s="59"/>
      <c r="Q187" s="59"/>
      <c r="R187" s="59"/>
      <c r="S187" s="82"/>
      <c r="T187" s="82"/>
      <c r="U187" s="82"/>
      <c r="V187" s="127">
        <f>2022!AU184</f>
        <v>0</v>
      </c>
      <c r="W187" s="59">
        <f t="shared" si="1364"/>
        <v>0</v>
      </c>
      <c r="X187" s="59">
        <f>2022!AX184</f>
        <v>0</v>
      </c>
      <c r="Y187" s="127">
        <f t="shared" si="1365"/>
        <v>0</v>
      </c>
      <c r="Z187" s="59"/>
      <c r="AA187" s="59">
        <f>2022!BA184</f>
        <v>0</v>
      </c>
      <c r="AB187" s="59"/>
      <c r="AC187" s="59"/>
      <c r="AD187" s="59">
        <f t="shared" si="1367"/>
        <v>0</v>
      </c>
      <c r="AE187" s="128">
        <f>2022!BC184</f>
        <v>0</v>
      </c>
      <c r="AF187" s="115" t="str">
        <f t="shared" si="1348"/>
        <v/>
      </c>
      <c r="AG187" s="203"/>
      <c r="AH187" s="204">
        <f t="shared" si="1349"/>
        <v>0</v>
      </c>
      <c r="AI187" s="204" t="e">
        <f t="shared" si="1350"/>
        <v>#NAME?</v>
      </c>
      <c r="AJ187" s="205">
        <f t="shared" si="1351"/>
        <v>3</v>
      </c>
      <c r="AK187" s="205" t="str">
        <f t="shared" si="1352"/>
        <v/>
      </c>
      <c r="AL187" s="205">
        <f t="shared" si="1353"/>
        <v>0</v>
      </c>
      <c r="AM187" s="205">
        <f t="shared" si="1354"/>
        <v>0</v>
      </c>
      <c r="AN187" s="206" t="str">
        <f t="shared" si="1355"/>
        <v/>
      </c>
      <c r="AO187" s="46" t="str">
        <f t="shared" si="1356"/>
        <v/>
      </c>
      <c r="AP187" s="46" t="str">
        <f t="shared" si="1360"/>
        <v/>
      </c>
      <c r="AQ187" s="87"/>
    </row>
    <row r="188" ht="29.25" customHeight="1">
      <c r="A188" s="46">
        <v>152</v>
      </c>
      <c r="B188" s="72" t="s">
        <v>217</v>
      </c>
      <c r="C188" s="125">
        <f>2022!B185</f>
        <v>52</v>
      </c>
      <c r="D188" s="126">
        <f>2022!AM185</f>
        <v>0</v>
      </c>
      <c r="E188" s="126">
        <f>2022!AN185</f>
        <v>0</v>
      </c>
      <c r="F188" s="125">
        <f>2022!AQ185</f>
        <v>0</v>
      </c>
      <c r="G188" s="59">
        <f>2021!AX140</f>
        <v>0</v>
      </c>
      <c r="H188" s="127">
        <f t="shared" ref="H188:H251" si="1368">IF(G188&gt;0,G188/D188*100,0)</f>
        <v>0</v>
      </c>
      <c r="I188" s="59"/>
      <c r="J188" s="59">
        <f>2021!BA140</f>
        <v>0</v>
      </c>
      <c r="K188" s="59"/>
      <c r="L188" s="59"/>
      <c r="M188" s="59"/>
      <c r="N188" s="59">
        <f>2021!BC140</f>
        <v>0</v>
      </c>
      <c r="O188" s="59">
        <f>'Добыча 2021'!F150</f>
        <v>0</v>
      </c>
      <c r="P188" s="59"/>
      <c r="Q188" s="59"/>
      <c r="R188" s="59"/>
      <c r="S188" s="59">
        <f>'Добыча 2021'!H150</f>
        <v>0</v>
      </c>
      <c r="T188" s="59">
        <f>'Добыча 2021'!G150</f>
        <v>0</v>
      </c>
      <c r="U188" s="59">
        <f t="shared" si="1363"/>
        <v>0</v>
      </c>
      <c r="V188" s="127">
        <f>2022!AU185</f>
        <v>0</v>
      </c>
      <c r="W188" s="59">
        <f t="shared" si="1364"/>
        <v>0</v>
      </c>
      <c r="X188" s="59">
        <f>2022!AX185</f>
        <v>0</v>
      </c>
      <c r="Y188" s="127">
        <f t="shared" si="1365"/>
        <v>0</v>
      </c>
      <c r="Z188" s="59"/>
      <c r="AA188" s="59">
        <f>2022!BA185</f>
        <v>0</v>
      </c>
      <c r="AB188" s="59"/>
      <c r="AC188" s="59"/>
      <c r="AD188" s="59"/>
      <c r="AE188" s="128">
        <f>2022!BC185</f>
        <v>0</v>
      </c>
      <c r="AF188" s="115" t="str">
        <f t="shared" si="1348"/>
        <v/>
      </c>
      <c r="AG188" s="203"/>
      <c r="AH188" s="204">
        <f t="shared" si="1349"/>
        <v>0</v>
      </c>
      <c r="AI188" s="204" t="e">
        <f t="shared" si="1350"/>
        <v>#NAME?</v>
      </c>
      <c r="AJ188" s="205">
        <f t="shared" si="1351"/>
        <v>3</v>
      </c>
      <c r="AK188" s="205" t="str">
        <f t="shared" si="1352"/>
        <v/>
      </c>
      <c r="AL188" s="205">
        <f t="shared" si="1353"/>
        <v>0</v>
      </c>
      <c r="AM188" s="205">
        <f t="shared" si="1354"/>
        <v>0</v>
      </c>
      <c r="AN188" s="206" t="str">
        <f t="shared" si="1355"/>
        <v/>
      </c>
      <c r="AO188" s="46" t="str">
        <f t="shared" si="1356"/>
        <v/>
      </c>
      <c r="AP188" s="46" t="str">
        <f t="shared" si="1360"/>
        <v/>
      </c>
      <c r="AQ188" s="87"/>
    </row>
    <row r="189" ht="37.5" customHeight="1">
      <c r="A189" s="46">
        <v>153</v>
      </c>
      <c r="B189" s="72" t="s">
        <v>222</v>
      </c>
      <c r="C189" s="125">
        <f>2022!B186</f>
        <v>52.700000000000003</v>
      </c>
      <c r="D189" s="126">
        <f>2022!AM186</f>
        <v>0</v>
      </c>
      <c r="E189" s="126">
        <f>2022!AN186</f>
        <v>0</v>
      </c>
      <c r="F189" s="125">
        <f>2022!AQ186</f>
        <v>0</v>
      </c>
      <c r="G189" s="59">
        <f>2021!AX141</f>
        <v>0</v>
      </c>
      <c r="H189" s="127">
        <f t="shared" si="1368"/>
        <v>0</v>
      </c>
      <c r="I189" s="59"/>
      <c r="J189" s="59">
        <f>2021!BA141</f>
        <v>0</v>
      </c>
      <c r="K189" s="59"/>
      <c r="L189" s="59"/>
      <c r="M189" s="59"/>
      <c r="N189" s="59">
        <f>2021!BC141</f>
        <v>0</v>
      </c>
      <c r="O189" s="59">
        <f>'Добыча 2021'!F151</f>
        <v>0</v>
      </c>
      <c r="P189" s="59"/>
      <c r="Q189" s="59"/>
      <c r="R189" s="59"/>
      <c r="S189" s="59">
        <f>'Добыча 2021'!H151</f>
        <v>0</v>
      </c>
      <c r="T189" s="59">
        <f>'Добыча 2021'!G151</f>
        <v>0</v>
      </c>
      <c r="U189" s="59">
        <f t="shared" si="1363"/>
        <v>0</v>
      </c>
      <c r="V189" s="127">
        <f>2022!AU186</f>
        <v>0</v>
      </c>
      <c r="W189" s="59">
        <f t="shared" si="1364"/>
        <v>0</v>
      </c>
      <c r="X189" s="59">
        <f>2022!AX186</f>
        <v>0</v>
      </c>
      <c r="Y189" s="127">
        <f t="shared" si="1365"/>
        <v>0</v>
      </c>
      <c r="Z189" s="59"/>
      <c r="AA189" s="59">
        <f>2022!BA186</f>
        <v>0</v>
      </c>
      <c r="AB189" s="59"/>
      <c r="AC189" s="59"/>
      <c r="AD189" s="59"/>
      <c r="AE189" s="128">
        <f>2022!BC186</f>
        <v>0</v>
      </c>
      <c r="AF189" s="115" t="str">
        <f t="shared" si="1348"/>
        <v/>
      </c>
      <c r="AG189" s="203"/>
      <c r="AH189" s="204">
        <f t="shared" si="1349"/>
        <v>0</v>
      </c>
      <c r="AI189" s="204" t="e">
        <f t="shared" si="1350"/>
        <v>#NAME?</v>
      </c>
      <c r="AJ189" s="205">
        <f t="shared" si="1351"/>
        <v>3</v>
      </c>
      <c r="AK189" s="205" t="str">
        <f t="shared" si="1352"/>
        <v/>
      </c>
      <c r="AL189" s="205">
        <f t="shared" si="1353"/>
        <v>0</v>
      </c>
      <c r="AM189" s="205">
        <f t="shared" si="1354"/>
        <v>0</v>
      </c>
      <c r="AN189" s="206" t="str">
        <f t="shared" si="1355"/>
        <v/>
      </c>
      <c r="AO189" s="46" t="str">
        <f t="shared" si="1356"/>
        <v/>
      </c>
      <c r="AP189" s="46" t="str">
        <f t="shared" si="1360"/>
        <v/>
      </c>
      <c r="AQ189" s="87"/>
    </row>
    <row r="190" ht="33" customHeight="1">
      <c r="A190" s="46">
        <v>154</v>
      </c>
      <c r="B190" s="72" t="s">
        <v>221</v>
      </c>
      <c r="C190" s="125">
        <f>2022!B187</f>
        <v>34.100000000000001</v>
      </c>
      <c r="D190" s="126">
        <f>2022!AM187</f>
        <v>0</v>
      </c>
      <c r="E190" s="126">
        <f>2022!AN187</f>
        <v>0</v>
      </c>
      <c r="F190" s="125">
        <f>2022!AQ187</f>
        <v>0</v>
      </c>
      <c r="G190" s="59">
        <f>2021!AX142</f>
        <v>0</v>
      </c>
      <c r="H190" s="127">
        <f t="shared" si="1368"/>
        <v>0</v>
      </c>
      <c r="I190" s="62"/>
      <c r="J190" s="59">
        <f>2021!BA142</f>
        <v>0</v>
      </c>
      <c r="K190" s="62"/>
      <c r="L190" s="132"/>
      <c r="M190" s="59"/>
      <c r="N190" s="59">
        <f>2021!BC142</f>
        <v>0</v>
      </c>
      <c r="O190" s="59">
        <f>'Добыча 2021'!F152</f>
        <v>0</v>
      </c>
      <c r="P190" s="59"/>
      <c r="Q190" s="59"/>
      <c r="R190" s="59"/>
      <c r="S190" s="59">
        <f>'Добыча 2021'!H152</f>
        <v>0</v>
      </c>
      <c r="T190" s="59">
        <f>'Добыча 2021'!G152</f>
        <v>0</v>
      </c>
      <c r="U190" s="59">
        <f t="shared" si="1363"/>
        <v>0</v>
      </c>
      <c r="V190" s="127">
        <f>2022!AU187</f>
        <v>0</v>
      </c>
      <c r="W190" s="59">
        <f t="shared" si="1364"/>
        <v>0</v>
      </c>
      <c r="X190" s="59">
        <f>2022!AX187</f>
        <v>0</v>
      </c>
      <c r="Y190" s="127">
        <f t="shared" si="1365"/>
        <v>0</v>
      </c>
      <c r="Z190" s="59"/>
      <c r="AA190" s="59">
        <f>2022!BA187</f>
        <v>0</v>
      </c>
      <c r="AB190" s="59"/>
      <c r="AC190" s="59"/>
      <c r="AD190" s="59"/>
      <c r="AE190" s="128">
        <f>2022!BC187</f>
        <v>0</v>
      </c>
      <c r="AF190" s="115" t="str">
        <f t="shared" si="1348"/>
        <v/>
      </c>
      <c r="AG190" s="203"/>
      <c r="AH190" s="204">
        <f t="shared" si="1349"/>
        <v>0</v>
      </c>
      <c r="AI190" s="204" t="e">
        <f t="shared" si="1350"/>
        <v>#NAME?</v>
      </c>
      <c r="AJ190" s="205">
        <f t="shared" si="1351"/>
        <v>3</v>
      </c>
      <c r="AK190" s="205" t="str">
        <f t="shared" si="1352"/>
        <v/>
      </c>
      <c r="AL190" s="205">
        <f t="shared" si="1353"/>
        <v>0</v>
      </c>
      <c r="AM190" s="205">
        <f t="shared" si="1354"/>
        <v>0</v>
      </c>
      <c r="AN190" s="206" t="str">
        <f t="shared" si="1355"/>
        <v/>
      </c>
      <c r="AO190" s="46" t="str">
        <f t="shared" si="1356"/>
        <v/>
      </c>
      <c r="AP190" s="46" t="str">
        <f t="shared" si="1360"/>
        <v/>
      </c>
      <c r="AQ190" s="87"/>
    </row>
    <row r="191" ht="33.75" customHeight="1">
      <c r="A191" s="46">
        <v>155</v>
      </c>
      <c r="B191" s="72" t="s">
        <v>218</v>
      </c>
      <c r="C191" s="125">
        <f>2022!B188</f>
        <v>18.399999999999999</v>
      </c>
      <c r="D191" s="126">
        <f>2022!AM188</f>
        <v>0</v>
      </c>
      <c r="E191" s="126">
        <f>2022!AN188</f>
        <v>0</v>
      </c>
      <c r="F191" s="125">
        <f>2022!AQ188</f>
        <v>0</v>
      </c>
      <c r="G191" s="59">
        <f>2021!AX143</f>
        <v>0</v>
      </c>
      <c r="H191" s="127">
        <f t="shared" si="1368"/>
        <v>0</v>
      </c>
      <c r="I191" s="59"/>
      <c r="J191" s="59">
        <f>2021!BA143</f>
        <v>0</v>
      </c>
      <c r="K191" s="59"/>
      <c r="L191" s="59"/>
      <c r="M191" s="59"/>
      <c r="N191" s="59">
        <f>2021!BC143</f>
        <v>0</v>
      </c>
      <c r="O191" s="59">
        <f>'Добыча 2021'!F153</f>
        <v>0</v>
      </c>
      <c r="P191" s="59"/>
      <c r="Q191" s="59"/>
      <c r="R191" s="59"/>
      <c r="S191" s="59">
        <f>'Добыча 2021'!H153</f>
        <v>0</v>
      </c>
      <c r="T191" s="59">
        <f>'Добыча 2021'!G153</f>
        <v>0</v>
      </c>
      <c r="U191" s="59">
        <f t="shared" si="1363"/>
        <v>0</v>
      </c>
      <c r="V191" s="127">
        <f>2022!AU188</f>
        <v>0</v>
      </c>
      <c r="W191" s="59">
        <f t="shared" si="1364"/>
        <v>0</v>
      </c>
      <c r="X191" s="59">
        <f>2022!AX188</f>
        <v>0</v>
      </c>
      <c r="Y191" s="127">
        <f t="shared" si="1365"/>
        <v>0</v>
      </c>
      <c r="Z191" s="59"/>
      <c r="AA191" s="59">
        <f>2022!BA188</f>
        <v>0</v>
      </c>
      <c r="AB191" s="59"/>
      <c r="AC191" s="59"/>
      <c r="AD191" s="59"/>
      <c r="AE191" s="128">
        <f>2022!BC188</f>
        <v>0</v>
      </c>
      <c r="AF191" s="115" t="str">
        <f t="shared" si="1348"/>
        <v/>
      </c>
      <c r="AG191" s="203"/>
      <c r="AH191" s="204">
        <f t="shared" si="1349"/>
        <v>0</v>
      </c>
      <c r="AI191" s="204" t="e">
        <f t="shared" si="1350"/>
        <v>#NAME?</v>
      </c>
      <c r="AJ191" s="205">
        <f t="shared" si="1351"/>
        <v>3</v>
      </c>
      <c r="AK191" s="205" t="str">
        <f t="shared" si="1352"/>
        <v/>
      </c>
      <c r="AL191" s="205">
        <f t="shared" si="1353"/>
        <v>0</v>
      </c>
      <c r="AM191" s="205">
        <f t="shared" si="1354"/>
        <v>0</v>
      </c>
      <c r="AN191" s="206" t="str">
        <f t="shared" si="1355"/>
        <v/>
      </c>
      <c r="AO191" s="46" t="str">
        <f t="shared" si="1356"/>
        <v/>
      </c>
      <c r="AP191" s="46" t="str">
        <f t="shared" si="1360"/>
        <v/>
      </c>
      <c r="AQ191" s="87"/>
    </row>
    <row r="192" ht="47.25">
      <c r="A192" s="46">
        <v>156</v>
      </c>
      <c r="B192" s="72" t="s">
        <v>220</v>
      </c>
      <c r="C192" s="125">
        <f>2022!B189</f>
        <v>48.5</v>
      </c>
      <c r="D192" s="126">
        <f>2022!AM189</f>
        <v>3</v>
      </c>
      <c r="E192" s="126">
        <f>2022!AN189</f>
        <v>0</v>
      </c>
      <c r="F192" s="125">
        <f>2022!AQ189</f>
        <v>0</v>
      </c>
      <c r="G192" s="59">
        <f>2021!AX144</f>
        <v>0</v>
      </c>
      <c r="H192" s="127">
        <f t="shared" si="1368"/>
        <v>0</v>
      </c>
      <c r="I192" s="59"/>
      <c r="J192" s="59">
        <f>2021!BA144</f>
        <v>0</v>
      </c>
      <c r="K192" s="59"/>
      <c r="L192" s="59"/>
      <c r="M192" s="59"/>
      <c r="N192" s="59">
        <f>2021!BC144</f>
        <v>0</v>
      </c>
      <c r="O192" s="59">
        <f>'Добыча 2021'!F154</f>
        <v>0</v>
      </c>
      <c r="P192" s="59"/>
      <c r="Q192" s="59"/>
      <c r="R192" s="59"/>
      <c r="S192" s="59">
        <f>'Добыча 2021'!H154</f>
        <v>0</v>
      </c>
      <c r="T192" s="59">
        <f>'Добыча 2021'!G154</f>
        <v>0</v>
      </c>
      <c r="U192" s="59">
        <f t="shared" si="1363"/>
        <v>0</v>
      </c>
      <c r="V192" s="127">
        <f>2022!AU189</f>
        <v>0</v>
      </c>
      <c r="W192" s="59">
        <f t="shared" si="1364"/>
        <v>0</v>
      </c>
      <c r="X192" s="59">
        <f>2022!AX189</f>
        <v>0</v>
      </c>
      <c r="Y192" s="127">
        <f t="shared" si="1365"/>
        <v>0</v>
      </c>
      <c r="Z192" s="59"/>
      <c r="AA192" s="59">
        <f>2022!BA189</f>
        <v>0</v>
      </c>
      <c r="AB192" s="59"/>
      <c r="AC192" s="59"/>
      <c r="AD192" s="59"/>
      <c r="AE192" s="128">
        <f>2022!BC189</f>
        <v>0</v>
      </c>
      <c r="AF192" s="115" t="str">
        <f t="shared" si="1348"/>
        <v/>
      </c>
      <c r="AG192" s="203"/>
      <c r="AH192" s="204">
        <f t="shared" si="1349"/>
        <v>0</v>
      </c>
      <c r="AI192" s="204" t="e">
        <f t="shared" si="1350"/>
        <v>#NAME?</v>
      </c>
      <c r="AJ192" s="205">
        <f t="shared" si="1351"/>
        <v>3</v>
      </c>
      <c r="AK192" s="205" t="str">
        <f t="shared" si="1352"/>
        <v/>
      </c>
      <c r="AL192" s="205">
        <f t="shared" si="1353"/>
        <v>0</v>
      </c>
      <c r="AM192" s="205">
        <f t="shared" si="1354"/>
        <v>0</v>
      </c>
      <c r="AN192" s="206" t="str">
        <f t="shared" si="1355"/>
        <v/>
      </c>
      <c r="AO192" s="46" t="str">
        <f t="shared" si="1356"/>
        <v/>
      </c>
      <c r="AP192" s="46" t="str">
        <f t="shared" si="1360"/>
        <v/>
      </c>
      <c r="AQ192" s="87"/>
    </row>
    <row r="193" ht="47.25">
      <c r="A193" s="46">
        <v>157</v>
      </c>
      <c r="B193" s="72" t="s">
        <v>219</v>
      </c>
      <c r="C193" s="125">
        <f>2022!B190</f>
        <v>45.700000000000003</v>
      </c>
      <c r="D193" s="126">
        <f>2022!AM190</f>
        <v>0</v>
      </c>
      <c r="E193" s="126">
        <f>2022!AN190</f>
        <v>0</v>
      </c>
      <c r="F193" s="125">
        <f>2022!AQ190</f>
        <v>0</v>
      </c>
      <c r="G193" s="59">
        <f>2021!AX145</f>
        <v>0</v>
      </c>
      <c r="H193" s="127">
        <f t="shared" si="1368"/>
        <v>0</v>
      </c>
      <c r="I193" s="62"/>
      <c r="J193" s="59">
        <f>2021!BA145</f>
        <v>0</v>
      </c>
      <c r="K193" s="62"/>
      <c r="L193" s="132"/>
      <c r="M193" s="59"/>
      <c r="N193" s="59">
        <f>2021!BC145</f>
        <v>0</v>
      </c>
      <c r="O193" s="59">
        <f>'Добыча 2021'!F155</f>
        <v>0</v>
      </c>
      <c r="P193" s="59"/>
      <c r="Q193" s="59"/>
      <c r="R193" s="59"/>
      <c r="S193" s="59">
        <f>'Добыча 2021'!H155</f>
        <v>0</v>
      </c>
      <c r="T193" s="59">
        <f>'Добыча 2021'!G155</f>
        <v>0</v>
      </c>
      <c r="U193" s="59">
        <f t="shared" si="1363"/>
        <v>0</v>
      </c>
      <c r="V193" s="127">
        <f>2022!AU190</f>
        <v>0</v>
      </c>
      <c r="W193" s="59">
        <f t="shared" si="1364"/>
        <v>0</v>
      </c>
      <c r="X193" s="59">
        <f>2022!AX190</f>
        <v>0</v>
      </c>
      <c r="Y193" s="127">
        <f t="shared" si="1365"/>
        <v>0</v>
      </c>
      <c r="Z193" s="59"/>
      <c r="AA193" s="59">
        <f>2022!BA190</f>
        <v>0</v>
      </c>
      <c r="AB193" s="59"/>
      <c r="AC193" s="59"/>
      <c r="AD193" s="59"/>
      <c r="AE193" s="128">
        <f>2022!BC190</f>
        <v>0</v>
      </c>
      <c r="AF193" s="115" t="str">
        <f t="shared" si="1348"/>
        <v/>
      </c>
      <c r="AG193" s="203"/>
      <c r="AH193" s="204">
        <f t="shared" si="1349"/>
        <v>0</v>
      </c>
      <c r="AI193" s="204" t="e">
        <f t="shared" si="1350"/>
        <v>#NAME?</v>
      </c>
      <c r="AJ193" s="205">
        <f t="shared" si="1351"/>
        <v>3</v>
      </c>
      <c r="AK193" s="205" t="str">
        <f t="shared" si="1352"/>
        <v/>
      </c>
      <c r="AL193" s="205">
        <f t="shared" si="1353"/>
        <v>0</v>
      </c>
      <c r="AM193" s="205">
        <f t="shared" si="1354"/>
        <v>0</v>
      </c>
      <c r="AN193" s="206" t="str">
        <f t="shared" si="1355"/>
        <v/>
      </c>
      <c r="AO193" s="46" t="str">
        <f t="shared" si="1356"/>
        <v/>
      </c>
      <c r="AP193" s="46" t="str">
        <f t="shared" si="1360"/>
        <v/>
      </c>
      <c r="AQ193" s="87"/>
    </row>
    <row r="194" ht="94.5">
      <c r="A194" s="46">
        <v>158</v>
      </c>
      <c r="B194" s="72" t="s">
        <v>208</v>
      </c>
      <c r="C194" s="125">
        <f>2022!B191</f>
        <v>85.331000000000003</v>
      </c>
      <c r="D194" s="126">
        <f>2022!AM191</f>
        <v>60</v>
      </c>
      <c r="E194" s="126">
        <f>2022!AN191</f>
        <v>69</v>
      </c>
      <c r="F194" s="125">
        <f>2022!AQ191</f>
        <v>0.80861586058993795</v>
      </c>
      <c r="G194" s="59">
        <f>2021!AX146</f>
        <v>1</v>
      </c>
      <c r="H194" s="127">
        <f t="shared" si="1368"/>
        <v>1.6666666666666667</v>
      </c>
      <c r="I194" s="59"/>
      <c r="J194" s="59">
        <f>2021!BA146</f>
        <v>0</v>
      </c>
      <c r="K194" s="59"/>
      <c r="L194" s="59"/>
      <c r="M194" s="59"/>
      <c r="N194" s="59">
        <f>2021!BC146</f>
        <v>0</v>
      </c>
      <c r="O194" s="59">
        <f>'Добыча 2021'!F156</f>
        <v>0</v>
      </c>
      <c r="P194" s="59"/>
      <c r="Q194" s="59"/>
      <c r="R194" s="59"/>
      <c r="S194" s="59">
        <f>'Добыча 2021'!H156</f>
        <v>0</v>
      </c>
      <c r="T194" s="59">
        <f>'Добыча 2021'!G156</f>
        <v>0</v>
      </c>
      <c r="U194" s="59">
        <f t="shared" si="1363"/>
        <v>0</v>
      </c>
      <c r="V194" s="127">
        <f>2022!AU191</f>
        <v>2.0699999999999998</v>
      </c>
      <c r="W194" s="59">
        <f t="shared" si="1364"/>
        <v>3</v>
      </c>
      <c r="X194" s="59">
        <f>2022!AX191</f>
        <v>2</v>
      </c>
      <c r="Y194" s="127">
        <f t="shared" si="1365"/>
        <v>2.8985507246376812</v>
      </c>
      <c r="Z194" s="59"/>
      <c r="AA194" s="59">
        <f>2022!BA191</f>
        <v>0</v>
      </c>
      <c r="AB194" s="59"/>
      <c r="AC194" s="59"/>
      <c r="AD194" s="59"/>
      <c r="AE194" s="128">
        <f>2022!BC191</f>
        <v>0</v>
      </c>
      <c r="AF194" s="115" t="str">
        <f t="shared" si="1348"/>
        <v/>
      </c>
      <c r="AG194" s="203"/>
      <c r="AH194" s="204">
        <f t="shared" si="1349"/>
        <v>0.80861586058993795</v>
      </c>
      <c r="AI194" s="204" t="e">
        <f t="shared" si="1350"/>
        <v>#NAME?</v>
      </c>
      <c r="AJ194" s="205">
        <f t="shared" si="1351"/>
        <v>3</v>
      </c>
      <c r="AK194" s="205" t="str">
        <f t="shared" si="1352"/>
        <v/>
      </c>
      <c r="AL194" s="205">
        <f t="shared" si="1353"/>
        <v>1</v>
      </c>
      <c r="AM194" s="205">
        <f t="shared" si="1354"/>
        <v>2</v>
      </c>
      <c r="AN194" s="206" t="str">
        <f t="shared" si="1355"/>
        <v xml:space="preserve">Вне норматива или не ОДОУ</v>
      </c>
      <c r="AO194" s="46" t="str">
        <f t="shared" si="1356"/>
        <v xml:space="preserve">Сумма не совпадает или не ОДОУ</v>
      </c>
      <c r="AP194" s="46" t="str">
        <f t="shared" si="1360"/>
        <v/>
      </c>
      <c r="AQ194" s="87"/>
    </row>
    <row r="195" ht="18.75">
      <c r="A195" s="46"/>
      <c r="B195" s="61" t="s">
        <v>223</v>
      </c>
      <c r="C195" s="131"/>
      <c r="D195" s="130"/>
      <c r="E195" s="130"/>
      <c r="F195" s="131"/>
      <c r="G195" s="59"/>
      <c r="H195" s="127"/>
      <c r="I195" s="59"/>
      <c r="J195" s="59"/>
      <c r="K195" s="59"/>
      <c r="L195" s="59"/>
      <c r="M195" s="71"/>
      <c r="N195" s="59"/>
      <c r="O195" s="71"/>
      <c r="P195" s="71"/>
      <c r="Q195" s="71"/>
      <c r="R195" s="71"/>
      <c r="S195" s="71"/>
      <c r="T195" s="71"/>
      <c r="U195" s="59"/>
      <c r="V195" s="144"/>
      <c r="W195" s="59"/>
      <c r="X195" s="71"/>
      <c r="Y195" s="127"/>
      <c r="Z195" s="71"/>
      <c r="AA195" s="71"/>
      <c r="AB195" s="71"/>
      <c r="AC195" s="71"/>
      <c r="AD195" s="59"/>
      <c r="AE195" s="71"/>
      <c r="AF195" s="115" t="str">
        <f t="shared" si="1348"/>
        <v/>
      </c>
      <c r="AG195" s="203"/>
      <c r="AH195" s="204" t="str">
        <f t="shared" si="1349"/>
        <v/>
      </c>
      <c r="AI195" s="204" t="str">
        <f t="shared" si="1350"/>
        <v/>
      </c>
      <c r="AJ195" s="205" t="str">
        <f t="shared" si="1351"/>
        <v/>
      </c>
      <c r="AK195" s="205" t="str">
        <f t="shared" si="1352"/>
        <v/>
      </c>
      <c r="AL195" s="205" t="str">
        <f t="shared" si="1353"/>
        <v/>
      </c>
      <c r="AM195" s="205" t="str">
        <f t="shared" si="1354"/>
        <v/>
      </c>
      <c r="AN195" s="206" t="str">
        <f t="shared" si="1355"/>
        <v/>
      </c>
      <c r="AO195" s="46" t="str">
        <f t="shared" si="1356"/>
        <v/>
      </c>
      <c r="AP195" s="46" t="str">
        <f t="shared" si="1360"/>
        <v/>
      </c>
      <c r="AQ195" s="87"/>
    </row>
    <row r="196" ht="46.5" customHeight="1">
      <c r="A196" s="46">
        <v>159</v>
      </c>
      <c r="B196" s="72" t="s">
        <v>224</v>
      </c>
      <c r="C196" s="125">
        <f>2022!B193</f>
        <v>3221.3000000000002</v>
      </c>
      <c r="D196" s="126">
        <f>2022!AM193</f>
        <v>0</v>
      </c>
      <c r="E196" s="126">
        <f>2022!AN193</f>
        <v>62</v>
      </c>
      <c r="F196" s="125">
        <f>2022!AQ193</f>
        <v>1.9246887902399652e-002</v>
      </c>
      <c r="G196" s="59">
        <f>2021!AX148</f>
        <v>0</v>
      </c>
      <c r="H196" s="127">
        <f t="shared" si="1368"/>
        <v>0</v>
      </c>
      <c r="I196" s="59"/>
      <c r="J196" s="59">
        <f>2021!BA148</f>
        <v>0</v>
      </c>
      <c r="K196" s="59"/>
      <c r="L196" s="59"/>
      <c r="M196" s="59"/>
      <c r="N196" s="59">
        <f>2021!BC148</f>
        <v>0</v>
      </c>
      <c r="O196" s="59">
        <f>'Добыча 2021'!F158</f>
        <v>0</v>
      </c>
      <c r="P196" s="59"/>
      <c r="Q196" s="59"/>
      <c r="R196" s="59"/>
      <c r="S196" s="59">
        <f>'Добыча 2021'!H158</f>
        <v>0</v>
      </c>
      <c r="T196" s="59">
        <f>'Добыча 2021'!G158</f>
        <v>0</v>
      </c>
      <c r="U196" s="59">
        <f t="shared" si="1363"/>
        <v>0</v>
      </c>
      <c r="V196" s="127">
        <f>2022!AU193</f>
        <v>1.8599999999999999</v>
      </c>
      <c r="W196" s="59">
        <f t="shared" si="1364"/>
        <v>3</v>
      </c>
      <c r="X196" s="59">
        <f>2022!AX193</f>
        <v>1</v>
      </c>
      <c r="Y196" s="127">
        <f t="shared" si="1365"/>
        <v>1.6129032258064515</v>
      </c>
      <c r="Z196" s="59"/>
      <c r="AA196" s="59">
        <f>2022!BA193</f>
        <v>0</v>
      </c>
      <c r="AB196" s="59"/>
      <c r="AC196" s="59"/>
      <c r="AD196" s="59"/>
      <c r="AE196" s="128">
        <f>2022!BC193</f>
        <v>0</v>
      </c>
      <c r="AF196" s="115" t="str">
        <f t="shared" si="1348"/>
        <v/>
      </c>
      <c r="AG196" s="203"/>
      <c r="AH196" s="204">
        <f t="shared" si="1349"/>
        <v>1.9246887902399652e-002</v>
      </c>
      <c r="AI196" s="204" t="e">
        <f t="shared" si="1350"/>
        <v>#NAME?</v>
      </c>
      <c r="AJ196" s="205">
        <f t="shared" si="1351"/>
        <v>3</v>
      </c>
      <c r="AK196" s="205" t="str">
        <f t="shared" si="1352"/>
        <v/>
      </c>
      <c r="AL196" s="205">
        <f t="shared" si="1353"/>
        <v>1</v>
      </c>
      <c r="AM196" s="205">
        <f t="shared" si="1354"/>
        <v>1</v>
      </c>
      <c r="AN196" s="206" t="str">
        <f t="shared" si="1355"/>
        <v xml:space="preserve">Вне норматива или не ОДОУ</v>
      </c>
      <c r="AO196" s="46" t="str">
        <f t="shared" si="1356"/>
        <v xml:space="preserve">Сумма не совпадает или не ОДОУ</v>
      </c>
      <c r="AP196" s="46" t="str">
        <f t="shared" si="1360"/>
        <v/>
      </c>
      <c r="AQ196" s="87"/>
    </row>
    <row r="197" ht="18.75">
      <c r="A197" s="46"/>
      <c r="B197" s="61" t="s">
        <v>225</v>
      </c>
      <c r="C197" s="131"/>
      <c r="D197" s="130"/>
      <c r="E197" s="130"/>
      <c r="F197" s="131"/>
      <c r="G197" s="59"/>
      <c r="H197" s="127"/>
      <c r="I197" s="59"/>
      <c r="J197" s="59"/>
      <c r="K197" s="59"/>
      <c r="L197" s="59"/>
      <c r="M197" s="71"/>
      <c r="N197" s="59"/>
      <c r="O197" s="71"/>
      <c r="P197" s="71"/>
      <c r="Q197" s="71"/>
      <c r="R197" s="71"/>
      <c r="S197" s="71"/>
      <c r="T197" s="71"/>
      <c r="U197" s="59"/>
      <c r="V197" s="144"/>
      <c r="W197" s="59"/>
      <c r="X197" s="71"/>
      <c r="Y197" s="127"/>
      <c r="Z197" s="71"/>
      <c r="AA197" s="71"/>
      <c r="AB197" s="71"/>
      <c r="AC197" s="71"/>
      <c r="AD197" s="59"/>
      <c r="AE197" s="71"/>
      <c r="AF197" s="115" t="str">
        <f t="shared" si="1348"/>
        <v/>
      </c>
      <c r="AG197" s="203"/>
      <c r="AH197" s="204" t="str">
        <f t="shared" si="1349"/>
        <v/>
      </c>
      <c r="AI197" s="204" t="str">
        <f t="shared" si="1350"/>
        <v/>
      </c>
      <c r="AJ197" s="205" t="str">
        <f t="shared" si="1351"/>
        <v/>
      </c>
      <c r="AK197" s="205" t="str">
        <f t="shared" si="1352"/>
        <v/>
      </c>
      <c r="AL197" s="205" t="str">
        <f t="shared" si="1353"/>
        <v/>
      </c>
      <c r="AM197" s="205" t="str">
        <f t="shared" si="1354"/>
        <v/>
      </c>
      <c r="AN197" s="206" t="str">
        <f t="shared" si="1355"/>
        <v/>
      </c>
      <c r="AO197" s="46" t="str">
        <f t="shared" si="1356"/>
        <v/>
      </c>
      <c r="AP197" s="46" t="str">
        <f t="shared" si="1360"/>
        <v/>
      </c>
      <c r="AQ197" s="87"/>
    </row>
    <row r="198" ht="46.5" customHeight="1">
      <c r="A198" s="46">
        <v>160</v>
      </c>
      <c r="B198" s="72" t="s">
        <v>341</v>
      </c>
      <c r="C198" s="125">
        <f>2022!B196</f>
        <v>307.60000000000002</v>
      </c>
      <c r="D198" s="126">
        <f>2022!AM196</f>
        <v>2910</v>
      </c>
      <c r="E198" s="126">
        <f>2022!AN196</f>
        <v>2897</v>
      </c>
      <c r="F198" s="125">
        <f>2022!AQ196</f>
        <v>9.4180754226267869</v>
      </c>
      <c r="G198" s="59">
        <f>2021!AX151</f>
        <v>200</v>
      </c>
      <c r="H198" s="127">
        <f t="shared" si="1368"/>
        <v>6.8728522336769764</v>
      </c>
      <c r="I198" s="59"/>
      <c r="J198" s="59">
        <f>2021!BA151</f>
        <v>0</v>
      </c>
      <c r="K198" s="59"/>
      <c r="L198" s="59"/>
      <c r="M198" s="59"/>
      <c r="N198" s="59">
        <f>2021!BC151</f>
        <v>0</v>
      </c>
      <c r="O198" s="59">
        <f>'Добыча 2021'!F161</f>
        <v>180</v>
      </c>
      <c r="P198" s="59"/>
      <c r="Q198" s="59"/>
      <c r="R198" s="59"/>
      <c r="S198" s="59">
        <f>'Добыча 2021'!H161</f>
        <v>88</v>
      </c>
      <c r="T198" s="59">
        <f>'Добыча 2021'!G161</f>
        <v>92</v>
      </c>
      <c r="U198" s="59">
        <f t="shared" si="1363"/>
        <v>90</v>
      </c>
      <c r="V198" s="127">
        <f>2022!AU196</f>
        <v>347.63999999999999</v>
      </c>
      <c r="W198" s="59">
        <f t="shared" si="1364"/>
        <v>12</v>
      </c>
      <c r="X198" s="59">
        <f>2022!AX196</f>
        <v>200</v>
      </c>
      <c r="Y198" s="127">
        <f t="shared" si="1365"/>
        <v>6.9036934760096642</v>
      </c>
      <c r="Z198" s="59"/>
      <c r="AA198" s="59">
        <f>2022!BA196</f>
        <v>0</v>
      </c>
      <c r="AB198" s="59"/>
      <c r="AC198" s="59"/>
      <c r="AD198" s="59"/>
      <c r="AE198" s="128">
        <f>2022!BC196</f>
        <v>0</v>
      </c>
      <c r="AF198" s="115" t="str">
        <f t="shared" si="1348"/>
        <v/>
      </c>
      <c r="AG198" s="203"/>
      <c r="AH198" s="204">
        <f t="shared" si="1349"/>
        <v>9.4180754226267869</v>
      </c>
      <c r="AI198" s="204" t="e">
        <f t="shared" si="1350"/>
        <v>#NAME?</v>
      </c>
      <c r="AJ198" s="205">
        <f t="shared" si="1351"/>
        <v>12</v>
      </c>
      <c r="AK198" s="205" t="str">
        <f t="shared" si="1352"/>
        <v/>
      </c>
      <c r="AL198" s="205">
        <f t="shared" si="1353"/>
        <v>60</v>
      </c>
      <c r="AM198" s="205">
        <f t="shared" si="1354"/>
        <v>200</v>
      </c>
      <c r="AN198" s="206" t="str">
        <f t="shared" si="1355"/>
        <v xml:space="preserve">Вне норматива или не ОДОУ</v>
      </c>
      <c r="AO198" s="46" t="str">
        <f t="shared" si="1356"/>
        <v xml:space="preserve">Сумма не совпадает или не ОДОУ</v>
      </c>
      <c r="AP198" s="46" t="str">
        <f t="shared" si="1360"/>
        <v/>
      </c>
      <c r="AQ198" s="87"/>
    </row>
    <row r="199" ht="94.5">
      <c r="A199" s="46">
        <v>161</v>
      </c>
      <c r="B199" s="72" t="s">
        <v>342</v>
      </c>
      <c r="C199" s="125">
        <f>2022!B197</f>
        <v>986.79999999999995</v>
      </c>
      <c r="D199" s="126">
        <f>2022!AM197</f>
        <v>892</v>
      </c>
      <c r="E199" s="126">
        <f>2022!AN197</f>
        <v>1184</v>
      </c>
      <c r="F199" s="125">
        <f>2022!AQ197</f>
        <v>1.1998378597486827</v>
      </c>
      <c r="G199" s="59">
        <f>2021!AX152</f>
        <v>26</v>
      </c>
      <c r="H199" s="127">
        <f t="shared" si="1368"/>
        <v>2.9147982062780269</v>
      </c>
      <c r="I199" s="59"/>
      <c r="J199" s="59">
        <f>2021!BA152</f>
        <v>0</v>
      </c>
      <c r="K199" s="59"/>
      <c r="L199" s="59"/>
      <c r="M199" s="59"/>
      <c r="N199" s="59">
        <f>2021!BC152</f>
        <v>0</v>
      </c>
      <c r="O199" s="59">
        <f>'Добыча 2021'!F162</f>
        <v>7</v>
      </c>
      <c r="P199" s="59"/>
      <c r="Q199" s="59"/>
      <c r="R199" s="59"/>
      <c r="S199" s="59">
        <f>'Добыча 2021'!H162</f>
        <v>5</v>
      </c>
      <c r="T199" s="59">
        <f>'Добыча 2021'!G162</f>
        <v>2</v>
      </c>
      <c r="U199" s="59">
        <f t="shared" si="1363"/>
        <v>26.923076923076923</v>
      </c>
      <c r="V199" s="127">
        <f>2022!AU197</f>
        <v>59.200000000000003</v>
      </c>
      <c r="W199" s="59">
        <f t="shared" si="1364"/>
        <v>5</v>
      </c>
      <c r="X199" s="59">
        <f>2022!AX197</f>
        <v>59</v>
      </c>
      <c r="Y199" s="127">
        <f t="shared" si="1365"/>
        <v>4.9831081081081079</v>
      </c>
      <c r="Z199" s="59"/>
      <c r="AA199" s="59">
        <f>2022!BA197</f>
        <v>0</v>
      </c>
      <c r="AB199" s="59"/>
      <c r="AC199" s="59"/>
      <c r="AD199" s="59"/>
      <c r="AE199" s="128">
        <f>2022!BC197</f>
        <v>0</v>
      </c>
      <c r="AF199" s="115" t="str">
        <f t="shared" si="1348"/>
        <v/>
      </c>
      <c r="AG199" s="203"/>
      <c r="AH199" s="204">
        <f t="shared" si="1349"/>
        <v>1.1998378597486827</v>
      </c>
      <c r="AI199" s="204" t="e">
        <f t="shared" si="1350"/>
        <v>#NAME?</v>
      </c>
      <c r="AJ199" s="205">
        <f t="shared" si="1351"/>
        <v>5</v>
      </c>
      <c r="AK199" s="205" t="str">
        <f t="shared" si="1352"/>
        <v/>
      </c>
      <c r="AL199" s="205">
        <f t="shared" si="1353"/>
        <v>17</v>
      </c>
      <c r="AM199" s="205">
        <f t="shared" si="1354"/>
        <v>59</v>
      </c>
      <c r="AN199" s="206" t="str">
        <f t="shared" si="1355"/>
        <v xml:space="preserve">Вне норматива или не ОДОУ</v>
      </c>
      <c r="AO199" s="46" t="str">
        <f t="shared" si="1356"/>
        <v xml:space="preserve">Сумма не совпадает или не ОДОУ</v>
      </c>
      <c r="AP199" s="46" t="str">
        <f t="shared" si="1360"/>
        <v/>
      </c>
      <c r="AQ199" s="87"/>
    </row>
    <row r="200" ht="47.25">
      <c r="A200" s="46">
        <v>162</v>
      </c>
      <c r="B200" s="72" t="s">
        <v>343</v>
      </c>
      <c r="C200" s="125">
        <f>2022!B198</f>
        <v>600.10000000000002</v>
      </c>
      <c r="D200" s="126">
        <f>2022!AM198</f>
        <v>0</v>
      </c>
      <c r="E200" s="126">
        <f>2022!AN198</f>
        <v>0</v>
      </c>
      <c r="F200" s="125">
        <f>2022!AQ198</f>
        <v>0</v>
      </c>
      <c r="G200" s="59">
        <f>2021!AX153</f>
        <v>0</v>
      </c>
      <c r="H200" s="127">
        <f t="shared" si="1368"/>
        <v>0</v>
      </c>
      <c r="I200" s="59"/>
      <c r="J200" s="59">
        <f>2021!BA153</f>
        <v>0</v>
      </c>
      <c r="K200" s="59"/>
      <c r="L200" s="59"/>
      <c r="M200" s="59"/>
      <c r="N200" s="59">
        <f>2021!BC153</f>
        <v>0</v>
      </c>
      <c r="O200" s="59">
        <f>'Добыча 2021'!F163</f>
        <v>0</v>
      </c>
      <c r="P200" s="59"/>
      <c r="Q200" s="59"/>
      <c r="R200" s="59"/>
      <c r="S200" s="59">
        <f>'Добыча 2021'!H163</f>
        <v>0</v>
      </c>
      <c r="T200" s="59">
        <f>'Добыча 2021'!G163</f>
        <v>0</v>
      </c>
      <c r="U200" s="59">
        <f t="shared" si="1363"/>
        <v>0</v>
      </c>
      <c r="V200" s="127">
        <f>2022!AU198</f>
        <v>0</v>
      </c>
      <c r="W200" s="59">
        <f t="shared" si="1364"/>
        <v>0</v>
      </c>
      <c r="X200" s="59">
        <f>2022!AX198</f>
        <v>0</v>
      </c>
      <c r="Y200" s="127">
        <f t="shared" si="1365"/>
        <v>0</v>
      </c>
      <c r="Z200" s="59"/>
      <c r="AA200" s="59">
        <f>2022!BA198</f>
        <v>0</v>
      </c>
      <c r="AB200" s="59"/>
      <c r="AC200" s="59"/>
      <c r="AD200" s="59"/>
      <c r="AE200" s="128">
        <f>2022!BC198</f>
        <v>0</v>
      </c>
      <c r="AF200" s="115" t="str">
        <f t="shared" si="1348"/>
        <v/>
      </c>
      <c r="AG200" s="203"/>
      <c r="AH200" s="204">
        <f t="shared" si="1349"/>
        <v>0</v>
      </c>
      <c r="AI200" s="204" t="e">
        <f t="shared" si="1350"/>
        <v>#NAME?</v>
      </c>
      <c r="AJ200" s="205">
        <f t="shared" si="1351"/>
        <v>3</v>
      </c>
      <c r="AK200" s="205" t="str">
        <f t="shared" si="1352"/>
        <v/>
      </c>
      <c r="AL200" s="205">
        <f t="shared" si="1353"/>
        <v>0</v>
      </c>
      <c r="AM200" s="205">
        <f t="shared" si="1354"/>
        <v>0</v>
      </c>
      <c r="AN200" s="206" t="str">
        <f t="shared" si="1355"/>
        <v/>
      </c>
      <c r="AO200" s="46" t="str">
        <f t="shared" si="1356"/>
        <v/>
      </c>
      <c r="AP200" s="46" t="str">
        <f t="shared" si="1360"/>
        <v/>
      </c>
      <c r="AQ200" s="87"/>
    </row>
    <row r="201" ht="18.75">
      <c r="A201" s="46"/>
      <c r="B201" s="61" t="s">
        <v>229</v>
      </c>
      <c r="C201" s="131"/>
      <c r="D201" s="130"/>
      <c r="E201" s="130"/>
      <c r="F201" s="131"/>
      <c r="G201" s="59"/>
      <c r="H201" s="127"/>
      <c r="I201" s="59"/>
      <c r="J201" s="59"/>
      <c r="K201" s="59"/>
      <c r="L201" s="59"/>
      <c r="M201" s="71"/>
      <c r="N201" s="59"/>
      <c r="O201" s="71"/>
      <c r="P201" s="71"/>
      <c r="Q201" s="71"/>
      <c r="R201" s="71"/>
      <c r="S201" s="71"/>
      <c r="T201" s="71"/>
      <c r="U201" s="59"/>
      <c r="V201" s="144"/>
      <c r="W201" s="59"/>
      <c r="X201" s="71"/>
      <c r="Y201" s="127"/>
      <c r="Z201" s="71"/>
      <c r="AA201" s="71"/>
      <c r="AB201" s="71"/>
      <c r="AC201" s="71"/>
      <c r="AD201" s="59"/>
      <c r="AE201" s="71"/>
      <c r="AF201" s="115" t="str">
        <f t="shared" si="1348"/>
        <v/>
      </c>
      <c r="AG201" s="203"/>
      <c r="AH201" s="204" t="str">
        <f t="shared" si="1349"/>
        <v/>
      </c>
      <c r="AI201" s="204" t="str">
        <f t="shared" si="1350"/>
        <v/>
      </c>
      <c r="AJ201" s="205" t="str">
        <f t="shared" si="1351"/>
        <v/>
      </c>
      <c r="AK201" s="205" t="str">
        <f t="shared" si="1352"/>
        <v/>
      </c>
      <c r="AL201" s="205" t="str">
        <f t="shared" si="1353"/>
        <v/>
      </c>
      <c r="AM201" s="205" t="str">
        <f t="shared" si="1354"/>
        <v/>
      </c>
      <c r="AN201" s="206" t="str">
        <f t="shared" si="1355"/>
        <v/>
      </c>
      <c r="AO201" s="46" t="str">
        <f t="shared" si="1356"/>
        <v/>
      </c>
      <c r="AP201" s="46" t="str">
        <f t="shared" si="1360"/>
        <v/>
      </c>
      <c r="AQ201" s="87"/>
    </row>
    <row r="202" ht="94.5">
      <c r="A202" s="46">
        <v>163</v>
      </c>
      <c r="B202" s="72" t="s">
        <v>344</v>
      </c>
      <c r="C202" s="125">
        <f>2022!B200</f>
        <v>74.5</v>
      </c>
      <c r="D202" s="126">
        <f>2022!AM200</f>
        <v>306</v>
      </c>
      <c r="E202" s="126">
        <f>2022!AN200</f>
        <v>304</v>
      </c>
      <c r="F202" s="125">
        <f>2022!AQ200</f>
        <v>4.0805369127516782</v>
      </c>
      <c r="G202" s="59">
        <f>2021!AX155</f>
        <v>24</v>
      </c>
      <c r="H202" s="127">
        <f t="shared" si="1368"/>
        <v>7.8431372549019605</v>
      </c>
      <c r="I202" s="59"/>
      <c r="J202" s="59">
        <f>2021!BA155</f>
        <v>0</v>
      </c>
      <c r="K202" s="59"/>
      <c r="L202" s="59"/>
      <c r="M202" s="59"/>
      <c r="N202" s="59">
        <f>2021!BC155</f>
        <v>0</v>
      </c>
      <c r="O202" s="59">
        <f>'Добыча 2021'!F165</f>
        <v>21</v>
      </c>
      <c r="P202" s="59"/>
      <c r="Q202" s="59"/>
      <c r="R202" s="59"/>
      <c r="S202" s="59">
        <f>'Добыча 2021'!H165</f>
        <v>11</v>
      </c>
      <c r="T202" s="59">
        <f>'Добыча 2021'!G165</f>
        <v>10</v>
      </c>
      <c r="U202" s="59">
        <f t="shared" si="1363"/>
        <v>87.5</v>
      </c>
      <c r="V202" s="127">
        <f>2022!AU200</f>
        <v>24.32</v>
      </c>
      <c r="W202" s="59">
        <f t="shared" si="1364"/>
        <v>8</v>
      </c>
      <c r="X202" s="59">
        <f>2022!AX200</f>
        <v>24</v>
      </c>
      <c r="Y202" s="127">
        <f t="shared" si="1365"/>
        <v>7.8947368421052628</v>
      </c>
      <c r="Z202" s="59"/>
      <c r="AA202" s="59">
        <f>2022!BA200</f>
        <v>0</v>
      </c>
      <c r="AB202" s="59"/>
      <c r="AC202" s="59"/>
      <c r="AD202" s="59"/>
      <c r="AE202" s="128">
        <f>2022!BC200</f>
        <v>0</v>
      </c>
      <c r="AF202" s="115" t="str">
        <f t="shared" si="1348"/>
        <v/>
      </c>
      <c r="AG202" s="203"/>
      <c r="AH202" s="204">
        <f t="shared" si="1349"/>
        <v>4.0805369127516782</v>
      </c>
      <c r="AI202" s="204" t="e">
        <f t="shared" si="1350"/>
        <v>#NAME?</v>
      </c>
      <c r="AJ202" s="205">
        <f t="shared" si="1351"/>
        <v>8</v>
      </c>
      <c r="AK202" s="205" t="str">
        <f t="shared" si="1352"/>
        <v/>
      </c>
      <c r="AL202" s="205">
        <f t="shared" si="1353"/>
        <v>7</v>
      </c>
      <c r="AM202" s="205">
        <f t="shared" si="1354"/>
        <v>24</v>
      </c>
      <c r="AN202" s="206" t="str">
        <f t="shared" si="1355"/>
        <v xml:space="preserve">Вне норматива или не ОДОУ</v>
      </c>
      <c r="AO202" s="46" t="str">
        <f t="shared" si="1356"/>
        <v xml:space="preserve">Сумма не совпадает или не ОДОУ</v>
      </c>
      <c r="AP202" s="46" t="str">
        <f t="shared" si="1360"/>
        <v/>
      </c>
      <c r="AQ202" s="87"/>
    </row>
    <row r="203" ht="30.75" customHeight="1">
      <c r="A203" s="46">
        <v>164</v>
      </c>
      <c r="B203" s="72" t="s">
        <v>231</v>
      </c>
      <c r="C203" s="125">
        <f>2022!B201</f>
        <v>85.900000000000006</v>
      </c>
      <c r="D203" s="126">
        <f>2022!AM201</f>
        <v>175</v>
      </c>
      <c r="E203" s="126">
        <f>2022!AN201</f>
        <v>180</v>
      </c>
      <c r="F203" s="125">
        <f>2022!AQ201</f>
        <v>2.0954598370197903</v>
      </c>
      <c r="G203" s="59">
        <f>2021!AX156</f>
        <v>8</v>
      </c>
      <c r="H203" s="127">
        <f t="shared" si="1368"/>
        <v>4.5714285714285712</v>
      </c>
      <c r="I203" s="59"/>
      <c r="J203" s="59">
        <f>2021!BA156</f>
        <v>0</v>
      </c>
      <c r="K203" s="59"/>
      <c r="L203" s="59"/>
      <c r="M203" s="59"/>
      <c r="N203" s="59">
        <f>2021!BC156</f>
        <v>0</v>
      </c>
      <c r="O203" s="59">
        <f>'Добыча 2021'!F166</f>
        <v>7</v>
      </c>
      <c r="P203" s="59"/>
      <c r="Q203" s="59"/>
      <c r="R203" s="59"/>
      <c r="S203" s="59">
        <f>'Добыча 2021'!H166</f>
        <v>5</v>
      </c>
      <c r="T203" s="59">
        <f>'Добыча 2021'!G166</f>
        <v>2</v>
      </c>
      <c r="U203" s="59">
        <f t="shared" si="1363"/>
        <v>87.5</v>
      </c>
      <c r="V203" s="127">
        <f>2022!AU201</f>
        <v>12.600000000000001</v>
      </c>
      <c r="W203" s="59">
        <f t="shared" si="1364"/>
        <v>7.0000000000000009</v>
      </c>
      <c r="X203" s="59">
        <f>2022!AX201</f>
        <v>9</v>
      </c>
      <c r="Y203" s="127">
        <f t="shared" si="1365"/>
        <v>5</v>
      </c>
      <c r="Z203" s="59"/>
      <c r="AA203" s="59">
        <f>2022!BA201</f>
        <v>0</v>
      </c>
      <c r="AB203" s="59"/>
      <c r="AC203" s="59"/>
      <c r="AD203" s="59"/>
      <c r="AE203" s="128">
        <f>2022!BC201</f>
        <v>0</v>
      </c>
      <c r="AF203" s="115" t="str">
        <f t="shared" si="1348"/>
        <v/>
      </c>
      <c r="AG203" s="203"/>
      <c r="AH203" s="204">
        <f t="shared" si="1349"/>
        <v>2.0954598370197903</v>
      </c>
      <c r="AI203" s="204" t="e">
        <f t="shared" si="1350"/>
        <v>#NAME?</v>
      </c>
      <c r="AJ203" s="205">
        <f t="shared" si="1351"/>
        <v>7</v>
      </c>
      <c r="AK203" s="205" t="str">
        <f t="shared" si="1352"/>
        <v/>
      </c>
      <c r="AL203" s="205">
        <f t="shared" si="1353"/>
        <v>2</v>
      </c>
      <c r="AM203" s="205">
        <f t="shared" si="1354"/>
        <v>9</v>
      </c>
      <c r="AN203" s="206" t="str">
        <f t="shared" si="1355"/>
        <v xml:space="preserve">Вне норматива или не ОДОУ</v>
      </c>
      <c r="AO203" s="46" t="str">
        <f t="shared" si="1356"/>
        <v xml:space="preserve">Сумма не совпадает или не ОДОУ</v>
      </c>
      <c r="AP203" s="46" t="str">
        <f t="shared" si="1360"/>
        <v/>
      </c>
      <c r="AQ203" s="87"/>
    </row>
    <row r="204" ht="63" customHeight="1">
      <c r="A204" s="46">
        <v>165</v>
      </c>
      <c r="B204" s="152" t="s">
        <v>449</v>
      </c>
      <c r="C204" s="125">
        <f>2022!B202</f>
        <v>145.69999999999999</v>
      </c>
      <c r="D204" s="138">
        <f>2022!AM202</f>
        <v>3641</v>
      </c>
      <c r="E204" s="126">
        <f>2022!AN202</f>
        <v>3239</v>
      </c>
      <c r="F204" s="125">
        <f>2022!AQ202</f>
        <v>22.230610844200413</v>
      </c>
      <c r="G204" s="80">
        <f>2021!AX157</f>
        <v>650</v>
      </c>
      <c r="H204" s="139">
        <f t="shared" si="1368"/>
        <v>17.852238396045042</v>
      </c>
      <c r="I204" s="71"/>
      <c r="J204" s="80">
        <f>2021!BA157</f>
        <v>0</v>
      </c>
      <c r="K204" s="71"/>
      <c r="L204" s="140"/>
      <c r="M204" s="59"/>
      <c r="N204" s="80">
        <f>2021!BC157</f>
        <v>0</v>
      </c>
      <c r="O204" s="80">
        <f>'Добыча 2021'!F167</f>
        <v>524</v>
      </c>
      <c r="P204" s="59"/>
      <c r="Q204" s="59"/>
      <c r="R204" s="59"/>
      <c r="S204" s="80">
        <f>'Добыча 2021'!H167</f>
        <v>260</v>
      </c>
      <c r="T204" s="80">
        <f>'Добыча 2021'!G167</f>
        <v>264</v>
      </c>
      <c r="U204" s="80">
        <f t="shared" si="1363"/>
        <v>80.615384615384613</v>
      </c>
      <c r="V204" s="127">
        <f>2022!AV202</f>
        <v>971.69999999999993</v>
      </c>
      <c r="W204" s="59">
        <f t="shared" si="1364"/>
        <v>30</v>
      </c>
      <c r="X204" s="59">
        <f>2022!AX202</f>
        <v>640</v>
      </c>
      <c r="Y204" s="127">
        <f t="shared" si="1365"/>
        <v>19.759184933621487</v>
      </c>
      <c r="Z204" s="59"/>
      <c r="AA204" s="59">
        <f>2022!BA202</f>
        <v>0</v>
      </c>
      <c r="AB204" s="59"/>
      <c r="AC204" s="59"/>
      <c r="AD204" s="59"/>
      <c r="AE204" s="128">
        <f>2022!BC202</f>
        <v>0</v>
      </c>
      <c r="AF204" s="115" t="str">
        <f t="shared" si="1348"/>
        <v/>
      </c>
      <c r="AG204" s="203"/>
      <c r="AH204" s="204">
        <f t="shared" si="1349"/>
        <v>22.230610844200413</v>
      </c>
      <c r="AI204" s="204" t="e">
        <f t="shared" si="1350"/>
        <v>#NAME?</v>
      </c>
      <c r="AJ204" s="205">
        <f t="shared" si="1351"/>
        <v>30</v>
      </c>
      <c r="AK204" s="205" t="str">
        <f t="shared" si="1352"/>
        <v/>
      </c>
      <c r="AL204" s="205">
        <f t="shared" si="1353"/>
        <v>192</v>
      </c>
      <c r="AM204" s="205">
        <f t="shared" si="1354"/>
        <v>640</v>
      </c>
      <c r="AN204" s="206" t="str">
        <f t="shared" si="1355"/>
        <v xml:space="preserve">Вне норматива или не ОДОУ</v>
      </c>
      <c r="AO204" s="46" t="str">
        <f t="shared" si="1356"/>
        <v xml:space="preserve">Сумма не совпадает или не ОДОУ</v>
      </c>
      <c r="AP204" s="46" t="str">
        <f t="shared" si="1360"/>
        <v/>
      </c>
      <c r="AQ204" s="87"/>
    </row>
    <row r="205" ht="94.5">
      <c r="A205" s="46">
        <v>166</v>
      </c>
      <c r="B205" s="152" t="s">
        <v>450</v>
      </c>
      <c r="C205" s="125">
        <f>2022!B203</f>
        <v>76.5</v>
      </c>
      <c r="D205" s="142"/>
      <c r="E205" s="126">
        <f>2022!AN203</f>
        <v>1280</v>
      </c>
      <c r="F205" s="125">
        <f>2022!AQ203</f>
        <v>16.732026143790851</v>
      </c>
      <c r="G205" s="82"/>
      <c r="H205" s="143"/>
      <c r="I205" s="62"/>
      <c r="J205" s="82"/>
      <c r="K205" s="62"/>
      <c r="L205" s="132"/>
      <c r="M205" s="59"/>
      <c r="N205" s="82"/>
      <c r="O205" s="82"/>
      <c r="P205" s="59"/>
      <c r="Q205" s="59"/>
      <c r="R205" s="59"/>
      <c r="S205" s="82"/>
      <c r="T205" s="82"/>
      <c r="U205" s="82"/>
      <c r="V205" s="127">
        <f>2022!AV203</f>
        <v>320</v>
      </c>
      <c r="W205" s="59">
        <f t="shared" si="1364"/>
        <v>25</v>
      </c>
      <c r="X205" s="59">
        <f>2022!AX203</f>
        <v>320</v>
      </c>
      <c r="Y205" s="127">
        <f t="shared" si="1365"/>
        <v>25</v>
      </c>
      <c r="Z205" s="59"/>
      <c r="AA205" s="59">
        <f>2022!BA203</f>
        <v>0</v>
      </c>
      <c r="AB205" s="59"/>
      <c r="AC205" s="59"/>
      <c r="AD205" s="59"/>
      <c r="AE205" s="128">
        <f>2022!BC203</f>
        <v>0</v>
      </c>
      <c r="AF205" s="115" t="str">
        <f t="shared" si="1348"/>
        <v/>
      </c>
      <c r="AG205" s="203"/>
      <c r="AH205" s="204">
        <f t="shared" si="1349"/>
        <v>16.732026143790851</v>
      </c>
      <c r="AI205" s="204" t="e">
        <f t="shared" si="1350"/>
        <v>#NAME?</v>
      </c>
      <c r="AJ205" s="205">
        <f t="shared" si="1351"/>
        <v>25</v>
      </c>
      <c r="AK205" s="205" t="str">
        <f t="shared" si="1352"/>
        <v/>
      </c>
      <c r="AL205" s="205">
        <f t="shared" si="1353"/>
        <v>96</v>
      </c>
      <c r="AM205" s="205">
        <f t="shared" si="1354"/>
        <v>320</v>
      </c>
      <c r="AN205" s="206" t="str">
        <f t="shared" si="1355"/>
        <v xml:space="preserve">Вне норматива или не ОДОУ</v>
      </c>
      <c r="AO205" s="46" t="str">
        <f t="shared" si="1356"/>
        <v xml:space="preserve">Сумма не совпадает или не ОДОУ</v>
      </c>
      <c r="AP205" s="46" t="str">
        <f t="shared" si="1360"/>
        <v/>
      </c>
      <c r="AQ205" s="87"/>
    </row>
    <row r="206" ht="31.5">
      <c r="A206" s="46">
        <v>167</v>
      </c>
      <c r="B206" s="72" t="s">
        <v>346</v>
      </c>
      <c r="C206" s="125">
        <f>2022!B204</f>
        <v>161</v>
      </c>
      <c r="D206" s="126">
        <f>2022!AM204</f>
        <v>837</v>
      </c>
      <c r="E206" s="126">
        <f>2022!AN204</f>
        <v>20</v>
      </c>
      <c r="F206" s="125">
        <f>2022!AQ204</f>
        <v>0.12422360248447205</v>
      </c>
      <c r="G206" s="59">
        <f>2021!AX158</f>
        <v>10</v>
      </c>
      <c r="H206" s="127">
        <f t="shared" si="1368"/>
        <v>1.1947431302270013</v>
      </c>
      <c r="I206" s="59"/>
      <c r="J206" s="59">
        <f>2021!BA158</f>
        <v>0</v>
      </c>
      <c r="K206" s="59"/>
      <c r="L206" s="59"/>
      <c r="M206" s="59"/>
      <c r="N206" s="59">
        <f>2021!BC158</f>
        <v>3</v>
      </c>
      <c r="O206" s="59">
        <f>'Добыча 2021'!F168</f>
        <v>2</v>
      </c>
      <c r="P206" s="59"/>
      <c r="Q206" s="59"/>
      <c r="R206" s="59"/>
      <c r="S206" s="59">
        <f>'Добыча 2021'!H168</f>
        <v>2</v>
      </c>
      <c r="T206" s="59">
        <f>'Добыча 2021'!G168</f>
        <v>0</v>
      </c>
      <c r="U206" s="59">
        <f t="shared" si="1363"/>
        <v>20</v>
      </c>
      <c r="V206" s="127">
        <f>2022!AU204</f>
        <v>0</v>
      </c>
      <c r="W206" s="59">
        <f t="shared" si="1364"/>
        <v>0</v>
      </c>
      <c r="X206" s="59">
        <f>2022!AX204</f>
        <v>0</v>
      </c>
      <c r="Y206" s="127">
        <f t="shared" si="1365"/>
        <v>0</v>
      </c>
      <c r="Z206" s="59"/>
      <c r="AA206" s="59">
        <f>2022!BA204</f>
        <v>0</v>
      </c>
      <c r="AB206" s="59"/>
      <c r="AC206" s="59"/>
      <c r="AD206" s="59">
        <f t="shared" si="1367"/>
        <v>0</v>
      </c>
      <c r="AE206" s="128">
        <f>2022!BC204</f>
        <v>0</v>
      </c>
      <c r="AF206" s="115" t="str">
        <f t="shared" si="1348"/>
        <v/>
      </c>
      <c r="AG206" s="203"/>
      <c r="AH206" s="204">
        <f t="shared" si="1349"/>
        <v>0.12422360248447205</v>
      </c>
      <c r="AI206" s="204" t="e">
        <f t="shared" si="1350"/>
        <v>#NAME?</v>
      </c>
      <c r="AJ206" s="205">
        <f t="shared" si="1351"/>
        <v>3</v>
      </c>
      <c r="AK206" s="205" t="str">
        <f t="shared" si="1352"/>
        <v/>
      </c>
      <c r="AL206" s="205">
        <f t="shared" si="1353"/>
        <v>0</v>
      </c>
      <c r="AM206" s="205">
        <f t="shared" si="1354"/>
        <v>0</v>
      </c>
      <c r="AN206" s="206" t="str">
        <f t="shared" si="1355"/>
        <v/>
      </c>
      <c r="AO206" s="46" t="str">
        <f t="shared" si="1356"/>
        <v/>
      </c>
      <c r="AP206" s="46" t="str">
        <f t="shared" si="1360"/>
        <v/>
      </c>
      <c r="AQ206" s="87"/>
    </row>
    <row r="207" ht="94.5">
      <c r="A207" s="46">
        <v>168</v>
      </c>
      <c r="B207" s="72" t="s">
        <v>347</v>
      </c>
      <c r="C207" s="125">
        <f>2022!B205</f>
        <v>121.011</v>
      </c>
      <c r="D207" s="126">
        <f>2022!AM205</f>
        <v>799</v>
      </c>
      <c r="E207" s="126">
        <f>2022!AN205</f>
        <v>1028</v>
      </c>
      <c r="F207" s="125">
        <f>2022!AQ205</f>
        <v>8.4950954871871147</v>
      </c>
      <c r="G207" s="59">
        <f>2021!AX159</f>
        <v>70</v>
      </c>
      <c r="H207" s="127">
        <f t="shared" si="1368"/>
        <v>8.7609511889862333</v>
      </c>
      <c r="I207" s="59"/>
      <c r="J207" s="59">
        <f>2021!BA159</f>
        <v>0</v>
      </c>
      <c r="K207" s="59"/>
      <c r="L207" s="59"/>
      <c r="M207" s="59"/>
      <c r="N207" s="59">
        <f>2021!BC159</f>
        <v>0</v>
      </c>
      <c r="O207" s="59">
        <f>'Добыча 2021'!F169</f>
        <v>59</v>
      </c>
      <c r="P207" s="59"/>
      <c r="Q207" s="59"/>
      <c r="R207" s="59"/>
      <c r="S207" s="59">
        <f>'Добыча 2021'!H169</f>
        <v>38</v>
      </c>
      <c r="T207" s="59">
        <f>'Добыча 2021'!G169</f>
        <v>21</v>
      </c>
      <c r="U207" s="59">
        <f t="shared" si="1363"/>
        <v>84.285714285714292</v>
      </c>
      <c r="V207" s="127">
        <f>2022!AU205</f>
        <v>123.36</v>
      </c>
      <c r="W207" s="59">
        <f t="shared" si="1364"/>
        <v>12</v>
      </c>
      <c r="X207" s="59">
        <f>2022!AX205</f>
        <v>100</v>
      </c>
      <c r="Y207" s="127">
        <f t="shared" si="1365"/>
        <v>9.7276264591439698</v>
      </c>
      <c r="Z207" s="59"/>
      <c r="AA207" s="59">
        <f>2022!BA205</f>
        <v>0</v>
      </c>
      <c r="AB207" s="59"/>
      <c r="AC207" s="59"/>
      <c r="AD207" s="59"/>
      <c r="AE207" s="128">
        <f>2022!BC205</f>
        <v>0</v>
      </c>
      <c r="AF207" s="115" t="str">
        <f t="shared" si="1348"/>
        <v/>
      </c>
      <c r="AG207" s="203"/>
      <c r="AH207" s="204">
        <f t="shared" si="1349"/>
        <v>8.4950954871871147</v>
      </c>
      <c r="AI207" s="204" t="e">
        <f t="shared" si="1350"/>
        <v>#NAME?</v>
      </c>
      <c r="AJ207" s="205">
        <f t="shared" si="1351"/>
        <v>12</v>
      </c>
      <c r="AK207" s="205" t="str">
        <f t="shared" si="1352"/>
        <v/>
      </c>
      <c r="AL207" s="205">
        <f t="shared" si="1353"/>
        <v>30</v>
      </c>
      <c r="AM207" s="205">
        <f t="shared" si="1354"/>
        <v>100</v>
      </c>
      <c r="AN207" s="206" t="str">
        <f t="shared" si="1355"/>
        <v xml:space="preserve">Вне норматива или не ОДОУ</v>
      </c>
      <c r="AO207" s="46" t="str">
        <f t="shared" si="1356"/>
        <v xml:space="preserve">Сумма не совпадает или не ОДОУ</v>
      </c>
      <c r="AP207" s="46" t="str">
        <f t="shared" si="1360"/>
        <v/>
      </c>
      <c r="AQ207" s="87"/>
    </row>
    <row r="208" ht="94.5">
      <c r="A208" s="46">
        <v>169</v>
      </c>
      <c r="B208" s="72" t="s">
        <v>234</v>
      </c>
      <c r="C208" s="125">
        <f>2022!B206</f>
        <v>23.507999999999999</v>
      </c>
      <c r="D208" s="126">
        <f>2022!AM206</f>
        <v>82</v>
      </c>
      <c r="E208" s="126">
        <f>2022!AN206</f>
        <v>86</v>
      </c>
      <c r="F208" s="125">
        <f>2022!AQ206</f>
        <v>3.6583290794623107</v>
      </c>
      <c r="G208" s="59">
        <f>2021!AX160</f>
        <v>5</v>
      </c>
      <c r="H208" s="127">
        <f t="shared" si="1368"/>
        <v>6.0975609756097562</v>
      </c>
      <c r="I208" s="59"/>
      <c r="J208" s="59">
        <f>2021!BA160</f>
        <v>0</v>
      </c>
      <c r="K208" s="59"/>
      <c r="L208" s="59"/>
      <c r="M208" s="59"/>
      <c r="N208" s="59">
        <f>2021!BC160</f>
        <v>0</v>
      </c>
      <c r="O208" s="59">
        <f>'Добыча 2021'!F170</f>
        <v>0</v>
      </c>
      <c r="P208" s="59"/>
      <c r="Q208" s="59"/>
      <c r="R208" s="59"/>
      <c r="S208" s="59">
        <f>'Добыча 2021'!H170</f>
        <v>0</v>
      </c>
      <c r="T208" s="59">
        <f>'Добыча 2021'!G170</f>
        <v>0</v>
      </c>
      <c r="U208" s="59">
        <f t="shared" si="1363"/>
        <v>0</v>
      </c>
      <c r="V208" s="127">
        <f>2022!AU206</f>
        <v>6.0200000000000005</v>
      </c>
      <c r="W208" s="59">
        <f t="shared" si="1364"/>
        <v>7.0000000000000009</v>
      </c>
      <c r="X208" s="59">
        <f>2022!AX206</f>
        <v>6</v>
      </c>
      <c r="Y208" s="127">
        <f t="shared" si="1365"/>
        <v>6.9767441860465116</v>
      </c>
      <c r="Z208" s="59"/>
      <c r="AA208" s="59">
        <f>2022!BA206</f>
        <v>0</v>
      </c>
      <c r="AB208" s="59"/>
      <c r="AC208" s="59"/>
      <c r="AD208" s="59"/>
      <c r="AE208" s="128">
        <f>2022!BC206</f>
        <v>0</v>
      </c>
      <c r="AF208" s="115" t="str">
        <f t="shared" ref="AF208:AF262" si="1369">IF(C208&gt;0,IF(OR(AND(C208&lt;7,F208&lt;5),E208&lt;33),IF(COUNTIF(X208:AE208,"&gt;0")&gt;0,"Ошибка!",""),""),"")</f>
        <v/>
      </c>
      <c r="AG208" s="203"/>
      <c r="AH208" s="204">
        <f t="shared" ref="AH208:AH262" si="1370">IF(AND(ISNUMBER(--C208),C208&gt;0),E208/C208,"")</f>
        <v>3.6583290794623107</v>
      </c>
      <c r="AI208" s="204" t="e">
        <f t="shared" ref="AI208:AI262" si="1371">IF(AND(ISNUMBER(--E208),ISNUMBER(--AJ208)),ЧАСТНОЕ(E208*AJ208,100),"")</f>
        <v>#NAME?</v>
      </c>
      <c r="AJ208" s="205">
        <f t="shared" ref="AJ208:AJ262" si="1372">IF(AND(ISNUMBER(--C208),C208&gt;0),IF(F208&lt;=8,IF(F208&lt;=1,3,IF(F208&lt;=2,5,IF(F208&lt;=4,7,IF(F208&lt;=6,8,IF(F208&lt;=8,10,0))))),IF(F208&lt;=10,12,IF(F208&lt;=12,15,IF(F208&lt;=15,20,IF(F208&lt;=20,25,30))))),"")</f>
        <v>7</v>
      </c>
      <c r="AK208" s="205" t="str">
        <f t="shared" ref="AK208:AK262" si="1373">IF(AJ207&lt;Y207,"Норматив превышен","")</f>
        <v/>
      </c>
      <c r="AL208" s="205">
        <f t="shared" ref="AL208:AL262" si="1374">IF(ISNUMBER(X208),IF(X208&gt;0,MAX(ЧАСТНОЕ(X208*30,100),1),0),"")</f>
        <v>1</v>
      </c>
      <c r="AM208" s="205">
        <f t="shared" ref="AM208:AM262" si="1375">IF(ISNUMBER(X208),X208,"")</f>
        <v>6</v>
      </c>
      <c r="AN208" s="206" t="str">
        <f t="shared" ref="AN208:AN262" si="1376">IF(ISNUMBER(AE208),IF(AND(AM208&gt;=AE208,AL208&lt;=AE208),"","Вне норматива или не ОДОУ"),"")</f>
        <v xml:space="preserve">Вне норматива или не ОДОУ</v>
      </c>
      <c r="AO208" s="46" t="str">
        <f t="shared" ref="AO208:AO262" si="1377">IF(ISNUMBER(X208),IF(SUM(Z208:AE208)&lt;&gt;X208,"Сумма не совпадает или не ОДОУ",""),"")</f>
        <v xml:space="preserve">Сумма не совпадает или не ОДОУ</v>
      </c>
      <c r="AP208" s="46" t="str">
        <f t="shared" si="1360"/>
        <v/>
      </c>
      <c r="AQ208" s="87"/>
    </row>
    <row r="209" ht="94.5">
      <c r="A209" s="46">
        <v>170</v>
      </c>
      <c r="B209" s="72" t="s">
        <v>337</v>
      </c>
      <c r="C209" s="125">
        <f>2022!B207</f>
        <v>182.59999999999999</v>
      </c>
      <c r="D209" s="126">
        <f>2022!AM207</f>
        <v>718</v>
      </c>
      <c r="E209" s="126">
        <f>2022!AN207</f>
        <v>778</v>
      </c>
      <c r="F209" s="125">
        <f>2022!AQ207</f>
        <v>4.2606790799561889</v>
      </c>
      <c r="G209" s="59">
        <f>2021!AX161</f>
        <v>25</v>
      </c>
      <c r="H209" s="127">
        <f t="shared" si="1368"/>
        <v>3.4818941504178276</v>
      </c>
      <c r="I209" s="62"/>
      <c r="J209" s="59">
        <f>2021!BA161</f>
        <v>0</v>
      </c>
      <c r="K209" s="62"/>
      <c r="L209" s="132"/>
      <c r="M209" s="59"/>
      <c r="N209" s="59">
        <f>2021!BC161</f>
        <v>0</v>
      </c>
      <c r="O209" s="59">
        <f>'Добыча 2021'!F171</f>
        <v>13</v>
      </c>
      <c r="P209" s="59"/>
      <c r="Q209" s="59"/>
      <c r="R209" s="59"/>
      <c r="S209" s="59">
        <f>'Добыча 2021'!H171</f>
        <v>7</v>
      </c>
      <c r="T209" s="59">
        <f>'Добыча 2021'!G171</f>
        <v>6</v>
      </c>
      <c r="U209" s="59">
        <f t="shared" si="1363"/>
        <v>52</v>
      </c>
      <c r="V209" s="127">
        <f>2022!AU207</f>
        <v>62.240000000000002</v>
      </c>
      <c r="W209" s="59">
        <f t="shared" si="1364"/>
        <v>8</v>
      </c>
      <c r="X209" s="59">
        <f>2022!AX207</f>
        <v>30</v>
      </c>
      <c r="Y209" s="127">
        <f t="shared" si="1365"/>
        <v>3.8560411311053984</v>
      </c>
      <c r="Z209" s="59"/>
      <c r="AA209" s="59">
        <f>2022!BA207</f>
        <v>0</v>
      </c>
      <c r="AB209" s="59"/>
      <c r="AC209" s="59"/>
      <c r="AD209" s="59"/>
      <c r="AE209" s="128">
        <f>2022!BC207</f>
        <v>0</v>
      </c>
      <c r="AF209" s="115" t="str">
        <f t="shared" si="1369"/>
        <v/>
      </c>
      <c r="AG209" s="203"/>
      <c r="AH209" s="204">
        <f t="shared" si="1370"/>
        <v>4.2606790799561889</v>
      </c>
      <c r="AI209" s="204" t="e">
        <f t="shared" si="1371"/>
        <v>#NAME?</v>
      </c>
      <c r="AJ209" s="205">
        <f t="shared" si="1372"/>
        <v>8</v>
      </c>
      <c r="AK209" s="205" t="str">
        <f t="shared" si="1373"/>
        <v/>
      </c>
      <c r="AL209" s="205">
        <f t="shared" si="1374"/>
        <v>9</v>
      </c>
      <c r="AM209" s="205">
        <f t="shared" si="1375"/>
        <v>30</v>
      </c>
      <c r="AN209" s="206" t="str">
        <f t="shared" si="1376"/>
        <v xml:space="preserve">Вне норматива или не ОДОУ</v>
      </c>
      <c r="AO209" s="46" t="str">
        <f t="shared" si="1377"/>
        <v xml:space="preserve">Сумма не совпадает или не ОДОУ</v>
      </c>
      <c r="AP209" s="46" t="str">
        <f t="shared" ref="AP209:AP262" si="1378">IF(AND(ISNUMBER(AA209),AA209&gt;0),IF(AA209&lt;=(X209*0.15),"","Изъятие более 15% !"),"")</f>
        <v/>
      </c>
      <c r="AQ209" s="87"/>
    </row>
    <row r="210" ht="18.75">
      <c r="A210" s="46"/>
      <c r="B210" s="61" t="s">
        <v>239</v>
      </c>
      <c r="C210" s="131"/>
      <c r="D210" s="130"/>
      <c r="E210" s="130"/>
      <c r="F210" s="131"/>
      <c r="G210" s="59"/>
      <c r="H210" s="127"/>
      <c r="I210" s="59"/>
      <c r="J210" s="59"/>
      <c r="K210" s="59"/>
      <c r="L210" s="59"/>
      <c r="M210" s="71"/>
      <c r="N210" s="59"/>
      <c r="O210" s="71"/>
      <c r="P210" s="71"/>
      <c r="Q210" s="71"/>
      <c r="R210" s="71"/>
      <c r="S210" s="71"/>
      <c r="T210" s="71"/>
      <c r="U210" s="59"/>
      <c r="V210" s="144"/>
      <c r="W210" s="59"/>
      <c r="X210" s="71"/>
      <c r="Y210" s="127"/>
      <c r="Z210" s="71"/>
      <c r="AA210" s="71"/>
      <c r="AB210" s="71"/>
      <c r="AC210" s="71"/>
      <c r="AD210" s="59"/>
      <c r="AE210" s="71"/>
      <c r="AF210" s="115" t="str">
        <f t="shared" si="1369"/>
        <v/>
      </c>
      <c r="AG210" s="203"/>
      <c r="AH210" s="204" t="str">
        <f t="shared" si="1370"/>
        <v/>
      </c>
      <c r="AI210" s="204" t="str">
        <f t="shared" si="1371"/>
        <v/>
      </c>
      <c r="AJ210" s="205" t="str">
        <f t="shared" si="1372"/>
        <v/>
      </c>
      <c r="AK210" s="205" t="str">
        <f t="shared" si="1373"/>
        <v/>
      </c>
      <c r="AL210" s="205" t="str">
        <f t="shared" si="1374"/>
        <v/>
      </c>
      <c r="AM210" s="205" t="str">
        <f t="shared" si="1375"/>
        <v/>
      </c>
      <c r="AN210" s="206" t="str">
        <f t="shared" si="1376"/>
        <v/>
      </c>
      <c r="AO210" s="46" t="str">
        <f t="shared" si="1377"/>
        <v/>
      </c>
      <c r="AP210" s="46" t="str">
        <f t="shared" si="1378"/>
        <v/>
      </c>
      <c r="AQ210" s="87"/>
    </row>
    <row r="211" ht="94.5">
      <c r="A211" s="46">
        <v>171</v>
      </c>
      <c r="B211" s="72" t="s">
        <v>348</v>
      </c>
      <c r="C211" s="125">
        <f>2022!B209</f>
        <v>397</v>
      </c>
      <c r="D211" s="126">
        <f>2022!AM209</f>
        <v>326</v>
      </c>
      <c r="E211" s="126">
        <f>2022!AN209</f>
        <v>353</v>
      </c>
      <c r="F211" s="125">
        <f>2022!AQ209</f>
        <v>0.88916876574307302</v>
      </c>
      <c r="G211" s="59">
        <f>2021!AX163</f>
        <v>9</v>
      </c>
      <c r="H211" s="127">
        <f t="shared" si="1368"/>
        <v>2.7607361963190185</v>
      </c>
      <c r="I211" s="59"/>
      <c r="J211" s="59">
        <f>2021!BA163</f>
        <v>0</v>
      </c>
      <c r="K211" s="59"/>
      <c r="L211" s="59"/>
      <c r="M211" s="59"/>
      <c r="N211" s="59">
        <f>2021!BC163</f>
        <v>0</v>
      </c>
      <c r="O211" s="59">
        <f>'Добыча 2021'!F173</f>
        <v>9</v>
      </c>
      <c r="P211" s="59"/>
      <c r="Q211" s="59"/>
      <c r="R211" s="59"/>
      <c r="S211" s="59">
        <f>'Добыча 2021'!H173</f>
        <v>7</v>
      </c>
      <c r="T211" s="59">
        <f>'Добыча 2021'!G173</f>
        <v>2</v>
      </c>
      <c r="U211" s="59">
        <f t="shared" si="1363"/>
        <v>100</v>
      </c>
      <c r="V211" s="127">
        <f>2022!AU209</f>
        <v>10.59</v>
      </c>
      <c r="W211" s="59">
        <f t="shared" si="1364"/>
        <v>3</v>
      </c>
      <c r="X211" s="59">
        <f>2022!AX209</f>
        <v>10</v>
      </c>
      <c r="Y211" s="127">
        <f t="shared" si="1365"/>
        <v>2.8328611898017</v>
      </c>
      <c r="Z211" s="59"/>
      <c r="AA211" s="59">
        <f>2022!BA209</f>
        <v>0</v>
      </c>
      <c r="AB211" s="59"/>
      <c r="AC211" s="59"/>
      <c r="AD211" s="59"/>
      <c r="AE211" s="128">
        <f>2022!BC209</f>
        <v>0</v>
      </c>
      <c r="AF211" s="115" t="str">
        <f t="shared" si="1369"/>
        <v/>
      </c>
      <c r="AG211" s="203"/>
      <c r="AH211" s="204">
        <f t="shared" si="1370"/>
        <v>0.88916876574307302</v>
      </c>
      <c r="AI211" s="204" t="e">
        <f t="shared" si="1371"/>
        <v>#NAME?</v>
      </c>
      <c r="AJ211" s="205">
        <f t="shared" si="1372"/>
        <v>3</v>
      </c>
      <c r="AK211" s="205" t="str">
        <f t="shared" si="1373"/>
        <v/>
      </c>
      <c r="AL211" s="205">
        <f t="shared" si="1374"/>
        <v>3</v>
      </c>
      <c r="AM211" s="205">
        <f t="shared" si="1375"/>
        <v>10</v>
      </c>
      <c r="AN211" s="206" t="str">
        <f t="shared" si="1376"/>
        <v xml:space="preserve">Вне норматива или не ОДОУ</v>
      </c>
      <c r="AO211" s="46" t="str">
        <f t="shared" si="1377"/>
        <v xml:space="preserve">Сумма не совпадает или не ОДОУ</v>
      </c>
      <c r="AP211" s="46" t="str">
        <f t="shared" si="1378"/>
        <v/>
      </c>
      <c r="AQ211" s="87"/>
    </row>
    <row r="212" ht="47.25">
      <c r="A212" s="46">
        <v>172</v>
      </c>
      <c r="B212" s="152" t="s">
        <v>451</v>
      </c>
      <c r="C212" s="125">
        <f>2022!B210</f>
        <v>283.50999999999999</v>
      </c>
      <c r="D212" s="138">
        <f>2022!AM210</f>
        <v>1210</v>
      </c>
      <c r="E212" s="126">
        <f>2022!AN210</f>
        <v>230</v>
      </c>
      <c r="F212" s="125">
        <f>2022!AQ210</f>
        <v>0.81125886212126563</v>
      </c>
      <c r="G212" s="80">
        <f>2021!AX164</f>
        <v>36</v>
      </c>
      <c r="H212" s="139">
        <f t="shared" si="1368"/>
        <v>2.9752066115702478</v>
      </c>
      <c r="I212" s="71"/>
      <c r="J212" s="80">
        <f>2021!BA164</f>
        <v>5</v>
      </c>
      <c r="K212" s="71"/>
      <c r="L212" s="140"/>
      <c r="M212" s="59"/>
      <c r="N212" s="80">
        <f>2021!BC164</f>
        <v>11</v>
      </c>
      <c r="O212" s="80">
        <f>'Добыча 2021'!F174</f>
        <v>27</v>
      </c>
      <c r="P212" s="59"/>
      <c r="Q212" s="59"/>
      <c r="R212" s="59"/>
      <c r="S212" s="80">
        <f>'Добыча 2021'!H174</f>
        <v>19</v>
      </c>
      <c r="T212" s="80">
        <f>'Добыча 2021'!G174</f>
        <v>8</v>
      </c>
      <c r="U212" s="80">
        <f t="shared" si="1363"/>
        <v>75</v>
      </c>
      <c r="V212" s="127">
        <f>2022!AU210</f>
        <v>6.8999999999999995</v>
      </c>
      <c r="W212" s="59">
        <f t="shared" si="1364"/>
        <v>3</v>
      </c>
      <c r="X212" s="59">
        <f>2022!AX210</f>
        <v>6</v>
      </c>
      <c r="Y212" s="127">
        <f t="shared" si="1365"/>
        <v>2.6086956521739131</v>
      </c>
      <c r="Z212" s="59"/>
      <c r="AA212" s="59">
        <f>2022!BA210</f>
        <v>0</v>
      </c>
      <c r="AB212" s="59"/>
      <c r="AC212" s="59"/>
      <c r="AD212" s="59">
        <f t="shared" si="1367"/>
        <v>4</v>
      </c>
      <c r="AE212" s="128">
        <f>2022!BC210</f>
        <v>2</v>
      </c>
      <c r="AF212" s="115" t="str">
        <f t="shared" si="1369"/>
        <v/>
      </c>
      <c r="AG212" s="203"/>
      <c r="AH212" s="204">
        <f t="shared" si="1370"/>
        <v>0.81125886212126563</v>
      </c>
      <c r="AI212" s="204" t="e">
        <f t="shared" si="1371"/>
        <v>#NAME?</v>
      </c>
      <c r="AJ212" s="205">
        <f t="shared" si="1372"/>
        <v>3</v>
      </c>
      <c r="AK212" s="205" t="str">
        <f t="shared" si="1373"/>
        <v/>
      </c>
      <c r="AL212" s="205">
        <f t="shared" si="1374"/>
        <v>1</v>
      </c>
      <c r="AM212" s="205">
        <f t="shared" si="1375"/>
        <v>6</v>
      </c>
      <c r="AN212" s="206" t="str">
        <f t="shared" si="1376"/>
        <v/>
      </c>
      <c r="AO212" s="46" t="str">
        <f t="shared" si="1377"/>
        <v/>
      </c>
      <c r="AP212" s="46" t="str">
        <f t="shared" si="1378"/>
        <v/>
      </c>
      <c r="AQ212" s="87"/>
    </row>
    <row r="213" ht="47.25">
      <c r="A213" s="46">
        <v>173</v>
      </c>
      <c r="B213" s="152" t="s">
        <v>452</v>
      </c>
      <c r="C213" s="125">
        <f>2022!B211</f>
        <v>17.289999999999999</v>
      </c>
      <c r="D213" s="149"/>
      <c r="E213" s="126">
        <f>2022!AN211</f>
        <v>13</v>
      </c>
      <c r="F213" s="125">
        <f>2022!AQ211</f>
        <v>0.75187969924812037</v>
      </c>
      <c r="G213" s="150"/>
      <c r="H213" s="151"/>
      <c r="I213" s="71"/>
      <c r="J213" s="150"/>
      <c r="K213" s="71"/>
      <c r="L213" s="140"/>
      <c r="M213" s="59"/>
      <c r="N213" s="150"/>
      <c r="O213" s="150"/>
      <c r="P213" s="59"/>
      <c r="Q213" s="59"/>
      <c r="R213" s="59"/>
      <c r="S213" s="150"/>
      <c r="T213" s="150"/>
      <c r="U213" s="150"/>
      <c r="V213" s="127">
        <f>2022!AU211</f>
        <v>0</v>
      </c>
      <c r="W213" s="59">
        <f t="shared" si="1364"/>
        <v>0</v>
      </c>
      <c r="X213" s="59">
        <f>2022!AX211</f>
        <v>0</v>
      </c>
      <c r="Y213" s="127">
        <f t="shared" si="1365"/>
        <v>0</v>
      </c>
      <c r="Z213" s="59"/>
      <c r="AA213" s="59">
        <f>2022!BA211</f>
        <v>0</v>
      </c>
      <c r="AB213" s="59"/>
      <c r="AC213" s="59"/>
      <c r="AD213" s="59">
        <f t="shared" si="1367"/>
        <v>0</v>
      </c>
      <c r="AE213" s="128">
        <f>2022!BC211</f>
        <v>0</v>
      </c>
      <c r="AF213" s="115" t="str">
        <f t="shared" si="1369"/>
        <v/>
      </c>
      <c r="AG213" s="203"/>
      <c r="AH213" s="204">
        <f t="shared" si="1370"/>
        <v>0.75187969924812037</v>
      </c>
      <c r="AI213" s="204" t="e">
        <f t="shared" si="1371"/>
        <v>#NAME?</v>
      </c>
      <c r="AJ213" s="205">
        <f t="shared" si="1372"/>
        <v>3</v>
      </c>
      <c r="AK213" s="205" t="str">
        <f t="shared" si="1373"/>
        <v/>
      </c>
      <c r="AL213" s="205">
        <f t="shared" si="1374"/>
        <v>0</v>
      </c>
      <c r="AM213" s="205">
        <f t="shared" si="1375"/>
        <v>0</v>
      </c>
      <c r="AN213" s="206" t="str">
        <f t="shared" si="1376"/>
        <v/>
      </c>
      <c r="AO213" s="46" t="str">
        <f t="shared" si="1377"/>
        <v/>
      </c>
      <c r="AP213" s="46" t="str">
        <f t="shared" si="1378"/>
        <v/>
      </c>
      <c r="AQ213" s="87"/>
    </row>
    <row r="214" ht="47.25">
      <c r="A214" s="87">
        <v>174</v>
      </c>
      <c r="B214" s="152" t="s">
        <v>453</v>
      </c>
      <c r="C214" s="125">
        <f>2022!B212</f>
        <v>21.34</v>
      </c>
      <c r="D214" s="142"/>
      <c r="E214" s="126">
        <f>2022!AN212</f>
        <v>18</v>
      </c>
      <c r="F214" s="125">
        <f>2022!AQ212</f>
        <v>0.8434864104967198</v>
      </c>
      <c r="G214" s="82"/>
      <c r="H214" s="143"/>
      <c r="I214" s="62"/>
      <c r="J214" s="82"/>
      <c r="K214" s="62"/>
      <c r="L214" s="132"/>
      <c r="M214" s="59"/>
      <c r="N214" s="82"/>
      <c r="O214" s="82"/>
      <c r="P214" s="59"/>
      <c r="Q214" s="59"/>
      <c r="R214" s="59"/>
      <c r="S214" s="82"/>
      <c r="T214" s="82"/>
      <c r="U214" s="82"/>
      <c r="V214" s="127">
        <f>2022!AU212</f>
        <v>0</v>
      </c>
      <c r="W214" s="59">
        <f t="shared" si="1364"/>
        <v>0</v>
      </c>
      <c r="X214" s="59">
        <f>2022!AX212</f>
        <v>0</v>
      </c>
      <c r="Y214" s="127">
        <f t="shared" si="1365"/>
        <v>0</v>
      </c>
      <c r="Z214" s="59"/>
      <c r="AA214" s="59">
        <f>2022!BA212</f>
        <v>0</v>
      </c>
      <c r="AB214" s="59"/>
      <c r="AC214" s="59"/>
      <c r="AD214" s="59">
        <f t="shared" si="1367"/>
        <v>0</v>
      </c>
      <c r="AE214" s="128">
        <f>2022!BC212</f>
        <v>0</v>
      </c>
      <c r="AF214" s="115" t="str">
        <f t="shared" si="1369"/>
        <v/>
      </c>
      <c r="AG214" s="203"/>
      <c r="AH214" s="204">
        <f t="shared" si="1370"/>
        <v>0.8434864104967198</v>
      </c>
      <c r="AI214" s="204" t="e">
        <f t="shared" si="1371"/>
        <v>#NAME?</v>
      </c>
      <c r="AJ214" s="205">
        <f t="shared" si="1372"/>
        <v>3</v>
      </c>
      <c r="AK214" s="205" t="str">
        <f t="shared" si="1373"/>
        <v/>
      </c>
      <c r="AL214" s="205">
        <f t="shared" si="1374"/>
        <v>0</v>
      </c>
      <c r="AM214" s="205">
        <f t="shared" si="1375"/>
        <v>0</v>
      </c>
      <c r="AN214" s="206" t="str">
        <f t="shared" si="1376"/>
        <v/>
      </c>
      <c r="AO214" s="46" t="str">
        <f t="shared" si="1377"/>
        <v/>
      </c>
      <c r="AP214" s="46" t="str">
        <f t="shared" si="1378"/>
        <v/>
      </c>
      <c r="AQ214" s="87"/>
    </row>
    <row r="215" ht="58.5" customHeight="1">
      <c r="A215" s="46">
        <v>175</v>
      </c>
      <c r="B215" s="73" t="s">
        <v>355</v>
      </c>
      <c r="C215" s="125">
        <f>2022!B213</f>
        <v>398.80799999999999</v>
      </c>
      <c r="D215" s="126">
        <f>2022!AM213</f>
        <v>879</v>
      </c>
      <c r="E215" s="126">
        <f>2022!AN213</f>
        <v>876</v>
      </c>
      <c r="F215" s="125">
        <f>2022!AQ213</f>
        <v>2.1965457062044895</v>
      </c>
      <c r="G215" s="59">
        <f>2021!AX165</f>
        <v>10</v>
      </c>
      <c r="H215" s="127">
        <f t="shared" si="1368"/>
        <v>1.1376564277588168</v>
      </c>
      <c r="I215" s="59"/>
      <c r="J215" s="59">
        <f>2021!BA165</f>
        <v>0</v>
      </c>
      <c r="K215" s="59"/>
      <c r="L215" s="59"/>
      <c r="M215" s="59"/>
      <c r="N215" s="59">
        <f>2021!BC165</f>
        <v>0</v>
      </c>
      <c r="O215" s="59">
        <f>'Добыча 2021'!F180</f>
        <v>7</v>
      </c>
      <c r="P215" s="59"/>
      <c r="Q215" s="59"/>
      <c r="R215" s="59"/>
      <c r="S215" s="59">
        <f>'Добыча 2021'!H180</f>
        <v>7</v>
      </c>
      <c r="T215" s="59">
        <f>'Добыча 2021'!G180</f>
        <v>0</v>
      </c>
      <c r="U215" s="59">
        <f t="shared" si="1363"/>
        <v>70</v>
      </c>
      <c r="V215" s="127">
        <f>2022!AU213</f>
        <v>61.320000000000007</v>
      </c>
      <c r="W215" s="59">
        <f t="shared" si="1364"/>
        <v>7.0000000000000009</v>
      </c>
      <c r="X215" s="59">
        <f>2022!AX213</f>
        <v>10</v>
      </c>
      <c r="Y215" s="127">
        <f t="shared" si="1365"/>
        <v>1.1415525114155249</v>
      </c>
      <c r="Z215" s="59"/>
      <c r="AA215" s="59">
        <f>2022!BA213</f>
        <v>0</v>
      </c>
      <c r="AB215" s="59"/>
      <c r="AC215" s="59"/>
      <c r="AD215" s="59"/>
      <c r="AE215" s="128">
        <f>2022!BC213</f>
        <v>0</v>
      </c>
      <c r="AF215" s="115" t="str">
        <f t="shared" si="1369"/>
        <v/>
      </c>
      <c r="AG215" s="203"/>
      <c r="AH215" s="204">
        <f t="shared" si="1370"/>
        <v>2.1965457062044895</v>
      </c>
      <c r="AI215" s="204" t="e">
        <f t="shared" si="1371"/>
        <v>#NAME?</v>
      </c>
      <c r="AJ215" s="205">
        <f t="shared" si="1372"/>
        <v>7</v>
      </c>
      <c r="AK215" s="205" t="str">
        <f t="shared" si="1373"/>
        <v/>
      </c>
      <c r="AL215" s="205">
        <f t="shared" si="1374"/>
        <v>3</v>
      </c>
      <c r="AM215" s="205">
        <f t="shared" si="1375"/>
        <v>10</v>
      </c>
      <c r="AN215" s="206" t="str">
        <f t="shared" si="1376"/>
        <v xml:space="preserve">Вне норматива или не ОДОУ</v>
      </c>
      <c r="AO215" s="46" t="str">
        <f t="shared" si="1377"/>
        <v xml:space="preserve">Сумма не совпадает или не ОДОУ</v>
      </c>
      <c r="AP215" s="46" t="str">
        <f t="shared" si="1378"/>
        <v/>
      </c>
      <c r="AQ215" s="87"/>
    </row>
    <row r="216" ht="58.5" customHeight="1">
      <c r="A216" s="46">
        <v>176</v>
      </c>
      <c r="B216" s="165" t="s">
        <v>454</v>
      </c>
      <c r="C216" s="125">
        <f>2022!B214</f>
        <v>379.44299999999998</v>
      </c>
      <c r="D216" s="126">
        <f>2022!AM214</f>
        <v>0</v>
      </c>
      <c r="E216" s="126">
        <f>2022!AN214</f>
        <v>326</v>
      </c>
      <c r="F216" s="125">
        <f>2022!AQ214</f>
        <v>0.8591540758427485</v>
      </c>
      <c r="G216" s="59"/>
      <c r="H216" s="127"/>
      <c r="I216" s="71"/>
      <c r="J216" s="59"/>
      <c r="K216" s="71"/>
      <c r="L216" s="140"/>
      <c r="M216" s="59"/>
      <c r="N216" s="59"/>
      <c r="O216" s="59"/>
      <c r="P216" s="59"/>
      <c r="Q216" s="59"/>
      <c r="R216" s="59"/>
      <c r="S216" s="59"/>
      <c r="T216" s="59"/>
      <c r="U216" s="59"/>
      <c r="V216" s="127">
        <f>2022!AU214</f>
        <v>9.7799999999999994</v>
      </c>
      <c r="W216" s="59">
        <f t="shared" si="1364"/>
        <v>3</v>
      </c>
      <c r="X216" s="59">
        <f>2022!AX214</f>
        <v>9</v>
      </c>
      <c r="Y216" s="127">
        <f t="shared" si="1365"/>
        <v>2.7607361963190185</v>
      </c>
      <c r="Z216" s="59"/>
      <c r="AA216" s="59">
        <f>2022!BA214</f>
        <v>0</v>
      </c>
      <c r="AB216" s="59"/>
      <c r="AC216" s="59"/>
      <c r="AD216" s="59"/>
      <c r="AE216" s="128">
        <f>2022!BC214</f>
        <v>0</v>
      </c>
      <c r="AF216" s="115" t="str">
        <f t="shared" si="1369"/>
        <v/>
      </c>
      <c r="AG216" s="203"/>
      <c r="AH216" s="204">
        <f t="shared" si="1370"/>
        <v>0.8591540758427485</v>
      </c>
      <c r="AI216" s="204" t="e">
        <f t="shared" si="1371"/>
        <v>#NAME?</v>
      </c>
      <c r="AJ216" s="205">
        <f t="shared" si="1372"/>
        <v>3</v>
      </c>
      <c r="AK216" s="205" t="str">
        <f t="shared" si="1373"/>
        <v/>
      </c>
      <c r="AL216" s="205">
        <f t="shared" si="1374"/>
        <v>2</v>
      </c>
      <c r="AM216" s="205">
        <f t="shared" si="1375"/>
        <v>9</v>
      </c>
      <c r="AN216" s="206" t="str">
        <f t="shared" si="1376"/>
        <v xml:space="preserve">Вне норматива или не ОДОУ</v>
      </c>
      <c r="AO216" s="46" t="str">
        <f t="shared" si="1377"/>
        <v xml:space="preserve">Сумма не совпадает или не ОДОУ</v>
      </c>
      <c r="AP216" s="46" t="str">
        <f t="shared" si="1378"/>
        <v/>
      </c>
      <c r="AQ216" s="87"/>
    </row>
    <row r="217" ht="58.5" customHeight="1">
      <c r="A217" s="46">
        <v>177</v>
      </c>
      <c r="B217" s="165" t="s">
        <v>455</v>
      </c>
      <c r="C217" s="125">
        <f>2022!B215</f>
        <v>349.32100000000003</v>
      </c>
      <c r="D217" s="126">
        <f>2022!AM215</f>
        <v>0</v>
      </c>
      <c r="E217" s="126">
        <f>2022!AN215</f>
        <v>318</v>
      </c>
      <c r="F217" s="125">
        <f>2022!AQ215</f>
        <v>0.91033748328900921</v>
      </c>
      <c r="G217" s="59"/>
      <c r="H217" s="127"/>
      <c r="I217" s="71"/>
      <c r="J217" s="59"/>
      <c r="K217" s="71"/>
      <c r="L217" s="140"/>
      <c r="M217" s="59"/>
      <c r="N217" s="59"/>
      <c r="O217" s="59"/>
      <c r="P217" s="59"/>
      <c r="Q217" s="59"/>
      <c r="R217" s="59"/>
      <c r="S217" s="59"/>
      <c r="T217" s="59"/>
      <c r="U217" s="59"/>
      <c r="V217" s="127">
        <f>2022!AU215</f>
        <v>9.5399999999999991</v>
      </c>
      <c r="W217" s="59">
        <f t="shared" si="1364"/>
        <v>3</v>
      </c>
      <c r="X217" s="59">
        <f>2022!AX215</f>
        <v>9</v>
      </c>
      <c r="Y217" s="127">
        <f t="shared" si="1365"/>
        <v>2.8301886792452833</v>
      </c>
      <c r="Z217" s="59"/>
      <c r="AA217" s="59">
        <f>2022!BA215</f>
        <v>0</v>
      </c>
      <c r="AB217" s="59"/>
      <c r="AC217" s="59"/>
      <c r="AD217" s="59"/>
      <c r="AE217" s="128">
        <f>2022!BC215</f>
        <v>0</v>
      </c>
      <c r="AF217" s="115" t="str">
        <f t="shared" si="1369"/>
        <v/>
      </c>
      <c r="AG217" s="203"/>
      <c r="AH217" s="204">
        <f t="shared" si="1370"/>
        <v>0.91033748328900921</v>
      </c>
      <c r="AI217" s="204" t="e">
        <f t="shared" si="1371"/>
        <v>#NAME?</v>
      </c>
      <c r="AJ217" s="205">
        <f t="shared" si="1372"/>
        <v>3</v>
      </c>
      <c r="AK217" s="205" t="str">
        <f t="shared" si="1373"/>
        <v/>
      </c>
      <c r="AL217" s="205">
        <f t="shared" si="1374"/>
        <v>2</v>
      </c>
      <c r="AM217" s="205">
        <f t="shared" si="1375"/>
        <v>9</v>
      </c>
      <c r="AN217" s="206" t="str">
        <f t="shared" si="1376"/>
        <v xml:space="preserve">Вне норматива или не ОДОУ</v>
      </c>
      <c r="AO217" s="46" t="str">
        <f t="shared" si="1377"/>
        <v xml:space="preserve">Сумма не совпадает или не ОДОУ</v>
      </c>
      <c r="AP217" s="46" t="str">
        <f t="shared" si="1378"/>
        <v/>
      </c>
      <c r="AQ217" s="87"/>
    </row>
    <row r="218" ht="58.5" customHeight="1">
      <c r="A218" s="46">
        <v>178</v>
      </c>
      <c r="B218" s="165" t="s">
        <v>456</v>
      </c>
      <c r="C218" s="125">
        <f>2022!B216</f>
        <v>144.42500000000001</v>
      </c>
      <c r="D218" s="126">
        <f>2022!AM216</f>
        <v>0</v>
      </c>
      <c r="E218" s="126">
        <f>2022!AN216</f>
        <v>130</v>
      </c>
      <c r="F218" s="125">
        <f>2022!AQ216</f>
        <v>0.90012117015752113</v>
      </c>
      <c r="G218" s="59"/>
      <c r="H218" s="127"/>
      <c r="I218" s="71"/>
      <c r="J218" s="59"/>
      <c r="K218" s="71"/>
      <c r="L218" s="140"/>
      <c r="M218" s="59"/>
      <c r="N218" s="59"/>
      <c r="O218" s="59"/>
      <c r="P218" s="59"/>
      <c r="Q218" s="59"/>
      <c r="R218" s="59"/>
      <c r="S218" s="59"/>
      <c r="T218" s="59"/>
      <c r="U218" s="59"/>
      <c r="V218" s="127">
        <f>2022!AU216</f>
        <v>3.8999999999999999</v>
      </c>
      <c r="W218" s="59">
        <f t="shared" si="1364"/>
        <v>3</v>
      </c>
      <c r="X218" s="59">
        <f>2022!AX216</f>
        <v>3</v>
      </c>
      <c r="Y218" s="127">
        <f t="shared" si="1365"/>
        <v>2.3076923076923079</v>
      </c>
      <c r="Z218" s="59"/>
      <c r="AA218" s="59">
        <f>2022!BA216</f>
        <v>0</v>
      </c>
      <c r="AB218" s="59"/>
      <c r="AC218" s="59"/>
      <c r="AD218" s="59"/>
      <c r="AE218" s="128">
        <f>2022!BC216</f>
        <v>0</v>
      </c>
      <c r="AF218" s="115" t="str">
        <f t="shared" si="1369"/>
        <v/>
      </c>
      <c r="AG218" s="203"/>
      <c r="AH218" s="204">
        <f t="shared" si="1370"/>
        <v>0.90012117015752113</v>
      </c>
      <c r="AI218" s="204" t="e">
        <f t="shared" si="1371"/>
        <v>#NAME?</v>
      </c>
      <c r="AJ218" s="205">
        <f t="shared" si="1372"/>
        <v>3</v>
      </c>
      <c r="AK218" s="205" t="str">
        <f t="shared" si="1373"/>
        <v/>
      </c>
      <c r="AL218" s="205">
        <f t="shared" si="1374"/>
        <v>1</v>
      </c>
      <c r="AM218" s="205">
        <f t="shared" si="1375"/>
        <v>3</v>
      </c>
      <c r="AN218" s="206" t="str">
        <f t="shared" si="1376"/>
        <v xml:space="preserve">Вне норматива или не ОДОУ</v>
      </c>
      <c r="AO218" s="46" t="str">
        <f t="shared" si="1377"/>
        <v xml:space="preserve">Сумма не совпадает или не ОДОУ</v>
      </c>
      <c r="AP218" s="46" t="str">
        <f t="shared" si="1378"/>
        <v/>
      </c>
      <c r="AQ218" s="87"/>
    </row>
    <row r="219" ht="58.5" customHeight="1">
      <c r="A219" s="46">
        <v>179</v>
      </c>
      <c r="B219" s="165" t="s">
        <v>457</v>
      </c>
      <c r="C219" s="125">
        <f>2022!B217</f>
        <v>289.97000000000003</v>
      </c>
      <c r="D219" s="126">
        <f>2022!AM217</f>
        <v>0</v>
      </c>
      <c r="E219" s="126">
        <f>2022!AN217</f>
        <v>267</v>
      </c>
      <c r="F219" s="125">
        <f>2022!AQ217</f>
        <v>0.92078490878366714</v>
      </c>
      <c r="G219" s="59"/>
      <c r="H219" s="127"/>
      <c r="I219" s="71"/>
      <c r="J219" s="59"/>
      <c r="K219" s="71"/>
      <c r="L219" s="140"/>
      <c r="M219" s="59"/>
      <c r="N219" s="59"/>
      <c r="O219" s="59"/>
      <c r="P219" s="59"/>
      <c r="Q219" s="59"/>
      <c r="R219" s="59"/>
      <c r="S219" s="59"/>
      <c r="T219" s="59"/>
      <c r="U219" s="59"/>
      <c r="V219" s="127">
        <f>2022!AU217</f>
        <v>8.0099999999999998</v>
      </c>
      <c r="W219" s="59">
        <f t="shared" si="1364"/>
        <v>3</v>
      </c>
      <c r="X219" s="59">
        <f>2022!AX217</f>
        <v>8</v>
      </c>
      <c r="Y219" s="127">
        <f t="shared" si="1365"/>
        <v>2.9962546816479403</v>
      </c>
      <c r="Z219" s="59"/>
      <c r="AA219" s="59">
        <f>2022!BA217</f>
        <v>0</v>
      </c>
      <c r="AB219" s="59"/>
      <c r="AC219" s="59"/>
      <c r="AD219" s="59"/>
      <c r="AE219" s="128">
        <f>2022!BC217</f>
        <v>0</v>
      </c>
      <c r="AF219" s="115" t="str">
        <f t="shared" si="1369"/>
        <v/>
      </c>
      <c r="AG219" s="203"/>
      <c r="AH219" s="204">
        <f t="shared" si="1370"/>
        <v>0.92078490878366714</v>
      </c>
      <c r="AI219" s="204" t="e">
        <f t="shared" si="1371"/>
        <v>#NAME?</v>
      </c>
      <c r="AJ219" s="205">
        <f t="shared" si="1372"/>
        <v>3</v>
      </c>
      <c r="AK219" s="205" t="str">
        <f t="shared" si="1373"/>
        <v/>
      </c>
      <c r="AL219" s="205">
        <f t="shared" si="1374"/>
        <v>2</v>
      </c>
      <c r="AM219" s="205">
        <f t="shared" si="1375"/>
        <v>8</v>
      </c>
      <c r="AN219" s="206" t="str">
        <f t="shared" si="1376"/>
        <v xml:space="preserve">Вне норматива или не ОДОУ</v>
      </c>
      <c r="AO219" s="46" t="str">
        <f t="shared" si="1377"/>
        <v xml:space="preserve">Сумма не совпадает или не ОДОУ</v>
      </c>
      <c r="AP219" s="46" t="str">
        <f t="shared" si="1378"/>
        <v/>
      </c>
      <c r="AQ219" s="87"/>
    </row>
    <row r="220" ht="58.5" customHeight="1">
      <c r="A220" s="46">
        <v>180</v>
      </c>
      <c r="B220" s="165" t="s">
        <v>458</v>
      </c>
      <c r="C220" s="125">
        <f>2022!B218</f>
        <v>246.11000000000001</v>
      </c>
      <c r="D220" s="126">
        <f>2022!AM218</f>
        <v>0</v>
      </c>
      <c r="E220" s="126">
        <f>2022!AN218</f>
        <v>361</v>
      </c>
      <c r="F220" s="125">
        <f>2022!AQ218</f>
        <v>1.4668237779854536</v>
      </c>
      <c r="G220" s="59"/>
      <c r="H220" s="127"/>
      <c r="I220" s="71"/>
      <c r="J220" s="59"/>
      <c r="K220" s="71"/>
      <c r="L220" s="140"/>
      <c r="M220" s="59"/>
      <c r="N220" s="59"/>
      <c r="O220" s="59"/>
      <c r="P220" s="59"/>
      <c r="Q220" s="59"/>
      <c r="R220" s="59"/>
      <c r="S220" s="59"/>
      <c r="T220" s="59"/>
      <c r="U220" s="59"/>
      <c r="V220" s="127">
        <f>2022!AU218</f>
        <v>18.050000000000001</v>
      </c>
      <c r="W220" s="59">
        <f t="shared" si="1364"/>
        <v>5</v>
      </c>
      <c r="X220" s="59">
        <f>2022!AX218</f>
        <v>18</v>
      </c>
      <c r="Y220" s="127">
        <f t="shared" si="1365"/>
        <v>4.986149584487535</v>
      </c>
      <c r="Z220" s="59"/>
      <c r="AA220" s="59">
        <f>2022!BA218</f>
        <v>0</v>
      </c>
      <c r="AB220" s="59"/>
      <c r="AC220" s="59"/>
      <c r="AD220" s="59"/>
      <c r="AE220" s="128">
        <f>2022!BC218</f>
        <v>0</v>
      </c>
      <c r="AF220" s="115" t="str">
        <f t="shared" si="1369"/>
        <v/>
      </c>
      <c r="AG220" s="203"/>
      <c r="AH220" s="204">
        <f t="shared" si="1370"/>
        <v>1.4668237779854536</v>
      </c>
      <c r="AI220" s="204" t="e">
        <f t="shared" si="1371"/>
        <v>#NAME?</v>
      </c>
      <c r="AJ220" s="205">
        <f t="shared" si="1372"/>
        <v>5</v>
      </c>
      <c r="AK220" s="205" t="str">
        <f t="shared" si="1373"/>
        <v/>
      </c>
      <c r="AL220" s="205">
        <f t="shared" si="1374"/>
        <v>5</v>
      </c>
      <c r="AM220" s="205">
        <f t="shared" si="1375"/>
        <v>18</v>
      </c>
      <c r="AN220" s="206" t="str">
        <f t="shared" si="1376"/>
        <v xml:space="preserve">Вне норматива или не ОДОУ</v>
      </c>
      <c r="AO220" s="46" t="str">
        <f t="shared" si="1377"/>
        <v xml:space="preserve">Сумма не совпадает или не ОДОУ</v>
      </c>
      <c r="AP220" s="46" t="str">
        <f t="shared" si="1378"/>
        <v/>
      </c>
      <c r="AQ220" s="87"/>
    </row>
    <row r="221" ht="94.5">
      <c r="A221" s="87">
        <v>181</v>
      </c>
      <c r="B221" s="166" t="s">
        <v>240</v>
      </c>
      <c r="C221" s="125">
        <f>2022!B219</f>
        <v>89.932000000000002</v>
      </c>
      <c r="D221" s="126">
        <f>2022!AM219</f>
        <v>107</v>
      </c>
      <c r="E221" s="126">
        <f>2022!AN219</f>
        <v>108</v>
      </c>
      <c r="F221" s="125">
        <f>2022!AQ219</f>
        <v>1.2009073522216787</v>
      </c>
      <c r="G221" s="59">
        <f>2021!AX166</f>
        <v>5</v>
      </c>
      <c r="H221" s="127">
        <f t="shared" si="1368"/>
        <v>4.6728971962616823</v>
      </c>
      <c r="I221" s="62"/>
      <c r="J221" s="59">
        <f>2021!BA166</f>
        <v>0</v>
      </c>
      <c r="K221" s="62"/>
      <c r="L221" s="132"/>
      <c r="M221" s="59"/>
      <c r="N221" s="59">
        <f>2021!BC166</f>
        <v>0</v>
      </c>
      <c r="O221" s="59">
        <f>'Добыча 2021'!F181</f>
        <v>2</v>
      </c>
      <c r="P221" s="59"/>
      <c r="Q221" s="59"/>
      <c r="R221" s="59"/>
      <c r="S221" s="59">
        <f>'Добыча 2021'!H181</f>
        <v>1</v>
      </c>
      <c r="T221" s="59">
        <f>'Добыча 2021'!G181</f>
        <v>1</v>
      </c>
      <c r="U221" s="59">
        <f t="shared" si="1363"/>
        <v>40</v>
      </c>
      <c r="V221" s="127">
        <f>2022!AU219</f>
        <v>5.4000000000000004</v>
      </c>
      <c r="W221" s="59">
        <f t="shared" si="1364"/>
        <v>5</v>
      </c>
      <c r="X221" s="59">
        <f>2022!AX219</f>
        <v>5</v>
      </c>
      <c r="Y221" s="127">
        <f t="shared" si="1365"/>
        <v>4.6296296296296298</v>
      </c>
      <c r="Z221" s="59"/>
      <c r="AA221" s="59">
        <f>2022!BA219</f>
        <v>0</v>
      </c>
      <c r="AB221" s="59"/>
      <c r="AC221" s="59"/>
      <c r="AD221" s="59"/>
      <c r="AE221" s="128">
        <f>2022!BC219</f>
        <v>0</v>
      </c>
      <c r="AF221" s="115" t="str">
        <f t="shared" si="1369"/>
        <v/>
      </c>
      <c r="AG221" s="203"/>
      <c r="AH221" s="204">
        <f t="shared" si="1370"/>
        <v>1.2009073522216787</v>
      </c>
      <c r="AI221" s="204" t="e">
        <f t="shared" si="1371"/>
        <v>#NAME?</v>
      </c>
      <c r="AJ221" s="205">
        <f t="shared" si="1372"/>
        <v>5</v>
      </c>
      <c r="AK221" s="205" t="str">
        <f t="shared" si="1373"/>
        <v/>
      </c>
      <c r="AL221" s="205">
        <f t="shared" si="1374"/>
        <v>1</v>
      </c>
      <c r="AM221" s="205">
        <f t="shared" si="1375"/>
        <v>5</v>
      </c>
      <c r="AN221" s="206" t="str">
        <f t="shared" si="1376"/>
        <v xml:space="preserve">Вне норматива или не ОДОУ</v>
      </c>
      <c r="AO221" s="46" t="str">
        <f t="shared" si="1377"/>
        <v xml:space="preserve">Сумма не совпадает или не ОДОУ</v>
      </c>
      <c r="AP221" s="46" t="str">
        <f t="shared" si="1378"/>
        <v/>
      </c>
      <c r="AQ221" s="87"/>
    </row>
    <row r="222" ht="18.75">
      <c r="A222" s="46"/>
      <c r="B222" s="61" t="s">
        <v>251</v>
      </c>
      <c r="C222" s="131"/>
      <c r="D222" s="130"/>
      <c r="E222" s="130"/>
      <c r="F222" s="131"/>
      <c r="G222" s="59"/>
      <c r="H222" s="127"/>
      <c r="I222" s="59"/>
      <c r="J222" s="59"/>
      <c r="K222" s="59"/>
      <c r="L222" s="59"/>
      <c r="M222" s="71"/>
      <c r="N222" s="59"/>
      <c r="O222" s="71"/>
      <c r="P222" s="71"/>
      <c r="Q222" s="71"/>
      <c r="R222" s="71"/>
      <c r="S222" s="71"/>
      <c r="T222" s="71"/>
      <c r="U222" s="59"/>
      <c r="V222" s="144"/>
      <c r="W222" s="59"/>
      <c r="X222" s="71"/>
      <c r="Y222" s="127"/>
      <c r="Z222" s="71"/>
      <c r="AA222" s="71"/>
      <c r="AB222" s="71"/>
      <c r="AC222" s="71"/>
      <c r="AD222" s="59"/>
      <c r="AE222" s="71"/>
      <c r="AF222" s="115" t="str">
        <f t="shared" si="1369"/>
        <v/>
      </c>
      <c r="AG222" s="203"/>
      <c r="AH222" s="204" t="str">
        <f t="shared" si="1370"/>
        <v/>
      </c>
      <c r="AI222" s="204" t="str">
        <f t="shared" si="1371"/>
        <v/>
      </c>
      <c r="AJ222" s="205" t="str">
        <f t="shared" si="1372"/>
        <v/>
      </c>
      <c r="AK222" s="205" t="str">
        <f t="shared" si="1373"/>
        <v/>
      </c>
      <c r="AL222" s="205" t="str">
        <f t="shared" si="1374"/>
        <v/>
      </c>
      <c r="AM222" s="205" t="str">
        <f t="shared" si="1375"/>
        <v/>
      </c>
      <c r="AN222" s="206" t="str">
        <f t="shared" si="1376"/>
        <v/>
      </c>
      <c r="AO222" s="46" t="str">
        <f t="shared" si="1377"/>
        <v/>
      </c>
      <c r="AP222" s="46" t="str">
        <f t="shared" si="1378"/>
        <v/>
      </c>
      <c r="AQ222" s="87"/>
    </row>
    <row r="223" ht="47.25" customHeight="1">
      <c r="A223" s="46">
        <v>182</v>
      </c>
      <c r="B223" s="72" t="s">
        <v>356</v>
      </c>
      <c r="C223" s="125">
        <f>2022!B221</f>
        <v>144.40000000000001</v>
      </c>
      <c r="D223" s="126">
        <f>2022!AM221</f>
        <v>2624</v>
      </c>
      <c r="E223" s="126">
        <f>2022!AN221</f>
        <v>2436</v>
      </c>
      <c r="F223" s="125">
        <f>2022!AQ221</f>
        <v>16.869806094182824</v>
      </c>
      <c r="G223" s="59">
        <f>2021!AX168</f>
        <v>262</v>
      </c>
      <c r="H223" s="127">
        <f t="shared" si="1368"/>
        <v>9.9847560975609753</v>
      </c>
      <c r="I223" s="59"/>
      <c r="J223" s="59">
        <f>2021!BA168</f>
        <v>0</v>
      </c>
      <c r="K223" s="59"/>
      <c r="L223" s="59"/>
      <c r="M223" s="59"/>
      <c r="N223" s="59">
        <f>2021!BC168</f>
        <v>0</v>
      </c>
      <c r="O223" s="59">
        <f>'Добыча 2021'!F183</f>
        <v>209</v>
      </c>
      <c r="P223" s="59"/>
      <c r="Q223" s="59"/>
      <c r="R223" s="59"/>
      <c r="S223" s="59">
        <f>'Добыча 2021'!H183</f>
        <v>131</v>
      </c>
      <c r="T223" s="59">
        <f>'Добыча 2021'!G183</f>
        <v>78</v>
      </c>
      <c r="U223" s="59">
        <f t="shared" si="1363"/>
        <v>79.770992366412216</v>
      </c>
      <c r="V223" s="127">
        <f>2022!AV221</f>
        <v>609</v>
      </c>
      <c r="W223" s="59">
        <f t="shared" si="1364"/>
        <v>25</v>
      </c>
      <c r="X223" s="59">
        <f>2022!AX221</f>
        <v>389</v>
      </c>
      <c r="Y223" s="127">
        <f t="shared" si="1365"/>
        <v>15.9688013136289</v>
      </c>
      <c r="Z223" s="59"/>
      <c r="AA223" s="59">
        <f>2022!BA221</f>
        <v>0</v>
      </c>
      <c r="AB223" s="59"/>
      <c r="AC223" s="59"/>
      <c r="AD223" s="59"/>
      <c r="AE223" s="128">
        <f>2022!BC221</f>
        <v>0</v>
      </c>
      <c r="AF223" s="115" t="str">
        <f t="shared" si="1369"/>
        <v/>
      </c>
      <c r="AG223" s="203"/>
      <c r="AH223" s="204">
        <f t="shared" si="1370"/>
        <v>16.869806094182824</v>
      </c>
      <c r="AI223" s="204" t="e">
        <f t="shared" si="1371"/>
        <v>#NAME?</v>
      </c>
      <c r="AJ223" s="205">
        <f t="shared" si="1372"/>
        <v>25</v>
      </c>
      <c r="AK223" s="205" t="str">
        <f t="shared" si="1373"/>
        <v/>
      </c>
      <c r="AL223" s="205">
        <f t="shared" si="1374"/>
        <v>116</v>
      </c>
      <c r="AM223" s="205">
        <f t="shared" si="1375"/>
        <v>389</v>
      </c>
      <c r="AN223" s="206" t="str">
        <f t="shared" si="1376"/>
        <v xml:space="preserve">Вне норматива или не ОДОУ</v>
      </c>
      <c r="AO223" s="46" t="str">
        <f t="shared" si="1377"/>
        <v xml:space="preserve">Сумма не совпадает или не ОДОУ</v>
      </c>
      <c r="AP223" s="46" t="str">
        <f t="shared" si="1378"/>
        <v/>
      </c>
      <c r="AQ223" s="87"/>
    </row>
    <row r="224" ht="94.5">
      <c r="A224" s="46">
        <v>183</v>
      </c>
      <c r="B224" s="72" t="s">
        <v>357</v>
      </c>
      <c r="C224" s="125">
        <f>2022!B222</f>
        <v>18</v>
      </c>
      <c r="D224" s="126">
        <f>2022!AM222</f>
        <v>51</v>
      </c>
      <c r="E224" s="126">
        <f>2022!AN222</f>
        <v>62</v>
      </c>
      <c r="F224" s="125">
        <f>2022!AQ222</f>
        <v>3.4444444444444446</v>
      </c>
      <c r="G224" s="59">
        <f>2021!AX169</f>
        <v>3</v>
      </c>
      <c r="H224" s="127">
        <f t="shared" si="1368"/>
        <v>5.8823529411764701</v>
      </c>
      <c r="I224" s="59"/>
      <c r="J224" s="59">
        <f>2021!BA169</f>
        <v>0</v>
      </c>
      <c r="K224" s="59"/>
      <c r="L224" s="59"/>
      <c r="M224" s="59"/>
      <c r="N224" s="59">
        <f>2021!BC169</f>
        <v>0</v>
      </c>
      <c r="O224" s="59">
        <f>'Добыча 2021'!F184</f>
        <v>3</v>
      </c>
      <c r="P224" s="59"/>
      <c r="Q224" s="59"/>
      <c r="R224" s="59"/>
      <c r="S224" s="59">
        <f>'Добыча 2021'!H184</f>
        <v>2</v>
      </c>
      <c r="T224" s="59">
        <f>'Добыча 2021'!G184</f>
        <v>1</v>
      </c>
      <c r="U224" s="59">
        <f t="shared" si="1363"/>
        <v>100</v>
      </c>
      <c r="V224" s="127">
        <f>2022!AU222</f>
        <v>4.3400000000000007</v>
      </c>
      <c r="W224" s="59">
        <f t="shared" si="1364"/>
        <v>7.0000000000000009</v>
      </c>
      <c r="X224" s="59">
        <f>2022!AX222</f>
        <v>4</v>
      </c>
      <c r="Y224" s="127">
        <f t="shared" si="1365"/>
        <v>6.4516129032258061</v>
      </c>
      <c r="Z224" s="59"/>
      <c r="AA224" s="59">
        <f>2022!BA222</f>
        <v>0</v>
      </c>
      <c r="AB224" s="59"/>
      <c r="AC224" s="59"/>
      <c r="AD224" s="59"/>
      <c r="AE224" s="128">
        <f>2022!BC222</f>
        <v>0</v>
      </c>
      <c r="AF224" s="115" t="str">
        <f t="shared" si="1369"/>
        <v/>
      </c>
      <c r="AG224" s="203"/>
      <c r="AH224" s="204">
        <f t="shared" si="1370"/>
        <v>3.4444444444444446</v>
      </c>
      <c r="AI224" s="204" t="e">
        <f t="shared" si="1371"/>
        <v>#NAME?</v>
      </c>
      <c r="AJ224" s="205">
        <f t="shared" si="1372"/>
        <v>7</v>
      </c>
      <c r="AK224" s="205" t="str">
        <f t="shared" si="1373"/>
        <v/>
      </c>
      <c r="AL224" s="205">
        <f t="shared" si="1374"/>
        <v>1</v>
      </c>
      <c r="AM224" s="205">
        <f t="shared" si="1375"/>
        <v>4</v>
      </c>
      <c r="AN224" s="206" t="str">
        <f t="shared" si="1376"/>
        <v xml:space="preserve">Вне норматива или не ОДОУ</v>
      </c>
      <c r="AO224" s="46" t="str">
        <f t="shared" si="1377"/>
        <v xml:space="preserve">Сумма не совпадает или не ОДОУ</v>
      </c>
      <c r="AP224" s="46" t="str">
        <f t="shared" si="1378"/>
        <v/>
      </c>
      <c r="AQ224" s="87"/>
    </row>
    <row r="225" ht="18.75">
      <c r="A225" s="46"/>
      <c r="B225" s="61" t="s">
        <v>21</v>
      </c>
      <c r="C225" s="131"/>
      <c r="D225" s="130"/>
      <c r="E225" s="130"/>
      <c r="F225" s="131"/>
      <c r="G225" s="59"/>
      <c r="H225" s="127"/>
      <c r="I225" s="59"/>
      <c r="J225" s="59"/>
      <c r="K225" s="59"/>
      <c r="L225" s="59"/>
      <c r="M225" s="71"/>
      <c r="N225" s="59"/>
      <c r="O225" s="71"/>
      <c r="P225" s="71"/>
      <c r="Q225" s="71"/>
      <c r="R225" s="71"/>
      <c r="S225" s="71"/>
      <c r="T225" s="71"/>
      <c r="U225" s="59"/>
      <c r="V225" s="144"/>
      <c r="W225" s="59"/>
      <c r="X225" s="71"/>
      <c r="Y225" s="127"/>
      <c r="Z225" s="71"/>
      <c r="AA225" s="71"/>
      <c r="AB225" s="71"/>
      <c r="AC225" s="71"/>
      <c r="AD225" s="59"/>
      <c r="AE225" s="71"/>
      <c r="AF225" s="115" t="str">
        <f t="shared" si="1369"/>
        <v/>
      </c>
      <c r="AG225" s="203"/>
      <c r="AH225" s="204" t="str">
        <f t="shared" si="1370"/>
        <v/>
      </c>
      <c r="AI225" s="204" t="str">
        <f t="shared" si="1371"/>
        <v/>
      </c>
      <c r="AJ225" s="205" t="str">
        <f t="shared" si="1372"/>
        <v/>
      </c>
      <c r="AK225" s="205" t="str">
        <f t="shared" si="1373"/>
        <v/>
      </c>
      <c r="AL225" s="205" t="str">
        <f t="shared" si="1374"/>
        <v/>
      </c>
      <c r="AM225" s="205" t="str">
        <f t="shared" si="1375"/>
        <v/>
      </c>
      <c r="AN225" s="206" t="str">
        <f t="shared" si="1376"/>
        <v/>
      </c>
      <c r="AO225" s="46" t="str">
        <f t="shared" si="1377"/>
        <v/>
      </c>
      <c r="AP225" s="46" t="str">
        <f t="shared" si="1378"/>
        <v/>
      </c>
      <c r="AQ225" s="87"/>
    </row>
    <row r="226" ht="31.5">
      <c r="A226" s="87">
        <v>184</v>
      </c>
      <c r="B226" s="72" t="s">
        <v>22</v>
      </c>
      <c r="C226" s="125">
        <f>2022!B224</f>
        <v>240</v>
      </c>
      <c r="D226" s="126">
        <f>2022!AM224</f>
        <v>549</v>
      </c>
      <c r="E226" s="126">
        <f>2022!AN224</f>
        <v>402</v>
      </c>
      <c r="F226" s="125">
        <f>2022!AQ224</f>
        <v>1.675</v>
      </c>
      <c r="G226" s="71">
        <f>2021!AX171</f>
        <v>20</v>
      </c>
      <c r="H226" s="127">
        <f t="shared" si="1368"/>
        <v>3.6429872495446269</v>
      </c>
      <c r="I226" s="163"/>
      <c r="J226" s="59">
        <f>2021!BA171</f>
        <v>3</v>
      </c>
      <c r="K226" s="163"/>
      <c r="L226" s="163"/>
      <c r="M226" s="59"/>
      <c r="N226" s="71">
        <f>2021!BC171</f>
        <v>6</v>
      </c>
      <c r="O226" s="59">
        <f>'Добыча 2021'!F186</f>
        <v>18</v>
      </c>
      <c r="P226" s="59"/>
      <c r="Q226" s="59"/>
      <c r="R226" s="59"/>
      <c r="S226" s="59">
        <f>'Добыча 2021'!H186</f>
        <v>13</v>
      </c>
      <c r="T226" s="59">
        <f>'Добыча 2021'!G186</f>
        <v>5</v>
      </c>
      <c r="U226" s="59">
        <f t="shared" si="1363"/>
        <v>90</v>
      </c>
      <c r="V226" s="127">
        <f>2022!AU224</f>
        <v>20.100000000000001</v>
      </c>
      <c r="W226" s="59">
        <f t="shared" si="1364"/>
        <v>5</v>
      </c>
      <c r="X226" s="59">
        <f>2022!AX224</f>
        <v>20</v>
      </c>
      <c r="Y226" s="127">
        <f t="shared" si="1365"/>
        <v>4.9751243781094532</v>
      </c>
      <c r="Z226" s="59"/>
      <c r="AA226" s="59">
        <f>2022!BA224</f>
        <v>0</v>
      </c>
      <c r="AB226" s="59"/>
      <c r="AC226" s="59"/>
      <c r="AD226" s="59">
        <f t="shared" si="1367"/>
        <v>14</v>
      </c>
      <c r="AE226" s="128">
        <f>2022!BC224</f>
        <v>6</v>
      </c>
      <c r="AF226" s="115" t="str">
        <f t="shared" si="1369"/>
        <v/>
      </c>
      <c r="AG226" s="203"/>
      <c r="AH226" s="204">
        <f t="shared" si="1370"/>
        <v>1.675</v>
      </c>
      <c r="AI226" s="204" t="e">
        <f t="shared" si="1371"/>
        <v>#NAME?</v>
      </c>
      <c r="AJ226" s="205">
        <f t="shared" si="1372"/>
        <v>5</v>
      </c>
      <c r="AK226" s="205" t="str">
        <f t="shared" si="1373"/>
        <v/>
      </c>
      <c r="AL226" s="205">
        <f t="shared" si="1374"/>
        <v>6</v>
      </c>
      <c r="AM226" s="205">
        <f t="shared" si="1375"/>
        <v>20</v>
      </c>
      <c r="AN226" s="206" t="str">
        <f t="shared" si="1376"/>
        <v/>
      </c>
      <c r="AO226" s="46" t="str">
        <f t="shared" si="1377"/>
        <v/>
      </c>
      <c r="AP226" s="46" t="str">
        <f t="shared" si="1378"/>
        <v/>
      </c>
      <c r="AQ226" s="87"/>
    </row>
    <row r="227" ht="18.75">
      <c r="A227" s="87"/>
      <c r="B227" s="61" t="s">
        <v>29</v>
      </c>
      <c r="C227" s="131"/>
      <c r="D227" s="130"/>
      <c r="E227" s="130"/>
      <c r="F227" s="131"/>
      <c r="G227" s="59"/>
      <c r="H227" s="127"/>
      <c r="I227" s="59"/>
      <c r="J227" s="59"/>
      <c r="K227" s="59"/>
      <c r="L227" s="59"/>
      <c r="M227" s="71"/>
      <c r="N227" s="59"/>
      <c r="O227" s="71"/>
      <c r="P227" s="71"/>
      <c r="Q227" s="71"/>
      <c r="R227" s="71"/>
      <c r="S227" s="71"/>
      <c r="T227" s="71"/>
      <c r="U227" s="59"/>
      <c r="V227" s="144"/>
      <c r="W227" s="59"/>
      <c r="X227" s="71"/>
      <c r="Y227" s="127"/>
      <c r="Z227" s="71"/>
      <c r="AA227" s="71"/>
      <c r="AB227" s="71"/>
      <c r="AC227" s="71"/>
      <c r="AD227" s="59"/>
      <c r="AE227" s="71"/>
      <c r="AF227" s="115" t="str">
        <f t="shared" si="1369"/>
        <v/>
      </c>
      <c r="AG227" s="203"/>
      <c r="AH227" s="204" t="str">
        <f t="shared" si="1370"/>
        <v/>
      </c>
      <c r="AI227" s="204" t="str">
        <f t="shared" si="1371"/>
        <v/>
      </c>
      <c r="AJ227" s="205" t="str">
        <f t="shared" si="1372"/>
        <v/>
      </c>
      <c r="AK227" s="205" t="str">
        <f t="shared" si="1373"/>
        <v/>
      </c>
      <c r="AL227" s="205" t="str">
        <f t="shared" si="1374"/>
        <v/>
      </c>
      <c r="AM227" s="205" t="str">
        <f t="shared" si="1375"/>
        <v/>
      </c>
      <c r="AN227" s="206" t="str">
        <f t="shared" si="1376"/>
        <v/>
      </c>
      <c r="AO227" s="46" t="str">
        <f t="shared" si="1377"/>
        <v/>
      </c>
      <c r="AP227" s="46" t="str">
        <f t="shared" si="1378"/>
        <v/>
      </c>
      <c r="AQ227" s="87"/>
    </row>
    <row r="228" ht="94.5">
      <c r="A228" s="87">
        <v>185</v>
      </c>
      <c r="B228" s="162" t="s">
        <v>358</v>
      </c>
      <c r="C228" s="125">
        <f>2022!B226</f>
        <v>33.299999999999997</v>
      </c>
      <c r="D228" s="138">
        <f>2022!AM226</f>
        <v>507</v>
      </c>
      <c r="E228" s="126">
        <f>2022!AN226</f>
        <v>272</v>
      </c>
      <c r="F228" s="125">
        <f>2022!AQ226</f>
        <v>8.1681681681681688</v>
      </c>
      <c r="G228" s="80">
        <f>2021!AX173</f>
        <v>50</v>
      </c>
      <c r="H228" s="139">
        <f t="shared" si="1368"/>
        <v>9.8619329388560164</v>
      </c>
      <c r="I228" s="59"/>
      <c r="J228" s="80">
        <f>2021!BA173</f>
        <v>0</v>
      </c>
      <c r="K228" s="59"/>
      <c r="L228" s="59"/>
      <c r="M228" s="59"/>
      <c r="N228" s="80">
        <f>2021!BC173</f>
        <v>0</v>
      </c>
      <c r="O228" s="59">
        <f>'Добыча 2021'!F188</f>
        <v>8</v>
      </c>
      <c r="P228" s="59"/>
      <c r="Q228" s="59"/>
      <c r="R228" s="59"/>
      <c r="S228" s="59">
        <f>'Добыча 2021'!H188</f>
        <v>4</v>
      </c>
      <c r="T228" s="59">
        <f>'Добыча 2021'!G188</f>
        <v>4</v>
      </c>
      <c r="U228" s="59">
        <f t="shared" si="1363"/>
        <v>16</v>
      </c>
      <c r="V228" s="127">
        <f>2022!AU226</f>
        <v>32.640000000000001</v>
      </c>
      <c r="W228" s="59">
        <f t="shared" si="1364"/>
        <v>12</v>
      </c>
      <c r="X228" s="59">
        <f>2022!AX226</f>
        <v>32</v>
      </c>
      <c r="Y228" s="127">
        <f t="shared" si="1365"/>
        <v>11.76470588235294</v>
      </c>
      <c r="Z228" s="59"/>
      <c r="AA228" s="59">
        <f>2022!BA226</f>
        <v>0</v>
      </c>
      <c r="AB228" s="59"/>
      <c r="AC228" s="59"/>
      <c r="AD228" s="59"/>
      <c r="AE228" s="128">
        <f>2022!BC226</f>
        <v>0</v>
      </c>
      <c r="AF228" s="115" t="str">
        <f t="shared" si="1369"/>
        <v/>
      </c>
      <c r="AG228" s="203"/>
      <c r="AH228" s="204">
        <f t="shared" si="1370"/>
        <v>8.1681681681681688</v>
      </c>
      <c r="AI228" s="204" t="e">
        <f t="shared" si="1371"/>
        <v>#NAME?</v>
      </c>
      <c r="AJ228" s="205">
        <f t="shared" si="1372"/>
        <v>12</v>
      </c>
      <c r="AK228" s="205" t="str">
        <f t="shared" si="1373"/>
        <v/>
      </c>
      <c r="AL228" s="205">
        <f t="shared" si="1374"/>
        <v>9</v>
      </c>
      <c r="AM228" s="205">
        <f t="shared" si="1375"/>
        <v>32</v>
      </c>
      <c r="AN228" s="206" t="str">
        <f t="shared" si="1376"/>
        <v xml:space="preserve">Вне норматива или не ОДОУ</v>
      </c>
      <c r="AO228" s="46" t="str">
        <f t="shared" si="1377"/>
        <v xml:space="preserve">Сумма не совпадает или не ОДОУ</v>
      </c>
      <c r="AP228" s="46" t="str">
        <f t="shared" si="1378"/>
        <v/>
      </c>
      <c r="AQ228" s="87"/>
    </row>
    <row r="229" ht="94.5">
      <c r="A229" s="87">
        <v>186</v>
      </c>
      <c r="B229" s="152" t="s">
        <v>359</v>
      </c>
      <c r="C229" s="125">
        <f>2022!B227</f>
        <v>31.300000000000001</v>
      </c>
      <c r="D229" s="142"/>
      <c r="E229" s="126">
        <f>2022!AN227</f>
        <v>232</v>
      </c>
      <c r="F229" s="125">
        <f>2022!AQ227</f>
        <v>7.4121405750798717</v>
      </c>
      <c r="G229" s="82"/>
      <c r="H229" s="143"/>
      <c r="I229" s="59"/>
      <c r="J229" s="82"/>
      <c r="K229" s="59"/>
      <c r="L229" s="59"/>
      <c r="M229" s="59"/>
      <c r="N229" s="82"/>
      <c r="O229" s="59">
        <f>'Добыча 2021'!F189</f>
        <v>6</v>
      </c>
      <c r="P229" s="59"/>
      <c r="Q229" s="59"/>
      <c r="R229" s="59"/>
      <c r="S229" s="59">
        <f>'Добыча 2021'!H189</f>
        <v>4</v>
      </c>
      <c r="T229" s="59">
        <f>'Добыча 2021'!G189</f>
        <v>2</v>
      </c>
      <c r="U229" s="59">
        <f>IF(G228=0,0,O229/G228*100)</f>
        <v>12</v>
      </c>
      <c r="V229" s="127">
        <f>2022!AU227</f>
        <v>23.200000000000003</v>
      </c>
      <c r="W229" s="59">
        <f t="shared" si="1364"/>
        <v>10</v>
      </c>
      <c r="X229" s="59">
        <f>2022!AX227</f>
        <v>23</v>
      </c>
      <c r="Y229" s="127">
        <f t="shared" si="1365"/>
        <v>9.9137931034482758</v>
      </c>
      <c r="Z229" s="59"/>
      <c r="AA229" s="59">
        <f>2022!BA227</f>
        <v>0</v>
      </c>
      <c r="AB229" s="59"/>
      <c r="AC229" s="59"/>
      <c r="AD229" s="59"/>
      <c r="AE229" s="128">
        <f>2022!BC227</f>
        <v>0</v>
      </c>
      <c r="AF229" s="115" t="str">
        <f t="shared" si="1369"/>
        <v/>
      </c>
      <c r="AG229" s="203"/>
      <c r="AH229" s="204">
        <f t="shared" si="1370"/>
        <v>7.4121405750798717</v>
      </c>
      <c r="AI229" s="204" t="e">
        <f t="shared" si="1371"/>
        <v>#NAME?</v>
      </c>
      <c r="AJ229" s="205">
        <f t="shared" si="1372"/>
        <v>10</v>
      </c>
      <c r="AK229" s="205" t="str">
        <f t="shared" si="1373"/>
        <v/>
      </c>
      <c r="AL229" s="205">
        <f t="shared" si="1374"/>
        <v>6</v>
      </c>
      <c r="AM229" s="205">
        <f t="shared" si="1375"/>
        <v>23</v>
      </c>
      <c r="AN229" s="206" t="str">
        <f t="shared" si="1376"/>
        <v xml:space="preserve">Вне норматива или не ОДОУ</v>
      </c>
      <c r="AO229" s="46" t="str">
        <f t="shared" si="1377"/>
        <v xml:space="preserve">Сумма не совпадает или не ОДОУ</v>
      </c>
      <c r="AP229" s="46" t="str">
        <f t="shared" si="1378"/>
        <v/>
      </c>
      <c r="AQ229" s="87"/>
    </row>
    <row r="230" ht="94.5">
      <c r="A230" s="87">
        <v>187</v>
      </c>
      <c r="B230" s="72" t="s">
        <v>30</v>
      </c>
      <c r="C230" s="125">
        <f>2022!B228</f>
        <v>34</v>
      </c>
      <c r="D230" s="126">
        <f>2022!AM228</f>
        <v>254</v>
      </c>
      <c r="E230" s="126">
        <f>2022!AN228</f>
        <v>307</v>
      </c>
      <c r="F230" s="125">
        <f>2022!AQ228</f>
        <v>9.0294117647058822</v>
      </c>
      <c r="G230" s="59">
        <f>2021!AX174</f>
        <v>25</v>
      </c>
      <c r="H230" s="127">
        <f t="shared" si="1368"/>
        <v>9.8425196850393704</v>
      </c>
      <c r="I230" s="59"/>
      <c r="J230" s="59">
        <f>2021!BA174</f>
        <v>0</v>
      </c>
      <c r="K230" s="59"/>
      <c r="L230" s="59"/>
      <c r="M230" s="59"/>
      <c r="N230" s="59">
        <f>2021!BC174</f>
        <v>0</v>
      </c>
      <c r="O230" s="59">
        <f>'Добыча 2021'!F190</f>
        <v>25</v>
      </c>
      <c r="P230" s="59"/>
      <c r="Q230" s="59"/>
      <c r="R230" s="59"/>
      <c r="S230" s="59">
        <f>'Добыча 2021'!H190</f>
        <v>18</v>
      </c>
      <c r="T230" s="59">
        <f>'Добыча 2021'!G190</f>
        <v>7</v>
      </c>
      <c r="U230" s="59">
        <f t="shared" si="1363"/>
        <v>100</v>
      </c>
      <c r="V230" s="127">
        <f>2022!AU228</f>
        <v>36.839999999999996</v>
      </c>
      <c r="W230" s="59">
        <f t="shared" si="1364"/>
        <v>11.999999999999998</v>
      </c>
      <c r="X230" s="59">
        <f>2022!AX228</f>
        <v>36</v>
      </c>
      <c r="Y230" s="127">
        <f t="shared" si="1365"/>
        <v>11.726384364820847</v>
      </c>
      <c r="Z230" s="59"/>
      <c r="AA230" s="59">
        <f>2022!BA228</f>
        <v>0</v>
      </c>
      <c r="AB230" s="59"/>
      <c r="AC230" s="59"/>
      <c r="AD230" s="59"/>
      <c r="AE230" s="128">
        <f>2022!BC228</f>
        <v>0</v>
      </c>
      <c r="AF230" s="115" t="str">
        <f t="shared" si="1369"/>
        <v/>
      </c>
      <c r="AG230" s="203"/>
      <c r="AH230" s="204">
        <f t="shared" si="1370"/>
        <v>9.0294117647058822</v>
      </c>
      <c r="AI230" s="204" t="e">
        <f t="shared" si="1371"/>
        <v>#NAME?</v>
      </c>
      <c r="AJ230" s="205">
        <f t="shared" si="1372"/>
        <v>12</v>
      </c>
      <c r="AK230" s="205" t="str">
        <f t="shared" si="1373"/>
        <v/>
      </c>
      <c r="AL230" s="205">
        <f t="shared" si="1374"/>
        <v>10</v>
      </c>
      <c r="AM230" s="205">
        <f t="shared" si="1375"/>
        <v>36</v>
      </c>
      <c r="AN230" s="206" t="str">
        <f t="shared" si="1376"/>
        <v xml:space="preserve">Вне норматива или не ОДОУ</v>
      </c>
      <c r="AO230" s="46" t="str">
        <f t="shared" si="1377"/>
        <v xml:space="preserve">Сумма не совпадает или не ОДОУ</v>
      </c>
      <c r="AP230" s="46" t="str">
        <f t="shared" si="1378"/>
        <v/>
      </c>
      <c r="AQ230" s="87"/>
    </row>
    <row r="231" ht="94.5">
      <c r="A231" s="87">
        <v>188</v>
      </c>
      <c r="B231" s="72" t="s">
        <v>31</v>
      </c>
      <c r="C231" s="125">
        <f>2022!B229</f>
        <v>21.359999999999999</v>
      </c>
      <c r="D231" s="126">
        <f>2022!AM229</f>
        <v>329</v>
      </c>
      <c r="E231" s="126">
        <f>2022!AN229</f>
        <v>293</v>
      </c>
      <c r="F231" s="125">
        <f>2022!AQ229</f>
        <v>13.717228464419476</v>
      </c>
      <c r="G231" s="59">
        <f>2021!AX175</f>
        <v>59</v>
      </c>
      <c r="H231" s="127">
        <f t="shared" si="1368"/>
        <v>17.933130699088146</v>
      </c>
      <c r="I231" s="59"/>
      <c r="J231" s="59">
        <f>2021!BA175</f>
        <v>0</v>
      </c>
      <c r="K231" s="59"/>
      <c r="L231" s="59"/>
      <c r="M231" s="59"/>
      <c r="N231" s="59">
        <f>2021!BC175</f>
        <v>0</v>
      </c>
      <c r="O231" s="59">
        <f>'Добыча 2021'!F191</f>
        <v>25</v>
      </c>
      <c r="P231" s="59"/>
      <c r="Q231" s="59"/>
      <c r="R231" s="59"/>
      <c r="S231" s="59">
        <f>'Добыча 2021'!H191</f>
        <v>10</v>
      </c>
      <c r="T231" s="59">
        <f>'Добыча 2021'!G191</f>
        <v>15</v>
      </c>
      <c r="U231" s="59">
        <f t="shared" si="1363"/>
        <v>42.372881355932201</v>
      </c>
      <c r="V231" s="127">
        <f>2022!AV229</f>
        <v>58.600000000000001</v>
      </c>
      <c r="W231" s="59">
        <f t="shared" si="1364"/>
        <v>20</v>
      </c>
      <c r="X231" s="59">
        <f>2022!AX229</f>
        <v>52</v>
      </c>
      <c r="Y231" s="127">
        <f t="shared" si="1365"/>
        <v>17.747440273037544</v>
      </c>
      <c r="Z231" s="59"/>
      <c r="AA231" s="59">
        <f>2022!BA229</f>
        <v>0</v>
      </c>
      <c r="AB231" s="59"/>
      <c r="AC231" s="59"/>
      <c r="AD231" s="59"/>
      <c r="AE231" s="128">
        <f>2022!BC229</f>
        <v>0</v>
      </c>
      <c r="AF231" s="115" t="str">
        <f t="shared" si="1369"/>
        <v/>
      </c>
      <c r="AG231" s="203"/>
      <c r="AH231" s="204">
        <f t="shared" si="1370"/>
        <v>13.717228464419476</v>
      </c>
      <c r="AI231" s="204" t="e">
        <f t="shared" si="1371"/>
        <v>#NAME?</v>
      </c>
      <c r="AJ231" s="205">
        <f t="shared" si="1372"/>
        <v>20</v>
      </c>
      <c r="AK231" s="205" t="str">
        <f t="shared" si="1373"/>
        <v/>
      </c>
      <c r="AL231" s="205">
        <f t="shared" si="1374"/>
        <v>15</v>
      </c>
      <c r="AM231" s="205">
        <f t="shared" si="1375"/>
        <v>52</v>
      </c>
      <c r="AN231" s="206" t="str">
        <f t="shared" si="1376"/>
        <v xml:space="preserve">Вне норматива или не ОДОУ</v>
      </c>
      <c r="AO231" s="46" t="str">
        <f t="shared" si="1377"/>
        <v xml:space="preserve">Сумма не совпадает или не ОДОУ</v>
      </c>
      <c r="AP231" s="46" t="str">
        <f t="shared" si="1378"/>
        <v/>
      </c>
      <c r="AQ231" s="87"/>
    </row>
    <row r="232" ht="31.5">
      <c r="A232" s="87">
        <v>189</v>
      </c>
      <c r="B232" s="72" t="s">
        <v>34</v>
      </c>
      <c r="C232" s="125">
        <f>2022!B230</f>
        <v>254.53999999999999</v>
      </c>
      <c r="D232" s="126">
        <f>2022!AM230</f>
        <v>1900</v>
      </c>
      <c r="E232" s="126">
        <f>2022!AN230</f>
        <v>1953</v>
      </c>
      <c r="F232" s="125">
        <f>2022!AQ230</f>
        <v>7.672664414237448</v>
      </c>
      <c r="G232" s="59">
        <f>2021!AX176</f>
        <v>150</v>
      </c>
      <c r="H232" s="127">
        <f t="shared" si="1368"/>
        <v>7.8947368421052628</v>
      </c>
      <c r="I232" s="59"/>
      <c r="J232" s="59">
        <f>2021!BA176</f>
        <v>20</v>
      </c>
      <c r="K232" s="59"/>
      <c r="L232" s="59"/>
      <c r="M232" s="59"/>
      <c r="N232" s="59">
        <f>2021!BC176</f>
        <v>45</v>
      </c>
      <c r="O232" s="59">
        <f>'Добыча 2021'!F192</f>
        <v>107</v>
      </c>
      <c r="P232" s="59"/>
      <c r="Q232" s="59"/>
      <c r="R232" s="59"/>
      <c r="S232" s="59">
        <f>'Добыча 2021'!H192</f>
        <v>74</v>
      </c>
      <c r="T232" s="59">
        <f>'Добыча 2021'!G192</f>
        <v>33</v>
      </c>
      <c r="U232" s="59">
        <f t="shared" si="1363"/>
        <v>71.333333333333343</v>
      </c>
      <c r="V232" s="127">
        <f>2022!AU230</f>
        <v>195.30000000000001</v>
      </c>
      <c r="W232" s="59">
        <f t="shared" si="1364"/>
        <v>10</v>
      </c>
      <c r="X232" s="59">
        <f>2022!AX230</f>
        <v>195</v>
      </c>
      <c r="Y232" s="127">
        <f t="shared" si="1365"/>
        <v>9.9846390168970824</v>
      </c>
      <c r="Z232" s="59"/>
      <c r="AA232" s="59">
        <f>2022!BA230</f>
        <v>20</v>
      </c>
      <c r="AB232" s="59"/>
      <c r="AC232" s="59"/>
      <c r="AD232" s="59">
        <f t="shared" si="1367"/>
        <v>116</v>
      </c>
      <c r="AE232" s="128">
        <f>2022!BC230</f>
        <v>59</v>
      </c>
      <c r="AF232" s="115" t="str">
        <f t="shared" si="1369"/>
        <v/>
      </c>
      <c r="AG232" s="203"/>
      <c r="AH232" s="204">
        <f t="shared" si="1370"/>
        <v>7.672664414237448</v>
      </c>
      <c r="AI232" s="204" t="e">
        <f t="shared" si="1371"/>
        <v>#NAME?</v>
      </c>
      <c r="AJ232" s="205">
        <f t="shared" si="1372"/>
        <v>10</v>
      </c>
      <c r="AK232" s="205" t="str">
        <f t="shared" si="1373"/>
        <v/>
      </c>
      <c r="AL232" s="205">
        <f t="shared" si="1374"/>
        <v>58</v>
      </c>
      <c r="AM232" s="205">
        <f t="shared" si="1375"/>
        <v>195</v>
      </c>
      <c r="AN232" s="206" t="str">
        <f t="shared" si="1376"/>
        <v/>
      </c>
      <c r="AO232" s="46" t="str">
        <f t="shared" si="1377"/>
        <v/>
      </c>
      <c r="AP232" s="46" t="str">
        <f t="shared" si="1378"/>
        <v/>
      </c>
      <c r="AQ232" s="87"/>
    </row>
    <row r="233" ht="18.75">
      <c r="A233" s="87"/>
      <c r="B233" s="61" t="s">
        <v>37</v>
      </c>
      <c r="C233" s="131"/>
      <c r="D233" s="130"/>
      <c r="E233" s="130"/>
      <c r="F233" s="131"/>
      <c r="G233" s="59"/>
      <c r="H233" s="127"/>
      <c r="I233" s="59"/>
      <c r="J233" s="59"/>
      <c r="K233" s="59"/>
      <c r="L233" s="59"/>
      <c r="M233" s="71"/>
      <c r="N233" s="59"/>
      <c r="O233" s="71"/>
      <c r="P233" s="71"/>
      <c r="Q233" s="71"/>
      <c r="R233" s="71"/>
      <c r="S233" s="71"/>
      <c r="T233" s="71"/>
      <c r="U233" s="59"/>
      <c r="V233" s="144"/>
      <c r="W233" s="59"/>
      <c r="X233" s="71"/>
      <c r="Y233" s="127"/>
      <c r="Z233" s="71"/>
      <c r="AA233" s="71"/>
      <c r="AB233" s="71"/>
      <c r="AC233" s="71"/>
      <c r="AD233" s="59"/>
      <c r="AE233" s="71"/>
      <c r="AF233" s="115" t="str">
        <f t="shared" si="1369"/>
        <v/>
      </c>
      <c r="AG233" s="203"/>
      <c r="AH233" s="204" t="str">
        <f t="shared" si="1370"/>
        <v/>
      </c>
      <c r="AI233" s="204" t="str">
        <f t="shared" si="1371"/>
        <v/>
      </c>
      <c r="AJ233" s="205" t="str">
        <f t="shared" si="1372"/>
        <v/>
      </c>
      <c r="AK233" s="205" t="str">
        <f t="shared" si="1373"/>
        <v/>
      </c>
      <c r="AL233" s="205" t="str">
        <f t="shared" si="1374"/>
        <v/>
      </c>
      <c r="AM233" s="205" t="str">
        <f t="shared" si="1375"/>
        <v/>
      </c>
      <c r="AN233" s="206" t="str">
        <f t="shared" si="1376"/>
        <v/>
      </c>
      <c r="AO233" s="46" t="str">
        <f t="shared" si="1377"/>
        <v/>
      </c>
      <c r="AP233" s="46" t="str">
        <f t="shared" si="1378"/>
        <v/>
      </c>
      <c r="AQ233" s="87"/>
    </row>
    <row r="234" ht="94.5">
      <c r="A234" s="87">
        <v>190</v>
      </c>
      <c r="B234" s="72" t="s">
        <v>360</v>
      </c>
      <c r="C234" s="125">
        <f>2022!B232</f>
        <v>9.0289999999999999</v>
      </c>
      <c r="D234" s="126">
        <f>2022!AM232</f>
        <v>71</v>
      </c>
      <c r="E234" s="126">
        <f>2022!AN232</f>
        <v>90</v>
      </c>
      <c r="F234" s="125">
        <f>2022!AQ232</f>
        <v>9.9678812714586336</v>
      </c>
      <c r="G234" s="59">
        <f>2021!AX178</f>
        <v>7</v>
      </c>
      <c r="H234" s="127">
        <f t="shared" si="1368"/>
        <v>9.8591549295774641</v>
      </c>
      <c r="I234" s="59"/>
      <c r="J234" s="59">
        <f>2021!BA178</f>
        <v>0</v>
      </c>
      <c r="K234" s="59"/>
      <c r="L234" s="59"/>
      <c r="M234" s="59"/>
      <c r="N234" s="59">
        <f>2021!BC178</f>
        <v>0</v>
      </c>
      <c r="O234" s="59">
        <f>'Добыча 2021'!F194</f>
        <v>5</v>
      </c>
      <c r="P234" s="59"/>
      <c r="Q234" s="59"/>
      <c r="R234" s="59"/>
      <c r="S234" s="59">
        <f>'Добыча 2021'!H194</f>
        <v>2</v>
      </c>
      <c r="T234" s="59">
        <f>'Добыча 2021'!G194</f>
        <v>3</v>
      </c>
      <c r="U234" s="59">
        <f t="shared" si="1363"/>
        <v>71.428571428571431</v>
      </c>
      <c r="V234" s="127">
        <f>2022!AU232</f>
        <v>10.799999999999999</v>
      </c>
      <c r="W234" s="59">
        <f t="shared" si="1364"/>
        <v>11.999999999999998</v>
      </c>
      <c r="X234" s="59">
        <f>2022!AX232</f>
        <v>10</v>
      </c>
      <c r="Y234" s="127">
        <f t="shared" si="1365"/>
        <v>11.111111111111111</v>
      </c>
      <c r="Z234" s="59"/>
      <c r="AA234" s="59">
        <f>2022!BA232</f>
        <v>0</v>
      </c>
      <c r="AB234" s="59"/>
      <c r="AC234" s="59"/>
      <c r="AD234" s="59"/>
      <c r="AE234" s="128">
        <f>2022!BC232</f>
        <v>0</v>
      </c>
      <c r="AF234" s="115" t="str">
        <f t="shared" si="1369"/>
        <v/>
      </c>
      <c r="AG234" s="203"/>
      <c r="AH234" s="204">
        <f t="shared" si="1370"/>
        <v>9.9678812714586336</v>
      </c>
      <c r="AI234" s="204" t="e">
        <f t="shared" si="1371"/>
        <v>#NAME?</v>
      </c>
      <c r="AJ234" s="205">
        <f t="shared" si="1372"/>
        <v>12</v>
      </c>
      <c r="AK234" s="205" t="str">
        <f t="shared" si="1373"/>
        <v/>
      </c>
      <c r="AL234" s="205">
        <f t="shared" si="1374"/>
        <v>3</v>
      </c>
      <c r="AM234" s="205">
        <f t="shared" si="1375"/>
        <v>10</v>
      </c>
      <c r="AN234" s="206" t="str">
        <f t="shared" si="1376"/>
        <v xml:space="preserve">Вне норматива или не ОДОУ</v>
      </c>
      <c r="AO234" s="46" t="str">
        <f t="shared" si="1377"/>
        <v xml:space="preserve">Сумма не совпадает или не ОДОУ</v>
      </c>
      <c r="AP234" s="46" t="str">
        <f t="shared" si="1378"/>
        <v/>
      </c>
      <c r="AQ234" s="87"/>
    </row>
    <row r="235" ht="94.5">
      <c r="A235" s="87">
        <v>191</v>
      </c>
      <c r="B235" s="64" t="s">
        <v>361</v>
      </c>
      <c r="C235" s="125">
        <f>2022!B233</f>
        <v>19.600000000000001</v>
      </c>
      <c r="D235" s="126">
        <f>2022!AM233</f>
        <v>102</v>
      </c>
      <c r="E235" s="126">
        <f>2022!AN233</f>
        <v>141</v>
      </c>
      <c r="F235" s="125">
        <f>2022!AQ233</f>
        <v>7.1938775510204076</v>
      </c>
      <c r="G235" s="59">
        <f>2021!AX179</f>
        <v>8</v>
      </c>
      <c r="H235" s="127">
        <f t="shared" si="1368"/>
        <v>7.8431372549019605</v>
      </c>
      <c r="I235" s="62"/>
      <c r="J235" s="59">
        <f>2021!BA179</f>
        <v>0</v>
      </c>
      <c r="K235" s="62"/>
      <c r="L235" s="132"/>
      <c r="M235" s="59"/>
      <c r="N235" s="59">
        <f>2021!BC179</f>
        <v>0</v>
      </c>
      <c r="O235" s="59">
        <f>'Добыча 2021'!F195</f>
        <v>2</v>
      </c>
      <c r="P235" s="59"/>
      <c r="Q235" s="59"/>
      <c r="R235" s="59"/>
      <c r="S235" s="59">
        <f>'Добыча 2021'!H195</f>
        <v>2</v>
      </c>
      <c r="T235" s="59">
        <f>'Добыча 2021'!G195</f>
        <v>0</v>
      </c>
      <c r="U235" s="59">
        <f t="shared" si="1363"/>
        <v>25</v>
      </c>
      <c r="V235" s="127">
        <f>2022!AU233</f>
        <v>14.100000000000001</v>
      </c>
      <c r="W235" s="59">
        <f t="shared" si="1364"/>
        <v>10</v>
      </c>
      <c r="X235" s="59">
        <f>2022!AX233</f>
        <v>14</v>
      </c>
      <c r="Y235" s="127">
        <f t="shared" si="1365"/>
        <v>9.9290780141843982</v>
      </c>
      <c r="Z235" s="59"/>
      <c r="AA235" s="59">
        <f>2022!BA233</f>
        <v>0</v>
      </c>
      <c r="AB235" s="59"/>
      <c r="AC235" s="59"/>
      <c r="AD235" s="59"/>
      <c r="AE235" s="128">
        <f>2022!BC233</f>
        <v>0</v>
      </c>
      <c r="AF235" s="115" t="str">
        <f t="shared" si="1369"/>
        <v/>
      </c>
      <c r="AG235" s="203"/>
      <c r="AH235" s="204">
        <f t="shared" si="1370"/>
        <v>7.1938775510204076</v>
      </c>
      <c r="AI235" s="204" t="e">
        <f t="shared" si="1371"/>
        <v>#NAME?</v>
      </c>
      <c r="AJ235" s="205">
        <f t="shared" si="1372"/>
        <v>10</v>
      </c>
      <c r="AK235" s="205" t="str">
        <f t="shared" si="1373"/>
        <v/>
      </c>
      <c r="AL235" s="205">
        <f t="shared" si="1374"/>
        <v>4</v>
      </c>
      <c r="AM235" s="205">
        <f t="shared" si="1375"/>
        <v>14</v>
      </c>
      <c r="AN235" s="206" t="str">
        <f t="shared" si="1376"/>
        <v xml:space="preserve">Вне норматива или не ОДОУ</v>
      </c>
      <c r="AO235" s="46" t="str">
        <f t="shared" si="1377"/>
        <v xml:space="preserve">Сумма не совпадает или не ОДОУ</v>
      </c>
      <c r="AP235" s="46" t="str">
        <f t="shared" si="1378"/>
        <v/>
      </c>
      <c r="AQ235" s="87"/>
    </row>
    <row r="236" ht="94.5">
      <c r="A236" s="87">
        <v>192</v>
      </c>
      <c r="B236" s="72" t="s">
        <v>44</v>
      </c>
      <c r="C236" s="125">
        <f>2022!B234</f>
        <v>10</v>
      </c>
      <c r="D236" s="126">
        <f>2022!AM234</f>
        <v>92</v>
      </c>
      <c r="E236" s="126">
        <f>2022!AN234</f>
        <v>91</v>
      </c>
      <c r="F236" s="125">
        <f>2022!AQ234</f>
        <v>9.0999999999999996</v>
      </c>
      <c r="G236" s="59">
        <f>2021!AX180</f>
        <v>11</v>
      </c>
      <c r="H236" s="127">
        <f t="shared" si="1368"/>
        <v>11.956521739130435</v>
      </c>
      <c r="I236" s="59"/>
      <c r="J236" s="59">
        <f>2021!BA180</f>
        <v>0</v>
      </c>
      <c r="K236" s="59"/>
      <c r="L236" s="59"/>
      <c r="M236" s="59"/>
      <c r="N236" s="59">
        <f>2021!BC180</f>
        <v>0</v>
      </c>
      <c r="O236" s="59">
        <f>'Добыча 2021'!F196</f>
        <v>11</v>
      </c>
      <c r="P236" s="59"/>
      <c r="Q236" s="59"/>
      <c r="R236" s="59"/>
      <c r="S236" s="59">
        <f>'Добыча 2021'!H196</f>
        <v>6</v>
      </c>
      <c r="T236" s="59">
        <f>'Добыча 2021'!G196</f>
        <v>5</v>
      </c>
      <c r="U236" s="59">
        <f t="shared" si="1363"/>
        <v>100</v>
      </c>
      <c r="V236" s="127">
        <f>2022!AU234</f>
        <v>10.92</v>
      </c>
      <c r="W236" s="59">
        <f t="shared" si="1364"/>
        <v>12</v>
      </c>
      <c r="X236" s="59">
        <f>2022!AX234</f>
        <v>10</v>
      </c>
      <c r="Y236" s="127">
        <f t="shared" si="1365"/>
        <v>10.989010989010989</v>
      </c>
      <c r="Z236" s="59"/>
      <c r="AA236" s="59">
        <f>2022!BA234</f>
        <v>0</v>
      </c>
      <c r="AB236" s="59"/>
      <c r="AC236" s="59"/>
      <c r="AD236" s="59"/>
      <c r="AE236" s="128">
        <f>2022!BC234</f>
        <v>0</v>
      </c>
      <c r="AF236" s="115" t="str">
        <f t="shared" si="1369"/>
        <v/>
      </c>
      <c r="AG236" s="203"/>
      <c r="AH236" s="204">
        <f t="shared" si="1370"/>
        <v>9.0999999999999996</v>
      </c>
      <c r="AI236" s="204" t="e">
        <f t="shared" si="1371"/>
        <v>#NAME?</v>
      </c>
      <c r="AJ236" s="205">
        <f t="shared" si="1372"/>
        <v>12</v>
      </c>
      <c r="AK236" s="205" t="str">
        <f t="shared" si="1373"/>
        <v/>
      </c>
      <c r="AL236" s="205">
        <f t="shared" si="1374"/>
        <v>3</v>
      </c>
      <c r="AM236" s="205">
        <f t="shared" si="1375"/>
        <v>10</v>
      </c>
      <c r="AN236" s="206" t="str">
        <f t="shared" si="1376"/>
        <v xml:space="preserve">Вне норматива или не ОДОУ</v>
      </c>
      <c r="AO236" s="46" t="str">
        <f t="shared" si="1377"/>
        <v xml:space="preserve">Сумма не совпадает или не ОДОУ</v>
      </c>
      <c r="AP236" s="46" t="str">
        <f t="shared" si="1378"/>
        <v/>
      </c>
      <c r="AQ236" s="87"/>
    </row>
    <row r="237" ht="94.5">
      <c r="A237" s="87">
        <v>193</v>
      </c>
      <c r="B237" s="72" t="s">
        <v>45</v>
      </c>
      <c r="C237" s="125">
        <f>2022!B235</f>
        <v>9.8000000000000007</v>
      </c>
      <c r="D237" s="126">
        <f>2022!AM235</f>
        <v>125</v>
      </c>
      <c r="E237" s="126">
        <f>2022!AN235</f>
        <v>195</v>
      </c>
      <c r="F237" s="125">
        <f>2022!AQ235</f>
        <v>19.897959183673468</v>
      </c>
      <c r="G237" s="59">
        <f>2021!AX181</f>
        <v>9</v>
      </c>
      <c r="H237" s="127">
        <f t="shared" si="1368"/>
        <v>7.1999999999999993</v>
      </c>
      <c r="I237" s="59"/>
      <c r="J237" s="59">
        <f>2021!BA181</f>
        <v>0</v>
      </c>
      <c r="K237" s="59"/>
      <c r="L237" s="59"/>
      <c r="M237" s="59"/>
      <c r="N237" s="59">
        <f>2021!BC181</f>
        <v>0</v>
      </c>
      <c r="O237" s="59">
        <f>'Добыча 2021'!F197</f>
        <v>9</v>
      </c>
      <c r="P237" s="59"/>
      <c r="Q237" s="59"/>
      <c r="R237" s="59"/>
      <c r="S237" s="59">
        <f>'Добыча 2021'!H197</f>
        <v>6</v>
      </c>
      <c r="T237" s="59">
        <f>'Добыча 2021'!G197</f>
        <v>3</v>
      </c>
      <c r="U237" s="59">
        <f t="shared" si="1363"/>
        <v>100</v>
      </c>
      <c r="V237" s="127">
        <f>2022!AV235</f>
        <v>48.75</v>
      </c>
      <c r="W237" s="59">
        <f t="shared" si="1364"/>
        <v>25</v>
      </c>
      <c r="X237" s="59">
        <f>2022!AX235</f>
        <v>20</v>
      </c>
      <c r="Y237" s="127">
        <f t="shared" si="1365"/>
        <v>10.256410256410255</v>
      </c>
      <c r="Z237" s="59"/>
      <c r="AA237" s="59">
        <f>2022!BA235</f>
        <v>0</v>
      </c>
      <c r="AB237" s="59"/>
      <c r="AC237" s="59"/>
      <c r="AD237" s="59"/>
      <c r="AE237" s="128">
        <f>2022!BC235</f>
        <v>0</v>
      </c>
      <c r="AF237" s="115" t="str">
        <f t="shared" si="1369"/>
        <v/>
      </c>
      <c r="AG237" s="203"/>
      <c r="AH237" s="204">
        <f t="shared" si="1370"/>
        <v>19.897959183673468</v>
      </c>
      <c r="AI237" s="204" t="e">
        <f t="shared" si="1371"/>
        <v>#NAME?</v>
      </c>
      <c r="AJ237" s="205">
        <f t="shared" si="1372"/>
        <v>25</v>
      </c>
      <c r="AK237" s="205" t="str">
        <f t="shared" si="1373"/>
        <v/>
      </c>
      <c r="AL237" s="205">
        <f t="shared" si="1374"/>
        <v>6</v>
      </c>
      <c r="AM237" s="205">
        <f t="shared" si="1375"/>
        <v>20</v>
      </c>
      <c r="AN237" s="206" t="str">
        <f t="shared" si="1376"/>
        <v xml:space="preserve">Вне норматива или не ОДОУ</v>
      </c>
      <c r="AO237" s="46" t="str">
        <f t="shared" si="1377"/>
        <v xml:space="preserve">Сумма не совпадает или не ОДОУ</v>
      </c>
      <c r="AP237" s="46" t="str">
        <f t="shared" si="1378"/>
        <v/>
      </c>
      <c r="AQ237" s="87"/>
    </row>
    <row r="238" ht="31.5">
      <c r="A238" s="87">
        <v>194</v>
      </c>
      <c r="B238" s="152" t="s">
        <v>459</v>
      </c>
      <c r="C238" s="125">
        <f>2022!B236</f>
        <v>302.69999999999999</v>
      </c>
      <c r="D238" s="138">
        <f>2022!AM236</f>
        <v>799</v>
      </c>
      <c r="E238" s="126">
        <f>2022!AN236</f>
        <v>745</v>
      </c>
      <c r="F238" s="125">
        <f>2022!AQ236</f>
        <v>2.461182689131153</v>
      </c>
      <c r="G238" s="80">
        <f>2021!AX182</f>
        <v>40</v>
      </c>
      <c r="H238" s="139">
        <f t="shared" si="1368"/>
        <v>5.0062578222778473</v>
      </c>
      <c r="I238" s="71"/>
      <c r="J238" s="80">
        <f>2021!BA182</f>
        <v>6</v>
      </c>
      <c r="K238" s="71"/>
      <c r="L238" s="140"/>
      <c r="M238" s="59"/>
      <c r="N238" s="80">
        <f>2021!BC182</f>
        <v>12</v>
      </c>
      <c r="O238" s="80">
        <f>'Добыча 2021'!F198</f>
        <v>29</v>
      </c>
      <c r="P238" s="59"/>
      <c r="Q238" s="59"/>
      <c r="R238" s="59"/>
      <c r="S238" s="80">
        <f>'Добыча 2021'!H198</f>
        <v>19</v>
      </c>
      <c r="T238" s="80">
        <f>'Добыча 2021'!G198</f>
        <v>10</v>
      </c>
      <c r="U238" s="80">
        <f t="shared" si="1363"/>
        <v>72.5</v>
      </c>
      <c r="V238" s="127">
        <f>2022!AU236</f>
        <v>52.150000000000006</v>
      </c>
      <c r="W238" s="59">
        <f t="shared" si="1364"/>
        <v>7.0000000000000009</v>
      </c>
      <c r="X238" s="59">
        <f>2022!AX236</f>
        <v>52</v>
      </c>
      <c r="Y238" s="127">
        <f t="shared" si="1365"/>
        <v>6.9798657718120802</v>
      </c>
      <c r="Z238" s="59"/>
      <c r="AA238" s="59">
        <f>2022!BA236</f>
        <v>6</v>
      </c>
      <c r="AB238" s="59"/>
      <c r="AC238" s="59"/>
      <c r="AD238" s="59">
        <f t="shared" si="1367"/>
        <v>30</v>
      </c>
      <c r="AE238" s="128">
        <f>2022!BC236</f>
        <v>16</v>
      </c>
      <c r="AF238" s="115" t="str">
        <f t="shared" si="1369"/>
        <v/>
      </c>
      <c r="AG238" s="203"/>
      <c r="AH238" s="204">
        <f t="shared" si="1370"/>
        <v>2.461182689131153</v>
      </c>
      <c r="AI238" s="204" t="e">
        <f t="shared" si="1371"/>
        <v>#NAME?</v>
      </c>
      <c r="AJ238" s="205">
        <f t="shared" si="1372"/>
        <v>7</v>
      </c>
      <c r="AK238" s="205" t="str">
        <f t="shared" si="1373"/>
        <v/>
      </c>
      <c r="AL238" s="205">
        <f t="shared" si="1374"/>
        <v>15</v>
      </c>
      <c r="AM238" s="205">
        <f t="shared" si="1375"/>
        <v>52</v>
      </c>
      <c r="AN238" s="206" t="str">
        <f t="shared" si="1376"/>
        <v/>
      </c>
      <c r="AO238" s="46" t="str">
        <f t="shared" si="1377"/>
        <v/>
      </c>
      <c r="AP238" s="46" t="str">
        <f t="shared" si="1378"/>
        <v/>
      </c>
      <c r="AQ238" s="87"/>
    </row>
    <row r="239" ht="31.5">
      <c r="A239" s="87">
        <v>195</v>
      </c>
      <c r="B239" s="152" t="s">
        <v>460</v>
      </c>
      <c r="C239" s="125">
        <f>2022!B237</f>
        <v>4.7999999999999998</v>
      </c>
      <c r="D239" s="142"/>
      <c r="E239" s="126">
        <f>2022!AN237</f>
        <v>27</v>
      </c>
      <c r="F239" s="125">
        <f>2022!AQ237</f>
        <v>5.625</v>
      </c>
      <c r="G239" s="82"/>
      <c r="H239" s="143"/>
      <c r="I239" s="62"/>
      <c r="J239" s="82"/>
      <c r="K239" s="62"/>
      <c r="L239" s="132"/>
      <c r="M239" s="59"/>
      <c r="N239" s="82"/>
      <c r="O239" s="82"/>
      <c r="P239" s="59"/>
      <c r="Q239" s="59"/>
      <c r="R239" s="59"/>
      <c r="S239" s="82"/>
      <c r="T239" s="82"/>
      <c r="U239" s="82"/>
      <c r="V239" s="127">
        <f>2022!AU237</f>
        <v>0</v>
      </c>
      <c r="W239" s="59">
        <f t="shared" si="1364"/>
        <v>0</v>
      </c>
      <c r="X239" s="59">
        <f>2022!AX237</f>
        <v>0</v>
      </c>
      <c r="Y239" s="127">
        <f t="shared" si="1365"/>
        <v>0</v>
      </c>
      <c r="Z239" s="59"/>
      <c r="AA239" s="59">
        <f>2022!BA237</f>
        <v>0</v>
      </c>
      <c r="AB239" s="59"/>
      <c r="AC239" s="59"/>
      <c r="AD239" s="59">
        <f t="shared" si="1367"/>
        <v>0</v>
      </c>
      <c r="AE239" s="128">
        <f>2022!BC237</f>
        <v>0</v>
      </c>
      <c r="AF239" s="115" t="str">
        <f t="shared" si="1369"/>
        <v/>
      </c>
      <c r="AG239" s="203"/>
      <c r="AH239" s="204">
        <f t="shared" si="1370"/>
        <v>5.625</v>
      </c>
      <c r="AI239" s="204" t="e">
        <f t="shared" si="1371"/>
        <v>#NAME?</v>
      </c>
      <c r="AJ239" s="205">
        <f t="shared" si="1372"/>
        <v>8</v>
      </c>
      <c r="AK239" s="205" t="str">
        <f t="shared" si="1373"/>
        <v/>
      </c>
      <c r="AL239" s="205">
        <f t="shared" si="1374"/>
        <v>0</v>
      </c>
      <c r="AM239" s="205">
        <f t="shared" si="1375"/>
        <v>0</v>
      </c>
      <c r="AN239" s="206" t="str">
        <f t="shared" si="1376"/>
        <v/>
      </c>
      <c r="AO239" s="46" t="str">
        <f t="shared" si="1377"/>
        <v/>
      </c>
      <c r="AP239" s="46" t="str">
        <f t="shared" si="1378"/>
        <v/>
      </c>
      <c r="AQ239" s="87"/>
    </row>
    <row r="240" ht="94.5">
      <c r="A240" s="87">
        <v>196</v>
      </c>
      <c r="B240" s="72" t="s">
        <v>38</v>
      </c>
      <c r="C240" s="125">
        <f>2022!B238</f>
        <v>5.1580000000000004</v>
      </c>
      <c r="D240" s="126">
        <f>2022!AM238</f>
        <v>44</v>
      </c>
      <c r="E240" s="126">
        <f>2022!AN238</f>
        <v>54</v>
      </c>
      <c r="F240" s="125">
        <f>2022!AQ238</f>
        <v>10.469174098487786</v>
      </c>
      <c r="G240" s="59">
        <f>2021!AX183</f>
        <v>4</v>
      </c>
      <c r="H240" s="127">
        <f t="shared" si="1368"/>
        <v>9.0909090909090917</v>
      </c>
      <c r="I240" s="59"/>
      <c r="J240" s="59">
        <f>2021!BA183</f>
        <v>0</v>
      </c>
      <c r="K240" s="59"/>
      <c r="L240" s="59"/>
      <c r="M240" s="59"/>
      <c r="N240" s="59">
        <f>2021!BC183</f>
        <v>0</v>
      </c>
      <c r="O240" s="59">
        <f>'Добыча 2021'!F199</f>
        <v>3</v>
      </c>
      <c r="P240" s="59"/>
      <c r="Q240" s="59"/>
      <c r="R240" s="59"/>
      <c r="S240" s="59">
        <f>'Добыча 2021'!H199</f>
        <v>1</v>
      </c>
      <c r="T240" s="59">
        <f>'Добыча 2021'!G199</f>
        <v>2</v>
      </c>
      <c r="U240" s="59">
        <f t="shared" si="1363"/>
        <v>75</v>
      </c>
      <c r="V240" s="127">
        <f>2022!AU238</f>
        <v>8.0999999999999996</v>
      </c>
      <c r="W240" s="59">
        <f t="shared" si="1364"/>
        <v>15</v>
      </c>
      <c r="X240" s="59">
        <f>2022!AX238</f>
        <v>8</v>
      </c>
      <c r="Y240" s="127">
        <f t="shared" si="1365"/>
        <v>14.814814814814813</v>
      </c>
      <c r="Z240" s="59"/>
      <c r="AA240" s="59">
        <f>2022!BA238</f>
        <v>0</v>
      </c>
      <c r="AB240" s="59"/>
      <c r="AC240" s="59"/>
      <c r="AD240" s="59"/>
      <c r="AE240" s="128">
        <f>2022!BC238</f>
        <v>0</v>
      </c>
      <c r="AF240" s="115" t="str">
        <f t="shared" si="1369"/>
        <v/>
      </c>
      <c r="AG240" s="203"/>
      <c r="AH240" s="204">
        <f t="shared" si="1370"/>
        <v>10.469174098487786</v>
      </c>
      <c r="AI240" s="204" t="e">
        <f t="shared" si="1371"/>
        <v>#NAME?</v>
      </c>
      <c r="AJ240" s="205">
        <f t="shared" si="1372"/>
        <v>15</v>
      </c>
      <c r="AK240" s="205" t="str">
        <f t="shared" si="1373"/>
        <v/>
      </c>
      <c r="AL240" s="205">
        <f t="shared" si="1374"/>
        <v>2</v>
      </c>
      <c r="AM240" s="205">
        <f t="shared" si="1375"/>
        <v>8</v>
      </c>
      <c r="AN240" s="206" t="str">
        <f t="shared" si="1376"/>
        <v xml:space="preserve">Вне норматива или не ОДОУ</v>
      </c>
      <c r="AO240" s="46" t="str">
        <f t="shared" si="1377"/>
        <v xml:space="preserve">Сумма не совпадает или не ОДОУ</v>
      </c>
      <c r="AP240" s="46" t="str">
        <f t="shared" si="1378"/>
        <v/>
      </c>
      <c r="AQ240" s="87"/>
    </row>
    <row r="241" ht="94.5">
      <c r="A241" s="87">
        <v>197</v>
      </c>
      <c r="B241" s="72" t="s">
        <v>362</v>
      </c>
      <c r="C241" s="125">
        <f>2022!B239</f>
        <v>6.7999999999999998</v>
      </c>
      <c r="D241" s="126">
        <f>2022!AM239</f>
        <v>59</v>
      </c>
      <c r="E241" s="126">
        <f>2022!AN239</f>
        <v>71</v>
      </c>
      <c r="F241" s="125">
        <f>2022!AQ239</f>
        <v>10.441176470588236</v>
      </c>
      <c r="G241" s="59">
        <f>2021!AX184</f>
        <v>7</v>
      </c>
      <c r="H241" s="127">
        <f t="shared" si="1368"/>
        <v>11.864406779661017</v>
      </c>
      <c r="I241" s="62"/>
      <c r="J241" s="59">
        <f>2021!BA184</f>
        <v>0</v>
      </c>
      <c r="K241" s="62"/>
      <c r="L241" s="132"/>
      <c r="M241" s="59"/>
      <c r="N241" s="59">
        <f>2021!BC184</f>
        <v>0</v>
      </c>
      <c r="O241" s="59">
        <f>'Добыча 2021'!F200</f>
        <v>1</v>
      </c>
      <c r="P241" s="59"/>
      <c r="Q241" s="59"/>
      <c r="R241" s="59"/>
      <c r="S241" s="59">
        <f>'Добыча 2021'!H200</f>
        <v>0</v>
      </c>
      <c r="T241" s="59">
        <f>'Добыча 2021'!G200</f>
        <v>1</v>
      </c>
      <c r="U241" s="59">
        <f t="shared" ref="U241:U262" si="1379">IF(G241=0,0,O241/G241*100)</f>
        <v>14.285714285714285</v>
      </c>
      <c r="V241" s="127">
        <f>2022!AU239</f>
        <v>10.65</v>
      </c>
      <c r="W241" s="59">
        <f t="shared" si="1364"/>
        <v>15</v>
      </c>
      <c r="X241" s="59">
        <f>2022!AX239</f>
        <v>10</v>
      </c>
      <c r="Y241" s="127">
        <f t="shared" si="1365"/>
        <v>14.084507042253522</v>
      </c>
      <c r="Z241" s="59"/>
      <c r="AA241" s="59">
        <f>2022!BA239</f>
        <v>0</v>
      </c>
      <c r="AB241" s="59"/>
      <c r="AC241" s="59"/>
      <c r="AD241" s="59"/>
      <c r="AE241" s="128">
        <f>2022!BC239</f>
        <v>0</v>
      </c>
      <c r="AF241" s="115" t="str">
        <f t="shared" si="1369"/>
        <v/>
      </c>
      <c r="AG241" s="203"/>
      <c r="AH241" s="204">
        <f t="shared" si="1370"/>
        <v>10.441176470588236</v>
      </c>
      <c r="AI241" s="204" t="e">
        <f t="shared" si="1371"/>
        <v>#NAME?</v>
      </c>
      <c r="AJ241" s="205">
        <f t="shared" si="1372"/>
        <v>15</v>
      </c>
      <c r="AK241" s="205" t="str">
        <f t="shared" si="1373"/>
        <v/>
      </c>
      <c r="AL241" s="205">
        <f t="shared" si="1374"/>
        <v>3</v>
      </c>
      <c r="AM241" s="205">
        <f t="shared" si="1375"/>
        <v>10</v>
      </c>
      <c r="AN241" s="206" t="str">
        <f t="shared" si="1376"/>
        <v xml:space="preserve">Вне норматива или не ОДОУ</v>
      </c>
      <c r="AO241" s="46" t="str">
        <f t="shared" si="1377"/>
        <v xml:space="preserve">Сумма не совпадает или не ОДОУ</v>
      </c>
      <c r="AP241" s="46" t="str">
        <f t="shared" si="1378"/>
        <v/>
      </c>
      <c r="AQ241" s="87"/>
    </row>
    <row r="242" ht="18.75">
      <c r="A242" s="46"/>
      <c r="B242" s="61" t="s">
        <v>170</v>
      </c>
      <c r="C242" s="131"/>
      <c r="D242" s="130"/>
      <c r="E242" s="130"/>
      <c r="F242" s="131"/>
      <c r="G242" s="59"/>
      <c r="H242" s="127"/>
      <c r="I242" s="59"/>
      <c r="J242" s="59"/>
      <c r="K242" s="59"/>
      <c r="L242" s="59"/>
      <c r="M242" s="71"/>
      <c r="N242" s="59"/>
      <c r="O242" s="71"/>
      <c r="P242" s="71"/>
      <c r="Q242" s="71"/>
      <c r="R242" s="71"/>
      <c r="S242" s="71"/>
      <c r="T242" s="71"/>
      <c r="U242" s="59"/>
      <c r="V242" s="144"/>
      <c r="W242" s="59"/>
      <c r="X242" s="71"/>
      <c r="Y242" s="127"/>
      <c r="Z242" s="71"/>
      <c r="AA242" s="71"/>
      <c r="AB242" s="71"/>
      <c r="AC242" s="71"/>
      <c r="AD242" s="59"/>
      <c r="AE242" s="71"/>
      <c r="AF242" s="115" t="str">
        <f t="shared" si="1369"/>
        <v/>
      </c>
      <c r="AG242" s="203"/>
      <c r="AH242" s="204" t="str">
        <f t="shared" si="1370"/>
        <v/>
      </c>
      <c r="AI242" s="204" t="str">
        <f t="shared" si="1371"/>
        <v/>
      </c>
      <c r="AJ242" s="205" t="str">
        <f t="shared" si="1372"/>
        <v/>
      </c>
      <c r="AK242" s="205" t="str">
        <f t="shared" si="1373"/>
        <v/>
      </c>
      <c r="AL242" s="205" t="str">
        <f t="shared" si="1374"/>
        <v/>
      </c>
      <c r="AM242" s="205" t="str">
        <f t="shared" si="1375"/>
        <v/>
      </c>
      <c r="AN242" s="206" t="str">
        <f t="shared" si="1376"/>
        <v/>
      </c>
      <c r="AO242" s="46" t="str">
        <f t="shared" si="1377"/>
        <v/>
      </c>
      <c r="AP242" s="46" t="str">
        <f t="shared" si="1378"/>
        <v/>
      </c>
      <c r="AQ242" s="87"/>
    </row>
    <row r="243" ht="94.5">
      <c r="A243" s="46">
        <v>198</v>
      </c>
      <c r="B243" s="72" t="s">
        <v>171</v>
      </c>
      <c r="C243" s="125">
        <f>2022!B241</f>
        <v>91.599999999999994</v>
      </c>
      <c r="D243" s="126">
        <f>2022!AM241</f>
        <v>639</v>
      </c>
      <c r="E243" s="126">
        <f>2022!AN241</f>
        <v>566</v>
      </c>
      <c r="F243" s="125">
        <f>2022!AQ241</f>
        <v>6.179039301310044</v>
      </c>
      <c r="G243" s="59">
        <f>2021!AX186</f>
        <v>63</v>
      </c>
      <c r="H243" s="127">
        <f t="shared" si="1368"/>
        <v>9.8591549295774641</v>
      </c>
      <c r="I243" s="59"/>
      <c r="J243" s="59">
        <f>2021!BA186</f>
        <v>0</v>
      </c>
      <c r="K243" s="59"/>
      <c r="L243" s="59"/>
      <c r="M243" s="59"/>
      <c r="N243" s="59">
        <f>2021!BC186</f>
        <v>0</v>
      </c>
      <c r="O243" s="59">
        <f>'Добыча 2021'!F202</f>
        <v>51</v>
      </c>
      <c r="P243" s="59"/>
      <c r="Q243" s="59"/>
      <c r="R243" s="59"/>
      <c r="S243" s="59">
        <f>'Добыча 2021'!H202</f>
        <v>35</v>
      </c>
      <c r="T243" s="59">
        <f>'Добыча 2021'!G202</f>
        <v>16</v>
      </c>
      <c r="U243" s="59">
        <f t="shared" si="1379"/>
        <v>80.952380952380949</v>
      </c>
      <c r="V243" s="127">
        <f>2022!AU241</f>
        <v>56.600000000000001</v>
      </c>
      <c r="W243" s="59">
        <f t="shared" ref="W242:W262" si="1380">IF(V243&gt;1,V243/E243*100,0)</f>
        <v>10</v>
      </c>
      <c r="X243" s="59">
        <f>2022!AX241</f>
        <v>56</v>
      </c>
      <c r="Y243" s="127">
        <f t="shared" ref="Y242:Y262" si="1381">IF(X243&gt;0,X243/E243*100,0)</f>
        <v>9.8939929328621901</v>
      </c>
      <c r="Z243" s="59"/>
      <c r="AA243" s="59">
        <f>2022!BA241</f>
        <v>0</v>
      </c>
      <c r="AB243" s="59"/>
      <c r="AC243" s="59"/>
      <c r="AD243" s="59"/>
      <c r="AE243" s="128">
        <f>2022!BC241</f>
        <v>0</v>
      </c>
      <c r="AF243" s="115" t="str">
        <f t="shared" si="1369"/>
        <v/>
      </c>
      <c r="AG243" s="203"/>
      <c r="AH243" s="204">
        <f t="shared" si="1370"/>
        <v>6.179039301310044</v>
      </c>
      <c r="AI243" s="204" t="e">
        <f t="shared" si="1371"/>
        <v>#NAME?</v>
      </c>
      <c r="AJ243" s="205">
        <f t="shared" si="1372"/>
        <v>10</v>
      </c>
      <c r="AK243" s="205" t="str">
        <f t="shared" si="1373"/>
        <v/>
      </c>
      <c r="AL243" s="205">
        <f t="shared" si="1374"/>
        <v>16</v>
      </c>
      <c r="AM243" s="205">
        <f t="shared" si="1375"/>
        <v>56</v>
      </c>
      <c r="AN243" s="206" t="str">
        <f t="shared" si="1376"/>
        <v xml:space="preserve">Вне норматива или не ОДОУ</v>
      </c>
      <c r="AO243" s="46" t="str">
        <f t="shared" si="1377"/>
        <v xml:space="preserve">Сумма не совпадает или не ОДОУ</v>
      </c>
      <c r="AP243" s="46" t="str">
        <f t="shared" si="1378"/>
        <v/>
      </c>
      <c r="AQ243" s="87"/>
    </row>
    <row r="244" ht="31.5">
      <c r="A244" s="46">
        <v>199</v>
      </c>
      <c r="B244" s="72" t="s">
        <v>172</v>
      </c>
      <c r="C244" s="125">
        <f>2022!B242</f>
        <v>347.19999999999999</v>
      </c>
      <c r="D244" s="126">
        <f>2022!AM242</f>
        <v>3386</v>
      </c>
      <c r="E244" s="126">
        <f>2022!AN242</f>
        <v>3299</v>
      </c>
      <c r="F244" s="125">
        <f>2022!AQ242</f>
        <v>9.5017281105990783</v>
      </c>
      <c r="G244" s="59">
        <f>2021!AX187</f>
        <v>200</v>
      </c>
      <c r="H244" s="127">
        <f t="shared" si="1368"/>
        <v>5.9066745422327234</v>
      </c>
      <c r="I244" s="59"/>
      <c r="J244" s="59">
        <f>2021!BA187</f>
        <v>30</v>
      </c>
      <c r="K244" s="59"/>
      <c r="L244" s="59"/>
      <c r="M244" s="59"/>
      <c r="N244" s="59">
        <f>2021!BC187</f>
        <v>60</v>
      </c>
      <c r="O244" s="59">
        <f>'Добыча 2021'!F203</f>
        <v>94</v>
      </c>
      <c r="P244" s="59"/>
      <c r="Q244" s="59"/>
      <c r="R244" s="59"/>
      <c r="S244" s="59">
        <f>'Добыча 2021'!H203</f>
        <v>64</v>
      </c>
      <c r="T244" s="59">
        <f>'Добыча 2021'!G203</f>
        <v>30</v>
      </c>
      <c r="U244" s="59">
        <f t="shared" si="1379"/>
        <v>47</v>
      </c>
      <c r="V244" s="127">
        <f>2022!AU242</f>
        <v>395.88</v>
      </c>
      <c r="W244" s="59">
        <f t="shared" si="1380"/>
        <v>12</v>
      </c>
      <c r="X244" s="59">
        <f>2022!AX242</f>
        <v>200</v>
      </c>
      <c r="Y244" s="127">
        <f t="shared" si="1381"/>
        <v>6.0624431645953321</v>
      </c>
      <c r="Z244" s="59"/>
      <c r="AA244" s="59">
        <f>2022!BA242</f>
        <v>30</v>
      </c>
      <c r="AB244" s="59"/>
      <c r="AC244" s="59"/>
      <c r="AD244" s="59">
        <f t="shared" ref="AD240:AD262" si="1382">X244-Z244-AA244-AE244</f>
        <v>110</v>
      </c>
      <c r="AE244" s="128">
        <f>2022!BC242</f>
        <v>60</v>
      </c>
      <c r="AF244" s="115" t="str">
        <f t="shared" si="1369"/>
        <v/>
      </c>
      <c r="AG244" s="203"/>
      <c r="AH244" s="204">
        <f t="shared" si="1370"/>
        <v>9.5017281105990783</v>
      </c>
      <c r="AI244" s="204" t="e">
        <f t="shared" si="1371"/>
        <v>#NAME?</v>
      </c>
      <c r="AJ244" s="205">
        <f t="shared" si="1372"/>
        <v>12</v>
      </c>
      <c r="AK244" s="205" t="str">
        <f t="shared" si="1373"/>
        <v/>
      </c>
      <c r="AL244" s="205">
        <f t="shared" si="1374"/>
        <v>60</v>
      </c>
      <c r="AM244" s="205">
        <f t="shared" si="1375"/>
        <v>200</v>
      </c>
      <c r="AN244" s="206" t="str">
        <f t="shared" si="1376"/>
        <v/>
      </c>
      <c r="AO244" s="46" t="str">
        <f t="shared" si="1377"/>
        <v/>
      </c>
      <c r="AP244" s="46" t="str">
        <f t="shared" si="1378"/>
        <v/>
      </c>
      <c r="AQ244" s="87"/>
    </row>
    <row r="245" ht="18.75">
      <c r="A245" s="46"/>
      <c r="B245" s="61" t="s">
        <v>151</v>
      </c>
      <c r="C245" s="131"/>
      <c r="D245" s="130"/>
      <c r="E245" s="130"/>
      <c r="F245" s="131"/>
      <c r="G245" s="59"/>
      <c r="H245" s="127"/>
      <c r="I245" s="59"/>
      <c r="J245" s="59"/>
      <c r="K245" s="59"/>
      <c r="L245" s="59"/>
      <c r="M245" s="71"/>
      <c r="N245" s="59"/>
      <c r="O245" s="71"/>
      <c r="P245" s="71"/>
      <c r="Q245" s="71"/>
      <c r="R245" s="71"/>
      <c r="S245" s="71"/>
      <c r="T245" s="71"/>
      <c r="U245" s="59"/>
      <c r="V245" s="144"/>
      <c r="W245" s="59"/>
      <c r="X245" s="71"/>
      <c r="Y245" s="127"/>
      <c r="Z245" s="71"/>
      <c r="AA245" s="71"/>
      <c r="AB245" s="71"/>
      <c r="AC245" s="71"/>
      <c r="AD245" s="59"/>
      <c r="AE245" s="71"/>
      <c r="AF245" s="115" t="str">
        <f t="shared" si="1369"/>
        <v/>
      </c>
      <c r="AG245" s="203"/>
      <c r="AH245" s="204" t="str">
        <f t="shared" si="1370"/>
        <v/>
      </c>
      <c r="AI245" s="204" t="str">
        <f t="shared" si="1371"/>
        <v/>
      </c>
      <c r="AJ245" s="205" t="str">
        <f t="shared" si="1372"/>
        <v/>
      </c>
      <c r="AK245" s="205" t="str">
        <f t="shared" si="1373"/>
        <v/>
      </c>
      <c r="AL245" s="205" t="str">
        <f t="shared" si="1374"/>
        <v/>
      </c>
      <c r="AM245" s="205" t="str">
        <f t="shared" si="1375"/>
        <v/>
      </c>
      <c r="AN245" s="206" t="str">
        <f t="shared" si="1376"/>
        <v/>
      </c>
      <c r="AO245" s="46" t="str">
        <f t="shared" si="1377"/>
        <v/>
      </c>
      <c r="AP245" s="46" t="str">
        <f t="shared" si="1378"/>
        <v/>
      </c>
      <c r="AQ245" s="87"/>
    </row>
    <row r="246" ht="31.5">
      <c r="A246" s="46">
        <v>200</v>
      </c>
      <c r="B246" s="72" t="s">
        <v>152</v>
      </c>
      <c r="C246" s="125">
        <f>2022!B244</f>
        <v>211.19999999999999</v>
      </c>
      <c r="D246" s="126">
        <f>2022!AM244</f>
        <v>418</v>
      </c>
      <c r="E246" s="126">
        <f>2022!AN244</f>
        <v>518</v>
      </c>
      <c r="F246" s="125">
        <f>2022!AQ244</f>
        <v>2.4526515151515151</v>
      </c>
      <c r="G246" s="59">
        <f>2021!AX189</f>
        <v>20</v>
      </c>
      <c r="H246" s="127">
        <f t="shared" si="1368"/>
        <v>4.7846889952153111</v>
      </c>
      <c r="I246" s="59"/>
      <c r="J246" s="59">
        <f>2021!BA189</f>
        <v>0</v>
      </c>
      <c r="K246" s="59"/>
      <c r="L246" s="59"/>
      <c r="M246" s="59"/>
      <c r="N246" s="59">
        <f>2021!BC189</f>
        <v>6</v>
      </c>
      <c r="O246" s="59">
        <f>'Добыча 2021'!F205</f>
        <v>16</v>
      </c>
      <c r="P246" s="59"/>
      <c r="Q246" s="59"/>
      <c r="R246" s="59"/>
      <c r="S246" s="59">
        <f>'Добыча 2021'!H205</f>
        <v>10</v>
      </c>
      <c r="T246" s="59">
        <f>'Добыча 2021'!G205</f>
        <v>6</v>
      </c>
      <c r="U246" s="59">
        <f t="shared" si="1379"/>
        <v>80</v>
      </c>
      <c r="V246" s="127">
        <f>2022!AU244</f>
        <v>36.260000000000005</v>
      </c>
      <c r="W246" s="59">
        <f t="shared" si="1380"/>
        <v>7.0000000000000009</v>
      </c>
      <c r="X246" s="59">
        <f>2022!AX244</f>
        <v>36</v>
      </c>
      <c r="Y246" s="127">
        <f t="shared" si="1381"/>
        <v>6.9498069498069501</v>
      </c>
      <c r="Z246" s="59"/>
      <c r="AA246" s="59">
        <f>2022!BA244</f>
        <v>0</v>
      </c>
      <c r="AB246" s="59"/>
      <c r="AC246" s="59"/>
      <c r="AD246" s="59">
        <f t="shared" si="1382"/>
        <v>25</v>
      </c>
      <c r="AE246" s="128">
        <f>2022!BC244</f>
        <v>11</v>
      </c>
      <c r="AF246" s="115" t="str">
        <f t="shared" si="1369"/>
        <v/>
      </c>
      <c r="AG246" s="203"/>
      <c r="AH246" s="204">
        <f t="shared" si="1370"/>
        <v>2.4526515151515151</v>
      </c>
      <c r="AI246" s="204" t="e">
        <f t="shared" si="1371"/>
        <v>#NAME?</v>
      </c>
      <c r="AJ246" s="205">
        <f t="shared" si="1372"/>
        <v>7</v>
      </c>
      <c r="AK246" s="205" t="str">
        <f t="shared" si="1373"/>
        <v/>
      </c>
      <c r="AL246" s="205">
        <f t="shared" si="1374"/>
        <v>10</v>
      </c>
      <c r="AM246" s="205">
        <f t="shared" si="1375"/>
        <v>36</v>
      </c>
      <c r="AN246" s="206" t="str">
        <f t="shared" si="1376"/>
        <v/>
      </c>
      <c r="AO246" s="46" t="str">
        <f t="shared" si="1377"/>
        <v/>
      </c>
      <c r="AP246" s="46" t="str">
        <f t="shared" si="1378"/>
        <v/>
      </c>
      <c r="AQ246" s="87"/>
    </row>
    <row r="247" ht="18.75">
      <c r="A247" s="46"/>
      <c r="B247" s="61" t="s">
        <v>254</v>
      </c>
      <c r="C247" s="131"/>
      <c r="D247" s="130"/>
      <c r="E247" s="130"/>
      <c r="F247" s="131"/>
      <c r="G247" s="59"/>
      <c r="H247" s="127"/>
      <c r="I247" s="59"/>
      <c r="J247" s="59"/>
      <c r="K247" s="59"/>
      <c r="L247" s="59"/>
      <c r="M247" s="71"/>
      <c r="N247" s="59"/>
      <c r="O247" s="71"/>
      <c r="P247" s="71"/>
      <c r="Q247" s="71"/>
      <c r="R247" s="71"/>
      <c r="S247" s="71"/>
      <c r="T247" s="71"/>
      <c r="U247" s="59"/>
      <c r="V247" s="144"/>
      <c r="W247" s="59"/>
      <c r="X247" s="71"/>
      <c r="Y247" s="127"/>
      <c r="Z247" s="71"/>
      <c r="AA247" s="71"/>
      <c r="AB247" s="71"/>
      <c r="AC247" s="71"/>
      <c r="AD247" s="59"/>
      <c r="AE247" s="71"/>
      <c r="AF247" s="115" t="str">
        <f t="shared" si="1369"/>
        <v/>
      </c>
      <c r="AG247" s="203"/>
      <c r="AH247" s="204" t="str">
        <f t="shared" si="1370"/>
        <v/>
      </c>
      <c r="AI247" s="204" t="str">
        <f t="shared" si="1371"/>
        <v/>
      </c>
      <c r="AJ247" s="205" t="str">
        <f t="shared" si="1372"/>
        <v/>
      </c>
      <c r="AK247" s="205" t="str">
        <f t="shared" si="1373"/>
        <v/>
      </c>
      <c r="AL247" s="205" t="str">
        <f t="shared" si="1374"/>
        <v/>
      </c>
      <c r="AM247" s="205" t="str">
        <f t="shared" si="1375"/>
        <v/>
      </c>
      <c r="AN247" s="206" t="str">
        <f t="shared" si="1376"/>
        <v/>
      </c>
      <c r="AO247" s="46" t="str">
        <f t="shared" si="1377"/>
        <v/>
      </c>
      <c r="AP247" s="46" t="str">
        <f t="shared" si="1378"/>
        <v/>
      </c>
      <c r="AQ247" s="87"/>
    </row>
    <row r="248" ht="63">
      <c r="A248" s="46">
        <v>201</v>
      </c>
      <c r="B248" s="72" t="s">
        <v>363</v>
      </c>
      <c r="C248" s="125">
        <f>2022!B246</f>
        <v>15.6</v>
      </c>
      <c r="D248" s="126">
        <f>2022!AM246</f>
        <v>143</v>
      </c>
      <c r="E248" s="126">
        <f>2022!AN246</f>
        <v>122</v>
      </c>
      <c r="F248" s="125">
        <f>2022!AQ246</f>
        <v>7.8205128205128203</v>
      </c>
      <c r="G248" s="59">
        <f>2021!AX191</f>
        <v>0</v>
      </c>
      <c r="H248" s="127">
        <f t="shared" si="1368"/>
        <v>0</v>
      </c>
      <c r="I248" s="59"/>
      <c r="J248" s="59">
        <f>2021!BA191</f>
        <v>0</v>
      </c>
      <c r="K248" s="59"/>
      <c r="L248" s="59"/>
      <c r="M248" s="59"/>
      <c r="N248" s="59">
        <f>2021!BC191</f>
        <v>0</v>
      </c>
      <c r="O248" s="59">
        <f>'Добыча 2021'!F207</f>
        <v>0</v>
      </c>
      <c r="P248" s="59"/>
      <c r="Q248" s="59"/>
      <c r="R248" s="59"/>
      <c r="S248" s="59">
        <f>'Добыча 2021'!H207</f>
        <v>0</v>
      </c>
      <c r="T248" s="59">
        <f>'Добыча 2021'!G207</f>
        <v>0</v>
      </c>
      <c r="U248" s="59">
        <f t="shared" si="1379"/>
        <v>0</v>
      </c>
      <c r="V248" s="127">
        <f>2022!AU246</f>
        <v>12.200000000000001</v>
      </c>
      <c r="W248" s="59">
        <f t="shared" si="1380"/>
        <v>10</v>
      </c>
      <c r="X248" s="59">
        <f>2022!AX246</f>
        <v>0</v>
      </c>
      <c r="Y248" s="127">
        <f t="shared" si="1381"/>
        <v>0</v>
      </c>
      <c r="Z248" s="59"/>
      <c r="AA248" s="59">
        <f>2022!BA246</f>
        <v>0</v>
      </c>
      <c r="AB248" s="59"/>
      <c r="AC248" s="59"/>
      <c r="AD248" s="59"/>
      <c r="AE248" s="128">
        <f>2022!BC246</f>
        <v>0</v>
      </c>
      <c r="AF248" s="115" t="str">
        <f t="shared" si="1369"/>
        <v/>
      </c>
      <c r="AG248" s="203"/>
      <c r="AH248" s="204">
        <f t="shared" si="1370"/>
        <v>7.8205128205128203</v>
      </c>
      <c r="AI248" s="204">
        <f t="shared" si="1371"/>
        <v>12</v>
      </c>
      <c r="AJ248" s="205">
        <f t="shared" si="1372"/>
        <v>10</v>
      </c>
      <c r="AK248" s="205" t="str">
        <f t="shared" si="1373"/>
        <v/>
      </c>
      <c r="AL248" s="205">
        <f t="shared" si="1374"/>
        <v>0</v>
      </c>
      <c r="AM248" s="205">
        <f t="shared" si="1375"/>
        <v>0</v>
      </c>
      <c r="AN248" s="206" t="str">
        <f t="shared" si="1376"/>
        <v/>
      </c>
      <c r="AO248" s="46" t="str">
        <f t="shared" si="1377"/>
        <v/>
      </c>
      <c r="AP248" s="46" t="str">
        <f t="shared" si="1378"/>
        <v/>
      </c>
      <c r="AQ248" s="87"/>
    </row>
    <row r="249" ht="63">
      <c r="A249" s="46">
        <v>202</v>
      </c>
      <c r="B249" s="72" t="s">
        <v>364</v>
      </c>
      <c r="C249" s="125">
        <f>2022!B247</f>
        <v>5.2999999999999998</v>
      </c>
      <c r="D249" s="126">
        <f>2022!AM247</f>
        <v>20</v>
      </c>
      <c r="E249" s="126">
        <f>2022!AN247</f>
        <v>31</v>
      </c>
      <c r="F249" s="125">
        <f>2022!AQ247</f>
        <v>5.8490566037735849</v>
      </c>
      <c r="G249" s="59">
        <f>2021!AX192</f>
        <v>0</v>
      </c>
      <c r="H249" s="127">
        <f t="shared" si="1368"/>
        <v>0</v>
      </c>
      <c r="I249" s="59"/>
      <c r="J249" s="59">
        <f>2021!BA192</f>
        <v>0</v>
      </c>
      <c r="K249" s="59"/>
      <c r="L249" s="59"/>
      <c r="M249" s="59"/>
      <c r="N249" s="59">
        <f>2021!BC192</f>
        <v>0</v>
      </c>
      <c r="O249" s="59">
        <f>'Добыча 2021'!F208</f>
        <v>0</v>
      </c>
      <c r="P249" s="59"/>
      <c r="Q249" s="59"/>
      <c r="R249" s="59"/>
      <c r="S249" s="59">
        <f>'Добыча 2021'!H208</f>
        <v>0</v>
      </c>
      <c r="T249" s="59">
        <f>'Добыча 2021'!G208</f>
        <v>0</v>
      </c>
      <c r="U249" s="59">
        <f t="shared" si="1379"/>
        <v>0</v>
      </c>
      <c r="V249" s="127">
        <f>2022!AU247</f>
        <v>0</v>
      </c>
      <c r="W249" s="59">
        <f t="shared" si="1380"/>
        <v>0</v>
      </c>
      <c r="X249" s="59">
        <f>2022!AX247</f>
        <v>0</v>
      </c>
      <c r="Y249" s="127">
        <f t="shared" si="1381"/>
        <v>0</v>
      </c>
      <c r="Z249" s="59"/>
      <c r="AA249" s="59">
        <f>2022!BA247</f>
        <v>0</v>
      </c>
      <c r="AB249" s="59"/>
      <c r="AC249" s="59"/>
      <c r="AD249" s="59"/>
      <c r="AE249" s="128">
        <f>2022!BC247</f>
        <v>0</v>
      </c>
      <c r="AF249" s="115" t="str">
        <f t="shared" si="1369"/>
        <v/>
      </c>
      <c r="AG249" s="203"/>
      <c r="AH249" s="204">
        <f t="shared" si="1370"/>
        <v>5.8490566037735849</v>
      </c>
      <c r="AI249" s="204">
        <f t="shared" si="1371"/>
        <v>2</v>
      </c>
      <c r="AJ249" s="205">
        <f t="shared" si="1372"/>
        <v>8</v>
      </c>
      <c r="AK249" s="205" t="str">
        <f t="shared" si="1373"/>
        <v/>
      </c>
      <c r="AL249" s="205">
        <f t="shared" si="1374"/>
        <v>0</v>
      </c>
      <c r="AM249" s="205">
        <f t="shared" si="1375"/>
        <v>0</v>
      </c>
      <c r="AN249" s="206" t="str">
        <f t="shared" si="1376"/>
        <v/>
      </c>
      <c r="AO249" s="46" t="str">
        <f t="shared" si="1377"/>
        <v/>
      </c>
      <c r="AP249" s="46" t="str">
        <f t="shared" si="1378"/>
        <v/>
      </c>
      <c r="AQ249" s="87"/>
    </row>
    <row r="250" ht="63">
      <c r="A250" s="46">
        <v>203</v>
      </c>
      <c r="B250" s="72" t="s">
        <v>365</v>
      </c>
      <c r="C250" s="125">
        <f>2022!B248</f>
        <v>3.2000000000000002</v>
      </c>
      <c r="D250" s="126">
        <f>2022!AM248</f>
        <v>24</v>
      </c>
      <c r="E250" s="126">
        <f>2022!AN248</f>
        <v>19</v>
      </c>
      <c r="F250" s="125">
        <f>2022!AQ248</f>
        <v>5.9375</v>
      </c>
      <c r="G250" s="59">
        <f>2021!AX193</f>
        <v>0</v>
      </c>
      <c r="H250" s="127">
        <f t="shared" si="1368"/>
        <v>0</v>
      </c>
      <c r="I250" s="59"/>
      <c r="J250" s="59">
        <f>2021!BA193</f>
        <v>0</v>
      </c>
      <c r="K250" s="59"/>
      <c r="L250" s="59"/>
      <c r="M250" s="59"/>
      <c r="N250" s="59">
        <f>2021!BC193</f>
        <v>0</v>
      </c>
      <c r="O250" s="59">
        <f>'Добыча 2021'!F209</f>
        <v>0</v>
      </c>
      <c r="P250" s="59"/>
      <c r="Q250" s="59"/>
      <c r="R250" s="59"/>
      <c r="S250" s="59">
        <f>'Добыча 2021'!H209</f>
        <v>0</v>
      </c>
      <c r="T250" s="59">
        <f>'Добыча 2021'!G209</f>
        <v>0</v>
      </c>
      <c r="U250" s="59">
        <f t="shared" si="1379"/>
        <v>0</v>
      </c>
      <c r="V250" s="127">
        <f>2022!AU248</f>
        <v>0</v>
      </c>
      <c r="W250" s="59">
        <f t="shared" si="1380"/>
        <v>0</v>
      </c>
      <c r="X250" s="59">
        <f>2022!AX248</f>
        <v>0</v>
      </c>
      <c r="Y250" s="127">
        <f t="shared" si="1381"/>
        <v>0</v>
      </c>
      <c r="Z250" s="59"/>
      <c r="AA250" s="59">
        <f>2022!BA248</f>
        <v>0</v>
      </c>
      <c r="AB250" s="59"/>
      <c r="AC250" s="59"/>
      <c r="AD250" s="59"/>
      <c r="AE250" s="128">
        <f>2022!BC248</f>
        <v>0</v>
      </c>
      <c r="AF250" s="115" t="str">
        <f t="shared" si="1369"/>
        <v/>
      </c>
      <c r="AG250" s="203"/>
      <c r="AH250" s="204">
        <f t="shared" si="1370"/>
        <v>5.9375</v>
      </c>
      <c r="AI250" s="204">
        <f t="shared" si="1371"/>
        <v>1</v>
      </c>
      <c r="AJ250" s="205">
        <f t="shared" si="1372"/>
        <v>8</v>
      </c>
      <c r="AK250" s="205" t="str">
        <f t="shared" si="1373"/>
        <v/>
      </c>
      <c r="AL250" s="205">
        <f t="shared" si="1374"/>
        <v>0</v>
      </c>
      <c r="AM250" s="205">
        <f t="shared" si="1375"/>
        <v>0</v>
      </c>
      <c r="AN250" s="206" t="str">
        <f t="shared" si="1376"/>
        <v/>
      </c>
      <c r="AO250" s="46" t="str">
        <f t="shared" si="1377"/>
        <v/>
      </c>
      <c r="AP250" s="46" t="str">
        <f t="shared" si="1378"/>
        <v/>
      </c>
      <c r="AQ250" s="87"/>
    </row>
    <row r="251" ht="47.25">
      <c r="A251" s="46">
        <v>204</v>
      </c>
      <c r="B251" s="72" t="s">
        <v>258</v>
      </c>
      <c r="C251" s="125">
        <f>2022!B249</f>
        <v>4</v>
      </c>
      <c r="D251" s="126">
        <f>2022!AM249</f>
        <v>22</v>
      </c>
      <c r="E251" s="126">
        <f>2022!AN249</f>
        <v>32</v>
      </c>
      <c r="F251" s="125">
        <f>2022!AQ249</f>
        <v>8</v>
      </c>
      <c r="G251" s="59">
        <f>2021!AX194</f>
        <v>0</v>
      </c>
      <c r="H251" s="127">
        <f t="shared" si="1368"/>
        <v>0</v>
      </c>
      <c r="I251" s="59"/>
      <c r="J251" s="59">
        <f>2021!BA194</f>
        <v>0</v>
      </c>
      <c r="K251" s="59"/>
      <c r="L251" s="59"/>
      <c r="M251" s="59"/>
      <c r="N251" s="59">
        <f>2021!BC194</f>
        <v>0</v>
      </c>
      <c r="O251" s="59">
        <f>'Добыча 2021'!F210</f>
        <v>0</v>
      </c>
      <c r="P251" s="59"/>
      <c r="Q251" s="59"/>
      <c r="R251" s="59"/>
      <c r="S251" s="59">
        <f>'Добыча 2021'!H210</f>
        <v>0</v>
      </c>
      <c r="T251" s="59">
        <f>'Добыча 2021'!G210</f>
        <v>0</v>
      </c>
      <c r="U251" s="59">
        <f t="shared" si="1379"/>
        <v>0</v>
      </c>
      <c r="V251" s="127">
        <f>2022!AU249</f>
        <v>0</v>
      </c>
      <c r="W251" s="59">
        <f t="shared" si="1380"/>
        <v>0</v>
      </c>
      <c r="X251" s="59">
        <f>2022!AX249</f>
        <v>0</v>
      </c>
      <c r="Y251" s="127">
        <f t="shared" si="1381"/>
        <v>0</v>
      </c>
      <c r="Z251" s="59"/>
      <c r="AA251" s="59">
        <f>2022!BA249</f>
        <v>0</v>
      </c>
      <c r="AB251" s="59"/>
      <c r="AC251" s="59"/>
      <c r="AD251" s="59"/>
      <c r="AE251" s="128">
        <f>2022!BC249</f>
        <v>0</v>
      </c>
      <c r="AF251" s="115" t="str">
        <f t="shared" si="1369"/>
        <v/>
      </c>
      <c r="AG251" s="203"/>
      <c r="AH251" s="204">
        <f t="shared" si="1370"/>
        <v>8</v>
      </c>
      <c r="AI251" s="204">
        <f t="shared" si="1371"/>
        <v>3</v>
      </c>
      <c r="AJ251" s="205">
        <f t="shared" si="1372"/>
        <v>10</v>
      </c>
      <c r="AK251" s="205" t="str">
        <f t="shared" si="1373"/>
        <v/>
      </c>
      <c r="AL251" s="205">
        <f t="shared" si="1374"/>
        <v>0</v>
      </c>
      <c r="AM251" s="205">
        <f t="shared" si="1375"/>
        <v>0</v>
      </c>
      <c r="AN251" s="206" t="str">
        <f t="shared" si="1376"/>
        <v/>
      </c>
      <c r="AO251" s="46" t="str">
        <f t="shared" si="1377"/>
        <v/>
      </c>
      <c r="AP251" s="46" t="str">
        <f t="shared" si="1378"/>
        <v/>
      </c>
      <c r="AQ251" s="87"/>
    </row>
    <row r="252" ht="94.5">
      <c r="A252" s="46">
        <v>205</v>
      </c>
      <c r="B252" s="72" t="s">
        <v>262</v>
      </c>
      <c r="C252" s="125">
        <f>2022!B250</f>
        <v>3.52</v>
      </c>
      <c r="D252" s="126">
        <f>2022!AM250</f>
        <v>26</v>
      </c>
      <c r="E252" s="126">
        <f>2022!AN250</f>
        <v>77</v>
      </c>
      <c r="F252" s="125">
        <f>2022!AQ250</f>
        <v>21.875</v>
      </c>
      <c r="G252" s="59">
        <f>2021!AX195</f>
        <v>0</v>
      </c>
      <c r="H252" s="127">
        <f t="shared" ref="H252:H262" si="1383">IF(G252&gt;0,G252/D252*100,0)</f>
        <v>0</v>
      </c>
      <c r="I252" s="59"/>
      <c r="J252" s="59">
        <f>2021!BA195</f>
        <v>0</v>
      </c>
      <c r="K252" s="59"/>
      <c r="L252" s="59"/>
      <c r="M252" s="59"/>
      <c r="N252" s="59">
        <f>2021!BC195</f>
        <v>0</v>
      </c>
      <c r="O252" s="59">
        <f>'Добыча 2021'!F211</f>
        <v>0</v>
      </c>
      <c r="P252" s="59"/>
      <c r="Q252" s="59"/>
      <c r="R252" s="59"/>
      <c r="S252" s="59">
        <f>'Добыча 2021'!H211</f>
        <v>0</v>
      </c>
      <c r="T252" s="59">
        <f>'Добыча 2021'!G211</f>
        <v>0</v>
      </c>
      <c r="U252" s="59">
        <f t="shared" si="1379"/>
        <v>0</v>
      </c>
      <c r="V252" s="127">
        <f>2022!AV250</f>
        <v>23.099999999999998</v>
      </c>
      <c r="W252" s="59">
        <f t="shared" si="1380"/>
        <v>30</v>
      </c>
      <c r="X252" s="59">
        <f>2022!AX250</f>
        <v>5</v>
      </c>
      <c r="Y252" s="127">
        <f t="shared" si="1381"/>
        <v>6.4935064935064926</v>
      </c>
      <c r="Z252" s="59"/>
      <c r="AA252" s="59">
        <f>2022!BA250</f>
        <v>0</v>
      </c>
      <c r="AB252" s="59"/>
      <c r="AC252" s="59"/>
      <c r="AD252" s="59"/>
      <c r="AE252" s="128">
        <f>2022!BC250</f>
        <v>0</v>
      </c>
      <c r="AF252" s="115" t="str">
        <f t="shared" si="1369"/>
        <v/>
      </c>
      <c r="AG252" s="203"/>
      <c r="AH252" s="204">
        <f t="shared" si="1370"/>
        <v>21.875</v>
      </c>
      <c r="AI252" s="204">
        <f t="shared" si="1371"/>
        <v>23</v>
      </c>
      <c r="AJ252" s="205">
        <f t="shared" si="1372"/>
        <v>30</v>
      </c>
      <c r="AK252" s="205" t="str">
        <f t="shared" si="1373"/>
        <v/>
      </c>
      <c r="AL252" s="205">
        <f t="shared" si="1374"/>
        <v>1</v>
      </c>
      <c r="AM252" s="205">
        <f t="shared" si="1375"/>
        <v>5</v>
      </c>
      <c r="AN252" s="206" t="str">
        <f t="shared" si="1376"/>
        <v xml:space="preserve">Вне норматива или не ОДОУ</v>
      </c>
      <c r="AO252" s="46" t="str">
        <f t="shared" si="1377"/>
        <v xml:space="preserve">Сумма не совпадает или не ОДОУ</v>
      </c>
      <c r="AP252" s="46" t="str">
        <f t="shared" si="1378"/>
        <v/>
      </c>
      <c r="AQ252" s="87"/>
    </row>
    <row r="253" ht="94.5">
      <c r="A253" s="46">
        <v>206</v>
      </c>
      <c r="B253" s="72" t="s">
        <v>261</v>
      </c>
      <c r="C253" s="125">
        <f>2022!B251</f>
        <v>7.2000000000000002</v>
      </c>
      <c r="D253" s="126">
        <f>2022!AM251</f>
        <v>61</v>
      </c>
      <c r="E253" s="126">
        <f>2022!AN251</f>
        <v>72</v>
      </c>
      <c r="F253" s="125">
        <f>2022!AQ251</f>
        <v>10</v>
      </c>
      <c r="G253" s="59">
        <f>2021!AX196</f>
        <v>7</v>
      </c>
      <c r="H253" s="127">
        <f t="shared" si="1383"/>
        <v>11.475409836065573</v>
      </c>
      <c r="I253" s="59"/>
      <c r="J253" s="59">
        <f>2021!BA196</f>
        <v>0</v>
      </c>
      <c r="K253" s="59"/>
      <c r="L253" s="59"/>
      <c r="M253" s="59"/>
      <c r="N253" s="59">
        <f>2021!BC196</f>
        <v>0</v>
      </c>
      <c r="O253" s="59">
        <f>'Добыча 2021'!F212</f>
        <v>7</v>
      </c>
      <c r="P253" s="59"/>
      <c r="Q253" s="59"/>
      <c r="R253" s="59"/>
      <c r="S253" s="59">
        <f>'Добыча 2021'!H212</f>
        <v>4</v>
      </c>
      <c r="T253" s="59">
        <f>'Добыча 2021'!G212</f>
        <v>3</v>
      </c>
      <c r="U253" s="59">
        <f t="shared" si="1379"/>
        <v>100</v>
      </c>
      <c r="V253" s="127">
        <f>2022!AU251</f>
        <v>8.6400000000000006</v>
      </c>
      <c r="W253" s="59">
        <f t="shared" si="1380"/>
        <v>12.000000000000002</v>
      </c>
      <c r="X253" s="59">
        <f>2022!AX251</f>
        <v>8</v>
      </c>
      <c r="Y253" s="127">
        <f t="shared" si="1381"/>
        <v>11.111111111111111</v>
      </c>
      <c r="Z253" s="59"/>
      <c r="AA253" s="59">
        <f>2022!BA251</f>
        <v>0</v>
      </c>
      <c r="AB253" s="59"/>
      <c r="AC253" s="59"/>
      <c r="AD253" s="59"/>
      <c r="AE253" s="128">
        <f>2022!BC251</f>
        <v>0</v>
      </c>
      <c r="AF253" s="115" t="str">
        <f t="shared" si="1369"/>
        <v/>
      </c>
      <c r="AG253" s="203"/>
      <c r="AH253" s="204">
        <f t="shared" si="1370"/>
        <v>10</v>
      </c>
      <c r="AI253" s="204">
        <f t="shared" si="1371"/>
        <v>8</v>
      </c>
      <c r="AJ253" s="205">
        <f t="shared" si="1372"/>
        <v>12</v>
      </c>
      <c r="AK253" s="205" t="str">
        <f t="shared" si="1373"/>
        <v/>
      </c>
      <c r="AL253" s="205">
        <f t="shared" si="1374"/>
        <v>2</v>
      </c>
      <c r="AM253" s="205">
        <f t="shared" si="1375"/>
        <v>8</v>
      </c>
      <c r="AN253" s="206" t="str">
        <f t="shared" si="1376"/>
        <v xml:space="preserve">Вне норматива или не ОДОУ</v>
      </c>
      <c r="AO253" s="46" t="str">
        <f t="shared" si="1377"/>
        <v xml:space="preserve">Сумма не совпадает или не ОДОУ</v>
      </c>
      <c r="AP253" s="46" t="str">
        <f t="shared" si="1378"/>
        <v/>
      </c>
      <c r="AQ253" s="87"/>
    </row>
    <row r="254" ht="94.5">
      <c r="A254" s="46">
        <v>207</v>
      </c>
      <c r="B254" s="72" t="s">
        <v>259</v>
      </c>
      <c r="C254" s="125">
        <f>2022!B252</f>
        <v>9.4000000000000004</v>
      </c>
      <c r="D254" s="126">
        <f>2022!AM252</f>
        <v>79</v>
      </c>
      <c r="E254" s="126">
        <f>2022!AN252</f>
        <v>62</v>
      </c>
      <c r="F254" s="125">
        <f>2022!AQ252</f>
        <v>6.5957446808510634</v>
      </c>
      <c r="G254" s="59">
        <f>2021!AX197</f>
        <v>7</v>
      </c>
      <c r="H254" s="127">
        <f t="shared" si="1383"/>
        <v>8.8607594936708853</v>
      </c>
      <c r="I254" s="59"/>
      <c r="J254" s="59">
        <f>2021!BA197</f>
        <v>0</v>
      </c>
      <c r="K254" s="59"/>
      <c r="L254" s="59"/>
      <c r="M254" s="59"/>
      <c r="N254" s="59">
        <f>2021!BC197</f>
        <v>0</v>
      </c>
      <c r="O254" s="59">
        <f>'Добыча 2021'!F213</f>
        <v>3</v>
      </c>
      <c r="P254" s="59"/>
      <c r="Q254" s="59"/>
      <c r="R254" s="59"/>
      <c r="S254" s="59">
        <f>'Добыча 2021'!H213</f>
        <v>3</v>
      </c>
      <c r="T254" s="59">
        <f>'Добыча 2021'!G213</f>
        <v>0</v>
      </c>
      <c r="U254" s="59">
        <f t="shared" si="1379"/>
        <v>42.857142857142854</v>
      </c>
      <c r="V254" s="127">
        <f>2022!AU252</f>
        <v>6.2000000000000002</v>
      </c>
      <c r="W254" s="59">
        <f t="shared" si="1380"/>
        <v>10</v>
      </c>
      <c r="X254" s="59">
        <f>2022!AX252</f>
        <v>4</v>
      </c>
      <c r="Y254" s="127">
        <f t="shared" si="1381"/>
        <v>6.4516129032258061</v>
      </c>
      <c r="Z254" s="59"/>
      <c r="AA254" s="59">
        <f>2022!BA252</f>
        <v>0</v>
      </c>
      <c r="AB254" s="59"/>
      <c r="AC254" s="59"/>
      <c r="AD254" s="59"/>
      <c r="AE254" s="128">
        <f>2022!BC252</f>
        <v>0</v>
      </c>
      <c r="AF254" s="115" t="str">
        <f t="shared" si="1369"/>
        <v/>
      </c>
      <c r="AG254" s="203"/>
      <c r="AH254" s="204">
        <f t="shared" si="1370"/>
        <v>6.5957446808510634</v>
      </c>
      <c r="AI254" s="204">
        <f t="shared" si="1371"/>
        <v>6</v>
      </c>
      <c r="AJ254" s="205">
        <f t="shared" si="1372"/>
        <v>10</v>
      </c>
      <c r="AK254" s="205" t="str">
        <f t="shared" si="1373"/>
        <v/>
      </c>
      <c r="AL254" s="205">
        <f t="shared" si="1374"/>
        <v>1</v>
      </c>
      <c r="AM254" s="205">
        <f t="shared" si="1375"/>
        <v>4</v>
      </c>
      <c r="AN254" s="206" t="str">
        <f t="shared" si="1376"/>
        <v xml:space="preserve">Вне норматива или не ОДОУ</v>
      </c>
      <c r="AO254" s="46" t="str">
        <f t="shared" si="1377"/>
        <v xml:space="preserve">Сумма не совпадает или не ОДОУ</v>
      </c>
      <c r="AP254" s="46" t="str">
        <f t="shared" si="1378"/>
        <v/>
      </c>
      <c r="AQ254" s="87"/>
    </row>
    <row r="255" ht="94.5">
      <c r="A255" s="46">
        <v>208</v>
      </c>
      <c r="B255" s="72" t="s">
        <v>255</v>
      </c>
      <c r="C255" s="125">
        <f>2022!B253</f>
        <v>29.600000000000001</v>
      </c>
      <c r="D255" s="126">
        <f>2022!AM253</f>
        <v>369</v>
      </c>
      <c r="E255" s="126">
        <f>2022!AN253</f>
        <v>497</v>
      </c>
      <c r="F255" s="125">
        <f>2022!AQ253</f>
        <v>16.79054054054054</v>
      </c>
      <c r="G255" s="59">
        <f>2021!AX198</f>
        <v>29</v>
      </c>
      <c r="H255" s="127">
        <f t="shared" si="1383"/>
        <v>7.8590785907859075</v>
      </c>
      <c r="I255" s="59"/>
      <c r="J255" s="59">
        <f>2021!BA198</f>
        <v>0</v>
      </c>
      <c r="K255" s="59"/>
      <c r="L255" s="59"/>
      <c r="M255" s="59"/>
      <c r="N255" s="59">
        <f>2021!BC198</f>
        <v>0</v>
      </c>
      <c r="O255" s="59">
        <f>'Добыча 2021'!F214</f>
        <v>29</v>
      </c>
      <c r="P255" s="59"/>
      <c r="Q255" s="59"/>
      <c r="R255" s="59"/>
      <c r="S255" s="59">
        <f>'Добыча 2021'!H214</f>
        <v>19</v>
      </c>
      <c r="T255" s="59">
        <f>'Добыча 2021'!G214</f>
        <v>10</v>
      </c>
      <c r="U255" s="59">
        <f t="shared" si="1379"/>
        <v>100</v>
      </c>
      <c r="V255" s="127">
        <f>2022!AV253</f>
        <v>124.25</v>
      </c>
      <c r="W255" s="59">
        <f t="shared" si="1380"/>
        <v>25</v>
      </c>
      <c r="X255" s="59">
        <f>2022!AX253</f>
        <v>69</v>
      </c>
      <c r="Y255" s="127">
        <f t="shared" si="1381"/>
        <v>13.883299798792756</v>
      </c>
      <c r="Z255" s="59"/>
      <c r="AA255" s="59">
        <f>2022!BA253</f>
        <v>0</v>
      </c>
      <c r="AB255" s="59"/>
      <c r="AC255" s="59"/>
      <c r="AD255" s="59"/>
      <c r="AE255" s="128">
        <f>2022!BC253</f>
        <v>0</v>
      </c>
      <c r="AF255" s="115" t="str">
        <f t="shared" si="1369"/>
        <v/>
      </c>
      <c r="AG255" s="203"/>
      <c r="AH255" s="204">
        <f t="shared" si="1370"/>
        <v>16.79054054054054</v>
      </c>
      <c r="AI255" s="204">
        <f t="shared" si="1371"/>
        <v>124</v>
      </c>
      <c r="AJ255" s="205">
        <f t="shared" si="1372"/>
        <v>25</v>
      </c>
      <c r="AK255" s="205" t="str">
        <f t="shared" si="1373"/>
        <v/>
      </c>
      <c r="AL255" s="205">
        <f t="shared" si="1374"/>
        <v>20</v>
      </c>
      <c r="AM255" s="205">
        <f t="shared" si="1375"/>
        <v>69</v>
      </c>
      <c r="AN255" s="206" t="str">
        <f t="shared" si="1376"/>
        <v xml:space="preserve">Вне норматива или не ОДОУ</v>
      </c>
      <c r="AO255" s="46" t="str">
        <f t="shared" si="1377"/>
        <v xml:space="preserve">Сумма не совпадает или не ОДОУ</v>
      </c>
      <c r="AP255" s="46" t="str">
        <f t="shared" si="1378"/>
        <v/>
      </c>
      <c r="AQ255" s="87"/>
    </row>
    <row r="256" ht="34.5" customHeight="1">
      <c r="A256" s="46">
        <v>209</v>
      </c>
      <c r="B256" s="72" t="s">
        <v>263</v>
      </c>
      <c r="C256" s="125">
        <f>2022!B254</f>
        <v>23.164000000000001</v>
      </c>
      <c r="D256" s="126">
        <f>2022!AM254</f>
        <v>338</v>
      </c>
      <c r="E256" s="126">
        <f>2022!AN254</f>
        <v>313</v>
      </c>
      <c r="F256" s="125">
        <f>2022!AQ254</f>
        <v>13.512346744949058</v>
      </c>
      <c r="G256" s="59">
        <f>2021!AX199</f>
        <v>54</v>
      </c>
      <c r="H256" s="127">
        <f t="shared" si="1383"/>
        <v>15.976331360946746</v>
      </c>
      <c r="I256" s="59"/>
      <c r="J256" s="59">
        <f>2021!BA199</f>
        <v>0</v>
      </c>
      <c r="K256" s="59"/>
      <c r="L256" s="59"/>
      <c r="M256" s="59"/>
      <c r="N256" s="59">
        <f>2021!BC199</f>
        <v>0</v>
      </c>
      <c r="O256" s="59">
        <f>'Добыча 2021'!F215</f>
        <v>54</v>
      </c>
      <c r="P256" s="59"/>
      <c r="Q256" s="59"/>
      <c r="R256" s="59"/>
      <c r="S256" s="59">
        <f>'Добыча 2021'!H215</f>
        <v>30</v>
      </c>
      <c r="T256" s="59">
        <f>'Добыча 2021'!G215</f>
        <v>24</v>
      </c>
      <c r="U256" s="59">
        <f t="shared" si="1379"/>
        <v>100</v>
      </c>
      <c r="V256" s="127">
        <f>2022!AV254</f>
        <v>62.600000000000001</v>
      </c>
      <c r="W256" s="59">
        <f t="shared" si="1380"/>
        <v>20</v>
      </c>
      <c r="X256" s="59">
        <f>2022!AX254</f>
        <v>54</v>
      </c>
      <c r="Y256" s="127">
        <f t="shared" si="1381"/>
        <v>17.252396166134183</v>
      </c>
      <c r="Z256" s="59"/>
      <c r="AA256" s="59">
        <f>2022!BA254</f>
        <v>0</v>
      </c>
      <c r="AB256" s="59"/>
      <c r="AC256" s="59"/>
      <c r="AD256" s="59"/>
      <c r="AE256" s="128">
        <f>2022!BC254</f>
        <v>0</v>
      </c>
      <c r="AF256" s="115" t="str">
        <f t="shared" si="1369"/>
        <v/>
      </c>
      <c r="AG256" s="203"/>
      <c r="AH256" s="204">
        <f t="shared" si="1370"/>
        <v>13.512346744949058</v>
      </c>
      <c r="AI256" s="204">
        <f t="shared" si="1371"/>
        <v>62</v>
      </c>
      <c r="AJ256" s="205">
        <f t="shared" si="1372"/>
        <v>20</v>
      </c>
      <c r="AK256" s="205" t="str">
        <f t="shared" si="1373"/>
        <v/>
      </c>
      <c r="AL256" s="205">
        <f t="shared" si="1374"/>
        <v>16</v>
      </c>
      <c r="AM256" s="205">
        <f t="shared" si="1375"/>
        <v>54</v>
      </c>
      <c r="AN256" s="206" t="str">
        <f t="shared" si="1376"/>
        <v xml:space="preserve">Вне норматива или не ОДОУ</v>
      </c>
      <c r="AO256" s="46" t="str">
        <f t="shared" si="1377"/>
        <v xml:space="preserve">Сумма не совпадает или не ОДОУ</v>
      </c>
      <c r="AP256" s="46" t="str">
        <f t="shared" si="1378"/>
        <v/>
      </c>
      <c r="AQ256" s="87"/>
    </row>
    <row r="257" ht="94.5">
      <c r="A257" s="46">
        <v>210</v>
      </c>
      <c r="B257" s="72" t="s">
        <v>260</v>
      </c>
      <c r="C257" s="125">
        <f>2022!B255</f>
        <v>11.4</v>
      </c>
      <c r="D257" s="126">
        <f>2022!AM255</f>
        <v>80</v>
      </c>
      <c r="E257" s="126">
        <f>2022!AN255</f>
        <v>84</v>
      </c>
      <c r="F257" s="125">
        <f>2022!AQ255</f>
        <v>7.3684210526315788</v>
      </c>
      <c r="G257" s="59">
        <f>2021!AX200</f>
        <v>8</v>
      </c>
      <c r="H257" s="127">
        <f t="shared" si="1383"/>
        <v>10</v>
      </c>
      <c r="I257" s="59"/>
      <c r="J257" s="59">
        <f>2021!BA200</f>
        <v>0</v>
      </c>
      <c r="K257" s="59"/>
      <c r="L257" s="59"/>
      <c r="M257" s="59"/>
      <c r="N257" s="59">
        <f>2021!BC200</f>
        <v>0</v>
      </c>
      <c r="O257" s="59">
        <f>'Добыча 2021'!F216</f>
        <v>8</v>
      </c>
      <c r="P257" s="59"/>
      <c r="Q257" s="59"/>
      <c r="R257" s="59"/>
      <c r="S257" s="59">
        <f>'Добыча 2021'!H216</f>
        <v>4</v>
      </c>
      <c r="T257" s="59">
        <f>'Добыча 2021'!G216</f>
        <v>4</v>
      </c>
      <c r="U257" s="59">
        <f t="shared" si="1379"/>
        <v>100</v>
      </c>
      <c r="V257" s="127">
        <f>2022!AU255</f>
        <v>8.4000000000000004</v>
      </c>
      <c r="W257" s="59">
        <f t="shared" si="1380"/>
        <v>10</v>
      </c>
      <c r="X257" s="59">
        <f>2022!AX255</f>
        <v>8</v>
      </c>
      <c r="Y257" s="127">
        <f t="shared" si="1381"/>
        <v>9.5238095238095237</v>
      </c>
      <c r="Z257" s="59"/>
      <c r="AA257" s="59">
        <f>2022!BA255</f>
        <v>0</v>
      </c>
      <c r="AB257" s="59"/>
      <c r="AC257" s="59"/>
      <c r="AD257" s="59"/>
      <c r="AE257" s="128">
        <f>2022!BC255</f>
        <v>0</v>
      </c>
      <c r="AF257" s="115" t="str">
        <f t="shared" si="1369"/>
        <v/>
      </c>
      <c r="AG257" s="203"/>
      <c r="AH257" s="204">
        <f t="shared" si="1370"/>
        <v>7.3684210526315788</v>
      </c>
      <c r="AI257" s="204">
        <f t="shared" si="1371"/>
        <v>8</v>
      </c>
      <c r="AJ257" s="205">
        <f t="shared" si="1372"/>
        <v>10</v>
      </c>
      <c r="AK257" s="205" t="str">
        <f t="shared" si="1373"/>
        <v/>
      </c>
      <c r="AL257" s="205">
        <f t="shared" si="1374"/>
        <v>2</v>
      </c>
      <c r="AM257" s="205">
        <f t="shared" si="1375"/>
        <v>8</v>
      </c>
      <c r="AN257" s="206" t="str">
        <f t="shared" si="1376"/>
        <v xml:space="preserve">Вне норматива или не ОДОУ</v>
      </c>
      <c r="AO257" s="46" t="str">
        <f t="shared" si="1377"/>
        <v xml:space="preserve">Сумма не совпадает или не ОДОУ</v>
      </c>
      <c r="AP257" s="46" t="str">
        <f t="shared" si="1378"/>
        <v/>
      </c>
      <c r="AQ257" s="87"/>
    </row>
    <row r="258" ht="123.75" customHeight="1">
      <c r="A258" s="46">
        <v>211</v>
      </c>
      <c r="B258" s="72" t="s">
        <v>1017</v>
      </c>
      <c r="C258" s="125">
        <f>2022!B256</f>
        <v>23.773</v>
      </c>
      <c r="D258" s="126">
        <f>2022!AM256</f>
        <v>221</v>
      </c>
      <c r="E258" s="126">
        <f>2022!AN256</f>
        <v>248</v>
      </c>
      <c r="F258" s="125">
        <f>2022!AQ256</f>
        <v>10.432002692129727</v>
      </c>
      <c r="G258" s="59">
        <f>2021!AX201</f>
        <v>22</v>
      </c>
      <c r="H258" s="127">
        <f t="shared" si="1383"/>
        <v>9.9547511312217196</v>
      </c>
      <c r="I258" s="59"/>
      <c r="J258" s="59">
        <f>2021!BA201</f>
        <v>0</v>
      </c>
      <c r="K258" s="59"/>
      <c r="L258" s="59"/>
      <c r="M258" s="59"/>
      <c r="N258" s="59">
        <f>2021!BC201</f>
        <v>0</v>
      </c>
      <c r="O258" s="59">
        <f>'Добыча 2021'!F217</f>
        <v>22</v>
      </c>
      <c r="P258" s="59"/>
      <c r="Q258" s="59"/>
      <c r="R258" s="59"/>
      <c r="S258" s="59">
        <f>'Добыча 2021'!H217</f>
        <v>15</v>
      </c>
      <c r="T258" s="59">
        <f>'Добыча 2021'!G217</f>
        <v>7</v>
      </c>
      <c r="U258" s="59">
        <f t="shared" si="1379"/>
        <v>100</v>
      </c>
      <c r="V258" s="127">
        <f>2022!AU256</f>
        <v>37.199999999999996</v>
      </c>
      <c r="W258" s="59">
        <f t="shared" si="1380"/>
        <v>15</v>
      </c>
      <c r="X258" s="59">
        <f>2022!AX256</f>
        <v>36</v>
      </c>
      <c r="Y258" s="127">
        <f t="shared" si="1381"/>
        <v>14.516129032258066</v>
      </c>
      <c r="Z258" s="59"/>
      <c r="AA258" s="59">
        <f>2022!BA256</f>
        <v>0</v>
      </c>
      <c r="AB258" s="59"/>
      <c r="AC258" s="59"/>
      <c r="AD258" s="59"/>
      <c r="AE258" s="128">
        <f>2022!BC256</f>
        <v>0</v>
      </c>
      <c r="AF258" s="115" t="str">
        <f t="shared" si="1369"/>
        <v/>
      </c>
      <c r="AG258" s="203"/>
      <c r="AH258" s="204">
        <f t="shared" si="1370"/>
        <v>10.432002692129727</v>
      </c>
      <c r="AI258" s="204">
        <f t="shared" si="1371"/>
        <v>37</v>
      </c>
      <c r="AJ258" s="205">
        <f t="shared" si="1372"/>
        <v>15</v>
      </c>
      <c r="AK258" s="205" t="str">
        <f t="shared" si="1373"/>
        <v/>
      </c>
      <c r="AL258" s="205">
        <f t="shared" si="1374"/>
        <v>10</v>
      </c>
      <c r="AM258" s="205">
        <f t="shared" si="1375"/>
        <v>36</v>
      </c>
      <c r="AN258" s="206" t="str">
        <f t="shared" si="1376"/>
        <v xml:space="preserve">Вне норматива или не ОДОУ</v>
      </c>
      <c r="AO258" s="46" t="str">
        <f t="shared" si="1377"/>
        <v xml:space="preserve">Сумма не совпадает или не ОДОУ</v>
      </c>
      <c r="AP258" s="46" t="str">
        <f t="shared" si="1378"/>
        <v/>
      </c>
      <c r="AQ258" s="87"/>
    </row>
    <row r="259" ht="94.5">
      <c r="A259" s="46">
        <v>212</v>
      </c>
      <c r="B259" s="72" t="s">
        <v>367</v>
      </c>
      <c r="C259" s="125">
        <f>2022!B257</f>
        <v>12.676</v>
      </c>
      <c r="D259" s="126">
        <f>2022!AM257</f>
        <v>75</v>
      </c>
      <c r="E259" s="126">
        <f>2022!AN257</f>
        <v>118</v>
      </c>
      <c r="F259" s="125">
        <f>2022!AQ257</f>
        <v>9.3089302619122751</v>
      </c>
      <c r="G259" s="59">
        <f>2021!AX202</f>
        <v>6</v>
      </c>
      <c r="H259" s="127">
        <f t="shared" si="1383"/>
        <v>8</v>
      </c>
      <c r="I259" s="59"/>
      <c r="J259" s="59">
        <f>2021!BA202</f>
        <v>0</v>
      </c>
      <c r="K259" s="59"/>
      <c r="L259" s="59"/>
      <c r="M259" s="59"/>
      <c r="N259" s="59">
        <f>2021!BC202</f>
        <v>0</v>
      </c>
      <c r="O259" s="59">
        <f>'Добыча 2021'!F218</f>
        <v>6</v>
      </c>
      <c r="P259" s="59"/>
      <c r="Q259" s="59"/>
      <c r="R259" s="59"/>
      <c r="S259" s="59">
        <f>'Добыча 2021'!H218</f>
        <v>3</v>
      </c>
      <c r="T259" s="59">
        <f>'Добыча 2021'!G218</f>
        <v>3</v>
      </c>
      <c r="U259" s="59">
        <f t="shared" si="1379"/>
        <v>100</v>
      </c>
      <c r="V259" s="127">
        <f>2022!AU257</f>
        <v>14.16</v>
      </c>
      <c r="W259" s="59">
        <f t="shared" si="1380"/>
        <v>12</v>
      </c>
      <c r="X259" s="59">
        <f>2022!AX257</f>
        <v>14</v>
      </c>
      <c r="Y259" s="127">
        <f t="shared" si="1381"/>
        <v>11.864406779661017</v>
      </c>
      <c r="Z259" s="59"/>
      <c r="AA259" s="59">
        <f>2022!BA257</f>
        <v>0</v>
      </c>
      <c r="AB259" s="59"/>
      <c r="AC259" s="59"/>
      <c r="AD259" s="59"/>
      <c r="AE259" s="128">
        <f>2022!BC257</f>
        <v>0</v>
      </c>
      <c r="AF259" s="115" t="str">
        <f t="shared" si="1369"/>
        <v/>
      </c>
      <c r="AG259" s="203"/>
      <c r="AH259" s="204">
        <f t="shared" si="1370"/>
        <v>9.3089302619122751</v>
      </c>
      <c r="AI259" s="204">
        <f t="shared" si="1371"/>
        <v>14</v>
      </c>
      <c r="AJ259" s="205">
        <f t="shared" si="1372"/>
        <v>12</v>
      </c>
      <c r="AK259" s="205" t="str">
        <f t="shared" si="1373"/>
        <v/>
      </c>
      <c r="AL259" s="205">
        <f t="shared" si="1374"/>
        <v>4</v>
      </c>
      <c r="AM259" s="205">
        <f t="shared" si="1375"/>
        <v>14</v>
      </c>
      <c r="AN259" s="206" t="str">
        <f t="shared" si="1376"/>
        <v xml:space="preserve">Вне норматива или не ОДОУ</v>
      </c>
      <c r="AO259" s="46" t="str">
        <f t="shared" si="1377"/>
        <v xml:space="preserve">Сумма не совпадает или не ОДОУ</v>
      </c>
      <c r="AP259" s="46" t="str">
        <f t="shared" si="1378"/>
        <v/>
      </c>
      <c r="AQ259" s="87"/>
    </row>
    <row r="260" ht="48" customHeight="1">
      <c r="A260" s="46">
        <v>213</v>
      </c>
      <c r="B260" s="72" t="s">
        <v>368</v>
      </c>
      <c r="C260" s="125">
        <f>2022!B258</f>
        <v>40.100000000000001</v>
      </c>
      <c r="D260" s="126">
        <f>2022!AM258</f>
        <v>567</v>
      </c>
      <c r="E260" s="126">
        <f>2022!AN258</f>
        <v>546</v>
      </c>
      <c r="F260" s="125">
        <f>2022!AQ258</f>
        <v>13.615960099750623</v>
      </c>
      <c r="G260" s="59">
        <f>2021!AX203</f>
        <v>102</v>
      </c>
      <c r="H260" s="127">
        <f t="shared" si="1383"/>
        <v>17.989417989417987</v>
      </c>
      <c r="I260" s="59"/>
      <c r="J260" s="59">
        <f>2021!BA203</f>
        <v>0</v>
      </c>
      <c r="K260" s="59"/>
      <c r="L260" s="59"/>
      <c r="M260" s="59"/>
      <c r="N260" s="59">
        <f>2021!BC203</f>
        <v>0</v>
      </c>
      <c r="O260" s="59">
        <f>'Добыча 2021'!F219</f>
        <v>96</v>
      </c>
      <c r="P260" s="59"/>
      <c r="Q260" s="59"/>
      <c r="R260" s="59"/>
      <c r="S260" s="59">
        <f>'Добыча 2021'!H219</f>
        <v>68</v>
      </c>
      <c r="T260" s="59">
        <f>'Добыча 2021'!G219</f>
        <v>28</v>
      </c>
      <c r="U260" s="59">
        <f t="shared" si="1379"/>
        <v>94.117647058823522</v>
      </c>
      <c r="V260" s="127">
        <f>2022!AV258</f>
        <v>109.2</v>
      </c>
      <c r="W260" s="59">
        <f t="shared" si="1380"/>
        <v>20</v>
      </c>
      <c r="X260" s="59">
        <f>2022!AX258</f>
        <v>109</v>
      </c>
      <c r="Y260" s="127">
        <f t="shared" si="1381"/>
        <v>19.963369963369964</v>
      </c>
      <c r="Z260" s="59"/>
      <c r="AA260" s="59">
        <f>2022!BA258</f>
        <v>0</v>
      </c>
      <c r="AB260" s="59"/>
      <c r="AC260" s="59"/>
      <c r="AD260" s="59"/>
      <c r="AE260" s="128">
        <f>2022!BC258</f>
        <v>0</v>
      </c>
      <c r="AF260" s="115" t="str">
        <f t="shared" si="1369"/>
        <v/>
      </c>
      <c r="AG260" s="203"/>
      <c r="AH260" s="204">
        <f t="shared" si="1370"/>
        <v>13.615960099750623</v>
      </c>
      <c r="AI260" s="204">
        <f t="shared" si="1371"/>
        <v>109</v>
      </c>
      <c r="AJ260" s="205">
        <f t="shared" si="1372"/>
        <v>20</v>
      </c>
      <c r="AK260" s="205" t="str">
        <f t="shared" si="1373"/>
        <v/>
      </c>
      <c r="AL260" s="205">
        <f t="shared" si="1374"/>
        <v>32</v>
      </c>
      <c r="AM260" s="205">
        <f t="shared" si="1375"/>
        <v>109</v>
      </c>
      <c r="AN260" s="206" t="str">
        <f t="shared" si="1376"/>
        <v xml:space="preserve">Вне норматива или не ОДОУ</v>
      </c>
      <c r="AO260" s="46" t="str">
        <f t="shared" si="1377"/>
        <v xml:space="preserve">Сумма не совпадает или не ОДОУ</v>
      </c>
      <c r="AP260" s="46" t="str">
        <f t="shared" si="1378"/>
        <v/>
      </c>
      <c r="AQ260" s="87"/>
    </row>
    <row r="261" ht="94.5">
      <c r="A261" s="46">
        <v>214</v>
      </c>
      <c r="B261" s="64" t="s">
        <v>264</v>
      </c>
      <c r="C261" s="125">
        <f>2022!B259</f>
        <v>34.82</v>
      </c>
      <c r="D261" s="126">
        <f>2022!AM259</f>
        <v>301</v>
      </c>
      <c r="E261" s="126">
        <f>2022!AN259</f>
        <v>404</v>
      </c>
      <c r="F261" s="125">
        <f>2022!AQ259</f>
        <v>11.602527283170591</v>
      </c>
      <c r="G261" s="59">
        <f>2021!AX204</f>
        <v>36</v>
      </c>
      <c r="H261" s="127">
        <f t="shared" si="1383"/>
        <v>11.960132890365449</v>
      </c>
      <c r="I261" s="59"/>
      <c r="J261" s="59">
        <f>2021!BA204</f>
        <v>0</v>
      </c>
      <c r="K261" s="59"/>
      <c r="L261" s="59"/>
      <c r="M261" s="59"/>
      <c r="N261" s="59">
        <f>2021!BC204</f>
        <v>0</v>
      </c>
      <c r="O261" s="59">
        <f>'Добыча 2021'!F220</f>
        <v>27</v>
      </c>
      <c r="P261" s="59"/>
      <c r="Q261" s="59"/>
      <c r="R261" s="59"/>
      <c r="S261" s="59">
        <f>'Добыча 2021'!H220</f>
        <v>12</v>
      </c>
      <c r="T261" s="59">
        <f>'Добыча 2021'!G220</f>
        <v>15</v>
      </c>
      <c r="U261" s="59">
        <f t="shared" si="1379"/>
        <v>75</v>
      </c>
      <c r="V261" s="127">
        <f>2022!AU259</f>
        <v>60.599999999999994</v>
      </c>
      <c r="W261" s="59">
        <f t="shared" si="1380"/>
        <v>15</v>
      </c>
      <c r="X261" s="59">
        <f>2022!AX259</f>
        <v>60</v>
      </c>
      <c r="Y261" s="127">
        <f t="shared" si="1381"/>
        <v>14.85148514851485</v>
      </c>
      <c r="Z261" s="59"/>
      <c r="AA261" s="59">
        <f>2022!BA259</f>
        <v>0</v>
      </c>
      <c r="AB261" s="59"/>
      <c r="AC261" s="59"/>
      <c r="AD261" s="59"/>
      <c r="AE261" s="128">
        <f>2022!BC259</f>
        <v>0</v>
      </c>
      <c r="AF261" s="115" t="str">
        <f t="shared" si="1369"/>
        <v/>
      </c>
      <c r="AG261" s="203"/>
      <c r="AH261" s="204">
        <f t="shared" si="1370"/>
        <v>11.602527283170591</v>
      </c>
      <c r="AI261" s="204">
        <f t="shared" si="1371"/>
        <v>60</v>
      </c>
      <c r="AJ261" s="205">
        <f t="shared" si="1372"/>
        <v>15</v>
      </c>
      <c r="AK261" s="205" t="str">
        <f t="shared" si="1373"/>
        <v/>
      </c>
      <c r="AL261" s="205">
        <f t="shared" si="1374"/>
        <v>18</v>
      </c>
      <c r="AM261" s="205">
        <f t="shared" si="1375"/>
        <v>60</v>
      </c>
      <c r="AN261" s="206" t="str">
        <f t="shared" si="1376"/>
        <v xml:space="preserve">Вне норматива или не ОДОУ</v>
      </c>
      <c r="AO261" s="46" t="str">
        <f t="shared" si="1377"/>
        <v xml:space="preserve">Сумма не совпадает или не ОДОУ</v>
      </c>
      <c r="AP261" s="46" t="str">
        <f t="shared" si="1378"/>
        <v/>
      </c>
      <c r="AQ261" s="87"/>
    </row>
    <row r="262" ht="47.25">
      <c r="A262" s="46">
        <v>215</v>
      </c>
      <c r="B262" s="72" t="s">
        <v>267</v>
      </c>
      <c r="C262" s="125">
        <f>2022!B260</f>
        <v>179.86000000000001</v>
      </c>
      <c r="D262" s="126">
        <f>2022!AM260</f>
        <v>1283</v>
      </c>
      <c r="E262" s="126">
        <f>2022!AN260</f>
        <v>1103</v>
      </c>
      <c r="F262" s="125">
        <f>2022!AQ260</f>
        <v>6.1325475369732008</v>
      </c>
      <c r="G262" s="59">
        <f>2021!AX205</f>
        <v>125</v>
      </c>
      <c r="H262" s="127">
        <f t="shared" si="1383"/>
        <v>9.7427903351519873</v>
      </c>
      <c r="I262" s="59"/>
      <c r="J262" s="59">
        <f>2021!BA205</f>
        <v>15</v>
      </c>
      <c r="K262" s="59"/>
      <c r="L262" s="59"/>
      <c r="M262" s="59"/>
      <c r="N262" s="59">
        <f>2021!BC205</f>
        <v>38</v>
      </c>
      <c r="O262" s="59">
        <f>'Добыча 2021'!F221</f>
        <v>107</v>
      </c>
      <c r="P262" s="59"/>
      <c r="Q262" s="59"/>
      <c r="R262" s="59"/>
      <c r="S262" s="59">
        <f>'Добыча 2021'!H221</f>
        <v>72</v>
      </c>
      <c r="T262" s="59">
        <f>'Добыча 2021'!G221</f>
        <v>35</v>
      </c>
      <c r="U262" s="59">
        <f t="shared" si="1379"/>
        <v>85.599999999999994</v>
      </c>
      <c r="V262" s="127">
        <f>2022!AU260</f>
        <v>110.30000000000001</v>
      </c>
      <c r="W262" s="59">
        <f t="shared" si="1380"/>
        <v>10</v>
      </c>
      <c r="X262" s="59">
        <f>2022!AX260</f>
        <v>110</v>
      </c>
      <c r="Y262" s="127">
        <f t="shared" si="1381"/>
        <v>9.9728014505893032</v>
      </c>
      <c r="Z262" s="59"/>
      <c r="AA262" s="59">
        <f>2022!BA260</f>
        <v>8</v>
      </c>
      <c r="AB262" s="59"/>
      <c r="AC262" s="59"/>
      <c r="AD262" s="59">
        <f t="shared" si="1382"/>
        <v>62</v>
      </c>
      <c r="AE262" s="128">
        <f>2022!BC260</f>
        <v>40</v>
      </c>
      <c r="AF262" s="115" t="str">
        <f t="shared" si="1369"/>
        <v/>
      </c>
      <c r="AG262" s="203"/>
      <c r="AH262" s="204">
        <f t="shared" si="1370"/>
        <v>6.1325475369732008</v>
      </c>
      <c r="AI262" s="204">
        <f t="shared" si="1371"/>
        <v>110</v>
      </c>
      <c r="AJ262" s="205">
        <f t="shared" si="1372"/>
        <v>10</v>
      </c>
      <c r="AK262" s="205" t="str">
        <f t="shared" si="1373"/>
        <v/>
      </c>
      <c r="AL262" s="205">
        <f t="shared" si="1374"/>
        <v>33</v>
      </c>
      <c r="AM262" s="205">
        <f t="shared" si="1375"/>
        <v>110</v>
      </c>
      <c r="AN262" s="206" t="str">
        <f t="shared" si="1376"/>
        <v/>
      </c>
      <c r="AO262" s="46" t="str">
        <f t="shared" si="1377"/>
        <v/>
      </c>
      <c r="AP262" s="46" t="str">
        <f t="shared" si="1378"/>
        <v/>
      </c>
      <c r="AQ262" s="87"/>
    </row>
    <row r="263" ht="18.75" customHeight="1">
      <c r="A263" s="92" t="s">
        <v>369</v>
      </c>
      <c r="B263" s="93"/>
      <c r="C263" s="167"/>
      <c r="D263" s="167"/>
      <c r="E263" s="59">
        <f>SUM(E16:E262)</f>
        <v>102269</v>
      </c>
      <c r="F263" s="167"/>
      <c r="G263" s="167"/>
      <c r="H263" s="59">
        <f>SUM(H16:H262)</f>
        <v>857.26136172898384</v>
      </c>
      <c r="I263" s="59"/>
      <c r="J263" s="59">
        <f>SUM(J16:J262)</f>
        <v>139</v>
      </c>
      <c r="K263" s="59">
        <f t="shared" ref="K263:AE263" si="1384">SUM(K16:K262)</f>
        <v>0</v>
      </c>
      <c r="L263" s="59">
        <f t="shared" si="1384"/>
        <v>0</v>
      </c>
      <c r="M263" s="59">
        <f t="shared" si="1384"/>
        <v>0</v>
      </c>
      <c r="N263" s="59">
        <f t="shared" si="1384"/>
        <v>380</v>
      </c>
      <c r="O263" s="59">
        <f t="shared" si="1384"/>
        <v>5082</v>
      </c>
      <c r="P263" s="59">
        <f t="shared" si="1384"/>
        <v>0</v>
      </c>
      <c r="Q263" s="59">
        <f t="shared" si="1384"/>
        <v>0</v>
      </c>
      <c r="R263" s="59">
        <f t="shared" si="1384"/>
        <v>0</v>
      </c>
      <c r="S263" s="59">
        <f t="shared" si="1384"/>
        <v>2920</v>
      </c>
      <c r="T263" s="59">
        <f t="shared" si="1384"/>
        <v>2165</v>
      </c>
      <c r="U263" s="59">
        <f t="shared" si="1384"/>
        <v>7421.1274872571803</v>
      </c>
      <c r="V263" s="531">
        <f t="shared" si="1384"/>
        <v>14415.210000000008</v>
      </c>
      <c r="W263" s="59"/>
      <c r="X263" s="59">
        <f t="shared" si="1384"/>
        <v>8316</v>
      </c>
      <c r="Y263" s="59"/>
      <c r="Z263" s="59">
        <f t="shared" si="1384"/>
        <v>25</v>
      </c>
      <c r="AA263" s="59">
        <f t="shared" si="1384"/>
        <v>114</v>
      </c>
      <c r="AB263" s="59">
        <f t="shared" si="1384"/>
        <v>0</v>
      </c>
      <c r="AC263" s="59">
        <f t="shared" si="1384"/>
        <v>0</v>
      </c>
      <c r="AD263" s="59">
        <f t="shared" si="1384"/>
        <v>668</v>
      </c>
      <c r="AE263" s="59">
        <f t="shared" si="1384"/>
        <v>380</v>
      </c>
    </row>
    <row r="264" ht="15.75" hidden="1">
      <c r="A264" s="92" t="s">
        <v>370</v>
      </c>
      <c r="B264" s="93"/>
      <c r="C264" s="59"/>
      <c r="D264" s="59"/>
      <c r="E264" s="59"/>
      <c r="F264" s="59"/>
      <c r="G264" s="59"/>
      <c r="H264" s="59">
        <v>1100</v>
      </c>
      <c r="I264" s="59"/>
      <c r="J264" s="59"/>
      <c r="K264" s="59"/>
      <c r="L264" s="59"/>
    </row>
    <row r="265" ht="15.75" hidden="1">
      <c r="A265" s="92" t="s">
        <v>371</v>
      </c>
      <c r="B265" s="93"/>
      <c r="C265" s="59"/>
      <c r="D265" s="59"/>
      <c r="E265" s="59"/>
      <c r="F265" s="59"/>
      <c r="G265" s="59"/>
      <c r="H265" s="59">
        <f>H264-H263</f>
        <v>242.73863827101616</v>
      </c>
      <c r="I265" s="59"/>
      <c r="J265" s="59"/>
      <c r="K265" s="59"/>
      <c r="L265" s="59"/>
    </row>
    <row r="266" ht="15.75" hidden="1">
      <c r="A266" s="92" t="s">
        <v>293</v>
      </c>
      <c r="B266" s="93"/>
      <c r="C266" s="168"/>
      <c r="D266" s="168"/>
      <c r="E266" s="168"/>
      <c r="F266" s="59"/>
      <c r="G266" s="59"/>
      <c r="H266" s="59"/>
      <c r="I266" s="59"/>
      <c r="J266" s="59"/>
      <c r="K266" s="59"/>
      <c r="L266" s="59"/>
    </row>
    <row r="267" ht="7.5" customHeight="1">
      <c r="F267" s="169"/>
      <c r="G267" s="169"/>
      <c r="H267" s="169"/>
      <c r="I267" s="169"/>
      <c r="J267" s="169"/>
      <c r="K267" s="169"/>
      <c r="L267" s="169"/>
    </row>
    <row r="268" ht="12.75" customHeight="1">
      <c r="A268" s="95"/>
      <c r="B268" s="211"/>
      <c r="C268" s="95"/>
      <c r="D268" s="95"/>
      <c r="F268" s="178"/>
      <c r="G268" s="178"/>
      <c r="H268" s="178"/>
      <c r="I268" s="178"/>
      <c r="J268" s="178"/>
      <c r="K268" s="178"/>
      <c r="L268" s="178"/>
    </row>
    <row r="269" ht="115.5" customHeight="1">
      <c r="A269" s="170" t="s">
        <v>461</v>
      </c>
      <c r="B269" s="170"/>
      <c r="C269" s="170"/>
      <c r="D269" s="171"/>
      <c r="E269" s="212"/>
      <c r="F269" s="174"/>
      <c r="G269" s="173" t="s">
        <v>462</v>
      </c>
      <c r="H269" s="173"/>
      <c r="I269" s="174"/>
      <c r="J269" s="175" t="s">
        <v>463</v>
      </c>
      <c r="K269" s="175"/>
      <c r="L269" s="175"/>
      <c r="M269" s="175"/>
    </row>
    <row r="270" ht="20.25">
      <c r="A270" s="176"/>
      <c r="B270" s="171"/>
      <c r="C270" s="171"/>
      <c r="D270" s="171"/>
      <c r="E270" s="177" t="s">
        <v>464</v>
      </c>
      <c r="F270" s="174"/>
      <c r="G270" s="175"/>
      <c r="H270" s="174"/>
      <c r="I270" s="174"/>
      <c r="J270" s="174"/>
      <c r="K270" s="174"/>
      <c r="L270" s="174"/>
      <c r="M270" s="175"/>
    </row>
    <row r="271" ht="15.75">
      <c r="F271" s="178"/>
      <c r="G271" s="178"/>
      <c r="H271" s="178"/>
      <c r="I271" s="178"/>
      <c r="J271" s="178"/>
      <c r="K271" s="178"/>
      <c r="L271" s="178"/>
    </row>
    <row r="272" ht="15.75">
      <c r="F272" s="178"/>
      <c r="G272" s="178"/>
      <c r="H272" s="178"/>
      <c r="I272" s="178"/>
      <c r="J272" s="178"/>
      <c r="K272" s="178"/>
      <c r="L272" s="178"/>
    </row>
    <row r="273" ht="15.75">
      <c r="F273" s="179"/>
      <c r="G273" s="178"/>
      <c r="H273" s="178"/>
      <c r="I273" s="178"/>
      <c r="J273" s="178"/>
      <c r="K273" s="178"/>
      <c r="L273" s="178"/>
    </row>
    <row r="274" ht="15.75">
      <c r="F274" s="179"/>
      <c r="G274" s="178"/>
      <c r="H274" s="178"/>
      <c r="I274" s="178"/>
      <c r="J274" s="178"/>
      <c r="K274" s="178"/>
      <c r="L274" s="178"/>
    </row>
    <row r="275" ht="15.75">
      <c r="F275" s="179"/>
      <c r="G275" s="178"/>
      <c r="H275" s="178"/>
      <c r="I275" s="178"/>
      <c r="J275" s="178"/>
      <c r="K275" s="178"/>
      <c r="L275" s="178"/>
    </row>
    <row r="276" ht="15.75">
      <c r="F276" s="179"/>
      <c r="G276" s="178"/>
      <c r="H276" s="178"/>
      <c r="I276" s="178"/>
      <c r="J276" s="178"/>
      <c r="K276" s="178"/>
      <c r="L276" s="178"/>
    </row>
    <row r="277" ht="15.75">
      <c r="F277" s="179"/>
      <c r="G277" s="178"/>
      <c r="H277" s="178"/>
      <c r="I277" s="178"/>
      <c r="J277" s="178"/>
      <c r="K277" s="178"/>
      <c r="L277" s="178"/>
    </row>
  </sheetData>
  <mergeCells count="168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J31:J32"/>
    <mergeCell ref="N31:N32"/>
    <mergeCell ref="O31:O32"/>
    <mergeCell ref="S31:S32"/>
    <mergeCell ref="T31:T32"/>
    <mergeCell ref="U31:U32"/>
    <mergeCell ref="D51:D53"/>
    <mergeCell ref="G51:G53"/>
    <mergeCell ref="H51:H53"/>
    <mergeCell ref="J51:J53"/>
    <mergeCell ref="N51:N53"/>
    <mergeCell ref="O51:O53"/>
    <mergeCell ref="S51:S53"/>
    <mergeCell ref="T51:T53"/>
    <mergeCell ref="U51:U53"/>
    <mergeCell ref="D66:D68"/>
    <mergeCell ref="G66:G68"/>
    <mergeCell ref="H66:H68"/>
    <mergeCell ref="J66:J68"/>
    <mergeCell ref="N66:N68"/>
    <mergeCell ref="O66:O68"/>
    <mergeCell ref="S66:S68"/>
    <mergeCell ref="T66:T68"/>
    <mergeCell ref="U66:U68"/>
    <mergeCell ref="D70:D83"/>
    <mergeCell ref="G70:G83"/>
    <mergeCell ref="H70:H83"/>
    <mergeCell ref="J70:J83"/>
    <mergeCell ref="N70:N83"/>
    <mergeCell ref="O70:O83"/>
    <mergeCell ref="S70:S83"/>
    <mergeCell ref="T70:T83"/>
    <mergeCell ref="U70:U83"/>
    <mergeCell ref="D98:D103"/>
    <mergeCell ref="G98:G103"/>
    <mergeCell ref="H98:H103"/>
    <mergeCell ref="J98:J103"/>
    <mergeCell ref="N98:N103"/>
    <mergeCell ref="O98:O103"/>
    <mergeCell ref="S98:S103"/>
    <mergeCell ref="T98:T103"/>
    <mergeCell ref="U98:U103"/>
    <mergeCell ref="D109:D111"/>
    <mergeCell ref="G109:G111"/>
    <mergeCell ref="H109:H111"/>
    <mergeCell ref="J109:J111"/>
    <mergeCell ref="N109:N111"/>
    <mergeCell ref="O109:O111"/>
    <mergeCell ref="S109:S111"/>
    <mergeCell ref="T109:T111"/>
    <mergeCell ref="U109:U111"/>
    <mergeCell ref="D112:D113"/>
    <mergeCell ref="G112:G113"/>
    <mergeCell ref="H112:H113"/>
    <mergeCell ref="J112:J113"/>
    <mergeCell ref="N112:N113"/>
    <mergeCell ref="O112:O113"/>
    <mergeCell ref="S112:S113"/>
    <mergeCell ref="T112:T113"/>
    <mergeCell ref="U112:U113"/>
    <mergeCell ref="D115:D116"/>
    <mergeCell ref="G115:G116"/>
    <mergeCell ref="H115:H116"/>
    <mergeCell ref="J115:J116"/>
    <mergeCell ref="N115:N116"/>
    <mergeCell ref="O115:O116"/>
    <mergeCell ref="S115:S116"/>
    <mergeCell ref="T115:T116"/>
    <mergeCell ref="U115:U116"/>
    <mergeCell ref="D142:D143"/>
    <mergeCell ref="G142:G143"/>
    <mergeCell ref="H142:H143"/>
    <mergeCell ref="J142:J143"/>
    <mergeCell ref="N142:N143"/>
    <mergeCell ref="O142:O143"/>
    <mergeCell ref="S142:S143"/>
    <mergeCell ref="T142:T143"/>
    <mergeCell ref="U142:U143"/>
    <mergeCell ref="D160:D171"/>
    <mergeCell ref="G160:G171"/>
    <mergeCell ref="H160:H171"/>
    <mergeCell ref="J160:J171"/>
    <mergeCell ref="N160:N171"/>
    <mergeCell ref="O160:O171"/>
    <mergeCell ref="S160:S171"/>
    <mergeCell ref="T160:T171"/>
    <mergeCell ref="U160:U171"/>
    <mergeCell ref="D183:D187"/>
    <mergeCell ref="G183:G187"/>
    <mergeCell ref="H183:H187"/>
    <mergeCell ref="J183:J187"/>
    <mergeCell ref="N183:N187"/>
    <mergeCell ref="O183:O187"/>
    <mergeCell ref="S183:S187"/>
    <mergeCell ref="T183:T187"/>
    <mergeCell ref="U183:U187"/>
    <mergeCell ref="D204:D205"/>
    <mergeCell ref="G204:G205"/>
    <mergeCell ref="H204:H205"/>
    <mergeCell ref="J204:J205"/>
    <mergeCell ref="N204:N205"/>
    <mergeCell ref="O204:O205"/>
    <mergeCell ref="S204:S205"/>
    <mergeCell ref="T204:T205"/>
    <mergeCell ref="U204:U205"/>
    <mergeCell ref="D212:D214"/>
    <mergeCell ref="G212:G214"/>
    <mergeCell ref="H212:H214"/>
    <mergeCell ref="J212:J214"/>
    <mergeCell ref="N212:N214"/>
    <mergeCell ref="O212:O214"/>
    <mergeCell ref="S212:S214"/>
    <mergeCell ref="T212:T214"/>
    <mergeCell ref="U212:U214"/>
    <mergeCell ref="D228:D229"/>
    <mergeCell ref="G228:G229"/>
    <mergeCell ref="H228:H229"/>
    <mergeCell ref="J228:J229"/>
    <mergeCell ref="N228:N229"/>
    <mergeCell ref="D238:D239"/>
    <mergeCell ref="G238:G239"/>
    <mergeCell ref="H238:H239"/>
    <mergeCell ref="J238:J239"/>
    <mergeCell ref="N238:N239"/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9:C26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7" fitToWidth="1" horizontalDpi="600" orientation="landscape" pageOrder="downThenOver" paperSize="9" scale="44" useFirstPageNumber="0" usePrinterDefaults="1" verticalDpi="300"/>
  <headerFooter>
    <oddHeader>&amp;C&amp;P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N276" activeCellId="0" sqref="N276:O276"/>
    </sheetView>
  </sheetViews>
  <sheetFormatPr baseColWidth="8" customHeight="1" defaultRowHeight="12.75"/>
  <cols>
    <col bestFit="1" customWidth="1" min="1" max="1" style="532" width="3.85547"/>
    <col bestFit="1" customWidth="1" min="2" max="2" style="533" width="38.140599999999999"/>
    <col bestFit="1" customWidth="1" min="3" max="3" style="533" width="11.710900000000001"/>
    <col bestFit="1" customWidth="1" min="4" max="5" style="533" width="7.4257799999999996"/>
    <col bestFit="1" customWidth="1" min="6" max="6" style="533" width="7.8554700000000004"/>
    <col bestFit="1" customWidth="1" min="7" max="7" style="534" width="5.7109399999999999"/>
    <col bestFit="1" customWidth="1" min="8" max="8" style="535" width="6.5703100000000001"/>
    <col bestFit="1" customWidth="1" min="9" max="9" style="533" width="6.5703100000000001"/>
    <col bestFit="1" customWidth="1" min="10" max="10" style="534" width="10.425800000000001"/>
    <col bestFit="1" customWidth="1" min="11" max="11" style="536" width="7.2851600000000003"/>
    <col bestFit="1" customWidth="1" min="12" max="12" style="536" width="15.140599999999999"/>
    <col bestFit="1" customWidth="1" min="13" max="13" style="536" width="9.2851599999999994"/>
    <col bestFit="1" customWidth="1" min="14" max="14" style="536" width="13.425800000000001"/>
    <col bestFit="1" customWidth="1" min="15" max="15" style="536" width="9.8554700000000004"/>
    <col bestFit="1" customWidth="1" min="16" max="257" style="532" width="9.1406299999999998"/>
  </cols>
  <sheetData>
    <row r="2" ht="17.25">
      <c r="B2" s="537" t="s">
        <v>373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</row>
    <row r="3" ht="17.25">
      <c r="B3" s="538" t="s">
        <v>1030</v>
      </c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</row>
    <row r="4" ht="12.75">
      <c r="B4" s="539" t="s">
        <v>1031</v>
      </c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</row>
    <row r="5" ht="17.25">
      <c r="B5" s="540" t="s">
        <v>1032</v>
      </c>
      <c r="C5" s="540"/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</row>
    <row r="6" ht="12.75">
      <c r="B6" s="539" t="s">
        <v>1033</v>
      </c>
      <c r="C6" s="539"/>
      <c r="D6" s="539"/>
      <c r="E6" s="539"/>
      <c r="F6" s="539"/>
      <c r="G6" s="539"/>
      <c r="H6" s="539"/>
      <c r="I6" s="539"/>
      <c r="J6" s="539"/>
      <c r="K6" s="539"/>
      <c r="L6" s="539"/>
      <c r="M6" s="539"/>
      <c r="N6" s="539"/>
      <c r="O6" s="539"/>
    </row>
    <row r="8" ht="17.25">
      <c r="B8" s="537" t="s">
        <v>374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</row>
    <row r="10" ht="3" customHeight="1"/>
    <row r="11" ht="26.25" customHeight="1">
      <c r="A11" s="541" t="s">
        <v>271</v>
      </c>
      <c r="B11" s="541" t="s">
        <v>1034</v>
      </c>
      <c r="C11" s="541" t="s">
        <v>1035</v>
      </c>
      <c r="D11" s="542" t="s">
        <v>1036</v>
      </c>
      <c r="E11" s="543"/>
      <c r="F11" s="544"/>
      <c r="G11" s="542" t="s">
        <v>1037</v>
      </c>
      <c r="H11" s="543"/>
      <c r="I11" s="544"/>
      <c r="J11" s="545" t="s">
        <v>1038</v>
      </c>
      <c r="K11" s="546"/>
      <c r="L11" s="546"/>
      <c r="M11" s="546"/>
      <c r="N11" s="546"/>
      <c r="O11" s="547"/>
    </row>
    <row r="12" ht="24.75" customHeight="1">
      <c r="A12" s="541"/>
      <c r="B12" s="541"/>
      <c r="C12" s="541"/>
      <c r="D12" s="548"/>
      <c r="E12" s="549"/>
      <c r="F12" s="550"/>
      <c r="G12" s="548"/>
      <c r="H12" s="549"/>
      <c r="I12" s="550"/>
      <c r="J12" s="551" t="s">
        <v>1039</v>
      </c>
      <c r="K12" s="551" t="s">
        <v>1040</v>
      </c>
      <c r="L12" s="552" t="s">
        <v>273</v>
      </c>
      <c r="M12" s="553"/>
      <c r="N12" s="553"/>
      <c r="O12" s="554"/>
    </row>
    <row r="13" ht="24.75" customHeight="1">
      <c r="A13" s="541"/>
      <c r="B13" s="541"/>
      <c r="C13" s="541"/>
      <c r="D13" s="555">
        <v>2020</v>
      </c>
      <c r="E13" s="555">
        <v>2021</v>
      </c>
      <c r="F13" s="555">
        <v>2022</v>
      </c>
      <c r="G13" s="555">
        <v>2020</v>
      </c>
      <c r="H13" s="555">
        <v>2021</v>
      </c>
      <c r="I13" s="555">
        <v>2022</v>
      </c>
      <c r="J13" s="556"/>
      <c r="K13" s="556"/>
      <c r="L13" s="552" t="s">
        <v>1041</v>
      </c>
      <c r="M13" s="553"/>
      <c r="N13" s="554"/>
      <c r="O13" s="557" t="s">
        <v>1042</v>
      </c>
    </row>
    <row r="14" ht="62.25" customHeight="1">
      <c r="A14" s="541"/>
      <c r="B14" s="541"/>
      <c r="C14" s="541"/>
      <c r="D14" s="558"/>
      <c r="E14" s="558"/>
      <c r="F14" s="558"/>
      <c r="G14" s="558"/>
      <c r="H14" s="558"/>
      <c r="I14" s="558"/>
      <c r="J14" s="559"/>
      <c r="K14" s="559"/>
      <c r="L14" s="541" t="s">
        <v>394</v>
      </c>
      <c r="M14" s="541" t="s">
        <v>1043</v>
      </c>
      <c r="N14" s="541" t="s">
        <v>1044</v>
      </c>
      <c r="O14" s="560"/>
    </row>
    <row r="15" ht="25.5" customHeight="1">
      <c r="A15" s="561">
        <v>1</v>
      </c>
      <c r="B15" s="561">
        <v>2</v>
      </c>
      <c r="C15" s="561">
        <v>3</v>
      </c>
      <c r="D15" s="561">
        <v>4</v>
      </c>
      <c r="E15" s="561">
        <v>5</v>
      </c>
      <c r="F15" s="561">
        <v>6</v>
      </c>
      <c r="G15" s="561">
        <v>7</v>
      </c>
      <c r="H15" s="561">
        <v>8</v>
      </c>
      <c r="I15" s="561">
        <v>9</v>
      </c>
      <c r="J15" s="561">
        <v>10</v>
      </c>
      <c r="K15" s="561">
        <v>11</v>
      </c>
      <c r="L15" s="561">
        <v>12</v>
      </c>
      <c r="M15" s="561">
        <v>13</v>
      </c>
      <c r="N15" s="561">
        <v>14</v>
      </c>
      <c r="O15" s="561">
        <v>15</v>
      </c>
    </row>
    <row r="16" ht="17.25" customHeight="1">
      <c r="A16" s="562"/>
      <c r="B16" s="122" t="s">
        <v>23</v>
      </c>
      <c r="C16" s="122"/>
      <c r="D16" s="122"/>
      <c r="E16" s="122"/>
      <c r="F16" s="122"/>
      <c r="G16" s="563"/>
      <c r="H16" s="564"/>
      <c r="I16" s="564"/>
      <c r="J16" s="563"/>
      <c r="K16" s="563"/>
      <c r="L16" s="563"/>
      <c r="M16" s="563"/>
      <c r="N16" s="563"/>
      <c r="O16" s="563"/>
    </row>
    <row r="17" ht="49.5" customHeight="1">
      <c r="A17" s="561">
        <v>1</v>
      </c>
      <c r="B17" s="565" t="s">
        <v>24</v>
      </c>
      <c r="C17" s="566">
        <f>2022!B5</f>
        <v>67.034000000000006</v>
      </c>
      <c r="D17" s="567">
        <f>2022!C5</f>
        <v>33.584346771240234</v>
      </c>
      <c r="E17" s="567">
        <f>2022!D5</f>
        <v>28</v>
      </c>
      <c r="F17" s="567">
        <f>2022!E5</f>
        <v>82</v>
      </c>
      <c r="G17" s="566">
        <f>2022!F5</f>
        <v>0.50103457232365656</v>
      </c>
      <c r="H17" s="566">
        <f>2022!G5</f>
        <v>0.41772341503679367</v>
      </c>
      <c r="I17" s="566">
        <f>2022!H5</f>
        <v>1.2232598382910165</v>
      </c>
      <c r="J17" s="531">
        <f t="shared" ref="J17:J80" si="1385">IF(K17&gt;0,K17/F17*100,0)</f>
        <v>34.146341463414636</v>
      </c>
      <c r="K17" s="568">
        <f>2022!L5</f>
        <v>28</v>
      </c>
      <c r="L17" s="568"/>
      <c r="M17" s="568"/>
      <c r="N17" s="568"/>
      <c r="O17" s="568"/>
    </row>
    <row r="18" ht="33.75" customHeight="1">
      <c r="A18" s="561">
        <v>2</v>
      </c>
      <c r="B18" s="569" t="s">
        <v>25</v>
      </c>
      <c r="C18" s="566">
        <f>2022!B6</f>
        <v>10.308</v>
      </c>
      <c r="D18" s="567">
        <f>2022!C6</f>
        <v>36.139179229736328</v>
      </c>
      <c r="E18" s="567">
        <f>2022!D6</f>
        <v>10</v>
      </c>
      <c r="F18" s="567">
        <f>2022!E6</f>
        <v>16</v>
      </c>
      <c r="G18" s="566">
        <f>2022!F6</f>
        <v>2.8244766716878358</v>
      </c>
      <c r="H18" s="566">
        <f>2022!G6</f>
        <v>0.78155529037687088</v>
      </c>
      <c r="I18" s="566">
        <f>2022!H6</f>
        <v>1.5521924718665114</v>
      </c>
      <c r="J18" s="531">
        <f t="shared" si="1385"/>
        <v>31.25</v>
      </c>
      <c r="K18" s="568">
        <f>2022!L6</f>
        <v>5</v>
      </c>
      <c r="L18" s="568"/>
      <c r="M18" s="568"/>
      <c r="N18" s="568"/>
      <c r="O18" s="568"/>
    </row>
    <row r="19" ht="17.25" customHeight="1">
      <c r="A19" s="562"/>
      <c r="B19" s="122" t="s">
        <v>26</v>
      </c>
      <c r="C19" s="129"/>
      <c r="D19" s="570"/>
      <c r="E19" s="570"/>
      <c r="F19" s="570"/>
      <c r="G19" s="571"/>
      <c r="H19" s="571"/>
      <c r="I19" s="571"/>
      <c r="J19" s="563"/>
      <c r="K19" s="563"/>
      <c r="L19" s="563"/>
      <c r="M19" s="563"/>
      <c r="N19" s="563"/>
      <c r="O19" s="563"/>
    </row>
    <row r="20" ht="48" customHeight="1">
      <c r="A20" s="561">
        <v>3</v>
      </c>
      <c r="B20" s="565" t="s">
        <v>285</v>
      </c>
      <c r="C20" s="566">
        <f>2022!B8</f>
        <v>397.60000000000002</v>
      </c>
      <c r="D20" s="567">
        <f>2022!C8</f>
        <v>310.72442626953125</v>
      </c>
      <c r="E20" s="567">
        <f>2022!D8</f>
        <v>237</v>
      </c>
      <c r="F20" s="567">
        <f>2022!E8</f>
        <v>232</v>
      </c>
      <c r="G20" s="566">
        <f>2022!F8</f>
        <v>0.78150005407352474</v>
      </c>
      <c r="H20" s="566">
        <f>2022!G8</f>
        <v>0.5960764496022084</v>
      </c>
      <c r="I20" s="566">
        <f>2022!H8</f>
        <v>0.58350100603621724</v>
      </c>
      <c r="J20" s="531">
        <f t="shared" si="1385"/>
        <v>14.655172413793101</v>
      </c>
      <c r="K20" s="568">
        <f>2022!L8</f>
        <v>34</v>
      </c>
      <c r="L20" s="568"/>
      <c r="M20" s="568"/>
      <c r="N20" s="568"/>
      <c r="O20" s="568"/>
    </row>
    <row r="21" ht="30">
      <c r="A21" s="561">
        <v>4</v>
      </c>
      <c r="B21" s="572" t="s">
        <v>28</v>
      </c>
      <c r="C21" s="566">
        <f>2022!B9</f>
        <v>236.40000000000001</v>
      </c>
      <c r="D21" s="567">
        <f>2022!C9</f>
        <v>88.037078857421875</v>
      </c>
      <c r="E21" s="567">
        <f>2022!D9</f>
        <v>126</v>
      </c>
      <c r="F21" s="567">
        <f>2022!E9</f>
        <v>123</v>
      </c>
      <c r="G21" s="566">
        <f>2022!F9</f>
        <v>0.37240728058551409</v>
      </c>
      <c r="H21" s="566">
        <f>2022!G9</f>
        <v>0.53299493761904793</v>
      </c>
      <c r="I21" s="566">
        <f>2022!H9</f>
        <v>0.52030456852791873</v>
      </c>
      <c r="J21" s="531">
        <f t="shared" si="1385"/>
        <v>34.959349593495936</v>
      </c>
      <c r="K21" s="568">
        <f>2022!L9</f>
        <v>43</v>
      </c>
      <c r="L21" s="568"/>
      <c r="M21" s="568"/>
      <c r="N21" s="568"/>
      <c r="O21" s="568"/>
    </row>
    <row r="22" ht="17.25" customHeight="1">
      <c r="A22" s="562"/>
      <c r="B22" s="122" t="s">
        <v>46</v>
      </c>
      <c r="C22" s="129"/>
      <c r="D22" s="570"/>
      <c r="E22" s="570"/>
      <c r="F22" s="570"/>
      <c r="G22" s="571"/>
      <c r="H22" s="571"/>
      <c r="I22" s="573"/>
      <c r="J22" s="563"/>
      <c r="K22" s="563"/>
      <c r="L22" s="563"/>
      <c r="M22" s="563"/>
      <c r="N22" s="563"/>
      <c r="O22" s="563"/>
    </row>
    <row r="23" ht="49.5" customHeight="1">
      <c r="A23" s="561">
        <v>5</v>
      </c>
      <c r="B23" s="565" t="s">
        <v>286</v>
      </c>
      <c r="C23" s="566">
        <f>2022!B11</f>
        <v>225.40000000000001</v>
      </c>
      <c r="D23" s="567">
        <f>2022!C11</f>
        <v>427.12786865234375</v>
      </c>
      <c r="E23" s="567">
        <f>2022!D11</f>
        <v>439</v>
      </c>
      <c r="F23" s="567">
        <f>2022!E11</f>
        <v>420</v>
      </c>
      <c r="G23" s="566">
        <f>2022!F11</f>
        <v>1.894977285795773</v>
      </c>
      <c r="H23" s="566">
        <f>2022!G11</f>
        <v>1.9476486774068507</v>
      </c>
      <c r="I23" s="566">
        <f>2022!H11</f>
        <v>1.8633540372670807</v>
      </c>
      <c r="J23" s="531">
        <f t="shared" si="1385"/>
        <v>35</v>
      </c>
      <c r="K23" s="568">
        <f>2022!L11</f>
        <v>147</v>
      </c>
      <c r="L23" s="568"/>
      <c r="M23" s="568"/>
      <c r="N23" s="568"/>
      <c r="O23" s="568"/>
    </row>
    <row r="24" ht="54" customHeight="1">
      <c r="A24" s="561">
        <v>6</v>
      </c>
      <c r="B24" s="565" t="s">
        <v>48</v>
      </c>
      <c r="C24" s="566">
        <f>2022!B12</f>
        <v>358.69999999999999</v>
      </c>
      <c r="D24" s="567">
        <f>2022!C12</f>
        <v>796.95245361328125</v>
      </c>
      <c r="E24" s="567">
        <f>2022!D12</f>
        <v>787</v>
      </c>
      <c r="F24" s="567">
        <f>2022!E12</f>
        <v>775</v>
      </c>
      <c r="G24" s="566">
        <f>2022!F12</f>
        <v>2.2217798341007677</v>
      </c>
      <c r="H24" s="566">
        <f>2022!G12</f>
        <v>2.1940339370430979</v>
      </c>
      <c r="I24" s="566">
        <f>2022!H12</f>
        <v>2.1605798717591305</v>
      </c>
      <c r="J24" s="531">
        <f t="shared" si="1385"/>
        <v>34.967741935483872</v>
      </c>
      <c r="K24" s="568">
        <f>2022!L12</f>
        <v>271</v>
      </c>
      <c r="L24" s="568"/>
      <c r="M24" s="568"/>
      <c r="N24" s="568"/>
      <c r="O24" s="568"/>
    </row>
    <row r="25" ht="30" customHeight="1">
      <c r="A25" s="561">
        <v>7</v>
      </c>
      <c r="B25" s="147" t="s">
        <v>50</v>
      </c>
      <c r="C25" s="566">
        <f>2022!B13</f>
        <v>57.560000000000002</v>
      </c>
      <c r="D25" s="567">
        <f>2022!C13</f>
        <v>192.19845581054688</v>
      </c>
      <c r="E25" s="567">
        <f>2022!D13</f>
        <v>162</v>
      </c>
      <c r="F25" s="567">
        <f>2022!E13</f>
        <v>204</v>
      </c>
      <c r="G25" s="566">
        <f>2022!F13</f>
        <v>3.335504673801752</v>
      </c>
      <c r="H25" s="566">
        <f>2022!G13</f>
        <v>2.8114262971027113</v>
      </c>
      <c r="I25" s="566">
        <f>2022!H13</f>
        <v>3.5441278665740095</v>
      </c>
      <c r="J25" s="531">
        <f t="shared" si="1385"/>
        <v>14.705882352941178</v>
      </c>
      <c r="K25" s="568">
        <f>2022!L13</f>
        <v>30</v>
      </c>
      <c r="L25" s="568"/>
      <c r="M25" s="568"/>
      <c r="N25" s="568"/>
      <c r="O25" s="568"/>
    </row>
    <row r="26" ht="45">
      <c r="A26" s="561">
        <v>8</v>
      </c>
      <c r="B26" s="147" t="s">
        <v>51</v>
      </c>
      <c r="C26" s="566">
        <f>2022!B14</f>
        <v>335.70999999999998</v>
      </c>
      <c r="D26" s="567">
        <f>2022!C14</f>
        <v>1062.795654296875</v>
      </c>
      <c r="E26" s="567">
        <f>2022!D14</f>
        <v>1012</v>
      </c>
      <c r="F26" s="567">
        <f>2022!E14</f>
        <v>1097</v>
      </c>
      <c r="G26" s="566">
        <f>2022!F14</f>
        <v>2.7554268176655565</v>
      </c>
      <c r="H26" s="566">
        <f>2022!G14</f>
        <v>2.6237329144165118</v>
      </c>
      <c r="I26" s="566">
        <f>2022!H14</f>
        <v>3.2677012898036999</v>
      </c>
      <c r="J26" s="531">
        <f t="shared" si="1385"/>
        <v>29.990884229717413</v>
      </c>
      <c r="K26" s="568">
        <f>2022!L14</f>
        <v>329</v>
      </c>
      <c r="L26" s="568"/>
      <c r="M26" s="568"/>
      <c r="N26" s="568"/>
      <c r="O26" s="568"/>
    </row>
    <row r="27" ht="45">
      <c r="A27" s="561">
        <v>9</v>
      </c>
      <c r="B27" s="137" t="s">
        <v>287</v>
      </c>
      <c r="C27" s="566">
        <f>2022!B15</f>
        <v>164.08600000000001</v>
      </c>
      <c r="D27" s="567">
        <f>2022!C15</f>
        <v>350.490966796875</v>
      </c>
      <c r="E27" s="567">
        <f>2022!D15</f>
        <v>363</v>
      </c>
      <c r="F27" s="567">
        <f>2022!E15</f>
        <v>361</v>
      </c>
      <c r="G27" s="566">
        <f>2022!F15</f>
        <v>2.1360199524993631</v>
      </c>
      <c r="H27" s="566">
        <f>2022!G15</f>
        <v>2.2122545691930284</v>
      </c>
      <c r="I27" s="566">
        <f>2022!H15</f>
        <v>2.2000658191436195</v>
      </c>
      <c r="J27" s="531">
        <f t="shared" si="1385"/>
        <v>30.747922437673132</v>
      </c>
      <c r="K27" s="568">
        <f>2022!L15</f>
        <v>111</v>
      </c>
      <c r="L27" s="568"/>
      <c r="M27" s="568"/>
      <c r="N27" s="568"/>
      <c r="O27" s="568"/>
    </row>
    <row r="28" ht="45">
      <c r="A28" s="561">
        <v>10</v>
      </c>
      <c r="B28" s="137" t="s">
        <v>288</v>
      </c>
      <c r="C28" s="566">
        <f>2022!B16</f>
        <v>371.93000000000001</v>
      </c>
      <c r="D28" s="567">
        <f>2022!C16</f>
        <v>623.50482177734375</v>
      </c>
      <c r="E28" s="567">
        <f>2022!D16</f>
        <v>628</v>
      </c>
      <c r="F28" s="567">
        <f>2022!E16</f>
        <v>648</v>
      </c>
      <c r="G28" s="566">
        <f>2022!F16</f>
        <v>1.6764035783505313</v>
      </c>
      <c r="H28" s="566">
        <f>2022!G16</f>
        <v>1.6884896642869691</v>
      </c>
      <c r="I28" s="566">
        <f>2022!H16</f>
        <v>1.7422633291210712</v>
      </c>
      <c r="J28" s="531">
        <f t="shared" si="1385"/>
        <v>34.876543209876544</v>
      </c>
      <c r="K28" s="568">
        <f>2022!L16</f>
        <v>226</v>
      </c>
      <c r="L28" s="568"/>
      <c r="M28" s="568"/>
      <c r="N28" s="568"/>
      <c r="O28" s="568"/>
    </row>
    <row r="29" ht="45">
      <c r="A29" s="561">
        <v>11</v>
      </c>
      <c r="B29" s="137" t="s">
        <v>289</v>
      </c>
      <c r="C29" s="566">
        <f>2022!B17</f>
        <v>291.029</v>
      </c>
      <c r="D29" s="567">
        <f>2022!C17</f>
        <v>383.0174560546875</v>
      </c>
      <c r="E29" s="567">
        <f>2022!D17</f>
        <v>390</v>
      </c>
      <c r="F29" s="567">
        <f>2022!E17</f>
        <v>407</v>
      </c>
      <c r="G29" s="566">
        <f>2022!F17</f>
        <v>1.3160800709866725</v>
      </c>
      <c r="H29" s="566">
        <f>2022!G17</f>
        <v>1.3400726770309836</v>
      </c>
      <c r="I29" s="566">
        <f>2022!H17</f>
        <v>1.3984860615265147</v>
      </c>
      <c r="J29" s="531">
        <f t="shared" si="1385"/>
        <v>34.889434889434888</v>
      </c>
      <c r="K29" s="568">
        <f>2022!L17</f>
        <v>142</v>
      </c>
      <c r="L29" s="568"/>
      <c r="M29" s="568"/>
      <c r="N29" s="568"/>
      <c r="O29" s="568"/>
    </row>
    <row r="30" ht="45">
      <c r="A30" s="561">
        <v>12</v>
      </c>
      <c r="B30" s="137" t="s">
        <v>290</v>
      </c>
      <c r="C30" s="566">
        <f>2022!B18</f>
        <v>170.64400000000001</v>
      </c>
      <c r="D30" s="567">
        <f>2022!C18</f>
        <v>323.96310424804688</v>
      </c>
      <c r="E30" s="567">
        <f>2022!D18</f>
        <v>328</v>
      </c>
      <c r="F30" s="567">
        <f>2022!E18</f>
        <v>318</v>
      </c>
      <c r="G30" s="566">
        <f>2022!F18</f>
        <v>1.8984734861948482</v>
      </c>
      <c r="H30" s="566">
        <f>2022!G18</f>
        <v>1.9221303145531405</v>
      </c>
      <c r="I30" s="566">
        <f>2022!H18</f>
        <v>1.8635287499120976</v>
      </c>
      <c r="J30" s="531">
        <f t="shared" si="1385"/>
        <v>34.905660377358487</v>
      </c>
      <c r="K30" s="568">
        <f>2022!L18</f>
        <v>111</v>
      </c>
      <c r="L30" s="568"/>
      <c r="M30" s="568"/>
      <c r="N30" s="568"/>
      <c r="O30" s="568"/>
    </row>
    <row r="31" ht="30">
      <c r="A31" s="561">
        <v>13</v>
      </c>
      <c r="B31" s="137" t="s">
        <v>291</v>
      </c>
      <c r="C31" s="566">
        <f>2022!B19</f>
        <v>50</v>
      </c>
      <c r="D31" s="567">
        <f>2022!C19</f>
        <v>0</v>
      </c>
      <c r="E31" s="567">
        <f>2022!D19</f>
        <v>0</v>
      </c>
      <c r="F31" s="567">
        <f>2022!E19</f>
        <v>15</v>
      </c>
      <c r="G31" s="566">
        <f>2022!F19</f>
        <v>0</v>
      </c>
      <c r="H31" s="566">
        <f>2022!G19</f>
        <v>0</v>
      </c>
      <c r="I31" s="566">
        <f>2022!H19</f>
        <v>0.29999999999999999</v>
      </c>
      <c r="J31" s="531">
        <f t="shared" si="1385"/>
        <v>33.333333333333329</v>
      </c>
      <c r="K31" s="568">
        <f>2022!L19</f>
        <v>5</v>
      </c>
      <c r="L31" s="568"/>
      <c r="M31" s="568"/>
      <c r="N31" s="568"/>
      <c r="O31" s="568"/>
    </row>
    <row r="32" ht="45">
      <c r="A32" s="574">
        <v>14</v>
      </c>
      <c r="B32" s="137" t="s">
        <v>408</v>
      </c>
      <c r="C32" s="566">
        <f>2022!B20</f>
        <v>434.36000000000001</v>
      </c>
      <c r="D32" s="575">
        <f>2022!C20</f>
        <v>300.2841796875</v>
      </c>
      <c r="E32" s="575">
        <f>2022!D20</f>
        <v>764</v>
      </c>
      <c r="F32" s="567">
        <f>2022!E20</f>
        <v>569</v>
      </c>
      <c r="G32" s="576">
        <f>2022!F20</f>
        <v>0.69133352233146406</v>
      </c>
      <c r="H32" s="576">
        <f>2022!G20</f>
        <v>1.7589298630747185</v>
      </c>
      <c r="I32" s="566">
        <f>2022!H20</f>
        <v>1.3099732940418085</v>
      </c>
      <c r="J32" s="531">
        <f t="shared" si="1385"/>
        <v>34.973637961335676</v>
      </c>
      <c r="K32" s="568">
        <f>2022!L20</f>
        <v>199</v>
      </c>
      <c r="L32" s="568"/>
      <c r="M32" s="568"/>
      <c r="N32" s="568"/>
      <c r="O32" s="568"/>
    </row>
    <row r="33" ht="45">
      <c r="A33" s="562">
        <v>15</v>
      </c>
      <c r="B33" s="141" t="s">
        <v>409</v>
      </c>
      <c r="C33" s="566">
        <f>2022!B21</f>
        <v>182.90000000000001</v>
      </c>
      <c r="D33" s="577"/>
      <c r="E33" s="577"/>
      <c r="F33" s="567">
        <f>2022!E21</f>
        <v>320</v>
      </c>
      <c r="G33" s="578"/>
      <c r="H33" s="578"/>
      <c r="I33" s="566">
        <f>2022!H21</f>
        <v>1.7495899398578458</v>
      </c>
      <c r="J33" s="531">
        <f t="shared" si="1385"/>
        <v>35</v>
      </c>
      <c r="K33" s="568">
        <f>2022!L21</f>
        <v>112</v>
      </c>
      <c r="L33" s="579"/>
      <c r="M33" s="579"/>
      <c r="N33" s="579"/>
      <c r="O33" s="579"/>
    </row>
    <row r="34" ht="15">
      <c r="A34" s="562"/>
      <c r="B34" s="122" t="s">
        <v>35</v>
      </c>
      <c r="C34" s="129"/>
      <c r="D34" s="570"/>
      <c r="E34" s="570"/>
      <c r="F34" s="570"/>
      <c r="G34" s="571"/>
      <c r="H34" s="571"/>
      <c r="I34" s="571"/>
      <c r="J34" s="563"/>
      <c r="K34" s="563"/>
      <c r="L34" s="563"/>
      <c r="M34" s="563"/>
      <c r="N34" s="563"/>
      <c r="O34" s="563"/>
    </row>
    <row r="35" ht="32.25" customHeight="1">
      <c r="A35" s="561">
        <v>16</v>
      </c>
      <c r="B35" s="565" t="s">
        <v>36</v>
      </c>
      <c r="C35" s="566">
        <f>2022!B23</f>
        <v>8592.01953125</v>
      </c>
      <c r="D35" s="567">
        <f>2022!C23</f>
        <v>25009.3984375</v>
      </c>
      <c r="E35" s="567">
        <f>2022!D23</f>
        <v>24699</v>
      </c>
      <c r="F35" s="567">
        <f>2022!E23</f>
        <v>26337</v>
      </c>
      <c r="G35" s="566">
        <f>2022!F23</f>
        <v>2.9107094654456436</v>
      </c>
      <c r="H35" s="566">
        <f>2022!G23</f>
        <v>2.8746443033756344</v>
      </c>
      <c r="I35" s="566">
        <f>2022!H23</f>
        <v>3.0652863281106151</v>
      </c>
      <c r="J35" s="531">
        <f t="shared" si="1385"/>
        <v>34.996392907316704</v>
      </c>
      <c r="K35" s="568">
        <f>2022!L23</f>
        <v>9217</v>
      </c>
      <c r="L35" s="568"/>
      <c r="M35" s="568"/>
      <c r="N35" s="568"/>
      <c r="O35" s="568"/>
    </row>
    <row r="36" ht="30">
      <c r="A36" s="562">
        <v>17</v>
      </c>
      <c r="B36" s="580" t="s">
        <v>293</v>
      </c>
      <c r="C36" s="566">
        <f>2022!B24</f>
        <v>0</v>
      </c>
      <c r="D36" s="567">
        <f>2022!C24</f>
        <v>0</v>
      </c>
      <c r="E36" s="567">
        <f>2022!D24</f>
        <v>0</v>
      </c>
      <c r="F36" s="567">
        <f>2022!E24</f>
        <v>0</v>
      </c>
      <c r="G36" s="566">
        <f>2022!F24</f>
        <v>0</v>
      </c>
      <c r="H36" s="566">
        <f>2022!G24</f>
        <v>0</v>
      </c>
      <c r="I36" s="566">
        <f>2022!H24</f>
        <v>0</v>
      </c>
      <c r="J36" s="531">
        <f t="shared" si="1385"/>
        <v>0</v>
      </c>
      <c r="K36" s="568">
        <f>2022!L24</f>
        <v>0</v>
      </c>
      <c r="L36" s="568"/>
      <c r="M36" s="568"/>
      <c r="N36" s="568"/>
      <c r="O36" s="568"/>
    </row>
    <row r="37" ht="15">
      <c r="A37" s="562"/>
      <c r="B37" s="122" t="s">
        <v>58</v>
      </c>
      <c r="C37" s="129"/>
      <c r="D37" s="570"/>
      <c r="E37" s="570"/>
      <c r="F37" s="570"/>
      <c r="G37" s="571"/>
      <c r="H37" s="571"/>
      <c r="I37" s="571"/>
      <c r="J37" s="563"/>
      <c r="K37" s="581"/>
      <c r="L37" s="563"/>
      <c r="M37" s="563"/>
      <c r="N37" s="563"/>
      <c r="O37" s="563"/>
    </row>
    <row r="38" ht="30">
      <c r="A38" s="561">
        <v>18</v>
      </c>
      <c r="B38" s="582" t="s">
        <v>60</v>
      </c>
      <c r="C38" s="566">
        <f>2022!B26</f>
        <v>1576.173</v>
      </c>
      <c r="D38" s="567">
        <f>2022!C26</f>
        <v>5855.150390625</v>
      </c>
      <c r="E38" s="567">
        <f>2022!D26</f>
        <v>5364</v>
      </c>
      <c r="F38" s="567">
        <f>2022!E26</f>
        <v>6620</v>
      </c>
      <c r="G38" s="566">
        <f>2022!F26</f>
        <v>3.7149612850214435</v>
      </c>
      <c r="H38" s="566">
        <f>2022!G26</f>
        <v>3.403374044013634</v>
      </c>
      <c r="I38" s="566">
        <f>2022!H26</f>
        <v>4.200046568492164</v>
      </c>
      <c r="J38" s="531">
        <f t="shared" si="1385"/>
        <v>30</v>
      </c>
      <c r="K38" s="568">
        <f>2022!L26</f>
        <v>1986</v>
      </c>
      <c r="L38" s="568"/>
      <c r="M38" s="568"/>
      <c r="N38" s="568"/>
      <c r="O38" s="568"/>
    </row>
    <row r="39" ht="33" customHeight="1">
      <c r="A39" s="561">
        <v>19</v>
      </c>
      <c r="B39" s="582" t="s">
        <v>59</v>
      </c>
      <c r="C39" s="566">
        <f>2022!B27</f>
        <v>116.81</v>
      </c>
      <c r="D39" s="567">
        <f>2022!C27</f>
        <v>284.21658325195313</v>
      </c>
      <c r="E39" s="567">
        <f>2022!D27</f>
        <v>282</v>
      </c>
      <c r="F39" s="567">
        <f>2022!E27</f>
        <v>279</v>
      </c>
      <c r="G39" s="566">
        <f>2022!F27</f>
        <v>2.4331527320330903</v>
      </c>
      <c r="H39" s="566">
        <f>2022!G27</f>
        <v>2.4141767611957818</v>
      </c>
      <c r="I39" s="566">
        <f>2022!H27</f>
        <v>2.3884941357760465</v>
      </c>
      <c r="J39" s="531">
        <f t="shared" si="1385"/>
        <v>34.767025089605738</v>
      </c>
      <c r="K39" s="568">
        <f>2022!L27</f>
        <v>97</v>
      </c>
      <c r="L39" s="568"/>
      <c r="M39" s="568"/>
      <c r="N39" s="568"/>
      <c r="O39" s="568"/>
    </row>
    <row r="40" ht="30.75" customHeight="1">
      <c r="A40" s="561">
        <v>20</v>
      </c>
      <c r="B40" s="582" t="s">
        <v>294</v>
      </c>
      <c r="C40" s="566">
        <f>2022!B28</f>
        <v>109.2</v>
      </c>
      <c r="D40" s="567">
        <f>2022!C28</f>
        <v>227.29319763183594</v>
      </c>
      <c r="E40" s="567">
        <f>2022!D28</f>
        <v>192</v>
      </c>
      <c r="F40" s="567">
        <f>2022!E28</f>
        <v>238</v>
      </c>
      <c r="G40" s="566">
        <f>2022!F28</f>
        <v>2.0717637364742711</v>
      </c>
      <c r="H40" s="566">
        <f>2022!G28</f>
        <v>1.7500683766496714</v>
      </c>
      <c r="I40" s="566">
        <f>2022!H28</f>
        <v>2.1794871794871793</v>
      </c>
      <c r="J40" s="531">
        <f t="shared" si="1385"/>
        <v>34.87394957983193</v>
      </c>
      <c r="K40" s="568">
        <f>2022!L28</f>
        <v>83</v>
      </c>
      <c r="L40" s="568"/>
      <c r="M40" s="568"/>
      <c r="N40" s="568"/>
      <c r="O40" s="568"/>
    </row>
    <row r="41" ht="33.75" customHeight="1">
      <c r="A41" s="562">
        <v>21</v>
      </c>
      <c r="B41" s="572" t="s">
        <v>62</v>
      </c>
      <c r="C41" s="566">
        <f>2022!B29</f>
        <v>395.19999999999999</v>
      </c>
      <c r="D41" s="567">
        <f>2022!C29</f>
        <v>843.3892822265625</v>
      </c>
      <c r="E41" s="567">
        <f>2022!D29</f>
        <v>799</v>
      </c>
      <c r="F41" s="567">
        <f>2022!E29</f>
        <v>723</v>
      </c>
      <c r="G41" s="566">
        <f>2022!F29</f>
        <v>1.8871273569135767</v>
      </c>
      <c r="H41" s="566">
        <f>2022!G29</f>
        <v>1.7878040306527141</v>
      </c>
      <c r="I41" s="566">
        <f>2022!H29</f>
        <v>1.8294534412955465</v>
      </c>
      <c r="J41" s="531">
        <f t="shared" si="1385"/>
        <v>34.993084370677728</v>
      </c>
      <c r="K41" s="568">
        <f>2022!L29</f>
        <v>253</v>
      </c>
      <c r="L41" s="568"/>
      <c r="M41" s="568"/>
      <c r="N41" s="568"/>
      <c r="O41" s="568"/>
    </row>
    <row r="42" ht="15">
      <c r="A42" s="562"/>
      <c r="B42" s="122" t="s">
        <v>63</v>
      </c>
      <c r="C42" s="129"/>
      <c r="D42" s="570"/>
      <c r="E42" s="570"/>
      <c r="F42" s="570"/>
      <c r="G42" s="571"/>
      <c r="H42" s="571"/>
      <c r="I42" s="571"/>
      <c r="J42" s="563"/>
      <c r="K42" s="581"/>
      <c r="L42" s="563"/>
      <c r="M42" s="563"/>
      <c r="N42" s="563"/>
      <c r="O42" s="563"/>
    </row>
    <row r="43" ht="30">
      <c r="A43" s="561">
        <v>22</v>
      </c>
      <c r="B43" s="582" t="s">
        <v>295</v>
      </c>
      <c r="C43" s="566">
        <f>2022!B31</f>
        <v>375.81700000000001</v>
      </c>
      <c r="D43" s="567">
        <f>2022!C31</f>
        <v>1544.2652587890625</v>
      </c>
      <c r="E43" s="567">
        <f>2022!D31</f>
        <v>1424</v>
      </c>
      <c r="F43" s="567">
        <f>2022!E31</f>
        <v>1425</v>
      </c>
      <c r="G43" s="566">
        <f>2022!F31</f>
        <v>4.1433648497457112</v>
      </c>
      <c r="H43" s="566">
        <f>2022!G31</f>
        <v>3.8206852821804098</v>
      </c>
      <c r="I43" s="566">
        <f>2022!H31</f>
        <v>3.7917390644914946</v>
      </c>
      <c r="J43" s="531">
        <f t="shared" si="1385"/>
        <v>34.94736842105263</v>
      </c>
      <c r="K43" s="568">
        <f>2022!L31</f>
        <v>498</v>
      </c>
      <c r="L43" s="568"/>
      <c r="M43" s="568"/>
      <c r="N43" s="568"/>
      <c r="O43" s="568"/>
    </row>
    <row r="44" ht="52.5" customHeight="1">
      <c r="A44" s="561">
        <v>23</v>
      </c>
      <c r="B44" s="582" t="s">
        <v>296</v>
      </c>
      <c r="C44" s="566">
        <f>2022!B32</f>
        <v>242.90000000000001</v>
      </c>
      <c r="D44" s="567">
        <f>2022!C32</f>
        <v>84.204940795898438</v>
      </c>
      <c r="E44" s="567">
        <f>2022!D32</f>
        <v>120</v>
      </c>
      <c r="F44" s="567">
        <f>2022!E32</f>
        <v>168</v>
      </c>
      <c r="G44" s="566">
        <f>2022!F32</f>
        <v>0.34666505933212866</v>
      </c>
      <c r="H44" s="566">
        <f>2022!G32</f>
        <v>0.49403047762586555</v>
      </c>
      <c r="I44" s="566">
        <f>2022!H32</f>
        <v>0.69164265129683</v>
      </c>
      <c r="J44" s="531">
        <f t="shared" si="1385"/>
        <v>34.523809523809526</v>
      </c>
      <c r="K44" s="568">
        <f>2022!L32</f>
        <v>58</v>
      </c>
      <c r="L44" s="568"/>
      <c r="M44" s="568"/>
      <c r="N44" s="568"/>
      <c r="O44" s="568"/>
    </row>
    <row r="45" ht="30">
      <c r="A45" s="562">
        <v>24</v>
      </c>
      <c r="B45" s="582" t="s">
        <v>66</v>
      </c>
      <c r="C45" s="566">
        <f>2022!B33</f>
        <v>46.606000000000002</v>
      </c>
      <c r="D45" s="567">
        <f>2022!C33</f>
        <v>111.40338134765625</v>
      </c>
      <c r="E45" s="567">
        <f>2022!D33</f>
        <v>117</v>
      </c>
      <c r="F45" s="567">
        <f>2022!E33</f>
        <v>121</v>
      </c>
      <c r="G45" s="566">
        <f>2022!F33</f>
        <v>2.3602410920960848</v>
      </c>
      <c r="H45" s="566">
        <f>2022!G33</f>
        <v>2.47907618935383</v>
      </c>
      <c r="I45" s="566">
        <f>2022!H33</f>
        <v>2.5962322447753508</v>
      </c>
      <c r="J45" s="531">
        <f t="shared" si="1385"/>
        <v>34.710743801652896</v>
      </c>
      <c r="K45" s="568">
        <f>2022!L33</f>
        <v>42</v>
      </c>
      <c r="L45" s="568"/>
      <c r="M45" s="568"/>
      <c r="N45" s="568"/>
      <c r="O45" s="568"/>
    </row>
    <row r="46" ht="15">
      <c r="A46" s="562"/>
      <c r="B46" s="122" t="s">
        <v>67</v>
      </c>
      <c r="C46" s="129"/>
      <c r="D46" s="570"/>
      <c r="E46" s="570"/>
      <c r="F46" s="570"/>
      <c r="G46" s="571"/>
      <c r="H46" s="571"/>
      <c r="I46" s="571"/>
      <c r="J46" s="563"/>
      <c r="K46" s="581"/>
      <c r="L46" s="563"/>
      <c r="M46" s="563"/>
      <c r="N46" s="563"/>
      <c r="O46" s="563"/>
    </row>
    <row r="47" ht="47.25" customHeight="1">
      <c r="A47" s="561">
        <v>25</v>
      </c>
      <c r="B47" s="583" t="s">
        <v>297</v>
      </c>
      <c r="C47" s="566">
        <f>2022!B35</f>
        <v>399.13200000000001</v>
      </c>
      <c r="D47" s="567">
        <f>2022!C35</f>
        <v>178.36575317382813</v>
      </c>
      <c r="E47" s="567">
        <f>2022!D35</f>
        <v>203</v>
      </c>
      <c r="F47" s="567">
        <f>2022!E35</f>
        <v>209</v>
      </c>
      <c r="G47" s="566">
        <f>2022!F35</f>
        <v>0.44975981009507099</v>
      </c>
      <c r="H47" s="566">
        <f>2022!G35</f>
        <v>0.50803341337851826</v>
      </c>
      <c r="I47" s="566">
        <f>2022!H35</f>
        <v>0.52363629075092955</v>
      </c>
      <c r="J47" s="531">
        <f t="shared" si="1385"/>
        <v>9.5693779904306222</v>
      </c>
      <c r="K47" s="568">
        <f>2022!L35</f>
        <v>20</v>
      </c>
      <c r="L47" s="568"/>
      <c r="M47" s="568"/>
      <c r="N47" s="568"/>
      <c r="O47" s="568"/>
    </row>
    <row r="48" ht="30">
      <c r="A48" s="562">
        <v>26</v>
      </c>
      <c r="B48" s="583" t="s">
        <v>298</v>
      </c>
      <c r="C48" s="566">
        <f>2022!B36</f>
        <v>162.821</v>
      </c>
      <c r="D48" s="567">
        <f>2022!C36</f>
        <v>494.43472290039063</v>
      </c>
      <c r="E48" s="567">
        <f>2022!D36</f>
        <v>372</v>
      </c>
      <c r="F48" s="567">
        <f>2022!E36</f>
        <v>480</v>
      </c>
      <c r="G48" s="566">
        <f>2022!F36</f>
        <v>3.0366766295208056</v>
      </c>
      <c r="H48" s="566">
        <f>2022!G36</f>
        <v>2.2847175852763053</v>
      </c>
      <c r="I48" s="566">
        <f>2022!H36</f>
        <v>2.9480226752077434</v>
      </c>
      <c r="J48" s="531">
        <f t="shared" si="1385"/>
        <v>20.833333333333336</v>
      </c>
      <c r="K48" s="568">
        <f>2022!L36</f>
        <v>100</v>
      </c>
      <c r="L48" s="568"/>
      <c r="M48" s="568"/>
      <c r="N48" s="568"/>
      <c r="O48" s="568"/>
    </row>
    <row r="49" ht="15">
      <c r="A49" s="574"/>
      <c r="B49" s="122" t="s">
        <v>70</v>
      </c>
      <c r="C49" s="571"/>
      <c r="D49" s="570"/>
      <c r="E49" s="570"/>
      <c r="F49" s="570"/>
      <c r="G49" s="571"/>
      <c r="H49" s="571"/>
      <c r="I49" s="571"/>
      <c r="J49" s="584"/>
      <c r="K49" s="581"/>
      <c r="L49" s="581"/>
      <c r="M49" s="581"/>
      <c r="N49" s="581"/>
      <c r="O49" s="581"/>
      <c r="P49" s="532"/>
    </row>
    <row r="50" ht="45">
      <c r="A50" s="561">
        <v>27</v>
      </c>
      <c r="B50" s="147" t="s">
        <v>77</v>
      </c>
      <c r="C50" s="566">
        <f>2022!B38</f>
        <v>7.1820000000000004</v>
      </c>
      <c r="D50" s="567">
        <f>2022!C38</f>
        <v>4.5509705543518066</v>
      </c>
      <c r="E50" s="567">
        <f>2022!D38</f>
        <v>6</v>
      </c>
      <c r="F50" s="567">
        <f>2022!E38</f>
        <v>7</v>
      </c>
      <c r="G50" s="566">
        <f>2022!F38</f>
        <v>0.63366338802951527</v>
      </c>
      <c r="H50" s="566">
        <f>2022!G38</f>
        <v>0.83542186941673291</v>
      </c>
      <c r="I50" s="566">
        <f>2022!H38</f>
        <v>0.97465886939571145</v>
      </c>
      <c r="J50" s="531">
        <f t="shared" si="1385"/>
        <v>0</v>
      </c>
      <c r="K50" s="568">
        <f>2022!L38</f>
        <v>0</v>
      </c>
      <c r="L50" s="568"/>
      <c r="M50" s="568"/>
      <c r="N50" s="568"/>
      <c r="O50" s="568"/>
    </row>
    <row r="51" ht="32.25" customHeight="1">
      <c r="A51" s="561">
        <v>28</v>
      </c>
      <c r="B51" s="147" t="s">
        <v>76</v>
      </c>
      <c r="C51" s="566">
        <f>2022!B39</f>
        <v>11.596</v>
      </c>
      <c r="D51" s="567">
        <f>2022!C39</f>
        <v>9.9799308776855469</v>
      </c>
      <c r="E51" s="567">
        <f>2022!D39</f>
        <v>9</v>
      </c>
      <c r="F51" s="567">
        <f>2022!E39</f>
        <v>10</v>
      </c>
      <c r="G51" s="566">
        <f>2022!F39</f>
        <v>0.86063566062714036</v>
      </c>
      <c r="H51" s="566">
        <f>2022!G39</f>
        <v>0.77612971879025472</v>
      </c>
      <c r="I51" s="566">
        <f>2022!H39</f>
        <v>0.8623663332183511</v>
      </c>
      <c r="J51" s="531">
        <f t="shared" si="1385"/>
        <v>0</v>
      </c>
      <c r="K51" s="568">
        <f>2022!L39</f>
        <v>0</v>
      </c>
      <c r="L51" s="568"/>
      <c r="M51" s="568"/>
      <c r="N51" s="568"/>
      <c r="O51" s="568"/>
    </row>
    <row r="52" ht="30">
      <c r="A52" s="561">
        <v>29</v>
      </c>
      <c r="B52" s="147" t="s">
        <v>75</v>
      </c>
      <c r="C52" s="566">
        <f>2022!B40</f>
        <v>16.030000000000001</v>
      </c>
      <c r="D52" s="567">
        <f>2022!C40</f>
        <v>49.609413146972656</v>
      </c>
      <c r="E52" s="567">
        <f>2022!D40</f>
        <v>49</v>
      </c>
      <c r="F52" s="567">
        <f>2022!E40</f>
        <v>51</v>
      </c>
      <c r="G52" s="566">
        <f>2022!F40</f>
        <v>3.0947854661230267</v>
      </c>
      <c r="H52" s="566">
        <f>2022!G40</f>
        <v>3.0567684280152023</v>
      </c>
      <c r="I52" s="566">
        <f>2022!H40</f>
        <v>3.1815346225826575</v>
      </c>
      <c r="J52" s="531">
        <f t="shared" si="1385"/>
        <v>33.333333333333329</v>
      </c>
      <c r="K52" s="568">
        <f>2022!L40</f>
        <v>17</v>
      </c>
      <c r="L52" s="568"/>
      <c r="M52" s="568"/>
      <c r="N52" s="568"/>
      <c r="O52" s="568"/>
    </row>
    <row r="53" ht="30">
      <c r="A53" s="561">
        <v>30</v>
      </c>
      <c r="B53" s="147" t="s">
        <v>410</v>
      </c>
      <c r="C53" s="566">
        <f>2022!B41</f>
        <v>7.9729999999999999</v>
      </c>
      <c r="D53" s="575">
        <f>2022!C41</f>
        <v>61.677860260009766</v>
      </c>
      <c r="E53" s="575">
        <f>2022!D41</f>
        <v>67</v>
      </c>
      <c r="F53" s="567">
        <f>2022!E41</f>
        <v>11</v>
      </c>
      <c r="G53" s="576">
        <f>2022!F41</f>
        <v>0.80730181974037885</v>
      </c>
      <c r="H53" s="576">
        <f>2022!G41</f>
        <v>0.87696333327042075</v>
      </c>
      <c r="I53" s="566">
        <f>2022!H41</f>
        <v>1.3796563401479995</v>
      </c>
      <c r="J53" s="531">
        <f t="shared" si="1385"/>
        <v>27.27272727272727</v>
      </c>
      <c r="K53" s="568">
        <f>2022!L41</f>
        <v>3</v>
      </c>
      <c r="L53" s="568"/>
      <c r="M53" s="568"/>
      <c r="N53" s="568"/>
      <c r="O53" s="568"/>
    </row>
    <row r="54" ht="30">
      <c r="A54" s="561">
        <v>31</v>
      </c>
      <c r="B54" s="147" t="s">
        <v>411</v>
      </c>
      <c r="C54" s="566">
        <f>2022!B42</f>
        <v>28.376999999999999</v>
      </c>
      <c r="D54" s="585"/>
      <c r="E54" s="585"/>
      <c r="F54" s="567">
        <f>2022!E42</f>
        <v>61</v>
      </c>
      <c r="G54" s="586"/>
      <c r="H54" s="586"/>
      <c r="I54" s="566">
        <f>2022!H42</f>
        <v>2.1496282200373544</v>
      </c>
      <c r="J54" s="531">
        <f t="shared" si="1385"/>
        <v>34.42622950819672</v>
      </c>
      <c r="K54" s="568">
        <f>2022!L42</f>
        <v>21</v>
      </c>
      <c r="L54" s="568"/>
      <c r="M54" s="568"/>
      <c r="N54" s="568"/>
      <c r="O54" s="568"/>
    </row>
    <row r="55" ht="35.25" customHeight="1">
      <c r="A55" s="561">
        <v>32</v>
      </c>
      <c r="B55" s="152" t="s">
        <v>412</v>
      </c>
      <c r="C55" s="566">
        <f>2022!B43</f>
        <v>36.741999999999997</v>
      </c>
      <c r="D55" s="577"/>
      <c r="E55" s="577"/>
      <c r="F55" s="567">
        <f>2022!E43</f>
        <v>0</v>
      </c>
      <c r="G55" s="578"/>
      <c r="H55" s="578"/>
      <c r="I55" s="566">
        <f>2022!H43</f>
        <v>0</v>
      </c>
      <c r="J55" s="531">
        <f t="shared" si="1385"/>
        <v>0</v>
      </c>
      <c r="K55" s="568">
        <f>2022!L43</f>
        <v>0</v>
      </c>
      <c r="L55" s="568"/>
      <c r="M55" s="568"/>
      <c r="N55" s="568"/>
      <c r="O55" s="568"/>
    </row>
    <row r="56" ht="35.25" customHeight="1">
      <c r="A56" s="561">
        <v>33</v>
      </c>
      <c r="B56" s="582" t="s">
        <v>74</v>
      </c>
      <c r="C56" s="566">
        <f>2022!B44</f>
        <v>9.9800000000000004</v>
      </c>
      <c r="D56" s="567">
        <f>2022!C44</f>
        <v>20.167196273803711</v>
      </c>
      <c r="E56" s="567">
        <f>2022!D44</f>
        <v>8</v>
      </c>
      <c r="F56" s="567">
        <f>2022!E44</f>
        <v>13</v>
      </c>
      <c r="G56" s="566">
        <f>2022!F44</f>
        <v>2.020761242368216</v>
      </c>
      <c r="H56" s="566">
        <f>2022!G44</f>
        <v>0.80160324318084608</v>
      </c>
      <c r="I56" s="566">
        <f>2022!H44</f>
        <v>1.3026052104208417</v>
      </c>
      <c r="J56" s="531">
        <f t="shared" si="1385"/>
        <v>30.76923076923077</v>
      </c>
      <c r="K56" s="568">
        <f>2022!L44</f>
        <v>4</v>
      </c>
      <c r="L56" s="568"/>
      <c r="M56" s="568"/>
      <c r="N56" s="568"/>
      <c r="O56" s="568"/>
    </row>
    <row r="57" ht="30">
      <c r="A57" s="561">
        <v>34</v>
      </c>
      <c r="B57" s="147" t="s">
        <v>300</v>
      </c>
      <c r="C57" s="566">
        <f>2022!B45</f>
        <v>9.4399999999999995</v>
      </c>
      <c r="D57" s="567">
        <f>2022!C45</f>
        <v>26.422107696533203</v>
      </c>
      <c r="E57" s="567">
        <f>2022!D45</f>
        <v>13</v>
      </c>
      <c r="F57" s="567">
        <f>2022!E45</f>
        <v>17</v>
      </c>
      <c r="G57" s="566">
        <f>2022!F45</f>
        <v>2.4052898063107806</v>
      </c>
      <c r="H57" s="566">
        <f>2022!G45</f>
        <v>1.183431989649443</v>
      </c>
      <c r="I57" s="566">
        <f>2022!H45</f>
        <v>1.8008474576271187</v>
      </c>
      <c r="J57" s="531">
        <f t="shared" si="1385"/>
        <v>29.411764705882355</v>
      </c>
      <c r="K57" s="568">
        <f>2022!L45</f>
        <v>5</v>
      </c>
      <c r="L57" s="568"/>
      <c r="M57" s="568"/>
      <c r="N57" s="568"/>
      <c r="O57" s="568"/>
    </row>
    <row r="58" ht="75">
      <c r="A58" s="561">
        <v>35</v>
      </c>
      <c r="B58" s="582" t="s">
        <v>71</v>
      </c>
      <c r="C58" s="566">
        <f>2022!B46</f>
        <v>51.079999999999998</v>
      </c>
      <c r="D58" s="567">
        <f>2022!C46</f>
        <v>66.319473266601563</v>
      </c>
      <c r="E58" s="567">
        <f>2022!D46</f>
        <v>41</v>
      </c>
      <c r="F58" s="567">
        <f>2022!E46</f>
        <v>64</v>
      </c>
      <c r="G58" s="566">
        <f>2022!F46</f>
        <v>1.2168710691119553</v>
      </c>
      <c r="H58" s="566">
        <f>2022!G46</f>
        <v>0.75229357798165142</v>
      </c>
      <c r="I58" s="566">
        <f>2022!H46</f>
        <v>1.2529365700861395</v>
      </c>
      <c r="J58" s="531">
        <f t="shared" si="1385"/>
        <v>34.375</v>
      </c>
      <c r="K58" s="568">
        <f>2022!L46</f>
        <v>22</v>
      </c>
      <c r="L58" s="568"/>
      <c r="M58" s="568"/>
      <c r="N58" s="568"/>
      <c r="O58" s="568"/>
    </row>
    <row r="59" ht="105">
      <c r="A59" s="561">
        <v>36</v>
      </c>
      <c r="B59" s="72" t="s">
        <v>301</v>
      </c>
      <c r="C59" s="566">
        <f>2022!B47</f>
        <v>115.09999999999999</v>
      </c>
      <c r="D59" s="567">
        <f>2022!C47</f>
        <v>271.87310791015625</v>
      </c>
      <c r="E59" s="567">
        <f>2022!D47</f>
        <v>160</v>
      </c>
      <c r="F59" s="567">
        <f>2022!E47</f>
        <v>163</v>
      </c>
      <c r="G59" s="566">
        <f>2022!F47</f>
        <v>2.2656092325846355</v>
      </c>
      <c r="H59" s="566">
        <f>2022!G47</f>
        <v>1.3333333333333333</v>
      </c>
      <c r="I59" s="566">
        <f>2022!H47</f>
        <v>1.4161598609904431</v>
      </c>
      <c r="J59" s="531">
        <f t="shared" si="1385"/>
        <v>34.969325153374228</v>
      </c>
      <c r="K59" s="568">
        <f>2022!L47</f>
        <v>57</v>
      </c>
      <c r="L59" s="568"/>
      <c r="M59" s="568"/>
      <c r="N59" s="568"/>
      <c r="O59" s="568"/>
    </row>
    <row r="60" ht="45">
      <c r="A60" s="561">
        <v>37</v>
      </c>
      <c r="B60" s="582" t="s">
        <v>72</v>
      </c>
      <c r="C60" s="566">
        <f>2022!B48</f>
        <v>120.515</v>
      </c>
      <c r="D60" s="567">
        <f>2022!C48</f>
        <v>155.392578125</v>
      </c>
      <c r="E60" s="567">
        <f>2022!D48</f>
        <v>184</v>
      </c>
      <c r="F60" s="567">
        <f>2022!E48</f>
        <v>201</v>
      </c>
      <c r="G60" s="566">
        <f>2022!F48</f>
        <v>1.2894044634443018</v>
      </c>
      <c r="H60" s="566">
        <f>2022!G48</f>
        <v>1.5267809063757467</v>
      </c>
      <c r="I60" s="566">
        <f>2022!H48</f>
        <v>1.6678421773223251</v>
      </c>
      <c r="J60" s="531">
        <f t="shared" si="1385"/>
        <v>34.82587064676617</v>
      </c>
      <c r="K60" s="568">
        <f>2022!L48</f>
        <v>70</v>
      </c>
      <c r="L60" s="568"/>
      <c r="M60" s="568"/>
      <c r="N60" s="568"/>
      <c r="O60" s="568"/>
    </row>
    <row r="61" ht="46.5" customHeight="1">
      <c r="A61" s="562">
        <v>38</v>
      </c>
      <c r="B61" s="582" t="s">
        <v>302</v>
      </c>
      <c r="C61" s="566">
        <f>2022!B49</f>
        <v>214.80000000000001</v>
      </c>
      <c r="D61" s="567">
        <f>2022!C49</f>
        <v>184.02510070800781</v>
      </c>
      <c r="E61" s="567">
        <f>2022!D49</f>
        <v>165</v>
      </c>
      <c r="F61" s="567">
        <f>2022!E49</f>
        <v>166</v>
      </c>
      <c r="G61" s="566">
        <f>2022!F49</f>
        <v>0.8330696834813357</v>
      </c>
      <c r="H61" s="566">
        <f>2022!G49</f>
        <v>0.78384798099762465</v>
      </c>
      <c r="I61" s="566">
        <f>2022!H49</f>
        <v>0.77281191806331462</v>
      </c>
      <c r="J61" s="531">
        <f t="shared" si="1385"/>
        <v>6.024096385542169</v>
      </c>
      <c r="K61" s="568">
        <f>2022!L49</f>
        <v>10</v>
      </c>
      <c r="L61" s="568"/>
      <c r="M61" s="568"/>
      <c r="N61" s="568"/>
      <c r="O61" s="568"/>
    </row>
    <row r="62" ht="15">
      <c r="A62" s="574"/>
      <c r="B62" s="122" t="s">
        <v>83</v>
      </c>
      <c r="C62" s="571"/>
      <c r="D62" s="570"/>
      <c r="E62" s="570"/>
      <c r="F62" s="570"/>
      <c r="G62" s="571"/>
      <c r="H62" s="571"/>
      <c r="I62" s="571"/>
      <c r="J62" s="584"/>
      <c r="K62" s="581"/>
      <c r="L62" s="581"/>
      <c r="M62" s="581"/>
      <c r="N62" s="581"/>
      <c r="O62" s="581"/>
    </row>
    <row r="63" ht="30.75" customHeight="1">
      <c r="A63" s="561">
        <v>39</v>
      </c>
      <c r="B63" s="582" t="s">
        <v>303</v>
      </c>
      <c r="C63" s="587">
        <f>2022!B51</f>
        <v>299.10000000000002</v>
      </c>
      <c r="D63" s="567">
        <f>2022!C51</f>
        <v>554.79888916015625</v>
      </c>
      <c r="E63" s="567">
        <f>2022!D51</f>
        <v>740</v>
      </c>
      <c r="F63" s="567">
        <f>2022!E51</f>
        <v>930</v>
      </c>
      <c r="G63" s="566">
        <f>2022!F51</f>
        <v>1.8555146794654056</v>
      </c>
      <c r="H63" s="566">
        <f>2022!G51</f>
        <v>2.4743620474116534</v>
      </c>
      <c r="I63" s="566">
        <f>2022!H51</f>
        <v>3.1093279839518555</v>
      </c>
      <c r="J63" s="531">
        <f t="shared" si="1385"/>
        <v>34.946236559139784</v>
      </c>
      <c r="K63" s="568">
        <f>2022!L51</f>
        <v>325</v>
      </c>
      <c r="L63" s="568"/>
      <c r="M63" s="568"/>
      <c r="N63" s="568"/>
      <c r="O63" s="568"/>
    </row>
    <row r="64" ht="30">
      <c r="A64" s="561">
        <v>40</v>
      </c>
      <c r="B64" s="582" t="s">
        <v>87</v>
      </c>
      <c r="C64" s="566">
        <f>2022!B52</f>
        <v>1577</v>
      </c>
      <c r="D64" s="567">
        <f>2022!C52</f>
        <v>5481.626953125</v>
      </c>
      <c r="E64" s="567">
        <f>2022!D52</f>
        <v>5107</v>
      </c>
      <c r="F64" s="567">
        <f>2022!E52</f>
        <v>5052</v>
      </c>
      <c r="G64" s="566">
        <f>2022!F52</f>
        <v>3.4760503084791794</v>
      </c>
      <c r="H64" s="566">
        <f>2022!G52</f>
        <v>3.2384890612234916</v>
      </c>
      <c r="I64" s="566">
        <f>2022!H52</f>
        <v>3.2035510462904249</v>
      </c>
      <c r="J64" s="531">
        <f t="shared" si="1385"/>
        <v>34.99604117181314</v>
      </c>
      <c r="K64" s="568">
        <f>2022!L52</f>
        <v>1768</v>
      </c>
      <c r="L64" s="568"/>
      <c r="M64" s="568"/>
      <c r="N64" s="568"/>
      <c r="O64" s="568"/>
    </row>
    <row r="65" ht="63">
      <c r="A65" s="561">
        <v>41</v>
      </c>
      <c r="B65" s="582" t="s">
        <v>304</v>
      </c>
      <c r="C65" s="566">
        <f>2022!B53</f>
        <v>585.35000000000002</v>
      </c>
      <c r="D65" s="567">
        <f>2022!C53</f>
        <v>2156.989990234375</v>
      </c>
      <c r="E65" s="567">
        <f>2022!D53</f>
        <v>2299</v>
      </c>
      <c r="F65" s="567">
        <f>2022!E53</f>
        <v>2406</v>
      </c>
      <c r="G65" s="566">
        <f>2022!F53</f>
        <v>3.6559772639151138</v>
      </c>
      <c r="H65" s="566">
        <f>2022!G53</f>
        <v>3.9062766945853724</v>
      </c>
      <c r="I65" s="566">
        <f>2022!H53</f>
        <v>4.1103613222858115</v>
      </c>
      <c r="J65" s="531">
        <f t="shared" si="1385"/>
        <v>34.995843724023274</v>
      </c>
      <c r="K65" s="568">
        <f>2022!L53</f>
        <v>842</v>
      </c>
      <c r="L65" s="568"/>
      <c r="M65" s="568"/>
      <c r="N65" s="568"/>
      <c r="O65" s="568"/>
    </row>
    <row r="66" ht="34.5" customHeight="1">
      <c r="A66" s="561">
        <v>42</v>
      </c>
      <c r="B66" s="572" t="s">
        <v>305</v>
      </c>
      <c r="C66" s="566">
        <f>2022!B54</f>
        <v>399</v>
      </c>
      <c r="D66" s="567">
        <f>2022!C54</f>
        <v>1319.07421875</v>
      </c>
      <c r="E66" s="567">
        <f>2022!D54</f>
        <v>1197</v>
      </c>
      <c r="F66" s="567">
        <f>2022!E54</f>
        <v>1236</v>
      </c>
      <c r="G66" s="566">
        <f>2022!F54</f>
        <v>3.3061989992082426</v>
      </c>
      <c r="H66" s="566">
        <f>2022!G54</f>
        <v>3.0002255716911428</v>
      </c>
      <c r="I66" s="566">
        <f>2022!H54</f>
        <v>3.0977443609022557</v>
      </c>
      <c r="J66" s="531">
        <f t="shared" si="1385"/>
        <v>34.95145631067961</v>
      </c>
      <c r="K66" s="568">
        <f>2022!L54</f>
        <v>432</v>
      </c>
      <c r="L66" s="568"/>
      <c r="M66" s="568"/>
      <c r="N66" s="568"/>
      <c r="O66" s="568"/>
    </row>
    <row r="67" ht="31.5">
      <c r="A67" s="562">
        <v>43</v>
      </c>
      <c r="B67" s="580" t="s">
        <v>293</v>
      </c>
      <c r="C67" s="566">
        <f>2022!B55</f>
        <v>0</v>
      </c>
      <c r="D67" s="567">
        <f>2022!C55</f>
        <v>0</v>
      </c>
      <c r="E67" s="567">
        <f>2022!D55</f>
        <v>0</v>
      </c>
      <c r="F67" s="567">
        <f>2022!E55</f>
        <v>0</v>
      </c>
      <c r="G67" s="566">
        <f>2022!F55</f>
        <v>0</v>
      </c>
      <c r="H67" s="566">
        <f>2022!G55</f>
        <v>0</v>
      </c>
      <c r="I67" s="566">
        <f>2022!H55</f>
        <v>0</v>
      </c>
      <c r="J67" s="531">
        <f t="shared" si="1385"/>
        <v>0</v>
      </c>
      <c r="K67" s="568">
        <f>2022!L55</f>
        <v>0</v>
      </c>
      <c r="L67" s="568"/>
      <c r="M67" s="568"/>
      <c r="N67" s="568"/>
      <c r="O67" s="568"/>
    </row>
    <row r="68" ht="31.5" customHeight="1">
      <c r="A68" s="574"/>
      <c r="B68" s="122" t="s">
        <v>88</v>
      </c>
      <c r="C68" s="571"/>
      <c r="D68" s="570"/>
      <c r="E68" s="570"/>
      <c r="F68" s="570"/>
      <c r="G68" s="571"/>
      <c r="H68" s="571"/>
      <c r="I68" s="571"/>
      <c r="J68" s="584"/>
      <c r="K68" s="581"/>
      <c r="L68" s="581"/>
      <c r="M68" s="581"/>
      <c r="N68" s="581"/>
      <c r="O68" s="581"/>
    </row>
    <row r="69" ht="31.5" customHeight="1">
      <c r="A69" s="574">
        <v>44</v>
      </c>
      <c r="B69" s="214" t="s">
        <v>413</v>
      </c>
      <c r="C69" s="566">
        <f>2022!B57</f>
        <v>1064.22</v>
      </c>
      <c r="D69" s="575">
        <f>2022!C57</f>
        <v>34852.421875</v>
      </c>
      <c r="E69" s="575">
        <f>2022!D57</f>
        <v>43648</v>
      </c>
      <c r="F69" s="567">
        <f>2022!E57</f>
        <v>8292</v>
      </c>
      <c r="G69" s="576">
        <f>2022!F57</f>
        <v>5.4322801421478557</v>
      </c>
      <c r="H69" s="576">
        <f>2022!G57</f>
        <v>5.3973707961829662</v>
      </c>
      <c r="I69" s="566">
        <f>2022!H57</f>
        <v>7.7916220330382817</v>
      </c>
      <c r="J69" s="531">
        <f t="shared" si="1385"/>
        <v>19.995176073323687</v>
      </c>
      <c r="K69" s="568">
        <f>2022!L57</f>
        <v>1658</v>
      </c>
      <c r="L69" s="568"/>
      <c r="M69" s="568"/>
      <c r="N69" s="568"/>
      <c r="O69" s="568"/>
    </row>
    <row r="70" ht="31.5" customHeight="1">
      <c r="A70" s="574">
        <v>45</v>
      </c>
      <c r="B70" s="214" t="s">
        <v>414</v>
      </c>
      <c r="C70" s="566">
        <f>2022!B58</f>
        <v>2277.5900000000001</v>
      </c>
      <c r="D70" s="585"/>
      <c r="E70" s="585"/>
      <c r="F70" s="567">
        <f>2022!E58</f>
        <v>16215</v>
      </c>
      <c r="G70" s="586"/>
      <c r="H70" s="586"/>
      <c r="I70" s="566">
        <f>2022!H58</f>
        <v>7.1193674015077333</v>
      </c>
      <c r="J70" s="531">
        <f t="shared" si="1385"/>
        <v>29.996916435399324</v>
      </c>
      <c r="K70" s="568">
        <f>2022!L58</f>
        <v>4864</v>
      </c>
      <c r="L70" s="568"/>
      <c r="M70" s="568"/>
      <c r="N70" s="568"/>
      <c r="O70" s="568"/>
    </row>
    <row r="71" ht="31.5">
      <c r="A71" s="561">
        <v>46</v>
      </c>
      <c r="B71" s="154" t="s">
        <v>415</v>
      </c>
      <c r="C71" s="587">
        <f>2022!B59</f>
        <v>6270.6800000000003</v>
      </c>
      <c r="D71" s="577"/>
      <c r="E71" s="577"/>
      <c r="F71" s="567">
        <f>2022!E59</f>
        <v>37776</v>
      </c>
      <c r="G71" s="578"/>
      <c r="H71" s="578"/>
      <c r="I71" s="566">
        <f>2022!H59</f>
        <v>6.0242270375780613</v>
      </c>
      <c r="J71" s="531">
        <f t="shared" si="1385"/>
        <v>19.999470563320624</v>
      </c>
      <c r="K71" s="568">
        <f>2022!L59</f>
        <v>7555</v>
      </c>
      <c r="L71" s="568"/>
      <c r="M71" s="568"/>
      <c r="N71" s="568"/>
      <c r="O71" s="568"/>
    </row>
    <row r="72" ht="47.25" customHeight="1">
      <c r="A72" s="561">
        <v>47</v>
      </c>
      <c r="B72" s="582" t="s">
        <v>89</v>
      </c>
      <c r="C72" s="566">
        <f>2022!B60</f>
        <v>644</v>
      </c>
      <c r="D72" s="567">
        <f>2022!C60</f>
        <v>3072.4560546875</v>
      </c>
      <c r="E72" s="567">
        <f>2022!D60</f>
        <v>3464</v>
      </c>
      <c r="F72" s="567">
        <f>2022!E60</f>
        <v>3552</v>
      </c>
      <c r="G72" s="566">
        <f>2022!F60</f>
        <v>4.7708944948563667</v>
      </c>
      <c r="H72" s="566">
        <f>2022!G60</f>
        <v>5.3788819875776399</v>
      </c>
      <c r="I72" s="566">
        <f>2022!H60</f>
        <v>5.5155279503105588</v>
      </c>
      <c r="J72" s="531">
        <f t="shared" si="1385"/>
        <v>34.994369369369373</v>
      </c>
      <c r="K72" s="568">
        <f>2022!L60</f>
        <v>1243</v>
      </c>
      <c r="L72" s="568"/>
      <c r="M72" s="568"/>
      <c r="N72" s="568"/>
      <c r="O72" s="568"/>
    </row>
    <row r="73" ht="47.25" customHeight="1">
      <c r="A73" s="561">
        <v>48</v>
      </c>
      <c r="B73" s="152" t="s">
        <v>416</v>
      </c>
      <c r="C73" s="566">
        <f>2022!B61</f>
        <v>21.48</v>
      </c>
      <c r="D73" s="575">
        <f>2022!C61</f>
        <v>7349.18212890625</v>
      </c>
      <c r="E73" s="575">
        <f>2022!D61</f>
        <v>7011</v>
      </c>
      <c r="F73" s="567">
        <f>2022!E61</f>
        <v>98</v>
      </c>
      <c r="G73" s="576">
        <f>2022!F61</f>
        <v>4.9643218101236064</v>
      </c>
      <c r="H73" s="576">
        <f>2022!G61</f>
        <v>4.735882115899674</v>
      </c>
      <c r="I73" s="566">
        <f>2022!H61</f>
        <v>4.5623836126629422</v>
      </c>
      <c r="J73" s="531">
        <f t="shared" si="1385"/>
        <v>33.673469387755098</v>
      </c>
      <c r="K73" s="568">
        <f>2022!L61</f>
        <v>33</v>
      </c>
      <c r="L73" s="568"/>
      <c r="M73" s="568"/>
      <c r="N73" s="568"/>
      <c r="O73" s="568"/>
    </row>
    <row r="74" ht="47.25" customHeight="1">
      <c r="A74" s="561">
        <v>49</v>
      </c>
      <c r="B74" s="152" t="s">
        <v>417</v>
      </c>
      <c r="C74" s="566">
        <f>2022!B62</f>
        <v>75.909999999999997</v>
      </c>
      <c r="D74" s="585"/>
      <c r="E74" s="585"/>
      <c r="F74" s="567">
        <f>2022!E62</f>
        <v>389</v>
      </c>
      <c r="G74" s="586"/>
      <c r="H74" s="586"/>
      <c r="I74" s="566">
        <f>2022!H62</f>
        <v>5.1244895270715327</v>
      </c>
      <c r="J74" s="531">
        <f t="shared" si="1385"/>
        <v>33.933161953727506</v>
      </c>
      <c r="K74" s="568">
        <f>2022!L62</f>
        <v>132</v>
      </c>
      <c r="L74" s="568"/>
      <c r="M74" s="568"/>
      <c r="N74" s="568"/>
      <c r="O74" s="568"/>
    </row>
    <row r="75" ht="47.25" customHeight="1">
      <c r="A75" s="561">
        <v>50</v>
      </c>
      <c r="B75" s="152" t="s">
        <v>418</v>
      </c>
      <c r="C75" s="566">
        <f>2022!B63</f>
        <v>40.039999999999999</v>
      </c>
      <c r="D75" s="585"/>
      <c r="E75" s="585"/>
      <c r="F75" s="567">
        <f>2022!E63</f>
        <v>218</v>
      </c>
      <c r="G75" s="586"/>
      <c r="H75" s="586"/>
      <c r="I75" s="566">
        <f>2022!H63</f>
        <v>5.4445554445554443</v>
      </c>
      <c r="J75" s="531">
        <f t="shared" si="1385"/>
        <v>33.944954128440372</v>
      </c>
      <c r="K75" s="568">
        <f>2022!L63</f>
        <v>74</v>
      </c>
      <c r="L75" s="568"/>
      <c r="M75" s="568"/>
      <c r="N75" s="568"/>
      <c r="O75" s="568"/>
    </row>
    <row r="76" ht="47.25" customHeight="1">
      <c r="A76" s="561">
        <v>51</v>
      </c>
      <c r="B76" s="152" t="s">
        <v>419</v>
      </c>
      <c r="C76" s="566">
        <f>2022!B64</f>
        <v>15.119999999999999</v>
      </c>
      <c r="D76" s="585"/>
      <c r="E76" s="585"/>
      <c r="F76" s="567">
        <f>2022!E64</f>
        <v>78</v>
      </c>
      <c r="G76" s="586"/>
      <c r="H76" s="586"/>
      <c r="I76" s="566">
        <f>2022!H64</f>
        <v>5.1587301587301591</v>
      </c>
      <c r="J76" s="531">
        <f t="shared" si="1385"/>
        <v>33.333333333333329</v>
      </c>
      <c r="K76" s="568">
        <f>2022!L64</f>
        <v>26</v>
      </c>
      <c r="L76" s="568"/>
      <c r="M76" s="568"/>
      <c r="N76" s="568"/>
      <c r="O76" s="568"/>
    </row>
    <row r="77" ht="47.25" customHeight="1">
      <c r="A77" s="561">
        <v>52</v>
      </c>
      <c r="B77" s="152" t="s">
        <v>420</v>
      </c>
      <c r="C77" s="566">
        <f>2022!B65</f>
        <v>38.659999999999997</v>
      </c>
      <c r="D77" s="585"/>
      <c r="E77" s="585"/>
      <c r="F77" s="567">
        <f>2022!E65</f>
        <v>205</v>
      </c>
      <c r="G77" s="586"/>
      <c r="H77" s="586"/>
      <c r="I77" s="566">
        <f>2022!H65</f>
        <v>5.302638385928609</v>
      </c>
      <c r="J77" s="531">
        <f t="shared" si="1385"/>
        <v>33.658536585365859</v>
      </c>
      <c r="K77" s="568">
        <f>2022!L65</f>
        <v>69</v>
      </c>
      <c r="L77" s="568"/>
      <c r="M77" s="568"/>
      <c r="N77" s="568"/>
      <c r="O77" s="568"/>
    </row>
    <row r="78" ht="47.25" customHeight="1">
      <c r="A78" s="561">
        <v>53</v>
      </c>
      <c r="B78" s="152" t="s">
        <v>421</v>
      </c>
      <c r="C78" s="566">
        <f>2022!B66</f>
        <v>19.219999999999999</v>
      </c>
      <c r="D78" s="585"/>
      <c r="E78" s="585"/>
      <c r="F78" s="567">
        <f>2022!E66</f>
        <v>96</v>
      </c>
      <c r="G78" s="586"/>
      <c r="H78" s="586"/>
      <c r="I78" s="566">
        <f>2022!H66</f>
        <v>4.9947970863683668</v>
      </c>
      <c r="J78" s="531">
        <f t="shared" si="1385"/>
        <v>34.375</v>
      </c>
      <c r="K78" s="568">
        <f>2022!L66</f>
        <v>33</v>
      </c>
      <c r="L78" s="568"/>
      <c r="M78" s="568"/>
      <c r="N78" s="568"/>
      <c r="O78" s="568"/>
    </row>
    <row r="79" ht="62.25" customHeight="1">
      <c r="A79" s="561">
        <v>54</v>
      </c>
      <c r="B79" s="152" t="s">
        <v>422</v>
      </c>
      <c r="C79" s="566">
        <f>2022!B67</f>
        <v>64.239999999999995</v>
      </c>
      <c r="D79" s="585"/>
      <c r="E79" s="585"/>
      <c r="F79" s="567">
        <f>2022!E67</f>
        <v>320</v>
      </c>
      <c r="G79" s="586"/>
      <c r="H79" s="586"/>
      <c r="I79" s="566">
        <f>2022!H67</f>
        <v>4.9813200498132009</v>
      </c>
      <c r="J79" s="531">
        <f t="shared" si="1385"/>
        <v>33.75</v>
      </c>
      <c r="K79" s="568">
        <f>2022!L67</f>
        <v>108</v>
      </c>
      <c r="L79" s="568"/>
      <c r="M79" s="568"/>
      <c r="N79" s="568"/>
      <c r="O79" s="568"/>
    </row>
    <row r="80" ht="47.25" customHeight="1">
      <c r="A80" s="561">
        <v>55</v>
      </c>
      <c r="B80" s="152" t="s">
        <v>423</v>
      </c>
      <c r="C80" s="566">
        <f>2022!B68</f>
        <v>100.11</v>
      </c>
      <c r="D80" s="585"/>
      <c r="E80" s="585"/>
      <c r="F80" s="567">
        <f>2022!E68</f>
        <v>521</v>
      </c>
      <c r="G80" s="586"/>
      <c r="H80" s="586"/>
      <c r="I80" s="566">
        <f>2022!H68</f>
        <v>5.2042752971731092</v>
      </c>
      <c r="J80" s="531">
        <f t="shared" si="1385"/>
        <v>33.973128598848369</v>
      </c>
      <c r="K80" s="568">
        <f>2022!L68</f>
        <v>177</v>
      </c>
      <c r="L80" s="568"/>
      <c r="M80" s="568"/>
      <c r="N80" s="568"/>
      <c r="O80" s="568"/>
    </row>
    <row r="81" ht="55.5" customHeight="1">
      <c r="A81" s="561">
        <v>56</v>
      </c>
      <c r="B81" s="152" t="s">
        <v>424</v>
      </c>
      <c r="C81" s="566">
        <f>2022!B69</f>
        <v>100.23</v>
      </c>
      <c r="D81" s="585"/>
      <c r="E81" s="585"/>
      <c r="F81" s="567">
        <f>2022!E69</f>
        <v>530</v>
      </c>
      <c r="G81" s="586"/>
      <c r="H81" s="586"/>
      <c r="I81" s="566">
        <f>2022!H69</f>
        <v>5.2878379726628753</v>
      </c>
      <c r="J81" s="531">
        <f t="shared" ref="J81:J101" si="1386">IF(K81&gt;0,K81/F81*100,0)</f>
        <v>33.962264150943398</v>
      </c>
      <c r="K81" s="568">
        <f>2022!L69</f>
        <v>180</v>
      </c>
      <c r="L81" s="568"/>
      <c r="M81" s="568"/>
      <c r="N81" s="568"/>
      <c r="O81" s="568"/>
    </row>
    <row r="82" ht="47.25" customHeight="1">
      <c r="A82" s="561">
        <v>57</v>
      </c>
      <c r="B82" s="152" t="s">
        <v>425</v>
      </c>
      <c r="C82" s="566">
        <f>2022!B70</f>
        <v>285.87</v>
      </c>
      <c r="D82" s="585"/>
      <c r="E82" s="585"/>
      <c r="F82" s="567">
        <f>2022!E70</f>
        <v>1574</v>
      </c>
      <c r="G82" s="586"/>
      <c r="H82" s="586"/>
      <c r="I82" s="566">
        <f>2022!H70</f>
        <v>5.5059992304194214</v>
      </c>
      <c r="J82" s="531">
        <f t="shared" si="1386"/>
        <v>33.989834815756041</v>
      </c>
      <c r="K82" s="568">
        <f>2022!L70</f>
        <v>535</v>
      </c>
      <c r="L82" s="568"/>
      <c r="M82" s="568"/>
      <c r="N82" s="568"/>
      <c r="O82" s="568"/>
    </row>
    <row r="83" ht="63" customHeight="1">
      <c r="A83" s="561">
        <v>58</v>
      </c>
      <c r="B83" s="152" t="s">
        <v>426</v>
      </c>
      <c r="C83" s="566">
        <f>2022!B71</f>
        <v>75.650000000000006</v>
      </c>
      <c r="D83" s="585"/>
      <c r="E83" s="585"/>
      <c r="F83" s="567">
        <f>2022!E71</f>
        <v>408</v>
      </c>
      <c r="G83" s="586"/>
      <c r="H83" s="586"/>
      <c r="I83" s="566">
        <f>2022!H71</f>
        <v>5.393258426966292</v>
      </c>
      <c r="J83" s="531">
        <f t="shared" si="1386"/>
        <v>33.82352941176471</v>
      </c>
      <c r="K83" s="568">
        <f>2022!L71</f>
        <v>138</v>
      </c>
      <c r="L83" s="568"/>
      <c r="M83" s="568"/>
      <c r="N83" s="568"/>
      <c r="O83" s="568"/>
    </row>
    <row r="84" ht="47.25" customHeight="1">
      <c r="A84" s="561">
        <v>59</v>
      </c>
      <c r="B84" s="152" t="s">
        <v>427</v>
      </c>
      <c r="C84" s="566">
        <f>2022!B72</f>
        <v>35.140000000000001</v>
      </c>
      <c r="D84" s="585"/>
      <c r="E84" s="585"/>
      <c r="F84" s="567">
        <f>2022!E72</f>
        <v>181</v>
      </c>
      <c r="G84" s="586"/>
      <c r="H84" s="586"/>
      <c r="I84" s="566">
        <f>2022!H72</f>
        <v>5.1508252703471822</v>
      </c>
      <c r="J84" s="531">
        <f t="shared" si="1386"/>
        <v>33.701657458563538</v>
      </c>
      <c r="K84" s="568">
        <f>2022!L72</f>
        <v>61</v>
      </c>
      <c r="L84" s="568"/>
      <c r="M84" s="568"/>
      <c r="N84" s="568"/>
      <c r="O84" s="568"/>
    </row>
    <row r="85" ht="47.25" customHeight="1">
      <c r="A85" s="561">
        <v>60</v>
      </c>
      <c r="B85" s="152" t="s">
        <v>428</v>
      </c>
      <c r="C85" s="566">
        <f>2022!B73</f>
        <v>9.9299999999999997</v>
      </c>
      <c r="D85" s="585"/>
      <c r="E85" s="585"/>
      <c r="F85" s="567">
        <f>2022!E73</f>
        <v>55</v>
      </c>
      <c r="G85" s="586"/>
      <c r="H85" s="586"/>
      <c r="I85" s="566">
        <f>2022!H73</f>
        <v>5.5387713997985903</v>
      </c>
      <c r="J85" s="531">
        <f t="shared" si="1386"/>
        <v>32.727272727272727</v>
      </c>
      <c r="K85" s="568">
        <f>2022!L73</f>
        <v>18</v>
      </c>
      <c r="L85" s="568"/>
      <c r="M85" s="568"/>
      <c r="N85" s="568"/>
      <c r="O85" s="568"/>
    </row>
    <row r="86" ht="63.75" customHeight="1">
      <c r="A86" s="561">
        <v>61</v>
      </c>
      <c r="B86" s="152" t="s">
        <v>429</v>
      </c>
      <c r="C86" s="566">
        <f>2022!B74</f>
        <v>891.48000000000002</v>
      </c>
      <c r="D86" s="577"/>
      <c r="E86" s="577"/>
      <c r="F86" s="567">
        <f>2022!E74</f>
        <v>4792</v>
      </c>
      <c r="G86" s="578"/>
      <c r="H86" s="578"/>
      <c r="I86" s="566">
        <f>2022!H74</f>
        <v>5.3753309103961948</v>
      </c>
      <c r="J86" s="531">
        <f t="shared" si="1386"/>
        <v>33.994156928213684</v>
      </c>
      <c r="K86" s="568">
        <f>2022!L74</f>
        <v>1629</v>
      </c>
      <c r="L86" s="568"/>
      <c r="M86" s="568"/>
      <c r="N86" s="568"/>
      <c r="O86" s="568"/>
    </row>
    <row r="87" ht="68.25" customHeight="1">
      <c r="A87" s="561">
        <v>62</v>
      </c>
      <c r="B87" s="582" t="s">
        <v>90</v>
      </c>
      <c r="C87" s="587">
        <f>2022!B75</f>
        <v>1406</v>
      </c>
      <c r="D87" s="567">
        <f>2022!C75</f>
        <v>3581.17578125</v>
      </c>
      <c r="E87" s="567">
        <f>2022!D75</f>
        <v>3678</v>
      </c>
      <c r="F87" s="567">
        <f>2022!E75</f>
        <v>5389</v>
      </c>
      <c r="G87" s="566">
        <f>2022!F75</f>
        <v>2.5470667007467993</v>
      </c>
      <c r="H87" s="566">
        <f>2022!G75</f>
        <v>2.6159317211948792</v>
      </c>
      <c r="I87" s="566">
        <f>2022!H75</f>
        <v>3.8328591749644381</v>
      </c>
      <c r="J87" s="531">
        <f t="shared" si="1386"/>
        <v>34.99721655223604</v>
      </c>
      <c r="K87" s="568">
        <f>2022!L75</f>
        <v>1886</v>
      </c>
      <c r="L87" s="568"/>
      <c r="M87" s="568"/>
      <c r="N87" s="568"/>
      <c r="O87" s="568"/>
    </row>
    <row r="88" ht="45.75" customHeight="1">
      <c r="A88" s="561">
        <v>63</v>
      </c>
      <c r="B88" s="588" t="s">
        <v>293</v>
      </c>
      <c r="C88" s="587">
        <f>2022!B76</f>
        <v>0</v>
      </c>
      <c r="D88" s="567">
        <f>2022!C76</f>
        <v>0</v>
      </c>
      <c r="E88" s="567">
        <f>2022!D76</f>
        <v>0</v>
      </c>
      <c r="F88" s="567">
        <f>2022!E76</f>
        <v>0</v>
      </c>
      <c r="G88" s="566">
        <f>2022!F76</f>
        <v>0</v>
      </c>
      <c r="H88" s="566">
        <f>2022!G76</f>
        <v>0</v>
      </c>
      <c r="I88" s="566">
        <f>2022!H76</f>
        <v>0</v>
      </c>
      <c r="J88" s="531">
        <v>0</v>
      </c>
      <c r="K88" s="568">
        <f>2022!L76</f>
        <v>1244</v>
      </c>
      <c r="L88" s="568"/>
      <c r="M88" s="568"/>
      <c r="N88" s="568"/>
      <c r="O88" s="568"/>
    </row>
    <row r="89" ht="45.75" customHeight="1">
      <c r="A89" s="561">
        <v>64</v>
      </c>
      <c r="B89" s="588" t="s">
        <v>293</v>
      </c>
      <c r="C89" s="587">
        <f>2022!B77</f>
        <v>0</v>
      </c>
      <c r="D89" s="567">
        <f>2022!C77</f>
        <v>0</v>
      </c>
      <c r="E89" s="567">
        <f>2022!D77</f>
        <v>0</v>
      </c>
      <c r="F89" s="567">
        <f>2022!E77</f>
        <v>0</v>
      </c>
      <c r="G89" s="566">
        <f>2022!F77</f>
        <v>0</v>
      </c>
      <c r="H89" s="566">
        <f>2022!G77</f>
        <v>0</v>
      </c>
      <c r="I89" s="566">
        <f>2022!H77</f>
        <v>0</v>
      </c>
      <c r="J89" s="531">
        <v>0</v>
      </c>
      <c r="K89" s="568">
        <f>2022!L77</f>
        <v>811</v>
      </c>
      <c r="L89" s="568"/>
      <c r="M89" s="568"/>
      <c r="N89" s="568"/>
      <c r="O89" s="568"/>
    </row>
    <row r="90" ht="31.5">
      <c r="A90" s="561">
        <v>65</v>
      </c>
      <c r="B90" s="588" t="s">
        <v>293</v>
      </c>
      <c r="C90" s="587">
        <f>2022!B78</f>
        <v>0</v>
      </c>
      <c r="D90" s="567">
        <f>2022!C78</f>
        <v>0</v>
      </c>
      <c r="E90" s="567">
        <f>2022!D78</f>
        <v>0</v>
      </c>
      <c r="F90" s="567">
        <f>2022!E78</f>
        <v>0</v>
      </c>
      <c r="G90" s="566">
        <f>2022!F78</f>
        <v>0</v>
      </c>
      <c r="H90" s="566">
        <f>2022!G78</f>
        <v>0</v>
      </c>
      <c r="I90" s="566">
        <f>2022!H78</f>
        <v>0</v>
      </c>
      <c r="J90" s="531">
        <v>0</v>
      </c>
      <c r="K90" s="568">
        <f>2022!L78</f>
        <v>5666</v>
      </c>
      <c r="L90" s="568"/>
      <c r="M90" s="568"/>
      <c r="N90" s="568"/>
      <c r="O90" s="568"/>
    </row>
    <row r="91" ht="15.75">
      <c r="A91" s="574"/>
      <c r="B91" s="122" t="s">
        <v>108</v>
      </c>
      <c r="C91" s="571"/>
      <c r="D91" s="570"/>
      <c r="E91" s="570"/>
      <c r="F91" s="570"/>
      <c r="G91" s="571"/>
      <c r="H91" s="571"/>
      <c r="I91" s="571"/>
      <c r="J91" s="584"/>
      <c r="K91" s="581"/>
      <c r="L91" s="581"/>
      <c r="M91" s="581"/>
      <c r="N91" s="581"/>
      <c r="O91" s="581"/>
    </row>
    <row r="92" ht="31.5">
      <c r="A92" s="562">
        <v>66</v>
      </c>
      <c r="B92" s="582" t="s">
        <v>118</v>
      </c>
      <c r="C92" s="587">
        <f>2022!B80</f>
        <v>1007.1</v>
      </c>
      <c r="D92" s="567">
        <f>2022!C80</f>
        <v>2004.0306396484375</v>
      </c>
      <c r="E92" s="567">
        <f>2022!D80</f>
        <v>2152</v>
      </c>
      <c r="F92" s="567">
        <f>2022!E80</f>
        <v>2427</v>
      </c>
      <c r="G92" s="566">
        <f>2022!F80</f>
        <v>1.799386256221039</v>
      </c>
      <c r="H92" s="566">
        <f>2022!G80</f>
        <v>2.0000111179898945</v>
      </c>
      <c r="I92" s="566">
        <f>2022!H80</f>
        <v>2.4098897825439378</v>
      </c>
      <c r="J92" s="531">
        <f t="shared" si="1386"/>
        <v>28.800988875154509</v>
      </c>
      <c r="K92" s="568">
        <f>2022!L80</f>
        <v>699</v>
      </c>
      <c r="L92" s="563"/>
      <c r="M92" s="563"/>
      <c r="N92" s="563"/>
      <c r="O92" s="589"/>
    </row>
    <row r="93" ht="54.75" customHeight="1">
      <c r="A93" s="561">
        <v>67</v>
      </c>
      <c r="B93" s="582" t="s">
        <v>308</v>
      </c>
      <c r="C93" s="566">
        <f>2022!B81</f>
        <v>559.5</v>
      </c>
      <c r="D93" s="567">
        <f>2022!C81</f>
        <v>373.0643310546875</v>
      </c>
      <c r="E93" s="567">
        <f>2022!D81</f>
        <v>420</v>
      </c>
      <c r="F93" s="567">
        <f>2022!E81</f>
        <v>447</v>
      </c>
      <c r="G93" s="566">
        <f>2022!F81</f>
        <v>0.66678164621034408</v>
      </c>
      <c r="H93" s="566">
        <f>2022!G81</f>
        <v>0.75067024128686322</v>
      </c>
      <c r="I93" s="566">
        <f>2022!H81</f>
        <v>0.79892761394101874</v>
      </c>
      <c r="J93" s="531">
        <f t="shared" si="1386"/>
        <v>22.371364653243848</v>
      </c>
      <c r="K93" s="568">
        <f>2022!L81</f>
        <v>100</v>
      </c>
      <c r="L93" s="568"/>
      <c r="M93" s="568"/>
      <c r="N93" s="568"/>
      <c r="O93" s="568"/>
    </row>
    <row r="94" ht="66.75" customHeight="1">
      <c r="A94" s="561">
        <v>68</v>
      </c>
      <c r="B94" s="582" t="s">
        <v>117</v>
      </c>
      <c r="C94" s="566">
        <f>2022!B82</f>
        <v>26.699999999999999</v>
      </c>
      <c r="D94" s="567">
        <f>2022!C82</f>
        <v>99.939727783203125</v>
      </c>
      <c r="E94" s="567">
        <f>2022!D82</f>
        <v>153</v>
      </c>
      <c r="F94" s="567">
        <f>2022!E82</f>
        <v>168</v>
      </c>
      <c r="G94" s="566">
        <f>2022!F82</f>
        <v>3.7430608587069032</v>
      </c>
      <c r="H94" s="566">
        <f>2022!G82</f>
        <v>5.730336914910108</v>
      </c>
      <c r="I94" s="566">
        <f>2022!H82</f>
        <v>6.2921348314606744</v>
      </c>
      <c r="J94" s="531">
        <f t="shared" si="1386"/>
        <v>34.523809523809526</v>
      </c>
      <c r="K94" s="568">
        <f>2022!L82</f>
        <v>58</v>
      </c>
      <c r="L94" s="568"/>
      <c r="M94" s="568"/>
      <c r="N94" s="568"/>
      <c r="O94" s="568"/>
    </row>
    <row r="95" ht="47.25">
      <c r="A95" s="561">
        <v>69</v>
      </c>
      <c r="B95" s="582" t="s">
        <v>116</v>
      </c>
      <c r="C95" s="566">
        <f>2022!B83</f>
        <v>41.696399999999997</v>
      </c>
      <c r="D95" s="567">
        <f>2022!C83</f>
        <v>48.16375732421875</v>
      </c>
      <c r="E95" s="567">
        <f>2022!D83</f>
        <v>36</v>
      </c>
      <c r="F95" s="567">
        <f>2022!E83</f>
        <v>28</v>
      </c>
      <c r="G95" s="566">
        <f>2022!F83</f>
        <v>1.1522430192179525</v>
      </c>
      <c r="H95" s="566">
        <f>2022!G83</f>
        <v>0.85938137585577901</v>
      </c>
      <c r="I95" s="566">
        <f>2022!H83</f>
        <v>0.67152080275515402</v>
      </c>
      <c r="J95" s="531">
        <f t="shared" si="1386"/>
        <v>32.142857142857146</v>
      </c>
      <c r="K95" s="568">
        <f>2022!L83</f>
        <v>9</v>
      </c>
      <c r="L95" s="568"/>
      <c r="M95" s="568"/>
      <c r="N95" s="568"/>
      <c r="O95" s="568"/>
    </row>
    <row r="96" ht="54" customHeight="1">
      <c r="A96" s="561">
        <v>70</v>
      </c>
      <c r="B96" s="582" t="s">
        <v>111</v>
      </c>
      <c r="C96" s="566">
        <f>2022!B84</f>
        <v>114.90000000000001</v>
      </c>
      <c r="D96" s="567">
        <f>2022!C84</f>
        <v>229.47166442871094</v>
      </c>
      <c r="E96" s="567">
        <f>2022!D84</f>
        <v>239</v>
      </c>
      <c r="F96" s="567">
        <f>2022!E84</f>
        <v>240</v>
      </c>
      <c r="G96" s="566">
        <f>2022!F84</f>
        <v>1.9343477176224868</v>
      </c>
      <c r="H96" s="566">
        <f>2022!G84</f>
        <v>2.0139035956934404</v>
      </c>
      <c r="I96" s="566">
        <f>2022!H84</f>
        <v>2.0887728459530024</v>
      </c>
      <c r="J96" s="531">
        <f t="shared" si="1386"/>
        <v>35</v>
      </c>
      <c r="K96" s="568">
        <f>2022!L84</f>
        <v>84</v>
      </c>
      <c r="L96" s="568"/>
      <c r="M96" s="568"/>
      <c r="N96" s="568"/>
      <c r="O96" s="568"/>
    </row>
    <row r="97" ht="51" customHeight="1">
      <c r="A97" s="561">
        <v>71</v>
      </c>
      <c r="B97" s="582" t="s">
        <v>309</v>
      </c>
      <c r="C97" s="566">
        <f>2022!B85</f>
        <v>78.599999999999994</v>
      </c>
      <c r="D97" s="567">
        <f>2022!C85</f>
        <v>187.69010925292969</v>
      </c>
      <c r="E97" s="567">
        <f>2022!D85</f>
        <v>167</v>
      </c>
      <c r="F97" s="567">
        <f>2022!E85</f>
        <v>161</v>
      </c>
      <c r="G97" s="566">
        <f>2022!F85</f>
        <v>2.2293633900718373</v>
      </c>
      <c r="H97" s="566">
        <f>2022!G85</f>
        <v>1.9836084470507891</v>
      </c>
      <c r="I97" s="566">
        <f>2022!H85</f>
        <v>2.048346055979644</v>
      </c>
      <c r="J97" s="531">
        <f t="shared" si="1386"/>
        <v>34.782608695652172</v>
      </c>
      <c r="K97" s="568">
        <f>2022!L85</f>
        <v>56</v>
      </c>
      <c r="L97" s="568"/>
      <c r="M97" s="568"/>
      <c r="N97" s="568"/>
      <c r="O97" s="568"/>
    </row>
    <row r="98" ht="54.75" customHeight="1">
      <c r="A98" s="561">
        <v>72</v>
      </c>
      <c r="B98" s="582" t="s">
        <v>310</v>
      </c>
      <c r="C98" s="566">
        <f>2022!B86</f>
        <v>167.19999999999999</v>
      </c>
      <c r="D98" s="567">
        <f>2022!C86</f>
        <v>390.84506225585938</v>
      </c>
      <c r="E98" s="567">
        <f>2022!D86</f>
        <v>403</v>
      </c>
      <c r="F98" s="567">
        <f>2022!E86</f>
        <v>406</v>
      </c>
      <c r="G98" s="566">
        <f>2022!F86</f>
        <v>2.113475789409065</v>
      </c>
      <c r="H98" s="566">
        <f>2022!G86</f>
        <v>2.1792030279617136</v>
      </c>
      <c r="I98" s="566">
        <f>2022!H86</f>
        <v>2.4282296650717705</v>
      </c>
      <c r="J98" s="531">
        <f t="shared" si="1386"/>
        <v>34.975369458128078</v>
      </c>
      <c r="K98" s="568">
        <f>2022!L86</f>
        <v>142</v>
      </c>
      <c r="L98" s="568"/>
      <c r="M98" s="568"/>
      <c r="N98" s="568"/>
      <c r="O98" s="568"/>
    </row>
    <row r="99" ht="31.5">
      <c r="A99" s="561">
        <v>73</v>
      </c>
      <c r="B99" s="582" t="s">
        <v>115</v>
      </c>
      <c r="C99" s="566">
        <f>2022!B87</f>
        <v>40.045999999999999</v>
      </c>
      <c r="D99" s="567">
        <f>2022!C87</f>
        <v>31.21534538269043</v>
      </c>
      <c r="E99" s="567">
        <f>2022!D87</f>
        <v>28</v>
      </c>
      <c r="F99" s="567">
        <f>2022!E87</f>
        <v>21</v>
      </c>
      <c r="G99" s="566">
        <f>2022!F87</f>
        <v>0.77948719634049701</v>
      </c>
      <c r="H99" s="566">
        <f>2022!G87</f>
        <v>0.69919589964353546</v>
      </c>
      <c r="I99" s="566">
        <f>2022!H87</f>
        <v>0.5243969435149578</v>
      </c>
      <c r="J99" s="531">
        <f t="shared" si="1386"/>
        <v>0</v>
      </c>
      <c r="K99" s="568">
        <f>2022!L87</f>
        <v>0</v>
      </c>
      <c r="L99" s="568"/>
      <c r="M99" s="568"/>
      <c r="N99" s="568"/>
      <c r="O99" s="568"/>
    </row>
    <row r="100" ht="31.5" customHeight="1">
      <c r="A100" s="561">
        <v>74</v>
      </c>
      <c r="B100" s="582" t="s">
        <v>110</v>
      </c>
      <c r="C100" s="566">
        <f>2022!B88</f>
        <v>83.5</v>
      </c>
      <c r="D100" s="567">
        <f>2022!C88</f>
        <v>72.095367431640625</v>
      </c>
      <c r="E100" s="567">
        <f>2022!D88</f>
        <v>78</v>
      </c>
      <c r="F100" s="567">
        <f>2022!E88</f>
        <v>75</v>
      </c>
      <c r="G100" s="566">
        <f>2022!F88</f>
        <v>0.85340156920961441</v>
      </c>
      <c r="H100" s="566">
        <f>2022!G88</f>
        <v>0.92879253253280714</v>
      </c>
      <c r="I100" s="566">
        <f>2022!H88</f>
        <v>0.89820359281437123</v>
      </c>
      <c r="J100" s="531">
        <f t="shared" si="1386"/>
        <v>34.666666666666671</v>
      </c>
      <c r="K100" s="568">
        <f>2022!L88</f>
        <v>26</v>
      </c>
      <c r="L100" s="568"/>
      <c r="M100" s="568"/>
      <c r="N100" s="568"/>
      <c r="O100" s="568"/>
    </row>
    <row r="101" ht="31.5" customHeight="1">
      <c r="A101" s="561">
        <v>75</v>
      </c>
      <c r="B101" s="582" t="s">
        <v>114</v>
      </c>
      <c r="C101" s="566">
        <f>2022!B89</f>
        <v>37.700000000000003</v>
      </c>
      <c r="D101" s="567">
        <f>2022!C89</f>
        <v>0</v>
      </c>
      <c r="E101" s="567">
        <f>2022!D89</f>
        <v>44</v>
      </c>
      <c r="F101" s="567">
        <f>2022!E89</f>
        <v>47</v>
      </c>
      <c r="G101" s="566">
        <f>2022!F89</f>
        <v>0</v>
      </c>
      <c r="H101" s="566">
        <f>2022!G89</f>
        <v>1.1659953341327458</v>
      </c>
      <c r="I101" s="566">
        <f>2022!H89</f>
        <v>1.2466843501326259</v>
      </c>
      <c r="J101" s="531">
        <f t="shared" si="1386"/>
        <v>34.042553191489361</v>
      </c>
      <c r="K101" s="568">
        <f>2022!L89</f>
        <v>16</v>
      </c>
      <c r="L101" s="568"/>
      <c r="M101" s="568"/>
      <c r="N101" s="568"/>
      <c r="O101" s="568"/>
    </row>
    <row r="102" ht="30" customHeight="1">
      <c r="A102" s="561">
        <v>76</v>
      </c>
      <c r="B102" s="588" t="s">
        <v>293</v>
      </c>
      <c r="C102" s="566">
        <f>2022!B90</f>
        <v>0</v>
      </c>
      <c r="D102" s="567">
        <f>2022!C90</f>
        <v>0</v>
      </c>
      <c r="E102" s="567">
        <f>2022!D90</f>
        <v>0</v>
      </c>
      <c r="F102" s="567">
        <f>2022!E90</f>
        <v>0</v>
      </c>
      <c r="G102" s="566">
        <f>2022!F90</f>
        <v>0</v>
      </c>
      <c r="H102" s="566">
        <f>2022!G90</f>
        <v>0</v>
      </c>
      <c r="I102" s="566">
        <f>2022!H90</f>
        <v>0</v>
      </c>
      <c r="J102" s="531">
        <v>0</v>
      </c>
      <c r="K102" s="568">
        <f>2022!L90</f>
        <v>150</v>
      </c>
      <c r="L102" s="568"/>
      <c r="M102" s="568"/>
      <c r="N102" s="568"/>
      <c r="O102" s="568"/>
    </row>
    <row r="103" ht="17.25" customHeight="1">
      <c r="A103" s="562"/>
      <c r="B103" s="122" t="s">
        <v>119</v>
      </c>
      <c r="C103" s="571"/>
      <c r="D103" s="570"/>
      <c r="E103" s="570"/>
      <c r="F103" s="570"/>
      <c r="G103" s="571"/>
      <c r="H103" s="571"/>
      <c r="I103" s="571"/>
      <c r="J103" s="584"/>
      <c r="K103" s="581"/>
      <c r="L103" s="563"/>
      <c r="M103" s="563"/>
      <c r="N103" s="563"/>
      <c r="O103" s="563"/>
    </row>
    <row r="104" ht="30" customHeight="1">
      <c r="A104" s="561">
        <v>77</v>
      </c>
      <c r="B104" s="582" t="s">
        <v>126</v>
      </c>
      <c r="C104" s="566">
        <f>2022!B92</f>
        <v>1493.5999999999999</v>
      </c>
      <c r="D104" s="567">
        <f>2022!C92</f>
        <v>10269.0859375</v>
      </c>
      <c r="E104" s="567">
        <f>2022!D92</f>
        <v>9552</v>
      </c>
      <c r="F104" s="567">
        <f>2022!E92</f>
        <v>10659</v>
      </c>
      <c r="G104" s="566">
        <f>2022!F92</f>
        <v>6.8754014018979932</v>
      </c>
      <c r="H104" s="566">
        <f>2022!G92</f>
        <v>6.3952950233969768</v>
      </c>
      <c r="I104" s="566">
        <f>2022!H92</f>
        <v>7.1364488484199251</v>
      </c>
      <c r="J104" s="531">
        <f t="shared" ref="J104:J167" si="1387">IF(K104&gt;0,K104/F104*100,0)</f>
        <v>34.712449573130691</v>
      </c>
      <c r="K104" s="568">
        <f>2022!L92</f>
        <v>3700</v>
      </c>
      <c r="L104" s="568"/>
      <c r="M104" s="568"/>
      <c r="N104" s="568"/>
      <c r="O104" s="568"/>
    </row>
    <row r="105" ht="30" customHeight="1">
      <c r="A105" s="561">
        <v>78</v>
      </c>
      <c r="B105" s="155" t="s">
        <v>430</v>
      </c>
      <c r="C105" s="566">
        <f>2022!B93</f>
        <v>438.69999999999999</v>
      </c>
      <c r="D105" s="575">
        <f>2022!C93</f>
        <v>7139.015625</v>
      </c>
      <c r="E105" s="575">
        <f>2022!D93</f>
        <v>6967</v>
      </c>
      <c r="F105" s="567">
        <f>2022!E93</f>
        <v>1043</v>
      </c>
      <c r="G105" s="576">
        <f>2022!F93</f>
        <v>2.5719566088537893</v>
      </c>
      <c r="H105" s="576">
        <f>2022!G93</f>
        <v>2.5099849384185022</v>
      </c>
      <c r="I105" s="566">
        <f>2022!H93</f>
        <v>2.3774789149760656</v>
      </c>
      <c r="J105" s="531">
        <f t="shared" si="1387"/>
        <v>34.995206136145733</v>
      </c>
      <c r="K105" s="568">
        <f>2022!L93</f>
        <v>365</v>
      </c>
      <c r="L105" s="568"/>
      <c r="M105" s="568"/>
      <c r="N105" s="568"/>
      <c r="O105" s="568"/>
    </row>
    <row r="106" ht="30" customHeight="1">
      <c r="A106" s="561">
        <v>79</v>
      </c>
      <c r="B106" s="155" t="s">
        <v>431</v>
      </c>
      <c r="C106" s="566">
        <f>2022!B94</f>
        <v>537.20000000000005</v>
      </c>
      <c r="D106" s="585"/>
      <c r="E106" s="585"/>
      <c r="F106" s="567">
        <f>2022!E94</f>
        <v>1317</v>
      </c>
      <c r="G106" s="586"/>
      <c r="H106" s="586"/>
      <c r="I106" s="566">
        <f>2022!H94</f>
        <v>2.4516008935219658</v>
      </c>
      <c r="J106" s="531">
        <f t="shared" si="1387"/>
        <v>34.927866362946091</v>
      </c>
      <c r="K106" s="568">
        <f>2022!L94</f>
        <v>460</v>
      </c>
      <c r="L106" s="568"/>
      <c r="M106" s="568"/>
      <c r="N106" s="568"/>
      <c r="O106" s="568"/>
    </row>
    <row r="107" ht="30" customHeight="1">
      <c r="A107" s="561">
        <v>80</v>
      </c>
      <c r="B107" s="155" t="s">
        <v>432</v>
      </c>
      <c r="C107" s="566">
        <f>2022!B95</f>
        <v>140</v>
      </c>
      <c r="D107" s="585"/>
      <c r="E107" s="585"/>
      <c r="F107" s="567">
        <f>2022!E95</f>
        <v>469</v>
      </c>
      <c r="G107" s="586"/>
      <c r="H107" s="586"/>
      <c r="I107" s="566">
        <f>2022!H95</f>
        <v>3.3500000000000001</v>
      </c>
      <c r="J107" s="531">
        <f t="shared" si="1387"/>
        <v>34.968017057569298</v>
      </c>
      <c r="K107" s="568">
        <f>2022!L95</f>
        <v>164</v>
      </c>
      <c r="L107" s="568"/>
      <c r="M107" s="568"/>
      <c r="N107" s="568"/>
      <c r="O107" s="568"/>
    </row>
    <row r="108" ht="30" customHeight="1">
      <c r="A108" s="561">
        <v>81</v>
      </c>
      <c r="B108" s="155" t="s">
        <v>433</v>
      </c>
      <c r="C108" s="566">
        <f>2022!B96</f>
        <v>1100</v>
      </c>
      <c r="D108" s="585"/>
      <c r="E108" s="585"/>
      <c r="F108" s="567">
        <f>2022!E96</f>
        <v>3040</v>
      </c>
      <c r="G108" s="586"/>
      <c r="H108" s="586"/>
      <c r="I108" s="566">
        <f>2022!H96</f>
        <v>2.7636363636363637</v>
      </c>
      <c r="J108" s="531">
        <f t="shared" si="1387"/>
        <v>35</v>
      </c>
      <c r="K108" s="568">
        <f>2022!L96</f>
        <v>1064</v>
      </c>
      <c r="L108" s="568"/>
      <c r="M108" s="568"/>
      <c r="N108" s="568"/>
      <c r="O108" s="568"/>
    </row>
    <row r="109" ht="30" customHeight="1">
      <c r="A109" s="561">
        <v>82</v>
      </c>
      <c r="B109" s="155" t="s">
        <v>434</v>
      </c>
      <c r="C109" s="566">
        <f>2022!B97</f>
        <v>310.89999999999998</v>
      </c>
      <c r="D109" s="585"/>
      <c r="E109" s="585"/>
      <c r="F109" s="567">
        <f>2022!E97</f>
        <v>923</v>
      </c>
      <c r="G109" s="586"/>
      <c r="H109" s="586"/>
      <c r="I109" s="566">
        <f>2022!H97</f>
        <v>2.9688002573174654</v>
      </c>
      <c r="J109" s="531">
        <f t="shared" si="1387"/>
        <v>34.99458288190683</v>
      </c>
      <c r="K109" s="568">
        <f>2022!L97</f>
        <v>323</v>
      </c>
      <c r="L109" s="568"/>
      <c r="M109" s="568"/>
      <c r="N109" s="568"/>
      <c r="O109" s="568"/>
    </row>
    <row r="110" ht="30" customHeight="1">
      <c r="A110" s="561">
        <v>83</v>
      </c>
      <c r="B110" s="155" t="s">
        <v>435</v>
      </c>
      <c r="C110" s="566">
        <f>2022!B98</f>
        <v>75.200000000000003</v>
      </c>
      <c r="D110" s="577"/>
      <c r="E110" s="577"/>
      <c r="F110" s="567">
        <f>2022!E98</f>
        <v>257</v>
      </c>
      <c r="G110" s="578"/>
      <c r="H110" s="578"/>
      <c r="I110" s="566">
        <f>2022!H98</f>
        <v>3.4175531914893615</v>
      </c>
      <c r="J110" s="531">
        <f t="shared" si="1387"/>
        <v>34.630350194552527</v>
      </c>
      <c r="K110" s="568">
        <f>2022!L98</f>
        <v>89</v>
      </c>
      <c r="L110" s="568"/>
      <c r="M110" s="568"/>
      <c r="N110" s="568"/>
      <c r="O110" s="568"/>
    </row>
    <row r="111" ht="30.75" customHeight="1">
      <c r="A111" s="561">
        <v>84</v>
      </c>
      <c r="B111" s="588" t="s">
        <v>293</v>
      </c>
      <c r="C111" s="566">
        <f>2022!B99</f>
        <v>0</v>
      </c>
      <c r="D111" s="567">
        <f>2022!C99</f>
        <v>0</v>
      </c>
      <c r="E111" s="567">
        <f>2022!D99</f>
        <v>0</v>
      </c>
      <c r="F111" s="567">
        <f>2022!E99</f>
        <v>0</v>
      </c>
      <c r="G111" s="566">
        <f>2022!F99</f>
        <v>0</v>
      </c>
      <c r="H111" s="566">
        <f>2022!G99</f>
        <v>0</v>
      </c>
      <c r="I111" s="566">
        <f>2022!H99</f>
        <v>0</v>
      </c>
      <c r="J111" s="531">
        <v>0</v>
      </c>
      <c r="K111" s="568">
        <f>2022!L99</f>
        <v>30</v>
      </c>
      <c r="L111" s="568"/>
      <c r="M111" s="568"/>
      <c r="N111" s="568"/>
      <c r="O111" s="568"/>
    </row>
    <row r="112" ht="17.25" customHeight="1">
      <c r="A112" s="562"/>
      <c r="B112" s="122" t="s">
        <v>127</v>
      </c>
      <c r="C112" s="571"/>
      <c r="D112" s="570"/>
      <c r="E112" s="570"/>
      <c r="F112" s="570"/>
      <c r="G112" s="571"/>
      <c r="H112" s="571"/>
      <c r="I112" s="571"/>
      <c r="J112" s="584"/>
      <c r="K112" s="581"/>
      <c r="L112" s="581"/>
      <c r="M112" s="581"/>
      <c r="N112" s="581"/>
      <c r="O112" s="581"/>
    </row>
    <row r="113" ht="31.5">
      <c r="A113" s="561">
        <v>85</v>
      </c>
      <c r="B113" s="582" t="s">
        <v>129</v>
      </c>
      <c r="C113" s="566">
        <f>2022!B101</f>
        <v>384.80000000000001</v>
      </c>
      <c r="D113" s="567">
        <f>2022!C101</f>
        <v>32.124240875244141</v>
      </c>
      <c r="E113" s="567">
        <f>2022!D101</f>
        <v>29</v>
      </c>
      <c r="F113" s="567">
        <f>2022!E101</f>
        <v>69</v>
      </c>
      <c r="G113" s="566">
        <f>2022!F101</f>
        <v>8.5960347889455987e-002</v>
      </c>
      <c r="H113" s="566">
        <f>2022!G101</f>
        <v>7.5369703532074464e-002</v>
      </c>
      <c r="I113" s="566">
        <f>2022!H101</f>
        <v>0.17931392931392931</v>
      </c>
      <c r="J113" s="531">
        <f t="shared" si="1387"/>
        <v>34.782608695652172</v>
      </c>
      <c r="K113" s="568">
        <f>2022!L101</f>
        <v>24</v>
      </c>
      <c r="L113" s="568"/>
      <c r="M113" s="568"/>
      <c r="N113" s="568"/>
      <c r="O113" s="568"/>
    </row>
    <row r="114" ht="51.75" customHeight="1">
      <c r="A114" s="590">
        <v>86</v>
      </c>
      <c r="B114" s="591" t="s">
        <v>128</v>
      </c>
      <c r="C114" s="576">
        <f>2022!B102</f>
        <v>396.19999999999999</v>
      </c>
      <c r="D114" s="575">
        <f>2022!C102</f>
        <v>150.70088195800781</v>
      </c>
      <c r="E114" s="575">
        <f>2022!D102</f>
        <v>209</v>
      </c>
      <c r="F114" s="575">
        <f>2022!E102</f>
        <v>163</v>
      </c>
      <c r="G114" s="576">
        <f>2022!F102</f>
        <v>0.37731818793433969</v>
      </c>
      <c r="H114" s="576">
        <f>2022!G102</f>
        <v>0.52394080523558895</v>
      </c>
      <c r="I114" s="576">
        <f>2022!H102</f>
        <v>0.41140837960625948</v>
      </c>
      <c r="J114" s="592">
        <f t="shared" si="1387"/>
        <v>34.969325153374228</v>
      </c>
      <c r="K114" s="593">
        <f>2022!L102</f>
        <v>57</v>
      </c>
      <c r="L114" s="593"/>
      <c r="M114" s="593"/>
      <c r="N114" s="593"/>
      <c r="O114" s="593"/>
    </row>
    <row r="115" ht="17.25" customHeight="1">
      <c r="A115" s="562"/>
      <c r="B115" s="122" t="s">
        <v>130</v>
      </c>
      <c r="C115" s="571"/>
      <c r="D115" s="570"/>
      <c r="E115" s="570"/>
      <c r="F115" s="570"/>
      <c r="G115" s="571"/>
      <c r="H115" s="571"/>
      <c r="I115" s="571"/>
      <c r="J115" s="584"/>
      <c r="K115" s="581"/>
      <c r="L115" s="563"/>
      <c r="M115" s="563"/>
      <c r="N115" s="563"/>
      <c r="O115" s="563"/>
      <c r="P115" s="532"/>
    </row>
    <row r="116" ht="45.75" customHeight="1">
      <c r="A116" s="594">
        <v>87</v>
      </c>
      <c r="B116" s="595" t="s">
        <v>134</v>
      </c>
      <c r="C116" s="578">
        <f>2022!B104</f>
        <v>597.84699999999998</v>
      </c>
      <c r="D116" s="577">
        <f>2022!C104</f>
        <v>4893.17529296875</v>
      </c>
      <c r="E116" s="577">
        <f>2022!D104</f>
        <v>3632</v>
      </c>
      <c r="F116" s="577">
        <f>2022!E104</f>
        <v>4005</v>
      </c>
      <c r="G116" s="578">
        <f>2022!F104</f>
        <v>8.1462363615967277</v>
      </c>
      <c r="H116" s="578">
        <f>2022!G104</f>
        <v>6.0466115955082484</v>
      </c>
      <c r="I116" s="578">
        <f>2022!H104</f>
        <v>6.6990383827300297</v>
      </c>
      <c r="J116" s="596">
        <f t="shared" si="1387"/>
        <v>34.981273408239701</v>
      </c>
      <c r="K116" s="597">
        <f>2022!L104</f>
        <v>1401</v>
      </c>
      <c r="L116" s="597"/>
      <c r="M116" s="597"/>
      <c r="N116" s="597"/>
      <c r="O116" s="597"/>
    </row>
    <row r="117" ht="69.75" customHeight="1">
      <c r="A117" s="594">
        <v>88</v>
      </c>
      <c r="B117" s="152" t="s">
        <v>436</v>
      </c>
      <c r="C117" s="578">
        <f>2022!B105</f>
        <v>84.5</v>
      </c>
      <c r="D117" s="575">
        <f>2022!C105</f>
        <v>671.8707275390625</v>
      </c>
      <c r="E117" s="575">
        <f>2022!D105</f>
        <v>766</v>
      </c>
      <c r="F117" s="577">
        <f>2022!E105</f>
        <v>152</v>
      </c>
      <c r="G117" s="576">
        <f>2022!F105</f>
        <v>1.6750703498260893</v>
      </c>
      <c r="H117" s="576">
        <f>2022!G105</f>
        <v>1.9054726368159205</v>
      </c>
      <c r="I117" s="578">
        <f>2022!H105</f>
        <v>1.7988165680473374</v>
      </c>
      <c r="J117" s="596">
        <f t="shared" si="1387"/>
        <v>29.605263157894733</v>
      </c>
      <c r="K117" s="597">
        <f>2022!L105</f>
        <v>45</v>
      </c>
      <c r="L117" s="597"/>
      <c r="M117" s="597"/>
      <c r="N117" s="597"/>
      <c r="O117" s="597"/>
    </row>
    <row r="118" ht="66.75" customHeight="1">
      <c r="A118" s="594">
        <v>89</v>
      </c>
      <c r="B118" s="152" t="s">
        <v>437</v>
      </c>
      <c r="C118" s="578">
        <f>2022!B106</f>
        <v>70</v>
      </c>
      <c r="D118" s="585"/>
      <c r="E118" s="585"/>
      <c r="F118" s="577">
        <f>2022!E106</f>
        <v>69</v>
      </c>
      <c r="G118" s="586"/>
      <c r="H118" s="586"/>
      <c r="I118" s="578">
        <f>2022!H106</f>
        <v>0.98571428571428577</v>
      </c>
      <c r="J118" s="596">
        <f t="shared" si="1387"/>
        <v>28.985507246376812</v>
      </c>
      <c r="K118" s="597">
        <f>2022!L106</f>
        <v>20</v>
      </c>
      <c r="L118" s="597"/>
      <c r="M118" s="597"/>
      <c r="N118" s="597"/>
      <c r="O118" s="597"/>
    </row>
    <row r="119" ht="65.25" customHeight="1">
      <c r="A119" s="561">
        <v>90</v>
      </c>
      <c r="B119" s="152" t="s">
        <v>438</v>
      </c>
      <c r="C119" s="566">
        <f>2022!B107</f>
        <v>247.5</v>
      </c>
      <c r="D119" s="577"/>
      <c r="E119" s="577"/>
      <c r="F119" s="567">
        <f>2022!E107</f>
        <v>634</v>
      </c>
      <c r="G119" s="578"/>
      <c r="H119" s="578"/>
      <c r="I119" s="566">
        <f>2022!H107</f>
        <v>2.5616161616161617</v>
      </c>
      <c r="J119" s="531">
        <f t="shared" si="1387"/>
        <v>29.968454258675081</v>
      </c>
      <c r="K119" s="568">
        <f>2022!L107</f>
        <v>190</v>
      </c>
      <c r="L119" s="568"/>
      <c r="M119" s="568"/>
      <c r="N119" s="568"/>
      <c r="O119" s="568"/>
    </row>
    <row r="120" ht="36.75" customHeight="1">
      <c r="A120" s="561">
        <v>91</v>
      </c>
      <c r="B120" s="152" t="s">
        <v>439</v>
      </c>
      <c r="C120" s="566">
        <f>2022!B108</f>
        <v>564.60000000000002</v>
      </c>
      <c r="D120" s="575">
        <f>2022!C108</f>
        <v>16749.541015625</v>
      </c>
      <c r="E120" s="575">
        <f>2022!D108</f>
        <v>12128</v>
      </c>
      <c r="F120" s="567">
        <f>2022!E108</f>
        <v>2936</v>
      </c>
      <c r="G120" s="576">
        <f>2022!F108</f>
        <v>4.8655728803827598</v>
      </c>
      <c r="H120" s="576">
        <f>2022!G108</f>
        <v>3.5230617864832401</v>
      </c>
      <c r="I120" s="566">
        <f>2022!H108</f>
        <v>5.2001416932341478</v>
      </c>
      <c r="J120" s="531">
        <f t="shared" si="1387"/>
        <v>34.979564032697546</v>
      </c>
      <c r="K120" s="568">
        <f>2022!L108</f>
        <v>1027</v>
      </c>
      <c r="L120" s="568"/>
      <c r="M120" s="568"/>
      <c r="N120" s="568"/>
      <c r="O120" s="568"/>
    </row>
    <row r="121" ht="31.5">
      <c r="A121" s="561">
        <v>92</v>
      </c>
      <c r="B121" s="152" t="s">
        <v>440</v>
      </c>
      <c r="C121" s="587">
        <f>2022!B109</f>
        <v>2437.1999999999998</v>
      </c>
      <c r="D121" s="577"/>
      <c r="E121" s="577"/>
      <c r="F121" s="567">
        <f>2022!E109</f>
        <v>12868</v>
      </c>
      <c r="G121" s="578"/>
      <c r="H121" s="578"/>
      <c r="I121" s="566">
        <f>2022!H109</f>
        <v>5.2798293123256199</v>
      </c>
      <c r="J121" s="531">
        <f t="shared" si="1387"/>
        <v>34.993783027665529</v>
      </c>
      <c r="K121" s="568">
        <f>2022!L109</f>
        <v>4503</v>
      </c>
      <c r="L121" s="568"/>
      <c r="M121" s="568"/>
      <c r="N121" s="568"/>
      <c r="O121" s="568"/>
    </row>
    <row r="122" ht="17.25" customHeight="1">
      <c r="A122" s="562"/>
      <c r="B122" s="122" t="s">
        <v>137</v>
      </c>
      <c r="C122" s="571"/>
      <c r="D122" s="570"/>
      <c r="E122" s="570"/>
      <c r="F122" s="570"/>
      <c r="G122" s="571"/>
      <c r="H122" s="571"/>
      <c r="I122" s="571"/>
      <c r="J122" s="584"/>
      <c r="K122" s="581"/>
      <c r="L122" s="563"/>
      <c r="M122" s="563"/>
      <c r="N122" s="563"/>
      <c r="O122" s="563"/>
    </row>
    <row r="123" ht="48" customHeight="1">
      <c r="A123" s="598">
        <v>93</v>
      </c>
      <c r="B123" s="209" t="s">
        <v>441</v>
      </c>
      <c r="C123" s="566">
        <f>2022!B111</f>
        <v>6.7999999999999998</v>
      </c>
      <c r="D123" s="575">
        <f>2022!C111</f>
        <v>18.352561950683594</v>
      </c>
      <c r="E123" s="575">
        <f>2022!D111</f>
        <v>263</v>
      </c>
      <c r="F123" s="567">
        <f>2022!E111</f>
        <v>9</v>
      </c>
      <c r="G123" s="576">
        <f>2022!F111</f>
        <v>2.6989060935158982</v>
      </c>
      <c r="H123" s="576">
        <f>2022!G111</f>
        <v>1.515369698229337</v>
      </c>
      <c r="I123" s="566">
        <f>2022!H111</f>
        <v>1.3235294117647058</v>
      </c>
      <c r="J123" s="531">
        <f t="shared" si="1387"/>
        <v>0</v>
      </c>
      <c r="K123" s="568">
        <f>2022!L111</f>
        <v>0</v>
      </c>
      <c r="L123" s="579"/>
      <c r="M123" s="579"/>
      <c r="N123" s="579"/>
      <c r="O123" s="579"/>
    </row>
    <row r="124" ht="47.25">
      <c r="A124" s="561">
        <v>94</v>
      </c>
      <c r="B124" s="154" t="s">
        <v>442</v>
      </c>
      <c r="C124" s="587">
        <f>2022!B112</f>
        <v>166.57499999999999</v>
      </c>
      <c r="D124" s="577"/>
      <c r="E124" s="577"/>
      <c r="F124" s="567">
        <f>2022!E112</f>
        <v>215</v>
      </c>
      <c r="G124" s="578"/>
      <c r="H124" s="578"/>
      <c r="I124" s="566">
        <f>2022!H112</f>
        <v>1.290709890439742</v>
      </c>
      <c r="J124" s="531">
        <f t="shared" si="1387"/>
        <v>34.883720930232556</v>
      </c>
      <c r="K124" s="568">
        <f>2022!L112</f>
        <v>75</v>
      </c>
      <c r="L124" s="568"/>
      <c r="M124" s="568"/>
      <c r="N124" s="568"/>
      <c r="O124" s="568"/>
    </row>
    <row r="125" ht="51.75" customHeight="1">
      <c r="A125" s="562">
        <v>95</v>
      </c>
      <c r="B125" s="582" t="s">
        <v>315</v>
      </c>
      <c r="C125" s="587">
        <f>2022!B113</f>
        <v>1572.825</v>
      </c>
      <c r="D125" s="567">
        <f>2022!C113</f>
        <v>2904.51220703125</v>
      </c>
      <c r="E125" s="567">
        <f>2022!D113</f>
        <v>2985</v>
      </c>
      <c r="F125" s="567">
        <f>2022!E113</f>
        <v>3212</v>
      </c>
      <c r="G125" s="566">
        <f>2022!F113</f>
        <v>1.6696437386721297</v>
      </c>
      <c r="H125" s="566">
        <f>2022!G113</f>
        <v>1.8978590069899046</v>
      </c>
      <c r="I125" s="566">
        <f>2022!H113</f>
        <v>2.0421852399345126</v>
      </c>
      <c r="J125" s="531">
        <f t="shared" si="1387"/>
        <v>34.993773349937733</v>
      </c>
      <c r="K125" s="568">
        <f>2022!L113</f>
        <v>1124</v>
      </c>
      <c r="L125" s="579"/>
      <c r="M125" s="579"/>
      <c r="N125" s="579"/>
      <c r="O125" s="579"/>
    </row>
    <row r="126" ht="15.75">
      <c r="A126" s="574"/>
      <c r="B126" s="122" t="s">
        <v>141</v>
      </c>
      <c r="C126" s="571"/>
      <c r="D126" s="570"/>
      <c r="E126" s="570"/>
      <c r="F126" s="570"/>
      <c r="G126" s="571"/>
      <c r="H126" s="571"/>
      <c r="I126" s="571"/>
      <c r="J126" s="584"/>
      <c r="K126" s="581"/>
      <c r="L126" s="581"/>
      <c r="M126" s="581"/>
      <c r="N126" s="581"/>
      <c r="O126" s="581"/>
    </row>
    <row r="127" ht="52.5" customHeight="1">
      <c r="A127" s="561">
        <v>96</v>
      </c>
      <c r="B127" s="582" t="s">
        <v>142</v>
      </c>
      <c r="C127" s="566">
        <f>2022!B115</f>
        <v>867</v>
      </c>
      <c r="D127" s="567">
        <f>2022!C115</f>
        <v>1094.8201904296875</v>
      </c>
      <c r="E127" s="567">
        <f>2022!D115</f>
        <v>1317</v>
      </c>
      <c r="F127" s="567">
        <f>2022!E115</f>
        <v>1317</v>
      </c>
      <c r="G127" s="566">
        <f>2022!F115</f>
        <v>1.0786405817041256</v>
      </c>
      <c r="H127" s="566">
        <f>2022!G115</f>
        <v>1.2975369458128079</v>
      </c>
      <c r="I127" s="566">
        <f>2022!H115</f>
        <v>1.5190311418685121</v>
      </c>
      <c r="J127" s="531">
        <f t="shared" si="1387"/>
        <v>34.927866362946091</v>
      </c>
      <c r="K127" s="568">
        <f>2022!L115</f>
        <v>460</v>
      </c>
      <c r="L127" s="568"/>
      <c r="M127" s="568"/>
      <c r="N127" s="568"/>
      <c r="O127" s="568"/>
    </row>
    <row r="128" ht="36.75" customHeight="1">
      <c r="A128" s="561">
        <v>97</v>
      </c>
      <c r="B128" s="582" t="s">
        <v>316</v>
      </c>
      <c r="C128" s="566">
        <f>2022!B116</f>
        <v>385.19600000000003</v>
      </c>
      <c r="D128" s="567">
        <f>2022!C116</f>
        <v>1671.79931640625</v>
      </c>
      <c r="E128" s="567">
        <f>2022!D116</f>
        <v>1707</v>
      </c>
      <c r="F128" s="567">
        <f>2022!E116</f>
        <v>2084</v>
      </c>
      <c r="G128" s="566">
        <f>2022!F116</f>
        <v>4.3400811615439867</v>
      </c>
      <c r="H128" s="566">
        <f>2022!G116</f>
        <v>4.4315100264987537</v>
      </c>
      <c r="I128" s="566">
        <f>2022!H116</f>
        <v>5.4102327126969127</v>
      </c>
      <c r="J128" s="531">
        <f t="shared" si="1387"/>
        <v>34.980806142034545</v>
      </c>
      <c r="K128" s="568">
        <f>2022!L116</f>
        <v>729</v>
      </c>
      <c r="L128" s="568"/>
      <c r="M128" s="568"/>
      <c r="N128" s="568"/>
      <c r="O128" s="568"/>
    </row>
    <row r="129" ht="36.75" customHeight="1">
      <c r="A129" s="561">
        <v>98</v>
      </c>
      <c r="B129" s="582" t="s">
        <v>317</v>
      </c>
      <c r="C129" s="566">
        <f>2022!B117</f>
        <v>163.09700000000001</v>
      </c>
      <c r="D129" s="567">
        <f>2022!C117</f>
        <v>1247.066162109375</v>
      </c>
      <c r="E129" s="567">
        <f>2022!D117</f>
        <v>1047</v>
      </c>
      <c r="F129" s="567">
        <f>2022!E117</f>
        <v>1163</v>
      </c>
      <c r="G129" s="566">
        <f>2022!F117</f>
        <v>7.6461624749443926</v>
      </c>
      <c r="H129" s="566">
        <f>2022!G117</f>
        <v>6.4150088498752265</v>
      </c>
      <c r="I129" s="566">
        <f>2022!H117</f>
        <v>7.1307258870488113</v>
      </c>
      <c r="J129" s="531">
        <f t="shared" si="1387"/>
        <v>34.995700773860705</v>
      </c>
      <c r="K129" s="568">
        <f>2022!L117</f>
        <v>407</v>
      </c>
      <c r="L129" s="568"/>
      <c r="M129" s="568"/>
      <c r="N129" s="568"/>
      <c r="O129" s="568"/>
    </row>
    <row r="130" ht="36.75" customHeight="1">
      <c r="A130" s="561">
        <v>99</v>
      </c>
      <c r="B130" s="582" t="s">
        <v>318</v>
      </c>
      <c r="C130" s="566">
        <f>2022!B118</f>
        <v>49.079999999999998</v>
      </c>
      <c r="D130" s="567">
        <f>2022!C118</f>
        <v>226.44667053222656</v>
      </c>
      <c r="E130" s="567">
        <f>2022!D118</f>
        <v>253</v>
      </c>
      <c r="F130" s="567">
        <f>2022!E118</f>
        <v>197</v>
      </c>
      <c r="G130" s="566">
        <f>2022!F118</f>
        <v>4.613827670824282</v>
      </c>
      <c r="H130" s="566">
        <f>2022!G118</f>
        <v>5.1548490334390689</v>
      </c>
      <c r="I130" s="566">
        <f>2022!H118</f>
        <v>4.0138549307253468</v>
      </c>
      <c r="J130" s="531">
        <f t="shared" si="1387"/>
        <v>34.517766497461928</v>
      </c>
      <c r="K130" s="568">
        <f>2022!L118</f>
        <v>68</v>
      </c>
      <c r="L130" s="568"/>
      <c r="M130" s="568"/>
      <c r="N130" s="568"/>
      <c r="O130" s="568"/>
    </row>
    <row r="131" ht="47.25">
      <c r="A131" s="561">
        <v>100</v>
      </c>
      <c r="B131" s="582" t="s">
        <v>319</v>
      </c>
      <c r="C131" s="566">
        <f>2022!B119</f>
        <v>151.09999999999999</v>
      </c>
      <c r="D131" s="567">
        <f>2022!C119</f>
        <v>587.69293212890625</v>
      </c>
      <c r="E131" s="567">
        <f>2022!D119</f>
        <v>512</v>
      </c>
      <c r="F131" s="567">
        <f>2022!E119</f>
        <v>695</v>
      </c>
      <c r="G131" s="566">
        <f>2022!F119</f>
        <v>3.8899452277350002</v>
      </c>
      <c r="H131" s="566">
        <f>2022!G119</f>
        <v>3.3889329745477785</v>
      </c>
      <c r="I131" s="566">
        <f>2022!H119</f>
        <v>4.5996029119788222</v>
      </c>
      <c r="J131" s="531">
        <f t="shared" si="1387"/>
        <v>34.964028776978417</v>
      </c>
      <c r="K131" s="568">
        <f>2022!L119</f>
        <v>243</v>
      </c>
      <c r="L131" s="568"/>
      <c r="M131" s="568"/>
      <c r="N131" s="568"/>
      <c r="O131" s="568"/>
    </row>
    <row r="132" ht="31.5">
      <c r="A132" s="561">
        <v>101</v>
      </c>
      <c r="B132" s="582" t="s">
        <v>320</v>
      </c>
      <c r="C132" s="566">
        <f>2022!B120</f>
        <v>46.079999999999998</v>
      </c>
      <c r="D132" s="567">
        <f>2022!C120</f>
        <v>150.40718078613281</v>
      </c>
      <c r="E132" s="567">
        <f>2022!D120</f>
        <v>158</v>
      </c>
      <c r="F132" s="567">
        <f>2022!E120</f>
        <v>164</v>
      </c>
      <c r="G132" s="566">
        <f>2022!F120</f>
        <v>3.235954868060142</v>
      </c>
      <c r="H132" s="566">
        <f>2022!G120</f>
        <v>3.3993115653201667</v>
      </c>
      <c r="I132" s="566">
        <f>2022!H120</f>
        <v>3.5590277777777781</v>
      </c>
      <c r="J132" s="531">
        <f t="shared" si="1387"/>
        <v>34.756097560975604</v>
      </c>
      <c r="K132" s="568">
        <f>2022!L120</f>
        <v>57</v>
      </c>
      <c r="L132" s="568"/>
      <c r="M132" s="568"/>
      <c r="N132" s="568"/>
      <c r="O132" s="568"/>
    </row>
    <row r="133" ht="47.25">
      <c r="A133" s="561">
        <v>102</v>
      </c>
      <c r="B133" s="582" t="s">
        <v>321</v>
      </c>
      <c r="C133" s="566">
        <f>2022!B121</f>
        <v>2622.0999999999999</v>
      </c>
      <c r="D133" s="567">
        <f>2022!C121</f>
        <v>9612.9736328125</v>
      </c>
      <c r="E133" s="567">
        <f>2022!D121</f>
        <v>10989</v>
      </c>
      <c r="F133" s="567">
        <f>2022!E121</f>
        <v>14106</v>
      </c>
      <c r="G133" s="566">
        <f>2022!F121</f>
        <v>4.5995089152212918</v>
      </c>
      <c r="H133" s="566">
        <f>2022!G121</f>
        <v>5.257894736842105</v>
      </c>
      <c r="I133" s="566">
        <f>2022!H121</f>
        <v>5.3796575264101296</v>
      </c>
      <c r="J133" s="531">
        <f t="shared" si="1387"/>
        <v>28.356727633631078</v>
      </c>
      <c r="K133" s="568">
        <f>2022!L121</f>
        <v>4000</v>
      </c>
      <c r="L133" s="568"/>
      <c r="M133" s="568"/>
      <c r="N133" s="568"/>
      <c r="O133" s="568"/>
    </row>
    <row r="134" ht="33" customHeight="1">
      <c r="A134" s="561">
        <v>103</v>
      </c>
      <c r="B134" s="582" t="s">
        <v>322</v>
      </c>
      <c r="C134" s="566">
        <f>2022!B122</f>
        <v>31.664999999999999</v>
      </c>
      <c r="D134" s="567">
        <f>2022!C122</f>
        <v>0</v>
      </c>
      <c r="E134" s="567">
        <f>2022!D122</f>
        <v>92</v>
      </c>
      <c r="F134" s="567">
        <f>2022!E122</f>
        <v>93</v>
      </c>
      <c r="G134" s="566">
        <f>2022!F122</f>
        <v>0</v>
      </c>
      <c r="H134" s="566">
        <f>2022!G122</f>
        <v>2.9063338494512374</v>
      </c>
      <c r="I134" s="566">
        <f>2022!H122</f>
        <v>2.9369966840360018</v>
      </c>
      <c r="J134" s="531">
        <f t="shared" si="1387"/>
        <v>34.408602150537639</v>
      </c>
      <c r="K134" s="568">
        <f>2022!L122</f>
        <v>32</v>
      </c>
      <c r="L134" s="568"/>
      <c r="M134" s="568"/>
      <c r="N134" s="568"/>
      <c r="O134" s="568"/>
    </row>
    <row r="135" ht="31.5">
      <c r="A135" s="562">
        <v>104</v>
      </c>
      <c r="B135" s="582" t="s">
        <v>145</v>
      </c>
      <c r="C135" s="566">
        <f>2022!B123</f>
        <v>42</v>
      </c>
      <c r="D135" s="567">
        <f>2022!C123</f>
        <v>239.13131713867188</v>
      </c>
      <c r="E135" s="567">
        <f>2022!D123</f>
        <v>168</v>
      </c>
      <c r="F135" s="567">
        <f>2022!E123</f>
        <v>220</v>
      </c>
      <c r="G135" s="566">
        <f>2022!F123</f>
        <v>5.5670191350286435</v>
      </c>
      <c r="H135" s="566">
        <f>2022!G123</f>
        <v>3.9110695574116576</v>
      </c>
      <c r="I135" s="566">
        <f>2022!H123</f>
        <v>5.2380952380952381</v>
      </c>
      <c r="J135" s="531">
        <f t="shared" si="1387"/>
        <v>35</v>
      </c>
      <c r="K135" s="568">
        <f>2022!L123</f>
        <v>77</v>
      </c>
      <c r="L135" s="568"/>
      <c r="M135" s="568"/>
      <c r="N135" s="568"/>
      <c r="O135" s="568"/>
    </row>
    <row r="136" ht="31.5">
      <c r="A136" s="561">
        <v>105</v>
      </c>
      <c r="B136" s="580" t="s">
        <v>293</v>
      </c>
      <c r="C136" s="566">
        <f>2022!B124</f>
        <v>0</v>
      </c>
      <c r="D136" s="567">
        <f>2022!C124</f>
        <v>0</v>
      </c>
      <c r="E136" s="567">
        <f>2022!D124</f>
        <v>0</v>
      </c>
      <c r="F136" s="567">
        <f>2022!E124</f>
        <v>0</v>
      </c>
      <c r="G136" s="566">
        <f>2022!F124</f>
        <v>0</v>
      </c>
      <c r="H136" s="566">
        <f>2022!G124</f>
        <v>0</v>
      </c>
      <c r="I136" s="566">
        <f>2022!H124</f>
        <v>0</v>
      </c>
      <c r="J136" s="531">
        <v>0</v>
      </c>
      <c r="K136" s="568">
        <f>2022!L124</f>
        <v>937</v>
      </c>
      <c r="L136" s="568"/>
      <c r="M136" s="568"/>
      <c r="N136" s="568"/>
      <c r="O136" s="568"/>
    </row>
    <row r="137" ht="15.75">
      <c r="A137" s="574"/>
      <c r="B137" s="122" t="s">
        <v>153</v>
      </c>
      <c r="C137" s="571"/>
      <c r="D137" s="570"/>
      <c r="E137" s="570"/>
      <c r="F137" s="570"/>
      <c r="G137" s="571"/>
      <c r="H137" s="571"/>
      <c r="I137" s="571"/>
      <c r="J137" s="584"/>
      <c r="K137" s="581"/>
      <c r="L137" s="581"/>
      <c r="M137" s="581"/>
      <c r="N137" s="581"/>
      <c r="O137" s="581"/>
      <c r="P137" s="532"/>
    </row>
    <row r="138" ht="63.75" customHeight="1">
      <c r="A138" s="561">
        <v>106</v>
      </c>
      <c r="B138" s="582" t="s">
        <v>168</v>
      </c>
      <c r="C138" s="566">
        <f>2022!B126</f>
        <v>34.731000000000002</v>
      </c>
      <c r="D138" s="567">
        <f>2022!C126</f>
        <v>54.835338592529297</v>
      </c>
      <c r="E138" s="567">
        <f>2022!D126</f>
        <v>55</v>
      </c>
      <c r="F138" s="567">
        <f>2022!E126</f>
        <v>58</v>
      </c>
      <c r="G138" s="566">
        <f>2022!F126</f>
        <v>1.5788586617882123</v>
      </c>
      <c r="H138" s="566">
        <f>2022!G126</f>
        <v>1.5835997119234033</v>
      </c>
      <c r="I138" s="566">
        <f>2022!H126</f>
        <v>1.6699778296046759</v>
      </c>
      <c r="J138" s="531">
        <f t="shared" si="1387"/>
        <v>34.482758620689658</v>
      </c>
      <c r="K138" s="568">
        <f>2022!L126</f>
        <v>20</v>
      </c>
      <c r="L138" s="568"/>
      <c r="M138" s="568"/>
      <c r="N138" s="568"/>
      <c r="O138" s="568"/>
    </row>
    <row r="139" ht="81.75" customHeight="1">
      <c r="A139" s="561">
        <v>107</v>
      </c>
      <c r="B139" s="582" t="s">
        <v>156</v>
      </c>
      <c r="C139" s="566">
        <f>2022!B127</f>
        <v>46.969999999999999</v>
      </c>
      <c r="D139" s="567">
        <f>2022!C127</f>
        <v>51.773895263671875</v>
      </c>
      <c r="E139" s="567">
        <f>2022!D127</f>
        <v>39</v>
      </c>
      <c r="F139" s="567">
        <f>2022!E127</f>
        <v>63</v>
      </c>
      <c r="G139" s="566">
        <f>2022!F127</f>
        <v>1.4907113749946044</v>
      </c>
      <c r="H139" s="566">
        <f>2022!G127</f>
        <v>1.023622088239458</v>
      </c>
      <c r="I139" s="566">
        <f>2022!H127</f>
        <v>1.3412816691505216</v>
      </c>
      <c r="J139" s="531">
        <f t="shared" si="1387"/>
        <v>34.920634920634917</v>
      </c>
      <c r="K139" s="568">
        <f>2022!L127</f>
        <v>22</v>
      </c>
      <c r="L139" s="568"/>
      <c r="M139" s="568"/>
      <c r="N139" s="568"/>
      <c r="O139" s="568"/>
    </row>
    <row r="140" ht="63.75" customHeight="1">
      <c r="A140" s="561">
        <v>108</v>
      </c>
      <c r="B140" s="582" t="s">
        <v>323</v>
      </c>
      <c r="C140" s="566">
        <f>2022!B128</f>
        <v>9.1639999999999997</v>
      </c>
      <c r="D140" s="567">
        <f>2022!C128</f>
        <v>9.2446842193603516</v>
      </c>
      <c r="E140" s="567">
        <f>2022!D128</f>
        <v>8</v>
      </c>
      <c r="F140" s="567">
        <f>2022!E128</f>
        <v>8</v>
      </c>
      <c r="G140" s="566">
        <f>2022!F128</f>
        <v>0.72224094387529869</v>
      </c>
      <c r="H140" s="566">
        <f>2022!G128</f>
        <v>0.70397751194883329</v>
      </c>
      <c r="I140" s="566">
        <f>2022!H128</f>
        <v>0.87298123090353563</v>
      </c>
      <c r="J140" s="531">
        <f t="shared" si="1387"/>
        <v>0</v>
      </c>
      <c r="K140" s="568">
        <f>2022!L128</f>
        <v>0</v>
      </c>
      <c r="L140" s="568"/>
      <c r="M140" s="568"/>
      <c r="N140" s="568"/>
      <c r="O140" s="568"/>
    </row>
    <row r="141" ht="50.25" customHeight="1">
      <c r="A141" s="561">
        <v>109</v>
      </c>
      <c r="B141" s="582" t="s">
        <v>324</v>
      </c>
      <c r="C141" s="566">
        <f>2022!B129</f>
        <v>22.285</v>
      </c>
      <c r="D141" s="567">
        <f>2022!C129</f>
        <v>52.815086364746094</v>
      </c>
      <c r="E141" s="567">
        <f>2022!D129</f>
        <v>25</v>
      </c>
      <c r="F141" s="567">
        <f>2022!E129</f>
        <v>29</v>
      </c>
      <c r="G141" s="566">
        <f>2022!F129</f>
        <v>2.1343741622349426</v>
      </c>
      <c r="H141" s="566">
        <f>2022!G129</f>
        <v>1.0103051557535796</v>
      </c>
      <c r="I141" s="566">
        <f>2022!H129</f>
        <v>1.3013237603769352</v>
      </c>
      <c r="J141" s="531">
        <f t="shared" si="1387"/>
        <v>34.482758620689658</v>
      </c>
      <c r="K141" s="568">
        <f>2022!L129</f>
        <v>10</v>
      </c>
      <c r="L141" s="568"/>
      <c r="M141" s="568"/>
      <c r="N141" s="568"/>
      <c r="O141" s="568"/>
    </row>
    <row r="142" ht="31.5">
      <c r="A142" s="561">
        <v>110</v>
      </c>
      <c r="B142" s="582" t="s">
        <v>155</v>
      </c>
      <c r="C142" s="566">
        <f>2022!B130</f>
        <v>62.600000000000001</v>
      </c>
      <c r="D142" s="567">
        <f>2022!C130</f>
        <v>91.548934936523438</v>
      </c>
      <c r="E142" s="567">
        <f>2022!D130</f>
        <v>120</v>
      </c>
      <c r="F142" s="567">
        <f>2022!E130</f>
        <v>351</v>
      </c>
      <c r="G142" s="566">
        <f>2022!F130</f>
        <v>1.4624429966334993</v>
      </c>
      <c r="H142" s="566">
        <f>2022!G130</f>
        <v>1.9169328372602066</v>
      </c>
      <c r="I142" s="566">
        <f>2022!H130</f>
        <v>5.6070287539936103</v>
      </c>
      <c r="J142" s="531">
        <f t="shared" si="1387"/>
        <v>34.757834757834758</v>
      </c>
      <c r="K142" s="568">
        <f>2022!L130</f>
        <v>122</v>
      </c>
      <c r="L142" s="568"/>
      <c r="M142" s="568"/>
      <c r="N142" s="568"/>
      <c r="O142" s="568"/>
    </row>
    <row r="143" ht="31.5">
      <c r="A143" s="561">
        <v>111</v>
      </c>
      <c r="B143" s="582" t="s">
        <v>154</v>
      </c>
      <c r="C143" s="566">
        <f>2022!B131</f>
        <v>8.4000000000000004</v>
      </c>
      <c r="D143" s="567">
        <f>2022!C131</f>
        <v>35</v>
      </c>
      <c r="E143" s="567">
        <f>2022!D131</f>
        <v>49</v>
      </c>
      <c r="F143" s="567">
        <f>2022!E131</f>
        <v>41</v>
      </c>
      <c r="G143" s="566">
        <f>2022!F131</f>
        <v>4.1666668558877697</v>
      </c>
      <c r="H143" s="566">
        <f>2022!G131</f>
        <v>5.833333598242878</v>
      </c>
      <c r="I143" s="566">
        <f>2022!H131</f>
        <v>4.8809523809523805</v>
      </c>
      <c r="J143" s="531">
        <f t="shared" si="1387"/>
        <v>34.146341463414636</v>
      </c>
      <c r="K143" s="568">
        <f>2022!L131</f>
        <v>14</v>
      </c>
      <c r="L143" s="568"/>
      <c r="M143" s="568"/>
      <c r="N143" s="568"/>
      <c r="O143" s="568"/>
    </row>
    <row r="144" ht="30.75" customHeight="1">
      <c r="A144" s="561">
        <v>112</v>
      </c>
      <c r="B144" s="582" t="s">
        <v>163</v>
      </c>
      <c r="C144" s="566">
        <f>2022!B132</f>
        <v>40.399999999999999</v>
      </c>
      <c r="D144" s="567">
        <f>2022!C132</f>
        <v>43.712776184082031</v>
      </c>
      <c r="E144" s="567">
        <f>2022!D132</f>
        <v>36</v>
      </c>
      <c r="F144" s="567">
        <f>2022!E132</f>
        <v>56</v>
      </c>
      <c r="G144" s="566">
        <f>2022!F132</f>
        <v>1.0809826519853303</v>
      </c>
      <c r="H144" s="566">
        <f>2022!G132</f>
        <v>0.89025166547490797</v>
      </c>
      <c r="I144" s="566">
        <f>2022!H132</f>
        <v>1.3861386138613863</v>
      </c>
      <c r="J144" s="531">
        <f t="shared" si="1387"/>
        <v>33.928571428571431</v>
      </c>
      <c r="K144" s="568">
        <f>2022!L132</f>
        <v>19</v>
      </c>
      <c r="L144" s="568"/>
      <c r="M144" s="568"/>
      <c r="N144" s="568"/>
      <c r="O144" s="568"/>
    </row>
    <row r="145" ht="47.25">
      <c r="A145" s="561">
        <v>113</v>
      </c>
      <c r="B145" s="582" t="s">
        <v>325</v>
      </c>
      <c r="C145" s="566">
        <f>2022!B133</f>
        <v>25.609999999999999</v>
      </c>
      <c r="D145" s="567">
        <f>2022!C133</f>
        <v>43.758056640625</v>
      </c>
      <c r="E145" s="567">
        <f>2022!D133</f>
        <v>39</v>
      </c>
      <c r="F145" s="567">
        <f>2022!E133</f>
        <v>65</v>
      </c>
      <c r="G145" s="566">
        <f>2022!F133</f>
        <v>1.708564934455604</v>
      </c>
      <c r="H145" s="566">
        <f>2022!G133</f>
        <v>1.5227831754736907</v>
      </c>
      <c r="I145" s="566">
        <f>2022!H133</f>
        <v>2.5380710659898478</v>
      </c>
      <c r="J145" s="531">
        <f t="shared" si="1387"/>
        <v>23.076923076923077</v>
      </c>
      <c r="K145" s="568">
        <f>2022!L133</f>
        <v>15</v>
      </c>
      <c r="L145" s="568"/>
      <c r="M145" s="568"/>
      <c r="N145" s="568"/>
      <c r="O145" s="568"/>
    </row>
    <row r="146" ht="47.25">
      <c r="A146" s="561">
        <v>114</v>
      </c>
      <c r="B146" s="582" t="s">
        <v>326</v>
      </c>
      <c r="C146" s="566">
        <f>2022!B134</f>
        <v>16.600000000000001</v>
      </c>
      <c r="D146" s="567">
        <f>2022!C134</f>
        <v>41.721591949462891</v>
      </c>
      <c r="E146" s="567">
        <f>2022!D134</f>
        <v>39</v>
      </c>
      <c r="F146" s="567">
        <f>2022!E134</f>
        <v>73</v>
      </c>
      <c r="G146" s="566">
        <f>2022!F134</f>
        <v>2.5112309585155699</v>
      </c>
      <c r="H146" s="566">
        <f>2022!G134</f>
        <v>2.3474177951008901</v>
      </c>
      <c r="I146" s="566">
        <f>2022!H134</f>
        <v>4.3975903614457827</v>
      </c>
      <c r="J146" s="531">
        <f t="shared" si="1387"/>
        <v>13.698630136986301</v>
      </c>
      <c r="K146" s="568">
        <f>2022!L134</f>
        <v>10</v>
      </c>
      <c r="L146" s="568"/>
      <c r="M146" s="568"/>
      <c r="N146" s="568"/>
      <c r="O146" s="568"/>
    </row>
    <row r="147" ht="31.5">
      <c r="A147" s="561">
        <v>115</v>
      </c>
      <c r="B147" s="582" t="s">
        <v>158</v>
      </c>
      <c r="C147" s="566">
        <f>2022!B135</f>
        <v>48.850000000000001</v>
      </c>
      <c r="D147" s="567">
        <f>2022!C135</f>
        <v>78.713485717773438</v>
      </c>
      <c r="E147" s="567">
        <f>2022!D135</f>
        <v>23</v>
      </c>
      <c r="F147" s="567">
        <f>2022!E135</f>
        <v>42</v>
      </c>
      <c r="G147" s="566">
        <f>2022!F135</f>
        <v>1.5921656651780978</v>
      </c>
      <c r="H147" s="566">
        <f>2022!G135</f>
        <v>0.46814576197436875</v>
      </c>
      <c r="I147" s="566">
        <f>2022!H135</f>
        <v>0.85977482088024559</v>
      </c>
      <c r="J147" s="531">
        <f t="shared" si="1387"/>
        <v>33.333333333333329</v>
      </c>
      <c r="K147" s="568">
        <f>2022!L135</f>
        <v>14</v>
      </c>
      <c r="L147" s="568"/>
      <c r="M147" s="568"/>
      <c r="N147" s="568"/>
      <c r="O147" s="568"/>
    </row>
    <row r="148" ht="47.25">
      <c r="A148" s="561">
        <v>116</v>
      </c>
      <c r="B148" s="582" t="s">
        <v>157</v>
      </c>
      <c r="C148" s="566">
        <f>2022!B136</f>
        <v>34.689999999999998</v>
      </c>
      <c r="D148" s="567">
        <f>2022!C136</f>
        <v>51.020126342773438</v>
      </c>
      <c r="E148" s="567">
        <f>2022!D136</f>
        <v>21</v>
      </c>
      <c r="F148" s="567">
        <f>2022!E136</f>
        <v>48</v>
      </c>
      <c r="G148" s="566">
        <f>2022!F136</f>
        <v>1.4707445477813119</v>
      </c>
      <c r="H148" s="566">
        <f>2022!G136</f>
        <v>0.60536179969264692</v>
      </c>
      <c r="I148" s="566">
        <f>2022!H136</f>
        <v>1.3836840588065726</v>
      </c>
      <c r="J148" s="531">
        <f t="shared" si="1387"/>
        <v>33.333333333333329</v>
      </c>
      <c r="K148" s="568">
        <f>2022!L136</f>
        <v>16</v>
      </c>
      <c r="L148" s="568"/>
      <c r="M148" s="568"/>
      <c r="N148" s="568"/>
      <c r="O148" s="568"/>
    </row>
    <row r="149" ht="32.25" customHeight="1">
      <c r="A149" s="561">
        <v>117</v>
      </c>
      <c r="B149" s="582" t="s">
        <v>161</v>
      </c>
      <c r="C149" s="566">
        <f>2022!B137</f>
        <v>8.7080000000000002</v>
      </c>
      <c r="D149" s="567">
        <f>2022!C137</f>
        <v>46.896846771240234</v>
      </c>
      <c r="E149" s="567">
        <f>2022!D137</f>
        <v>47</v>
      </c>
      <c r="F149" s="567">
        <f>2022!E137</f>
        <v>48</v>
      </c>
      <c r="G149" s="566">
        <f>2022!F137</f>
        <v>4.9552048642215905</v>
      </c>
      <c r="H149" s="566">
        <f>2022!G137</f>
        <v>4.9661042192124256</v>
      </c>
      <c r="I149" s="566">
        <f>2022!H137</f>
        <v>5.5121727147450619</v>
      </c>
      <c r="J149" s="531">
        <f t="shared" si="1387"/>
        <v>31.25</v>
      </c>
      <c r="K149" s="568">
        <f>2022!L137</f>
        <v>15</v>
      </c>
      <c r="L149" s="568"/>
      <c r="M149" s="568"/>
      <c r="N149" s="568"/>
      <c r="O149" s="568"/>
    </row>
    <row r="150" ht="33" customHeight="1">
      <c r="A150" s="562">
        <v>118</v>
      </c>
      <c r="B150" s="582" t="s">
        <v>162</v>
      </c>
      <c r="C150" s="587">
        <f>2022!B138</f>
        <v>76.099999999999994</v>
      </c>
      <c r="D150" s="567">
        <f>2022!C138</f>
        <v>64.190185546875</v>
      </c>
      <c r="E150" s="567">
        <f>2022!D138</f>
        <v>69</v>
      </c>
      <c r="F150" s="567">
        <f>2022!E138</f>
        <v>78</v>
      </c>
      <c r="G150" s="566">
        <f>2022!F138</f>
        <v>0.84298823849326232</v>
      </c>
      <c r="H150" s="566">
        <f>2022!G138</f>
        <v>0.90615392307222931</v>
      </c>
      <c r="I150" s="566">
        <f>2022!H138</f>
        <v>1.0249671484888305</v>
      </c>
      <c r="J150" s="531">
        <f t="shared" si="1387"/>
        <v>34.615384615384613</v>
      </c>
      <c r="K150" s="568">
        <f>2022!L138</f>
        <v>27</v>
      </c>
      <c r="L150" s="568"/>
      <c r="M150" s="568"/>
      <c r="N150" s="568"/>
      <c r="O150" s="568"/>
    </row>
    <row r="151" ht="48" customHeight="1">
      <c r="A151" s="562">
        <v>119</v>
      </c>
      <c r="B151" s="164" t="s">
        <v>165</v>
      </c>
      <c r="C151" s="587">
        <f>2022!B139</f>
        <v>3.52</v>
      </c>
      <c r="D151" s="575">
        <f>2022!C139</f>
        <v>71.216720581054688</v>
      </c>
      <c r="E151" s="575">
        <f>2022!D139</f>
        <v>49</v>
      </c>
      <c r="F151" s="567">
        <f>2022!E139</f>
        <v>2</v>
      </c>
      <c r="G151" s="576">
        <f>2022!F139</f>
        <v>1.2242861066321042</v>
      </c>
      <c r="H151" s="576">
        <f>2022!G139</f>
        <v>1.2455515965923718</v>
      </c>
      <c r="I151" s="566">
        <f>2022!H139</f>
        <v>0.56818181818181823</v>
      </c>
      <c r="J151" s="531">
        <f t="shared" si="1387"/>
        <v>0</v>
      </c>
      <c r="K151" s="568">
        <f>2022!L139</f>
        <v>0</v>
      </c>
      <c r="L151" s="568"/>
      <c r="M151" s="568"/>
      <c r="N151" s="568"/>
      <c r="O151" s="568"/>
    </row>
    <row r="152" ht="47.25">
      <c r="A152" s="561">
        <v>120</v>
      </c>
      <c r="B152" s="155" t="s">
        <v>443</v>
      </c>
      <c r="C152" s="566">
        <f>2022!B140</f>
        <v>16.07</v>
      </c>
      <c r="D152" s="577"/>
      <c r="E152" s="577"/>
      <c r="F152" s="567">
        <f>2022!E140</f>
        <v>60</v>
      </c>
      <c r="G152" s="578"/>
      <c r="H152" s="578"/>
      <c r="I152" s="566">
        <f>2022!H140</f>
        <v>3.7336652146857499</v>
      </c>
      <c r="J152" s="531">
        <f t="shared" si="1387"/>
        <v>35</v>
      </c>
      <c r="K152" s="568">
        <f>2022!L140</f>
        <v>21</v>
      </c>
      <c r="L152" s="568"/>
      <c r="M152" s="568"/>
      <c r="N152" s="568"/>
      <c r="O152" s="568"/>
    </row>
    <row r="153" ht="15.75">
      <c r="A153" s="574"/>
      <c r="B153" s="122" t="s">
        <v>173</v>
      </c>
      <c r="C153" s="571"/>
      <c r="D153" s="570"/>
      <c r="E153" s="570"/>
      <c r="F153" s="570"/>
      <c r="G153" s="571"/>
      <c r="H153" s="571"/>
      <c r="I153" s="571"/>
      <c r="J153" s="584"/>
      <c r="K153" s="581"/>
      <c r="L153" s="581"/>
      <c r="M153" s="581"/>
      <c r="N153" s="581"/>
      <c r="O153" s="581"/>
      <c r="P153" s="532"/>
    </row>
    <row r="154" ht="94.5">
      <c r="A154" s="561">
        <v>121</v>
      </c>
      <c r="B154" s="582" t="s">
        <v>328</v>
      </c>
      <c r="C154" s="566">
        <f>2022!B142</f>
        <v>22.076000000000001</v>
      </c>
      <c r="D154" s="567">
        <f>2022!C142</f>
        <v>114.46290588378906</v>
      </c>
      <c r="E154" s="567">
        <f>2022!D142</f>
        <v>119</v>
      </c>
      <c r="F154" s="567">
        <f>2022!E142</f>
        <v>131</v>
      </c>
      <c r="G154" s="566">
        <f>2022!F142</f>
        <v>5.1863573840752029</v>
      </c>
      <c r="H154" s="566">
        <f>2022!G142</f>
        <v>5.3919348276161267</v>
      </c>
      <c r="I154" s="566">
        <f>2022!H142</f>
        <v>5.9340460228302225</v>
      </c>
      <c r="J154" s="531">
        <f t="shared" si="1387"/>
        <v>19.083969465648856</v>
      </c>
      <c r="K154" s="568">
        <f>2022!L142</f>
        <v>25</v>
      </c>
      <c r="L154" s="568"/>
      <c r="M154" s="568"/>
      <c r="N154" s="568"/>
      <c r="O154" s="568"/>
    </row>
    <row r="155" ht="63.75" customHeight="1">
      <c r="A155" s="561">
        <v>122</v>
      </c>
      <c r="B155" s="582" t="s">
        <v>329</v>
      </c>
      <c r="C155" s="566">
        <f>2022!B143</f>
        <v>51.795000000000002</v>
      </c>
      <c r="D155" s="567">
        <f>2022!C143</f>
        <v>106.23926544189453</v>
      </c>
      <c r="E155" s="567">
        <f>2022!D143</f>
        <v>87</v>
      </c>
      <c r="F155" s="567">
        <f>2022!E143</f>
        <v>263</v>
      </c>
      <c r="G155" s="566">
        <f>2022!F143</f>
        <v>2.044517500601426</v>
      </c>
      <c r="H155" s="566">
        <f>2022!G143</f>
        <v>1.6742681890021935</v>
      </c>
      <c r="I155" s="566">
        <f>2022!H143</f>
        <v>5.0777102036876141</v>
      </c>
      <c r="J155" s="531">
        <f t="shared" si="1387"/>
        <v>34.980988593155892</v>
      </c>
      <c r="K155" s="568">
        <f>2022!L143</f>
        <v>92</v>
      </c>
      <c r="L155" s="568"/>
      <c r="M155" s="568"/>
      <c r="N155" s="568"/>
      <c r="O155" s="568"/>
    </row>
    <row r="156" ht="31.5" customHeight="1">
      <c r="A156" s="561">
        <v>123</v>
      </c>
      <c r="B156" s="582" t="s">
        <v>174</v>
      </c>
      <c r="C156" s="566">
        <f>2022!B144</f>
        <v>10.686999999999999</v>
      </c>
      <c r="D156" s="567">
        <f>2022!C144</f>
        <v>32.812671661376953</v>
      </c>
      <c r="E156" s="567">
        <f>2022!D144</f>
        <v>42</v>
      </c>
      <c r="F156" s="567">
        <f>2022!E144</f>
        <v>40</v>
      </c>
      <c r="G156" s="566">
        <f>2022!F144</f>
        <v>3.0694736154704714</v>
      </c>
      <c r="H156" s="566">
        <f>2022!G144</f>
        <v>3.9289056733989178</v>
      </c>
      <c r="I156" s="566">
        <f>2022!H144</f>
        <v>3.742865163282493</v>
      </c>
      <c r="J156" s="531">
        <f t="shared" si="1387"/>
        <v>35</v>
      </c>
      <c r="K156" s="568">
        <f>2022!L144</f>
        <v>14</v>
      </c>
      <c r="L156" s="568"/>
      <c r="M156" s="568"/>
      <c r="N156" s="568"/>
      <c r="O156" s="568"/>
    </row>
    <row r="157" ht="31.5">
      <c r="A157" s="561">
        <v>124</v>
      </c>
      <c r="B157" s="582" t="s">
        <v>178</v>
      </c>
      <c r="C157" s="566">
        <f>2022!B145</f>
        <v>127.137</v>
      </c>
      <c r="D157" s="567">
        <f>2022!C145</f>
        <v>264.6900634765625</v>
      </c>
      <c r="E157" s="567">
        <f>2022!D145</f>
        <v>176</v>
      </c>
      <c r="F157" s="567">
        <f>2022!E145</f>
        <v>248</v>
      </c>
      <c r="G157" s="566">
        <f>2022!F145</f>
        <v>2.0819278519735329</v>
      </c>
      <c r="H157" s="566">
        <f>2022!G145</f>
        <v>1.3843334242873349</v>
      </c>
      <c r="I157" s="566">
        <f>2022!H145</f>
        <v>1.95065165923374</v>
      </c>
      <c r="J157" s="531">
        <f t="shared" si="1387"/>
        <v>34.677419354838712</v>
      </c>
      <c r="K157" s="568">
        <f>2022!L145</f>
        <v>86</v>
      </c>
      <c r="L157" s="568"/>
      <c r="M157" s="568"/>
      <c r="N157" s="568"/>
      <c r="O157" s="568"/>
    </row>
    <row r="158" ht="31.5">
      <c r="A158" s="562">
        <v>125</v>
      </c>
      <c r="B158" s="147" t="s">
        <v>177</v>
      </c>
      <c r="C158" s="566">
        <f>2022!B146</f>
        <v>119.479</v>
      </c>
      <c r="D158" s="567">
        <f>2022!C146</f>
        <v>343.62225341796875</v>
      </c>
      <c r="E158" s="567">
        <f>2022!D146</f>
        <v>318</v>
      </c>
      <c r="F158" s="567">
        <f>2022!E146</f>
        <v>372</v>
      </c>
      <c r="G158" s="566">
        <f>2022!F146</f>
        <v>2.9500537948313732</v>
      </c>
      <c r="H158" s="566">
        <f>2022!G146</f>
        <v>2.7300825177212475</v>
      </c>
      <c r="I158" s="566">
        <f>2022!H146</f>
        <v>3.1135178566944819</v>
      </c>
      <c r="J158" s="531">
        <f t="shared" si="1387"/>
        <v>34.946236559139784</v>
      </c>
      <c r="K158" s="568">
        <f>2022!L146</f>
        <v>130</v>
      </c>
      <c r="L158" s="568"/>
      <c r="M158" s="568"/>
      <c r="N158" s="568"/>
      <c r="O158" s="568"/>
    </row>
    <row r="159" ht="57.75" customHeight="1">
      <c r="A159" s="561">
        <v>126</v>
      </c>
      <c r="B159" s="582" t="s">
        <v>330</v>
      </c>
      <c r="C159" s="566">
        <f>2022!B147</f>
        <v>19.553999999999998</v>
      </c>
      <c r="D159" s="567">
        <f>2022!C147</f>
        <v>133.19706726074219</v>
      </c>
      <c r="E159" s="567">
        <f>2022!D147</f>
        <v>82</v>
      </c>
      <c r="F159" s="567">
        <f>2022!E147</f>
        <v>57</v>
      </c>
      <c r="G159" s="566">
        <f>2022!F147</f>
        <v>6.8117552132633001</v>
      </c>
      <c r="H159" s="566">
        <f>2022!G147</f>
        <v>4.1935152100170816</v>
      </c>
      <c r="I159" s="566">
        <f>2022!H147</f>
        <v>2.9150046026388465</v>
      </c>
      <c r="J159" s="531">
        <f t="shared" si="1387"/>
        <v>26.315789473684209</v>
      </c>
      <c r="K159" s="568">
        <f>2022!L147</f>
        <v>15</v>
      </c>
      <c r="L159" s="568"/>
      <c r="M159" s="568"/>
      <c r="N159" s="568"/>
      <c r="O159" s="568"/>
    </row>
    <row r="160" ht="15.75">
      <c r="A160" s="574"/>
      <c r="B160" s="122" t="s">
        <v>180</v>
      </c>
      <c r="C160" s="571"/>
      <c r="D160" s="570"/>
      <c r="E160" s="570"/>
      <c r="F160" s="570"/>
      <c r="G160" s="571"/>
      <c r="H160" s="571"/>
      <c r="I160" s="571"/>
      <c r="J160" s="584"/>
      <c r="K160" s="581"/>
      <c r="L160" s="581"/>
      <c r="M160" s="581"/>
      <c r="N160" s="581"/>
      <c r="O160" s="581"/>
    </row>
    <row r="161" ht="31.5">
      <c r="A161" s="561">
        <v>127</v>
      </c>
      <c r="B161" s="582" t="s">
        <v>185</v>
      </c>
      <c r="C161" s="566">
        <f>2022!B149</f>
        <v>1372</v>
      </c>
      <c r="D161" s="567">
        <f>2022!C149</f>
        <v>1669.864013671875</v>
      </c>
      <c r="E161" s="567">
        <f>2022!D149</f>
        <v>2887</v>
      </c>
      <c r="F161" s="567">
        <f>2022!E149</f>
        <v>2373</v>
      </c>
      <c r="G161" s="566">
        <f>2022!F149</f>
        <v>1.2168448113291466</v>
      </c>
      <c r="H161" s="566">
        <f>2022!G149</f>
        <v>2.103782668255973</v>
      </c>
      <c r="I161" s="566">
        <f>2022!H149</f>
        <v>1.7295918367346939</v>
      </c>
      <c r="J161" s="531">
        <f t="shared" si="1387"/>
        <v>33.712600084281505</v>
      </c>
      <c r="K161" s="568">
        <f>2022!L149</f>
        <v>800</v>
      </c>
      <c r="L161" s="568"/>
      <c r="M161" s="568"/>
      <c r="N161" s="568"/>
      <c r="O161" s="568"/>
    </row>
    <row r="162" ht="31.5">
      <c r="A162" s="561">
        <v>128</v>
      </c>
      <c r="B162" s="582" t="s">
        <v>331</v>
      </c>
      <c r="C162" s="566">
        <f>2022!B150</f>
        <v>187.15000000000001</v>
      </c>
      <c r="D162" s="567">
        <f>2022!C150</f>
        <v>1245.61865234375</v>
      </c>
      <c r="E162" s="567">
        <f>2022!D150</f>
        <v>673</v>
      </c>
      <c r="F162" s="567">
        <f>2022!E150</f>
        <v>1184</v>
      </c>
      <c r="G162" s="566">
        <f>2022!F150</f>
        <v>6.6557237134227289</v>
      </c>
      <c r="H162" s="566">
        <f>2022!G150</f>
        <v>3.595988311376058</v>
      </c>
      <c r="I162" s="566">
        <f>2022!H150</f>
        <v>6.3264760886989047</v>
      </c>
      <c r="J162" s="531">
        <f t="shared" si="1387"/>
        <v>34.966216216216218</v>
      </c>
      <c r="K162" s="568">
        <f>2022!L150</f>
        <v>414</v>
      </c>
      <c r="L162" s="568"/>
      <c r="M162" s="568"/>
      <c r="N162" s="568"/>
      <c r="O162" s="568"/>
    </row>
    <row r="163" ht="56.25" customHeight="1">
      <c r="A163" s="561">
        <v>129</v>
      </c>
      <c r="B163" s="582" t="s">
        <v>332</v>
      </c>
      <c r="C163" s="566">
        <f>2022!B151</f>
        <v>363.30000000000001</v>
      </c>
      <c r="D163" s="567">
        <f>2022!C151</f>
        <v>1722.5452880859375</v>
      </c>
      <c r="E163" s="567">
        <f>2022!D151</f>
        <v>1893</v>
      </c>
      <c r="F163" s="567">
        <f>2022!E151</f>
        <v>1584</v>
      </c>
      <c r="G163" s="566">
        <f>2022!F151</f>
        <v>4.7413201657351358</v>
      </c>
      <c r="H163" s="566">
        <f>2022!G151</f>
        <v>5.2104981714064724</v>
      </c>
      <c r="I163" s="566">
        <f>2022!H151</f>
        <v>4.3600330305532617</v>
      </c>
      <c r="J163" s="531">
        <f t="shared" si="1387"/>
        <v>34.974747474747474</v>
      </c>
      <c r="K163" s="568">
        <f>2022!L151</f>
        <v>554</v>
      </c>
      <c r="L163" s="568"/>
      <c r="M163" s="568"/>
      <c r="N163" s="568"/>
      <c r="O163" s="568"/>
    </row>
    <row r="164" ht="49.5" customHeight="1">
      <c r="A164" s="561">
        <v>130</v>
      </c>
      <c r="B164" s="582" t="s">
        <v>333</v>
      </c>
      <c r="C164" s="566">
        <f>2022!B152</f>
        <v>394</v>
      </c>
      <c r="D164" s="567">
        <f>2022!C152</f>
        <v>1072.5447998046875</v>
      </c>
      <c r="E164" s="567">
        <f>2022!D152</f>
        <v>684</v>
      </c>
      <c r="F164" s="567">
        <f>2022!E152</f>
        <v>1126</v>
      </c>
      <c r="G164" s="566">
        <f>2022!F152</f>
        <v>2.7199996408950011</v>
      </c>
      <c r="H164" s="566">
        <f>2022!G152</f>
        <v>1.734640599358626</v>
      </c>
      <c r="I164" s="566">
        <f>2022!H152</f>
        <v>2.8578680203045685</v>
      </c>
      <c r="J164" s="531">
        <f t="shared" si="1387"/>
        <v>34.991119005328599</v>
      </c>
      <c r="K164" s="568">
        <f>2022!L152</f>
        <v>394</v>
      </c>
      <c r="L164" s="568"/>
      <c r="M164" s="568"/>
      <c r="N164" s="568"/>
      <c r="O164" s="568"/>
    </row>
    <row r="165" ht="31.5">
      <c r="A165" s="561">
        <v>131</v>
      </c>
      <c r="B165" s="582" t="s">
        <v>182</v>
      </c>
      <c r="C165" s="566">
        <f>2022!B153</f>
        <v>193</v>
      </c>
      <c r="D165" s="567">
        <f>2022!C153</f>
        <v>302.49380493164063</v>
      </c>
      <c r="E165" s="567">
        <f>2022!D153</f>
        <v>332</v>
      </c>
      <c r="F165" s="567">
        <f>2022!E153</f>
        <v>499</v>
      </c>
      <c r="G165" s="566">
        <f>2022!F153</f>
        <v>1.5598414494646133</v>
      </c>
      <c r="H165" s="566">
        <f>2022!G153</f>
        <v>1.7119932797938868</v>
      </c>
      <c r="I165" s="566">
        <f>2022!H153</f>
        <v>2.5854922279792745</v>
      </c>
      <c r="J165" s="531">
        <f t="shared" si="1387"/>
        <v>34.869739478957918</v>
      </c>
      <c r="K165" s="568">
        <f>2022!L153</f>
        <v>174</v>
      </c>
      <c r="L165" s="568"/>
      <c r="M165" s="568"/>
      <c r="N165" s="568"/>
      <c r="O165" s="568"/>
    </row>
    <row r="166" ht="47.25">
      <c r="A166" s="562">
        <v>132</v>
      </c>
      <c r="B166" s="582" t="s">
        <v>334</v>
      </c>
      <c r="C166" s="566">
        <f>2022!B154</f>
        <v>264.69999999999999</v>
      </c>
      <c r="D166" s="567">
        <f>2022!C154</f>
        <v>488.90908813476563</v>
      </c>
      <c r="E166" s="567">
        <f>2022!D154</f>
        <v>427</v>
      </c>
      <c r="F166" s="567">
        <f>2022!E154</f>
        <v>428</v>
      </c>
      <c r="G166" s="566">
        <f>2022!F154</f>
        <v>1.8470587448589444</v>
      </c>
      <c r="H166" s="566">
        <f>2022!G154</f>
        <v>1.6131714343756045</v>
      </c>
      <c r="I166" s="566">
        <f>2022!H154</f>
        <v>1.6169248205515678</v>
      </c>
      <c r="J166" s="531">
        <f t="shared" si="1387"/>
        <v>34.813084112149532</v>
      </c>
      <c r="K166" s="568">
        <f>2022!L154</f>
        <v>149</v>
      </c>
      <c r="L166" s="568"/>
      <c r="M166" s="568"/>
      <c r="N166" s="568"/>
      <c r="O166" s="568"/>
    </row>
    <row r="167" ht="31.5">
      <c r="A167" s="561">
        <v>133</v>
      </c>
      <c r="B167" s="582" t="s">
        <v>335</v>
      </c>
      <c r="C167" s="566">
        <f>2022!B155</f>
        <v>93.555000000000007</v>
      </c>
      <c r="D167" s="567">
        <f>2022!C155</f>
        <v>618.34783935546875</v>
      </c>
      <c r="E167" s="567">
        <f>2022!D155</f>
        <v>782</v>
      </c>
      <c r="F167" s="567">
        <f>2022!E155</f>
        <v>623</v>
      </c>
      <c r="G167" s="566">
        <f>2022!F155</f>
        <v>6.6098110014316021</v>
      </c>
      <c r="H167" s="566">
        <f>2022!G155</f>
        <v>8.3591659485820422</v>
      </c>
      <c r="I167" s="566">
        <f>2022!H155</f>
        <v>6.6591844369622146</v>
      </c>
      <c r="J167" s="531">
        <f t="shared" si="1387"/>
        <v>34.991974317817018</v>
      </c>
      <c r="K167" s="568">
        <f>2022!L155</f>
        <v>218</v>
      </c>
      <c r="L167" s="568"/>
      <c r="M167" s="568"/>
      <c r="N167" s="568"/>
      <c r="O167" s="568"/>
    </row>
    <row r="168" ht="30" customHeight="1">
      <c r="A168" s="574"/>
      <c r="B168" s="122" t="s">
        <v>187</v>
      </c>
      <c r="C168" s="571"/>
      <c r="D168" s="570"/>
      <c r="E168" s="570"/>
      <c r="F168" s="570"/>
      <c r="G168" s="571"/>
      <c r="H168" s="571"/>
      <c r="I168" s="571"/>
      <c r="J168" s="584"/>
      <c r="K168" s="581"/>
      <c r="L168" s="581"/>
      <c r="M168" s="581"/>
      <c r="N168" s="581"/>
      <c r="O168" s="581"/>
      <c r="P168" s="532"/>
    </row>
    <row r="169" ht="65.25" customHeight="1">
      <c r="A169" s="574">
        <v>134</v>
      </c>
      <c r="B169" s="64" t="s">
        <v>189</v>
      </c>
      <c r="C169" s="566">
        <f>2022!B157</f>
        <v>58.799999999999997</v>
      </c>
      <c r="D169" s="575">
        <f>2022!C157</f>
        <v>121.27649688720703</v>
      </c>
      <c r="E169" s="575">
        <f>2022!D157</f>
        <v>322</v>
      </c>
      <c r="F169" s="567">
        <f>2022!E157</f>
        <v>40</v>
      </c>
      <c r="G169" s="576">
        <f>2022!F157</f>
        <v>0.41701565859601514</v>
      </c>
      <c r="H169" s="576">
        <f>2022!G157</f>
        <v>1.1072140564284507</v>
      </c>
      <c r="I169" s="566">
        <f>2022!H157</f>
        <v>0.68027210884353739</v>
      </c>
      <c r="J169" s="531">
        <f t="shared" ref="J168:J231" si="1388">IF(K169&gt;0,K169/F169*100,0)</f>
        <v>35</v>
      </c>
      <c r="K169" s="568">
        <f>2022!L157</f>
        <v>14</v>
      </c>
      <c r="L169" s="568"/>
      <c r="M169" s="568"/>
      <c r="N169" s="568"/>
      <c r="O169" s="568"/>
      <c r="P169" s="532"/>
    </row>
    <row r="170" ht="69.75" customHeight="1">
      <c r="A170" s="574">
        <v>135</v>
      </c>
      <c r="B170" s="64" t="s">
        <v>190</v>
      </c>
      <c r="C170" s="566">
        <f>2022!B158</f>
        <v>17.800000000000001</v>
      </c>
      <c r="D170" s="585"/>
      <c r="E170" s="585"/>
      <c r="F170" s="567">
        <f>2022!E158</f>
        <v>0</v>
      </c>
      <c r="G170" s="586"/>
      <c r="H170" s="586"/>
      <c r="I170" s="566">
        <f>2022!H158</f>
        <v>0</v>
      </c>
      <c r="J170" s="531">
        <f t="shared" si="1388"/>
        <v>0</v>
      </c>
      <c r="K170" s="568">
        <f>2022!L158</f>
        <v>0</v>
      </c>
      <c r="L170" s="568"/>
      <c r="M170" s="568"/>
      <c r="N170" s="568"/>
      <c r="O170" s="568"/>
      <c r="P170" s="532"/>
    </row>
    <row r="171" ht="66.75" customHeight="1">
      <c r="A171" s="574">
        <v>136</v>
      </c>
      <c r="B171" s="64" t="s">
        <v>191</v>
      </c>
      <c r="C171" s="566">
        <f>2022!B159</f>
        <v>30.800000000000001</v>
      </c>
      <c r="D171" s="585"/>
      <c r="E171" s="585"/>
      <c r="F171" s="567">
        <f>2022!E159</f>
        <v>9</v>
      </c>
      <c r="G171" s="586"/>
      <c r="H171" s="586"/>
      <c r="I171" s="566">
        <f>2022!H159</f>
        <v>0.29220779220779219</v>
      </c>
      <c r="J171" s="531">
        <f t="shared" si="1388"/>
        <v>33.333333333333329</v>
      </c>
      <c r="K171" s="568">
        <f>2022!L159</f>
        <v>3</v>
      </c>
      <c r="L171" s="568"/>
      <c r="M171" s="568"/>
      <c r="N171" s="568"/>
      <c r="O171" s="568"/>
      <c r="P171" s="532"/>
    </row>
    <row r="172" ht="63" customHeight="1">
      <c r="A172" s="574">
        <v>137</v>
      </c>
      <c r="B172" s="64" t="s">
        <v>192</v>
      </c>
      <c r="C172" s="566">
        <f>2022!B160</f>
        <v>20.399999999999999</v>
      </c>
      <c r="D172" s="585"/>
      <c r="E172" s="585"/>
      <c r="F172" s="567">
        <f>2022!E160</f>
        <v>8</v>
      </c>
      <c r="G172" s="586"/>
      <c r="H172" s="586"/>
      <c r="I172" s="566">
        <f>2022!H160</f>
        <v>0.39215686274509809</v>
      </c>
      <c r="J172" s="531">
        <f t="shared" si="1388"/>
        <v>25</v>
      </c>
      <c r="K172" s="568">
        <f>2022!L160</f>
        <v>2</v>
      </c>
      <c r="L172" s="568"/>
      <c r="M172" s="568"/>
      <c r="N172" s="568"/>
      <c r="O172" s="568"/>
      <c r="P172" s="532"/>
    </row>
    <row r="173" ht="66" customHeight="1">
      <c r="A173" s="574">
        <v>138</v>
      </c>
      <c r="B173" s="64" t="s">
        <v>193</v>
      </c>
      <c r="C173" s="566">
        <f>2022!B161</f>
        <v>20.800000000000001</v>
      </c>
      <c r="D173" s="585"/>
      <c r="E173" s="585"/>
      <c r="F173" s="567">
        <f>2022!E161</f>
        <v>0</v>
      </c>
      <c r="G173" s="586"/>
      <c r="H173" s="586"/>
      <c r="I173" s="566">
        <f>2022!H161</f>
        <v>0</v>
      </c>
      <c r="J173" s="531">
        <f t="shared" si="1388"/>
        <v>0</v>
      </c>
      <c r="K173" s="568">
        <f>2022!L161</f>
        <v>0</v>
      </c>
      <c r="L173" s="568"/>
      <c r="M173" s="568"/>
      <c r="N173" s="568"/>
      <c r="O173" s="568"/>
      <c r="P173" s="532"/>
    </row>
    <row r="174" ht="65.25" customHeight="1">
      <c r="A174" s="574">
        <v>139</v>
      </c>
      <c r="B174" s="64" t="s">
        <v>194</v>
      </c>
      <c r="C174" s="566">
        <f>2022!B162</f>
        <v>14.800000000000001</v>
      </c>
      <c r="D174" s="585"/>
      <c r="E174" s="585"/>
      <c r="F174" s="567">
        <f>2022!E162</f>
        <v>3</v>
      </c>
      <c r="G174" s="586"/>
      <c r="H174" s="586"/>
      <c r="I174" s="566">
        <f>2022!H162</f>
        <v>0.20270270270270269</v>
      </c>
      <c r="J174" s="531">
        <f t="shared" si="1388"/>
        <v>33.333333333333329</v>
      </c>
      <c r="K174" s="568">
        <f>2022!L162</f>
        <v>1</v>
      </c>
      <c r="L174" s="568"/>
      <c r="M174" s="568"/>
      <c r="N174" s="568"/>
      <c r="O174" s="568"/>
      <c r="P174" s="532"/>
    </row>
    <row r="175" ht="63.75" customHeight="1">
      <c r="A175" s="574">
        <v>140</v>
      </c>
      <c r="B175" s="64" t="s">
        <v>195</v>
      </c>
      <c r="C175" s="566">
        <f>2022!B163</f>
        <v>8.5999999999999996</v>
      </c>
      <c r="D175" s="585"/>
      <c r="E175" s="585"/>
      <c r="F175" s="567">
        <f>2022!E163</f>
        <v>7</v>
      </c>
      <c r="G175" s="586"/>
      <c r="H175" s="586"/>
      <c r="I175" s="566">
        <f>2022!H163</f>
        <v>0.81395348837209303</v>
      </c>
      <c r="J175" s="531">
        <f t="shared" si="1388"/>
        <v>28.571428571428569</v>
      </c>
      <c r="K175" s="568">
        <f>2022!L163</f>
        <v>2</v>
      </c>
      <c r="L175" s="568"/>
      <c r="M175" s="568"/>
      <c r="N175" s="568"/>
      <c r="O175" s="568"/>
      <c r="P175" s="532"/>
    </row>
    <row r="176" ht="66.75" customHeight="1">
      <c r="A176" s="574">
        <v>141</v>
      </c>
      <c r="B176" s="64" t="s">
        <v>196</v>
      </c>
      <c r="C176" s="566">
        <f>2022!B164</f>
        <v>8</v>
      </c>
      <c r="D176" s="585"/>
      <c r="E176" s="585"/>
      <c r="F176" s="567">
        <f>2022!E164</f>
        <v>17</v>
      </c>
      <c r="G176" s="586"/>
      <c r="H176" s="586"/>
      <c r="I176" s="566">
        <f>2022!H164</f>
        <v>2.125</v>
      </c>
      <c r="J176" s="531">
        <f t="shared" si="1388"/>
        <v>29.411764705882355</v>
      </c>
      <c r="K176" s="568">
        <f>2022!L164</f>
        <v>5</v>
      </c>
      <c r="L176" s="568"/>
      <c r="M176" s="568"/>
      <c r="N176" s="568"/>
      <c r="O176" s="568"/>
      <c r="P176" s="532"/>
    </row>
    <row r="177" ht="65.25" customHeight="1">
      <c r="A177" s="574">
        <v>142</v>
      </c>
      <c r="B177" s="64" t="s">
        <v>197</v>
      </c>
      <c r="C177" s="566">
        <f>2022!B165</f>
        <v>30.800000000000001</v>
      </c>
      <c r="D177" s="585"/>
      <c r="E177" s="585"/>
      <c r="F177" s="567">
        <f>2022!E165</f>
        <v>8</v>
      </c>
      <c r="G177" s="586"/>
      <c r="H177" s="586"/>
      <c r="I177" s="566">
        <f>2022!H165</f>
        <v>0.25974025974025972</v>
      </c>
      <c r="J177" s="531">
        <f t="shared" si="1388"/>
        <v>25</v>
      </c>
      <c r="K177" s="568">
        <f>2022!L165</f>
        <v>2</v>
      </c>
      <c r="L177" s="568"/>
      <c r="M177" s="568"/>
      <c r="N177" s="568"/>
      <c r="O177" s="568"/>
      <c r="P177" s="532"/>
    </row>
    <row r="178" ht="69.75" customHeight="1">
      <c r="A178" s="574">
        <v>143</v>
      </c>
      <c r="B178" s="64" t="s">
        <v>198</v>
      </c>
      <c r="C178" s="566">
        <f>2022!B166</f>
        <v>37.25</v>
      </c>
      <c r="D178" s="585"/>
      <c r="E178" s="585"/>
      <c r="F178" s="567">
        <f>2022!E166</f>
        <v>17</v>
      </c>
      <c r="G178" s="586"/>
      <c r="H178" s="586"/>
      <c r="I178" s="566">
        <f>2022!H166</f>
        <v>0.4563758389261745</v>
      </c>
      <c r="J178" s="531">
        <f t="shared" si="1388"/>
        <v>29.411764705882355</v>
      </c>
      <c r="K178" s="568">
        <f>2022!L166</f>
        <v>5</v>
      </c>
      <c r="L178" s="568"/>
      <c r="M178" s="568"/>
      <c r="N178" s="568"/>
      <c r="O178" s="568"/>
      <c r="P178" s="532"/>
    </row>
    <row r="179" ht="64.5" customHeight="1">
      <c r="A179" s="574">
        <v>144</v>
      </c>
      <c r="B179" s="64" t="s">
        <v>199</v>
      </c>
      <c r="C179" s="566">
        <f>2022!B167</f>
        <v>24.34</v>
      </c>
      <c r="D179" s="585"/>
      <c r="E179" s="585"/>
      <c r="F179" s="567">
        <f>2022!E167</f>
        <v>8</v>
      </c>
      <c r="G179" s="586"/>
      <c r="H179" s="586"/>
      <c r="I179" s="566">
        <f>2022!H167</f>
        <v>0.32867707477403452</v>
      </c>
      <c r="J179" s="531">
        <f t="shared" si="1388"/>
        <v>25</v>
      </c>
      <c r="K179" s="568">
        <f>2022!L167</f>
        <v>2</v>
      </c>
      <c r="L179" s="568"/>
      <c r="M179" s="568"/>
      <c r="N179" s="568"/>
      <c r="O179" s="568"/>
      <c r="P179" s="532"/>
    </row>
    <row r="180" ht="78.75">
      <c r="A180" s="562">
        <v>145</v>
      </c>
      <c r="B180" s="64" t="s">
        <v>200</v>
      </c>
      <c r="C180" s="566">
        <f>2022!B168</f>
        <v>30.800000000000001</v>
      </c>
      <c r="D180" s="577"/>
      <c r="E180" s="577"/>
      <c r="F180" s="567">
        <f>2022!E168</f>
        <v>12</v>
      </c>
      <c r="G180" s="578"/>
      <c r="H180" s="578"/>
      <c r="I180" s="566">
        <f>2022!H168</f>
        <v>0.38961038961038963</v>
      </c>
      <c r="J180" s="531">
        <f t="shared" si="1388"/>
        <v>33.333333333333329</v>
      </c>
      <c r="K180" s="568">
        <f>2022!L168</f>
        <v>4</v>
      </c>
      <c r="L180" s="568"/>
      <c r="M180" s="568"/>
      <c r="N180" s="568"/>
      <c r="O180" s="568"/>
    </row>
    <row r="181" ht="31.5">
      <c r="A181" s="561">
        <v>146</v>
      </c>
      <c r="B181" s="582" t="s">
        <v>337</v>
      </c>
      <c r="C181" s="566">
        <f>2022!B169</f>
        <v>1020.3</v>
      </c>
      <c r="D181" s="567">
        <f>2022!C169</f>
        <v>2763.662109375</v>
      </c>
      <c r="E181" s="567">
        <f>2022!D169</f>
        <v>3156</v>
      </c>
      <c r="F181" s="567">
        <f>2022!E169</f>
        <v>3312</v>
      </c>
      <c r="G181" s="566">
        <f>2022!F169</f>
        <v>2.4763997395833335</v>
      </c>
      <c r="H181" s="566">
        <f>2022!G169</f>
        <v>3.093095787985082</v>
      </c>
      <c r="I181" s="566">
        <f>2022!H169</f>
        <v>3.2461040870332258</v>
      </c>
      <c r="J181" s="531">
        <f t="shared" si="1388"/>
        <v>34.993961352657003</v>
      </c>
      <c r="K181" s="568">
        <f>2022!L169</f>
        <v>1159</v>
      </c>
      <c r="L181" s="568"/>
      <c r="M181" s="568"/>
      <c r="N181" s="568"/>
      <c r="O181" s="568"/>
    </row>
    <row r="182" ht="17.25" customHeight="1">
      <c r="A182" s="562"/>
      <c r="B182" s="122" t="s">
        <v>201</v>
      </c>
      <c r="C182" s="571"/>
      <c r="D182" s="570"/>
      <c r="E182" s="570"/>
      <c r="F182" s="570"/>
      <c r="G182" s="571"/>
      <c r="H182" s="571"/>
      <c r="I182" s="571"/>
      <c r="J182" s="584"/>
      <c r="K182" s="581"/>
      <c r="L182" s="563"/>
      <c r="M182" s="563"/>
      <c r="N182" s="563"/>
      <c r="O182" s="563"/>
    </row>
    <row r="183" ht="63">
      <c r="A183" s="561">
        <v>147</v>
      </c>
      <c r="B183" s="582" t="s">
        <v>202</v>
      </c>
      <c r="C183" s="566">
        <f>2022!B171</f>
        <v>538.20000000000005</v>
      </c>
      <c r="D183" s="567">
        <f>2022!C171</f>
        <v>869.66070556640625</v>
      </c>
      <c r="E183" s="567">
        <f>2022!D171</f>
        <v>820</v>
      </c>
      <c r="F183" s="567">
        <f>2022!E171</f>
        <v>1322</v>
      </c>
      <c r="G183" s="566">
        <f>2022!F171</f>
        <v>1.6158689814965499</v>
      </c>
      <c r="H183" s="566">
        <f>2022!G171</f>
        <v>1.5235971412140508</v>
      </c>
      <c r="I183" s="566">
        <f>2022!H171</f>
        <v>2.4563359345968041</v>
      </c>
      <c r="J183" s="531">
        <f t="shared" si="1388"/>
        <v>12.027231467473525</v>
      </c>
      <c r="K183" s="568">
        <f>2022!L171</f>
        <v>159</v>
      </c>
      <c r="L183" s="568"/>
      <c r="M183" s="568"/>
      <c r="N183" s="568"/>
      <c r="O183" s="568"/>
    </row>
    <row r="184" ht="15.75">
      <c r="A184" s="574"/>
      <c r="B184" s="122" t="s">
        <v>203</v>
      </c>
      <c r="C184" s="571"/>
      <c r="D184" s="570"/>
      <c r="E184" s="570"/>
      <c r="F184" s="570"/>
      <c r="G184" s="571"/>
      <c r="H184" s="571"/>
      <c r="I184" s="571"/>
      <c r="J184" s="584"/>
      <c r="K184" s="581"/>
      <c r="L184" s="581"/>
      <c r="M184" s="581"/>
      <c r="N184" s="581"/>
      <c r="O184" s="581"/>
    </row>
    <row r="185" ht="47.25">
      <c r="A185" s="561">
        <v>148</v>
      </c>
      <c r="B185" s="582" t="s">
        <v>204</v>
      </c>
      <c r="C185" s="587">
        <f>2022!B173</f>
        <v>133.66200000000001</v>
      </c>
      <c r="D185" s="567">
        <f>2022!C173</f>
        <v>8465.9013671875</v>
      </c>
      <c r="E185" s="567">
        <f>2022!D173</f>
        <v>485</v>
      </c>
      <c r="F185" s="567">
        <f>2022!E173</f>
        <v>570</v>
      </c>
      <c r="G185" s="566">
        <f>2022!F173</f>
        <v>3.8148455654715114</v>
      </c>
      <c r="H185" s="566">
        <f>2022!G173</f>
        <v>3.6285385573090627</v>
      </c>
      <c r="I185" s="566">
        <f>2022!H173</f>
        <v>4.2644880369888227</v>
      </c>
      <c r="J185" s="531">
        <f t="shared" si="1388"/>
        <v>34.912280701754383</v>
      </c>
      <c r="K185" s="568">
        <f>2022!L173</f>
        <v>199</v>
      </c>
      <c r="L185" s="568"/>
      <c r="M185" s="568"/>
      <c r="N185" s="568"/>
      <c r="O185" s="568"/>
    </row>
    <row r="186" ht="47.25">
      <c r="A186" s="561">
        <v>149</v>
      </c>
      <c r="B186" s="582" t="s">
        <v>205</v>
      </c>
      <c r="C186" s="587">
        <f>2022!B174</f>
        <v>868.12699999999995</v>
      </c>
      <c r="D186" s="567">
        <f>2022!C174</f>
        <v>0</v>
      </c>
      <c r="E186" s="567">
        <f>2022!D174</f>
        <v>3308</v>
      </c>
      <c r="F186" s="567">
        <f>2022!E174</f>
        <v>3576</v>
      </c>
      <c r="G186" s="566">
        <f>2022!F174</f>
        <v>0</v>
      </c>
      <c r="H186" s="566">
        <f>2022!G174</f>
        <v>3.8105023182583788</v>
      </c>
      <c r="I186" s="566">
        <f>2022!H174</f>
        <v>4.1192129722955286</v>
      </c>
      <c r="J186" s="531">
        <f t="shared" si="1388"/>
        <v>34.983221476510067</v>
      </c>
      <c r="K186" s="568">
        <f>2022!L174</f>
        <v>1251</v>
      </c>
      <c r="L186" s="568"/>
      <c r="M186" s="568"/>
      <c r="N186" s="568"/>
      <c r="O186" s="568"/>
    </row>
    <row r="187" ht="51" customHeight="1">
      <c r="A187" s="561">
        <v>150</v>
      </c>
      <c r="B187" s="582" t="s">
        <v>206</v>
      </c>
      <c r="C187" s="587">
        <f>2022!B175</f>
        <v>1249.8789999999999</v>
      </c>
      <c r="D187" s="567">
        <f>2022!C175</f>
        <v>0</v>
      </c>
      <c r="E187" s="567">
        <f>2022!D175</f>
        <v>4348</v>
      </c>
      <c r="F187" s="567">
        <f>2022!E175</f>
        <v>4649</v>
      </c>
      <c r="G187" s="566">
        <f>2022!F175</f>
        <v>0</v>
      </c>
      <c r="H187" s="566">
        <f>2022!G175</f>
        <v>3.4787356436343662</v>
      </c>
      <c r="I187" s="566">
        <f>2022!H175</f>
        <v>3.7195600534131708</v>
      </c>
      <c r="J187" s="531">
        <f t="shared" si="1388"/>
        <v>34.996773499677353</v>
      </c>
      <c r="K187" s="568">
        <f>2022!L175</f>
        <v>1627</v>
      </c>
      <c r="L187" s="568"/>
      <c r="M187" s="568"/>
      <c r="N187" s="568"/>
      <c r="O187" s="568"/>
    </row>
    <row r="188" ht="63">
      <c r="A188" s="561">
        <v>151</v>
      </c>
      <c r="B188" s="582" t="s">
        <v>209</v>
      </c>
      <c r="C188" s="566">
        <f>2022!B176</f>
        <v>387.89999999999998</v>
      </c>
      <c r="D188" s="567">
        <f>2022!C176</f>
        <v>1375.122314453125</v>
      </c>
      <c r="E188" s="567">
        <f>2022!D176</f>
        <v>1311</v>
      </c>
      <c r="F188" s="567">
        <f>2022!E176</f>
        <v>1551</v>
      </c>
      <c r="G188" s="566">
        <f>2022!F176</f>
        <v>3.5454910976401006</v>
      </c>
      <c r="H188" s="566">
        <f>2022!G176</f>
        <v>3.3801641831314426</v>
      </c>
      <c r="I188" s="566">
        <f>2022!H176</f>
        <v>3.9984532095901009</v>
      </c>
      <c r="J188" s="531">
        <f t="shared" si="1388"/>
        <v>25.789813023855579</v>
      </c>
      <c r="K188" s="568">
        <f>2022!L176</f>
        <v>400</v>
      </c>
      <c r="L188" s="568"/>
      <c r="M188" s="568"/>
      <c r="N188" s="568"/>
      <c r="O188" s="568"/>
    </row>
    <row r="189" ht="31.5">
      <c r="A189" s="561">
        <v>152</v>
      </c>
      <c r="B189" s="582" t="s">
        <v>210</v>
      </c>
      <c r="C189" s="566">
        <f>2022!B177</f>
        <v>1.93400001525878</v>
      </c>
      <c r="D189" s="567">
        <f>2022!C177</f>
        <v>0.35328000783920288</v>
      </c>
      <c r="E189" s="567">
        <f>2022!D177</f>
        <v>0</v>
      </c>
      <c r="F189" s="567">
        <f>2022!E177</f>
        <v>5</v>
      </c>
      <c r="G189" s="566">
        <f>2022!F177</f>
        <v>0</v>
      </c>
      <c r="H189" s="566">
        <f>2022!G177</f>
        <v>0</v>
      </c>
      <c r="I189" s="566">
        <f>2022!H177</f>
        <v>2.5853153880823379</v>
      </c>
      <c r="J189" s="531">
        <f t="shared" si="1388"/>
        <v>0</v>
      </c>
      <c r="K189" s="568">
        <f>2022!L177</f>
        <v>0</v>
      </c>
      <c r="L189" s="568"/>
      <c r="M189" s="568"/>
      <c r="N189" s="568"/>
      <c r="O189" s="568"/>
    </row>
    <row r="190" ht="47.25">
      <c r="A190" s="561">
        <v>153</v>
      </c>
      <c r="B190" s="582" t="s">
        <v>338</v>
      </c>
      <c r="C190" s="587">
        <f>2022!B178</f>
        <v>103.86014</v>
      </c>
      <c r="D190" s="567">
        <f>2022!C178</f>
        <v>0</v>
      </c>
      <c r="E190" s="567">
        <f>2022!D178</f>
        <v>198</v>
      </c>
      <c r="F190" s="567">
        <f>2022!E178</f>
        <v>258</v>
      </c>
      <c r="G190" s="566">
        <f>2022!F178</f>
        <v>0</v>
      </c>
      <c r="H190" s="566">
        <f>2022!G178</f>
        <v>2.8124999999999996</v>
      </c>
      <c r="I190" s="566">
        <f>2022!H178</f>
        <v>2.4841098808455295</v>
      </c>
      <c r="J190" s="531">
        <f t="shared" si="1388"/>
        <v>34.883720930232556</v>
      </c>
      <c r="K190" s="568">
        <f>2022!L178</f>
        <v>90</v>
      </c>
      <c r="L190" s="568"/>
      <c r="M190" s="568"/>
      <c r="N190" s="568"/>
      <c r="O190" s="568"/>
    </row>
    <row r="191" ht="47.25">
      <c r="A191" s="561">
        <v>154</v>
      </c>
      <c r="B191" s="582" t="s">
        <v>339</v>
      </c>
      <c r="C191" s="566">
        <f>2022!B179</f>
        <v>385.73099999999999</v>
      </c>
      <c r="D191" s="567">
        <f>2022!C179</f>
        <v>1313.2132568359375</v>
      </c>
      <c r="E191" s="567">
        <f>2022!D179</f>
        <v>1524</v>
      </c>
      <c r="F191" s="567">
        <f>2022!E179</f>
        <v>1561</v>
      </c>
      <c r="G191" s="566">
        <f>2022!F179</f>
        <v>3.3284246758118723</v>
      </c>
      <c r="H191" s="566">
        <f>2022!G179</f>
        <v>3.8626774284620353</v>
      </c>
      <c r="I191" s="566">
        <f>2022!H179</f>
        <v>4.0468616730312057</v>
      </c>
      <c r="J191" s="531">
        <f t="shared" si="1388"/>
        <v>23.062139654067906</v>
      </c>
      <c r="K191" s="568">
        <f>2022!L179</f>
        <v>360</v>
      </c>
      <c r="L191" s="568"/>
      <c r="M191" s="568"/>
      <c r="N191" s="568"/>
      <c r="O191" s="568"/>
    </row>
    <row r="192" ht="31.5">
      <c r="A192" s="561">
        <v>155</v>
      </c>
      <c r="B192" s="152" t="s">
        <v>444</v>
      </c>
      <c r="C192" s="566">
        <f>2022!B180</f>
        <v>16.981999999999999</v>
      </c>
      <c r="D192" s="575">
        <f>2022!C180</f>
        <v>523.9322509765625</v>
      </c>
      <c r="E192" s="575">
        <f>2022!D180</f>
        <v>449</v>
      </c>
      <c r="F192" s="567">
        <f>2022!E180</f>
        <v>48</v>
      </c>
      <c r="G192" s="576">
        <f>2022!F180</f>
        <v>2.2876140844826449</v>
      </c>
      <c r="H192" s="576">
        <f>2022!G180</f>
        <v>2.8238993710691824</v>
      </c>
      <c r="I192" s="566">
        <f>2022!H180</f>
        <v>2.8265221999764458</v>
      </c>
      <c r="J192" s="531">
        <f t="shared" si="1388"/>
        <v>33.333333333333329</v>
      </c>
      <c r="K192" s="568">
        <f>2022!L180</f>
        <v>16</v>
      </c>
      <c r="L192" s="568"/>
      <c r="M192" s="568"/>
      <c r="N192" s="568"/>
      <c r="O192" s="568"/>
    </row>
    <row r="193" ht="47.25">
      <c r="A193" s="561">
        <v>156</v>
      </c>
      <c r="B193" s="152" t="s">
        <v>445</v>
      </c>
      <c r="C193" s="566">
        <f>2022!B181</f>
        <v>114.56699999999999</v>
      </c>
      <c r="D193" s="585"/>
      <c r="E193" s="585"/>
      <c r="F193" s="567">
        <f>2022!E181</f>
        <v>329</v>
      </c>
      <c r="G193" s="586"/>
      <c r="H193" s="586"/>
      <c r="I193" s="566">
        <f>2022!H181</f>
        <v>2.8716820724990617</v>
      </c>
      <c r="J193" s="531">
        <f t="shared" si="1388"/>
        <v>34.954407294832826</v>
      </c>
      <c r="K193" s="568">
        <f>2022!L181</f>
        <v>115</v>
      </c>
      <c r="L193" s="568"/>
      <c r="M193" s="568"/>
      <c r="N193" s="568"/>
      <c r="O193" s="568"/>
    </row>
    <row r="194" ht="47.25">
      <c r="A194" s="561">
        <v>157</v>
      </c>
      <c r="B194" s="152" t="s">
        <v>446</v>
      </c>
      <c r="C194" s="566">
        <f>2022!B182</f>
        <v>15.319000000000001</v>
      </c>
      <c r="D194" s="585"/>
      <c r="E194" s="585"/>
      <c r="F194" s="567">
        <f>2022!E182</f>
        <v>39</v>
      </c>
      <c r="G194" s="586"/>
      <c r="H194" s="586"/>
      <c r="I194" s="566">
        <f>2022!H182</f>
        <v>2.5458580847313792</v>
      </c>
      <c r="J194" s="531">
        <f t="shared" si="1388"/>
        <v>33.333333333333329</v>
      </c>
      <c r="K194" s="568">
        <f>2022!L182</f>
        <v>13</v>
      </c>
      <c r="L194" s="568"/>
      <c r="M194" s="568"/>
      <c r="N194" s="568"/>
      <c r="O194" s="568"/>
    </row>
    <row r="195" ht="47.25">
      <c r="A195" s="561">
        <v>158</v>
      </c>
      <c r="B195" s="152" t="s">
        <v>447</v>
      </c>
      <c r="C195" s="566">
        <f>2022!B183</f>
        <v>8.5980000000000008</v>
      </c>
      <c r="D195" s="585"/>
      <c r="E195" s="585"/>
      <c r="F195" s="567">
        <f>2022!E183</f>
        <v>24</v>
      </c>
      <c r="G195" s="586"/>
      <c r="H195" s="586"/>
      <c r="I195" s="566">
        <f>2022!H183</f>
        <v>2.7913468248429867</v>
      </c>
      <c r="J195" s="531">
        <f t="shared" si="1388"/>
        <v>33.333333333333329</v>
      </c>
      <c r="K195" s="568">
        <f>2022!L183</f>
        <v>8</v>
      </c>
      <c r="L195" s="568"/>
      <c r="M195" s="568"/>
      <c r="N195" s="568"/>
      <c r="O195" s="568"/>
    </row>
    <row r="196" ht="31.5">
      <c r="A196" s="561">
        <v>159</v>
      </c>
      <c r="B196" s="152" t="s">
        <v>448</v>
      </c>
      <c r="C196" s="566">
        <f>2022!B184</f>
        <v>13.641</v>
      </c>
      <c r="D196" s="577"/>
      <c r="E196" s="577"/>
      <c r="F196" s="567">
        <f>2022!E184</f>
        <v>39</v>
      </c>
      <c r="G196" s="578"/>
      <c r="H196" s="578"/>
      <c r="I196" s="566">
        <f>2022!H184</f>
        <v>2.8590279305036286</v>
      </c>
      <c r="J196" s="531">
        <f t="shared" si="1388"/>
        <v>33.333333333333329</v>
      </c>
      <c r="K196" s="568">
        <f>2022!L184</f>
        <v>13</v>
      </c>
      <c r="L196" s="568"/>
      <c r="M196" s="568"/>
      <c r="N196" s="568"/>
      <c r="O196" s="568"/>
    </row>
    <row r="197" ht="47.25">
      <c r="A197" s="561">
        <v>160</v>
      </c>
      <c r="B197" s="582" t="s">
        <v>217</v>
      </c>
      <c r="C197" s="566">
        <f>2022!B185</f>
        <v>52</v>
      </c>
      <c r="D197" s="567">
        <f>2022!C185</f>
        <v>104.5784912109375</v>
      </c>
      <c r="E197" s="567">
        <f>2022!D185</f>
        <v>108</v>
      </c>
      <c r="F197" s="567">
        <f>2022!E185</f>
        <v>143</v>
      </c>
      <c r="G197" s="566">
        <f>2022!F185</f>
        <v>2.0119760268098839</v>
      </c>
      <c r="H197" s="566">
        <f>2022!G185</f>
        <v>2.0778021214437019</v>
      </c>
      <c r="I197" s="566">
        <f>2022!H185</f>
        <v>2.75</v>
      </c>
      <c r="J197" s="531">
        <f t="shared" si="1388"/>
        <v>34.965034965034967</v>
      </c>
      <c r="K197" s="568">
        <f>2022!L185</f>
        <v>50</v>
      </c>
      <c r="L197" s="568"/>
      <c r="M197" s="568"/>
      <c r="N197" s="568"/>
      <c r="O197" s="568"/>
    </row>
    <row r="198" ht="47.25">
      <c r="A198" s="561">
        <v>161</v>
      </c>
      <c r="B198" s="582" t="s">
        <v>222</v>
      </c>
      <c r="C198" s="566">
        <f>2022!B186</f>
        <v>52.700000000000003</v>
      </c>
      <c r="D198" s="567">
        <f>2022!C186</f>
        <v>127.74813079833984</v>
      </c>
      <c r="E198" s="567">
        <f>2022!D186</f>
        <v>127</v>
      </c>
      <c r="F198" s="567">
        <f>2022!E186</f>
        <v>155</v>
      </c>
      <c r="G198" s="566">
        <f>2022!F186</f>
        <v>2.4236952712026256</v>
      </c>
      <c r="H198" s="566">
        <f>2022!G186</f>
        <v>2.409501395590937</v>
      </c>
      <c r="I198" s="566">
        <f>2022!H186</f>
        <v>2.9411764705882351</v>
      </c>
      <c r="J198" s="531">
        <f t="shared" si="1388"/>
        <v>34.838709677419352</v>
      </c>
      <c r="K198" s="568">
        <f>2022!L186</f>
        <v>54</v>
      </c>
      <c r="L198" s="568"/>
      <c r="M198" s="568"/>
      <c r="N198" s="568"/>
      <c r="O198" s="568"/>
    </row>
    <row r="199" ht="47.25">
      <c r="A199" s="562">
        <v>162</v>
      </c>
      <c r="B199" s="582" t="s">
        <v>221</v>
      </c>
      <c r="C199" s="566">
        <f>2022!B187</f>
        <v>34.100000000000001</v>
      </c>
      <c r="D199" s="567">
        <f>2022!C187</f>
        <v>122.74651336669922</v>
      </c>
      <c r="E199" s="567">
        <f>2022!D187</f>
        <v>118</v>
      </c>
      <c r="F199" s="567">
        <f>2022!E187</f>
        <v>125</v>
      </c>
      <c r="G199" s="566">
        <f>2022!F187</f>
        <v>3.6010831027906853</v>
      </c>
      <c r="H199" s="566">
        <f>2022!G187</f>
        <v>3.4618319858898947</v>
      </c>
      <c r="I199" s="566">
        <f>2022!H187</f>
        <v>3.6656891495601172</v>
      </c>
      <c r="J199" s="531">
        <f t="shared" si="1388"/>
        <v>34.399999999999999</v>
      </c>
      <c r="K199" s="568">
        <f>2022!L187</f>
        <v>43</v>
      </c>
      <c r="L199" s="568"/>
      <c r="M199" s="568"/>
      <c r="N199" s="568"/>
      <c r="O199" s="568"/>
    </row>
    <row r="200" ht="52.5" customHeight="1">
      <c r="A200" s="561">
        <v>163</v>
      </c>
      <c r="B200" s="582" t="s">
        <v>218</v>
      </c>
      <c r="C200" s="566">
        <f>2022!B188</f>
        <v>18.399999999999999</v>
      </c>
      <c r="D200" s="567">
        <f>2022!C188</f>
        <v>56.499851226806641</v>
      </c>
      <c r="E200" s="567">
        <f>2022!D188</f>
        <v>57</v>
      </c>
      <c r="F200" s="567">
        <f>2022!E188</f>
        <v>52</v>
      </c>
      <c r="G200" s="566">
        <f>2022!F188</f>
        <v>3.0673100430396012</v>
      </c>
      <c r="H200" s="566">
        <f>2022!G188</f>
        <v>3.0944625278996334</v>
      </c>
      <c r="I200" s="566">
        <f>2022!H188</f>
        <v>2.8260869565217392</v>
      </c>
      <c r="J200" s="531">
        <f t="shared" si="1388"/>
        <v>34.615384615384613</v>
      </c>
      <c r="K200" s="568">
        <f>2022!L188</f>
        <v>18</v>
      </c>
      <c r="L200" s="568"/>
      <c r="M200" s="568"/>
      <c r="N200" s="568"/>
      <c r="O200" s="568"/>
    </row>
    <row r="201" ht="47.25">
      <c r="A201" s="561">
        <v>164</v>
      </c>
      <c r="B201" s="582" t="s">
        <v>220</v>
      </c>
      <c r="C201" s="566">
        <f>2022!B189</f>
        <v>48.5</v>
      </c>
      <c r="D201" s="567">
        <f>2022!C189</f>
        <v>112.95818328857422</v>
      </c>
      <c r="E201" s="567">
        <f>2022!D189</f>
        <v>114</v>
      </c>
      <c r="F201" s="567">
        <f>2022!E189</f>
        <v>152</v>
      </c>
      <c r="G201" s="566">
        <f>2022!F189</f>
        <v>2.3297071968481662</v>
      </c>
      <c r="H201" s="566">
        <f>2022!G189</f>
        <v>2.3511941561789897</v>
      </c>
      <c r="I201" s="566">
        <f>2022!H189</f>
        <v>3.134020618556701</v>
      </c>
      <c r="J201" s="531">
        <f t="shared" si="1388"/>
        <v>34.868421052631575</v>
      </c>
      <c r="K201" s="568">
        <f>2022!L189</f>
        <v>53</v>
      </c>
      <c r="L201" s="568"/>
      <c r="M201" s="568"/>
      <c r="N201" s="568"/>
      <c r="O201" s="568"/>
    </row>
    <row r="202" ht="47.25">
      <c r="A202" s="562">
        <v>165</v>
      </c>
      <c r="B202" s="582" t="s">
        <v>219</v>
      </c>
      <c r="C202" s="566">
        <f>2022!B190</f>
        <v>45.700000000000003</v>
      </c>
      <c r="D202" s="567">
        <f>2022!C190</f>
        <v>98.243362426757813</v>
      </c>
      <c r="E202" s="567">
        <f>2022!D190</f>
        <v>109</v>
      </c>
      <c r="F202" s="567">
        <f>2022!E190</f>
        <v>105</v>
      </c>
      <c r="G202" s="566">
        <f>2022!F190</f>
        <v>2.1520998716958162</v>
      </c>
      <c r="H202" s="566">
        <f>2022!G190</f>
        <v>2.3877326693671215</v>
      </c>
      <c r="I202" s="566">
        <f>2022!H190</f>
        <v>2.2975929978118161</v>
      </c>
      <c r="J202" s="531">
        <f t="shared" si="1388"/>
        <v>34.285714285714285</v>
      </c>
      <c r="K202" s="568">
        <f>2022!L190</f>
        <v>36</v>
      </c>
      <c r="L202" s="568"/>
      <c r="M202" s="568"/>
      <c r="N202" s="568"/>
      <c r="O202" s="568"/>
    </row>
    <row r="203" ht="47.25">
      <c r="A203" s="561">
        <v>166</v>
      </c>
      <c r="B203" s="582" t="s">
        <v>208</v>
      </c>
      <c r="C203" s="566">
        <f>2022!B191</f>
        <v>85.331000000000003</v>
      </c>
      <c r="D203" s="567">
        <f>2022!C191</f>
        <v>167.34037780761719</v>
      </c>
      <c r="E203" s="567">
        <f>2022!D191</f>
        <v>174</v>
      </c>
      <c r="F203" s="567">
        <f>2022!E191</f>
        <v>202</v>
      </c>
      <c r="G203" s="566">
        <f>2022!F191</f>
        <v>1.9610736460844713</v>
      </c>
      <c r="H203" s="566">
        <f>2022!G191</f>
        <v>2.0391182265106949</v>
      </c>
      <c r="I203" s="566">
        <f>2022!H191</f>
        <v>2.3672522295531517</v>
      </c>
      <c r="J203" s="531">
        <f t="shared" si="1388"/>
        <v>34.653465346534652</v>
      </c>
      <c r="K203" s="568">
        <f>2022!L191</f>
        <v>70</v>
      </c>
      <c r="L203" s="568"/>
      <c r="M203" s="568"/>
      <c r="N203" s="568"/>
      <c r="O203" s="568"/>
    </row>
    <row r="204" ht="15.75">
      <c r="A204" s="574"/>
      <c r="B204" s="122" t="s">
        <v>223</v>
      </c>
      <c r="C204" s="571"/>
      <c r="D204" s="570"/>
      <c r="E204" s="570"/>
      <c r="F204" s="570"/>
      <c r="G204" s="571"/>
      <c r="H204" s="571"/>
      <c r="I204" s="571"/>
      <c r="J204" s="584"/>
      <c r="K204" s="581"/>
      <c r="L204" s="581"/>
      <c r="M204" s="581"/>
      <c r="N204" s="581"/>
      <c r="O204" s="581"/>
    </row>
    <row r="205" ht="63">
      <c r="A205" s="561">
        <v>167</v>
      </c>
      <c r="B205" s="582" t="s">
        <v>224</v>
      </c>
      <c r="C205" s="587">
        <f>2022!B193</f>
        <v>3221.3000000000002</v>
      </c>
      <c r="D205" s="567">
        <f>2022!C193</f>
        <v>12393.224609375</v>
      </c>
      <c r="E205" s="567">
        <f>2022!D193</f>
        <v>12754</v>
      </c>
      <c r="F205" s="567">
        <f>2022!E193</f>
        <v>13757</v>
      </c>
      <c r="G205" s="566">
        <f>2022!F193</f>
        <v>3.8861196669502762</v>
      </c>
      <c r="H205" s="566">
        <f>2022!G193</f>
        <v>3.9992473141163667</v>
      </c>
      <c r="I205" s="566">
        <f>2022!H193</f>
        <v>4.2706360786018065</v>
      </c>
      <c r="J205" s="531">
        <f t="shared" si="1388"/>
        <v>34.99309442465654</v>
      </c>
      <c r="K205" s="568">
        <f>2022!L193</f>
        <v>4814</v>
      </c>
      <c r="L205" s="568"/>
      <c r="M205" s="568"/>
      <c r="N205" s="568"/>
      <c r="O205" s="568"/>
    </row>
    <row r="206" ht="17.25" customHeight="1">
      <c r="A206" s="562">
        <v>168</v>
      </c>
      <c r="B206" s="580" t="s">
        <v>293</v>
      </c>
      <c r="C206" s="566">
        <f>2022!B194</f>
        <v>0</v>
      </c>
      <c r="D206" s="567">
        <f>2022!C194</f>
        <v>0</v>
      </c>
      <c r="E206" s="567">
        <f>2022!D194</f>
        <v>0</v>
      </c>
      <c r="F206" s="567">
        <f>2022!E194</f>
        <v>0</v>
      </c>
      <c r="G206" s="566">
        <f>2022!F194</f>
        <v>0</v>
      </c>
      <c r="H206" s="566">
        <f>2022!G194</f>
        <v>0</v>
      </c>
      <c r="I206" s="566">
        <f>2022!H194</f>
        <v>0</v>
      </c>
      <c r="J206" s="584">
        <v>0</v>
      </c>
      <c r="K206" s="568">
        <f>2022!L194</f>
        <v>0</v>
      </c>
      <c r="L206" s="563"/>
      <c r="M206" s="563"/>
      <c r="N206" s="563"/>
      <c r="O206" s="589"/>
    </row>
    <row r="207" ht="15.75">
      <c r="A207" s="574"/>
      <c r="B207" s="122" t="s">
        <v>225</v>
      </c>
      <c r="C207" s="571"/>
      <c r="D207" s="570"/>
      <c r="E207" s="570"/>
      <c r="F207" s="570"/>
      <c r="G207" s="571"/>
      <c r="H207" s="571"/>
      <c r="I207" s="571"/>
      <c r="J207" s="584"/>
      <c r="K207" s="581"/>
      <c r="L207" s="581"/>
      <c r="M207" s="581"/>
      <c r="N207" s="581"/>
      <c r="O207" s="581"/>
    </row>
    <row r="208" ht="50.25" customHeight="1">
      <c r="A208" s="561">
        <v>169</v>
      </c>
      <c r="B208" s="582" t="s">
        <v>341</v>
      </c>
      <c r="C208" s="566">
        <f>2022!B196</f>
        <v>307.60000000000002</v>
      </c>
      <c r="D208" s="567">
        <f>2022!C196</f>
        <v>294.50973510742188</v>
      </c>
      <c r="E208" s="567">
        <f>2022!D196</f>
        <v>310</v>
      </c>
      <c r="F208" s="567">
        <f>2022!E196</f>
        <v>239</v>
      </c>
      <c r="G208" s="566">
        <f>2022!F196</f>
        <v>0.92934597910918137</v>
      </c>
      <c r="H208" s="566">
        <f>2022!G196</f>
        <v>0.97806289035431349</v>
      </c>
      <c r="I208" s="566">
        <f>2022!H196</f>
        <v>0.7769830949284785</v>
      </c>
      <c r="J208" s="531">
        <f t="shared" si="1388"/>
        <v>34.728033472803347</v>
      </c>
      <c r="K208" s="568">
        <f>2022!L196</f>
        <v>83</v>
      </c>
      <c r="L208" s="568"/>
      <c r="M208" s="568"/>
      <c r="N208" s="568"/>
      <c r="O208" s="568"/>
    </row>
    <row r="209" ht="47.25">
      <c r="A209" s="561">
        <v>170</v>
      </c>
      <c r="B209" s="582" t="s">
        <v>342</v>
      </c>
      <c r="C209" s="587">
        <f>2022!B197</f>
        <v>986.79999999999995</v>
      </c>
      <c r="D209" s="567">
        <f>2022!C197</f>
        <v>4244.76025390625</v>
      </c>
      <c r="E209" s="567">
        <f>2022!D197</f>
        <v>4065</v>
      </c>
      <c r="F209" s="567">
        <f>2022!E197</f>
        <v>3750</v>
      </c>
      <c r="G209" s="566">
        <f>2022!F197</f>
        <v>4.3012703458097281</v>
      </c>
      <c r="H209" s="566">
        <f>2022!G197</f>
        <v>4.1191169606401781</v>
      </c>
      <c r="I209" s="566">
        <f>2022!H197</f>
        <v>3.8001621402513175</v>
      </c>
      <c r="J209" s="531">
        <f t="shared" si="1388"/>
        <v>34.986666666666665</v>
      </c>
      <c r="K209" s="568">
        <f>2022!L197</f>
        <v>1312</v>
      </c>
      <c r="L209" s="568"/>
      <c r="M209" s="568"/>
      <c r="N209" s="568"/>
      <c r="O209" s="568"/>
    </row>
    <row r="210" ht="47.25">
      <c r="A210" s="561">
        <v>171</v>
      </c>
      <c r="B210" s="582" t="s">
        <v>343</v>
      </c>
      <c r="C210" s="587">
        <f>2022!B198</f>
        <v>600.10000000000002</v>
      </c>
      <c r="D210" s="567">
        <f>2022!C198</f>
        <v>1413.8621826171875</v>
      </c>
      <c r="E210" s="567">
        <f>2022!D198</f>
        <v>1463</v>
      </c>
      <c r="F210" s="567">
        <f>2022!E198</f>
        <v>1380</v>
      </c>
      <c r="G210" s="566">
        <f>2022!F198</f>
        <v>2.3558282670289863</v>
      </c>
      <c r="H210" s="566">
        <f>2022!G198</f>
        <v>2.4377034742406645</v>
      </c>
      <c r="I210" s="566">
        <f>2022!H198</f>
        <v>2.2996167305449089</v>
      </c>
      <c r="J210" s="531">
        <f t="shared" si="1388"/>
        <v>35</v>
      </c>
      <c r="K210" s="568">
        <f>2022!L198</f>
        <v>483</v>
      </c>
      <c r="L210" s="568"/>
      <c r="M210" s="568"/>
      <c r="N210" s="568"/>
      <c r="O210" s="568"/>
    </row>
    <row r="211" ht="15.75">
      <c r="A211" s="574"/>
      <c r="B211" s="122" t="s">
        <v>229</v>
      </c>
      <c r="C211" s="571"/>
      <c r="D211" s="570"/>
      <c r="E211" s="570"/>
      <c r="F211" s="570"/>
      <c r="G211" s="571"/>
      <c r="H211" s="571"/>
      <c r="I211" s="571"/>
      <c r="J211" s="584"/>
      <c r="K211" s="581"/>
      <c r="L211" s="581"/>
      <c r="M211" s="581"/>
      <c r="N211" s="581"/>
      <c r="O211" s="581"/>
    </row>
    <row r="212" ht="31.5">
      <c r="A212" s="561">
        <v>172</v>
      </c>
      <c r="B212" s="582" t="s">
        <v>344</v>
      </c>
      <c r="C212" s="566">
        <f>2022!B200</f>
        <v>74.5</v>
      </c>
      <c r="D212" s="567">
        <f>2022!C200</f>
        <v>236.57009887695313</v>
      </c>
      <c r="E212" s="567">
        <f>2022!D200</f>
        <v>397</v>
      </c>
      <c r="F212" s="567">
        <f>2022!E200</f>
        <v>401</v>
      </c>
      <c r="G212" s="566">
        <f>2022!F200</f>
        <v>3.1754375688181629</v>
      </c>
      <c r="H212" s="566">
        <f>2022!G200</f>
        <v>5.3288590604026842</v>
      </c>
      <c r="I212" s="566">
        <f>2022!H200</f>
        <v>5.3825503355704694</v>
      </c>
      <c r="J212" s="531">
        <f t="shared" si="1388"/>
        <v>34.912718204488783</v>
      </c>
      <c r="K212" s="568">
        <f>2022!L200</f>
        <v>140</v>
      </c>
      <c r="L212" s="568"/>
      <c r="M212" s="568"/>
      <c r="N212" s="568"/>
      <c r="O212" s="568"/>
    </row>
    <row r="213" ht="34.5" customHeight="1">
      <c r="A213" s="561">
        <v>173</v>
      </c>
      <c r="B213" s="582" t="s">
        <v>231</v>
      </c>
      <c r="C213" s="566">
        <f>2022!B201</f>
        <v>85.900000000000006</v>
      </c>
      <c r="D213" s="567">
        <f>2022!C201</f>
        <v>594.45391845703125</v>
      </c>
      <c r="E213" s="567">
        <f>2022!D201</f>
        <v>690</v>
      </c>
      <c r="F213" s="567">
        <f>2022!E201</f>
        <v>672</v>
      </c>
      <c r="G213" s="566">
        <f>2022!F201</f>
        <v>6.6419432229835893</v>
      </c>
      <c r="H213" s="566">
        <f>2022!G201</f>
        <v>7.7094972067039107</v>
      </c>
      <c r="I213" s="566">
        <f>2022!H201</f>
        <v>7.8230500582072171</v>
      </c>
      <c r="J213" s="531">
        <f t="shared" si="1388"/>
        <v>34.970238095238095</v>
      </c>
      <c r="K213" s="568">
        <f>2022!L201</f>
        <v>235</v>
      </c>
      <c r="L213" s="568"/>
      <c r="M213" s="568"/>
      <c r="N213" s="568"/>
      <c r="O213" s="568"/>
    </row>
    <row r="214" ht="66" customHeight="1">
      <c r="A214" s="574">
        <v>174</v>
      </c>
      <c r="B214" s="152" t="s">
        <v>449</v>
      </c>
      <c r="C214" s="566">
        <f>2022!B202</f>
        <v>145.69999999999999</v>
      </c>
      <c r="D214" s="575">
        <f>2022!C202</f>
        <v>562.87872314453125</v>
      </c>
      <c r="E214" s="575">
        <f>2022!D202</f>
        <v>869</v>
      </c>
      <c r="F214" s="567">
        <f>2022!E202</f>
        <v>347</v>
      </c>
      <c r="G214" s="576">
        <f>2022!F202</f>
        <v>2.5332074357407244</v>
      </c>
      <c r="H214" s="576">
        <f>2022!G202</f>
        <v>3.9108908742557738</v>
      </c>
      <c r="I214" s="566">
        <f>2022!H202</f>
        <v>2.3816060398078247</v>
      </c>
      <c r="J214" s="531">
        <f t="shared" si="1388"/>
        <v>29.971181556195965</v>
      </c>
      <c r="K214" s="568">
        <f>2022!L202</f>
        <v>104</v>
      </c>
      <c r="L214" s="568"/>
      <c r="M214" s="568"/>
      <c r="N214" s="568"/>
      <c r="O214" s="568"/>
    </row>
    <row r="215" ht="71.25" customHeight="1">
      <c r="A215" s="562">
        <v>175</v>
      </c>
      <c r="B215" s="152" t="s">
        <v>450</v>
      </c>
      <c r="C215" s="566">
        <f>2022!B203</f>
        <v>76.5</v>
      </c>
      <c r="D215" s="577"/>
      <c r="E215" s="577"/>
      <c r="F215" s="567">
        <f>2022!E203</f>
        <v>203</v>
      </c>
      <c r="G215" s="578"/>
      <c r="H215" s="578"/>
      <c r="I215" s="566">
        <f>2022!H203</f>
        <v>2.65359477124183</v>
      </c>
      <c r="J215" s="531">
        <f t="shared" si="1388"/>
        <v>29.55665024630542</v>
      </c>
      <c r="K215" s="568">
        <f>2022!L203</f>
        <v>60</v>
      </c>
      <c r="L215" s="568"/>
      <c r="M215" s="568"/>
      <c r="N215" s="568"/>
      <c r="O215" s="568"/>
    </row>
    <row r="216" ht="31.5">
      <c r="A216" s="561">
        <v>176</v>
      </c>
      <c r="B216" s="582" t="s">
        <v>346</v>
      </c>
      <c r="C216" s="566">
        <f>2022!B204</f>
        <v>161</v>
      </c>
      <c r="D216" s="567">
        <f>2022!C204</f>
        <v>173.07002258300781</v>
      </c>
      <c r="E216" s="567">
        <f>2022!D204</f>
        <v>0</v>
      </c>
      <c r="F216" s="567">
        <f>2022!E204</f>
        <v>0</v>
      </c>
      <c r="G216" s="566">
        <f>2022!F204</f>
        <v>0.98406812038958713</v>
      </c>
      <c r="H216" s="566">
        <f>2022!G204</f>
        <v>0</v>
      </c>
      <c r="I216" s="566">
        <f>2022!H204</f>
        <v>0</v>
      </c>
      <c r="J216" s="531">
        <f t="shared" si="1388"/>
        <v>0</v>
      </c>
      <c r="K216" s="568">
        <f>2022!L204</f>
        <v>0</v>
      </c>
      <c r="L216" s="568"/>
      <c r="M216" s="568"/>
      <c r="N216" s="568"/>
      <c r="O216" s="568"/>
    </row>
    <row r="217" ht="47.25">
      <c r="A217" s="561">
        <v>177</v>
      </c>
      <c r="B217" s="582" t="s">
        <v>347</v>
      </c>
      <c r="C217" s="566">
        <f>2022!B205</f>
        <v>121.011</v>
      </c>
      <c r="D217" s="567">
        <f>2022!C205</f>
        <v>627.78460693359375</v>
      </c>
      <c r="E217" s="567">
        <f>2022!D205</f>
        <v>590</v>
      </c>
      <c r="F217" s="567">
        <f>2022!E205</f>
        <v>871</v>
      </c>
      <c r="G217" s="566">
        <f>2022!F205</f>
        <v>5.1709524697092162</v>
      </c>
      <c r="H217" s="566">
        <f>2022!G205</f>
        <v>4.6880460901446037</v>
      </c>
      <c r="I217" s="566">
        <f>2022!H205</f>
        <v>7.1976927717314956</v>
      </c>
      <c r="J217" s="531">
        <f t="shared" si="1388"/>
        <v>28.702640642939148</v>
      </c>
      <c r="K217" s="568">
        <f>2022!L205</f>
        <v>250</v>
      </c>
      <c r="L217" s="568"/>
      <c r="M217" s="568"/>
      <c r="N217" s="568"/>
      <c r="O217" s="568"/>
    </row>
    <row r="218" ht="31.5">
      <c r="A218" s="561">
        <v>178</v>
      </c>
      <c r="B218" s="582" t="s">
        <v>234</v>
      </c>
      <c r="C218" s="566">
        <f>2022!B206</f>
        <v>23.507999999999999</v>
      </c>
      <c r="D218" s="567">
        <f>2022!C206</f>
        <v>107.58699035644531</v>
      </c>
      <c r="E218" s="567">
        <f>2022!D206</f>
        <v>107</v>
      </c>
      <c r="F218" s="567">
        <f>2022!E206</f>
        <v>114</v>
      </c>
      <c r="G218" s="566">
        <f>2022!F206</f>
        <v>4.5626374344591571</v>
      </c>
      <c r="H218" s="566">
        <f>2022!G206</f>
        <v>4.5377438654029847</v>
      </c>
      <c r="I218" s="566">
        <f>2022!H206</f>
        <v>4.8494129657988774</v>
      </c>
      <c r="J218" s="531">
        <f t="shared" si="1388"/>
        <v>34.210526315789473</v>
      </c>
      <c r="K218" s="568">
        <f>2022!L206</f>
        <v>39</v>
      </c>
      <c r="L218" s="568"/>
      <c r="M218" s="568"/>
      <c r="N218" s="568"/>
      <c r="O218" s="568"/>
    </row>
    <row r="219" ht="31.5">
      <c r="A219" s="562">
        <v>179</v>
      </c>
      <c r="B219" s="582" t="s">
        <v>337</v>
      </c>
      <c r="C219" s="566">
        <f>2022!B207</f>
        <v>182.59999999999999</v>
      </c>
      <c r="D219" s="567">
        <f>2022!C207</f>
        <v>1117.383056640625</v>
      </c>
      <c r="E219" s="567">
        <f>2022!D207</f>
        <v>1109</v>
      </c>
      <c r="F219" s="567">
        <f>2022!E207</f>
        <v>1209</v>
      </c>
      <c r="G219" s="566">
        <f>2022!F207</f>
        <v>6.1196291092139559</v>
      </c>
      <c r="H219" s="566">
        <f>2022!G207</f>
        <v>6.0737171928507401</v>
      </c>
      <c r="I219" s="566">
        <f>2022!H207</f>
        <v>6.621029572836802</v>
      </c>
      <c r="J219" s="531">
        <f t="shared" si="1388"/>
        <v>34.987593052109183</v>
      </c>
      <c r="K219" s="568">
        <f>2022!L207</f>
        <v>423</v>
      </c>
      <c r="L219" s="568"/>
      <c r="M219" s="568"/>
      <c r="N219" s="568"/>
      <c r="O219" s="568"/>
    </row>
    <row r="220" ht="15.75">
      <c r="A220" s="574"/>
      <c r="B220" s="122" t="s">
        <v>239</v>
      </c>
      <c r="C220" s="571"/>
      <c r="D220" s="570"/>
      <c r="E220" s="570"/>
      <c r="F220" s="570"/>
      <c r="G220" s="571"/>
      <c r="H220" s="571"/>
      <c r="I220" s="571"/>
      <c r="J220" s="584"/>
      <c r="K220" s="581"/>
      <c r="L220" s="581"/>
      <c r="M220" s="581"/>
      <c r="N220" s="581"/>
      <c r="O220" s="581"/>
    </row>
    <row r="221" ht="31.5">
      <c r="A221" s="561">
        <v>180</v>
      </c>
      <c r="B221" s="582" t="s">
        <v>348</v>
      </c>
      <c r="C221" s="566">
        <f>2022!B209</f>
        <v>397</v>
      </c>
      <c r="D221" s="567">
        <f>2022!C209</f>
        <v>1699.5889892578125</v>
      </c>
      <c r="E221" s="567">
        <f>2022!D209</f>
        <v>1707</v>
      </c>
      <c r="F221" s="567">
        <f>2022!E209</f>
        <v>1894</v>
      </c>
      <c r="G221" s="566">
        <f>2022!F209</f>
        <v>4.2810805774755982</v>
      </c>
      <c r="H221" s="566">
        <f>2022!G209</f>
        <v>4.2997484413549341</v>
      </c>
      <c r="I221" s="566">
        <f>2022!H209</f>
        <v>4.7707808564231735</v>
      </c>
      <c r="J221" s="531">
        <f t="shared" si="1388"/>
        <v>34.952481520591341</v>
      </c>
      <c r="K221" s="568">
        <f>2022!L209</f>
        <v>662</v>
      </c>
      <c r="L221" s="568"/>
      <c r="M221" s="568"/>
      <c r="N221" s="568"/>
      <c r="O221" s="568"/>
    </row>
    <row r="222" ht="47.25">
      <c r="A222" s="574">
        <v>181</v>
      </c>
      <c r="B222" s="152" t="s">
        <v>451</v>
      </c>
      <c r="C222" s="566">
        <f>2022!B210</f>
        <v>283.50999999999999</v>
      </c>
      <c r="D222" s="575">
        <f>2022!C210</f>
        <v>7444.32275390625</v>
      </c>
      <c r="E222" s="575">
        <f>2022!D210</f>
        <v>7186</v>
      </c>
      <c r="F222" s="567">
        <f>2022!E210</f>
        <v>1341</v>
      </c>
      <c r="G222" s="576">
        <f>2022!F210</f>
        <v>4.1354818925871371</v>
      </c>
      <c r="H222" s="576">
        <f>2022!G210</f>
        <v>4.2019009433480798</v>
      </c>
      <c r="I222" s="566">
        <f>2022!H210</f>
        <v>4.7299918874113791</v>
      </c>
      <c r="J222" s="531">
        <f t="shared" si="1388"/>
        <v>34.973900074571219</v>
      </c>
      <c r="K222" s="568">
        <f>2022!L210</f>
        <v>469</v>
      </c>
      <c r="L222" s="568"/>
      <c r="M222" s="568"/>
      <c r="N222" s="568"/>
      <c r="O222" s="568"/>
    </row>
    <row r="223" ht="47.25">
      <c r="A223" s="574">
        <v>182</v>
      </c>
      <c r="B223" s="152" t="s">
        <v>452</v>
      </c>
      <c r="C223" s="566">
        <f>2022!B211</f>
        <v>17.289999999999999</v>
      </c>
      <c r="D223" s="585"/>
      <c r="E223" s="585"/>
      <c r="F223" s="567">
        <f>2022!E211</f>
        <v>81</v>
      </c>
      <c r="G223" s="586"/>
      <c r="H223" s="586"/>
      <c r="I223" s="566">
        <f>2022!H211</f>
        <v>4.6847888953152115</v>
      </c>
      <c r="J223" s="531">
        <f t="shared" si="1388"/>
        <v>34.567901234567898</v>
      </c>
      <c r="K223" s="568">
        <f>2022!L211</f>
        <v>28</v>
      </c>
      <c r="L223" s="568"/>
      <c r="M223" s="568"/>
      <c r="N223" s="568"/>
      <c r="O223" s="568"/>
    </row>
    <row r="224" ht="47.25">
      <c r="A224" s="562">
        <v>183</v>
      </c>
      <c r="B224" s="152" t="s">
        <v>453</v>
      </c>
      <c r="C224" s="566">
        <f>2022!B212</f>
        <v>21.34</v>
      </c>
      <c r="D224" s="577"/>
      <c r="E224" s="577"/>
      <c r="F224" s="567">
        <f>2022!E212</f>
        <v>103</v>
      </c>
      <c r="G224" s="578"/>
      <c r="H224" s="578"/>
      <c r="I224" s="566">
        <f>2022!H212</f>
        <v>4.8266166822867858</v>
      </c>
      <c r="J224" s="531">
        <f t="shared" si="1388"/>
        <v>34.95145631067961</v>
      </c>
      <c r="K224" s="568">
        <f>2022!L212</f>
        <v>36</v>
      </c>
      <c r="L224" s="568"/>
      <c r="M224" s="568"/>
      <c r="N224" s="568"/>
      <c r="O224" s="568"/>
    </row>
    <row r="225" ht="63">
      <c r="A225" s="561">
        <v>184</v>
      </c>
      <c r="B225" s="583" t="s">
        <v>355</v>
      </c>
      <c r="C225" s="566">
        <f>2022!B213</f>
        <v>398.80799999999999</v>
      </c>
      <c r="D225" s="567">
        <f>2022!C213</f>
        <v>934.1331787109375</v>
      </c>
      <c r="E225" s="567">
        <f>2022!D213</f>
        <v>1043</v>
      </c>
      <c r="F225" s="567">
        <f>2022!E213</f>
        <v>1320</v>
      </c>
      <c r="G225" s="566">
        <f>2022!F213</f>
        <v>2.6689517064599864</v>
      </c>
      <c r="H225" s="566">
        <f>2022!G213</f>
        <v>2.98</v>
      </c>
      <c r="I225" s="566">
        <f>2022!H213</f>
        <v>3.3098633929108745</v>
      </c>
      <c r="J225" s="531">
        <f t="shared" si="1388"/>
        <v>34.848484848484851</v>
      </c>
      <c r="K225" s="568">
        <f>2022!L213</f>
        <v>460</v>
      </c>
      <c r="L225" s="568"/>
      <c r="M225" s="568"/>
      <c r="N225" s="568"/>
      <c r="O225" s="568"/>
    </row>
    <row r="226" ht="47.25">
      <c r="A226" s="574">
        <v>185</v>
      </c>
      <c r="B226" s="165" t="s">
        <v>454</v>
      </c>
      <c r="C226" s="566">
        <f>2022!B214</f>
        <v>379.44299999999998</v>
      </c>
      <c r="D226" s="567">
        <f>2022!C214</f>
        <v>0</v>
      </c>
      <c r="E226" s="567">
        <f>2022!D214</f>
        <v>0</v>
      </c>
      <c r="F226" s="567">
        <f>2022!E214</f>
        <v>1821</v>
      </c>
      <c r="G226" s="566">
        <f>2022!F214</f>
        <v>0</v>
      </c>
      <c r="H226" s="566">
        <f>2022!G214</f>
        <v>0</v>
      </c>
      <c r="I226" s="566">
        <f>2022!H214</f>
        <v>4.7991397917473773</v>
      </c>
      <c r="J226" s="531">
        <f t="shared" si="1388"/>
        <v>34.98077979132345</v>
      </c>
      <c r="K226" s="568">
        <f>2022!L214</f>
        <v>637</v>
      </c>
      <c r="L226" s="568"/>
      <c r="M226" s="568"/>
      <c r="N226" s="568"/>
      <c r="O226" s="568"/>
    </row>
    <row r="227" ht="47.25">
      <c r="A227" s="574">
        <v>186</v>
      </c>
      <c r="B227" s="165" t="s">
        <v>455</v>
      </c>
      <c r="C227" s="566">
        <f>2022!B215</f>
        <v>349.32100000000003</v>
      </c>
      <c r="D227" s="567">
        <f>2022!C215</f>
        <v>0</v>
      </c>
      <c r="E227" s="567">
        <f>2022!D215</f>
        <v>0</v>
      </c>
      <c r="F227" s="567">
        <f>2022!E215</f>
        <v>1670</v>
      </c>
      <c r="G227" s="566">
        <f>2022!F215</f>
        <v>0</v>
      </c>
      <c r="H227" s="566">
        <f>2022!G215</f>
        <v>0</v>
      </c>
      <c r="I227" s="566">
        <f>2022!H215</f>
        <v>4.7807031355114633</v>
      </c>
      <c r="J227" s="531">
        <f t="shared" si="1388"/>
        <v>34.970059880239525</v>
      </c>
      <c r="K227" s="568">
        <f>2022!L215</f>
        <v>584</v>
      </c>
      <c r="L227" s="568"/>
      <c r="M227" s="568"/>
      <c r="N227" s="568"/>
      <c r="O227" s="568"/>
    </row>
    <row r="228" ht="47.25">
      <c r="A228" s="574">
        <v>187</v>
      </c>
      <c r="B228" s="165" t="s">
        <v>456</v>
      </c>
      <c r="C228" s="566">
        <f>2022!B216</f>
        <v>144.42500000000001</v>
      </c>
      <c r="D228" s="567">
        <f>2022!C216</f>
        <v>0</v>
      </c>
      <c r="E228" s="567">
        <f>2022!D216</f>
        <v>0</v>
      </c>
      <c r="F228" s="567">
        <f>2022!E216</f>
        <v>687</v>
      </c>
      <c r="G228" s="566">
        <f>2022!F216</f>
        <v>0</v>
      </c>
      <c r="H228" s="566">
        <f>2022!G216</f>
        <v>0</v>
      </c>
      <c r="I228" s="566">
        <f>2022!H216</f>
        <v>4.7567941838324383</v>
      </c>
      <c r="J228" s="531">
        <f t="shared" si="1388"/>
        <v>34.934497816593883</v>
      </c>
      <c r="K228" s="568">
        <f>2022!L216</f>
        <v>240</v>
      </c>
      <c r="L228" s="568"/>
      <c r="M228" s="568"/>
      <c r="N228" s="568"/>
      <c r="O228" s="568"/>
    </row>
    <row r="229" ht="47.25">
      <c r="A229" s="574">
        <v>188</v>
      </c>
      <c r="B229" s="165" t="s">
        <v>457</v>
      </c>
      <c r="C229" s="566">
        <f>2022!B217</f>
        <v>289.97000000000003</v>
      </c>
      <c r="D229" s="567">
        <f>2022!C217</f>
        <v>0</v>
      </c>
      <c r="E229" s="567">
        <f>2022!D217</f>
        <v>0</v>
      </c>
      <c r="F229" s="567">
        <f>2022!E217</f>
        <v>1392</v>
      </c>
      <c r="G229" s="566">
        <f>2022!F217</f>
        <v>0</v>
      </c>
      <c r="H229" s="566">
        <f>2022!G217</f>
        <v>0</v>
      </c>
      <c r="I229" s="566">
        <f>2022!H217</f>
        <v>4.8004966030968719</v>
      </c>
      <c r="J229" s="531">
        <f t="shared" si="1388"/>
        <v>34.985632183908045</v>
      </c>
      <c r="K229" s="568">
        <f>2022!L217</f>
        <v>487</v>
      </c>
      <c r="L229" s="568"/>
      <c r="M229" s="568"/>
      <c r="N229" s="568"/>
      <c r="O229" s="568"/>
    </row>
    <row r="230" ht="47.25">
      <c r="A230" s="574">
        <v>189</v>
      </c>
      <c r="B230" s="165" t="s">
        <v>458</v>
      </c>
      <c r="C230" s="566">
        <f>2022!B218</f>
        <v>246.11000000000001</v>
      </c>
      <c r="D230" s="567">
        <f>2022!C218</f>
        <v>0</v>
      </c>
      <c r="E230" s="567">
        <f>2022!D218</f>
        <v>0</v>
      </c>
      <c r="F230" s="567">
        <f>2022!E218</f>
        <v>1046</v>
      </c>
      <c r="G230" s="566">
        <f>2022!F218</f>
        <v>0</v>
      </c>
      <c r="H230" s="566">
        <f>2022!G218</f>
        <v>0</v>
      </c>
      <c r="I230" s="566">
        <f>2022!H218</f>
        <v>4.2501320547722559</v>
      </c>
      <c r="J230" s="531">
        <f t="shared" si="1388"/>
        <v>34.416826003824092</v>
      </c>
      <c r="K230" s="568">
        <f>2022!L218</f>
        <v>360</v>
      </c>
      <c r="L230" s="568"/>
      <c r="M230" s="568"/>
      <c r="N230" s="568"/>
      <c r="O230" s="568"/>
    </row>
    <row r="231" ht="47.25">
      <c r="A231" s="562">
        <v>190</v>
      </c>
      <c r="B231" s="599" t="s">
        <v>240</v>
      </c>
      <c r="C231" s="566">
        <f>2022!B219</f>
        <v>89.932000000000002</v>
      </c>
      <c r="D231" s="567">
        <f>2022!C219</f>
        <v>0</v>
      </c>
      <c r="E231" s="567">
        <f>2022!D219</f>
        <v>259</v>
      </c>
      <c r="F231" s="567">
        <f>2022!E219</f>
        <v>268</v>
      </c>
      <c r="G231" s="566">
        <f>2022!F219</f>
        <v>0</v>
      </c>
      <c r="H231" s="566">
        <f>2022!G219</f>
        <v>2.8799642740918281</v>
      </c>
      <c r="I231" s="566">
        <f>2022!H219</f>
        <v>2.9800293555130541</v>
      </c>
      <c r="J231" s="531">
        <f t="shared" si="1388"/>
        <v>34.701492537313435</v>
      </c>
      <c r="K231" s="568">
        <f>2022!L219</f>
        <v>93</v>
      </c>
      <c r="L231" s="568"/>
      <c r="M231" s="568"/>
      <c r="N231" s="568"/>
      <c r="O231" s="568"/>
    </row>
    <row r="232" ht="15.75">
      <c r="A232" s="574"/>
      <c r="B232" s="122" t="s">
        <v>251</v>
      </c>
      <c r="C232" s="571"/>
      <c r="D232" s="570"/>
      <c r="E232" s="570"/>
      <c r="F232" s="570"/>
      <c r="G232" s="571"/>
      <c r="H232" s="571"/>
      <c r="I232" s="571"/>
      <c r="J232" s="584"/>
      <c r="K232" s="581"/>
      <c r="L232" s="581"/>
      <c r="M232" s="581"/>
      <c r="N232" s="581"/>
      <c r="O232" s="581"/>
    </row>
    <row r="233" ht="63">
      <c r="A233" s="561">
        <v>191</v>
      </c>
      <c r="B233" s="582" t="s">
        <v>356</v>
      </c>
      <c r="C233" s="566">
        <f>2022!B221</f>
        <v>144.40000000000001</v>
      </c>
      <c r="D233" s="567">
        <f>2022!C221</f>
        <v>478.80630493164063</v>
      </c>
      <c r="E233" s="567">
        <f>2022!D221</f>
        <v>736</v>
      </c>
      <c r="F233" s="567">
        <f>2022!E221</f>
        <v>449</v>
      </c>
      <c r="G233" s="566">
        <f>2022!F221</f>
        <v>3.3158329264147057</v>
      </c>
      <c r="H233" s="566">
        <f>2022!G221</f>
        <v>5.0969525854294</v>
      </c>
      <c r="I233" s="566">
        <f>2022!H221</f>
        <v>3.1094182825484764</v>
      </c>
      <c r="J233" s="531">
        <f t="shared" ref="J232:J272" si="1389">IF(K233&gt;0,K233/F233*100,0)</f>
        <v>34.966592427616931</v>
      </c>
      <c r="K233" s="568">
        <f>2022!L221</f>
        <v>157</v>
      </c>
      <c r="L233" s="568"/>
      <c r="M233" s="568"/>
      <c r="N233" s="568"/>
      <c r="O233" s="568"/>
    </row>
    <row r="234" ht="63">
      <c r="A234" s="561">
        <v>192</v>
      </c>
      <c r="B234" s="582" t="s">
        <v>357</v>
      </c>
      <c r="C234" s="566">
        <f>2022!B222</f>
        <v>18</v>
      </c>
      <c r="D234" s="567">
        <f>2022!C222</f>
        <v>56.864204406738281</v>
      </c>
      <c r="E234" s="567">
        <f>2022!D222</f>
        <v>48</v>
      </c>
      <c r="F234" s="567">
        <f>2022!E222</f>
        <v>60</v>
      </c>
      <c r="G234" s="566">
        <f>2022!F222</f>
        <v>3.1591224670410156</v>
      </c>
      <c r="H234" s="566">
        <f>2022!G222</f>
        <v>2.6666666666666665</v>
      </c>
      <c r="I234" s="566">
        <f>2022!H222</f>
        <v>3.3333333333333335</v>
      </c>
      <c r="J234" s="531">
        <f t="shared" si="1389"/>
        <v>35</v>
      </c>
      <c r="K234" s="568">
        <f>2022!L222</f>
        <v>21</v>
      </c>
      <c r="L234" s="568"/>
      <c r="M234" s="568"/>
      <c r="N234" s="568"/>
      <c r="O234" s="568"/>
    </row>
    <row r="235" ht="15.75">
      <c r="A235" s="574"/>
      <c r="B235" s="122" t="s">
        <v>21</v>
      </c>
      <c r="C235" s="571"/>
      <c r="D235" s="570"/>
      <c r="E235" s="570"/>
      <c r="F235" s="570"/>
      <c r="G235" s="571"/>
      <c r="H235" s="571"/>
      <c r="I235" s="571"/>
      <c r="J235" s="584"/>
      <c r="K235" s="581"/>
      <c r="L235" s="581"/>
      <c r="M235" s="581"/>
      <c r="N235" s="581"/>
      <c r="O235" s="581"/>
    </row>
    <row r="236" ht="31.5">
      <c r="A236" s="562">
        <v>193</v>
      </c>
      <c r="B236" s="582" t="s">
        <v>22</v>
      </c>
      <c r="C236" s="566">
        <f>2022!B224</f>
        <v>240</v>
      </c>
      <c r="D236" s="567">
        <f>2022!C224</f>
        <v>0</v>
      </c>
      <c r="E236" s="567">
        <f>2022!D224</f>
        <v>0</v>
      </c>
      <c r="F236" s="567">
        <f>2022!E224</f>
        <v>0</v>
      </c>
      <c r="G236" s="566">
        <f>2022!F224</f>
        <v>0</v>
      </c>
      <c r="H236" s="566">
        <f>2022!G224</f>
        <v>0</v>
      </c>
      <c r="I236" s="566">
        <f>2022!H224</f>
        <v>0</v>
      </c>
      <c r="J236" s="531">
        <f t="shared" si="1389"/>
        <v>0</v>
      </c>
      <c r="K236" s="568">
        <f>2022!L224</f>
        <v>0</v>
      </c>
      <c r="L236" s="579"/>
      <c r="M236" s="579"/>
      <c r="N236" s="579"/>
      <c r="O236" s="579"/>
    </row>
    <row r="237" ht="15.75">
      <c r="A237" s="562"/>
      <c r="B237" s="122" t="s">
        <v>29</v>
      </c>
      <c r="C237" s="571"/>
      <c r="D237" s="570"/>
      <c r="E237" s="570"/>
      <c r="F237" s="570"/>
      <c r="G237" s="571"/>
      <c r="H237" s="571"/>
      <c r="I237" s="571"/>
      <c r="J237" s="584"/>
      <c r="K237" s="581"/>
      <c r="L237" s="563"/>
      <c r="M237" s="563"/>
      <c r="N237" s="563"/>
      <c r="O237" s="563"/>
    </row>
    <row r="238" ht="63">
      <c r="A238" s="562">
        <v>194</v>
      </c>
      <c r="B238" s="162" t="s">
        <v>358</v>
      </c>
      <c r="C238" s="566">
        <f>2022!B226</f>
        <v>33.299999999999997</v>
      </c>
      <c r="D238" s="575">
        <f>2022!C226</f>
        <v>51.717414855957031</v>
      </c>
      <c r="E238" s="575">
        <f>2022!D226</f>
        <v>52</v>
      </c>
      <c r="F238" s="567">
        <f>2022!E226</f>
        <v>27</v>
      </c>
      <c r="G238" s="576">
        <f>2022!F226</f>
        <v>0.79687848443785769</v>
      </c>
      <c r="H238" s="576">
        <f>2022!G226</f>
        <v>0.79687848443785769</v>
      </c>
      <c r="I238" s="566">
        <f>2022!H226</f>
        <v>0.81081081081081086</v>
      </c>
      <c r="J238" s="531">
        <f t="shared" si="1389"/>
        <v>33.333333333333329</v>
      </c>
      <c r="K238" s="568">
        <f>2022!L226</f>
        <v>9</v>
      </c>
      <c r="L238" s="579"/>
      <c r="M238" s="579"/>
      <c r="N238" s="579"/>
      <c r="O238" s="579"/>
    </row>
    <row r="239" ht="64.5" customHeight="1">
      <c r="A239" s="598">
        <v>195</v>
      </c>
      <c r="B239" s="152" t="s">
        <v>359</v>
      </c>
      <c r="C239" s="566">
        <f>2022!B227</f>
        <v>31.300000000000001</v>
      </c>
      <c r="D239" s="577"/>
      <c r="E239" s="577"/>
      <c r="F239" s="567">
        <f>2022!E227</f>
        <v>32</v>
      </c>
      <c r="G239" s="578"/>
      <c r="H239" s="578"/>
      <c r="I239" s="566">
        <f>2022!H227</f>
        <v>1.0223642172523961</v>
      </c>
      <c r="J239" s="531">
        <f t="shared" si="1389"/>
        <v>34.375</v>
      </c>
      <c r="K239" s="568">
        <f>2022!L227</f>
        <v>11</v>
      </c>
      <c r="L239" s="579"/>
      <c r="M239" s="579"/>
      <c r="N239" s="579"/>
      <c r="O239" s="579"/>
    </row>
    <row r="240" ht="47.25">
      <c r="A240" s="598">
        <v>196</v>
      </c>
      <c r="B240" s="582" t="s">
        <v>30</v>
      </c>
      <c r="C240" s="566">
        <f>2022!B228</f>
        <v>34</v>
      </c>
      <c r="D240" s="567">
        <f>2022!C228</f>
        <v>57.396663665771484</v>
      </c>
      <c r="E240" s="567">
        <f>2022!D228</f>
        <v>58</v>
      </c>
      <c r="F240" s="567">
        <f>2022!E228</f>
        <v>70</v>
      </c>
      <c r="G240" s="566">
        <f>2022!F228</f>
        <v>1.6881371666403377</v>
      </c>
      <c r="H240" s="566">
        <f>2022!G228</f>
        <v>1.7058823529411764</v>
      </c>
      <c r="I240" s="566">
        <f>2022!H228</f>
        <v>2.0588235294117645</v>
      </c>
      <c r="J240" s="531">
        <f t="shared" si="1389"/>
        <v>34.285714285714285</v>
      </c>
      <c r="K240" s="568">
        <f>2022!L228</f>
        <v>24</v>
      </c>
      <c r="L240" s="568"/>
      <c r="M240" s="568"/>
      <c r="N240" s="568"/>
      <c r="O240" s="568"/>
    </row>
    <row r="241" ht="31.5">
      <c r="A241" s="598">
        <v>197</v>
      </c>
      <c r="B241" s="582" t="s">
        <v>31</v>
      </c>
      <c r="C241" s="566">
        <f>2022!B229</f>
        <v>21.359999999999999</v>
      </c>
      <c r="D241" s="567">
        <f>2022!C229</f>
        <v>11.096039772033691</v>
      </c>
      <c r="E241" s="567">
        <f>2022!D229</f>
        <v>7</v>
      </c>
      <c r="F241" s="567">
        <f>2022!E229</f>
        <v>10</v>
      </c>
      <c r="G241" s="566">
        <f>2022!F229</f>
        <v>0.51947754896041898</v>
      </c>
      <c r="H241" s="566">
        <f>2022!G229</f>
        <v>0.32771537570439524</v>
      </c>
      <c r="I241" s="566">
        <f>2022!H229</f>
        <v>0.46816479400749067</v>
      </c>
      <c r="J241" s="531">
        <f t="shared" si="1389"/>
        <v>0</v>
      </c>
      <c r="K241" s="568">
        <f>2022!L229</f>
        <v>0</v>
      </c>
      <c r="L241" s="568"/>
      <c r="M241" s="568"/>
      <c r="N241" s="568"/>
      <c r="O241" s="568"/>
    </row>
    <row r="242" ht="31.5">
      <c r="A242" s="598">
        <v>198</v>
      </c>
      <c r="B242" s="582" t="s">
        <v>34</v>
      </c>
      <c r="C242" s="566">
        <f>2022!B230</f>
        <v>254.53999999999999</v>
      </c>
      <c r="D242" s="567">
        <f>2022!C230</f>
        <v>8.822169303894043</v>
      </c>
      <c r="E242" s="567">
        <f>2022!D230</f>
        <v>16</v>
      </c>
      <c r="F242" s="567">
        <f>2022!E230</f>
        <v>9</v>
      </c>
      <c r="G242" s="566">
        <f>2022!F230</f>
        <v>3.440515108771084e-002</v>
      </c>
      <c r="H242" s="566">
        <f>2022!G230</f>
        <v>6.2397625622577245e-002</v>
      </c>
      <c r="I242" s="566">
        <f>2022!H230</f>
        <v>3.5357900526439855e-002</v>
      </c>
      <c r="J242" s="531">
        <f t="shared" si="1389"/>
        <v>0</v>
      </c>
      <c r="K242" s="568">
        <f>2022!L230</f>
        <v>0</v>
      </c>
      <c r="L242" s="568"/>
      <c r="M242" s="568"/>
      <c r="N242" s="568"/>
      <c r="O242" s="568"/>
    </row>
    <row r="243" ht="15.75">
      <c r="A243" s="562"/>
      <c r="B243" s="122" t="s">
        <v>37</v>
      </c>
      <c r="C243" s="571"/>
      <c r="D243" s="570"/>
      <c r="E243" s="570"/>
      <c r="F243" s="570"/>
      <c r="G243" s="571"/>
      <c r="H243" s="571"/>
      <c r="I243" s="571"/>
      <c r="J243" s="584"/>
      <c r="K243" s="581"/>
      <c r="L243" s="563"/>
      <c r="M243" s="563"/>
      <c r="N243" s="563"/>
      <c r="O243" s="563"/>
    </row>
    <row r="244" ht="31.5">
      <c r="A244" s="598">
        <v>199</v>
      </c>
      <c r="B244" s="582" t="s">
        <v>360</v>
      </c>
      <c r="C244" s="566">
        <f>2022!B232</f>
        <v>9.0289999999999999</v>
      </c>
      <c r="D244" s="567">
        <f>2022!C232</f>
        <v>1.790850043296814</v>
      </c>
      <c r="E244" s="567">
        <f>2022!D232</f>
        <v>1</v>
      </c>
      <c r="F244" s="567">
        <f>2022!E232</f>
        <v>0</v>
      </c>
      <c r="G244" s="566">
        <f>2022!F232</f>
        <v>0.19834424371054435</v>
      </c>
      <c r="H244" s="566">
        <f>2022!G232</f>
        <v>0.11075424458510676</v>
      </c>
      <c r="I244" s="566">
        <f>2022!H232</f>
        <v>0</v>
      </c>
      <c r="J244" s="531">
        <f t="shared" si="1389"/>
        <v>0</v>
      </c>
      <c r="K244" s="568">
        <f>2022!L232</f>
        <v>0</v>
      </c>
      <c r="L244" s="568"/>
      <c r="M244" s="568"/>
      <c r="N244" s="568"/>
      <c r="O244" s="568"/>
    </row>
    <row r="245" ht="31.5">
      <c r="A245" s="562">
        <v>200</v>
      </c>
      <c r="B245" s="147" t="s">
        <v>361</v>
      </c>
      <c r="C245" s="566">
        <f>2022!B233</f>
        <v>19.600000000000001</v>
      </c>
      <c r="D245" s="567">
        <f>2022!C233</f>
        <v>35.073455810546875</v>
      </c>
      <c r="E245" s="567">
        <f>2022!D233</f>
        <v>37</v>
      </c>
      <c r="F245" s="567">
        <f>2022!E233</f>
        <v>41</v>
      </c>
      <c r="G245" s="566">
        <f>2022!F233</f>
        <v>1.7894619963225151</v>
      </c>
      <c r="H245" s="566">
        <f>2022!G233</f>
        <v>1.8877550652999282</v>
      </c>
      <c r="I245" s="566">
        <f>2022!H233</f>
        <v>2.0918367346938775</v>
      </c>
      <c r="J245" s="584">
        <f t="shared" si="1389"/>
        <v>34.146341463414636</v>
      </c>
      <c r="K245" s="568">
        <f>2022!L233</f>
        <v>14</v>
      </c>
      <c r="L245" s="568"/>
      <c r="M245" s="568"/>
      <c r="N245" s="568"/>
      <c r="O245" s="568"/>
    </row>
    <row r="246" ht="31.5">
      <c r="A246" s="561">
        <v>201</v>
      </c>
      <c r="B246" s="582" t="s">
        <v>44</v>
      </c>
      <c r="C246" s="566">
        <f>2022!B234</f>
        <v>10</v>
      </c>
      <c r="D246" s="567">
        <f>2022!C234</f>
        <v>12.670907974243164</v>
      </c>
      <c r="E246" s="567">
        <f>2022!D234</f>
        <v>12</v>
      </c>
      <c r="F246" s="567">
        <f>2022!E234</f>
        <v>13</v>
      </c>
      <c r="G246" s="566">
        <f>2022!F234</f>
        <v>1.2545452966011992</v>
      </c>
      <c r="H246" s="566">
        <f>2022!G234</f>
        <v>1.1881187670067979</v>
      </c>
      <c r="I246" s="566">
        <f>2022!H234</f>
        <v>1.3</v>
      </c>
      <c r="J246" s="531">
        <f t="shared" si="1389"/>
        <v>0</v>
      </c>
      <c r="K246" s="568">
        <f>2022!L234</f>
        <v>0</v>
      </c>
      <c r="L246" s="568"/>
      <c r="M246" s="568"/>
      <c r="N246" s="568"/>
      <c r="O246" s="568"/>
    </row>
    <row r="247" ht="47.25">
      <c r="A247" s="561">
        <v>202</v>
      </c>
      <c r="B247" s="582" t="s">
        <v>45</v>
      </c>
      <c r="C247" s="566">
        <f>2022!B235</f>
        <v>9.8000000000000007</v>
      </c>
      <c r="D247" s="567">
        <f>2022!C235</f>
        <v>0</v>
      </c>
      <c r="E247" s="567">
        <f>2022!D235</f>
        <v>0</v>
      </c>
      <c r="F247" s="567">
        <f>2022!E235</f>
        <v>0</v>
      </c>
      <c r="G247" s="566">
        <f>2022!F235</f>
        <v>0</v>
      </c>
      <c r="H247" s="566">
        <f>2022!G235</f>
        <v>0</v>
      </c>
      <c r="I247" s="566">
        <f>2022!H235</f>
        <v>0</v>
      </c>
      <c r="J247" s="531">
        <f t="shared" si="1389"/>
        <v>0</v>
      </c>
      <c r="K247" s="568">
        <f>2022!L235</f>
        <v>0</v>
      </c>
      <c r="L247" s="568"/>
      <c r="M247" s="568"/>
      <c r="N247" s="568"/>
      <c r="O247" s="568"/>
    </row>
    <row r="248" ht="31.5">
      <c r="A248" s="574">
        <v>203</v>
      </c>
      <c r="B248" s="152" t="s">
        <v>459</v>
      </c>
      <c r="C248" s="566">
        <f>2022!B236</f>
        <v>302.69999999999999</v>
      </c>
      <c r="D248" s="575">
        <f>2022!C236</f>
        <v>38.700603485107422</v>
      </c>
      <c r="E248" s="575">
        <f>2022!D236</f>
        <v>69</v>
      </c>
      <c r="F248" s="567">
        <f>2022!E236</f>
        <v>56</v>
      </c>
      <c r="G248" s="576">
        <f>2022!F236</f>
        <v>0.12581470324185764</v>
      </c>
      <c r="H248" s="576">
        <f>2022!G236</f>
        <v>0.22431729073756798</v>
      </c>
      <c r="I248" s="566">
        <f>2022!H236</f>
        <v>0.18500165180046252</v>
      </c>
      <c r="J248" s="531">
        <f t="shared" si="1389"/>
        <v>33.928571428571431</v>
      </c>
      <c r="K248" s="568">
        <f>2022!L236</f>
        <v>19</v>
      </c>
      <c r="L248" s="568"/>
      <c r="M248" s="568"/>
      <c r="N248" s="568"/>
      <c r="O248" s="568"/>
    </row>
    <row r="249" ht="31.5">
      <c r="A249" s="562">
        <v>204</v>
      </c>
      <c r="B249" s="152" t="s">
        <v>460</v>
      </c>
      <c r="C249" s="566">
        <f>2022!B237</f>
        <v>4.7999999999999998</v>
      </c>
      <c r="D249" s="577"/>
      <c r="E249" s="577"/>
      <c r="F249" s="567">
        <f>2022!E237</f>
        <v>3</v>
      </c>
      <c r="G249" s="578"/>
      <c r="H249" s="578"/>
      <c r="I249" s="566">
        <f>2022!H237</f>
        <v>0.625</v>
      </c>
      <c r="J249" s="531">
        <f t="shared" si="1389"/>
        <v>33.333333333333329</v>
      </c>
      <c r="K249" s="568">
        <f>2022!L237</f>
        <v>1</v>
      </c>
      <c r="L249" s="568"/>
      <c r="M249" s="568"/>
      <c r="N249" s="568"/>
      <c r="O249" s="568"/>
    </row>
    <row r="250" ht="31.5">
      <c r="A250" s="561">
        <v>205</v>
      </c>
      <c r="B250" s="582" t="s">
        <v>38</v>
      </c>
      <c r="C250" s="566">
        <f>2022!B238</f>
        <v>5.1580000000000004</v>
      </c>
      <c r="D250" s="567">
        <f>2022!C238</f>
        <v>8.8285713195800781</v>
      </c>
      <c r="E250" s="567">
        <f>2022!D238</f>
        <v>10</v>
      </c>
      <c r="F250" s="567">
        <f>2022!E238</f>
        <v>14</v>
      </c>
      <c r="G250" s="566">
        <f>2022!F238</f>
        <v>1.7142856613772928</v>
      </c>
      <c r="H250" s="566">
        <f>2022!G238</f>
        <v>1.9417475368583543</v>
      </c>
      <c r="I250" s="566">
        <f>2022!H238</f>
        <v>2.7142303218301667</v>
      </c>
      <c r="J250" s="531">
        <f t="shared" si="1389"/>
        <v>28.571428571428569</v>
      </c>
      <c r="K250" s="568">
        <f>2022!L238</f>
        <v>4</v>
      </c>
      <c r="L250" s="568"/>
      <c r="M250" s="568"/>
      <c r="N250" s="568"/>
      <c r="O250" s="568"/>
    </row>
    <row r="251" ht="31.5">
      <c r="A251" s="562">
        <v>206</v>
      </c>
      <c r="B251" s="582" t="s">
        <v>362</v>
      </c>
      <c r="C251" s="566">
        <f>2022!B239</f>
        <v>6.7999999999999998</v>
      </c>
      <c r="D251" s="567">
        <f>2022!C239</f>
        <v>10.907379150390625</v>
      </c>
      <c r="E251" s="567">
        <f>2022!D239</f>
        <v>15</v>
      </c>
      <c r="F251" s="567">
        <f>2022!E239</f>
        <v>17</v>
      </c>
      <c r="G251" s="566">
        <f>2022!F239</f>
        <v>1.604042835283255</v>
      </c>
      <c r="H251" s="566">
        <f>2022!G239</f>
        <v>2.2059050297510878</v>
      </c>
      <c r="I251" s="566">
        <f>2022!H239</f>
        <v>2.5</v>
      </c>
      <c r="J251" s="531">
        <f t="shared" si="1389"/>
        <v>29.411764705882355</v>
      </c>
      <c r="K251" s="568">
        <f>2022!L239</f>
        <v>5</v>
      </c>
      <c r="L251" s="568"/>
      <c r="M251" s="568"/>
      <c r="N251" s="568"/>
      <c r="O251" s="568"/>
    </row>
    <row r="252" ht="15.75">
      <c r="A252" s="562"/>
      <c r="B252" s="122" t="s">
        <v>170</v>
      </c>
      <c r="C252" s="571"/>
      <c r="D252" s="570"/>
      <c r="E252" s="570"/>
      <c r="F252" s="570"/>
      <c r="G252" s="571"/>
      <c r="H252" s="571"/>
      <c r="I252" s="571"/>
      <c r="J252" s="584"/>
      <c r="K252" s="581"/>
      <c r="L252" s="563"/>
      <c r="M252" s="563"/>
      <c r="N252" s="563"/>
      <c r="O252" s="563"/>
    </row>
    <row r="253" ht="31.5">
      <c r="A253" s="561">
        <v>207</v>
      </c>
      <c r="B253" s="582" t="s">
        <v>171</v>
      </c>
      <c r="C253" s="566">
        <f>2022!B241</f>
        <v>91.599999999999994</v>
      </c>
      <c r="D253" s="567">
        <f>2022!C241</f>
        <v>167.41737365722656</v>
      </c>
      <c r="E253" s="567">
        <f>2022!D241</f>
        <v>173</v>
      </c>
      <c r="F253" s="567">
        <f>2022!E241</f>
        <v>194</v>
      </c>
      <c r="G253" s="566">
        <f>2022!F241</f>
        <v>1.8040664671514293</v>
      </c>
      <c r="H253" s="566">
        <f>2022!G241</f>
        <v>1.8638224581856655</v>
      </c>
      <c r="I253" s="566">
        <f>2022!H241</f>
        <v>2.1179039301310043</v>
      </c>
      <c r="J253" s="531">
        <f t="shared" si="1389"/>
        <v>34.536082474226802</v>
      </c>
      <c r="K253" s="568">
        <f>2022!L241</f>
        <v>67</v>
      </c>
      <c r="L253" s="568"/>
      <c r="M253" s="568"/>
      <c r="N253" s="568"/>
      <c r="O253" s="568"/>
    </row>
    <row r="254" ht="33" customHeight="1">
      <c r="A254" s="561">
        <v>208</v>
      </c>
      <c r="B254" s="582" t="s">
        <v>172</v>
      </c>
      <c r="C254" s="566">
        <f>2022!B242</f>
        <v>347.19999999999999</v>
      </c>
      <c r="D254" s="567">
        <f>2022!C242</f>
        <v>364.43978881835938</v>
      </c>
      <c r="E254" s="567">
        <f>2022!D242</f>
        <v>423</v>
      </c>
      <c r="F254" s="567">
        <f>2022!E242</f>
        <v>501</v>
      </c>
      <c r="G254" s="566">
        <f>2022!F242</f>
        <v>1.0496537327338809</v>
      </c>
      <c r="H254" s="566">
        <f>2022!G242</f>
        <v>1.2183179295159994</v>
      </c>
      <c r="I254" s="566">
        <f>2022!H242</f>
        <v>1.4429723502304148</v>
      </c>
      <c r="J254" s="531">
        <f t="shared" si="1389"/>
        <v>25.948103792415168</v>
      </c>
      <c r="K254" s="568">
        <f>2022!L242</f>
        <v>130</v>
      </c>
      <c r="L254" s="568"/>
      <c r="M254" s="568"/>
      <c r="N254" s="568"/>
      <c r="O254" s="568"/>
    </row>
    <row r="255" ht="15.75">
      <c r="A255" s="574"/>
      <c r="B255" s="122" t="s">
        <v>151</v>
      </c>
      <c r="C255" s="571"/>
      <c r="D255" s="570"/>
      <c r="E255" s="570"/>
      <c r="F255" s="570"/>
      <c r="G255" s="571"/>
      <c r="H255" s="571"/>
      <c r="I255" s="571"/>
      <c r="J255" s="584"/>
      <c r="K255" s="581"/>
      <c r="L255" s="581"/>
      <c r="M255" s="581"/>
      <c r="N255" s="581"/>
      <c r="O255" s="581"/>
    </row>
    <row r="256" ht="31.5">
      <c r="A256" s="561">
        <v>209</v>
      </c>
      <c r="B256" s="582" t="s">
        <v>152</v>
      </c>
      <c r="C256" s="566">
        <f>2022!B244</f>
        <v>211.19999999999999</v>
      </c>
      <c r="D256" s="567">
        <f>2022!C244</f>
        <v>0</v>
      </c>
      <c r="E256" s="567">
        <f>2022!D244</f>
        <v>0</v>
      </c>
      <c r="F256" s="567">
        <f>2022!E244</f>
        <v>0</v>
      </c>
      <c r="G256" s="566">
        <f>2022!F244</f>
        <v>0</v>
      </c>
      <c r="H256" s="566">
        <f>2022!G244</f>
        <v>0</v>
      </c>
      <c r="I256" s="566">
        <f>2022!H244</f>
        <v>0</v>
      </c>
      <c r="J256" s="531">
        <f t="shared" si="1389"/>
        <v>0</v>
      </c>
      <c r="K256" s="568">
        <f>2022!L244</f>
        <v>0</v>
      </c>
      <c r="L256" s="568"/>
      <c r="M256" s="568"/>
      <c r="N256" s="568"/>
      <c r="O256" s="568"/>
    </row>
    <row r="257" ht="15.75">
      <c r="A257" s="574"/>
      <c r="B257" s="122" t="s">
        <v>254</v>
      </c>
      <c r="C257" s="571"/>
      <c r="D257" s="570"/>
      <c r="E257" s="570"/>
      <c r="F257" s="570"/>
      <c r="G257" s="571"/>
      <c r="H257" s="571"/>
      <c r="I257" s="571"/>
      <c r="J257" s="584"/>
      <c r="K257" s="581"/>
      <c r="L257" s="581"/>
      <c r="M257" s="581"/>
      <c r="N257" s="581"/>
      <c r="O257" s="581"/>
    </row>
    <row r="258" ht="67.5" customHeight="1">
      <c r="A258" s="561">
        <v>210</v>
      </c>
      <c r="B258" s="582" t="s">
        <v>363</v>
      </c>
      <c r="C258" s="566">
        <f>2022!B246</f>
        <v>15.6</v>
      </c>
      <c r="D258" s="567">
        <f>2022!C246</f>
        <v>5.6205129623413086</v>
      </c>
      <c r="E258" s="567">
        <f>2022!D246</f>
        <v>25</v>
      </c>
      <c r="F258" s="567">
        <f>2022!E246</f>
        <v>32</v>
      </c>
      <c r="G258" s="566">
        <f>2022!F246</f>
        <v>0.20145208025767666</v>
      </c>
      <c r="H258" s="566">
        <f>2022!G246</f>
        <v>0.89605735992181923</v>
      </c>
      <c r="I258" s="566">
        <f>2022!H246</f>
        <v>2.0512820512820515</v>
      </c>
      <c r="J258" s="531">
        <f t="shared" si="1389"/>
        <v>0</v>
      </c>
      <c r="K258" s="568">
        <f>2022!L246</f>
        <v>0</v>
      </c>
      <c r="L258" s="568"/>
      <c r="M258" s="568"/>
      <c r="N258" s="568"/>
      <c r="O258" s="568"/>
    </row>
    <row r="259" ht="47.25">
      <c r="A259" s="561">
        <v>211</v>
      </c>
      <c r="B259" s="582" t="s">
        <v>364</v>
      </c>
      <c r="C259" s="566">
        <f>2022!B247</f>
        <v>5.2999999999999998</v>
      </c>
      <c r="D259" s="567">
        <f>2022!C247</f>
        <v>11.573259353637695</v>
      </c>
      <c r="E259" s="567">
        <f>2022!D247</f>
        <v>6</v>
      </c>
      <c r="F259" s="567">
        <f>2022!E247</f>
        <v>12</v>
      </c>
      <c r="G259" s="566">
        <f>2022!F247</f>
        <v>2.1836337617250203</v>
      </c>
      <c r="H259" s="566">
        <f>2022!G247</f>
        <v>1.1320754309573109</v>
      </c>
      <c r="I259" s="566">
        <f>2022!H247</f>
        <v>2.2641509433962264</v>
      </c>
      <c r="J259" s="531">
        <f t="shared" si="1389"/>
        <v>0</v>
      </c>
      <c r="K259" s="568">
        <f>2022!L247</f>
        <v>0</v>
      </c>
      <c r="L259" s="568"/>
      <c r="M259" s="568"/>
      <c r="N259" s="568"/>
      <c r="O259" s="568"/>
    </row>
    <row r="260" ht="47.25">
      <c r="A260" s="561">
        <v>212</v>
      </c>
      <c r="B260" s="582" t="s">
        <v>365</v>
      </c>
      <c r="C260" s="566">
        <f>2022!B248</f>
        <v>3.2000000000000002</v>
      </c>
      <c r="D260" s="567">
        <f>2022!C248</f>
        <v>0</v>
      </c>
      <c r="E260" s="567">
        <f>2022!D248</f>
        <v>3</v>
      </c>
      <c r="F260" s="567">
        <f>2022!E248</f>
        <v>8</v>
      </c>
      <c r="G260" s="566">
        <f>2022!F248</f>
        <v>0</v>
      </c>
      <c r="H260" s="566">
        <f>2022!G248</f>
        <v>0.9375</v>
      </c>
      <c r="I260" s="566">
        <f>2022!H248</f>
        <v>2.5</v>
      </c>
      <c r="J260" s="531">
        <f t="shared" si="1389"/>
        <v>0</v>
      </c>
      <c r="K260" s="568">
        <f>2022!L248</f>
        <v>0</v>
      </c>
      <c r="L260" s="568"/>
      <c r="M260" s="568"/>
      <c r="N260" s="568"/>
      <c r="O260" s="568"/>
    </row>
    <row r="261" ht="31.5">
      <c r="A261" s="561">
        <v>213</v>
      </c>
      <c r="B261" s="582" t="s">
        <v>258</v>
      </c>
      <c r="C261" s="566">
        <f>2022!B249</f>
        <v>4</v>
      </c>
      <c r="D261" s="567">
        <f>2022!C249</f>
        <v>14.635306358337402</v>
      </c>
      <c r="E261" s="567">
        <f>2022!D249</f>
        <v>12</v>
      </c>
      <c r="F261" s="567">
        <f>2022!E249</f>
        <v>21</v>
      </c>
      <c r="G261" s="566">
        <f>2022!F249</f>
        <v>3.6588265895843506</v>
      </c>
      <c r="H261" s="566">
        <f>2022!G249</f>
        <v>3</v>
      </c>
      <c r="I261" s="566">
        <f>2022!H249</f>
        <v>5.25</v>
      </c>
      <c r="J261" s="531">
        <f t="shared" si="1389"/>
        <v>23.809523809523807</v>
      </c>
      <c r="K261" s="568">
        <f>2022!L249</f>
        <v>5</v>
      </c>
      <c r="L261" s="568"/>
      <c r="M261" s="568"/>
      <c r="N261" s="568"/>
      <c r="O261" s="568"/>
    </row>
    <row r="262" ht="31.5">
      <c r="A262" s="561">
        <v>214</v>
      </c>
      <c r="B262" s="582" t="s">
        <v>262</v>
      </c>
      <c r="C262" s="587">
        <f>2022!B250</f>
        <v>3.52</v>
      </c>
      <c r="D262" s="567">
        <f>2022!C250</f>
        <v>7.2146797180175781</v>
      </c>
      <c r="E262" s="567">
        <f>2022!D250</f>
        <v>3</v>
      </c>
      <c r="F262" s="567">
        <f>2022!E250</f>
        <v>6</v>
      </c>
      <c r="G262" s="566">
        <f>2022!F250</f>
        <v>2.0496249309974632</v>
      </c>
      <c r="H262" s="566">
        <f>2022!G250</f>
        <v>0.85227273189085573</v>
      </c>
      <c r="I262" s="566">
        <f>2022!H250</f>
        <v>1.7045454545454546</v>
      </c>
      <c r="J262" s="531">
        <f t="shared" si="1389"/>
        <v>33.333333333333329</v>
      </c>
      <c r="K262" s="568">
        <f>2022!L250</f>
        <v>2</v>
      </c>
      <c r="L262" s="568"/>
      <c r="M262" s="568"/>
      <c r="N262" s="568"/>
      <c r="O262" s="568"/>
    </row>
    <row r="263" ht="77.25" customHeight="1">
      <c r="A263" s="561">
        <v>215</v>
      </c>
      <c r="B263" s="582" t="s">
        <v>261</v>
      </c>
      <c r="C263" s="566">
        <f>2022!B251</f>
        <v>7.2000000000000002</v>
      </c>
      <c r="D263" s="567">
        <f>2022!C251</f>
        <v>7.2993512153625488</v>
      </c>
      <c r="E263" s="567">
        <f>2022!D251</f>
        <v>7</v>
      </c>
      <c r="F263" s="567">
        <f>2022!E251</f>
        <v>8</v>
      </c>
      <c r="G263" s="566">
        <f>2022!F251</f>
        <v>1.01379880676796</v>
      </c>
      <c r="H263" s="566">
        <f>2022!G251</f>
        <v>0.97222224797731605</v>
      </c>
      <c r="I263" s="566">
        <f>2022!H251</f>
        <v>1.1111111111111112</v>
      </c>
      <c r="J263" s="531">
        <f t="shared" si="1389"/>
        <v>0</v>
      </c>
      <c r="K263" s="568">
        <f>2022!L251</f>
        <v>0</v>
      </c>
      <c r="L263" s="568"/>
      <c r="M263" s="568"/>
      <c r="N263" s="568"/>
      <c r="O263" s="568"/>
    </row>
    <row r="264" ht="37.5" customHeight="1">
      <c r="A264" s="561">
        <v>216</v>
      </c>
      <c r="B264" s="582" t="s">
        <v>259</v>
      </c>
      <c r="C264" s="566">
        <f>2022!B252</f>
        <v>9.4000000000000004</v>
      </c>
      <c r="D264" s="567">
        <f>2022!C252</f>
        <v>2.6430122852325439</v>
      </c>
      <c r="E264" s="567">
        <f>2022!D252</f>
        <v>0</v>
      </c>
      <c r="F264" s="567">
        <f>2022!E252</f>
        <v>0</v>
      </c>
      <c r="G264" s="566">
        <f>2022!F252</f>
        <v>0.28117153111606075</v>
      </c>
      <c r="H264" s="566">
        <f>2022!G252</f>
        <v>0</v>
      </c>
      <c r="I264" s="566">
        <f>2022!H252</f>
        <v>0</v>
      </c>
      <c r="J264" s="531">
        <f t="shared" si="1389"/>
        <v>0</v>
      </c>
      <c r="K264" s="568">
        <f>2022!L252</f>
        <v>0</v>
      </c>
      <c r="L264" s="568"/>
      <c r="M264" s="568"/>
      <c r="N264" s="568"/>
      <c r="O264" s="568"/>
    </row>
    <row r="265" ht="64.5" customHeight="1">
      <c r="A265" s="600">
        <v>217</v>
      </c>
      <c r="B265" s="582" t="s">
        <v>255</v>
      </c>
      <c r="C265" s="566">
        <f>2022!B253</f>
        <v>29.600000000000001</v>
      </c>
      <c r="D265" s="567">
        <f>2022!C253</f>
        <v>4.6630082130432129</v>
      </c>
      <c r="E265" s="567">
        <f>2022!D253</f>
        <v>8</v>
      </c>
      <c r="F265" s="567">
        <f>2022!E253</f>
        <v>56</v>
      </c>
      <c r="G265" s="566">
        <f>2022!F253</f>
        <v>0.15753405922124117</v>
      </c>
      <c r="H265" s="566">
        <f>2022!G253</f>
        <v>0.2702702667871647</v>
      </c>
      <c r="I265" s="566">
        <f>2022!H253</f>
        <v>1.8918918918918919</v>
      </c>
      <c r="J265" s="531">
        <f t="shared" si="1389"/>
        <v>0</v>
      </c>
      <c r="K265" s="568">
        <f>2022!L253</f>
        <v>0</v>
      </c>
      <c r="L265" s="568"/>
      <c r="M265" s="568"/>
      <c r="N265" s="568"/>
      <c r="O265" s="568"/>
    </row>
    <row r="266" ht="37.5" customHeight="1">
      <c r="A266" s="600">
        <v>218</v>
      </c>
      <c r="B266" s="582" t="s">
        <v>263</v>
      </c>
      <c r="C266" s="566">
        <f>2022!B254</f>
        <v>23.164000000000001</v>
      </c>
      <c r="D266" s="567">
        <f>2022!C254</f>
        <v>33.023654937744141</v>
      </c>
      <c r="E266" s="567">
        <f>2022!D254</f>
        <v>59</v>
      </c>
      <c r="F266" s="567">
        <f>2022!E254</f>
        <v>46</v>
      </c>
      <c r="G266" s="566">
        <f>2022!F254</f>
        <v>1.4234333556789085</v>
      </c>
      <c r="H266" s="566">
        <f>2022!G254</f>
        <v>2.5431035737220289</v>
      </c>
      <c r="I266" s="566">
        <f>2022!H254</f>
        <v>1.9858400967017784</v>
      </c>
      <c r="J266" s="531">
        <f t="shared" si="1389"/>
        <v>21.739130434782609</v>
      </c>
      <c r="K266" s="568">
        <f>2022!L254</f>
        <v>10</v>
      </c>
      <c r="L266" s="568"/>
      <c r="M266" s="568"/>
      <c r="N266" s="568"/>
      <c r="O266" s="568"/>
    </row>
    <row r="267" ht="66" customHeight="1">
      <c r="A267" s="600">
        <v>219</v>
      </c>
      <c r="B267" s="582" t="s">
        <v>260</v>
      </c>
      <c r="C267" s="566">
        <f>2022!B255</f>
        <v>11.4</v>
      </c>
      <c r="D267" s="567">
        <f>2022!C255</f>
        <v>8.472376823425293</v>
      </c>
      <c r="E267" s="567">
        <f>2022!D255</f>
        <v>9</v>
      </c>
      <c r="F267" s="567">
        <f>2022!E255</f>
        <v>12</v>
      </c>
      <c r="G267" s="566">
        <f>2022!F255</f>
        <v>0.74319097429211844</v>
      </c>
      <c r="H267" s="566">
        <f>2022!G255</f>
        <v>0.78947371062809835</v>
      </c>
      <c r="I267" s="566">
        <f>2022!H255</f>
        <v>1.0526315789473684</v>
      </c>
      <c r="J267" s="531">
        <f t="shared" si="1389"/>
        <v>0</v>
      </c>
      <c r="K267" s="568">
        <f>2022!L255</f>
        <v>0</v>
      </c>
      <c r="L267" s="568"/>
      <c r="M267" s="568"/>
      <c r="N267" s="568"/>
      <c r="O267" s="568"/>
    </row>
    <row r="268" ht="46.5" customHeight="1">
      <c r="A268" s="600">
        <v>220</v>
      </c>
      <c r="B268" s="152" t="s">
        <v>366</v>
      </c>
      <c r="C268" s="566">
        <f>2022!B256</f>
        <v>23.773</v>
      </c>
      <c r="D268" s="567">
        <f>2022!C256</f>
        <v>22.216892242431641</v>
      </c>
      <c r="E268" s="567">
        <f>2022!D256</f>
        <v>32</v>
      </c>
      <c r="F268" s="567">
        <f>2022!E256</f>
        <v>52</v>
      </c>
      <c r="G268" s="566">
        <f>2022!F256</f>
        <v>0.92879983994857174</v>
      </c>
      <c r="H268" s="566">
        <f>2022!G256</f>
        <v>1.3377927445473108</v>
      </c>
      <c r="I268" s="566">
        <f>2022!H256</f>
        <v>2.1873554031884912</v>
      </c>
      <c r="J268" s="531">
        <f t="shared" si="1389"/>
        <v>11.538461538461538</v>
      </c>
      <c r="K268" s="568">
        <f>2022!L256</f>
        <v>6</v>
      </c>
      <c r="L268" s="568"/>
      <c r="M268" s="568"/>
      <c r="N268" s="568"/>
      <c r="O268" s="568"/>
    </row>
    <row r="269" ht="37.5" customHeight="1">
      <c r="A269" s="600">
        <v>221</v>
      </c>
      <c r="B269" s="582" t="s">
        <v>367</v>
      </c>
      <c r="C269" s="566">
        <f>2022!B257</f>
        <v>12.676</v>
      </c>
      <c r="D269" s="567">
        <f>2022!C257</f>
        <v>3.9279999732971191</v>
      </c>
      <c r="E269" s="567">
        <f>2022!D257</f>
        <v>4</v>
      </c>
      <c r="F269" s="567">
        <f>2022!E257</f>
        <v>8</v>
      </c>
      <c r="G269" s="566">
        <f>2022!F257</f>
        <v>0.30769231056554769</v>
      </c>
      <c r="H269" s="566">
        <f>2022!G257</f>
        <v>0.3133322939483365</v>
      </c>
      <c r="I269" s="566">
        <f>2022!H257</f>
        <v>0.63111391606184919</v>
      </c>
      <c r="J269" s="531">
        <f t="shared" si="1389"/>
        <v>0</v>
      </c>
      <c r="K269" s="568">
        <f>2022!L257</f>
        <v>0</v>
      </c>
      <c r="L269" s="568"/>
      <c r="M269" s="568"/>
      <c r="N269" s="568"/>
      <c r="O269" s="568"/>
    </row>
    <row r="270" ht="50.25" customHeight="1">
      <c r="A270" s="600">
        <v>222</v>
      </c>
      <c r="B270" s="582" t="s">
        <v>368</v>
      </c>
      <c r="C270" s="566">
        <f>2022!B258</f>
        <v>40.100000000000001</v>
      </c>
      <c r="D270" s="567">
        <f>2022!C258</f>
        <v>65.615859985351563</v>
      </c>
      <c r="E270" s="567">
        <f>2022!D258</f>
        <v>61</v>
      </c>
      <c r="F270" s="567">
        <f>2022!E258</f>
        <v>102</v>
      </c>
      <c r="G270" s="566">
        <f>2022!F258</f>
        <v>1.3813865260074014</v>
      </c>
      <c r="H270" s="566">
        <f>2022!G258</f>
        <v>1.3053712946191216</v>
      </c>
      <c r="I270" s="566">
        <f>2022!H258</f>
        <v>2.5436408977556111</v>
      </c>
      <c r="J270" s="531">
        <f t="shared" si="1389"/>
        <v>34.313725490196077</v>
      </c>
      <c r="K270" s="568">
        <f>2022!L258</f>
        <v>35</v>
      </c>
      <c r="L270" s="568"/>
      <c r="M270" s="568"/>
      <c r="N270" s="568"/>
      <c r="O270" s="568"/>
    </row>
    <row r="271" ht="37.5" customHeight="1">
      <c r="A271" s="600">
        <v>223</v>
      </c>
      <c r="B271" s="147" t="s">
        <v>264</v>
      </c>
      <c r="C271" s="566">
        <f>2022!B259</f>
        <v>34.82</v>
      </c>
      <c r="D271" s="567">
        <f>2022!C259</f>
        <v>0</v>
      </c>
      <c r="E271" s="567">
        <f>2022!D259</f>
        <v>20</v>
      </c>
      <c r="F271" s="567">
        <f>2022!E259</f>
        <v>25</v>
      </c>
      <c r="G271" s="566">
        <f>2022!F259</f>
        <v>0</v>
      </c>
      <c r="H271" s="566">
        <f>2022!G259</f>
        <v>0.57438253877082135</v>
      </c>
      <c r="I271" s="566">
        <f>2022!H259</f>
        <v>0.71797817346352666</v>
      </c>
      <c r="J271" s="531">
        <f t="shared" si="1389"/>
        <v>0</v>
      </c>
      <c r="K271" s="568">
        <f>2022!L259</f>
        <v>0</v>
      </c>
      <c r="L271" s="568"/>
      <c r="M271" s="568"/>
      <c r="N271" s="568"/>
      <c r="O271" s="568"/>
    </row>
    <row r="272" ht="37.5" customHeight="1">
      <c r="A272" s="600">
        <v>224</v>
      </c>
      <c r="B272" s="582" t="s">
        <v>267</v>
      </c>
      <c r="C272" s="566">
        <f>2022!B260</f>
        <v>179.86000000000001</v>
      </c>
      <c r="D272" s="567">
        <f>2022!C260</f>
        <v>109.52329254150391</v>
      </c>
      <c r="E272" s="567">
        <f>2022!D260</f>
        <v>45</v>
      </c>
      <c r="F272" s="567">
        <f>2022!E260</f>
        <v>42</v>
      </c>
      <c r="G272" s="566">
        <f>2022!F260</f>
        <v>0.50752220107816992</v>
      </c>
      <c r="H272" s="566">
        <f>2022!G260</f>
        <v>0.25019181440306443</v>
      </c>
      <c r="I272" s="566">
        <f>2022!H260</f>
        <v>0.23351495607694872</v>
      </c>
      <c r="J272" s="531">
        <f t="shared" si="1389"/>
        <v>28.571428571428569</v>
      </c>
      <c r="K272" s="568">
        <f>2022!L260</f>
        <v>12</v>
      </c>
      <c r="L272" s="568"/>
      <c r="M272" s="568"/>
      <c r="N272" s="568"/>
      <c r="O272" s="568"/>
    </row>
    <row r="273" ht="15.75">
      <c r="A273" s="92" t="s">
        <v>369</v>
      </c>
      <c r="B273" s="93"/>
      <c r="C273" s="601"/>
      <c r="D273" s="601"/>
      <c r="E273" s="601"/>
      <c r="F273" s="568">
        <f>SUM(F17:F272)</f>
        <v>264151</v>
      </c>
      <c r="G273" s="601"/>
      <c r="H273" s="601"/>
      <c r="I273" s="601"/>
      <c r="J273" s="601"/>
      <c r="K273" s="601">
        <f>SUM(K17:K272)</f>
        <v>90569</v>
      </c>
      <c r="L273" s="601"/>
      <c r="M273" s="601"/>
      <c r="N273" s="601"/>
      <c r="O273" s="601"/>
    </row>
    <row r="274" ht="10.5" customHeight="1">
      <c r="G274" s="602"/>
      <c r="H274" s="602"/>
      <c r="I274" s="602"/>
      <c r="J274" s="602"/>
      <c r="K274" s="602"/>
      <c r="L274" s="602"/>
      <c r="M274" s="602"/>
      <c r="N274" s="602"/>
      <c r="O274" s="602"/>
    </row>
    <row r="275" ht="18.75">
      <c r="A275" s="603"/>
      <c r="B275" s="603"/>
      <c r="C275" s="603"/>
      <c r="D275" s="603"/>
      <c r="E275" s="603"/>
      <c r="G275" s="604"/>
      <c r="H275" s="604"/>
      <c r="I275" s="604"/>
      <c r="J275" s="604"/>
      <c r="K275" s="604"/>
      <c r="L275" s="604"/>
      <c r="M275" s="604"/>
      <c r="N275" s="604"/>
      <c r="O275" s="604"/>
    </row>
    <row r="276" ht="85.5" customHeight="1">
      <c r="A276" s="605" t="s">
        <v>461</v>
      </c>
      <c r="B276" s="605"/>
      <c r="C276" s="605"/>
      <c r="D276" s="605"/>
      <c r="E276" s="605"/>
      <c r="F276" s="605"/>
      <c r="G276" s="604"/>
      <c r="H276" s="604"/>
      <c r="I276" s="604"/>
      <c r="J276" s="604"/>
      <c r="K276" s="604"/>
      <c r="L276" s="604"/>
      <c r="N276" s="606" t="s">
        <v>462</v>
      </c>
      <c r="O276" s="606"/>
    </row>
    <row r="277" ht="18.75">
      <c r="A277" s="603"/>
      <c r="B277" s="603"/>
      <c r="C277" s="603"/>
      <c r="D277" s="603"/>
      <c r="E277" s="603"/>
      <c r="G277" s="604"/>
      <c r="H277" s="604"/>
      <c r="I277" s="604"/>
      <c r="J277" s="607" t="s">
        <v>463</v>
      </c>
      <c r="K277" s="604"/>
      <c r="L277" s="604"/>
      <c r="M277" s="604"/>
      <c r="N277" s="604"/>
      <c r="O277" s="604"/>
    </row>
    <row r="278" ht="12.75">
      <c r="G278" s="604"/>
      <c r="H278" s="604"/>
      <c r="I278" s="604"/>
      <c r="J278" s="604"/>
      <c r="K278" s="604"/>
      <c r="L278" s="604"/>
      <c r="M278" s="604"/>
      <c r="N278" s="604"/>
      <c r="O278" s="604"/>
    </row>
    <row r="279" ht="12.75">
      <c r="G279" s="604"/>
      <c r="H279" s="604"/>
      <c r="I279" s="604"/>
      <c r="J279" s="604"/>
      <c r="K279" s="604"/>
      <c r="L279" s="604"/>
      <c r="M279" s="604"/>
      <c r="N279" s="604"/>
      <c r="O279" s="604"/>
    </row>
    <row r="280" ht="12.75">
      <c r="G280" s="604"/>
      <c r="H280" s="608"/>
      <c r="I280" s="609"/>
      <c r="J280" s="604"/>
      <c r="K280" s="604"/>
      <c r="L280" s="604"/>
      <c r="M280" s="604"/>
      <c r="N280" s="604"/>
      <c r="O280" s="604"/>
    </row>
    <row r="281" ht="12.75">
      <c r="G281" s="604"/>
      <c r="H281" s="608"/>
      <c r="I281" s="609"/>
      <c r="J281" s="604"/>
      <c r="K281" s="604"/>
      <c r="L281" s="604"/>
      <c r="M281" s="604"/>
      <c r="N281" s="604"/>
      <c r="O281" s="604"/>
    </row>
    <row r="282" ht="12.75">
      <c r="G282" s="604"/>
      <c r="H282" s="608"/>
      <c r="I282" s="609"/>
      <c r="J282" s="604"/>
      <c r="K282" s="604"/>
      <c r="L282" s="604"/>
      <c r="M282" s="604"/>
      <c r="N282" s="604"/>
      <c r="O282" s="604"/>
    </row>
    <row r="283" ht="12.75">
      <c r="G283" s="604"/>
      <c r="H283" s="608"/>
      <c r="I283" s="609"/>
      <c r="J283" s="604"/>
      <c r="K283" s="604"/>
      <c r="L283" s="604"/>
      <c r="M283" s="604"/>
      <c r="N283" s="604"/>
      <c r="O283" s="604"/>
    </row>
    <row r="284" ht="12.75">
      <c r="G284" s="604"/>
      <c r="H284" s="608"/>
      <c r="I284" s="609"/>
      <c r="J284" s="604"/>
      <c r="K284" s="604"/>
      <c r="L284" s="604"/>
      <c r="M284" s="604"/>
      <c r="N284" s="604"/>
      <c r="O284" s="604"/>
    </row>
  </sheetData>
  <mergeCells count="85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6:F276"/>
    <mergeCell ref="N276:O276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B268" activeCellId="0" sqref="B268"/>
    </sheetView>
  </sheetViews>
  <sheetFormatPr baseColWidth="8" customHeight="1" defaultRowHeight="12.75"/>
  <cols>
    <col bestFit="1" customWidth="1" min="1" max="1" style="532" width="3.85547"/>
    <col bestFit="1" customWidth="1" min="2" max="2" style="533" width="43.140599999999999"/>
    <col bestFit="1" customWidth="1" min="3" max="3" style="533" width="11.710900000000001"/>
    <col bestFit="1" customWidth="1" min="4" max="5" style="533" width="7.4257799999999996"/>
    <col bestFit="1" customWidth="1" min="6" max="6" style="533" width="7.8554700000000004"/>
    <col bestFit="1" customWidth="1" min="7" max="7" style="534" width="5.7109399999999999"/>
    <col bestFit="1" customWidth="1" min="8" max="8" style="535" width="6.5703100000000001"/>
    <col bestFit="1" customWidth="1" min="9" max="9" style="533" width="6.5703100000000001"/>
    <col bestFit="1" customWidth="1" min="10" max="10" style="534" width="10.425800000000001"/>
    <col bestFit="1" customWidth="1" min="11" max="11" style="536" width="7.2851600000000003"/>
    <col bestFit="1" customWidth="1" min="12" max="12" style="536" width="15.140599999999999"/>
    <col bestFit="1" customWidth="1" min="13" max="13" style="536" width="9.2851599999999994"/>
    <col bestFit="1" customWidth="1" min="14" max="14" style="536" width="13.425800000000001"/>
    <col bestFit="1" customWidth="1" min="15" max="15" style="536" width="9.8554700000000004"/>
    <col bestFit="1" customWidth="1" min="16" max="257" style="532" width="9.1406299999999998"/>
  </cols>
  <sheetData>
    <row r="2" ht="17.25">
      <c r="B2" s="537" t="s">
        <v>373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</row>
    <row r="3" ht="17.25">
      <c r="B3" s="538" t="s">
        <v>1045</v>
      </c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</row>
    <row r="4" ht="12.75">
      <c r="B4" s="539" t="s">
        <v>1031</v>
      </c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</row>
    <row r="5" ht="17.25">
      <c r="B5" s="540" t="s">
        <v>1032</v>
      </c>
      <c r="C5" s="540"/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</row>
    <row r="6" ht="12.75">
      <c r="B6" s="539" t="s">
        <v>1033</v>
      </c>
      <c r="C6" s="539"/>
      <c r="D6" s="539"/>
      <c r="E6" s="539"/>
      <c r="F6" s="539"/>
      <c r="G6" s="539"/>
      <c r="H6" s="539"/>
      <c r="I6" s="539"/>
      <c r="J6" s="539"/>
      <c r="K6" s="539"/>
      <c r="L6" s="539"/>
      <c r="M6" s="539"/>
      <c r="N6" s="539"/>
      <c r="O6" s="539"/>
    </row>
    <row r="8" ht="17.25">
      <c r="B8" s="537" t="s">
        <v>374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</row>
    <row r="10" ht="3" customHeight="1"/>
    <row r="11" ht="26.25" customHeight="1">
      <c r="A11" s="541" t="s">
        <v>271</v>
      </c>
      <c r="B11" s="541" t="s">
        <v>1034</v>
      </c>
      <c r="C11" s="541" t="s">
        <v>1035</v>
      </c>
      <c r="D11" s="542" t="s">
        <v>1036</v>
      </c>
      <c r="E11" s="543"/>
      <c r="F11" s="544"/>
      <c r="G11" s="542" t="s">
        <v>1037</v>
      </c>
      <c r="H11" s="543"/>
      <c r="I11" s="544"/>
      <c r="J11" s="545" t="s">
        <v>1038</v>
      </c>
      <c r="K11" s="546"/>
      <c r="L11" s="546"/>
      <c r="M11" s="546"/>
      <c r="N11" s="546"/>
      <c r="O11" s="547"/>
    </row>
    <row r="12" ht="24.75" customHeight="1">
      <c r="A12" s="541"/>
      <c r="B12" s="541"/>
      <c r="C12" s="541"/>
      <c r="D12" s="548"/>
      <c r="E12" s="549"/>
      <c r="F12" s="550"/>
      <c r="G12" s="548"/>
      <c r="H12" s="549"/>
      <c r="I12" s="550"/>
      <c r="J12" s="551" t="s">
        <v>1039</v>
      </c>
      <c r="K12" s="551" t="s">
        <v>1040</v>
      </c>
      <c r="L12" s="552" t="s">
        <v>273</v>
      </c>
      <c r="M12" s="553"/>
      <c r="N12" s="553"/>
      <c r="O12" s="554"/>
    </row>
    <row r="13" ht="24.75" customHeight="1">
      <c r="A13" s="541"/>
      <c r="B13" s="541"/>
      <c r="C13" s="541"/>
      <c r="D13" s="555">
        <v>2020</v>
      </c>
      <c r="E13" s="555">
        <v>2021</v>
      </c>
      <c r="F13" s="555">
        <v>2022</v>
      </c>
      <c r="G13" s="555">
        <v>2020</v>
      </c>
      <c r="H13" s="555">
        <v>2021</v>
      </c>
      <c r="I13" s="555">
        <v>2022</v>
      </c>
      <c r="J13" s="556"/>
      <c r="K13" s="556"/>
      <c r="L13" s="552" t="s">
        <v>1041</v>
      </c>
      <c r="M13" s="553"/>
      <c r="N13" s="554"/>
      <c r="O13" s="557" t="s">
        <v>1042</v>
      </c>
    </row>
    <row r="14" ht="62.25" customHeight="1">
      <c r="A14" s="541"/>
      <c r="B14" s="541"/>
      <c r="C14" s="541"/>
      <c r="D14" s="558"/>
      <c r="E14" s="558"/>
      <c r="F14" s="558"/>
      <c r="G14" s="558"/>
      <c r="H14" s="558"/>
      <c r="I14" s="558"/>
      <c r="J14" s="559"/>
      <c r="K14" s="559"/>
      <c r="L14" s="541" t="s">
        <v>394</v>
      </c>
      <c r="M14" s="541" t="s">
        <v>1043</v>
      </c>
      <c r="N14" s="541" t="s">
        <v>1044</v>
      </c>
      <c r="O14" s="560"/>
    </row>
    <row r="15" ht="25.5" customHeight="1">
      <c r="A15" s="561">
        <v>1</v>
      </c>
      <c r="B15" s="561">
        <v>2</v>
      </c>
      <c r="C15" s="561">
        <v>3</v>
      </c>
      <c r="D15" s="561">
        <v>4</v>
      </c>
      <c r="E15" s="561">
        <v>5</v>
      </c>
      <c r="F15" s="561">
        <v>6</v>
      </c>
      <c r="G15" s="561">
        <v>7</v>
      </c>
      <c r="H15" s="561">
        <v>8</v>
      </c>
      <c r="I15" s="561">
        <v>9</v>
      </c>
      <c r="J15" s="561">
        <v>10</v>
      </c>
      <c r="K15" s="561">
        <v>11</v>
      </c>
      <c r="L15" s="561">
        <v>12</v>
      </c>
      <c r="M15" s="561">
        <v>13</v>
      </c>
      <c r="N15" s="561">
        <v>14</v>
      </c>
      <c r="O15" s="561">
        <v>15</v>
      </c>
    </row>
    <row r="16" ht="17.25" customHeight="1">
      <c r="A16" s="562"/>
      <c r="B16" s="57" t="s">
        <v>23</v>
      </c>
      <c r="C16" s="122"/>
      <c r="D16" s="122"/>
      <c r="E16" s="122"/>
      <c r="F16" s="122"/>
      <c r="G16" s="563"/>
      <c r="H16" s="564"/>
      <c r="I16" s="564"/>
      <c r="J16" s="563"/>
      <c r="K16" s="563"/>
      <c r="L16" s="563"/>
      <c r="M16" s="563"/>
      <c r="N16" s="563"/>
      <c r="O16" s="563"/>
    </row>
    <row r="17" ht="49.5" customHeight="1">
      <c r="A17" s="561">
        <v>1</v>
      </c>
      <c r="B17" s="565" t="s">
        <v>24</v>
      </c>
      <c r="C17" s="566">
        <f>2022!B5</f>
        <v>67.034000000000006</v>
      </c>
      <c r="D17" s="567">
        <f>2022!M5</f>
        <v>14</v>
      </c>
      <c r="E17" s="567">
        <f>2022!N5</f>
        <v>14</v>
      </c>
      <c r="F17" s="567">
        <f>2022!O5</f>
        <v>16</v>
      </c>
      <c r="G17" s="566">
        <f>2022!P5</f>
        <v>0.20886170751839683</v>
      </c>
      <c r="H17" s="566">
        <f>2022!Q5</f>
        <v>0.20886170751839683</v>
      </c>
      <c r="I17" s="566">
        <f>2022!R5</f>
        <v>0.23868484649580807</v>
      </c>
      <c r="J17" s="531">
        <f t="shared" ref="J17:J33" si="1390">IF(K17&gt;0,K17/F17*100,0)</f>
        <v>25</v>
      </c>
      <c r="K17" s="568">
        <f>2022!W5</f>
        <v>4</v>
      </c>
      <c r="L17" s="568"/>
      <c r="M17" s="568"/>
      <c r="N17" s="568"/>
      <c r="O17" s="568"/>
    </row>
    <row r="18" ht="30" customHeight="1">
      <c r="A18" s="561">
        <v>2</v>
      </c>
      <c r="B18" s="569" t="s">
        <v>25</v>
      </c>
      <c r="C18" s="566">
        <f>2022!B6</f>
        <v>10.308</v>
      </c>
      <c r="D18" s="567">
        <f>2022!M6</f>
        <v>10</v>
      </c>
      <c r="E18" s="567">
        <f>2022!N6</f>
        <v>5</v>
      </c>
      <c r="F18" s="567">
        <f>2022!O6</f>
        <v>5</v>
      </c>
      <c r="G18" s="566">
        <f>2022!P6</f>
        <v>0.78155529037687088</v>
      </c>
      <c r="H18" s="566">
        <f>2022!Q6</f>
        <v>0.39077764518843544</v>
      </c>
      <c r="I18" s="566">
        <f>2022!R6</f>
        <v>0.48506014745828485</v>
      </c>
      <c r="J18" s="531">
        <f t="shared" si="1390"/>
        <v>20</v>
      </c>
      <c r="K18" s="568">
        <f>2022!W6</f>
        <v>1</v>
      </c>
      <c r="L18" s="568"/>
      <c r="M18" s="568"/>
      <c r="N18" s="568"/>
      <c r="O18" s="568"/>
    </row>
    <row r="19" ht="17.25" customHeight="1">
      <c r="A19" s="562"/>
      <c r="B19" s="122" t="s">
        <v>26</v>
      </c>
      <c r="C19" s="129"/>
      <c r="D19" s="570"/>
      <c r="E19" s="570"/>
      <c r="F19" s="570"/>
      <c r="G19" s="571"/>
      <c r="H19" s="571"/>
      <c r="I19" s="571"/>
      <c r="J19" s="584"/>
      <c r="K19" s="563"/>
      <c r="L19" s="563"/>
      <c r="M19" s="563"/>
      <c r="N19" s="563"/>
      <c r="O19" s="589"/>
    </row>
    <row r="20" ht="48" customHeight="1">
      <c r="A20" s="561">
        <v>3</v>
      </c>
      <c r="B20" s="565" t="s">
        <v>285</v>
      </c>
      <c r="C20" s="566">
        <f>2022!B8</f>
        <v>397.60000000000002</v>
      </c>
      <c r="D20" s="567">
        <f>2022!M8</f>
        <v>107</v>
      </c>
      <c r="E20" s="567">
        <f>2022!N8</f>
        <v>121</v>
      </c>
      <c r="F20" s="567">
        <f>2022!O8</f>
        <v>119</v>
      </c>
      <c r="G20" s="566">
        <f>2022!P8</f>
        <v>0.26911468399762151</v>
      </c>
      <c r="H20" s="566">
        <f>2022!Q8</f>
        <v>0.30432595106273092</v>
      </c>
      <c r="I20" s="566">
        <f>2022!R8</f>
        <v>0.29929577464788731</v>
      </c>
      <c r="J20" s="531">
        <f t="shared" si="1390"/>
        <v>14.285714285714285</v>
      </c>
      <c r="K20" s="568">
        <f>2022!W8</f>
        <v>17</v>
      </c>
      <c r="L20" s="568"/>
      <c r="M20" s="568"/>
      <c r="N20" s="568"/>
      <c r="O20" s="568"/>
    </row>
    <row r="21" ht="30">
      <c r="A21" s="561">
        <v>4</v>
      </c>
      <c r="B21" s="572" t="s">
        <v>28</v>
      </c>
      <c r="C21" s="566">
        <f>2022!B9</f>
        <v>236.40000000000001</v>
      </c>
      <c r="D21" s="567">
        <f>2022!M9</f>
        <v>40</v>
      </c>
      <c r="E21" s="567">
        <f>2022!N9</f>
        <v>50</v>
      </c>
      <c r="F21" s="567">
        <f>2022!O9</f>
        <v>48</v>
      </c>
      <c r="G21" s="566">
        <f>2022!P9</f>
        <v>0.16920474210128505</v>
      </c>
      <c r="H21" s="566">
        <f>2022!Q9</f>
        <v>0.21150592762660633</v>
      </c>
      <c r="I21" s="566">
        <f>2022!R9</f>
        <v>0.20304568527918782</v>
      </c>
      <c r="J21" s="531">
        <f t="shared" si="1390"/>
        <v>14.583333333333334</v>
      </c>
      <c r="K21" s="568">
        <f>2022!W9</f>
        <v>7</v>
      </c>
      <c r="L21" s="568"/>
      <c r="M21" s="568"/>
      <c r="N21" s="568"/>
      <c r="O21" s="568"/>
    </row>
    <row r="22" ht="17.25" customHeight="1">
      <c r="A22" s="562"/>
      <c r="B22" s="122" t="s">
        <v>46</v>
      </c>
      <c r="C22" s="129"/>
      <c r="D22" s="570"/>
      <c r="E22" s="570"/>
      <c r="F22" s="570"/>
      <c r="G22" s="571"/>
      <c r="H22" s="571"/>
      <c r="I22" s="573"/>
      <c r="J22" s="584"/>
      <c r="K22" s="563"/>
      <c r="L22" s="563"/>
      <c r="M22" s="563"/>
      <c r="N22" s="563"/>
      <c r="O22" s="589"/>
    </row>
    <row r="23" ht="45">
      <c r="A23" s="561">
        <v>5</v>
      </c>
      <c r="B23" s="565" t="s">
        <v>286</v>
      </c>
      <c r="C23" s="566">
        <f>2022!B11</f>
        <v>225.40000000000001</v>
      </c>
      <c r="D23" s="567">
        <f>2022!M11</f>
        <v>128</v>
      </c>
      <c r="E23" s="567">
        <f>2022!N11</f>
        <v>132</v>
      </c>
      <c r="F23" s="567">
        <f>2022!O11</f>
        <v>107</v>
      </c>
      <c r="G23" s="566">
        <f>2022!P11</f>
        <v>0.56787934102067628</v>
      </c>
      <c r="H23" s="566">
        <f>2022!Q11</f>
        <v>0.58562557042757235</v>
      </c>
      <c r="I23" s="566">
        <f>2022!R11</f>
        <v>0.47471162377994675</v>
      </c>
      <c r="J23" s="531">
        <f t="shared" si="1390"/>
        <v>15.887850467289718</v>
      </c>
      <c r="K23" s="568">
        <f>2022!W11</f>
        <v>17</v>
      </c>
      <c r="L23" s="568"/>
      <c r="M23" s="568"/>
      <c r="N23" s="568"/>
      <c r="O23" s="568"/>
    </row>
    <row r="24" ht="30">
      <c r="A24" s="561">
        <v>6</v>
      </c>
      <c r="B24" s="565" t="s">
        <v>48</v>
      </c>
      <c r="C24" s="566">
        <f>2022!B12</f>
        <v>358.69999999999999</v>
      </c>
      <c r="D24" s="567">
        <f>2022!M12</f>
        <v>167</v>
      </c>
      <c r="E24" s="567">
        <f>2022!N12</f>
        <v>174</v>
      </c>
      <c r="F24" s="567">
        <f>2022!O12</f>
        <v>129</v>
      </c>
      <c r="G24" s="566">
        <f>2022!P12</f>
        <v>0.46557009845768405</v>
      </c>
      <c r="H24" s="566">
        <f>2022!Q12</f>
        <v>0.48508501276429355</v>
      </c>
      <c r="I24" s="566">
        <f>2022!R12</f>
        <v>0.35963200446055199</v>
      </c>
      <c r="J24" s="531">
        <f t="shared" si="1390"/>
        <v>29.457364341085274</v>
      </c>
      <c r="K24" s="568">
        <f>2022!W12</f>
        <v>38</v>
      </c>
      <c r="L24" s="568"/>
      <c r="M24" s="568"/>
      <c r="N24" s="568"/>
      <c r="O24" s="568"/>
    </row>
    <row r="25" ht="31.5" customHeight="1">
      <c r="A25" s="561">
        <v>7</v>
      </c>
      <c r="B25" s="147" t="s">
        <v>50</v>
      </c>
      <c r="C25" s="566">
        <f>2022!B13</f>
        <v>57.560000000000002</v>
      </c>
      <c r="D25" s="567">
        <f>2022!M13</f>
        <v>15</v>
      </c>
      <c r="E25" s="567">
        <f>2022!N13</f>
        <v>18</v>
      </c>
      <c r="F25" s="567">
        <f>2022!O13</f>
        <v>16</v>
      </c>
      <c r="G25" s="566">
        <f>2022!P13</f>
        <v>0.26031723249818506</v>
      </c>
      <c r="H25" s="566">
        <f>2022!Q13</f>
        <v>0.31238069967807902</v>
      </c>
      <c r="I25" s="566">
        <f>2022!R13</f>
        <v>0.27797081306462823</v>
      </c>
      <c r="J25" s="531">
        <f t="shared" si="1390"/>
        <v>18.75</v>
      </c>
      <c r="K25" s="568">
        <f>2022!W13</f>
        <v>3</v>
      </c>
      <c r="L25" s="568"/>
      <c r="M25" s="568"/>
      <c r="N25" s="568"/>
      <c r="O25" s="568"/>
    </row>
    <row r="26" ht="45">
      <c r="A26" s="561">
        <v>8</v>
      </c>
      <c r="B26" s="147" t="s">
        <v>51</v>
      </c>
      <c r="C26" s="566">
        <f>2022!B14</f>
        <v>335.70999999999998</v>
      </c>
      <c r="D26" s="567">
        <f>2022!M14</f>
        <v>80</v>
      </c>
      <c r="E26" s="567">
        <f>2022!N14</f>
        <v>93</v>
      </c>
      <c r="F26" s="567">
        <f>2022!O14</f>
        <v>95</v>
      </c>
      <c r="G26" s="566">
        <f>2022!P14</f>
        <v>0.20740971655466497</v>
      </c>
      <c r="H26" s="566">
        <f>2022!Q14</f>
        <v>0.24111379549479803</v>
      </c>
      <c r="I26" s="566">
        <f>2022!R14</f>
        <v>0.28298233594471423</v>
      </c>
      <c r="J26" s="531">
        <f t="shared" si="1390"/>
        <v>24.210526315789473</v>
      </c>
      <c r="K26" s="568">
        <f>2022!W14</f>
        <v>23</v>
      </c>
      <c r="L26" s="568"/>
      <c r="M26" s="568"/>
      <c r="N26" s="568"/>
      <c r="O26" s="568"/>
    </row>
    <row r="27" ht="45">
      <c r="A27" s="561">
        <v>9</v>
      </c>
      <c r="B27" s="137" t="s">
        <v>287</v>
      </c>
      <c r="C27" s="566">
        <f>2022!B15</f>
        <v>164.08600000000001</v>
      </c>
      <c r="D27" s="567">
        <f>2022!M15</f>
        <v>40</v>
      </c>
      <c r="E27" s="567">
        <f>2022!N15</f>
        <v>57</v>
      </c>
      <c r="F27" s="567">
        <f>2022!O15</f>
        <v>42</v>
      </c>
      <c r="G27" s="566">
        <f>2022!P15</f>
        <v>0.24377460817554034</v>
      </c>
      <c r="H27" s="566">
        <f>2022!Q15</f>
        <v>0.34737881665014497</v>
      </c>
      <c r="I27" s="566">
        <f>2022!R15</f>
        <v>0.25596333629925766</v>
      </c>
      <c r="J27" s="531">
        <f t="shared" si="1390"/>
        <v>14.285714285714285</v>
      </c>
      <c r="K27" s="568">
        <f>2022!W15</f>
        <v>6</v>
      </c>
      <c r="L27" s="568"/>
      <c r="M27" s="568"/>
      <c r="N27" s="568"/>
      <c r="O27" s="568"/>
    </row>
    <row r="28" ht="45">
      <c r="A28" s="561">
        <v>10</v>
      </c>
      <c r="B28" s="137" t="s">
        <v>288</v>
      </c>
      <c r="C28" s="566">
        <f>2022!B16</f>
        <v>371.93000000000001</v>
      </c>
      <c r="D28" s="567">
        <f>2022!M16</f>
        <v>99</v>
      </c>
      <c r="E28" s="567">
        <f>2022!N16</f>
        <v>100</v>
      </c>
      <c r="F28" s="567">
        <f>2022!O16</f>
        <v>64</v>
      </c>
      <c r="G28" s="566">
        <f>2022!P16</f>
        <v>0.26617910312804133</v>
      </c>
      <c r="H28" s="566">
        <f>2022!Q16</f>
        <v>0.26886778093741548</v>
      </c>
      <c r="I28" s="566">
        <f>2022!R16</f>
        <v>0.17207539053047616</v>
      </c>
      <c r="J28" s="531">
        <f t="shared" si="1390"/>
        <v>25</v>
      </c>
      <c r="K28" s="568">
        <f>2022!W16</f>
        <v>16</v>
      </c>
      <c r="L28" s="568"/>
      <c r="M28" s="568"/>
      <c r="N28" s="568"/>
      <c r="O28" s="568"/>
    </row>
    <row r="29" ht="45">
      <c r="A29" s="561">
        <v>11</v>
      </c>
      <c r="B29" s="137" t="s">
        <v>289</v>
      </c>
      <c r="C29" s="566">
        <f>2022!B17</f>
        <v>291.029</v>
      </c>
      <c r="D29" s="567">
        <f>2022!M17</f>
        <v>68</v>
      </c>
      <c r="E29" s="567">
        <f>2022!N17</f>
        <v>78</v>
      </c>
      <c r="F29" s="567">
        <f>2022!O17</f>
        <v>64</v>
      </c>
      <c r="G29" s="566">
        <f>2022!P17</f>
        <v>0.2336536975336074</v>
      </c>
      <c r="H29" s="566">
        <f>2022!Q17</f>
        <v>0.26801453540619674</v>
      </c>
      <c r="I29" s="566">
        <f>2022!R17</f>
        <v>0.21990935611227747</v>
      </c>
      <c r="J29" s="531">
        <f t="shared" si="1390"/>
        <v>18.75</v>
      </c>
      <c r="K29" s="568">
        <f>2022!W17</f>
        <v>12</v>
      </c>
      <c r="L29" s="568"/>
      <c r="M29" s="568"/>
      <c r="N29" s="568"/>
      <c r="O29" s="568"/>
    </row>
    <row r="30" ht="45">
      <c r="A30" s="561">
        <v>12</v>
      </c>
      <c r="B30" s="137" t="s">
        <v>290</v>
      </c>
      <c r="C30" s="566">
        <f>2022!B18</f>
        <v>170.64400000000001</v>
      </c>
      <c r="D30" s="567">
        <f>2022!M18</f>
        <v>114</v>
      </c>
      <c r="E30" s="567">
        <f>2022!N18</f>
        <v>121</v>
      </c>
      <c r="F30" s="567">
        <f>2022!O18</f>
        <v>95</v>
      </c>
      <c r="G30" s="566">
        <f>2022!P18</f>
        <v>0.66805748737517689</v>
      </c>
      <c r="H30" s="566">
        <f>2022!Q18</f>
        <v>0.70907856116137191</v>
      </c>
      <c r="I30" s="566">
        <f>2022!R18</f>
        <v>0.55671456365298511</v>
      </c>
      <c r="J30" s="531">
        <f t="shared" si="1390"/>
        <v>14.736842105263156</v>
      </c>
      <c r="K30" s="568">
        <f>2022!W18</f>
        <v>14</v>
      </c>
      <c r="L30" s="568"/>
      <c r="M30" s="568"/>
      <c r="N30" s="568"/>
      <c r="O30" s="568"/>
    </row>
    <row r="31" ht="30" customHeight="1">
      <c r="A31" s="561">
        <v>13</v>
      </c>
      <c r="B31" s="137" t="s">
        <v>291</v>
      </c>
      <c r="C31" s="566">
        <f>2022!B19</f>
        <v>50</v>
      </c>
      <c r="D31" s="567">
        <f>2022!M19</f>
        <v>0</v>
      </c>
      <c r="E31" s="567">
        <f>2022!N19</f>
        <v>0</v>
      </c>
      <c r="F31" s="567">
        <f>2022!O19</f>
        <v>6</v>
      </c>
      <c r="G31" s="566">
        <f>2022!P19</f>
        <v>0</v>
      </c>
      <c r="H31" s="566">
        <f>2022!Q19</f>
        <v>0</v>
      </c>
      <c r="I31" s="566">
        <f>2022!R19</f>
        <v>0.12</v>
      </c>
      <c r="J31" s="531">
        <f t="shared" si="1390"/>
        <v>16.666666666666664</v>
      </c>
      <c r="K31" s="568">
        <f>2022!W19</f>
        <v>1</v>
      </c>
      <c r="L31" s="568"/>
      <c r="M31" s="568"/>
      <c r="N31" s="568"/>
      <c r="O31" s="568"/>
    </row>
    <row r="32" ht="30" customHeight="1">
      <c r="A32" s="574">
        <v>14</v>
      </c>
      <c r="B32" s="137" t="s">
        <v>408</v>
      </c>
      <c r="C32" s="566">
        <f>2022!B20</f>
        <v>434.36000000000001</v>
      </c>
      <c r="D32" s="575">
        <f>2022!M20</f>
        <v>205</v>
      </c>
      <c r="E32" s="575">
        <f>2022!N20</f>
        <v>93</v>
      </c>
      <c r="F32" s="567">
        <f>2022!O20</f>
        <v>65</v>
      </c>
      <c r="G32" s="576">
        <f>2022!P20</f>
        <v>0.47196416483025827</v>
      </c>
      <c r="H32" s="576">
        <f>2022!Q20</f>
        <v>0.21411057233762934</v>
      </c>
      <c r="I32" s="566">
        <f>2022!R20</f>
        <v>0.14964545538263191</v>
      </c>
      <c r="J32" s="531">
        <f t="shared" si="1390"/>
        <v>29.230769230769234</v>
      </c>
      <c r="K32" s="568">
        <f>2022!W20</f>
        <v>19</v>
      </c>
      <c r="L32" s="581"/>
      <c r="M32" s="581"/>
      <c r="N32" s="581"/>
      <c r="O32" s="610"/>
    </row>
    <row r="33" ht="30">
      <c r="A33" s="611">
        <v>15</v>
      </c>
      <c r="B33" s="141" t="s">
        <v>409</v>
      </c>
      <c r="C33" s="566">
        <f>2022!B21</f>
        <v>182.90000000000001</v>
      </c>
      <c r="D33" s="577"/>
      <c r="E33" s="577"/>
      <c r="F33" s="567">
        <f>2022!O21</f>
        <v>35</v>
      </c>
      <c r="G33" s="578"/>
      <c r="H33" s="578"/>
      <c r="I33" s="566">
        <f>2022!R21</f>
        <v>0.19136139967195187</v>
      </c>
      <c r="J33" s="531">
        <f t="shared" si="1390"/>
        <v>28.571428571428569</v>
      </c>
      <c r="K33" s="568">
        <f>2022!W21</f>
        <v>10</v>
      </c>
      <c r="L33" s="563"/>
      <c r="M33" s="563"/>
      <c r="N33" s="563"/>
      <c r="O33" s="589"/>
    </row>
    <row r="34" ht="33.75" customHeight="1">
      <c r="A34" s="561"/>
      <c r="B34" s="122" t="s">
        <v>35</v>
      </c>
      <c r="C34" s="129"/>
      <c r="D34" s="570"/>
      <c r="E34" s="570"/>
      <c r="F34" s="570"/>
      <c r="G34" s="571"/>
      <c r="H34" s="571"/>
      <c r="I34" s="571"/>
      <c r="J34" s="566">
        <f>2022!S24</f>
        <v>0</v>
      </c>
      <c r="K34" s="563"/>
      <c r="L34" s="568"/>
      <c r="M34" s="568"/>
      <c r="N34" s="568"/>
      <c r="O34" s="568"/>
    </row>
    <row r="35" ht="32.25" customHeight="1">
      <c r="A35" s="561">
        <v>16</v>
      </c>
      <c r="B35" s="565" t="s">
        <v>36</v>
      </c>
      <c r="C35" s="566">
        <f>2022!B23</f>
        <v>8592.01953125</v>
      </c>
      <c r="D35" s="567">
        <f>2022!M23</f>
        <v>2652</v>
      </c>
      <c r="E35" s="567">
        <f>2022!N23</f>
        <v>2749</v>
      </c>
      <c r="F35" s="567">
        <f>2022!O23</f>
        <v>3007</v>
      </c>
      <c r="G35" s="566">
        <f>2022!P23</f>
        <v>0.30865202622336552</v>
      </c>
      <c r="H35" s="566">
        <f>2022!Q23</f>
        <v>0.31994806226890232</v>
      </c>
      <c r="I35" s="566">
        <f>2022!R23</f>
        <v>0.34997592697074908</v>
      </c>
      <c r="J35" s="531">
        <f>IF(K35&gt;0,K35/F35*100,0)</f>
        <v>0.7981376787495843</v>
      </c>
      <c r="K35" s="568">
        <f>2022!W23</f>
        <v>24</v>
      </c>
      <c r="L35" s="568"/>
      <c r="M35" s="568"/>
      <c r="N35" s="568"/>
      <c r="O35" s="568"/>
    </row>
    <row r="36" ht="17.25" customHeight="1">
      <c r="A36" s="611">
        <v>17</v>
      </c>
      <c r="B36" s="580" t="s">
        <v>293</v>
      </c>
      <c r="C36" s="566">
        <f>2022!B24</f>
        <v>0</v>
      </c>
      <c r="D36" s="567">
        <f>2022!M24</f>
        <v>0</v>
      </c>
      <c r="E36" s="567">
        <f>2022!N24</f>
        <v>0</v>
      </c>
      <c r="F36" s="567">
        <f>2022!O24</f>
        <v>0</v>
      </c>
      <c r="G36" s="566">
        <f>2022!P24</f>
        <v>0</v>
      </c>
      <c r="H36" s="566">
        <f>2022!Q24</f>
        <v>0</v>
      </c>
      <c r="I36" s="566">
        <f>2022!R24</f>
        <v>0</v>
      </c>
      <c r="J36" s="584"/>
      <c r="K36" s="568">
        <f>2022!W24</f>
        <v>0</v>
      </c>
      <c r="L36" s="563"/>
      <c r="M36" s="563"/>
      <c r="N36" s="563"/>
      <c r="O36" s="589"/>
    </row>
    <row r="37" ht="15">
      <c r="A37" s="561"/>
      <c r="B37" s="122" t="s">
        <v>58</v>
      </c>
      <c r="C37" s="129"/>
      <c r="D37" s="570"/>
      <c r="E37" s="570"/>
      <c r="F37" s="570"/>
      <c r="G37" s="571"/>
      <c r="H37" s="571"/>
      <c r="I37" s="571"/>
      <c r="J37" s="531"/>
      <c r="K37" s="581"/>
      <c r="L37" s="568"/>
      <c r="M37" s="568"/>
      <c r="N37" s="568"/>
      <c r="O37" s="568"/>
    </row>
    <row r="38" ht="30">
      <c r="A38" s="561">
        <v>18</v>
      </c>
      <c r="B38" s="582" t="s">
        <v>60</v>
      </c>
      <c r="C38" s="566">
        <f>2022!B26</f>
        <v>1576.173</v>
      </c>
      <c r="D38" s="567">
        <f>2022!M26</f>
        <v>551</v>
      </c>
      <c r="E38" s="567">
        <f>2022!N26</f>
        <v>583</v>
      </c>
      <c r="F38" s="567">
        <f>2022!O26</f>
        <v>567</v>
      </c>
      <c r="G38" s="566">
        <f>2022!P26</f>
        <v>0.34959711219788447</v>
      </c>
      <c r="H38" s="566">
        <f>2022!Q26</f>
        <v>0.36990437502981893</v>
      </c>
      <c r="I38" s="566">
        <f>2022!R26</f>
        <v>0.35973208524698747</v>
      </c>
      <c r="J38" s="531">
        <f t="shared" ref="J38:J101" si="1391">IF(K38&gt;0,K38/F38*100,0)</f>
        <v>14.991181657848324</v>
      </c>
      <c r="K38" s="568">
        <f>2022!W26</f>
        <v>85</v>
      </c>
      <c r="L38" s="568"/>
      <c r="M38" s="568"/>
      <c r="N38" s="568"/>
      <c r="O38" s="568"/>
    </row>
    <row r="39" ht="34.5" customHeight="1">
      <c r="A39" s="561">
        <v>19</v>
      </c>
      <c r="B39" s="582" t="s">
        <v>59</v>
      </c>
      <c r="C39" s="566">
        <f>2022!B27</f>
        <v>116.81</v>
      </c>
      <c r="D39" s="567">
        <f>2022!M27</f>
        <v>49</v>
      </c>
      <c r="E39" s="567">
        <f>2022!N27</f>
        <v>52</v>
      </c>
      <c r="F39" s="567">
        <f>2022!O27</f>
        <v>56</v>
      </c>
      <c r="G39" s="566">
        <f>2022!P27</f>
        <v>0.41948461453401881</v>
      </c>
      <c r="H39" s="566">
        <f>2022!Q27</f>
        <v>0.44516734603610159</v>
      </c>
      <c r="I39" s="566">
        <f>2022!R27</f>
        <v>0.47941100933139286</v>
      </c>
      <c r="J39" s="531">
        <f t="shared" si="1391"/>
        <v>19.642857142857142</v>
      </c>
      <c r="K39" s="568">
        <f>2022!W27</f>
        <v>11</v>
      </c>
      <c r="L39" s="568"/>
      <c r="M39" s="568"/>
      <c r="N39" s="568"/>
      <c r="O39" s="568"/>
    </row>
    <row r="40" ht="30.75" customHeight="1">
      <c r="A40" s="561">
        <v>20</v>
      </c>
      <c r="B40" s="582" t="s">
        <v>294</v>
      </c>
      <c r="C40" s="566">
        <f>2022!B28</f>
        <v>109.2</v>
      </c>
      <c r="D40" s="567">
        <f>2022!M28</f>
        <v>45</v>
      </c>
      <c r="E40" s="567">
        <f>2022!N28</f>
        <v>55</v>
      </c>
      <c r="F40" s="567">
        <f>2022!O28</f>
        <v>55</v>
      </c>
      <c r="G40" s="566">
        <f>2022!P28</f>
        <v>0.41017227577726673</v>
      </c>
      <c r="H40" s="566">
        <f>2022!Q28</f>
        <v>0.50132167039443709</v>
      </c>
      <c r="I40" s="566">
        <f>2022!R28</f>
        <v>0.50366300366300365</v>
      </c>
      <c r="J40" s="531">
        <f t="shared" si="1391"/>
        <v>29.09090909090909</v>
      </c>
      <c r="K40" s="568">
        <f>2022!W28</f>
        <v>16</v>
      </c>
      <c r="L40" s="568"/>
      <c r="M40" s="568"/>
      <c r="N40" s="568"/>
      <c r="O40" s="568"/>
    </row>
    <row r="41" ht="30">
      <c r="A41" s="611">
        <v>21</v>
      </c>
      <c r="B41" s="572" t="s">
        <v>62</v>
      </c>
      <c r="C41" s="566">
        <f>2022!B29</f>
        <v>395.19999999999999</v>
      </c>
      <c r="D41" s="567">
        <f>2022!M29</f>
        <v>99</v>
      </c>
      <c r="E41" s="567">
        <f>2022!N29</f>
        <v>99</v>
      </c>
      <c r="F41" s="567">
        <f>2022!O29</f>
        <v>112</v>
      </c>
      <c r="G41" s="566">
        <f>2022!P29</f>
        <v>0.22151764585058659</v>
      </c>
      <c r="H41" s="566">
        <f>2022!Q29</f>
        <v>0.22151764585058659</v>
      </c>
      <c r="I41" s="566">
        <f>2022!R29</f>
        <v>0.2834008097165992</v>
      </c>
      <c r="J41" s="531">
        <f t="shared" si="1391"/>
        <v>29.464285714285715</v>
      </c>
      <c r="K41" s="568">
        <f>2022!W29</f>
        <v>33</v>
      </c>
      <c r="L41" s="563"/>
      <c r="M41" s="563"/>
      <c r="N41" s="563"/>
      <c r="O41" s="589"/>
    </row>
    <row r="42" ht="15">
      <c r="A42" s="561"/>
      <c r="B42" s="122" t="s">
        <v>63</v>
      </c>
      <c r="C42" s="129"/>
      <c r="D42" s="570"/>
      <c r="E42" s="570"/>
      <c r="F42" s="570"/>
      <c r="G42" s="571"/>
      <c r="H42" s="571"/>
      <c r="I42" s="571"/>
      <c r="J42" s="531"/>
      <c r="K42" s="581"/>
      <c r="L42" s="568"/>
      <c r="M42" s="568"/>
      <c r="N42" s="568"/>
      <c r="O42" s="568"/>
    </row>
    <row r="43" ht="30">
      <c r="A43" s="561">
        <v>22</v>
      </c>
      <c r="B43" s="582" t="s">
        <v>295</v>
      </c>
      <c r="C43" s="566">
        <f>2022!B31</f>
        <v>375.81700000000001</v>
      </c>
      <c r="D43" s="567">
        <f>2022!M31</f>
        <v>416</v>
      </c>
      <c r="E43" s="567">
        <f>2022!N31</f>
        <v>416</v>
      </c>
      <c r="F43" s="567">
        <f>2022!O31</f>
        <v>416</v>
      </c>
      <c r="G43" s="566">
        <f>2022!P31</f>
        <v>1.1161552509740524</v>
      </c>
      <c r="H43" s="566">
        <f>2022!Q31</f>
        <v>1.1161552509740524</v>
      </c>
      <c r="I43" s="566">
        <f>2022!R31</f>
        <v>1.1069217198796222</v>
      </c>
      <c r="J43" s="531">
        <f t="shared" si="1391"/>
        <v>19.71153846153846</v>
      </c>
      <c r="K43" s="568">
        <f>2022!W31</f>
        <v>82</v>
      </c>
      <c r="L43" s="568"/>
      <c r="M43" s="568"/>
      <c r="N43" s="568"/>
      <c r="O43" s="568"/>
    </row>
    <row r="44" ht="48.75" customHeight="1">
      <c r="A44" s="561">
        <v>23</v>
      </c>
      <c r="B44" s="582" t="s">
        <v>296</v>
      </c>
      <c r="C44" s="566">
        <f>2022!B32</f>
        <v>242.90000000000001</v>
      </c>
      <c r="D44" s="567">
        <f>2022!M32</f>
        <v>50</v>
      </c>
      <c r="E44" s="567">
        <f>2022!N32</f>
        <v>50</v>
      </c>
      <c r="F44" s="567">
        <f>2022!O32</f>
        <v>50</v>
      </c>
      <c r="G44" s="566">
        <f>2022!P32</f>
        <v>0.20584603234411064</v>
      </c>
      <c r="H44" s="566">
        <f>2022!Q32</f>
        <v>0.20584603234411064</v>
      </c>
      <c r="I44" s="566">
        <f>2022!R32</f>
        <v>0.20584602717167558</v>
      </c>
      <c r="J44" s="531">
        <f t="shared" si="1391"/>
        <v>10</v>
      </c>
      <c r="K44" s="568">
        <f>2022!W32</f>
        <v>5</v>
      </c>
      <c r="L44" s="568"/>
      <c r="M44" s="568"/>
      <c r="N44" s="568"/>
      <c r="O44" s="568"/>
    </row>
    <row r="45" ht="32.25" customHeight="1">
      <c r="A45" s="611">
        <v>24</v>
      </c>
      <c r="B45" s="582" t="s">
        <v>66</v>
      </c>
      <c r="C45" s="566">
        <f>2022!B33</f>
        <v>46.606000000000002</v>
      </c>
      <c r="D45" s="567">
        <f>2022!M33</f>
        <v>46</v>
      </c>
      <c r="E45" s="567">
        <f>2022!N33</f>
        <v>46</v>
      </c>
      <c r="F45" s="567">
        <f>2022!O33</f>
        <v>46</v>
      </c>
      <c r="G45" s="566">
        <f>2022!P33</f>
        <v>0.97457625543341786</v>
      </c>
      <c r="H45" s="566">
        <f>2022!Q33</f>
        <v>0.97467952743825803</v>
      </c>
      <c r="I45" s="566">
        <f>2022!R33</f>
        <v>0.98699738231129031</v>
      </c>
      <c r="J45" s="531">
        <f t="shared" si="1391"/>
        <v>23.913043478260871</v>
      </c>
      <c r="K45" s="568">
        <f>2022!W33</f>
        <v>11</v>
      </c>
      <c r="L45" s="563"/>
      <c r="M45" s="563"/>
      <c r="N45" s="563"/>
      <c r="O45" s="589"/>
    </row>
    <row r="46" ht="15">
      <c r="A46" s="561"/>
      <c r="B46" s="122" t="s">
        <v>67</v>
      </c>
      <c r="C46" s="129"/>
      <c r="D46" s="570"/>
      <c r="E46" s="570"/>
      <c r="F46" s="570"/>
      <c r="G46" s="571"/>
      <c r="H46" s="571"/>
      <c r="I46" s="571"/>
      <c r="J46" s="531"/>
      <c r="K46" s="581"/>
      <c r="L46" s="568"/>
      <c r="M46" s="568"/>
      <c r="N46" s="568"/>
      <c r="O46" s="568"/>
    </row>
    <row r="47" ht="45.75" customHeight="1">
      <c r="A47" s="561">
        <v>25</v>
      </c>
      <c r="B47" s="583" t="s">
        <v>297</v>
      </c>
      <c r="C47" s="566">
        <f>2022!B35</f>
        <v>399.13200000000001</v>
      </c>
      <c r="D47" s="567">
        <f>2022!M35</f>
        <v>26</v>
      </c>
      <c r="E47" s="567">
        <f>2022!N35</f>
        <v>27</v>
      </c>
      <c r="F47" s="567">
        <f>2022!O35</f>
        <v>32</v>
      </c>
      <c r="G47" s="566">
        <f>2022!P35</f>
        <v>6.5560539814364355e-002</v>
      </c>
      <c r="H47" s="566">
        <f>2022!Q35</f>
        <v>6.7570946606995044e-002</v>
      </c>
      <c r="I47" s="566">
        <f>2022!R35</f>
        <v>8.0173977531242793e-002</v>
      </c>
      <c r="J47" s="531">
        <f t="shared" si="1391"/>
        <v>15.625</v>
      </c>
      <c r="K47" s="568">
        <f>2022!W35</f>
        <v>5</v>
      </c>
      <c r="L47" s="568"/>
      <c r="M47" s="568"/>
      <c r="N47" s="568"/>
      <c r="O47" s="568"/>
    </row>
    <row r="48" ht="30">
      <c r="A48" s="611">
        <v>26</v>
      </c>
      <c r="B48" s="583" t="s">
        <v>298</v>
      </c>
      <c r="C48" s="566">
        <f>2022!B36</f>
        <v>162.821</v>
      </c>
      <c r="D48" s="567">
        <f>2022!M36</f>
        <v>89</v>
      </c>
      <c r="E48" s="567">
        <f>2022!N36</f>
        <v>65</v>
      </c>
      <c r="F48" s="567">
        <f>2022!O36</f>
        <v>65</v>
      </c>
      <c r="G48" s="566">
        <f>2022!P36</f>
        <v>0.54661254056341713</v>
      </c>
      <c r="H48" s="566">
        <f>2022!Q36</f>
        <v>0.39921140602946198</v>
      </c>
      <c r="I48" s="566">
        <f>2022!R36</f>
        <v>0.39921140393438193</v>
      </c>
      <c r="J48" s="531">
        <f t="shared" si="1391"/>
        <v>7.6923076923076925</v>
      </c>
      <c r="K48" s="568">
        <f>2022!W36</f>
        <v>5</v>
      </c>
      <c r="L48" s="563"/>
      <c r="M48" s="563"/>
      <c r="N48" s="563"/>
      <c r="O48" s="589"/>
    </row>
    <row r="49" ht="15">
      <c r="A49" s="561"/>
      <c r="B49" s="122" t="s">
        <v>70</v>
      </c>
      <c r="C49" s="571"/>
      <c r="D49" s="570"/>
      <c r="E49" s="570"/>
      <c r="F49" s="570"/>
      <c r="G49" s="571"/>
      <c r="H49" s="571"/>
      <c r="I49" s="571"/>
      <c r="J49" s="531"/>
      <c r="K49" s="581"/>
      <c r="L49" s="568"/>
      <c r="M49" s="568"/>
      <c r="N49" s="568"/>
      <c r="O49" s="568"/>
    </row>
    <row r="50" ht="34.5" customHeight="1">
      <c r="A50" s="561">
        <v>27</v>
      </c>
      <c r="B50" s="147" t="s">
        <v>77</v>
      </c>
      <c r="C50" s="566">
        <f>2022!B38</f>
        <v>7.1820000000000004</v>
      </c>
      <c r="D50" s="567">
        <f>2022!M38</f>
        <v>10</v>
      </c>
      <c r="E50" s="567">
        <f>2022!N38</f>
        <v>11</v>
      </c>
      <c r="F50" s="567">
        <f>2022!O38</f>
        <v>11</v>
      </c>
      <c r="G50" s="566">
        <f>2022!P38</f>
        <v>1.3923697823612216</v>
      </c>
      <c r="H50" s="566">
        <f>2022!Q38</f>
        <v>1.5316067605973438</v>
      </c>
      <c r="I50" s="566">
        <f>2022!R38</f>
        <v>1.5316067947646894</v>
      </c>
      <c r="J50" s="531">
        <f t="shared" si="1391"/>
        <v>27.27272727272727</v>
      </c>
      <c r="K50" s="568">
        <f>2022!W38</f>
        <v>3</v>
      </c>
      <c r="L50" s="568"/>
      <c r="M50" s="568"/>
      <c r="N50" s="568"/>
      <c r="O50" s="568"/>
    </row>
    <row r="51" ht="34.5" customHeight="1">
      <c r="A51" s="561">
        <v>28</v>
      </c>
      <c r="B51" s="147" t="s">
        <v>76</v>
      </c>
      <c r="C51" s="566">
        <f>2022!B39</f>
        <v>11.596</v>
      </c>
      <c r="D51" s="567">
        <f>2022!M39</f>
        <v>15</v>
      </c>
      <c r="E51" s="567">
        <f>2022!N39</f>
        <v>17</v>
      </c>
      <c r="F51" s="567">
        <f>2022!O39</f>
        <v>17</v>
      </c>
      <c r="G51" s="566">
        <f>2022!P39</f>
        <v>1.2935495313170913</v>
      </c>
      <c r="H51" s="566">
        <f>2022!Q39</f>
        <v>1.46602280215937</v>
      </c>
      <c r="I51" s="566">
        <f>2022!R39</f>
        <v>1.4660227664711969</v>
      </c>
      <c r="J51" s="531">
        <f t="shared" si="1391"/>
        <v>23.52941176470588</v>
      </c>
      <c r="K51" s="568">
        <f>2022!W39</f>
        <v>4</v>
      </c>
      <c r="L51" s="568"/>
      <c r="M51" s="568"/>
      <c r="N51" s="568"/>
      <c r="O51" s="568"/>
    </row>
    <row r="52" ht="31.5" customHeight="1">
      <c r="A52" s="561">
        <v>29</v>
      </c>
      <c r="B52" s="147" t="s">
        <v>75</v>
      </c>
      <c r="C52" s="566">
        <f>2022!B40</f>
        <v>16.030000000000001</v>
      </c>
      <c r="D52" s="567">
        <f>2022!M40</f>
        <v>16</v>
      </c>
      <c r="E52" s="567">
        <f>2022!N40</f>
        <v>16</v>
      </c>
      <c r="F52" s="567">
        <f>2022!O40</f>
        <v>16</v>
      </c>
      <c r="G52" s="566">
        <f>2022!P40</f>
        <v>0.99812846629067831</v>
      </c>
      <c r="H52" s="566">
        <f>2022!Q40</f>
        <v>0.99812846629067831</v>
      </c>
      <c r="I52" s="566">
        <f>2022!R40</f>
        <v>0.99812850904553951</v>
      </c>
      <c r="J52" s="531">
        <f t="shared" si="1391"/>
        <v>12.5</v>
      </c>
      <c r="K52" s="568">
        <f>2022!W40</f>
        <v>2</v>
      </c>
      <c r="L52" s="568"/>
      <c r="M52" s="568"/>
      <c r="N52" s="568"/>
      <c r="O52" s="568"/>
    </row>
    <row r="53" ht="31.5" customHeight="1">
      <c r="A53" s="561">
        <v>30</v>
      </c>
      <c r="B53" s="147" t="s">
        <v>410</v>
      </c>
      <c r="C53" s="566">
        <f>2022!B41</f>
        <v>7.9729999999999999</v>
      </c>
      <c r="D53" s="575">
        <f>2022!M41</f>
        <v>12</v>
      </c>
      <c r="E53" s="575">
        <f>2022!N41</f>
        <v>15</v>
      </c>
      <c r="F53" s="567">
        <f>2022!O41</f>
        <v>6</v>
      </c>
      <c r="G53" s="576">
        <f>2022!P41</f>
        <v>0.15706805969022461</v>
      </c>
      <c r="H53" s="576">
        <f>2022!Q41</f>
        <v>0.19633507461278077</v>
      </c>
      <c r="I53" s="566">
        <f>2022!R41</f>
        <v>0.75253982189890878</v>
      </c>
      <c r="J53" s="531">
        <f t="shared" si="1391"/>
        <v>16.666666666666664</v>
      </c>
      <c r="K53" s="568">
        <f>2022!W41</f>
        <v>1</v>
      </c>
      <c r="L53" s="568"/>
      <c r="M53" s="568"/>
      <c r="N53" s="568"/>
      <c r="O53" s="568"/>
    </row>
    <row r="54" ht="31.5" customHeight="1">
      <c r="A54" s="561">
        <v>31</v>
      </c>
      <c r="B54" s="147" t="s">
        <v>411</v>
      </c>
      <c r="C54" s="566">
        <f>2022!B42</f>
        <v>28.376999999999999</v>
      </c>
      <c r="D54" s="585"/>
      <c r="E54" s="585"/>
      <c r="F54" s="567">
        <f>2022!O42</f>
        <v>9</v>
      </c>
      <c r="G54" s="586"/>
      <c r="H54" s="586"/>
      <c r="I54" s="566">
        <f>2022!R42</f>
        <v>0.3171582619727244</v>
      </c>
      <c r="J54" s="531">
        <f t="shared" si="1391"/>
        <v>22.222222222222221</v>
      </c>
      <c r="K54" s="568">
        <f>2022!W42</f>
        <v>2</v>
      </c>
      <c r="L54" s="568"/>
      <c r="M54" s="568"/>
      <c r="N54" s="568"/>
      <c r="O54" s="568"/>
    </row>
    <row r="55" ht="30.75" customHeight="1">
      <c r="A55" s="561">
        <v>32</v>
      </c>
      <c r="B55" s="152" t="s">
        <v>412</v>
      </c>
      <c r="C55" s="566">
        <f>2022!B43</f>
        <v>36.741999999999997</v>
      </c>
      <c r="D55" s="577"/>
      <c r="E55" s="577"/>
      <c r="F55" s="567">
        <f>2022!O43</f>
        <v>0</v>
      </c>
      <c r="G55" s="578"/>
      <c r="H55" s="578"/>
      <c r="I55" s="566">
        <f>2022!R43</f>
        <v>0</v>
      </c>
      <c r="J55" s="531">
        <f t="shared" si="1391"/>
        <v>0</v>
      </c>
      <c r="K55" s="568">
        <f>2022!W43</f>
        <v>0</v>
      </c>
      <c r="L55" s="568"/>
      <c r="M55" s="568"/>
      <c r="N55" s="568"/>
      <c r="O55" s="568"/>
    </row>
    <row r="56" ht="30.75" customHeight="1">
      <c r="A56" s="561">
        <v>33</v>
      </c>
      <c r="B56" s="582" t="s">
        <v>74</v>
      </c>
      <c r="C56" s="566">
        <f>2022!B44</f>
        <v>9.9800000000000004</v>
      </c>
      <c r="D56" s="567">
        <f>2022!M44</f>
        <v>12</v>
      </c>
      <c r="E56" s="567">
        <f>2022!N44</f>
        <v>12</v>
      </c>
      <c r="F56" s="567">
        <f>2022!O44</f>
        <v>12</v>
      </c>
      <c r="G56" s="566">
        <f>2022!P44</f>
        <v>1.2024048647712691</v>
      </c>
      <c r="H56" s="566">
        <f>2022!Q44</f>
        <v>1.2024048647712691</v>
      </c>
      <c r="I56" s="566">
        <f>2022!R44</f>
        <v>1.2024048096192383</v>
      </c>
      <c r="J56" s="531">
        <f t="shared" si="1391"/>
        <v>25</v>
      </c>
      <c r="K56" s="568">
        <f>2022!W44</f>
        <v>3</v>
      </c>
      <c r="L56" s="568"/>
      <c r="M56" s="568"/>
      <c r="N56" s="568"/>
      <c r="O56" s="568"/>
    </row>
    <row r="57" ht="15">
      <c r="A57" s="561">
        <v>34</v>
      </c>
      <c r="B57" s="147" t="s">
        <v>300</v>
      </c>
      <c r="C57" s="566">
        <f>2022!B45</f>
        <v>9.4399999999999995</v>
      </c>
      <c r="D57" s="567">
        <f>2022!M45</f>
        <v>7</v>
      </c>
      <c r="E57" s="567">
        <f>2022!N45</f>
        <v>8</v>
      </c>
      <c r="F57" s="567">
        <f>2022!O45</f>
        <v>9</v>
      </c>
      <c r="G57" s="566">
        <f>2022!P45</f>
        <v>0.63723260981123842</v>
      </c>
      <c r="H57" s="566">
        <f>2022!Q45</f>
        <v>0.72826583978427251</v>
      </c>
      <c r="I57" s="566">
        <f>2022!R45</f>
        <v>0.95338983050847459</v>
      </c>
      <c r="J57" s="531">
        <f t="shared" si="1391"/>
        <v>22.222222222222221</v>
      </c>
      <c r="K57" s="568">
        <f>2022!W45</f>
        <v>2</v>
      </c>
      <c r="L57" s="568"/>
      <c r="M57" s="568"/>
      <c r="N57" s="568"/>
      <c r="O57" s="568"/>
    </row>
    <row r="58" ht="75">
      <c r="A58" s="561">
        <v>35</v>
      </c>
      <c r="B58" s="582" t="s">
        <v>71</v>
      </c>
      <c r="C58" s="566">
        <f>2022!B46</f>
        <v>51.079999999999998</v>
      </c>
      <c r="D58" s="567">
        <f>2022!M46</f>
        <v>35</v>
      </c>
      <c r="E58" s="567">
        <f>2022!N46</f>
        <v>41</v>
      </c>
      <c r="F58" s="567">
        <f>2022!O46</f>
        <v>45</v>
      </c>
      <c r="G58" s="566">
        <f>2022!P46</f>
        <v>0.64220183486238536</v>
      </c>
      <c r="H58" s="566">
        <f>2022!Q46</f>
        <v>0.75229357798165142</v>
      </c>
      <c r="I58" s="566">
        <f>2022!R46</f>
        <v>0.88097102584181675</v>
      </c>
      <c r="J58" s="531">
        <f t="shared" si="1391"/>
        <v>28.888888888888886</v>
      </c>
      <c r="K58" s="568">
        <f>2022!W46</f>
        <v>13</v>
      </c>
      <c r="L58" s="568"/>
      <c r="M58" s="568"/>
      <c r="N58" s="568"/>
      <c r="O58" s="568"/>
    </row>
    <row r="59" ht="79.5" customHeight="1">
      <c r="A59" s="561">
        <v>36</v>
      </c>
      <c r="B59" s="72" t="s">
        <v>301</v>
      </c>
      <c r="C59" s="566">
        <f>2022!B47</f>
        <v>115.09999999999999</v>
      </c>
      <c r="D59" s="567">
        <f>2022!M47</f>
        <v>89</v>
      </c>
      <c r="E59" s="567">
        <f>2022!N47</f>
        <v>98</v>
      </c>
      <c r="F59" s="567">
        <f>2022!O47</f>
        <v>88</v>
      </c>
      <c r="G59" s="566">
        <f>2022!P47</f>
        <v>0.7416666666666667</v>
      </c>
      <c r="H59" s="566">
        <f>2022!Q47</f>
        <v>0.81666666666666665</v>
      </c>
      <c r="I59" s="566">
        <f>2022!R47</f>
        <v>0.76455256298870555</v>
      </c>
      <c r="J59" s="531">
        <f t="shared" si="1391"/>
        <v>14.772727272727273</v>
      </c>
      <c r="K59" s="568">
        <f>2022!W47</f>
        <v>13</v>
      </c>
      <c r="L59" s="568"/>
      <c r="M59" s="568"/>
      <c r="N59" s="568"/>
      <c r="O59" s="568"/>
    </row>
    <row r="60" ht="51.75" customHeight="1">
      <c r="A60" s="561">
        <v>37</v>
      </c>
      <c r="B60" s="582" t="s">
        <v>72</v>
      </c>
      <c r="C60" s="566">
        <f>2022!B48</f>
        <v>120.515</v>
      </c>
      <c r="D60" s="567">
        <f>2022!M48</f>
        <v>44</v>
      </c>
      <c r="E60" s="567">
        <f>2022!N48</f>
        <v>50</v>
      </c>
      <c r="F60" s="567">
        <f>2022!O48</f>
        <v>50</v>
      </c>
      <c r="G60" s="566">
        <f>2022!P48</f>
        <v>0.36509978195941767</v>
      </c>
      <c r="H60" s="566">
        <f>2022!Q48</f>
        <v>0.41488611586297464</v>
      </c>
      <c r="I60" s="566">
        <f>2022!R48</f>
        <v>0.41488611376177237</v>
      </c>
      <c r="J60" s="531">
        <f t="shared" si="1391"/>
        <v>30</v>
      </c>
      <c r="K60" s="568">
        <f>2022!W48</f>
        <v>15</v>
      </c>
      <c r="L60" s="568"/>
      <c r="M60" s="568"/>
      <c r="N60" s="568"/>
      <c r="O60" s="568"/>
    </row>
    <row r="61" ht="45">
      <c r="A61" s="561">
        <v>38</v>
      </c>
      <c r="B61" s="582" t="s">
        <v>302</v>
      </c>
      <c r="C61" s="566">
        <f>2022!B49</f>
        <v>214.80000000000001</v>
      </c>
      <c r="D61" s="567">
        <f>2022!M49</f>
        <v>11</v>
      </c>
      <c r="E61" s="567">
        <f>2022!N49</f>
        <v>11</v>
      </c>
      <c r="F61" s="567">
        <f>2022!O49</f>
        <v>7</v>
      </c>
      <c r="G61" s="566">
        <f>2022!P49</f>
        <v>4.9796285849259332e-002</v>
      </c>
      <c r="H61" s="566">
        <f>2022!Q49</f>
        <v>5.2256532066508314e-002</v>
      </c>
      <c r="I61" s="566">
        <f>2022!R49</f>
        <v>3.2588454376163874e-002</v>
      </c>
      <c r="J61" s="531">
        <f t="shared" si="1391"/>
        <v>28.571428571428569</v>
      </c>
      <c r="K61" s="568">
        <f>2022!W49</f>
        <v>2</v>
      </c>
      <c r="L61" s="563"/>
      <c r="M61" s="563"/>
      <c r="N61" s="563"/>
      <c r="O61" s="589"/>
    </row>
    <row r="62" ht="15">
      <c r="A62" s="561"/>
      <c r="B62" s="122" t="s">
        <v>83</v>
      </c>
      <c r="C62" s="571"/>
      <c r="D62" s="570"/>
      <c r="E62" s="570"/>
      <c r="F62" s="570"/>
      <c r="G62" s="571"/>
      <c r="H62" s="571"/>
      <c r="I62" s="571"/>
      <c r="J62" s="531">
        <f t="shared" si="1391"/>
        <v>0</v>
      </c>
      <c r="K62" s="581"/>
      <c r="L62" s="568"/>
      <c r="M62" s="568"/>
      <c r="N62" s="568"/>
      <c r="O62" s="568"/>
    </row>
    <row r="63" ht="49.5" customHeight="1">
      <c r="A63" s="561">
        <v>39</v>
      </c>
      <c r="B63" s="582" t="s">
        <v>303</v>
      </c>
      <c r="C63" s="587">
        <f>2022!B51</f>
        <v>299.10000000000002</v>
      </c>
      <c r="D63" s="567">
        <f>2022!M51</f>
        <v>140</v>
      </c>
      <c r="E63" s="567">
        <f>2022!N51</f>
        <v>164</v>
      </c>
      <c r="F63" s="567">
        <f>2022!O51</f>
        <v>74</v>
      </c>
      <c r="G63" s="566">
        <f>2022!P51</f>
        <v>0.4682274247491639</v>
      </c>
      <c r="H63" s="566">
        <f>2022!Q51</f>
        <v>0.54837212942636637</v>
      </c>
      <c r="I63" s="566">
        <f>2022!R51</f>
        <v>0.24740889334670677</v>
      </c>
      <c r="J63" s="531">
        <f t="shared" si="1391"/>
        <v>18.918918918918919</v>
      </c>
      <c r="K63" s="568">
        <f>2022!W51</f>
        <v>14</v>
      </c>
      <c r="L63" s="568"/>
      <c r="M63" s="568"/>
      <c r="N63" s="568"/>
      <c r="O63" s="568"/>
    </row>
    <row r="64" ht="30">
      <c r="A64" s="561">
        <v>40</v>
      </c>
      <c r="B64" s="582" t="s">
        <v>87</v>
      </c>
      <c r="C64" s="566">
        <f>2022!B52</f>
        <v>1577</v>
      </c>
      <c r="D64" s="567">
        <f>2022!M52</f>
        <v>870</v>
      </c>
      <c r="E64" s="567">
        <f>2022!N52</f>
        <v>215</v>
      </c>
      <c r="F64" s="567">
        <f>2022!O52</f>
        <v>172</v>
      </c>
      <c r="G64" s="566">
        <f>2022!P52</f>
        <v>0.55169091115418789</v>
      </c>
      <c r="H64" s="566">
        <f>2022!Q52</f>
        <v>0.13633740907833378</v>
      </c>
      <c r="I64" s="566">
        <f>2022!R52</f>
        <v>0.10906785034876347</v>
      </c>
      <c r="J64" s="531">
        <f t="shared" si="1391"/>
        <v>29.651162790697676</v>
      </c>
      <c r="K64" s="568">
        <f>2022!W52</f>
        <v>51</v>
      </c>
      <c r="L64" s="563"/>
      <c r="M64" s="563"/>
      <c r="N64" s="563"/>
      <c r="O64" s="563"/>
    </row>
    <row r="65" ht="47.25">
      <c r="A65" s="561">
        <v>41</v>
      </c>
      <c r="B65" s="582" t="s">
        <v>304</v>
      </c>
      <c r="C65" s="566">
        <f>2022!B53</f>
        <v>585.35000000000002</v>
      </c>
      <c r="D65" s="567">
        <f>2022!M53</f>
        <v>215</v>
      </c>
      <c r="E65" s="567">
        <f>2022!N53</f>
        <v>223</v>
      </c>
      <c r="F65" s="567">
        <f>2022!O53</f>
        <v>212</v>
      </c>
      <c r="G65" s="566">
        <f>2022!P53</f>
        <v>0.36441296218363078</v>
      </c>
      <c r="H65" s="566">
        <f>2022!Q53</f>
        <v>0.37890374201502308</v>
      </c>
      <c r="I65" s="566">
        <f>2022!R53</f>
        <v>0.36217647561288119</v>
      </c>
      <c r="J65" s="531">
        <f t="shared" si="1391"/>
        <v>29.716981132075471</v>
      </c>
      <c r="K65" s="568">
        <f>2022!W53</f>
        <v>63</v>
      </c>
      <c r="L65" s="563"/>
      <c r="M65" s="563"/>
      <c r="N65" s="563"/>
      <c r="O65" s="563"/>
    </row>
    <row r="66" ht="34.5" customHeight="1">
      <c r="A66" s="561">
        <v>42</v>
      </c>
      <c r="B66" s="572" t="s">
        <v>305</v>
      </c>
      <c r="C66" s="566">
        <f>2022!B54</f>
        <v>399</v>
      </c>
      <c r="D66" s="567">
        <f>2022!M54</f>
        <v>33</v>
      </c>
      <c r="E66" s="567">
        <f>2022!N54</f>
        <v>243</v>
      </c>
      <c r="F66" s="567">
        <f>2022!O54</f>
        <v>92</v>
      </c>
      <c r="G66" s="566">
        <f>2022!P54</f>
        <v>8.2712985685720733e-002</v>
      </c>
      <c r="H66" s="566">
        <f>2022!Q54</f>
        <v>0.60906834914030716</v>
      </c>
      <c r="I66" s="566">
        <f>2022!R54</f>
        <v>0.23057644110275688</v>
      </c>
      <c r="J66" s="531">
        <f t="shared" si="1391"/>
        <v>14.130434782608695</v>
      </c>
      <c r="K66" s="568">
        <f>2022!W54</f>
        <v>13</v>
      </c>
      <c r="L66" s="568"/>
      <c r="M66" s="568"/>
      <c r="N66" s="568"/>
      <c r="O66" s="568"/>
    </row>
    <row r="67" ht="14.25" customHeight="1">
      <c r="A67" s="561">
        <v>43</v>
      </c>
      <c r="B67" s="580" t="s">
        <v>293</v>
      </c>
      <c r="C67" s="566">
        <f>2022!B55</f>
        <v>0</v>
      </c>
      <c r="D67" s="567">
        <f>2022!M55</f>
        <v>0</v>
      </c>
      <c r="E67" s="567">
        <f>2022!N55</f>
        <v>0</v>
      </c>
      <c r="F67" s="567">
        <f>2022!O55</f>
        <v>0</v>
      </c>
      <c r="G67" s="566">
        <f>2022!P55</f>
        <v>0</v>
      </c>
      <c r="H67" s="566">
        <f>2022!Q55</f>
        <v>0</v>
      </c>
      <c r="I67" s="566">
        <f>2022!R55</f>
        <v>0</v>
      </c>
      <c r="J67" s="584">
        <v>0</v>
      </c>
      <c r="K67" s="568">
        <f>2022!W55</f>
        <v>8</v>
      </c>
      <c r="L67" s="563"/>
      <c r="M67" s="563"/>
      <c r="N67" s="563"/>
      <c r="O67" s="589"/>
    </row>
    <row r="68" ht="15.75">
      <c r="A68" s="561"/>
      <c r="B68" s="122" t="s">
        <v>88</v>
      </c>
      <c r="C68" s="571"/>
      <c r="D68" s="570"/>
      <c r="E68" s="570"/>
      <c r="F68" s="570"/>
      <c r="G68" s="571"/>
      <c r="H68" s="571"/>
      <c r="I68" s="571"/>
      <c r="J68" s="531">
        <f t="shared" si="1391"/>
        <v>0</v>
      </c>
      <c r="K68" s="581"/>
      <c r="L68" s="568"/>
      <c r="M68" s="568"/>
      <c r="N68" s="568"/>
      <c r="O68" s="568"/>
    </row>
    <row r="69" ht="31.5">
      <c r="A69" s="561">
        <v>44</v>
      </c>
      <c r="B69" s="214" t="s">
        <v>413</v>
      </c>
      <c r="C69" s="566">
        <f>2022!B57</f>
        <v>1064.22</v>
      </c>
      <c r="D69" s="575">
        <f>2022!M57</f>
        <v>450</v>
      </c>
      <c r="E69" s="575">
        <f>2022!N57</f>
        <v>870</v>
      </c>
      <c r="F69" s="567">
        <f>2022!O57</f>
        <v>102</v>
      </c>
      <c r="G69" s="576">
        <f>2022!P57</f>
        <v>7.0139345630956543e-002</v>
      </c>
      <c r="H69" s="576">
        <f>2022!Q57</f>
        <v>0.1075813918777305</v>
      </c>
      <c r="I69" s="566">
        <f>2022!R57</f>
        <v>9.5844844111180022e-002</v>
      </c>
      <c r="J69" s="531">
        <f t="shared" si="1391"/>
        <v>19.607843137254903</v>
      </c>
      <c r="K69" s="568">
        <f>2022!W57</f>
        <v>20</v>
      </c>
      <c r="L69" s="568"/>
      <c r="M69" s="568"/>
      <c r="N69" s="568"/>
      <c r="O69" s="568"/>
    </row>
    <row r="70" ht="31.5">
      <c r="A70" s="561">
        <v>45</v>
      </c>
      <c r="B70" s="214" t="s">
        <v>414</v>
      </c>
      <c r="C70" s="566">
        <f>2022!B58</f>
        <v>2277.5900000000001</v>
      </c>
      <c r="D70" s="585"/>
      <c r="E70" s="585"/>
      <c r="F70" s="567">
        <f>2022!O58</f>
        <v>215</v>
      </c>
      <c r="G70" s="586"/>
      <c r="H70" s="586"/>
      <c r="I70" s="566">
        <f>2022!R58</f>
        <v>9.4398025983605471e-002</v>
      </c>
      <c r="J70" s="531">
        <f t="shared" si="1391"/>
        <v>25.581395348837212</v>
      </c>
      <c r="K70" s="568">
        <f>2022!W58</f>
        <v>55</v>
      </c>
      <c r="L70" s="568"/>
      <c r="M70" s="568"/>
      <c r="N70" s="568"/>
      <c r="O70" s="568"/>
    </row>
    <row r="71" ht="31.5">
      <c r="A71" s="561">
        <v>46</v>
      </c>
      <c r="B71" s="154" t="s">
        <v>415</v>
      </c>
      <c r="C71" s="587">
        <f>2022!B59</f>
        <v>6270.6800000000003</v>
      </c>
      <c r="D71" s="577"/>
      <c r="E71" s="577"/>
      <c r="F71" s="567">
        <f>2022!O59</f>
        <v>573</v>
      </c>
      <c r="G71" s="578"/>
      <c r="H71" s="578"/>
      <c r="I71" s="566">
        <f>2022!R59</f>
        <v>9.1377649632894672e-002</v>
      </c>
      <c r="J71" s="531">
        <f t="shared" si="1391"/>
        <v>15.706806282722512</v>
      </c>
      <c r="K71" s="568">
        <f>2022!W59</f>
        <v>90</v>
      </c>
      <c r="L71" s="568"/>
      <c r="M71" s="568"/>
      <c r="N71" s="568"/>
      <c r="O71" s="568"/>
    </row>
    <row r="72" ht="47.25" customHeight="1">
      <c r="A72" s="561">
        <v>47</v>
      </c>
      <c r="B72" s="582" t="s">
        <v>89</v>
      </c>
      <c r="C72" s="566">
        <f>2022!B60</f>
        <v>644</v>
      </c>
      <c r="D72" s="567">
        <f>2022!M60</f>
        <v>0</v>
      </c>
      <c r="E72" s="567">
        <f>2022!N60</f>
        <v>0</v>
      </c>
      <c r="F72" s="567">
        <f>2022!O60</f>
        <v>0</v>
      </c>
      <c r="G72" s="566">
        <f>2022!P60</f>
        <v>0</v>
      </c>
      <c r="H72" s="566">
        <f>2022!Q60</f>
        <v>0</v>
      </c>
      <c r="I72" s="566">
        <f>2022!R60</f>
        <v>0</v>
      </c>
      <c r="J72" s="531">
        <f t="shared" si="1391"/>
        <v>0</v>
      </c>
      <c r="K72" s="568">
        <f>2022!W60</f>
        <v>0</v>
      </c>
      <c r="L72" s="568"/>
      <c r="M72" s="568"/>
      <c r="N72" s="568"/>
      <c r="O72" s="568"/>
    </row>
    <row r="73" ht="47.25" customHeight="1">
      <c r="A73" s="561">
        <v>48</v>
      </c>
      <c r="B73" s="152" t="s">
        <v>416</v>
      </c>
      <c r="C73" s="566">
        <f>2022!B61</f>
        <v>21.48</v>
      </c>
      <c r="D73" s="575">
        <f>2022!M61</f>
        <v>0</v>
      </c>
      <c r="E73" s="575">
        <f>2022!N61</f>
        <v>0</v>
      </c>
      <c r="F73" s="567">
        <f>2022!O61</f>
        <v>0</v>
      </c>
      <c r="G73" s="576">
        <f>2022!P61</f>
        <v>0</v>
      </c>
      <c r="H73" s="576">
        <f>2022!Q61</f>
        <v>0</v>
      </c>
      <c r="I73" s="566">
        <f>2022!R61</f>
        <v>0</v>
      </c>
      <c r="J73" s="531">
        <f t="shared" si="1391"/>
        <v>0</v>
      </c>
      <c r="K73" s="568">
        <f>2022!W61</f>
        <v>0</v>
      </c>
      <c r="L73" s="568"/>
      <c r="M73" s="568"/>
      <c r="N73" s="568"/>
      <c r="O73" s="568"/>
    </row>
    <row r="74" ht="47.25" customHeight="1">
      <c r="A74" s="561">
        <v>49</v>
      </c>
      <c r="B74" s="152" t="s">
        <v>417</v>
      </c>
      <c r="C74" s="566">
        <f>2022!B62</f>
        <v>75.909999999999997</v>
      </c>
      <c r="D74" s="585"/>
      <c r="E74" s="585"/>
      <c r="F74" s="567">
        <f>2022!O62</f>
        <v>0</v>
      </c>
      <c r="G74" s="586"/>
      <c r="H74" s="586"/>
      <c r="I74" s="566">
        <f>2022!R62</f>
        <v>0</v>
      </c>
      <c r="J74" s="531">
        <f t="shared" si="1391"/>
        <v>0</v>
      </c>
      <c r="K74" s="568">
        <f>2022!W62</f>
        <v>0</v>
      </c>
      <c r="L74" s="568"/>
      <c r="M74" s="568"/>
      <c r="N74" s="568"/>
      <c r="O74" s="568"/>
    </row>
    <row r="75" ht="47.25" customHeight="1">
      <c r="A75" s="561">
        <v>50</v>
      </c>
      <c r="B75" s="152" t="s">
        <v>418</v>
      </c>
      <c r="C75" s="566">
        <f>2022!B63</f>
        <v>40.039999999999999</v>
      </c>
      <c r="D75" s="585"/>
      <c r="E75" s="585"/>
      <c r="F75" s="567">
        <f>2022!O63</f>
        <v>0</v>
      </c>
      <c r="G75" s="586"/>
      <c r="H75" s="586"/>
      <c r="I75" s="566">
        <f>2022!R63</f>
        <v>0</v>
      </c>
      <c r="J75" s="531">
        <f t="shared" si="1391"/>
        <v>0</v>
      </c>
      <c r="K75" s="568">
        <f>2022!W63</f>
        <v>0</v>
      </c>
      <c r="L75" s="568"/>
      <c r="M75" s="568"/>
      <c r="N75" s="568"/>
      <c r="O75" s="568"/>
    </row>
    <row r="76" ht="47.25" customHeight="1">
      <c r="A76" s="561">
        <v>51</v>
      </c>
      <c r="B76" s="152" t="s">
        <v>419</v>
      </c>
      <c r="C76" s="566">
        <f>2022!B64</f>
        <v>15.119999999999999</v>
      </c>
      <c r="D76" s="585"/>
      <c r="E76" s="585"/>
      <c r="F76" s="567">
        <f>2022!O64</f>
        <v>0</v>
      </c>
      <c r="G76" s="586"/>
      <c r="H76" s="586"/>
      <c r="I76" s="566">
        <f>2022!R64</f>
        <v>0</v>
      </c>
      <c r="J76" s="531">
        <f t="shared" si="1391"/>
        <v>0</v>
      </c>
      <c r="K76" s="568">
        <f>2022!W64</f>
        <v>0</v>
      </c>
      <c r="L76" s="568"/>
      <c r="M76" s="568"/>
      <c r="N76" s="568"/>
      <c r="O76" s="568"/>
    </row>
    <row r="77" ht="47.25" customHeight="1">
      <c r="A77" s="561">
        <v>52</v>
      </c>
      <c r="B77" s="152" t="s">
        <v>420</v>
      </c>
      <c r="C77" s="566">
        <f>2022!B65</f>
        <v>38.659999999999997</v>
      </c>
      <c r="D77" s="585"/>
      <c r="E77" s="585"/>
      <c r="F77" s="567">
        <f>2022!O65</f>
        <v>0</v>
      </c>
      <c r="G77" s="586"/>
      <c r="H77" s="586"/>
      <c r="I77" s="566">
        <f>2022!R65</f>
        <v>0</v>
      </c>
      <c r="J77" s="531">
        <f t="shared" si="1391"/>
        <v>0</v>
      </c>
      <c r="K77" s="568">
        <f>2022!W65</f>
        <v>0</v>
      </c>
      <c r="L77" s="568"/>
      <c r="M77" s="568"/>
      <c r="N77" s="568"/>
      <c r="O77" s="568"/>
    </row>
    <row r="78" ht="47.25" customHeight="1">
      <c r="A78" s="561">
        <v>53</v>
      </c>
      <c r="B78" s="152" t="s">
        <v>421</v>
      </c>
      <c r="C78" s="566">
        <f>2022!B66</f>
        <v>19.219999999999999</v>
      </c>
      <c r="D78" s="585"/>
      <c r="E78" s="585"/>
      <c r="F78" s="567">
        <f>2022!O66</f>
        <v>0</v>
      </c>
      <c r="G78" s="586"/>
      <c r="H78" s="586"/>
      <c r="I78" s="566">
        <f>2022!R66</f>
        <v>0</v>
      </c>
      <c r="J78" s="531">
        <f t="shared" si="1391"/>
        <v>0</v>
      </c>
      <c r="K78" s="568">
        <f>2022!W66</f>
        <v>0</v>
      </c>
      <c r="L78" s="568"/>
      <c r="M78" s="568"/>
      <c r="N78" s="568"/>
      <c r="O78" s="568"/>
    </row>
    <row r="79" ht="50.25" customHeight="1">
      <c r="A79" s="561">
        <v>54</v>
      </c>
      <c r="B79" s="152" t="s">
        <v>422</v>
      </c>
      <c r="C79" s="566">
        <f>2022!B67</f>
        <v>64.239999999999995</v>
      </c>
      <c r="D79" s="585"/>
      <c r="E79" s="585"/>
      <c r="F79" s="567">
        <f>2022!O67</f>
        <v>0</v>
      </c>
      <c r="G79" s="586"/>
      <c r="H79" s="586"/>
      <c r="I79" s="566">
        <f>2022!R67</f>
        <v>0</v>
      </c>
      <c r="J79" s="531">
        <f t="shared" si="1391"/>
        <v>0</v>
      </c>
      <c r="K79" s="568">
        <f>2022!W67</f>
        <v>0</v>
      </c>
      <c r="L79" s="568"/>
      <c r="M79" s="568"/>
      <c r="N79" s="568"/>
      <c r="O79" s="568"/>
    </row>
    <row r="80" ht="47.25" customHeight="1">
      <c r="A80" s="561">
        <v>55</v>
      </c>
      <c r="B80" s="152" t="s">
        <v>423</v>
      </c>
      <c r="C80" s="566">
        <f>2022!B68</f>
        <v>100.11</v>
      </c>
      <c r="D80" s="585"/>
      <c r="E80" s="585"/>
      <c r="F80" s="567">
        <f>2022!O68</f>
        <v>0</v>
      </c>
      <c r="G80" s="586"/>
      <c r="H80" s="586"/>
      <c r="I80" s="566">
        <f>2022!R68</f>
        <v>0</v>
      </c>
      <c r="J80" s="531">
        <f t="shared" si="1391"/>
        <v>0</v>
      </c>
      <c r="K80" s="568">
        <f>2022!W68</f>
        <v>0</v>
      </c>
      <c r="L80" s="568"/>
      <c r="M80" s="568"/>
      <c r="N80" s="568"/>
      <c r="O80" s="568"/>
    </row>
    <row r="81" ht="47.25" customHeight="1">
      <c r="A81" s="561">
        <v>56</v>
      </c>
      <c r="B81" s="152" t="s">
        <v>424</v>
      </c>
      <c r="C81" s="566">
        <f>2022!B69</f>
        <v>100.23</v>
      </c>
      <c r="D81" s="585"/>
      <c r="E81" s="585"/>
      <c r="F81" s="567">
        <f>2022!O69</f>
        <v>0</v>
      </c>
      <c r="G81" s="586"/>
      <c r="H81" s="586"/>
      <c r="I81" s="566">
        <f>2022!R69</f>
        <v>0</v>
      </c>
      <c r="J81" s="531">
        <f t="shared" si="1391"/>
        <v>0</v>
      </c>
      <c r="K81" s="568">
        <f>2022!W69</f>
        <v>0</v>
      </c>
      <c r="L81" s="568"/>
      <c r="M81" s="568"/>
      <c r="N81" s="568"/>
      <c r="O81" s="568"/>
    </row>
    <row r="82" ht="51.75" customHeight="1">
      <c r="A82" s="561">
        <v>57</v>
      </c>
      <c r="B82" s="152" t="s">
        <v>425</v>
      </c>
      <c r="C82" s="566">
        <f>2022!B70</f>
        <v>285.87</v>
      </c>
      <c r="D82" s="585"/>
      <c r="E82" s="585"/>
      <c r="F82" s="567">
        <f>2022!O70</f>
        <v>0</v>
      </c>
      <c r="G82" s="586"/>
      <c r="H82" s="586"/>
      <c r="I82" s="566">
        <f>2022!R70</f>
        <v>0</v>
      </c>
      <c r="J82" s="531">
        <f t="shared" si="1391"/>
        <v>0</v>
      </c>
      <c r="K82" s="568">
        <f>2022!W70</f>
        <v>0</v>
      </c>
      <c r="L82" s="568"/>
      <c r="M82" s="568"/>
      <c r="N82" s="568"/>
      <c r="O82" s="568"/>
    </row>
    <row r="83" ht="63" customHeight="1">
      <c r="A83" s="561">
        <v>58</v>
      </c>
      <c r="B83" s="152" t="s">
        <v>426</v>
      </c>
      <c r="C83" s="566">
        <f>2022!B71</f>
        <v>75.650000000000006</v>
      </c>
      <c r="D83" s="585"/>
      <c r="E83" s="585"/>
      <c r="F83" s="567">
        <f>2022!O71</f>
        <v>0</v>
      </c>
      <c r="G83" s="586"/>
      <c r="H83" s="586"/>
      <c r="I83" s="566">
        <f>2022!R71</f>
        <v>0</v>
      </c>
      <c r="J83" s="531">
        <f t="shared" si="1391"/>
        <v>0</v>
      </c>
      <c r="K83" s="568">
        <f>2022!W71</f>
        <v>0</v>
      </c>
      <c r="L83" s="568"/>
      <c r="M83" s="568"/>
      <c r="N83" s="568"/>
      <c r="O83" s="568"/>
    </row>
    <row r="84" ht="49.5" customHeight="1">
      <c r="A84" s="561">
        <v>59</v>
      </c>
      <c r="B84" s="152" t="s">
        <v>427</v>
      </c>
      <c r="C84" s="566">
        <f>2022!B72</f>
        <v>35.140000000000001</v>
      </c>
      <c r="D84" s="585"/>
      <c r="E84" s="585"/>
      <c r="F84" s="567">
        <f>2022!O72</f>
        <v>0</v>
      </c>
      <c r="G84" s="586"/>
      <c r="H84" s="586"/>
      <c r="I84" s="566">
        <f>2022!R72</f>
        <v>0</v>
      </c>
      <c r="J84" s="531">
        <f t="shared" si="1391"/>
        <v>0</v>
      </c>
      <c r="K84" s="568">
        <f>2022!W72</f>
        <v>0</v>
      </c>
      <c r="L84" s="568"/>
      <c r="M84" s="568"/>
      <c r="N84" s="568"/>
      <c r="O84" s="568"/>
    </row>
    <row r="85" ht="47.25" customHeight="1">
      <c r="A85" s="561">
        <v>60</v>
      </c>
      <c r="B85" s="152" t="s">
        <v>428</v>
      </c>
      <c r="C85" s="566">
        <f>2022!B73</f>
        <v>9.9299999999999997</v>
      </c>
      <c r="D85" s="585"/>
      <c r="E85" s="585"/>
      <c r="F85" s="567">
        <f>2022!O73</f>
        <v>0</v>
      </c>
      <c r="G85" s="586"/>
      <c r="H85" s="586"/>
      <c r="I85" s="566">
        <f>2022!R73</f>
        <v>0</v>
      </c>
      <c r="J85" s="531">
        <f t="shared" si="1391"/>
        <v>0</v>
      </c>
      <c r="K85" s="568">
        <f>2022!W73</f>
        <v>0</v>
      </c>
      <c r="L85" s="568"/>
      <c r="M85" s="568"/>
      <c r="N85" s="568"/>
      <c r="O85" s="568"/>
    </row>
    <row r="86" ht="68.25" customHeight="1">
      <c r="A86" s="561">
        <v>61</v>
      </c>
      <c r="B86" s="152" t="s">
        <v>429</v>
      </c>
      <c r="C86" s="566">
        <f>2022!B74</f>
        <v>891.48000000000002</v>
      </c>
      <c r="D86" s="577"/>
      <c r="E86" s="577"/>
      <c r="F86" s="567">
        <f>2022!O74</f>
        <v>0</v>
      </c>
      <c r="G86" s="578"/>
      <c r="H86" s="578"/>
      <c r="I86" s="566">
        <f>2022!R74</f>
        <v>0</v>
      </c>
      <c r="J86" s="531">
        <f t="shared" si="1391"/>
        <v>0</v>
      </c>
      <c r="K86" s="568">
        <f>2022!W74</f>
        <v>0</v>
      </c>
      <c r="L86" s="568"/>
      <c r="M86" s="568"/>
      <c r="N86" s="568"/>
      <c r="O86" s="568"/>
    </row>
    <row r="87" ht="52.5" customHeight="1">
      <c r="A87" s="561">
        <v>62</v>
      </c>
      <c r="B87" s="582" t="s">
        <v>90</v>
      </c>
      <c r="C87" s="587">
        <f>2022!B75</f>
        <v>1406</v>
      </c>
      <c r="D87" s="567">
        <f>2022!M75</f>
        <v>0</v>
      </c>
      <c r="E87" s="567">
        <f>2022!N75</f>
        <v>0</v>
      </c>
      <c r="F87" s="567">
        <f>2022!O75</f>
        <v>0</v>
      </c>
      <c r="G87" s="566">
        <f>2022!P75</f>
        <v>0</v>
      </c>
      <c r="H87" s="566">
        <f>2022!Q75</f>
        <v>0</v>
      </c>
      <c r="I87" s="566">
        <f>2022!R75</f>
        <v>0</v>
      </c>
      <c r="J87" s="531">
        <f t="shared" si="1391"/>
        <v>0</v>
      </c>
      <c r="K87" s="568">
        <f>2022!W75</f>
        <v>0</v>
      </c>
      <c r="L87" s="568"/>
      <c r="M87" s="568"/>
      <c r="N87" s="568"/>
      <c r="O87" s="568"/>
    </row>
    <row r="88" ht="45.75" customHeight="1">
      <c r="A88" s="561">
        <v>63</v>
      </c>
      <c r="B88" s="588" t="s">
        <v>293</v>
      </c>
      <c r="C88" s="587">
        <f>2022!B76</f>
        <v>0</v>
      </c>
      <c r="D88" s="567">
        <f>2022!M76</f>
        <v>0</v>
      </c>
      <c r="E88" s="567">
        <f>2022!N76</f>
        <v>0</v>
      </c>
      <c r="F88" s="567">
        <f>2022!O76</f>
        <v>0</v>
      </c>
      <c r="G88" s="566">
        <f>2022!P76</f>
        <v>0</v>
      </c>
      <c r="H88" s="566">
        <f>2022!Q76</f>
        <v>0</v>
      </c>
      <c r="I88" s="566">
        <f>2022!R76</f>
        <v>0</v>
      </c>
      <c r="J88" s="531">
        <v>0</v>
      </c>
      <c r="K88" s="568">
        <f>2022!W76</f>
        <v>10</v>
      </c>
      <c r="L88" s="568"/>
      <c r="M88" s="568"/>
      <c r="N88" s="568"/>
      <c r="O88" s="568"/>
    </row>
    <row r="89" ht="45.75" customHeight="1">
      <c r="A89" s="561">
        <v>64</v>
      </c>
      <c r="B89" s="588" t="s">
        <v>293</v>
      </c>
      <c r="C89" s="587">
        <f>2022!B77</f>
        <v>0</v>
      </c>
      <c r="D89" s="567">
        <f>2022!M77</f>
        <v>0</v>
      </c>
      <c r="E89" s="567">
        <f>2022!N77</f>
        <v>0</v>
      </c>
      <c r="F89" s="567">
        <f>2022!O77</f>
        <v>0</v>
      </c>
      <c r="G89" s="566">
        <f>2022!P77</f>
        <v>0</v>
      </c>
      <c r="H89" s="566">
        <f>2022!Q77</f>
        <v>0</v>
      </c>
      <c r="I89" s="566">
        <f>2022!R77</f>
        <v>0</v>
      </c>
      <c r="J89" s="531">
        <v>0</v>
      </c>
      <c r="K89" s="568">
        <f>2022!W77</f>
        <v>9</v>
      </c>
      <c r="L89" s="568"/>
      <c r="M89" s="568"/>
      <c r="N89" s="568"/>
      <c r="O89" s="568"/>
    </row>
    <row r="90" ht="31.5">
      <c r="A90" s="561">
        <v>65</v>
      </c>
      <c r="B90" s="588" t="s">
        <v>293</v>
      </c>
      <c r="C90" s="587">
        <f>2022!B78</f>
        <v>0</v>
      </c>
      <c r="D90" s="567">
        <f>2022!M78</f>
        <v>0</v>
      </c>
      <c r="E90" s="567">
        <f>2022!N78</f>
        <v>0</v>
      </c>
      <c r="F90" s="567">
        <f>2022!O78</f>
        <v>0</v>
      </c>
      <c r="G90" s="566">
        <f>2022!P78</f>
        <v>0</v>
      </c>
      <c r="H90" s="566">
        <f>2022!Q78</f>
        <v>0</v>
      </c>
      <c r="I90" s="566">
        <f>2022!R78</f>
        <v>0</v>
      </c>
      <c r="J90" s="531">
        <v>0</v>
      </c>
      <c r="K90" s="568">
        <f>2022!W78</f>
        <v>81</v>
      </c>
      <c r="L90" s="568"/>
      <c r="M90" s="568"/>
      <c r="N90" s="568"/>
      <c r="O90" s="568"/>
    </row>
    <row r="91" ht="30" customHeight="1">
      <c r="A91" s="561"/>
      <c r="B91" s="122" t="s">
        <v>108</v>
      </c>
      <c r="C91" s="571"/>
      <c r="D91" s="570"/>
      <c r="E91" s="570"/>
      <c r="F91" s="570"/>
      <c r="G91" s="571"/>
      <c r="H91" s="571"/>
      <c r="I91" s="571"/>
      <c r="J91" s="531"/>
      <c r="K91" s="581"/>
      <c r="L91" s="568"/>
      <c r="M91" s="568"/>
      <c r="N91" s="568"/>
      <c r="O91" s="568"/>
    </row>
    <row r="92" ht="31.5">
      <c r="A92" s="611">
        <v>66</v>
      </c>
      <c r="B92" s="582" t="s">
        <v>118</v>
      </c>
      <c r="C92" s="587">
        <f>2022!B80</f>
        <v>1007.1</v>
      </c>
      <c r="D92" s="567">
        <f>2022!M80</f>
        <v>300</v>
      </c>
      <c r="E92" s="567">
        <f>2022!N80</f>
        <v>300</v>
      </c>
      <c r="F92" s="567">
        <f>2022!O80</f>
        <v>300</v>
      </c>
      <c r="G92" s="566">
        <f>2022!P80</f>
        <v>0.26936508164416606</v>
      </c>
      <c r="H92" s="566">
        <f>2022!Q80</f>
        <v>0.27881195882758752</v>
      </c>
      <c r="I92" s="566">
        <f>2022!R80</f>
        <v>0.29788501638367587</v>
      </c>
      <c r="J92" s="531">
        <f t="shared" si="1391"/>
        <v>26.666666666666668</v>
      </c>
      <c r="K92" s="568">
        <f>2022!W80</f>
        <v>80</v>
      </c>
      <c r="L92" s="563"/>
      <c r="M92" s="563"/>
      <c r="N92" s="563"/>
      <c r="O92" s="589"/>
    </row>
    <row r="93" ht="47.25">
      <c r="A93" s="611">
        <v>67</v>
      </c>
      <c r="B93" s="582" t="s">
        <v>308</v>
      </c>
      <c r="C93" s="566">
        <f>2022!B81</f>
        <v>559.5</v>
      </c>
      <c r="D93" s="567">
        <f>2022!M81</f>
        <v>206</v>
      </c>
      <c r="E93" s="567">
        <f>2022!N81</f>
        <v>200</v>
      </c>
      <c r="F93" s="567">
        <f>2022!O81</f>
        <v>171</v>
      </c>
      <c r="G93" s="566">
        <f>2022!P81</f>
        <v>0.36818588025022342</v>
      </c>
      <c r="H93" s="566">
        <f>2022!Q81</f>
        <v>0.35746201966041108</v>
      </c>
      <c r="I93" s="566">
        <f>2022!R81</f>
        <v>0.30563002680965146</v>
      </c>
      <c r="J93" s="531">
        <f t="shared" si="1391"/>
        <v>26.315789473684209</v>
      </c>
      <c r="K93" s="568">
        <f>2022!W81</f>
        <v>45</v>
      </c>
      <c r="L93" s="568"/>
      <c r="M93" s="568"/>
      <c r="N93" s="568"/>
      <c r="O93" s="568"/>
    </row>
    <row r="94" ht="66" customHeight="1">
      <c r="A94" s="611">
        <v>68</v>
      </c>
      <c r="B94" s="582" t="s">
        <v>117</v>
      </c>
      <c r="C94" s="566">
        <f>2022!B82</f>
        <v>26.699999999999999</v>
      </c>
      <c r="D94" s="567">
        <f>2022!M82</f>
        <v>25</v>
      </c>
      <c r="E94" s="567">
        <f>2022!N82</f>
        <v>25</v>
      </c>
      <c r="F94" s="567">
        <f>2022!O82</f>
        <v>23</v>
      </c>
      <c r="G94" s="566">
        <f>2022!P82</f>
        <v>0.93632956125982159</v>
      </c>
      <c r="H94" s="566">
        <f>2022!Q82</f>
        <v>0.93632956125982159</v>
      </c>
      <c r="I94" s="566">
        <f>2022!R82</f>
        <v>0.86142322097378277</v>
      </c>
      <c r="J94" s="531">
        <f t="shared" si="1391"/>
        <v>8.695652173913043</v>
      </c>
      <c r="K94" s="568">
        <f>2022!W82</f>
        <v>2</v>
      </c>
      <c r="L94" s="568"/>
      <c r="M94" s="568"/>
      <c r="N94" s="568"/>
      <c r="O94" s="568"/>
    </row>
    <row r="95" ht="31.5">
      <c r="A95" s="611">
        <v>69</v>
      </c>
      <c r="B95" s="582" t="s">
        <v>116</v>
      </c>
      <c r="C95" s="566">
        <f>2022!B83</f>
        <v>41.696399999999997</v>
      </c>
      <c r="D95" s="567">
        <f>2022!M83</f>
        <v>34</v>
      </c>
      <c r="E95" s="567">
        <f>2022!N83</f>
        <v>25</v>
      </c>
      <c r="F95" s="567">
        <f>2022!O83</f>
        <v>21</v>
      </c>
      <c r="G95" s="566">
        <f>2022!P83</f>
        <v>0.81339714403284147</v>
      </c>
      <c r="H95" s="566">
        <f>2022!Q83</f>
        <v>0.59679262212206874</v>
      </c>
      <c r="I95" s="566">
        <f>2022!R83</f>
        <v>0.50364060206636552</v>
      </c>
      <c r="J95" s="531">
        <f t="shared" si="1391"/>
        <v>28.571428571428569</v>
      </c>
      <c r="K95" s="568">
        <f>2022!W83</f>
        <v>6</v>
      </c>
      <c r="L95" s="568"/>
      <c r="M95" s="568"/>
      <c r="N95" s="568"/>
      <c r="O95" s="568"/>
    </row>
    <row r="96" ht="45.75" customHeight="1">
      <c r="A96" s="611">
        <v>70</v>
      </c>
      <c r="B96" s="582" t="s">
        <v>111</v>
      </c>
      <c r="C96" s="566">
        <f>2022!B84</f>
        <v>114.90000000000001</v>
      </c>
      <c r="D96" s="567">
        <f>2022!M84</f>
        <v>68</v>
      </c>
      <c r="E96" s="567">
        <f>2022!N84</f>
        <v>80</v>
      </c>
      <c r="F96" s="567">
        <f>2022!O84</f>
        <v>68</v>
      </c>
      <c r="G96" s="566">
        <f>2022!P84</f>
        <v>0.5732108368403489</v>
      </c>
      <c r="H96" s="566">
        <f>2022!Q84</f>
        <v>0.67410999019027296</v>
      </c>
      <c r="I96" s="566">
        <f>2022!R84</f>
        <v>0.5918189730200174</v>
      </c>
      <c r="J96" s="531">
        <f t="shared" si="1391"/>
        <v>22.058823529411764</v>
      </c>
      <c r="K96" s="568">
        <f>2022!W84</f>
        <v>15</v>
      </c>
      <c r="L96" s="568"/>
      <c r="M96" s="568"/>
      <c r="N96" s="568"/>
      <c r="O96" s="568"/>
    </row>
    <row r="97" ht="51" customHeight="1">
      <c r="A97" s="611">
        <v>71</v>
      </c>
      <c r="B97" s="582" t="s">
        <v>309</v>
      </c>
      <c r="C97" s="566">
        <f>2022!B85</f>
        <v>78.599999999999994</v>
      </c>
      <c r="D97" s="567">
        <f>2022!M85</f>
        <v>47</v>
      </c>
      <c r="E97" s="567">
        <f>2022!N85</f>
        <v>55</v>
      </c>
      <c r="F97" s="567">
        <f>2022!O85</f>
        <v>39</v>
      </c>
      <c r="G97" s="566">
        <f>2022!P85</f>
        <v>0.55826105994842568</v>
      </c>
      <c r="H97" s="566">
        <f>2022!Q85</f>
        <v>0.65328421908858325</v>
      </c>
      <c r="I97" s="566">
        <f>2022!R85</f>
        <v>0.49618320610687028</v>
      </c>
      <c r="J97" s="531">
        <f t="shared" si="1391"/>
        <v>25.641025641025639</v>
      </c>
      <c r="K97" s="568">
        <f>2022!W85</f>
        <v>10</v>
      </c>
      <c r="L97" s="568"/>
      <c r="M97" s="568"/>
      <c r="N97" s="568"/>
      <c r="O97" s="568"/>
    </row>
    <row r="98" ht="48.75" customHeight="1">
      <c r="A98" s="611">
        <v>72</v>
      </c>
      <c r="B98" s="582" t="s">
        <v>310</v>
      </c>
      <c r="C98" s="566">
        <f>2022!B86</f>
        <v>167.19999999999999</v>
      </c>
      <c r="D98" s="567">
        <f>2022!M86</f>
        <v>100</v>
      </c>
      <c r="E98" s="567">
        <f>2022!N86</f>
        <v>100</v>
      </c>
      <c r="F98" s="567">
        <f>2022!O86</f>
        <v>83</v>
      </c>
      <c r="G98" s="566">
        <f>2022!P86</f>
        <v>0.54074516822871299</v>
      </c>
      <c r="H98" s="566">
        <f>2022!Q86</f>
        <v>0.54074516822871299</v>
      </c>
      <c r="I98" s="566">
        <f>2022!R86</f>
        <v>0.49641148325358853</v>
      </c>
      <c r="J98" s="531">
        <f t="shared" si="1391"/>
        <v>18.072289156626507</v>
      </c>
      <c r="K98" s="568">
        <f>2022!W86</f>
        <v>15</v>
      </c>
      <c r="L98" s="568"/>
      <c r="M98" s="568"/>
      <c r="N98" s="568"/>
      <c r="O98" s="568"/>
    </row>
    <row r="99" ht="31.5">
      <c r="A99" s="611">
        <v>73</v>
      </c>
      <c r="B99" s="582" t="s">
        <v>115</v>
      </c>
      <c r="C99" s="566">
        <f>2022!B87</f>
        <v>40.045999999999999</v>
      </c>
      <c r="D99" s="567">
        <f>2022!M87</f>
        <v>0</v>
      </c>
      <c r="E99" s="567">
        <f>2022!N87</f>
        <v>0</v>
      </c>
      <c r="F99" s="567">
        <f>2022!O87</f>
        <v>0</v>
      </c>
      <c r="G99" s="566">
        <f>2022!P87</f>
        <v>0</v>
      </c>
      <c r="H99" s="566">
        <f>2022!Q87</f>
        <v>0</v>
      </c>
      <c r="I99" s="566">
        <f>2022!R87</f>
        <v>0</v>
      </c>
      <c r="J99" s="531">
        <f t="shared" si="1391"/>
        <v>0</v>
      </c>
      <c r="K99" s="568">
        <f>2022!W87</f>
        <v>0</v>
      </c>
      <c r="L99" s="568"/>
      <c r="M99" s="568"/>
      <c r="N99" s="568"/>
      <c r="O99" s="568"/>
    </row>
    <row r="100" ht="36" customHeight="1">
      <c r="A100" s="611">
        <v>74</v>
      </c>
      <c r="B100" s="582" t="s">
        <v>110</v>
      </c>
      <c r="C100" s="566">
        <f>2022!B88</f>
        <v>83.5</v>
      </c>
      <c r="D100" s="567">
        <f>2022!M88</f>
        <v>25</v>
      </c>
      <c r="E100" s="567">
        <f>2022!N88</f>
        <v>26</v>
      </c>
      <c r="F100" s="567">
        <f>2022!O88</f>
        <v>26</v>
      </c>
      <c r="G100" s="566">
        <f>2022!P88</f>
        <v>0.29592801854390738</v>
      </c>
      <c r="H100" s="566">
        <f>2022!Q88</f>
        <v>0.30959751084426906</v>
      </c>
      <c r="I100" s="566">
        <f>2022!R88</f>
        <v>0.31137724550898205</v>
      </c>
      <c r="J100" s="531">
        <f t="shared" si="1391"/>
        <v>26.923076923076923</v>
      </c>
      <c r="K100" s="568">
        <f>2022!W88</f>
        <v>7</v>
      </c>
      <c r="L100" s="568"/>
      <c r="M100" s="568"/>
      <c r="N100" s="568"/>
      <c r="O100" s="568"/>
    </row>
    <row r="101" ht="30.75" customHeight="1">
      <c r="A101" s="611">
        <v>75</v>
      </c>
      <c r="B101" s="582" t="s">
        <v>114</v>
      </c>
      <c r="C101" s="566">
        <f>2022!B89</f>
        <v>37.700000000000003</v>
      </c>
      <c r="D101" s="567">
        <f>2022!M89</f>
        <v>0</v>
      </c>
      <c r="E101" s="567">
        <f>2022!N89</f>
        <v>15</v>
      </c>
      <c r="F101" s="567">
        <f>2022!O89</f>
        <v>18</v>
      </c>
      <c r="G101" s="566">
        <f>2022!P89</f>
        <v>0</v>
      </c>
      <c r="H101" s="566">
        <f>2022!Q89</f>
        <v>0.39749840936343606</v>
      </c>
      <c r="I101" s="566">
        <f>2022!R89</f>
        <v>0.47745358090185674</v>
      </c>
      <c r="J101" s="531">
        <f t="shared" si="1391"/>
        <v>27.777777777777779</v>
      </c>
      <c r="K101" s="568">
        <f>2022!W89</f>
        <v>5</v>
      </c>
      <c r="L101" s="568"/>
      <c r="M101" s="568"/>
      <c r="N101" s="568"/>
      <c r="O101" s="568"/>
    </row>
    <row r="102" ht="32.25" customHeight="1">
      <c r="A102" s="611">
        <v>76</v>
      </c>
      <c r="B102" s="588" t="s">
        <v>293</v>
      </c>
      <c r="C102" s="566">
        <f>2022!B90</f>
        <v>0</v>
      </c>
      <c r="D102" s="567">
        <f>2022!M90</f>
        <v>0</v>
      </c>
      <c r="E102" s="567">
        <f>2022!N90</f>
        <v>0</v>
      </c>
      <c r="F102" s="567">
        <f>2022!O90</f>
        <v>0</v>
      </c>
      <c r="G102" s="566">
        <f>2022!P90</f>
        <v>0</v>
      </c>
      <c r="H102" s="566">
        <f>2022!Q90</f>
        <v>0</v>
      </c>
      <c r="I102" s="566">
        <f>2022!R90</f>
        <v>0</v>
      </c>
      <c r="J102" s="531"/>
      <c r="K102" s="568">
        <f>2022!W90</f>
        <v>10</v>
      </c>
      <c r="L102" s="568"/>
      <c r="M102" s="568"/>
      <c r="N102" s="568"/>
      <c r="O102" s="568"/>
    </row>
    <row r="103" ht="17.25" customHeight="1">
      <c r="A103" s="562"/>
      <c r="B103" s="122" t="s">
        <v>119</v>
      </c>
      <c r="C103" s="571"/>
      <c r="D103" s="570"/>
      <c r="E103" s="570"/>
      <c r="F103" s="570"/>
      <c r="G103" s="571"/>
      <c r="H103" s="571"/>
      <c r="I103" s="571"/>
      <c r="J103" s="584"/>
      <c r="K103" s="581"/>
      <c r="L103" s="563"/>
      <c r="M103" s="563"/>
      <c r="N103" s="563"/>
      <c r="O103" s="589"/>
    </row>
    <row r="104" ht="35.25" customHeight="1">
      <c r="A104" s="561">
        <v>77</v>
      </c>
      <c r="B104" s="582" t="s">
        <v>126</v>
      </c>
      <c r="C104" s="566">
        <f>2022!B92</f>
        <v>1493.5999999999999</v>
      </c>
      <c r="D104" s="567">
        <f>2022!M92</f>
        <v>278</v>
      </c>
      <c r="E104" s="567">
        <f>2022!N92</f>
        <v>285</v>
      </c>
      <c r="F104" s="567">
        <f>2022!O92</f>
        <v>299</v>
      </c>
      <c r="G104" s="566">
        <f>2022!P92</f>
        <v>0.18612772367089192</v>
      </c>
      <c r="H104" s="566">
        <f>2022!Q92</f>
        <v>0.19081439297195754</v>
      </c>
      <c r="I104" s="566">
        <f>2022!R92</f>
        <v>0.20018746652383504</v>
      </c>
      <c r="J104" s="531">
        <f t="shared" ref="J104:J167" si="1392">IF(K104&gt;0,K104/F104*100,0)</f>
        <v>29.096989966555181</v>
      </c>
      <c r="K104" s="568">
        <f>2022!W92</f>
        <v>87</v>
      </c>
      <c r="L104" s="568"/>
      <c r="M104" s="568"/>
      <c r="N104" s="568"/>
      <c r="O104" s="568"/>
    </row>
    <row r="105" ht="35.25" customHeight="1">
      <c r="A105" s="561">
        <v>78</v>
      </c>
      <c r="B105" s="155" t="s">
        <v>430</v>
      </c>
      <c r="C105" s="566">
        <f>2022!B93</f>
        <v>438.69999999999999</v>
      </c>
      <c r="D105" s="575">
        <f>2022!M93</f>
        <v>551</v>
      </c>
      <c r="E105" s="575">
        <f>2022!N93</f>
        <v>469</v>
      </c>
      <c r="F105" s="567">
        <f>2022!O93</f>
        <v>83</v>
      </c>
      <c r="G105" s="576">
        <f>2022!P93</f>
        <v>0.19850749261785486</v>
      </c>
      <c r="H105" s="576">
        <f>2022!Q93</f>
        <v>0.16896554271828298</v>
      </c>
      <c r="I105" s="566">
        <f>2022!R93</f>
        <v>0.1891953498974242</v>
      </c>
      <c r="J105" s="531">
        <f t="shared" si="1392"/>
        <v>28.915662650602407</v>
      </c>
      <c r="K105" s="568">
        <f>2022!W93</f>
        <v>24</v>
      </c>
      <c r="L105" s="568"/>
      <c r="M105" s="568"/>
      <c r="N105" s="568"/>
      <c r="O105" s="568"/>
    </row>
    <row r="106" ht="35.25" customHeight="1">
      <c r="A106" s="561">
        <v>79</v>
      </c>
      <c r="B106" s="155" t="s">
        <v>431</v>
      </c>
      <c r="C106" s="566">
        <f>2022!B94</f>
        <v>537.20000000000005</v>
      </c>
      <c r="D106" s="585"/>
      <c r="E106" s="585"/>
      <c r="F106" s="567">
        <f>2022!O94</f>
        <v>102</v>
      </c>
      <c r="G106" s="586"/>
      <c r="H106" s="586"/>
      <c r="I106" s="566">
        <f>2022!R94</f>
        <v>0.18987341772151897</v>
      </c>
      <c r="J106" s="531">
        <f t="shared" si="1392"/>
        <v>24.509803921568626</v>
      </c>
      <c r="K106" s="568">
        <f>2022!W94</f>
        <v>25</v>
      </c>
      <c r="L106" s="568"/>
      <c r="M106" s="568"/>
      <c r="N106" s="568"/>
      <c r="O106" s="568"/>
    </row>
    <row r="107" ht="35.25" customHeight="1">
      <c r="A107" s="561">
        <v>80</v>
      </c>
      <c r="B107" s="155" t="s">
        <v>432</v>
      </c>
      <c r="C107" s="566">
        <f>2022!B95</f>
        <v>140</v>
      </c>
      <c r="D107" s="585"/>
      <c r="E107" s="585"/>
      <c r="F107" s="567">
        <f>2022!O95</f>
        <v>26</v>
      </c>
      <c r="G107" s="586"/>
      <c r="H107" s="586"/>
      <c r="I107" s="566">
        <f>2022!R95</f>
        <v>0.18571428571428572</v>
      </c>
      <c r="J107" s="531">
        <f t="shared" si="1392"/>
        <v>26.923076923076923</v>
      </c>
      <c r="K107" s="568">
        <f>2022!W95</f>
        <v>7</v>
      </c>
      <c r="L107" s="568"/>
      <c r="M107" s="568"/>
      <c r="N107" s="568"/>
      <c r="O107" s="568"/>
    </row>
    <row r="108" ht="35.25" customHeight="1">
      <c r="A108" s="561">
        <v>81</v>
      </c>
      <c r="B108" s="155" t="s">
        <v>433</v>
      </c>
      <c r="C108" s="566">
        <f>2022!B96</f>
        <v>1100</v>
      </c>
      <c r="D108" s="585"/>
      <c r="E108" s="585"/>
      <c r="F108" s="567">
        <f>2022!O96</f>
        <v>209</v>
      </c>
      <c r="G108" s="586"/>
      <c r="H108" s="586"/>
      <c r="I108" s="566">
        <f>2022!R96</f>
        <v>0.19</v>
      </c>
      <c r="J108" s="531">
        <f t="shared" si="1392"/>
        <v>14.832535885167463</v>
      </c>
      <c r="K108" s="568">
        <f>2022!W96</f>
        <v>31</v>
      </c>
      <c r="L108" s="568"/>
      <c r="M108" s="568"/>
      <c r="N108" s="568"/>
      <c r="O108" s="568"/>
    </row>
    <row r="109" ht="35.25" customHeight="1">
      <c r="A109" s="561">
        <v>82</v>
      </c>
      <c r="B109" s="155" t="s">
        <v>434</v>
      </c>
      <c r="C109" s="566">
        <f>2022!B97</f>
        <v>310.89999999999998</v>
      </c>
      <c r="D109" s="585"/>
      <c r="E109" s="585"/>
      <c r="F109" s="567">
        <f>2022!O97</f>
        <v>59</v>
      </c>
      <c r="G109" s="586"/>
      <c r="H109" s="586"/>
      <c r="I109" s="566">
        <f>2022!R97</f>
        <v>0.18977163074943712</v>
      </c>
      <c r="J109" s="531">
        <f t="shared" si="1392"/>
        <v>25.423728813559322</v>
      </c>
      <c r="K109" s="568">
        <f>2022!W97</f>
        <v>15</v>
      </c>
      <c r="L109" s="568"/>
      <c r="M109" s="568"/>
      <c r="N109" s="568"/>
      <c r="O109" s="568"/>
    </row>
    <row r="110" ht="35.25" customHeight="1">
      <c r="A110" s="561">
        <v>83</v>
      </c>
      <c r="B110" s="155" t="s">
        <v>435</v>
      </c>
      <c r="C110" s="566">
        <f>2022!B98</f>
        <v>75.200000000000003</v>
      </c>
      <c r="D110" s="577"/>
      <c r="E110" s="577"/>
      <c r="F110" s="567">
        <f>2022!O98</f>
        <v>14</v>
      </c>
      <c r="G110" s="578"/>
      <c r="H110" s="578"/>
      <c r="I110" s="566">
        <f>2022!R98</f>
        <v>0.18617021276595744</v>
      </c>
      <c r="J110" s="531">
        <f t="shared" si="1392"/>
        <v>28.571428571428569</v>
      </c>
      <c r="K110" s="568">
        <f>2022!W98</f>
        <v>4</v>
      </c>
      <c r="L110" s="568"/>
      <c r="M110" s="568"/>
      <c r="N110" s="568"/>
      <c r="O110" s="568"/>
    </row>
    <row r="111" ht="35.25" customHeight="1">
      <c r="A111" s="561">
        <v>84</v>
      </c>
      <c r="B111" s="588" t="s">
        <v>293</v>
      </c>
      <c r="C111" s="566">
        <f>2022!B99</f>
        <v>0</v>
      </c>
      <c r="D111" s="567">
        <f>2022!M99</f>
        <v>0</v>
      </c>
      <c r="E111" s="567">
        <f>2022!N99</f>
        <v>0</v>
      </c>
      <c r="F111" s="567">
        <f>2022!O99</f>
        <v>0</v>
      </c>
      <c r="G111" s="566">
        <f>2022!P99</f>
        <v>0</v>
      </c>
      <c r="H111" s="566">
        <f>2022!Q99</f>
        <v>0</v>
      </c>
      <c r="I111" s="566">
        <f>2022!R99</f>
        <v>0</v>
      </c>
      <c r="J111" s="531">
        <v>0</v>
      </c>
      <c r="K111" s="568">
        <f>2022!W99</f>
        <v>2</v>
      </c>
      <c r="L111" s="568"/>
      <c r="M111" s="568"/>
      <c r="N111" s="568"/>
      <c r="O111" s="568"/>
    </row>
    <row r="112" ht="17.25" customHeight="1">
      <c r="A112" s="562"/>
      <c r="B112" s="122" t="s">
        <v>127</v>
      </c>
      <c r="C112" s="571"/>
      <c r="D112" s="570"/>
      <c r="E112" s="570"/>
      <c r="F112" s="570"/>
      <c r="G112" s="571"/>
      <c r="H112" s="571"/>
      <c r="I112" s="571"/>
      <c r="J112" s="584"/>
      <c r="K112" s="581"/>
      <c r="L112" s="563"/>
      <c r="M112" s="563"/>
      <c r="N112" s="563"/>
      <c r="O112" s="589"/>
    </row>
    <row r="113" ht="31.5">
      <c r="A113" s="561">
        <v>85</v>
      </c>
      <c r="B113" s="582" t="s">
        <v>129</v>
      </c>
      <c r="C113" s="566">
        <f>2022!B101</f>
        <v>384.80000000000001</v>
      </c>
      <c r="D113" s="567">
        <f>2022!M101</f>
        <v>97</v>
      </c>
      <c r="E113" s="567">
        <f>2022!N101</f>
        <v>115</v>
      </c>
      <c r="F113" s="567">
        <f>2022!O101</f>
        <v>121</v>
      </c>
      <c r="G113" s="566">
        <f>2022!P101</f>
        <v>0.25955955745876785</v>
      </c>
      <c r="H113" s="566">
        <f>2022!Q101</f>
        <v>0.29887985883408841</v>
      </c>
      <c r="I113" s="566">
        <f>2022!R101</f>
        <v>0.31444906444906445</v>
      </c>
      <c r="J113" s="531">
        <f t="shared" si="1392"/>
        <v>29.75206611570248</v>
      </c>
      <c r="K113" s="568">
        <f>2022!W101</f>
        <v>36</v>
      </c>
      <c r="L113" s="568"/>
      <c r="M113" s="568"/>
      <c r="N113" s="568"/>
      <c r="O113" s="568"/>
    </row>
    <row r="114" ht="51.75" customHeight="1">
      <c r="A114" s="561">
        <v>86</v>
      </c>
      <c r="B114" s="591" t="s">
        <v>128</v>
      </c>
      <c r="C114" s="576">
        <f>2022!B102</f>
        <v>396.19999999999999</v>
      </c>
      <c r="D114" s="575">
        <f>2022!M102</f>
        <v>23</v>
      </c>
      <c r="E114" s="575">
        <f>2022!N102</f>
        <v>55</v>
      </c>
      <c r="F114" s="575">
        <f>2022!O102</f>
        <v>77</v>
      </c>
      <c r="G114" s="576">
        <f>2022!P102</f>
        <v>5.758638044937249e-002</v>
      </c>
      <c r="H114" s="576">
        <f>2022!Q102</f>
        <v>0.13787915927252342</v>
      </c>
      <c r="I114" s="576">
        <f>2022!R102</f>
        <v>0.19434628975265017</v>
      </c>
      <c r="J114" s="531">
        <f t="shared" si="1392"/>
        <v>29.870129870129869</v>
      </c>
      <c r="K114" s="593">
        <f>2022!W102</f>
        <v>23</v>
      </c>
      <c r="L114" s="568"/>
      <c r="M114" s="568"/>
      <c r="N114" s="568"/>
      <c r="O114" s="568"/>
    </row>
    <row r="115" ht="17.25" customHeight="1">
      <c r="A115" s="562"/>
      <c r="B115" s="122" t="s">
        <v>130</v>
      </c>
      <c r="C115" s="571"/>
      <c r="D115" s="570"/>
      <c r="E115" s="570"/>
      <c r="F115" s="570"/>
      <c r="G115" s="571"/>
      <c r="H115" s="571"/>
      <c r="I115" s="571"/>
      <c r="J115" s="584"/>
      <c r="K115" s="581"/>
      <c r="L115" s="563"/>
      <c r="M115" s="563"/>
      <c r="N115" s="563"/>
      <c r="O115" s="589"/>
    </row>
    <row r="116" ht="46.5" customHeight="1">
      <c r="A116" s="561">
        <v>87</v>
      </c>
      <c r="B116" s="595" t="s">
        <v>134</v>
      </c>
      <c r="C116" s="578">
        <f>2022!B104</f>
        <v>597.84699999999998</v>
      </c>
      <c r="D116" s="577">
        <f>2022!M104</f>
        <v>30</v>
      </c>
      <c r="E116" s="577">
        <f>2022!N104</f>
        <v>180</v>
      </c>
      <c r="F116" s="577">
        <f>2022!O104</f>
        <v>0</v>
      </c>
      <c r="G116" s="578">
        <f>2022!P104</f>
        <v>4.9944479037788397e-002</v>
      </c>
      <c r="H116" s="578">
        <f>2022!Q104</f>
        <v>0.29966687422673038</v>
      </c>
      <c r="I116" s="578">
        <f>2022!R104</f>
        <v>0</v>
      </c>
      <c r="J116" s="531">
        <f t="shared" si="1392"/>
        <v>0</v>
      </c>
      <c r="K116" s="597">
        <f>2022!W104</f>
        <v>0</v>
      </c>
      <c r="L116" s="568"/>
      <c r="M116" s="568"/>
      <c r="N116" s="568"/>
      <c r="O116" s="568"/>
    </row>
    <row r="117" ht="69" customHeight="1">
      <c r="A117" s="561">
        <v>88</v>
      </c>
      <c r="B117" s="152" t="s">
        <v>436</v>
      </c>
      <c r="C117" s="578">
        <f>2022!B105</f>
        <v>84.5</v>
      </c>
      <c r="D117" s="575">
        <f>2022!M105</f>
        <v>75</v>
      </c>
      <c r="E117" s="575">
        <f>2022!N105</f>
        <v>75</v>
      </c>
      <c r="F117" s="577">
        <f>2022!O105</f>
        <v>30</v>
      </c>
      <c r="G117" s="576">
        <f>2022!P105</f>
        <v>0.18698578623467796</v>
      </c>
      <c r="H117" s="576">
        <f>2022!Q105</f>
        <v>0.18656716417910449</v>
      </c>
      <c r="I117" s="578">
        <f>2022!R105</f>
        <v>0.35502958579881655</v>
      </c>
      <c r="J117" s="531">
        <f t="shared" si="1392"/>
        <v>20</v>
      </c>
      <c r="K117" s="597">
        <f>2022!W105</f>
        <v>6</v>
      </c>
      <c r="L117" s="568"/>
      <c r="M117" s="568"/>
      <c r="N117" s="568"/>
      <c r="O117" s="568"/>
    </row>
    <row r="118" ht="64.5" customHeight="1">
      <c r="A118" s="561">
        <v>89</v>
      </c>
      <c r="B118" s="152" t="s">
        <v>437</v>
      </c>
      <c r="C118" s="578">
        <f>2022!B106</f>
        <v>70</v>
      </c>
      <c r="D118" s="585"/>
      <c r="E118" s="585"/>
      <c r="F118" s="577">
        <f>2022!O106</f>
        <v>30</v>
      </c>
      <c r="G118" s="586"/>
      <c r="H118" s="586"/>
      <c r="I118" s="578">
        <f>2022!R106</f>
        <v>0.42857142857142855</v>
      </c>
      <c r="J118" s="531">
        <f t="shared" si="1392"/>
        <v>20</v>
      </c>
      <c r="K118" s="597">
        <f>2022!W106</f>
        <v>6</v>
      </c>
      <c r="L118" s="568"/>
      <c r="M118" s="568"/>
      <c r="N118" s="568"/>
      <c r="O118" s="568"/>
    </row>
    <row r="119" ht="63" customHeight="1">
      <c r="A119" s="561">
        <v>90</v>
      </c>
      <c r="B119" s="152" t="s">
        <v>438</v>
      </c>
      <c r="C119" s="566">
        <f>2022!B107</f>
        <v>247.5</v>
      </c>
      <c r="D119" s="577"/>
      <c r="E119" s="577"/>
      <c r="F119" s="567">
        <f>2022!O107</f>
        <v>15</v>
      </c>
      <c r="G119" s="578"/>
      <c r="H119" s="578"/>
      <c r="I119" s="566">
        <f>2022!R107</f>
        <v>6.0606060606060608e-002</v>
      </c>
      <c r="J119" s="531">
        <f t="shared" si="1392"/>
        <v>20</v>
      </c>
      <c r="K119" s="568">
        <f>2022!W107</f>
        <v>3</v>
      </c>
      <c r="L119" s="568"/>
      <c r="M119" s="568"/>
      <c r="N119" s="568"/>
      <c r="O119" s="568"/>
    </row>
    <row r="120" ht="48.75" customHeight="1">
      <c r="A120" s="561">
        <v>91</v>
      </c>
      <c r="B120" s="152" t="s">
        <v>439</v>
      </c>
      <c r="C120" s="566">
        <f>2022!B108</f>
        <v>564.60000000000002</v>
      </c>
      <c r="D120" s="575">
        <f>2022!M108</f>
        <v>1378</v>
      </c>
      <c r="E120" s="575">
        <f>2022!N108</f>
        <v>1239</v>
      </c>
      <c r="F120" s="567">
        <f>2022!O108</f>
        <v>252</v>
      </c>
      <c r="G120" s="576">
        <f>2022!P108</f>
        <v>0.40029511393254491</v>
      </c>
      <c r="H120" s="576">
        <f>2022!Q108</f>
        <v>0.35991701463165687</v>
      </c>
      <c r="I120" s="566">
        <f>2022!R108</f>
        <v>0.44633368756641867</v>
      </c>
      <c r="J120" s="531">
        <f t="shared" si="1392"/>
        <v>14.682539682539684</v>
      </c>
      <c r="K120" s="568">
        <f>2022!W108</f>
        <v>37</v>
      </c>
      <c r="L120" s="568"/>
      <c r="M120" s="568"/>
      <c r="N120" s="568"/>
      <c r="O120" s="568"/>
    </row>
    <row r="121" ht="38.25" customHeight="1">
      <c r="A121" s="561">
        <v>92</v>
      </c>
      <c r="B121" s="152" t="s">
        <v>440</v>
      </c>
      <c r="C121" s="587">
        <f>2022!B109</f>
        <v>2437.1999999999998</v>
      </c>
      <c r="D121" s="577"/>
      <c r="E121" s="577"/>
      <c r="F121" s="567">
        <f>2022!O109</f>
        <v>1008</v>
      </c>
      <c r="G121" s="578"/>
      <c r="H121" s="578"/>
      <c r="I121" s="566">
        <f>2022!R109</f>
        <v>0.41358936484490399</v>
      </c>
      <c r="J121" s="531">
        <f t="shared" si="1392"/>
        <v>4.9603174603174605</v>
      </c>
      <c r="K121" s="568">
        <f>2022!W109</f>
        <v>50</v>
      </c>
      <c r="L121" s="568"/>
      <c r="M121" s="568"/>
      <c r="N121" s="568"/>
      <c r="O121" s="568"/>
    </row>
    <row r="122" ht="17.25" customHeight="1">
      <c r="A122" s="562"/>
      <c r="B122" s="122" t="s">
        <v>137</v>
      </c>
      <c r="C122" s="571"/>
      <c r="D122" s="570"/>
      <c r="E122" s="570"/>
      <c r="F122" s="570"/>
      <c r="G122" s="571"/>
      <c r="H122" s="571"/>
      <c r="I122" s="571"/>
      <c r="J122" s="584"/>
      <c r="K122" s="581"/>
      <c r="L122" s="563"/>
      <c r="M122" s="563"/>
      <c r="N122" s="563"/>
      <c r="O122" s="589"/>
    </row>
    <row r="123" ht="39.75" customHeight="1">
      <c r="A123" s="611">
        <v>93</v>
      </c>
      <c r="B123" s="162" t="s">
        <v>441</v>
      </c>
      <c r="C123" s="566">
        <f>2022!B111</f>
        <v>6.7999999999999998</v>
      </c>
      <c r="D123" s="575">
        <f>2022!M111</f>
        <v>0</v>
      </c>
      <c r="E123" s="575">
        <f>2022!N111</f>
        <v>30</v>
      </c>
      <c r="F123" s="567">
        <f>2022!O111</f>
        <v>0</v>
      </c>
      <c r="G123" s="576">
        <f>2022!P111</f>
        <v>0</v>
      </c>
      <c r="H123" s="576">
        <f>2022!Q111</f>
        <v>0.17285585911361259</v>
      </c>
      <c r="I123" s="566">
        <f>2022!R111</f>
        <v>0</v>
      </c>
      <c r="J123" s="531">
        <f t="shared" si="1392"/>
        <v>0</v>
      </c>
      <c r="K123" s="568">
        <f>2022!W111</f>
        <v>0</v>
      </c>
      <c r="L123" s="579"/>
      <c r="M123" s="579"/>
      <c r="N123" s="579"/>
      <c r="O123" s="579"/>
    </row>
    <row r="124" ht="47.25">
      <c r="A124" s="611">
        <v>94</v>
      </c>
      <c r="B124" s="154" t="s">
        <v>442</v>
      </c>
      <c r="C124" s="587">
        <f>2022!B112</f>
        <v>166.57499999999999</v>
      </c>
      <c r="D124" s="577"/>
      <c r="E124" s="577"/>
      <c r="F124" s="567">
        <f>2022!O112</f>
        <v>30</v>
      </c>
      <c r="G124" s="578"/>
      <c r="H124" s="578"/>
      <c r="I124" s="566">
        <f>2022!R112</f>
        <v>0.18009905447996399</v>
      </c>
      <c r="J124" s="531">
        <f t="shared" si="1392"/>
        <v>30</v>
      </c>
      <c r="K124" s="568">
        <f>2022!W112</f>
        <v>9</v>
      </c>
      <c r="L124" s="568"/>
      <c r="M124" s="568"/>
      <c r="N124" s="568"/>
      <c r="O124" s="568"/>
    </row>
    <row r="125" ht="47.25">
      <c r="A125" s="611">
        <v>95</v>
      </c>
      <c r="B125" s="582" t="s">
        <v>315</v>
      </c>
      <c r="C125" s="587">
        <f>2022!B113</f>
        <v>1572.825</v>
      </c>
      <c r="D125" s="567">
        <f>2022!M113</f>
        <v>417</v>
      </c>
      <c r="E125" s="567">
        <f>2022!N113</f>
        <v>420</v>
      </c>
      <c r="F125" s="567">
        <f>2022!O113</f>
        <v>400</v>
      </c>
      <c r="G125" s="566">
        <f>2022!P113</f>
        <v>0.2397102815890445</v>
      </c>
      <c r="H125" s="566">
        <f>2022!Q113</f>
        <v>0.26703543816943381</v>
      </c>
      <c r="I125" s="566">
        <f>2022!R113</f>
        <v>0.25431945702795922</v>
      </c>
      <c r="J125" s="531">
        <f t="shared" si="1392"/>
        <v>11.25</v>
      </c>
      <c r="K125" s="568">
        <f>2022!W113</f>
        <v>45</v>
      </c>
      <c r="L125" s="563"/>
      <c r="M125" s="563"/>
      <c r="N125" s="563"/>
      <c r="O125" s="589"/>
    </row>
    <row r="126" ht="15.75">
      <c r="A126" s="561"/>
      <c r="B126" s="122" t="s">
        <v>141</v>
      </c>
      <c r="C126" s="571"/>
      <c r="D126" s="570"/>
      <c r="E126" s="570"/>
      <c r="F126" s="570"/>
      <c r="G126" s="571"/>
      <c r="H126" s="571"/>
      <c r="I126" s="571"/>
      <c r="J126" s="531"/>
      <c r="K126" s="581"/>
      <c r="L126" s="568"/>
      <c r="M126" s="568"/>
      <c r="N126" s="568"/>
      <c r="O126" s="568"/>
    </row>
    <row r="127" ht="50.25" customHeight="1">
      <c r="A127" s="561">
        <v>96</v>
      </c>
      <c r="B127" s="582" t="s">
        <v>142</v>
      </c>
      <c r="C127" s="566">
        <f>2022!B115</f>
        <v>867</v>
      </c>
      <c r="D127" s="567">
        <f>2022!M115</f>
        <v>163</v>
      </c>
      <c r="E127" s="567">
        <f>2022!N115</f>
        <v>154</v>
      </c>
      <c r="F127" s="567">
        <f>2022!O115</f>
        <v>156</v>
      </c>
      <c r="G127" s="566">
        <f>2022!P115</f>
        <v>0.16059113300492611</v>
      </c>
      <c r="H127" s="566">
        <f>2022!Q115</f>
        <v>0.15172413793103448</v>
      </c>
      <c r="I127" s="566">
        <f>2022!R115</f>
        <v>0.17993079584775087</v>
      </c>
      <c r="J127" s="531">
        <f t="shared" si="1392"/>
        <v>25</v>
      </c>
      <c r="K127" s="568">
        <f>2022!W115</f>
        <v>39</v>
      </c>
      <c r="L127" s="568"/>
      <c r="M127" s="568"/>
      <c r="N127" s="568"/>
      <c r="O127" s="568"/>
    </row>
    <row r="128" ht="32.25" customHeight="1">
      <c r="A128" s="561">
        <v>97</v>
      </c>
      <c r="B128" s="582" t="s">
        <v>316</v>
      </c>
      <c r="C128" s="566">
        <f>2022!B116</f>
        <v>385.19600000000003</v>
      </c>
      <c r="D128" s="567">
        <f>2022!M116</f>
        <v>95</v>
      </c>
      <c r="E128" s="567">
        <f>2022!N116</f>
        <v>120</v>
      </c>
      <c r="F128" s="567">
        <f>2022!O116</f>
        <v>120</v>
      </c>
      <c r="G128" s="566">
        <f>2022!P116</f>
        <v>0.24662512198712208</v>
      </c>
      <c r="H128" s="566">
        <f>2022!Q116</f>
        <v>0.31152970309305827</v>
      </c>
      <c r="I128" s="566">
        <f>2022!R116</f>
        <v>0.31152971474262453</v>
      </c>
      <c r="J128" s="531">
        <f t="shared" si="1392"/>
        <v>30</v>
      </c>
      <c r="K128" s="568">
        <f>2022!W116</f>
        <v>36</v>
      </c>
      <c r="L128" s="568"/>
      <c r="M128" s="568"/>
      <c r="N128" s="568"/>
      <c r="O128" s="568"/>
    </row>
    <row r="129" ht="32.25" customHeight="1">
      <c r="A129" s="561">
        <v>98</v>
      </c>
      <c r="B129" s="582" t="s">
        <v>317</v>
      </c>
      <c r="C129" s="566">
        <f>2022!B117</f>
        <v>163.09700000000001</v>
      </c>
      <c r="D129" s="567">
        <f>2022!M117</f>
        <v>86</v>
      </c>
      <c r="E129" s="567">
        <f>2022!N117</f>
        <v>86</v>
      </c>
      <c r="F129" s="567">
        <f>2022!O117</f>
        <v>88</v>
      </c>
      <c r="G129" s="566">
        <f>2022!P117</f>
        <v>0.52729357336819871</v>
      </c>
      <c r="H129" s="566">
        <f>2022!Q117</f>
        <v>0.52692527324667571</v>
      </c>
      <c r="I129" s="566">
        <f>2022!R117</f>
        <v>0.53955621501315165</v>
      </c>
      <c r="J129" s="531">
        <f t="shared" si="1392"/>
        <v>29.545454545454547</v>
      </c>
      <c r="K129" s="568">
        <f>2022!W117</f>
        <v>26</v>
      </c>
      <c r="L129" s="568"/>
      <c r="M129" s="568"/>
      <c r="N129" s="568"/>
      <c r="O129" s="568"/>
    </row>
    <row r="130" ht="32.25" customHeight="1">
      <c r="A130" s="561">
        <v>99</v>
      </c>
      <c r="B130" s="582" t="s">
        <v>318</v>
      </c>
      <c r="C130" s="566">
        <f>2022!B118</f>
        <v>49.079999999999998</v>
      </c>
      <c r="D130" s="567">
        <f>2022!M118</f>
        <v>11</v>
      </c>
      <c r="E130" s="567">
        <f>2022!N118</f>
        <v>11</v>
      </c>
      <c r="F130" s="567">
        <f>2022!O118</f>
        <v>10</v>
      </c>
      <c r="G130" s="566">
        <f>2022!P118</f>
        <v>0.22412387101908995</v>
      </c>
      <c r="H130" s="566">
        <f>2022!Q118</f>
        <v>0.22412387101908995</v>
      </c>
      <c r="I130" s="566">
        <f>2022!R118</f>
        <v>0.20374898125509372</v>
      </c>
      <c r="J130" s="531">
        <f t="shared" si="1392"/>
        <v>10</v>
      </c>
      <c r="K130" s="568">
        <f>2022!W118</f>
        <v>1</v>
      </c>
      <c r="L130" s="568"/>
      <c r="M130" s="568"/>
      <c r="N130" s="568"/>
      <c r="O130" s="568"/>
    </row>
    <row r="131" ht="32.25" customHeight="1">
      <c r="A131" s="561">
        <v>100</v>
      </c>
      <c r="B131" s="582" t="s">
        <v>319</v>
      </c>
      <c r="C131" s="566">
        <f>2022!B119</f>
        <v>151.09999999999999</v>
      </c>
      <c r="D131" s="567">
        <f>2022!M119</f>
        <v>33</v>
      </c>
      <c r="E131" s="567">
        <f>2022!N119</f>
        <v>33</v>
      </c>
      <c r="F131" s="567">
        <f>2022!O119</f>
        <v>26</v>
      </c>
      <c r="G131" s="566">
        <f>2022!P119</f>
        <v>0.2184273206251498</v>
      </c>
      <c r="H131" s="566">
        <f>2022!Q119</f>
        <v>0.2184273206251498</v>
      </c>
      <c r="I131" s="566">
        <f>2022!R119</f>
        <v>0.17207147584381205</v>
      </c>
      <c r="J131" s="531">
        <f t="shared" si="1392"/>
        <v>11.538461538461538</v>
      </c>
      <c r="K131" s="568">
        <f>2022!W119</f>
        <v>3</v>
      </c>
      <c r="L131" s="568"/>
      <c r="M131" s="568"/>
      <c r="N131" s="568"/>
      <c r="O131" s="568"/>
    </row>
    <row r="132" ht="30.75" customHeight="1">
      <c r="A132" s="561">
        <v>101</v>
      </c>
      <c r="B132" s="582" t="s">
        <v>320</v>
      </c>
      <c r="C132" s="566">
        <f>2022!B120</f>
        <v>46.079999999999998</v>
      </c>
      <c r="D132" s="567">
        <f>2022!M120</f>
        <v>10</v>
      </c>
      <c r="E132" s="567">
        <f>2022!N120</f>
        <v>13</v>
      </c>
      <c r="F132" s="567">
        <f>2022!O120</f>
        <v>12</v>
      </c>
      <c r="G132" s="566">
        <f>2022!P120</f>
        <v>0.21514630160254219</v>
      </c>
      <c r="H132" s="566">
        <f>2022!Q120</f>
        <v>0.27969019208330487</v>
      </c>
      <c r="I132" s="566">
        <f>2022!R120</f>
        <v>0.26041666666666669</v>
      </c>
      <c r="J132" s="531">
        <f t="shared" si="1392"/>
        <v>8.3333333333333321</v>
      </c>
      <c r="K132" s="568">
        <f>2022!W120</f>
        <v>1</v>
      </c>
      <c r="L132" s="568"/>
      <c r="M132" s="568"/>
      <c r="N132" s="568"/>
      <c r="O132" s="568"/>
    </row>
    <row r="133" ht="32.25" customHeight="1">
      <c r="A133" s="561">
        <v>102</v>
      </c>
      <c r="B133" s="582" t="s">
        <v>321</v>
      </c>
      <c r="C133" s="566">
        <f>2022!B121</f>
        <v>2622.0999999999999</v>
      </c>
      <c r="D133" s="567">
        <f>2022!M121</f>
        <v>460</v>
      </c>
      <c r="E133" s="567">
        <f>2022!N121</f>
        <v>460</v>
      </c>
      <c r="F133" s="567">
        <f>2022!O121</f>
        <v>470</v>
      </c>
      <c r="G133" s="566">
        <f>2022!P121</f>
        <v>0.22009569377990432</v>
      </c>
      <c r="H133" s="566">
        <f>2022!Q121</f>
        <v>0.22009569377990432</v>
      </c>
      <c r="I133" s="566">
        <f>2022!R121</f>
        <v>0.17924564280538499</v>
      </c>
      <c r="J133" s="531">
        <f t="shared" si="1392"/>
        <v>6.8085106382978724</v>
      </c>
      <c r="K133" s="568">
        <f>2022!W121</f>
        <v>32</v>
      </c>
      <c r="L133" s="568"/>
      <c r="M133" s="568"/>
      <c r="N133" s="568"/>
      <c r="O133" s="568"/>
    </row>
    <row r="134" ht="33" customHeight="1">
      <c r="A134" s="561">
        <v>103</v>
      </c>
      <c r="B134" s="582" t="s">
        <v>322</v>
      </c>
      <c r="C134" s="566">
        <f>2022!B122</f>
        <v>31.664999999999999</v>
      </c>
      <c r="D134" s="567">
        <f>2022!M122</f>
        <v>0</v>
      </c>
      <c r="E134" s="567">
        <f>2022!N122</f>
        <v>0</v>
      </c>
      <c r="F134" s="567">
        <f>2022!O122</f>
        <v>6</v>
      </c>
      <c r="G134" s="566">
        <f>2022!P122</f>
        <v>0</v>
      </c>
      <c r="H134" s="566">
        <f>2022!Q122</f>
        <v>0</v>
      </c>
      <c r="I134" s="566">
        <f>2022!R122</f>
        <v>0</v>
      </c>
      <c r="J134" s="531">
        <f t="shared" si="1392"/>
        <v>16.666666666666664</v>
      </c>
      <c r="K134" s="568">
        <f>2022!W122</f>
        <v>1</v>
      </c>
      <c r="L134" s="568"/>
      <c r="M134" s="568"/>
      <c r="N134" s="568"/>
      <c r="O134" s="568"/>
    </row>
    <row r="135" ht="31.5">
      <c r="A135" s="561">
        <v>104</v>
      </c>
      <c r="B135" s="582" t="s">
        <v>145</v>
      </c>
      <c r="C135" s="566">
        <f>2022!B123</f>
        <v>42</v>
      </c>
      <c r="D135" s="567">
        <f>2022!M123</f>
        <v>31</v>
      </c>
      <c r="E135" s="567">
        <f>2022!N123</f>
        <v>30</v>
      </c>
      <c r="F135" s="567">
        <f>2022!O123</f>
        <v>29</v>
      </c>
      <c r="G135" s="566">
        <f>2022!P123</f>
        <v>0.72168545404619877</v>
      </c>
      <c r="H135" s="566">
        <f>2022!Q123</f>
        <v>0.69840527810922459</v>
      </c>
      <c r="I135" s="566">
        <f>2022!R123</f>
        <v>0.69047619047619047</v>
      </c>
      <c r="J135" s="531">
        <f t="shared" si="1392"/>
        <v>27.586206896551722</v>
      </c>
      <c r="K135" s="568">
        <f>2022!W123</f>
        <v>8</v>
      </c>
      <c r="L135" s="563"/>
      <c r="M135" s="563"/>
      <c r="N135" s="563"/>
      <c r="O135" s="589"/>
    </row>
    <row r="136" ht="31.5">
      <c r="A136" s="561">
        <v>105</v>
      </c>
      <c r="B136" s="580" t="s">
        <v>293</v>
      </c>
      <c r="C136" s="566">
        <f>2022!B124</f>
        <v>0</v>
      </c>
      <c r="D136" s="567">
        <f>2022!M124</f>
        <v>0</v>
      </c>
      <c r="E136" s="567">
        <f>2022!N124</f>
        <v>0</v>
      </c>
      <c r="F136" s="567">
        <f>2022!O124</f>
        <v>0</v>
      </c>
      <c r="G136" s="566">
        <f>2022!P124</f>
        <v>0</v>
      </c>
      <c r="H136" s="566">
        <f>2022!Q124</f>
        <v>0</v>
      </c>
      <c r="I136" s="566">
        <f>2022!R124</f>
        <v>0</v>
      </c>
      <c r="J136" s="531">
        <v>0</v>
      </c>
      <c r="K136" s="568">
        <f>2022!W124</f>
        <v>50</v>
      </c>
      <c r="L136" s="568"/>
      <c r="M136" s="568"/>
      <c r="N136" s="568"/>
      <c r="O136" s="568"/>
    </row>
    <row r="137" ht="15.75">
      <c r="A137" s="561"/>
      <c r="B137" s="122" t="s">
        <v>153</v>
      </c>
      <c r="C137" s="571"/>
      <c r="D137" s="570"/>
      <c r="E137" s="570"/>
      <c r="F137" s="570"/>
      <c r="G137" s="571"/>
      <c r="H137" s="571"/>
      <c r="I137" s="571"/>
      <c r="J137" s="531"/>
      <c r="K137" s="581"/>
      <c r="L137" s="568"/>
      <c r="M137" s="568"/>
      <c r="N137" s="568"/>
      <c r="O137" s="568"/>
    </row>
    <row r="138" ht="47.25">
      <c r="A138" s="561">
        <v>106</v>
      </c>
      <c r="B138" s="582" t="s">
        <v>168</v>
      </c>
      <c r="C138" s="566">
        <f>2022!B126</f>
        <v>34.731000000000002</v>
      </c>
      <c r="D138" s="567">
        <f>2022!M126</f>
        <v>10</v>
      </c>
      <c r="E138" s="567">
        <f>2022!N126</f>
        <v>8</v>
      </c>
      <c r="F138" s="567">
        <f>2022!O126</f>
        <v>8</v>
      </c>
      <c r="G138" s="566">
        <f>2022!P126</f>
        <v>0.28792722034970969</v>
      </c>
      <c r="H138" s="566">
        <f>2022!Q126</f>
        <v>0.23034177627976776</v>
      </c>
      <c r="I138" s="566">
        <f>2022!R126</f>
        <v>0.23034176960064495</v>
      </c>
      <c r="J138" s="531">
        <f t="shared" si="1392"/>
        <v>12.5</v>
      </c>
      <c r="K138" s="568">
        <f>2022!W126</f>
        <v>1</v>
      </c>
      <c r="L138" s="568"/>
      <c r="M138" s="568"/>
      <c r="N138" s="568"/>
      <c r="O138" s="568"/>
    </row>
    <row r="139" ht="80.25" customHeight="1">
      <c r="A139" s="561">
        <v>107</v>
      </c>
      <c r="B139" s="582" t="s">
        <v>156</v>
      </c>
      <c r="C139" s="566">
        <f>2022!B127</f>
        <v>46.969999999999999</v>
      </c>
      <c r="D139" s="567">
        <f>2022!M127</f>
        <v>43</v>
      </c>
      <c r="E139" s="567">
        <f>2022!N127</f>
        <v>42</v>
      </c>
      <c r="F139" s="567">
        <f>2022!O127</f>
        <v>50</v>
      </c>
      <c r="G139" s="566">
        <f>2022!P127</f>
        <v>1.2380870475037518</v>
      </c>
      <c r="H139" s="566">
        <f>2022!Q127</f>
        <v>1.1023622488732625</v>
      </c>
      <c r="I139" s="566">
        <f>2022!R127</f>
        <v>1.0645092612305727</v>
      </c>
      <c r="J139" s="531">
        <f t="shared" si="1392"/>
        <v>30</v>
      </c>
      <c r="K139" s="568">
        <f>2022!W127</f>
        <v>15</v>
      </c>
      <c r="L139" s="568"/>
      <c r="M139" s="568"/>
      <c r="N139" s="568"/>
      <c r="O139" s="568"/>
    </row>
    <row r="140" ht="47.25">
      <c r="A140" s="561">
        <v>108</v>
      </c>
      <c r="B140" s="582" t="s">
        <v>323</v>
      </c>
      <c r="C140" s="566">
        <f>2022!B128</f>
        <v>9.1639999999999997</v>
      </c>
      <c r="D140" s="567">
        <f>2022!M128</f>
        <v>0</v>
      </c>
      <c r="E140" s="567">
        <f>2022!N128</f>
        <v>0</v>
      </c>
      <c r="F140" s="567">
        <f>2022!O128</f>
        <v>0</v>
      </c>
      <c r="G140" s="566">
        <f>2022!P128</f>
        <v>0</v>
      </c>
      <c r="H140" s="566">
        <f>2022!Q128</f>
        <v>0</v>
      </c>
      <c r="I140" s="566">
        <f>2022!R128</f>
        <v>0</v>
      </c>
      <c r="J140" s="531">
        <f t="shared" si="1392"/>
        <v>0</v>
      </c>
      <c r="K140" s="568">
        <f>2022!W128</f>
        <v>0</v>
      </c>
      <c r="L140" s="568"/>
      <c r="M140" s="568"/>
      <c r="N140" s="568"/>
      <c r="O140" s="568"/>
    </row>
    <row r="141" ht="47.25">
      <c r="A141" s="561">
        <v>109</v>
      </c>
      <c r="B141" s="582" t="s">
        <v>324</v>
      </c>
      <c r="C141" s="566">
        <f>2022!B129</f>
        <v>22.285</v>
      </c>
      <c r="D141" s="567">
        <f>2022!M129</f>
        <v>21</v>
      </c>
      <c r="E141" s="567">
        <f>2022!N129</f>
        <v>21</v>
      </c>
      <c r="F141" s="567">
        <f>2022!O129</f>
        <v>19</v>
      </c>
      <c r="G141" s="566">
        <f>2022!P129</f>
        <v>0.84865633083300684</v>
      </c>
      <c r="H141" s="566">
        <f>2022!Q129</f>
        <v>0.84865633083300684</v>
      </c>
      <c r="I141" s="566">
        <f>2022!R129</f>
        <v>0.85259142921247477</v>
      </c>
      <c r="J141" s="531">
        <f t="shared" si="1392"/>
        <v>26.315789473684209</v>
      </c>
      <c r="K141" s="568">
        <f>2022!W129</f>
        <v>5</v>
      </c>
      <c r="L141" s="568"/>
      <c r="M141" s="568"/>
      <c r="N141" s="568"/>
      <c r="O141" s="568"/>
    </row>
    <row r="142" ht="15.75">
      <c r="A142" s="561">
        <v>110</v>
      </c>
      <c r="B142" s="582" t="s">
        <v>155</v>
      </c>
      <c r="C142" s="566">
        <f>2022!B130</f>
        <v>62.600000000000001</v>
      </c>
      <c r="D142" s="567">
        <f>2022!M130</f>
        <v>120</v>
      </c>
      <c r="E142" s="567">
        <f>2022!N130</f>
        <v>141</v>
      </c>
      <c r="F142" s="567">
        <f>2022!O130</f>
        <v>126</v>
      </c>
      <c r="G142" s="566">
        <f>2022!P130</f>
        <v>1.9169328372602066</v>
      </c>
      <c r="H142" s="566">
        <f>2022!Q130</f>
        <v>2.2523960837807429</v>
      </c>
      <c r="I142" s="566">
        <f>2022!R130</f>
        <v>2.0127795527156551</v>
      </c>
      <c r="J142" s="531">
        <f t="shared" si="1392"/>
        <v>29.365079365079367</v>
      </c>
      <c r="K142" s="568">
        <f>2022!W130</f>
        <v>37</v>
      </c>
      <c r="L142" s="568"/>
      <c r="M142" s="568"/>
      <c r="N142" s="568"/>
      <c r="O142" s="568"/>
    </row>
    <row r="143" ht="31.5">
      <c r="A143" s="561">
        <v>111</v>
      </c>
      <c r="B143" s="582" t="s">
        <v>154</v>
      </c>
      <c r="C143" s="566">
        <f>2022!B131</f>
        <v>8.4000000000000004</v>
      </c>
      <c r="D143" s="567">
        <f>2022!M131</f>
        <v>30</v>
      </c>
      <c r="E143" s="567">
        <f>2022!N131</f>
        <v>29</v>
      </c>
      <c r="F143" s="567">
        <f>2022!O131</f>
        <v>21</v>
      </c>
      <c r="G143" s="566">
        <f>2022!P131</f>
        <v>3.5714287336180885</v>
      </c>
      <c r="H143" s="566">
        <f>2022!Q131</f>
        <v>3.4523811091641523</v>
      </c>
      <c r="I143" s="566">
        <f>2022!R131</f>
        <v>2.5</v>
      </c>
      <c r="J143" s="531">
        <f t="shared" si="1392"/>
        <v>28.571428571428569</v>
      </c>
      <c r="K143" s="568">
        <f>2022!W131</f>
        <v>6</v>
      </c>
      <c r="L143" s="568"/>
      <c r="M143" s="568"/>
      <c r="N143" s="568"/>
      <c r="O143" s="568"/>
    </row>
    <row r="144" ht="49.5" customHeight="1">
      <c r="A144" s="561">
        <v>112</v>
      </c>
      <c r="B144" s="582" t="s">
        <v>163</v>
      </c>
      <c r="C144" s="566">
        <f>2022!B132</f>
        <v>40.399999999999999</v>
      </c>
      <c r="D144" s="567">
        <f>2022!M132</f>
        <v>30</v>
      </c>
      <c r="E144" s="567">
        <f>2022!N132</f>
        <v>29</v>
      </c>
      <c r="F144" s="567">
        <f>2022!O132</f>
        <v>29</v>
      </c>
      <c r="G144" s="566">
        <f>2022!P132</f>
        <v>0.74187645788027234</v>
      </c>
      <c r="H144" s="566">
        <f>2022!Q132</f>
        <v>0.71714717496589808</v>
      </c>
      <c r="I144" s="566">
        <f>2022!R132</f>
        <v>0.71782178217821779</v>
      </c>
      <c r="J144" s="531">
        <f t="shared" si="1392"/>
        <v>13.793103448275861</v>
      </c>
      <c r="K144" s="568">
        <f>2022!W132</f>
        <v>4</v>
      </c>
      <c r="L144" s="568"/>
      <c r="M144" s="568"/>
      <c r="N144" s="568"/>
      <c r="O144" s="568"/>
    </row>
    <row r="145" ht="50.25" customHeight="1">
      <c r="A145" s="561">
        <v>113</v>
      </c>
      <c r="B145" s="582" t="s">
        <v>325</v>
      </c>
      <c r="C145" s="566">
        <f>2022!B133</f>
        <v>25.609999999999999</v>
      </c>
      <c r="D145" s="567">
        <f>2022!M133</f>
        <v>16</v>
      </c>
      <c r="E145" s="567">
        <f>2022!N133</f>
        <v>14</v>
      </c>
      <c r="F145" s="567">
        <f>2022!O133</f>
        <v>13</v>
      </c>
      <c r="G145" s="566">
        <f>2022!P133</f>
        <v>0.62473155916869361</v>
      </c>
      <c r="H145" s="566">
        <f>2022!Q133</f>
        <v>0.54664011427260695</v>
      </c>
      <c r="I145" s="566">
        <f>2022!R133</f>
        <v>0.50761421319796951</v>
      </c>
      <c r="J145" s="531">
        <f t="shared" si="1392"/>
        <v>15.384615384615385</v>
      </c>
      <c r="K145" s="568">
        <f>2022!W133</f>
        <v>2</v>
      </c>
      <c r="L145" s="568"/>
      <c r="M145" s="568"/>
      <c r="N145" s="568"/>
      <c r="O145" s="568"/>
    </row>
    <row r="146" ht="37.5" customHeight="1">
      <c r="A146" s="561">
        <v>114</v>
      </c>
      <c r="B146" s="582" t="s">
        <v>326</v>
      </c>
      <c r="C146" s="566">
        <f>2022!B134</f>
        <v>16.600000000000001</v>
      </c>
      <c r="D146" s="567">
        <f>2022!M134</f>
        <v>13</v>
      </c>
      <c r="E146" s="567">
        <f>2022!N134</f>
        <v>13</v>
      </c>
      <c r="F146" s="567">
        <f>2022!O134</f>
        <v>13</v>
      </c>
      <c r="G146" s="566">
        <f>2022!P134</f>
        <v>0.78247259836696337</v>
      </c>
      <c r="H146" s="566">
        <f>2022!Q134</f>
        <v>0.78247259836696337</v>
      </c>
      <c r="I146" s="566">
        <f>2022!R134</f>
        <v>0.7831325301204819</v>
      </c>
      <c r="J146" s="531">
        <f t="shared" si="1392"/>
        <v>7.6923076923076925</v>
      </c>
      <c r="K146" s="568">
        <f>2022!W134</f>
        <v>1</v>
      </c>
      <c r="L146" s="568"/>
      <c r="M146" s="568"/>
      <c r="N146" s="568"/>
      <c r="O146" s="568"/>
    </row>
    <row r="147" ht="31.5">
      <c r="A147" s="561">
        <v>115</v>
      </c>
      <c r="B147" s="582" t="s">
        <v>158</v>
      </c>
      <c r="C147" s="566">
        <f>2022!B135</f>
        <v>48.850000000000001</v>
      </c>
      <c r="D147" s="567">
        <f>2022!M135</f>
        <v>18</v>
      </c>
      <c r="E147" s="567">
        <f>2022!N135</f>
        <v>18</v>
      </c>
      <c r="F147" s="567">
        <f>2022!O135</f>
        <v>18</v>
      </c>
      <c r="G147" s="566">
        <f>2022!P135</f>
        <v>0.36409240058256737</v>
      </c>
      <c r="H147" s="566">
        <f>2022!Q135</f>
        <v>0.3663749441538538</v>
      </c>
      <c r="I147" s="566">
        <f>2022!R135</f>
        <v>0.36847492323439096</v>
      </c>
      <c r="J147" s="531">
        <f t="shared" si="1392"/>
        <v>5.5555555555555554</v>
      </c>
      <c r="K147" s="568">
        <f>2022!W135</f>
        <v>1</v>
      </c>
      <c r="L147" s="568"/>
      <c r="M147" s="568"/>
      <c r="N147" s="568"/>
      <c r="O147" s="568"/>
    </row>
    <row r="148" ht="47.25">
      <c r="A148" s="561">
        <v>116</v>
      </c>
      <c r="B148" s="582" t="s">
        <v>157</v>
      </c>
      <c r="C148" s="566">
        <f>2022!B136</f>
        <v>34.689999999999998</v>
      </c>
      <c r="D148" s="567">
        <f>2022!M136</f>
        <v>16</v>
      </c>
      <c r="E148" s="567">
        <f>2022!N136</f>
        <v>23</v>
      </c>
      <c r="F148" s="567">
        <f>2022!O136</f>
        <v>24</v>
      </c>
      <c r="G148" s="566">
        <f>2022!P136</f>
        <v>0.46122803786106431</v>
      </c>
      <c r="H148" s="566">
        <f>2022!Q136</f>
        <v>0.66301530442527989</v>
      </c>
      <c r="I148" s="566">
        <f>2022!R136</f>
        <v>0.69184202940328632</v>
      </c>
      <c r="J148" s="531">
        <f t="shared" si="1392"/>
        <v>25</v>
      </c>
      <c r="K148" s="568">
        <f>2022!W136</f>
        <v>6</v>
      </c>
      <c r="L148" s="568"/>
      <c r="M148" s="568"/>
      <c r="N148" s="568"/>
      <c r="O148" s="568"/>
    </row>
    <row r="149" ht="32.25" customHeight="1">
      <c r="A149" s="561">
        <v>117</v>
      </c>
      <c r="B149" s="582" t="s">
        <v>161</v>
      </c>
      <c r="C149" s="566">
        <f>2022!B137</f>
        <v>8.7080000000000002</v>
      </c>
      <c r="D149" s="567">
        <f>2022!M137</f>
        <v>26</v>
      </c>
      <c r="E149" s="567">
        <f>2022!N137</f>
        <v>26</v>
      </c>
      <c r="F149" s="567">
        <f>2022!O137</f>
        <v>26</v>
      </c>
      <c r="G149" s="566">
        <f>2022!P137</f>
        <v>2.7472065893515545</v>
      </c>
      <c r="H149" s="566">
        <f>2022!Q137</f>
        <v>2.7472065893515545</v>
      </c>
      <c r="I149" s="566">
        <f>2022!R137</f>
        <v>2.9857602204869087</v>
      </c>
      <c r="J149" s="531">
        <f t="shared" si="1392"/>
        <v>11.538461538461538</v>
      </c>
      <c r="K149" s="568">
        <f>2022!W137</f>
        <v>3</v>
      </c>
      <c r="L149" s="568"/>
      <c r="M149" s="568"/>
      <c r="N149" s="568"/>
      <c r="O149" s="568"/>
    </row>
    <row r="150" ht="31.5">
      <c r="A150" s="561">
        <v>118</v>
      </c>
      <c r="B150" s="582" t="s">
        <v>162</v>
      </c>
      <c r="C150" s="587">
        <f>2022!B138</f>
        <v>76.099999999999994</v>
      </c>
      <c r="D150" s="567">
        <f>2022!M138</f>
        <v>57</v>
      </c>
      <c r="E150" s="567">
        <f>2022!N138</f>
        <v>57</v>
      </c>
      <c r="F150" s="567">
        <f>2022!O138</f>
        <v>60</v>
      </c>
      <c r="G150" s="566">
        <f>2022!P138</f>
        <v>0.74856193645097213</v>
      </c>
      <c r="H150" s="566">
        <f>2022!Q138</f>
        <v>0.74856193645097213</v>
      </c>
      <c r="I150" s="566">
        <f>2022!R138</f>
        <v>0.78843626806833123</v>
      </c>
      <c r="J150" s="531">
        <f t="shared" si="1392"/>
        <v>30</v>
      </c>
      <c r="K150" s="568">
        <f>2022!W138</f>
        <v>18</v>
      </c>
      <c r="L150" s="563"/>
      <c r="M150" s="563"/>
      <c r="N150" s="563"/>
      <c r="O150" s="589"/>
    </row>
    <row r="151" ht="31.5">
      <c r="A151" s="561">
        <v>119</v>
      </c>
      <c r="B151" s="164" t="s">
        <v>165</v>
      </c>
      <c r="C151" s="587">
        <f>2022!B139</f>
        <v>3.52</v>
      </c>
      <c r="D151" s="575">
        <f>2022!M139</f>
        <v>25</v>
      </c>
      <c r="E151" s="575">
        <f>2022!N139</f>
        <v>21</v>
      </c>
      <c r="F151" s="567">
        <f>2022!O139</f>
        <v>4</v>
      </c>
      <c r="G151" s="576">
        <f>2022!P139</f>
        <v>0.42977481153414449</v>
      </c>
      <c r="H151" s="576">
        <f>2022!Q139</f>
        <v>0.53380782711101649</v>
      </c>
      <c r="I151" s="566">
        <f>2022!R139</f>
        <v>1.1363636363636365</v>
      </c>
      <c r="J151" s="531">
        <f t="shared" si="1392"/>
        <v>25</v>
      </c>
      <c r="K151" s="568">
        <f>2022!W139</f>
        <v>1</v>
      </c>
      <c r="L151" s="563"/>
      <c r="M151" s="563"/>
      <c r="N151" s="563"/>
      <c r="O151" s="589"/>
    </row>
    <row r="152" ht="31.5">
      <c r="A152" s="561">
        <v>120</v>
      </c>
      <c r="B152" s="155" t="s">
        <v>443</v>
      </c>
      <c r="C152" s="566">
        <f>2022!B140</f>
        <v>16.07</v>
      </c>
      <c r="D152" s="577"/>
      <c r="E152" s="577"/>
      <c r="F152" s="567">
        <f>2022!O140</f>
        <v>17</v>
      </c>
      <c r="G152" s="578"/>
      <c r="H152" s="578"/>
      <c r="I152" s="566">
        <f>2022!R140</f>
        <v>1.057871810827629</v>
      </c>
      <c r="J152" s="531">
        <f t="shared" si="1392"/>
        <v>29.411764705882355</v>
      </c>
      <c r="K152" s="568">
        <f>2022!W140</f>
        <v>5</v>
      </c>
      <c r="L152" s="568"/>
      <c r="M152" s="568"/>
      <c r="N152" s="568"/>
      <c r="O152" s="568"/>
    </row>
    <row r="153" ht="15.75">
      <c r="A153" s="561"/>
      <c r="B153" s="122" t="s">
        <v>173</v>
      </c>
      <c r="C153" s="571"/>
      <c r="D153" s="570"/>
      <c r="E153" s="570"/>
      <c r="F153" s="570"/>
      <c r="G153" s="571"/>
      <c r="H153" s="571"/>
      <c r="I153" s="571"/>
      <c r="J153" s="531">
        <f t="shared" si="1392"/>
        <v>0</v>
      </c>
      <c r="K153" s="581"/>
      <c r="L153" s="568"/>
      <c r="M153" s="568"/>
      <c r="N153" s="568"/>
      <c r="O153" s="568"/>
    </row>
    <row r="154" ht="94.5">
      <c r="A154" s="561">
        <v>121</v>
      </c>
      <c r="B154" s="582" t="s">
        <v>328</v>
      </c>
      <c r="C154" s="566">
        <f>2022!B142</f>
        <v>22.076000000000001</v>
      </c>
      <c r="D154" s="567">
        <f>2022!M142</f>
        <v>86</v>
      </c>
      <c r="E154" s="567">
        <f>2022!N142</f>
        <v>83</v>
      </c>
      <c r="F154" s="567">
        <f>2022!O142</f>
        <v>75</v>
      </c>
      <c r="G154" s="566">
        <f>2022!P142</f>
        <v>3.8966923964284614</v>
      </c>
      <c r="H154" s="566">
        <f>2022!Q142</f>
        <v>3.7607612663204919</v>
      </c>
      <c r="I154" s="566">
        <f>2022!R142</f>
        <v>3.3973545932234099</v>
      </c>
      <c r="J154" s="531">
        <f t="shared" si="1392"/>
        <v>21.333333333333336</v>
      </c>
      <c r="K154" s="568">
        <f>2022!W142</f>
        <v>16</v>
      </c>
      <c r="L154" s="568"/>
      <c r="M154" s="568"/>
      <c r="N154" s="568"/>
      <c r="O154" s="568"/>
    </row>
    <row r="155" ht="61.5" customHeight="1">
      <c r="A155" s="561">
        <v>122</v>
      </c>
      <c r="B155" s="582" t="s">
        <v>329</v>
      </c>
      <c r="C155" s="566">
        <f>2022!B143</f>
        <v>51.795000000000002</v>
      </c>
      <c r="D155" s="567">
        <f>2022!M143</f>
        <v>88</v>
      </c>
      <c r="E155" s="567">
        <f>2022!N143</f>
        <v>88</v>
      </c>
      <c r="F155" s="567">
        <f>2022!O143</f>
        <v>87</v>
      </c>
      <c r="G155" s="566">
        <f>2022!P143</f>
        <v>1.6935126509447473</v>
      </c>
      <c r="H155" s="566">
        <f>2022!Q143</f>
        <v>1.6935126509447473</v>
      </c>
      <c r="I155" s="566">
        <f>2022!R143</f>
        <v>1.6796988126267014</v>
      </c>
      <c r="J155" s="531">
        <f t="shared" si="1392"/>
        <v>29.885057471264371</v>
      </c>
      <c r="K155" s="568">
        <f>2022!W143</f>
        <v>26</v>
      </c>
      <c r="L155" s="568"/>
      <c r="M155" s="568"/>
      <c r="N155" s="568"/>
      <c r="O155" s="568"/>
    </row>
    <row r="156" ht="31.5" customHeight="1">
      <c r="A156" s="561">
        <v>123</v>
      </c>
      <c r="B156" s="582" t="s">
        <v>174</v>
      </c>
      <c r="C156" s="566">
        <f>2022!B144</f>
        <v>10.686999999999999</v>
      </c>
      <c r="D156" s="567">
        <f>2022!M144</f>
        <v>11</v>
      </c>
      <c r="E156" s="567">
        <f>2022!N144</f>
        <v>12</v>
      </c>
      <c r="F156" s="567">
        <f>2022!O144</f>
        <v>12</v>
      </c>
      <c r="G156" s="566">
        <f>2022!P144</f>
        <v>1.0289991049378118</v>
      </c>
      <c r="H156" s="566">
        <f>2022!Q144</f>
        <v>1.1225444781139764</v>
      </c>
      <c r="I156" s="566">
        <f>2022!R144</f>
        <v>1.1228595489847479</v>
      </c>
      <c r="J156" s="531">
        <f t="shared" si="1392"/>
        <v>25</v>
      </c>
      <c r="K156" s="568">
        <f>2022!W144</f>
        <v>3</v>
      </c>
      <c r="L156" s="568"/>
      <c r="M156" s="568"/>
      <c r="N156" s="568"/>
      <c r="O156" s="568"/>
    </row>
    <row r="157" ht="31.5">
      <c r="A157" s="561">
        <v>124</v>
      </c>
      <c r="B157" s="582" t="s">
        <v>178</v>
      </c>
      <c r="C157" s="566">
        <f>2022!B145</f>
        <v>127.137</v>
      </c>
      <c r="D157" s="567">
        <f>2022!M145</f>
        <v>148</v>
      </c>
      <c r="E157" s="567">
        <f>2022!N145</f>
        <v>148</v>
      </c>
      <c r="F157" s="567">
        <f>2022!O145</f>
        <v>156</v>
      </c>
      <c r="G157" s="566">
        <f>2022!P145</f>
        <v>1.1640985613325314</v>
      </c>
      <c r="H157" s="566">
        <f>2022!Q145</f>
        <v>1.1640985613325314</v>
      </c>
      <c r="I157" s="566">
        <f>2022!R145</f>
        <v>1.2270228179050946</v>
      </c>
      <c r="J157" s="531">
        <f t="shared" si="1392"/>
        <v>29.487179487179489</v>
      </c>
      <c r="K157" s="568">
        <f>2022!W145</f>
        <v>46</v>
      </c>
      <c r="L157" s="568"/>
      <c r="M157" s="568"/>
      <c r="N157" s="568"/>
      <c r="O157" s="568"/>
    </row>
    <row r="158" ht="31.5">
      <c r="A158" s="561">
        <v>125</v>
      </c>
      <c r="B158" s="147" t="s">
        <v>177</v>
      </c>
      <c r="C158" s="566">
        <f>2022!B146</f>
        <v>119.479</v>
      </c>
      <c r="D158" s="567">
        <f>2022!M146</f>
        <v>103</v>
      </c>
      <c r="E158" s="567">
        <f>2022!N146</f>
        <v>103</v>
      </c>
      <c r="F158" s="567">
        <f>2022!O146</f>
        <v>102</v>
      </c>
      <c r="G158" s="566">
        <f>2022!P146</f>
        <v>0.88427201045688208</v>
      </c>
      <c r="H158" s="566">
        <f>2022!Q146</f>
        <v>0.88427201045688208</v>
      </c>
      <c r="I158" s="566">
        <f>2022!R146</f>
        <v>0.85370650909364831</v>
      </c>
      <c r="J158" s="531">
        <f t="shared" si="1392"/>
        <v>14.705882352941178</v>
      </c>
      <c r="K158" s="568">
        <f>2022!W146</f>
        <v>15</v>
      </c>
      <c r="L158" s="563"/>
      <c r="M158" s="563"/>
      <c r="N158" s="563"/>
      <c r="O158" s="589"/>
    </row>
    <row r="159" ht="48.75" customHeight="1">
      <c r="A159" s="561">
        <v>126</v>
      </c>
      <c r="B159" s="582" t="s">
        <v>330</v>
      </c>
      <c r="C159" s="566">
        <f>2022!B147</f>
        <v>19.553999999999998</v>
      </c>
      <c r="D159" s="567">
        <f>2022!M147</f>
        <v>29</v>
      </c>
      <c r="E159" s="567">
        <f>2022!N147</f>
        <v>33</v>
      </c>
      <c r="F159" s="567">
        <f>2022!O147</f>
        <v>37</v>
      </c>
      <c r="G159" s="566">
        <f>2022!P147</f>
        <v>1.4830724523231142</v>
      </c>
      <c r="H159" s="566">
        <f>2022!Q147</f>
        <v>1.6876341698849231</v>
      </c>
      <c r="I159" s="566">
        <f>2022!R147</f>
        <v>1.8921959701339881</v>
      </c>
      <c r="J159" s="531">
        <f t="shared" si="1392"/>
        <v>5.4054054054054053</v>
      </c>
      <c r="K159" s="568">
        <f>2022!W147</f>
        <v>2</v>
      </c>
      <c r="L159" s="568"/>
      <c r="M159" s="568"/>
      <c r="N159" s="568"/>
      <c r="O159" s="568"/>
    </row>
    <row r="160" ht="32.25" customHeight="1">
      <c r="A160" s="561"/>
      <c r="B160" s="122" t="s">
        <v>180</v>
      </c>
      <c r="C160" s="571"/>
      <c r="D160" s="570"/>
      <c r="E160" s="570"/>
      <c r="F160" s="570"/>
      <c r="G160" s="571"/>
      <c r="H160" s="571"/>
      <c r="I160" s="571"/>
      <c r="J160" s="531"/>
      <c r="K160" s="581"/>
      <c r="L160" s="568"/>
      <c r="M160" s="568"/>
      <c r="N160" s="568"/>
      <c r="O160" s="568"/>
    </row>
    <row r="161" ht="31.5">
      <c r="A161" s="561">
        <v>127</v>
      </c>
      <c r="B161" s="582" t="s">
        <v>185</v>
      </c>
      <c r="C161" s="566">
        <f>2022!B149</f>
        <v>1372</v>
      </c>
      <c r="D161" s="567">
        <f>2022!M149</f>
        <v>189</v>
      </c>
      <c r="E161" s="567">
        <f>2022!N149</f>
        <v>140</v>
      </c>
      <c r="F161" s="567">
        <f>2022!O149</f>
        <v>197</v>
      </c>
      <c r="G161" s="566">
        <f>2022!P149</f>
        <v>0.13772598694159299</v>
      </c>
      <c r="H161" s="566">
        <f>2022!Q149</f>
        <v>0.10201924958636517</v>
      </c>
      <c r="I161" s="566">
        <f>2022!R149</f>
        <v>0.14358600583090378</v>
      </c>
      <c r="J161" s="531">
        <f t="shared" si="1392"/>
        <v>24.873096446700508</v>
      </c>
      <c r="K161" s="568">
        <f>2022!W149</f>
        <v>49</v>
      </c>
      <c r="L161" s="568"/>
      <c r="M161" s="568"/>
      <c r="N161" s="568"/>
      <c r="O161" s="568"/>
    </row>
    <row r="162" ht="31.5">
      <c r="A162" s="561">
        <v>128</v>
      </c>
      <c r="B162" s="582" t="s">
        <v>331</v>
      </c>
      <c r="C162" s="566">
        <f>2022!B150</f>
        <v>187.15000000000001</v>
      </c>
      <c r="D162" s="567">
        <f>2022!M150</f>
        <v>65</v>
      </c>
      <c r="E162" s="567">
        <f>2022!N150</f>
        <v>47</v>
      </c>
      <c r="F162" s="567">
        <f>2022!O150</f>
        <v>61</v>
      </c>
      <c r="G162" s="566">
        <f>2022!P150</f>
        <v>0.34731499930452858</v>
      </c>
      <c r="H162" s="566">
        <f>2022!Q150</f>
        <v>0.25113142739179012</v>
      </c>
      <c r="I162" s="566">
        <f>2022!R150</f>
        <v>0.32594175794816993</v>
      </c>
      <c r="J162" s="531">
        <f t="shared" si="1392"/>
        <v>16.393442622950818</v>
      </c>
      <c r="K162" s="568">
        <f>2022!W150</f>
        <v>10</v>
      </c>
      <c r="L162" s="568"/>
      <c r="M162" s="568"/>
      <c r="N162" s="568"/>
      <c r="O162" s="568"/>
    </row>
    <row r="163" ht="45" customHeight="1">
      <c r="A163" s="561">
        <v>129</v>
      </c>
      <c r="B163" s="582" t="s">
        <v>332</v>
      </c>
      <c r="C163" s="566">
        <f>2022!B151</f>
        <v>363.30000000000001</v>
      </c>
      <c r="D163" s="567">
        <f>2022!M151</f>
        <v>750</v>
      </c>
      <c r="E163" s="567">
        <f>2022!N151</f>
        <v>908</v>
      </c>
      <c r="F163" s="567">
        <f>2022!O151</f>
        <v>908</v>
      </c>
      <c r="G163" s="566">
        <f>2022!P151</f>
        <v>2.0643812089566054</v>
      </c>
      <c r="H163" s="566">
        <f>2022!Q151</f>
        <v>2.4992775169767971</v>
      </c>
      <c r="I163" s="566">
        <f>2022!R151</f>
        <v>2.499311863473713</v>
      </c>
      <c r="J163" s="531">
        <f t="shared" si="1392"/>
        <v>4.9559471365638768</v>
      </c>
      <c r="K163" s="568">
        <f>2022!W151</f>
        <v>45</v>
      </c>
      <c r="L163" s="568"/>
      <c r="M163" s="568"/>
      <c r="N163" s="568"/>
      <c r="O163" s="568"/>
    </row>
    <row r="164" ht="45" customHeight="1">
      <c r="A164" s="561">
        <v>130</v>
      </c>
      <c r="B164" s="582" t="s">
        <v>333</v>
      </c>
      <c r="C164" s="566">
        <f>2022!B152</f>
        <v>394</v>
      </c>
      <c r="D164" s="567">
        <f>2022!M152</f>
        <v>203</v>
      </c>
      <c r="E164" s="567">
        <f>2022!N152</f>
        <v>236</v>
      </c>
      <c r="F164" s="567">
        <f>2022!O152</f>
        <v>256</v>
      </c>
      <c r="G164" s="566">
        <f>2022!P152</f>
        <v>0.51481292641783782</v>
      </c>
      <c r="H164" s="566">
        <f>2022!Q152</f>
        <v>0.59850172726408735</v>
      </c>
      <c r="I164" s="566">
        <f>2022!R152</f>
        <v>0.64974619289340096</v>
      </c>
      <c r="J164" s="531">
        <f t="shared" si="1392"/>
        <v>14.84375</v>
      </c>
      <c r="K164" s="568">
        <f>2022!W152</f>
        <v>38</v>
      </c>
      <c r="L164" s="568"/>
      <c r="M164" s="568"/>
      <c r="N164" s="568"/>
      <c r="O164" s="568"/>
    </row>
    <row r="165" ht="31.5">
      <c r="A165" s="561">
        <v>131</v>
      </c>
      <c r="B165" s="582" t="s">
        <v>182</v>
      </c>
      <c r="C165" s="566">
        <f>2022!B153</f>
        <v>193</v>
      </c>
      <c r="D165" s="567">
        <f>2022!M153</f>
        <v>80</v>
      </c>
      <c r="E165" s="567">
        <f>2022!N153</f>
        <v>80</v>
      </c>
      <c r="F165" s="567">
        <f>2022!O153</f>
        <v>77</v>
      </c>
      <c r="G165" s="566">
        <f>2022!P153</f>
        <v>0.41252850115515344</v>
      </c>
      <c r="H165" s="566">
        <f>2022!Q153</f>
        <v>0.41252850115515344</v>
      </c>
      <c r="I165" s="566">
        <f>2022!R153</f>
        <v>0.39896373056994816</v>
      </c>
      <c r="J165" s="531">
        <f t="shared" si="1392"/>
        <v>29.870129870129869</v>
      </c>
      <c r="K165" s="568">
        <f>2022!W153</f>
        <v>23</v>
      </c>
      <c r="L165" s="568"/>
      <c r="M165" s="568"/>
      <c r="N165" s="568"/>
      <c r="O165" s="568"/>
    </row>
    <row r="166" ht="50.25" customHeight="1">
      <c r="A166" s="561">
        <v>132</v>
      </c>
      <c r="B166" s="582" t="s">
        <v>334</v>
      </c>
      <c r="C166" s="566">
        <f>2022!B154</f>
        <v>264.69999999999999</v>
      </c>
      <c r="D166" s="567">
        <f>2022!M154</f>
        <v>79</v>
      </c>
      <c r="E166" s="567">
        <f>2022!N154</f>
        <v>79</v>
      </c>
      <c r="F166" s="567">
        <f>2022!O154</f>
        <v>79</v>
      </c>
      <c r="G166" s="566">
        <f>2022!P154</f>
        <v>0.298455570544917</v>
      </c>
      <c r="H166" s="566">
        <f>2022!Q154</f>
        <v>0.29845560495473716</v>
      </c>
      <c r="I166" s="566">
        <f>2022!R154</f>
        <v>0.29845107669059312</v>
      </c>
      <c r="J166" s="531">
        <f t="shared" si="1392"/>
        <v>29.11392405063291</v>
      </c>
      <c r="K166" s="568">
        <f>2022!W154</f>
        <v>23</v>
      </c>
      <c r="L166" s="563"/>
      <c r="M166" s="563"/>
      <c r="N166" s="563"/>
      <c r="O166" s="589"/>
    </row>
    <row r="167" ht="31.5">
      <c r="A167" s="561">
        <v>133</v>
      </c>
      <c r="B167" s="582" t="s">
        <v>335</v>
      </c>
      <c r="C167" s="566">
        <f>2022!B155</f>
        <v>93.555000000000007</v>
      </c>
      <c r="D167" s="567">
        <f>2022!M155</f>
        <v>62</v>
      </c>
      <c r="E167" s="567">
        <f>2022!N155</f>
        <v>62</v>
      </c>
      <c r="F167" s="567">
        <f>2022!O155</f>
        <v>20</v>
      </c>
      <c r="G167" s="566">
        <f>2022!P155</f>
        <v>0.66274717239397263</v>
      </c>
      <c r="H167" s="566">
        <f>2022!Q155</f>
        <v>0.66274717239397263</v>
      </c>
      <c r="I167" s="566">
        <f>2022!R155</f>
        <v>0.21377799155576932</v>
      </c>
      <c r="J167" s="531">
        <f t="shared" si="1392"/>
        <v>30</v>
      </c>
      <c r="K167" s="568">
        <f>2022!W155</f>
        <v>6</v>
      </c>
      <c r="L167" s="568"/>
      <c r="M167" s="568"/>
      <c r="N167" s="568"/>
      <c r="O167" s="568"/>
    </row>
    <row r="168" ht="15.75">
      <c r="A168" s="561"/>
      <c r="B168" s="122" t="s">
        <v>187</v>
      </c>
      <c r="C168" s="571"/>
      <c r="D168" s="570"/>
      <c r="E168" s="570"/>
      <c r="F168" s="570"/>
      <c r="G168" s="571"/>
      <c r="H168" s="571"/>
      <c r="I168" s="571"/>
      <c r="J168" s="531"/>
      <c r="K168" s="581"/>
      <c r="L168" s="568"/>
      <c r="M168" s="568"/>
      <c r="N168" s="568"/>
      <c r="O168" s="568"/>
    </row>
    <row r="169" ht="63">
      <c r="A169" s="574">
        <v>134</v>
      </c>
      <c r="B169" s="64" t="s">
        <v>189</v>
      </c>
      <c r="C169" s="566">
        <f>2022!B157</f>
        <v>58.799999999999997</v>
      </c>
      <c r="D169" s="575">
        <f>2022!M157</f>
        <v>113</v>
      </c>
      <c r="E169" s="575">
        <f>2022!N157</f>
        <v>110</v>
      </c>
      <c r="F169" s="567">
        <f>2022!O157</f>
        <v>6</v>
      </c>
      <c r="G169" s="576">
        <f>2022!P157</f>
        <v>0.38855648564104017</v>
      </c>
      <c r="H169" s="576">
        <f>2022!Q157</f>
        <v>0.37824082673021597</v>
      </c>
      <c r="I169" s="566">
        <f>2022!R157</f>
        <v>0.10204081632653061</v>
      </c>
      <c r="J169" s="531">
        <f t="shared" ref="J168:J231" si="1393">IF(K169&gt;0,K169/F169*100,0)</f>
        <v>16.666666666666664</v>
      </c>
      <c r="K169" s="568">
        <f>2022!W157</f>
        <v>1</v>
      </c>
      <c r="L169" s="568"/>
      <c r="M169" s="568"/>
      <c r="N169" s="568"/>
      <c r="O169" s="568"/>
    </row>
    <row r="170" ht="63">
      <c r="A170" s="574">
        <v>135</v>
      </c>
      <c r="B170" s="64" t="s">
        <v>190</v>
      </c>
      <c r="C170" s="566">
        <f>2022!B158</f>
        <v>17.800000000000001</v>
      </c>
      <c r="D170" s="585"/>
      <c r="E170" s="585"/>
      <c r="F170" s="567">
        <f>2022!O158</f>
        <v>2</v>
      </c>
      <c r="G170" s="586"/>
      <c r="H170" s="586"/>
      <c r="I170" s="566">
        <f>2022!R158</f>
        <v>0.11235955056179775</v>
      </c>
      <c r="J170" s="531">
        <f t="shared" si="1393"/>
        <v>0</v>
      </c>
      <c r="K170" s="568">
        <f>2022!W158</f>
        <v>0</v>
      </c>
      <c r="L170" s="581"/>
      <c r="M170" s="581"/>
      <c r="N170" s="581"/>
      <c r="O170" s="610"/>
    </row>
    <row r="171" ht="63">
      <c r="A171" s="574">
        <v>136</v>
      </c>
      <c r="B171" s="64" t="s">
        <v>191</v>
      </c>
      <c r="C171" s="566">
        <f>2022!B159</f>
        <v>30.800000000000001</v>
      </c>
      <c r="D171" s="585"/>
      <c r="E171" s="585"/>
      <c r="F171" s="567">
        <f>2022!O159</f>
        <v>5</v>
      </c>
      <c r="G171" s="586"/>
      <c r="H171" s="586"/>
      <c r="I171" s="566">
        <f>2022!R159</f>
        <v>0.16233766233766234</v>
      </c>
      <c r="J171" s="531">
        <f t="shared" si="1393"/>
        <v>20</v>
      </c>
      <c r="K171" s="568">
        <f>2022!W159</f>
        <v>1</v>
      </c>
      <c r="L171" s="581"/>
      <c r="M171" s="581"/>
      <c r="N171" s="581"/>
      <c r="O171" s="610"/>
    </row>
    <row r="172" ht="63">
      <c r="A172" s="574">
        <v>137</v>
      </c>
      <c r="B172" s="64" t="s">
        <v>192</v>
      </c>
      <c r="C172" s="566">
        <f>2022!B160</f>
        <v>20.399999999999999</v>
      </c>
      <c r="D172" s="585"/>
      <c r="E172" s="585"/>
      <c r="F172" s="567">
        <f>2022!O160</f>
        <v>4</v>
      </c>
      <c r="G172" s="586"/>
      <c r="H172" s="586"/>
      <c r="I172" s="566">
        <f>2022!R160</f>
        <v>0.19607843137254904</v>
      </c>
      <c r="J172" s="531">
        <f t="shared" si="1393"/>
        <v>25</v>
      </c>
      <c r="K172" s="568">
        <f>2022!W160</f>
        <v>1</v>
      </c>
      <c r="L172" s="581"/>
      <c r="M172" s="581"/>
      <c r="N172" s="581"/>
      <c r="O172" s="610"/>
    </row>
    <row r="173" ht="63">
      <c r="A173" s="574">
        <v>138</v>
      </c>
      <c r="B173" s="64" t="s">
        <v>193</v>
      </c>
      <c r="C173" s="566">
        <f>2022!B161</f>
        <v>20.800000000000001</v>
      </c>
      <c r="D173" s="585"/>
      <c r="E173" s="585"/>
      <c r="F173" s="567">
        <f>2022!O161</f>
        <v>3</v>
      </c>
      <c r="G173" s="586"/>
      <c r="H173" s="586"/>
      <c r="I173" s="566">
        <f>2022!R161</f>
        <v>0.14423076923076922</v>
      </c>
      <c r="J173" s="531">
        <f t="shared" si="1393"/>
        <v>0</v>
      </c>
      <c r="K173" s="568">
        <f>2022!W161</f>
        <v>0</v>
      </c>
      <c r="L173" s="581"/>
      <c r="M173" s="581"/>
      <c r="N173" s="581"/>
      <c r="O173" s="610"/>
    </row>
    <row r="174" ht="63">
      <c r="A174" s="574">
        <v>139</v>
      </c>
      <c r="B174" s="64" t="s">
        <v>194</v>
      </c>
      <c r="C174" s="566">
        <f>2022!B162</f>
        <v>14.800000000000001</v>
      </c>
      <c r="D174" s="585"/>
      <c r="E174" s="585"/>
      <c r="F174" s="567">
        <f>2022!O162</f>
        <v>3</v>
      </c>
      <c r="G174" s="586"/>
      <c r="H174" s="586"/>
      <c r="I174" s="566">
        <f>2022!R162</f>
        <v>0.20270270270270269</v>
      </c>
      <c r="J174" s="531">
        <f t="shared" si="1393"/>
        <v>0</v>
      </c>
      <c r="K174" s="568">
        <f>2022!W162</f>
        <v>0</v>
      </c>
      <c r="L174" s="581"/>
      <c r="M174" s="581"/>
      <c r="N174" s="581"/>
      <c r="O174" s="610"/>
    </row>
    <row r="175" ht="63">
      <c r="A175" s="574">
        <v>140</v>
      </c>
      <c r="B175" s="64" t="s">
        <v>195</v>
      </c>
      <c r="C175" s="566">
        <f>2022!B163</f>
        <v>8.5999999999999996</v>
      </c>
      <c r="D175" s="585"/>
      <c r="E175" s="585"/>
      <c r="F175" s="567">
        <f>2022!O163</f>
        <v>7</v>
      </c>
      <c r="G175" s="586"/>
      <c r="H175" s="586"/>
      <c r="I175" s="566">
        <f>2022!R163</f>
        <v>0.81395348837209303</v>
      </c>
      <c r="J175" s="531">
        <f t="shared" si="1393"/>
        <v>28.571428571428569</v>
      </c>
      <c r="K175" s="568">
        <f>2022!W163</f>
        <v>2</v>
      </c>
      <c r="L175" s="581"/>
      <c r="M175" s="581"/>
      <c r="N175" s="581"/>
      <c r="O175" s="610"/>
    </row>
    <row r="176" ht="63">
      <c r="A176" s="574">
        <v>141</v>
      </c>
      <c r="B176" s="64" t="s">
        <v>196</v>
      </c>
      <c r="C176" s="566">
        <f>2022!B164</f>
        <v>8</v>
      </c>
      <c r="D176" s="585"/>
      <c r="E176" s="585"/>
      <c r="F176" s="567">
        <f>2022!O164</f>
        <v>6</v>
      </c>
      <c r="G176" s="586"/>
      <c r="H176" s="586"/>
      <c r="I176" s="566">
        <f>2022!R164</f>
        <v>0.75</v>
      </c>
      <c r="J176" s="531">
        <f t="shared" si="1393"/>
        <v>16.666666666666664</v>
      </c>
      <c r="K176" s="568">
        <f>2022!W164</f>
        <v>1</v>
      </c>
      <c r="L176" s="581"/>
      <c r="M176" s="581"/>
      <c r="N176" s="581"/>
      <c r="O176" s="610"/>
    </row>
    <row r="177" ht="63">
      <c r="A177" s="574">
        <v>142</v>
      </c>
      <c r="B177" s="64" t="s">
        <v>197</v>
      </c>
      <c r="C177" s="566">
        <f>2022!B165</f>
        <v>30.800000000000001</v>
      </c>
      <c r="D177" s="585"/>
      <c r="E177" s="585"/>
      <c r="F177" s="567">
        <f>2022!O165</f>
        <v>5</v>
      </c>
      <c r="G177" s="586"/>
      <c r="H177" s="586"/>
      <c r="I177" s="566">
        <f>2022!R165</f>
        <v>0.16233766233766234</v>
      </c>
      <c r="J177" s="531">
        <f t="shared" si="1393"/>
        <v>20</v>
      </c>
      <c r="K177" s="568">
        <f>2022!W165</f>
        <v>1</v>
      </c>
      <c r="L177" s="581"/>
      <c r="M177" s="581"/>
      <c r="N177" s="581"/>
      <c r="O177" s="610"/>
    </row>
    <row r="178" ht="63">
      <c r="A178" s="574">
        <v>143</v>
      </c>
      <c r="B178" s="64" t="s">
        <v>198</v>
      </c>
      <c r="C178" s="566">
        <f>2022!B166</f>
        <v>37.25</v>
      </c>
      <c r="D178" s="585"/>
      <c r="E178" s="585"/>
      <c r="F178" s="567">
        <f>2022!O166</f>
        <v>5</v>
      </c>
      <c r="G178" s="586"/>
      <c r="H178" s="586"/>
      <c r="I178" s="566">
        <f>2022!R166</f>
        <v>0.13422818791946309</v>
      </c>
      <c r="J178" s="531">
        <f t="shared" si="1393"/>
        <v>20</v>
      </c>
      <c r="K178" s="568">
        <f>2022!W166</f>
        <v>1</v>
      </c>
      <c r="L178" s="581"/>
      <c r="M178" s="581"/>
      <c r="N178" s="581"/>
      <c r="O178" s="610"/>
    </row>
    <row r="179" ht="63">
      <c r="A179" s="574">
        <v>144</v>
      </c>
      <c r="B179" s="64" t="s">
        <v>199</v>
      </c>
      <c r="C179" s="566">
        <f>2022!B167</f>
        <v>24.34</v>
      </c>
      <c r="D179" s="585"/>
      <c r="E179" s="585"/>
      <c r="F179" s="567">
        <f>2022!O167</f>
        <v>3</v>
      </c>
      <c r="G179" s="586"/>
      <c r="H179" s="586"/>
      <c r="I179" s="566">
        <f>2022!R167</f>
        <v>0.12325390304026294</v>
      </c>
      <c r="J179" s="531">
        <f t="shared" si="1393"/>
        <v>0</v>
      </c>
      <c r="K179" s="568">
        <f>2022!W167</f>
        <v>0</v>
      </c>
      <c r="L179" s="581"/>
      <c r="M179" s="581"/>
      <c r="N179" s="581"/>
      <c r="O179" s="610"/>
    </row>
    <row r="180" ht="63">
      <c r="A180" s="574">
        <v>145</v>
      </c>
      <c r="B180" s="64" t="s">
        <v>200</v>
      </c>
      <c r="C180" s="566">
        <f>2022!B168</f>
        <v>30.800000000000001</v>
      </c>
      <c r="D180" s="577"/>
      <c r="E180" s="577"/>
      <c r="F180" s="567">
        <f>2022!O168</f>
        <v>5</v>
      </c>
      <c r="G180" s="578"/>
      <c r="H180" s="578"/>
      <c r="I180" s="566">
        <f>2022!R168</f>
        <v>0.16233766233766234</v>
      </c>
      <c r="J180" s="531">
        <f t="shared" si="1393"/>
        <v>20</v>
      </c>
      <c r="K180" s="568">
        <f>2022!W168</f>
        <v>1</v>
      </c>
      <c r="L180" s="563"/>
      <c r="M180" s="563"/>
      <c r="N180" s="563"/>
      <c r="O180" s="589"/>
    </row>
    <row r="181" ht="31.5">
      <c r="A181" s="574">
        <v>146</v>
      </c>
      <c r="B181" s="582" t="s">
        <v>337</v>
      </c>
      <c r="C181" s="566">
        <f>2022!B169</f>
        <v>1020.3</v>
      </c>
      <c r="D181" s="567">
        <f>2022!M169</f>
        <v>858</v>
      </c>
      <c r="E181" s="567">
        <f>2022!N169</f>
        <v>946</v>
      </c>
      <c r="F181" s="567">
        <f>2022!O169</f>
        <v>820</v>
      </c>
      <c r="G181" s="566">
        <f>2022!P169</f>
        <v>0.76881720430107525</v>
      </c>
      <c r="H181" s="566">
        <f>2022!Q169</f>
        <v>0.92714468169641562</v>
      </c>
      <c r="I181" s="566">
        <f>2022!R169</f>
        <v>0.80368519063020682</v>
      </c>
      <c r="J181" s="531">
        <f t="shared" si="1393"/>
        <v>25</v>
      </c>
      <c r="K181" s="568">
        <f>2022!W169</f>
        <v>205</v>
      </c>
      <c r="L181" s="568"/>
      <c r="M181" s="568"/>
      <c r="N181" s="568"/>
      <c r="O181" s="568"/>
    </row>
    <row r="182" ht="17.25" customHeight="1">
      <c r="A182" s="562"/>
      <c r="B182" s="122" t="s">
        <v>201</v>
      </c>
      <c r="C182" s="571"/>
      <c r="D182" s="570"/>
      <c r="E182" s="570"/>
      <c r="F182" s="570"/>
      <c r="G182" s="571"/>
      <c r="H182" s="571"/>
      <c r="I182" s="571"/>
      <c r="J182" s="584"/>
      <c r="K182" s="581"/>
      <c r="L182" s="563"/>
      <c r="M182" s="563"/>
      <c r="N182" s="563"/>
      <c r="O182" s="589"/>
    </row>
    <row r="183" ht="47.25">
      <c r="A183" s="561">
        <v>147</v>
      </c>
      <c r="B183" s="582" t="s">
        <v>202</v>
      </c>
      <c r="C183" s="566">
        <f>2022!B171</f>
        <v>538.20000000000005</v>
      </c>
      <c r="D183" s="567">
        <f>2022!M171</f>
        <v>313</v>
      </c>
      <c r="E183" s="567">
        <f>2022!N171</f>
        <v>267</v>
      </c>
      <c r="F183" s="567">
        <f>2022!O171</f>
        <v>536</v>
      </c>
      <c r="G183" s="566">
        <f>2022!P171</f>
        <v>0.5815681770731681</v>
      </c>
      <c r="H183" s="566">
        <f>2022!Q171</f>
        <v>0.49609809354164819</v>
      </c>
      <c r="I183" s="566">
        <f>2022!R171</f>
        <v>0.99591230026012623</v>
      </c>
      <c r="J183" s="531">
        <f t="shared" si="1393"/>
        <v>13.059701492537313</v>
      </c>
      <c r="K183" s="568">
        <f>2022!W171</f>
        <v>70</v>
      </c>
      <c r="L183" s="568"/>
      <c r="M183" s="568"/>
      <c r="N183" s="568"/>
      <c r="O183" s="568"/>
    </row>
    <row r="184" ht="15.75">
      <c r="A184" s="561"/>
      <c r="B184" s="122" t="s">
        <v>203</v>
      </c>
      <c r="C184" s="571"/>
      <c r="D184" s="570"/>
      <c r="E184" s="570"/>
      <c r="F184" s="570"/>
      <c r="G184" s="571"/>
      <c r="H184" s="571"/>
      <c r="I184" s="571"/>
      <c r="J184" s="531"/>
      <c r="K184" s="581"/>
      <c r="L184" s="568"/>
      <c r="M184" s="568"/>
      <c r="N184" s="568"/>
      <c r="O184" s="568"/>
    </row>
    <row r="185" ht="31.5">
      <c r="A185" s="561">
        <v>148</v>
      </c>
      <c r="B185" s="582" t="s">
        <v>204</v>
      </c>
      <c r="C185" s="587">
        <f>2022!B173</f>
        <v>133.66200000000001</v>
      </c>
      <c r="D185" s="567">
        <f>2022!M173</f>
        <v>967</v>
      </c>
      <c r="E185" s="567">
        <f>2022!N173</f>
        <v>45</v>
      </c>
      <c r="F185" s="567">
        <f>2022!O173</f>
        <v>44</v>
      </c>
      <c r="G185" s="566">
        <f>2022!P173</f>
        <v>0.43574281128631653</v>
      </c>
      <c r="H185" s="566">
        <f>2022!Q173</f>
        <v>0.33666852593589242</v>
      </c>
      <c r="I185" s="566">
        <f>2022!R173</f>
        <v>0.32918855022369858</v>
      </c>
      <c r="J185" s="531">
        <f t="shared" si="1393"/>
        <v>25</v>
      </c>
      <c r="K185" s="568">
        <f>2022!W173</f>
        <v>11</v>
      </c>
      <c r="L185" s="568"/>
      <c r="M185" s="568"/>
      <c r="N185" s="568"/>
      <c r="O185" s="568"/>
    </row>
    <row r="186" ht="31.5">
      <c r="A186" s="561">
        <v>149</v>
      </c>
      <c r="B186" s="582" t="s">
        <v>205</v>
      </c>
      <c r="C186" s="587">
        <f>2022!B174</f>
        <v>868.12699999999995</v>
      </c>
      <c r="D186" s="567">
        <f>2022!M174</f>
        <v>0</v>
      </c>
      <c r="E186" s="567">
        <f>2022!N174</f>
        <v>295</v>
      </c>
      <c r="F186" s="567">
        <f>2022!O174</f>
        <v>338</v>
      </c>
      <c r="G186" s="566">
        <f>2022!P174</f>
        <v>0</v>
      </c>
      <c r="H186" s="566">
        <f>2022!Q174</f>
        <v>0.3398120265677817</v>
      </c>
      <c r="I186" s="566">
        <f>2022!R174</f>
        <v>0.38934395543509187</v>
      </c>
      <c r="J186" s="531">
        <f t="shared" si="1393"/>
        <v>17.751479289940828</v>
      </c>
      <c r="K186" s="568">
        <f>2022!W174</f>
        <v>60</v>
      </c>
      <c r="L186" s="568"/>
      <c r="M186" s="568"/>
      <c r="N186" s="568"/>
      <c r="O186" s="568"/>
    </row>
    <row r="187" ht="31.5">
      <c r="A187" s="561">
        <v>150</v>
      </c>
      <c r="B187" s="582" t="s">
        <v>206</v>
      </c>
      <c r="C187" s="587">
        <f>2022!B175</f>
        <v>1249.8789999999999</v>
      </c>
      <c r="D187" s="567">
        <f>2022!M175</f>
        <v>0</v>
      </c>
      <c r="E187" s="567">
        <f>2022!N175</f>
        <v>425</v>
      </c>
      <c r="F187" s="567">
        <f>2022!O175</f>
        <v>449</v>
      </c>
      <c r="G187" s="566">
        <f>2022!P175</f>
        <v>0</v>
      </c>
      <c r="H187" s="566">
        <f>2022!Q175</f>
        <v>0.34003280785294521</v>
      </c>
      <c r="I187" s="566">
        <f>2022!R175</f>
        <v>0.35923477392611608</v>
      </c>
      <c r="J187" s="531">
        <f t="shared" si="1393"/>
        <v>6.9042316258351892</v>
      </c>
      <c r="K187" s="568">
        <f>2022!W175</f>
        <v>31</v>
      </c>
      <c r="L187" s="568"/>
      <c r="M187" s="568"/>
      <c r="N187" s="568"/>
      <c r="O187" s="568"/>
    </row>
    <row r="188" ht="47.25">
      <c r="A188" s="561">
        <v>151</v>
      </c>
      <c r="B188" s="582" t="s">
        <v>209</v>
      </c>
      <c r="C188" s="566">
        <f>2022!B176</f>
        <v>387.89999999999998</v>
      </c>
      <c r="D188" s="567">
        <f>2022!M176</f>
        <v>205</v>
      </c>
      <c r="E188" s="567">
        <f>2022!N176</f>
        <v>244</v>
      </c>
      <c r="F188" s="567">
        <f>2022!O176</f>
        <v>244</v>
      </c>
      <c r="G188" s="566">
        <f>2022!P176</f>
        <v>0.52855347293616806</v>
      </c>
      <c r="H188" s="566">
        <f>2022!Q176</f>
        <v>0.62910759777579861</v>
      </c>
      <c r="I188" s="566">
        <f>2022!R176</f>
        <v>0.62902810002577991</v>
      </c>
      <c r="J188" s="531">
        <f t="shared" si="1393"/>
        <v>10.245901639344263</v>
      </c>
      <c r="K188" s="568">
        <f>2022!W176</f>
        <v>25</v>
      </c>
      <c r="L188" s="568"/>
      <c r="M188" s="568"/>
      <c r="N188" s="568"/>
      <c r="O188" s="568"/>
    </row>
    <row r="189" ht="31.5">
      <c r="A189" s="561">
        <v>152</v>
      </c>
      <c r="B189" s="582" t="s">
        <v>210</v>
      </c>
      <c r="C189" s="566">
        <f>2022!B177</f>
        <v>1.93400001525878</v>
      </c>
      <c r="D189" s="567">
        <f>2022!M177</f>
        <v>0</v>
      </c>
      <c r="E189" s="567">
        <f>2022!N177</f>
        <v>0</v>
      </c>
      <c r="F189" s="567">
        <f>2022!O177</f>
        <v>0</v>
      </c>
      <c r="G189" s="566">
        <f>2022!P177</f>
        <v>0</v>
      </c>
      <c r="H189" s="566">
        <f>2022!Q177</f>
        <v>0</v>
      </c>
      <c r="I189" s="566">
        <f>2022!R177</f>
        <v>0</v>
      </c>
      <c r="J189" s="531">
        <f t="shared" si="1393"/>
        <v>0</v>
      </c>
      <c r="K189" s="568">
        <f>2022!W177</f>
        <v>0</v>
      </c>
      <c r="L189" s="563"/>
      <c r="M189" s="563"/>
      <c r="N189" s="563"/>
      <c r="O189" s="563"/>
    </row>
    <row r="190" ht="47.25">
      <c r="A190" s="561">
        <v>153</v>
      </c>
      <c r="B190" s="582" t="s">
        <v>338</v>
      </c>
      <c r="C190" s="587">
        <f>2022!B178</f>
        <v>103.86014</v>
      </c>
      <c r="D190" s="567">
        <f>2022!M178</f>
        <v>0</v>
      </c>
      <c r="E190" s="567">
        <f>2022!N178</f>
        <v>13</v>
      </c>
      <c r="F190" s="567">
        <f>2022!O178</f>
        <v>30</v>
      </c>
      <c r="G190" s="566">
        <f>2022!P178</f>
        <v>0</v>
      </c>
      <c r="H190" s="566">
        <f>2022!Q178</f>
        <v>0.18465909090909088</v>
      </c>
      <c r="I190" s="566">
        <f>2022!R178</f>
        <v>0.28884998614482899</v>
      </c>
      <c r="J190" s="531">
        <f t="shared" si="1393"/>
        <v>30</v>
      </c>
      <c r="K190" s="568">
        <f>2022!W178</f>
        <v>9</v>
      </c>
      <c r="L190" s="568"/>
      <c r="M190" s="568"/>
      <c r="N190" s="568"/>
      <c r="O190" s="568"/>
    </row>
    <row r="191" ht="47.25">
      <c r="A191" s="561">
        <v>154</v>
      </c>
      <c r="B191" s="582" t="s">
        <v>339</v>
      </c>
      <c r="C191" s="566">
        <f>2022!B179</f>
        <v>385.73099999999999</v>
      </c>
      <c r="D191" s="567">
        <f>2022!M179</f>
        <v>140</v>
      </c>
      <c r="E191" s="567">
        <f>2022!N179</f>
        <v>140</v>
      </c>
      <c r="F191" s="567">
        <f>2022!O179</f>
        <v>140</v>
      </c>
      <c r="G191" s="566">
        <f>2022!P179</f>
        <v>0.35483913384821847</v>
      </c>
      <c r="H191" s="566">
        <f>2022!Q179</f>
        <v>0.35483913384821847</v>
      </c>
      <c r="I191" s="566">
        <f>2022!R179</f>
        <v>0.36294723524943551</v>
      </c>
      <c r="J191" s="531">
        <f t="shared" si="1393"/>
        <v>25</v>
      </c>
      <c r="K191" s="568">
        <f>2022!W179</f>
        <v>35</v>
      </c>
      <c r="L191" s="568"/>
      <c r="M191" s="568"/>
      <c r="N191" s="568"/>
      <c r="O191" s="568"/>
    </row>
    <row r="192" ht="31.5">
      <c r="A192" s="561">
        <v>155</v>
      </c>
      <c r="B192" s="152" t="s">
        <v>444</v>
      </c>
      <c r="C192" s="566">
        <f>2022!B180</f>
        <v>16.981999999999999</v>
      </c>
      <c r="D192" s="567">
        <f>2022!M180</f>
        <v>41</v>
      </c>
      <c r="E192" s="567">
        <f>2022!N180</f>
        <v>51</v>
      </c>
      <c r="F192" s="567">
        <f>2022!O180</f>
        <v>16</v>
      </c>
      <c r="G192" s="566">
        <f>2022!P180</f>
        <v>0.17901585040617041</v>
      </c>
      <c r="H192" s="566">
        <f>2022!Q180</f>
        <v>0.32075471698113206</v>
      </c>
      <c r="I192" s="566">
        <f>2022!R180</f>
        <v>0.9421740666588152</v>
      </c>
      <c r="J192" s="531">
        <f t="shared" si="1393"/>
        <v>25</v>
      </c>
      <c r="K192" s="568">
        <f>2022!W180</f>
        <v>4</v>
      </c>
      <c r="L192" s="568"/>
      <c r="M192" s="568"/>
      <c r="N192" s="568"/>
      <c r="O192" s="568"/>
    </row>
    <row r="193" ht="31.5">
      <c r="A193" s="561">
        <v>156</v>
      </c>
      <c r="B193" s="152" t="s">
        <v>445</v>
      </c>
      <c r="C193" s="566">
        <f>2022!B181</f>
        <v>114.56699999999999</v>
      </c>
      <c r="D193" s="567">
        <f>2022!M181</f>
        <v>41</v>
      </c>
      <c r="E193" s="567">
        <f>2022!N181</f>
        <v>51</v>
      </c>
      <c r="F193" s="567">
        <f>2022!O181</f>
        <v>37</v>
      </c>
      <c r="G193" s="566">
        <f>2022!P181</f>
        <v>0.17901585040617041</v>
      </c>
      <c r="H193" s="566">
        <f>2022!Q181</f>
        <v>0.32075471698113206</v>
      </c>
      <c r="I193" s="566">
        <f>2022!R181</f>
        <v>0.32295512669442339</v>
      </c>
      <c r="J193" s="531">
        <f t="shared" si="1393"/>
        <v>29.72972972972973</v>
      </c>
      <c r="K193" s="568">
        <f>2022!W181</f>
        <v>11</v>
      </c>
      <c r="L193" s="568"/>
      <c r="M193" s="568"/>
      <c r="N193" s="568"/>
      <c r="O193" s="568"/>
    </row>
    <row r="194" ht="31.5">
      <c r="A194" s="561">
        <v>157</v>
      </c>
      <c r="B194" s="152" t="s">
        <v>446</v>
      </c>
      <c r="C194" s="566">
        <f>2022!B182</f>
        <v>15.319000000000001</v>
      </c>
      <c r="D194" s="567">
        <f>2022!M182</f>
        <v>41</v>
      </c>
      <c r="E194" s="567">
        <f>2022!N182</f>
        <v>51</v>
      </c>
      <c r="F194" s="567">
        <f>2022!O182</f>
        <v>12</v>
      </c>
      <c r="G194" s="566">
        <f>2022!P182</f>
        <v>0.17901585040617041</v>
      </c>
      <c r="H194" s="566">
        <f>2022!Q182</f>
        <v>0.32075471698113206</v>
      </c>
      <c r="I194" s="566">
        <f>2022!R182</f>
        <v>0.78334094914811669</v>
      </c>
      <c r="J194" s="531">
        <f t="shared" si="1393"/>
        <v>25</v>
      </c>
      <c r="K194" s="568">
        <f>2022!W182</f>
        <v>3</v>
      </c>
      <c r="L194" s="568"/>
      <c r="M194" s="568"/>
      <c r="N194" s="568"/>
      <c r="O194" s="568"/>
    </row>
    <row r="195" ht="31.5">
      <c r="A195" s="561">
        <v>158</v>
      </c>
      <c r="B195" s="152" t="s">
        <v>447</v>
      </c>
      <c r="C195" s="566">
        <f>2022!B183</f>
        <v>8.5980000000000008</v>
      </c>
      <c r="D195" s="567">
        <f>2022!M183</f>
        <v>41</v>
      </c>
      <c r="E195" s="567">
        <f>2022!N183</f>
        <v>51</v>
      </c>
      <c r="F195" s="567">
        <f>2022!O183</f>
        <v>3</v>
      </c>
      <c r="G195" s="566">
        <f>2022!P183</f>
        <v>0.17901585040617041</v>
      </c>
      <c r="H195" s="566">
        <f>2022!Q183</f>
        <v>0.32075471698113206</v>
      </c>
      <c r="I195" s="566">
        <f>2022!R183</f>
        <v>0.34891835310537334</v>
      </c>
      <c r="J195" s="531">
        <f t="shared" si="1393"/>
        <v>0</v>
      </c>
      <c r="K195" s="568">
        <f>2022!W183</f>
        <v>0</v>
      </c>
      <c r="L195" s="568"/>
      <c r="M195" s="568"/>
      <c r="N195" s="568"/>
      <c r="O195" s="568"/>
    </row>
    <row r="196" ht="31.5">
      <c r="A196" s="561">
        <v>159</v>
      </c>
      <c r="B196" s="152" t="s">
        <v>448</v>
      </c>
      <c r="C196" s="566">
        <f>2022!B184</f>
        <v>13.641</v>
      </c>
      <c r="D196" s="567">
        <f>2022!M184</f>
        <v>41</v>
      </c>
      <c r="E196" s="567">
        <f>2022!N184</f>
        <v>51</v>
      </c>
      <c r="F196" s="567">
        <f>2022!O184</f>
        <v>6</v>
      </c>
      <c r="G196" s="566">
        <f>2022!P184</f>
        <v>0.17901585040617041</v>
      </c>
      <c r="H196" s="566">
        <f>2022!Q184</f>
        <v>0.32075471698113206</v>
      </c>
      <c r="I196" s="566">
        <f>2022!R184</f>
        <v>0.43985045084671209</v>
      </c>
      <c r="J196" s="531">
        <f t="shared" si="1393"/>
        <v>16.666666666666664</v>
      </c>
      <c r="K196" s="568">
        <f>2022!W184</f>
        <v>1</v>
      </c>
      <c r="L196" s="568"/>
      <c r="M196" s="568"/>
      <c r="N196" s="568"/>
      <c r="O196" s="568"/>
    </row>
    <row r="197" ht="31.5">
      <c r="A197" s="561">
        <v>160</v>
      </c>
      <c r="B197" s="582" t="s">
        <v>217</v>
      </c>
      <c r="C197" s="566">
        <f>2022!B185</f>
        <v>52</v>
      </c>
      <c r="D197" s="567">
        <f>2022!M185</f>
        <v>34</v>
      </c>
      <c r="E197" s="567">
        <f>2022!N185</f>
        <v>52</v>
      </c>
      <c r="F197" s="567">
        <f>2022!O185</f>
        <v>35</v>
      </c>
      <c r="G197" s="566">
        <f>2022!P185</f>
        <v>0.65412289008412838</v>
      </c>
      <c r="H197" s="566">
        <f>2022!Q185</f>
        <v>1.0004232436580787</v>
      </c>
      <c r="I197" s="566">
        <f>2022!R185</f>
        <v>0.67307692307692313</v>
      </c>
      <c r="J197" s="531">
        <f t="shared" si="1393"/>
        <v>22.857142857142858</v>
      </c>
      <c r="K197" s="568">
        <f>2022!W185</f>
        <v>8</v>
      </c>
      <c r="L197" s="568"/>
      <c r="M197" s="568"/>
      <c r="N197" s="568"/>
      <c r="O197" s="568"/>
    </row>
    <row r="198" ht="31.5">
      <c r="A198" s="561">
        <v>161</v>
      </c>
      <c r="B198" s="582" t="s">
        <v>222</v>
      </c>
      <c r="C198" s="566">
        <f>2022!B186</f>
        <v>52.700000000000003</v>
      </c>
      <c r="D198" s="567">
        <f>2022!M186</f>
        <v>30</v>
      </c>
      <c r="E198" s="567">
        <f>2022!N186</f>
        <v>32</v>
      </c>
      <c r="F198" s="567">
        <f>2022!O186</f>
        <v>30</v>
      </c>
      <c r="G198" s="566">
        <f>2022!P186</f>
        <v>0.56917355801360725</v>
      </c>
      <c r="H198" s="566">
        <f>2022!Q186</f>
        <v>0.60711846188118102</v>
      </c>
      <c r="I198" s="566">
        <f>2022!R186</f>
        <v>0.56925996204933582</v>
      </c>
      <c r="J198" s="531">
        <f t="shared" si="1393"/>
        <v>23.333333333333332</v>
      </c>
      <c r="K198" s="568">
        <f>2022!W186</f>
        <v>7</v>
      </c>
      <c r="L198" s="568"/>
      <c r="M198" s="568"/>
      <c r="N198" s="568"/>
      <c r="O198" s="568"/>
    </row>
    <row r="199" ht="17.25" customHeight="1">
      <c r="A199" s="561">
        <v>162</v>
      </c>
      <c r="B199" s="582" t="s">
        <v>221</v>
      </c>
      <c r="C199" s="566">
        <f>2022!B187</f>
        <v>34.100000000000001</v>
      </c>
      <c r="D199" s="567">
        <f>2022!M187</f>
        <v>20</v>
      </c>
      <c r="E199" s="567">
        <f>2022!N187</f>
        <v>22</v>
      </c>
      <c r="F199" s="567">
        <f>2022!O187</f>
        <v>20</v>
      </c>
      <c r="G199" s="566">
        <f>2022!P187</f>
        <v>0.58675118404913473</v>
      </c>
      <c r="H199" s="566">
        <f>2022!Q187</f>
        <v>0.6454263024540482</v>
      </c>
      <c r="I199" s="566">
        <f>2022!R187</f>
        <v>0.58651026392961869</v>
      </c>
      <c r="J199" s="531">
        <f t="shared" si="1393"/>
        <v>30</v>
      </c>
      <c r="K199" s="568">
        <f>2022!W187</f>
        <v>6</v>
      </c>
      <c r="L199" s="563"/>
      <c r="M199" s="563"/>
      <c r="N199" s="563"/>
      <c r="O199" s="589"/>
    </row>
    <row r="200" ht="31.5">
      <c r="A200" s="561">
        <v>163</v>
      </c>
      <c r="B200" s="582" t="s">
        <v>218</v>
      </c>
      <c r="C200" s="566">
        <f>2022!B188</f>
        <v>18.399999999999999</v>
      </c>
      <c r="D200" s="567">
        <f>2022!M188</f>
        <v>16</v>
      </c>
      <c r="E200" s="567">
        <f>2022!N188</f>
        <v>18</v>
      </c>
      <c r="F200" s="567">
        <f>2022!O188</f>
        <v>18</v>
      </c>
      <c r="G200" s="566">
        <f>2022!P188</f>
        <v>0.86862106046305498</v>
      </c>
      <c r="H200" s="566">
        <f>2022!Q188</f>
        <v>0.97719869302093687</v>
      </c>
      <c r="I200" s="566">
        <f>2022!R188</f>
        <v>0.97826086956521752</v>
      </c>
      <c r="J200" s="531">
        <f t="shared" si="1393"/>
        <v>22.222222222222221</v>
      </c>
      <c r="K200" s="568">
        <f>2022!W188</f>
        <v>4</v>
      </c>
      <c r="L200" s="568"/>
      <c r="M200" s="568"/>
      <c r="N200" s="568"/>
      <c r="O200" s="568"/>
    </row>
    <row r="201" ht="31.5">
      <c r="A201" s="561">
        <v>164</v>
      </c>
      <c r="B201" s="582" t="s">
        <v>220</v>
      </c>
      <c r="C201" s="566">
        <f>2022!B189</f>
        <v>48.5</v>
      </c>
      <c r="D201" s="567">
        <f>2022!M189</f>
        <v>20</v>
      </c>
      <c r="E201" s="567">
        <f>2022!N189</f>
        <v>27</v>
      </c>
      <c r="F201" s="567">
        <f>2022!O189</f>
        <v>25</v>
      </c>
      <c r="G201" s="566">
        <f>2022!P189</f>
        <v>0.41249020283841925</v>
      </c>
      <c r="H201" s="566">
        <f>2022!Q189</f>
        <v>0.55686177383186597</v>
      </c>
      <c r="I201" s="566">
        <f>2022!R189</f>
        <v>0.51546391752577314</v>
      </c>
      <c r="J201" s="531">
        <f t="shared" si="1393"/>
        <v>28.000000000000004</v>
      </c>
      <c r="K201" s="568">
        <f>2022!W189</f>
        <v>7</v>
      </c>
      <c r="L201" s="568"/>
      <c r="M201" s="568"/>
      <c r="N201" s="568"/>
      <c r="O201" s="568"/>
    </row>
    <row r="202" ht="31.5">
      <c r="A202" s="561">
        <v>165</v>
      </c>
      <c r="B202" s="582" t="s">
        <v>219</v>
      </c>
      <c r="C202" s="566">
        <f>2022!B190</f>
        <v>45.700000000000003</v>
      </c>
      <c r="D202" s="567">
        <f>2022!M190</f>
        <v>20</v>
      </c>
      <c r="E202" s="567">
        <f>2022!N190</f>
        <v>21</v>
      </c>
      <c r="F202" s="567">
        <f>2022!O190</f>
        <v>20</v>
      </c>
      <c r="G202" s="566">
        <f>2022!P190</f>
        <v>0.4381160861224076</v>
      </c>
      <c r="H202" s="566">
        <f>2022!Q190</f>
        <v>0.46002189042852792</v>
      </c>
      <c r="I202" s="566">
        <f>2022!R190</f>
        <v>0.43763676148796499</v>
      </c>
      <c r="J202" s="531">
        <f t="shared" si="1393"/>
        <v>30</v>
      </c>
      <c r="K202" s="568">
        <f>2022!W190</f>
        <v>6</v>
      </c>
      <c r="L202" s="563"/>
      <c r="M202" s="563"/>
      <c r="N202" s="563"/>
      <c r="O202" s="589"/>
    </row>
    <row r="203" ht="48" customHeight="1">
      <c r="A203" s="561">
        <v>166</v>
      </c>
      <c r="B203" s="582" t="s">
        <v>208</v>
      </c>
      <c r="C203" s="566">
        <f>2022!B191</f>
        <v>85.331000000000003</v>
      </c>
      <c r="D203" s="567">
        <f>2022!M191</f>
        <v>57</v>
      </c>
      <c r="E203" s="567">
        <f>2022!N191</f>
        <v>51</v>
      </c>
      <c r="F203" s="567">
        <f>2022!O191</f>
        <v>51</v>
      </c>
      <c r="G203" s="566">
        <f>2022!P191</f>
        <v>0.66798700523626209</v>
      </c>
      <c r="H203" s="566">
        <f>2022!Q191</f>
        <v>0.59767258363244502</v>
      </c>
      <c r="I203" s="566">
        <f>2022!R191</f>
        <v>0.5976725926099542</v>
      </c>
      <c r="J203" s="531">
        <f t="shared" si="1393"/>
        <v>29.411764705882355</v>
      </c>
      <c r="K203" s="568">
        <f>2022!W191</f>
        <v>15</v>
      </c>
      <c r="L203" s="568"/>
      <c r="M203" s="568"/>
      <c r="N203" s="568"/>
      <c r="O203" s="568"/>
    </row>
    <row r="204" ht="48" customHeight="1">
      <c r="A204" s="561"/>
      <c r="B204" s="122" t="s">
        <v>223</v>
      </c>
      <c r="C204" s="571"/>
      <c r="D204" s="570"/>
      <c r="E204" s="570"/>
      <c r="F204" s="570"/>
      <c r="G204" s="571"/>
      <c r="H204" s="571"/>
      <c r="I204" s="571"/>
      <c r="J204" s="531"/>
      <c r="K204" s="581"/>
      <c r="L204" s="568"/>
      <c r="M204" s="568"/>
      <c r="N204" s="568"/>
      <c r="O204" s="568"/>
    </row>
    <row r="205" ht="47.25">
      <c r="A205" s="561">
        <v>167</v>
      </c>
      <c r="B205" s="582" t="s">
        <v>224</v>
      </c>
      <c r="C205" s="587">
        <f>2022!B193</f>
        <v>3221.3000000000002</v>
      </c>
      <c r="D205" s="567">
        <f>2022!M193</f>
        <v>1400</v>
      </c>
      <c r="E205" s="567">
        <f>2022!N193</f>
        <v>1400</v>
      </c>
      <c r="F205" s="567">
        <f>2022!O193</f>
        <v>1400</v>
      </c>
      <c r="G205" s="566">
        <f>2022!P193</f>
        <v>0.43899531439257589</v>
      </c>
      <c r="H205" s="566">
        <f>2022!Q193</f>
        <v>0.43899531439257589</v>
      </c>
      <c r="I205" s="566">
        <f>2022!R193</f>
        <v>0.43460714618321794</v>
      </c>
      <c r="J205" s="531">
        <f t="shared" si="1393"/>
        <v>4</v>
      </c>
      <c r="K205" s="568">
        <f>2022!W193</f>
        <v>56</v>
      </c>
      <c r="L205" s="568"/>
      <c r="M205" s="568"/>
      <c r="N205" s="568"/>
      <c r="O205" s="568"/>
    </row>
    <row r="206" ht="17.25" customHeight="1">
      <c r="A206" s="611">
        <v>168</v>
      </c>
      <c r="B206" s="580" t="s">
        <v>293</v>
      </c>
      <c r="C206" s="566">
        <f>2022!B194</f>
        <v>0</v>
      </c>
      <c r="D206" s="567">
        <f>2022!M194</f>
        <v>0</v>
      </c>
      <c r="E206" s="567">
        <f>2022!N194</f>
        <v>0</v>
      </c>
      <c r="F206" s="567">
        <f>2022!O194</f>
        <v>0</v>
      </c>
      <c r="G206" s="566">
        <v>0</v>
      </c>
      <c r="H206" s="566">
        <v>0</v>
      </c>
      <c r="I206" s="566">
        <v>0</v>
      </c>
      <c r="J206" s="584">
        <v>0</v>
      </c>
      <c r="K206" s="568">
        <f>2022!W194</f>
        <v>0</v>
      </c>
      <c r="L206" s="563"/>
      <c r="M206" s="563"/>
      <c r="N206" s="563"/>
      <c r="O206" s="589"/>
    </row>
    <row r="207" ht="15.75">
      <c r="A207" s="561"/>
      <c r="B207" s="122" t="s">
        <v>225</v>
      </c>
      <c r="C207" s="571"/>
      <c r="D207" s="570"/>
      <c r="E207" s="570"/>
      <c r="F207" s="570"/>
      <c r="G207" s="571"/>
      <c r="H207" s="571"/>
      <c r="I207" s="571"/>
      <c r="J207" s="531">
        <f t="shared" si="1393"/>
        <v>0</v>
      </c>
      <c r="K207" s="581"/>
      <c r="L207" s="568"/>
      <c r="M207" s="568"/>
      <c r="N207" s="568"/>
      <c r="O207" s="568"/>
    </row>
    <row r="208" ht="48.75" customHeight="1">
      <c r="A208" s="561">
        <v>169</v>
      </c>
      <c r="B208" s="582" t="s">
        <v>341</v>
      </c>
      <c r="C208" s="566">
        <f>2022!B196</f>
        <v>307.60000000000002</v>
      </c>
      <c r="D208" s="567">
        <f>2022!M196</f>
        <v>20</v>
      </c>
      <c r="E208" s="567">
        <f>2022!N196</f>
        <v>28</v>
      </c>
      <c r="F208" s="567">
        <f>2022!O196</f>
        <v>27</v>
      </c>
      <c r="G208" s="566">
        <f>2022!P196</f>
        <v>6.3111392821714643e-002</v>
      </c>
      <c r="H208" s="566">
        <f>2022!Q196</f>
        <v>8.8341164290067026e-002</v>
      </c>
      <c r="I208" s="566">
        <f>2022!R196</f>
        <v>8.7776332899869955e-002</v>
      </c>
      <c r="J208" s="531">
        <f t="shared" si="1393"/>
        <v>11.111111111111111</v>
      </c>
      <c r="K208" s="568">
        <f>2022!W196</f>
        <v>3</v>
      </c>
      <c r="L208" s="568"/>
      <c r="M208" s="568"/>
      <c r="N208" s="568"/>
      <c r="O208" s="568"/>
    </row>
    <row r="209" ht="47.25">
      <c r="A209" s="561">
        <v>170</v>
      </c>
      <c r="B209" s="582" t="s">
        <v>342</v>
      </c>
      <c r="C209" s="587">
        <f>2022!B197</f>
        <v>986.79999999999995</v>
      </c>
      <c r="D209" s="567">
        <f>2022!M197</f>
        <v>602</v>
      </c>
      <c r="E209" s="567">
        <f>2022!N197</f>
        <v>710</v>
      </c>
      <c r="F209" s="567">
        <f>2022!O197</f>
        <v>690</v>
      </c>
      <c r="G209" s="566">
        <f>2022!P197</f>
        <v>0.61001436907881601</v>
      </c>
      <c r="H209" s="566">
        <f>2022!Q197</f>
        <v>0.71945216286704217</v>
      </c>
      <c r="I209" s="566">
        <f>2022!R197</f>
        <v>0.69922983380624248</v>
      </c>
      <c r="J209" s="531">
        <f t="shared" si="1393"/>
        <v>10</v>
      </c>
      <c r="K209" s="568">
        <f>2022!W197</f>
        <v>69</v>
      </c>
      <c r="L209" s="568"/>
      <c r="M209" s="568"/>
      <c r="N209" s="568"/>
      <c r="O209" s="568"/>
    </row>
    <row r="210" ht="47.25">
      <c r="A210" s="561">
        <v>171</v>
      </c>
      <c r="B210" s="582" t="s">
        <v>343</v>
      </c>
      <c r="C210" s="587">
        <f>2022!B198</f>
        <v>600.10000000000002</v>
      </c>
      <c r="D210" s="567">
        <f>2022!M198</f>
        <v>264</v>
      </c>
      <c r="E210" s="567">
        <f>2022!N198</f>
        <v>317</v>
      </c>
      <c r="F210" s="567">
        <f>2022!O198</f>
        <v>288</v>
      </c>
      <c r="G210" s="566">
        <f>2022!P198</f>
        <v>0.4398863412163605</v>
      </c>
      <c r="H210" s="566">
        <f>2022!Q198</f>
        <v>0.52819685668782679</v>
      </c>
      <c r="I210" s="566">
        <f>2022!R198</f>
        <v>0.47992001333111145</v>
      </c>
      <c r="J210" s="531">
        <f t="shared" si="1393"/>
        <v>9.7222222222222232</v>
      </c>
      <c r="K210" s="568">
        <f>2022!W198</f>
        <v>28</v>
      </c>
      <c r="L210" s="568"/>
      <c r="M210" s="568"/>
      <c r="N210" s="568"/>
      <c r="O210" s="568"/>
    </row>
    <row r="211" ht="15.75">
      <c r="A211" s="561"/>
      <c r="B211" s="122" t="s">
        <v>229</v>
      </c>
      <c r="C211" s="571"/>
      <c r="D211" s="570"/>
      <c r="E211" s="570"/>
      <c r="F211" s="570"/>
      <c r="G211" s="571"/>
      <c r="H211" s="571"/>
      <c r="I211" s="571"/>
      <c r="J211" s="531"/>
      <c r="K211" s="581"/>
      <c r="L211" s="568"/>
      <c r="M211" s="568"/>
      <c r="N211" s="568"/>
      <c r="O211" s="568"/>
    </row>
    <row r="212" ht="31.5">
      <c r="A212" s="561">
        <v>172</v>
      </c>
      <c r="B212" s="582" t="s">
        <v>344</v>
      </c>
      <c r="C212" s="566">
        <f>2022!B200</f>
        <v>74.5</v>
      </c>
      <c r="D212" s="567">
        <f>2022!M200</f>
        <v>48</v>
      </c>
      <c r="E212" s="567">
        <f>2022!N200</f>
        <v>48</v>
      </c>
      <c r="F212" s="567">
        <f>2022!O200</f>
        <v>50</v>
      </c>
      <c r="G212" s="566">
        <f>2022!P200</f>
        <v>0.64429530201342278</v>
      </c>
      <c r="H212" s="566">
        <f>2022!Q200</f>
        <v>0.64429530201342278</v>
      </c>
      <c r="I212" s="566">
        <f>2022!R200</f>
        <v>0.67114093959731547</v>
      </c>
      <c r="J212" s="531">
        <f t="shared" si="1393"/>
        <v>30</v>
      </c>
      <c r="K212" s="568">
        <f>2022!W200</f>
        <v>15</v>
      </c>
      <c r="L212" s="568"/>
      <c r="M212" s="568"/>
      <c r="N212" s="568"/>
      <c r="O212" s="568"/>
    </row>
    <row r="213" ht="30" customHeight="1">
      <c r="A213" s="561">
        <v>173</v>
      </c>
      <c r="B213" s="582" t="s">
        <v>231</v>
      </c>
      <c r="C213" s="566">
        <f>2022!B201</f>
        <v>85.900000000000006</v>
      </c>
      <c r="D213" s="567">
        <f>2022!M201</f>
        <v>25</v>
      </c>
      <c r="E213" s="567">
        <f>2022!N201</f>
        <v>27</v>
      </c>
      <c r="F213" s="567">
        <f>2022!O201</f>
        <v>27</v>
      </c>
      <c r="G213" s="566">
        <f>2022!P201</f>
        <v>0.27932960893854747</v>
      </c>
      <c r="H213" s="566">
        <f>2022!Q201</f>
        <v>0.31431897555296856</v>
      </c>
      <c r="I213" s="566">
        <f>2022!R201</f>
        <v>0.31431897555296856</v>
      </c>
      <c r="J213" s="531">
        <f t="shared" si="1393"/>
        <v>14.814814814814813</v>
      </c>
      <c r="K213" s="568">
        <f>2022!W201</f>
        <v>4</v>
      </c>
      <c r="L213" s="568"/>
      <c r="M213" s="568"/>
      <c r="N213" s="568"/>
      <c r="O213" s="568"/>
    </row>
    <row r="214" ht="67.5" customHeight="1">
      <c r="A214" s="561">
        <v>174</v>
      </c>
      <c r="B214" s="152" t="s">
        <v>449</v>
      </c>
      <c r="C214" s="566">
        <f>2022!B202</f>
        <v>145.69999999999999</v>
      </c>
      <c r="D214" s="575">
        <f>2022!M202</f>
        <v>112</v>
      </c>
      <c r="E214" s="575">
        <f>2022!N202</f>
        <v>118</v>
      </c>
      <c r="F214" s="567">
        <f>2022!O202</f>
        <v>70</v>
      </c>
      <c r="G214" s="576">
        <f>2022!P202</f>
        <v>0.50405037734942071</v>
      </c>
      <c r="H214" s="576">
        <f>2022!Q202</f>
        <v>0.53105307613599684</v>
      </c>
      <c r="I214" s="566">
        <f>2022!R202</f>
        <v>0.48043925875085797</v>
      </c>
      <c r="J214" s="531">
        <f t="shared" si="1393"/>
        <v>20</v>
      </c>
      <c r="K214" s="568">
        <f>2022!W202</f>
        <v>14</v>
      </c>
      <c r="L214" s="581"/>
      <c r="M214" s="581"/>
      <c r="N214" s="581"/>
      <c r="O214" s="610"/>
    </row>
    <row r="215" ht="63">
      <c r="A215" s="561">
        <v>175</v>
      </c>
      <c r="B215" s="152" t="s">
        <v>450</v>
      </c>
      <c r="C215" s="566">
        <f>2022!B203</f>
        <v>76.5</v>
      </c>
      <c r="D215" s="577"/>
      <c r="E215" s="577"/>
      <c r="F215" s="567">
        <f>2022!O203</f>
        <v>50</v>
      </c>
      <c r="G215" s="578"/>
      <c r="H215" s="578"/>
      <c r="I215" s="566">
        <f>2022!R203</f>
        <v>0.65359477124183007</v>
      </c>
      <c r="J215" s="531">
        <f t="shared" si="1393"/>
        <v>12</v>
      </c>
      <c r="K215" s="568">
        <f>2022!W203</f>
        <v>6</v>
      </c>
      <c r="L215" s="563"/>
      <c r="M215" s="563"/>
      <c r="N215" s="563"/>
      <c r="O215" s="589"/>
    </row>
    <row r="216" ht="31.5">
      <c r="A216" s="561">
        <v>176</v>
      </c>
      <c r="B216" s="582" t="s">
        <v>346</v>
      </c>
      <c r="C216" s="566">
        <f>2022!B204</f>
        <v>161</v>
      </c>
      <c r="D216" s="567">
        <f>2022!M204</f>
        <v>50</v>
      </c>
      <c r="E216" s="567">
        <f>2022!N204</f>
        <v>0</v>
      </c>
      <c r="F216" s="567">
        <f>2022!O204</f>
        <v>0</v>
      </c>
      <c r="G216" s="566">
        <f>2022!P204</f>
        <v>0.28429768070250538</v>
      </c>
      <c r="H216" s="566">
        <f>2022!Q204</f>
        <v>0</v>
      </c>
      <c r="I216" s="566">
        <f>2022!R204</f>
        <v>0</v>
      </c>
      <c r="J216" s="531">
        <f t="shared" si="1393"/>
        <v>0</v>
      </c>
      <c r="K216" s="568">
        <f>2022!W204</f>
        <v>0</v>
      </c>
      <c r="L216" s="568"/>
      <c r="M216" s="568"/>
      <c r="N216" s="568"/>
      <c r="O216" s="568"/>
    </row>
    <row r="217" ht="47.25">
      <c r="A217" s="561">
        <v>177</v>
      </c>
      <c r="B217" s="582" t="s">
        <v>347</v>
      </c>
      <c r="C217" s="566">
        <f>2022!B205</f>
        <v>121.011</v>
      </c>
      <c r="D217" s="567">
        <f>2022!M205</f>
        <v>63</v>
      </c>
      <c r="E217" s="567">
        <f>2022!N205</f>
        <v>41</v>
      </c>
      <c r="F217" s="567">
        <f>2022!O205</f>
        <v>36</v>
      </c>
      <c r="G217" s="566">
        <f>2022!P205</f>
        <v>0.51892002765550471</v>
      </c>
      <c r="H217" s="566">
        <f>2022!Q205</f>
        <v>0.32577947406089619</v>
      </c>
      <c r="I217" s="566">
        <f>2022!R205</f>
        <v>0.29749361628281729</v>
      </c>
      <c r="J217" s="531">
        <f t="shared" si="1393"/>
        <v>27.777777777777779</v>
      </c>
      <c r="K217" s="568">
        <f>2022!W205</f>
        <v>10</v>
      </c>
      <c r="L217" s="568"/>
      <c r="M217" s="568"/>
      <c r="N217" s="568"/>
      <c r="O217" s="568"/>
    </row>
    <row r="218" ht="31.5">
      <c r="A218" s="561">
        <v>178</v>
      </c>
      <c r="B218" s="582" t="s">
        <v>234</v>
      </c>
      <c r="C218" s="566">
        <f>2022!B206</f>
        <v>23.507999999999999</v>
      </c>
      <c r="D218" s="567">
        <f>2022!M206</f>
        <v>18</v>
      </c>
      <c r="E218" s="567">
        <f>2022!N206</f>
        <v>21</v>
      </c>
      <c r="F218" s="567">
        <f>2022!O206</f>
        <v>6</v>
      </c>
      <c r="G218" s="566">
        <f>2022!P206</f>
        <v>0.76335878109582922</v>
      </c>
      <c r="H218" s="566">
        <f>2022!Q206</f>
        <v>0.89058524461180077</v>
      </c>
      <c r="I218" s="566">
        <f>2022!R206</f>
        <v>0.25523226135783567</v>
      </c>
      <c r="J218" s="531">
        <f t="shared" si="1393"/>
        <v>16.666666666666664</v>
      </c>
      <c r="K218" s="568">
        <f>2022!W206</f>
        <v>1</v>
      </c>
      <c r="L218" s="568"/>
      <c r="M218" s="568"/>
      <c r="N218" s="568"/>
      <c r="O218" s="568"/>
    </row>
    <row r="219" ht="31.5">
      <c r="A219" s="561">
        <v>179</v>
      </c>
      <c r="B219" s="582" t="s">
        <v>337</v>
      </c>
      <c r="C219" s="566">
        <f>2022!B207</f>
        <v>182.59999999999999</v>
      </c>
      <c r="D219" s="567">
        <f>2022!M207</f>
        <v>285</v>
      </c>
      <c r="E219" s="567">
        <f>2022!N207</f>
        <v>280</v>
      </c>
      <c r="F219" s="567">
        <f>2022!O207</f>
        <v>284</v>
      </c>
      <c r="G219" s="566">
        <f>2022!P207</f>
        <v>1.5608741207957268</v>
      </c>
      <c r="H219" s="566">
        <f>2022!Q207</f>
        <v>1.5334903642905386</v>
      </c>
      <c r="I219" s="566">
        <f>2022!R207</f>
        <v>1.5553121577217963</v>
      </c>
      <c r="J219" s="531">
        <f t="shared" si="1393"/>
        <v>7.042253521126761</v>
      </c>
      <c r="K219" s="568">
        <f>2022!W207</f>
        <v>20</v>
      </c>
      <c r="L219" s="563"/>
      <c r="M219" s="563"/>
      <c r="N219" s="563"/>
      <c r="O219" s="589"/>
    </row>
    <row r="220" ht="15.75">
      <c r="A220" s="561"/>
      <c r="B220" s="122" t="s">
        <v>239</v>
      </c>
      <c r="C220" s="571"/>
      <c r="D220" s="570"/>
      <c r="E220" s="570"/>
      <c r="F220" s="570"/>
      <c r="G220" s="571"/>
      <c r="H220" s="571"/>
      <c r="I220" s="571"/>
      <c r="J220" s="531">
        <f t="shared" si="1393"/>
        <v>0</v>
      </c>
      <c r="K220" s="581"/>
      <c r="L220" s="568"/>
      <c r="M220" s="568"/>
      <c r="N220" s="568"/>
      <c r="O220" s="568"/>
    </row>
    <row r="221" ht="31.5">
      <c r="A221" s="561">
        <v>180</v>
      </c>
      <c r="B221" s="582" t="s">
        <v>348</v>
      </c>
      <c r="C221" s="566">
        <f>2022!B209</f>
        <v>397</v>
      </c>
      <c r="D221" s="567">
        <f>2022!M209</f>
        <v>204</v>
      </c>
      <c r="E221" s="567">
        <f>2022!N209</f>
        <v>205</v>
      </c>
      <c r="F221" s="567">
        <f>2022!O209</f>
        <v>214</v>
      </c>
      <c r="G221" s="566">
        <f>2022!P209</f>
        <v>0.51385390428211586</v>
      </c>
      <c r="H221" s="566">
        <f>2022!Q209</f>
        <v>0.51637283566359782</v>
      </c>
      <c r="I221" s="566">
        <f>2022!R209</f>
        <v>0.53904282115869018</v>
      </c>
      <c r="J221" s="531">
        <f t="shared" si="1393"/>
        <v>9.8130841121495322</v>
      </c>
      <c r="K221" s="568">
        <f>2022!W209</f>
        <v>21</v>
      </c>
      <c r="L221" s="568"/>
      <c r="M221" s="568"/>
      <c r="N221" s="568"/>
      <c r="O221" s="568"/>
    </row>
    <row r="222" ht="31.5">
      <c r="A222" s="561">
        <v>181</v>
      </c>
      <c r="B222" s="152" t="s">
        <v>451</v>
      </c>
      <c r="C222" s="566">
        <f>2022!B210</f>
        <v>283.50999999999999</v>
      </c>
      <c r="D222" s="575">
        <f>2022!M210</f>
        <v>962</v>
      </c>
      <c r="E222" s="575">
        <f>2022!N210</f>
        <v>975</v>
      </c>
      <c r="F222" s="567">
        <f>2022!O210</f>
        <v>160</v>
      </c>
      <c r="G222" s="576">
        <f>2022!P210</f>
        <v>0.53441175405530073</v>
      </c>
      <c r="H222" s="576">
        <f>2022!Q210</f>
        <v>0.57011597825833249</v>
      </c>
      <c r="I222" s="566">
        <f>2022!R210</f>
        <v>0.56435399104088046</v>
      </c>
      <c r="J222" s="531">
        <f t="shared" si="1393"/>
        <v>10</v>
      </c>
      <c r="K222" s="568">
        <f>2022!W210</f>
        <v>16</v>
      </c>
      <c r="L222" s="581"/>
      <c r="M222" s="581"/>
      <c r="N222" s="581"/>
      <c r="O222" s="610"/>
    </row>
    <row r="223" ht="47.25">
      <c r="A223" s="561">
        <v>182</v>
      </c>
      <c r="B223" s="152" t="s">
        <v>452</v>
      </c>
      <c r="C223" s="566">
        <f>2022!B211</f>
        <v>17.289999999999999</v>
      </c>
      <c r="D223" s="585"/>
      <c r="E223" s="585"/>
      <c r="F223" s="567">
        <f>2022!O211</f>
        <v>10</v>
      </c>
      <c r="G223" s="586"/>
      <c r="H223" s="586"/>
      <c r="I223" s="566">
        <f>2022!R211</f>
        <v>0.578368999421631</v>
      </c>
      <c r="J223" s="531">
        <f t="shared" si="1393"/>
        <v>10</v>
      </c>
      <c r="K223" s="568">
        <f>2022!W211</f>
        <v>1</v>
      </c>
      <c r="L223" s="581"/>
      <c r="M223" s="581"/>
      <c r="N223" s="581"/>
      <c r="O223" s="610"/>
    </row>
    <row r="224" ht="49.5" customHeight="1">
      <c r="A224" s="561">
        <v>183</v>
      </c>
      <c r="B224" s="152" t="s">
        <v>453</v>
      </c>
      <c r="C224" s="566">
        <f>2022!B212</f>
        <v>21.34</v>
      </c>
      <c r="D224" s="577"/>
      <c r="E224" s="577"/>
      <c r="F224" s="567">
        <f>2022!O212</f>
        <v>12</v>
      </c>
      <c r="G224" s="578"/>
      <c r="H224" s="578"/>
      <c r="I224" s="566">
        <f>2022!R212</f>
        <v>0.5623242736644799</v>
      </c>
      <c r="J224" s="531">
        <f t="shared" si="1393"/>
        <v>8.3333333333333321</v>
      </c>
      <c r="K224" s="568">
        <f>2022!W212</f>
        <v>1</v>
      </c>
      <c r="L224" s="563"/>
      <c r="M224" s="563"/>
      <c r="N224" s="563"/>
      <c r="O224" s="589"/>
    </row>
    <row r="225" ht="47.25">
      <c r="A225" s="561">
        <v>184</v>
      </c>
      <c r="B225" s="583" t="s">
        <v>355</v>
      </c>
      <c r="C225" s="566">
        <f>2022!B213</f>
        <v>398.80799999999999</v>
      </c>
      <c r="D225" s="567">
        <f>2022!M213</f>
        <v>99</v>
      </c>
      <c r="E225" s="567">
        <f>2022!N213</f>
        <v>105</v>
      </c>
      <c r="F225" s="567">
        <f>2022!O213</f>
        <v>120</v>
      </c>
      <c r="G225" s="566">
        <f>2022!P213</f>
        <v>0.28285711819395942</v>
      </c>
      <c r="H225" s="566">
        <f>2022!Q213</f>
        <v>0.29999999999999999</v>
      </c>
      <c r="I225" s="566">
        <f>2022!R213</f>
        <v>0.30089667208280679</v>
      </c>
      <c r="J225" s="531">
        <f t="shared" si="1393"/>
        <v>10</v>
      </c>
      <c r="K225" s="568">
        <f>2022!W213</f>
        <v>12</v>
      </c>
      <c r="L225" s="568"/>
      <c r="M225" s="568"/>
      <c r="N225" s="568"/>
      <c r="O225" s="568"/>
    </row>
    <row r="226" ht="47.25">
      <c r="A226" s="561">
        <v>185</v>
      </c>
      <c r="B226" s="165" t="s">
        <v>454</v>
      </c>
      <c r="C226" s="566">
        <f>2022!B214</f>
        <v>379.44299999999998</v>
      </c>
      <c r="D226" s="567">
        <f>2022!M214</f>
        <v>0</v>
      </c>
      <c r="E226" s="567">
        <f>2022!N214</f>
        <v>0</v>
      </c>
      <c r="F226" s="567">
        <f>2022!O214</f>
        <v>209</v>
      </c>
      <c r="G226" s="566">
        <f>2022!P214</f>
        <v>0</v>
      </c>
      <c r="H226" s="566">
        <f>2022!Q214</f>
        <v>0</v>
      </c>
      <c r="I226" s="566">
        <f>2022!R214</f>
        <v>0.55080736764151672</v>
      </c>
      <c r="J226" s="531">
        <f t="shared" si="1393"/>
        <v>9.5693779904306222</v>
      </c>
      <c r="K226" s="568">
        <f>2022!W214</f>
        <v>20</v>
      </c>
      <c r="L226" s="581"/>
      <c r="M226" s="581"/>
      <c r="N226" s="581"/>
      <c r="O226" s="610"/>
    </row>
    <row r="227" ht="47.25">
      <c r="A227" s="561">
        <v>186</v>
      </c>
      <c r="B227" s="165" t="s">
        <v>455</v>
      </c>
      <c r="C227" s="566">
        <f>2022!B215</f>
        <v>349.32100000000003</v>
      </c>
      <c r="D227" s="567">
        <f>2022!M215</f>
        <v>0</v>
      </c>
      <c r="E227" s="567">
        <f>2022!N215</f>
        <v>0</v>
      </c>
      <c r="F227" s="567">
        <f>2022!O215</f>
        <v>192</v>
      </c>
      <c r="G227" s="566">
        <f>2022!P215</f>
        <v>0</v>
      </c>
      <c r="H227" s="566">
        <f>2022!Q215</f>
        <v>0</v>
      </c>
      <c r="I227" s="566">
        <f>2022!R215</f>
        <v>0.54963772575940173</v>
      </c>
      <c r="J227" s="531">
        <f t="shared" si="1393"/>
        <v>5.7291666666666661</v>
      </c>
      <c r="K227" s="568">
        <f>2022!W215</f>
        <v>11</v>
      </c>
      <c r="L227" s="581"/>
      <c r="M227" s="581"/>
      <c r="N227" s="581"/>
      <c r="O227" s="610"/>
    </row>
    <row r="228" ht="47.25">
      <c r="A228" s="561">
        <v>187</v>
      </c>
      <c r="B228" s="165" t="s">
        <v>456</v>
      </c>
      <c r="C228" s="566">
        <f>2022!B216</f>
        <v>144.42500000000001</v>
      </c>
      <c r="D228" s="567">
        <f>2022!M216</f>
        <v>0</v>
      </c>
      <c r="E228" s="567">
        <f>2022!N216</f>
        <v>0</v>
      </c>
      <c r="F228" s="567">
        <f>2022!O216</f>
        <v>77</v>
      </c>
      <c r="G228" s="566">
        <f>2022!P216</f>
        <v>0</v>
      </c>
      <c r="H228" s="566">
        <f>2022!Q216</f>
        <v>0</v>
      </c>
      <c r="I228" s="566">
        <f>2022!R216</f>
        <v>0.53314869309330093</v>
      </c>
      <c r="J228" s="531">
        <f t="shared" si="1393"/>
        <v>6.4935064935064926</v>
      </c>
      <c r="K228" s="568">
        <f>2022!W216</f>
        <v>5</v>
      </c>
      <c r="L228" s="581"/>
      <c r="M228" s="581"/>
      <c r="N228" s="581"/>
      <c r="O228" s="610"/>
    </row>
    <row r="229" ht="47.25">
      <c r="A229" s="561">
        <v>188</v>
      </c>
      <c r="B229" s="165" t="s">
        <v>457</v>
      </c>
      <c r="C229" s="566">
        <f>2022!B217</f>
        <v>289.97000000000003</v>
      </c>
      <c r="D229" s="567">
        <f>2022!M217</f>
        <v>0</v>
      </c>
      <c r="E229" s="567">
        <f>2022!N217</f>
        <v>0</v>
      </c>
      <c r="F229" s="567">
        <f>2022!O217</f>
        <v>157</v>
      </c>
      <c r="G229" s="566">
        <f>2022!P217</f>
        <v>0</v>
      </c>
      <c r="H229" s="566">
        <f>2022!Q217</f>
        <v>0</v>
      </c>
      <c r="I229" s="566">
        <f>2022!R217</f>
        <v>0.54143532089526503</v>
      </c>
      <c r="J229" s="531">
        <f t="shared" si="1393"/>
        <v>6.369426751592357</v>
      </c>
      <c r="K229" s="568">
        <f>2022!W217</f>
        <v>10</v>
      </c>
      <c r="L229" s="581"/>
      <c r="M229" s="581"/>
      <c r="N229" s="581"/>
      <c r="O229" s="610"/>
    </row>
    <row r="230" ht="31.5">
      <c r="A230" s="561">
        <v>189</v>
      </c>
      <c r="B230" s="165" t="s">
        <v>458</v>
      </c>
      <c r="C230" s="566">
        <f>2022!B218</f>
        <v>246.11000000000001</v>
      </c>
      <c r="D230" s="567">
        <f>2022!M218</f>
        <v>0</v>
      </c>
      <c r="E230" s="567">
        <f>2022!N218</f>
        <v>0</v>
      </c>
      <c r="F230" s="567">
        <f>2022!O218</f>
        <v>206</v>
      </c>
      <c r="G230" s="566">
        <f>2022!P218</f>
        <v>0</v>
      </c>
      <c r="H230" s="566">
        <f>2022!Q218</f>
        <v>0</v>
      </c>
      <c r="I230" s="566">
        <f>2022!R218</f>
        <v>0.83702409491690699</v>
      </c>
      <c r="J230" s="531">
        <f t="shared" si="1393"/>
        <v>9.7087378640776691</v>
      </c>
      <c r="K230" s="568">
        <f>2022!W218</f>
        <v>20</v>
      </c>
      <c r="L230" s="581"/>
      <c r="M230" s="581"/>
      <c r="N230" s="581"/>
      <c r="O230" s="610"/>
    </row>
    <row r="231" ht="47.25">
      <c r="A231" s="561">
        <v>190</v>
      </c>
      <c r="B231" s="599" t="s">
        <v>240</v>
      </c>
      <c r="C231" s="566">
        <f>2022!B219</f>
        <v>89.932000000000002</v>
      </c>
      <c r="D231" s="567">
        <f>2022!M219</f>
        <v>0</v>
      </c>
      <c r="E231" s="567">
        <f>2022!N219</f>
        <v>51</v>
      </c>
      <c r="F231" s="567">
        <f>2022!O219</f>
        <v>51</v>
      </c>
      <c r="G231" s="566">
        <f>2022!P219</f>
        <v>0</v>
      </c>
      <c r="H231" s="566">
        <f>2022!Q219</f>
        <v>0.56709721227290821</v>
      </c>
      <c r="I231" s="566">
        <f>2022!R219</f>
        <v>0.56709513854912597</v>
      </c>
      <c r="J231" s="531">
        <f t="shared" si="1393"/>
        <v>7.8431372549019605</v>
      </c>
      <c r="K231" s="568">
        <f>2022!W219</f>
        <v>4</v>
      </c>
      <c r="L231" s="563"/>
      <c r="M231" s="563"/>
      <c r="N231" s="563"/>
      <c r="O231" s="589"/>
    </row>
    <row r="232" ht="15.75">
      <c r="A232" s="561"/>
      <c r="B232" s="122" t="s">
        <v>251</v>
      </c>
      <c r="C232" s="571"/>
      <c r="D232" s="570"/>
      <c r="E232" s="570"/>
      <c r="F232" s="570"/>
      <c r="G232" s="571"/>
      <c r="H232" s="571"/>
      <c r="I232" s="571"/>
      <c r="J232" s="531">
        <f t="shared" ref="J232:J272" si="1394">IF(K232&gt;0,K232/F232*100,0)</f>
        <v>0</v>
      </c>
      <c r="K232" s="581"/>
      <c r="L232" s="568"/>
      <c r="M232" s="568"/>
      <c r="N232" s="568"/>
      <c r="O232" s="568"/>
    </row>
    <row r="233" ht="48" customHeight="1">
      <c r="A233" s="561">
        <v>191</v>
      </c>
      <c r="B233" s="582" t="s">
        <v>356</v>
      </c>
      <c r="C233" s="566">
        <f>2022!B221</f>
        <v>144.40000000000001</v>
      </c>
      <c r="D233" s="567">
        <f>2022!M221</f>
        <v>354</v>
      </c>
      <c r="E233" s="567">
        <f>2022!N221</f>
        <v>409</v>
      </c>
      <c r="F233" s="567">
        <f>2022!O221</f>
        <v>362</v>
      </c>
      <c r="G233" s="566">
        <f>2022!P221</f>
        <v>2.4515233902744669</v>
      </c>
      <c r="H233" s="566">
        <f>2022!Q221</f>
        <v>2.8324097927182401</v>
      </c>
      <c r="I233" s="566">
        <f>2022!R221</f>
        <v>2.5069252077562325</v>
      </c>
      <c r="J233" s="531">
        <f t="shared" si="1394"/>
        <v>24.861878453038674</v>
      </c>
      <c r="K233" s="568">
        <f>2022!W221</f>
        <v>90</v>
      </c>
      <c r="L233" s="568"/>
      <c r="M233" s="568"/>
      <c r="N233" s="568"/>
      <c r="O233" s="568"/>
    </row>
    <row r="234" ht="63">
      <c r="A234" s="561">
        <v>192</v>
      </c>
      <c r="B234" s="582" t="s">
        <v>357</v>
      </c>
      <c r="C234" s="566">
        <f>2022!B222</f>
        <v>18</v>
      </c>
      <c r="D234" s="567">
        <f>2022!M222</f>
        <v>28</v>
      </c>
      <c r="E234" s="567">
        <f>2022!N222</f>
        <v>29</v>
      </c>
      <c r="F234" s="567">
        <f>2022!O222</f>
        <v>26</v>
      </c>
      <c r="G234" s="566">
        <f>2022!P222</f>
        <v>1.5555555555555556</v>
      </c>
      <c r="H234" s="566">
        <f>2022!Q222</f>
        <v>1.6111111111111112</v>
      </c>
      <c r="I234" s="566">
        <f>2022!R222</f>
        <v>1.4444444444444444</v>
      </c>
      <c r="J234" s="531">
        <f t="shared" si="1394"/>
        <v>26.923076923076923</v>
      </c>
      <c r="K234" s="568">
        <f>2022!W222</f>
        <v>7</v>
      </c>
      <c r="L234" s="568"/>
      <c r="M234" s="568"/>
      <c r="N234" s="568"/>
      <c r="O234" s="568"/>
    </row>
    <row r="235" ht="15.75">
      <c r="A235" s="561"/>
      <c r="B235" s="122" t="s">
        <v>21</v>
      </c>
      <c r="C235" s="571"/>
      <c r="D235" s="570"/>
      <c r="E235" s="570"/>
      <c r="F235" s="570"/>
      <c r="G235" s="571"/>
      <c r="H235" s="571"/>
      <c r="I235" s="571"/>
      <c r="J235" s="531"/>
      <c r="K235" s="581"/>
      <c r="L235" s="568"/>
      <c r="M235" s="568"/>
      <c r="N235" s="568"/>
      <c r="O235" s="568"/>
    </row>
    <row r="236" ht="31.5">
      <c r="A236" s="611">
        <v>193</v>
      </c>
      <c r="B236" s="582" t="s">
        <v>22</v>
      </c>
      <c r="C236" s="566">
        <f>2022!B224</f>
        <v>240</v>
      </c>
      <c r="D236" s="567">
        <f>2022!M224</f>
        <v>0</v>
      </c>
      <c r="E236" s="567">
        <f>2022!N224</f>
        <v>0</v>
      </c>
      <c r="F236" s="567">
        <f>2022!O224</f>
        <v>0</v>
      </c>
      <c r="G236" s="566">
        <f>2022!P224</f>
        <v>0</v>
      </c>
      <c r="H236" s="566">
        <f>2022!Q224</f>
        <v>0</v>
      </c>
      <c r="I236" s="566">
        <f>2022!R224</f>
        <v>0</v>
      </c>
      <c r="J236" s="531">
        <f t="shared" si="1394"/>
        <v>0</v>
      </c>
      <c r="K236" s="568">
        <f>2022!W224</f>
        <v>0</v>
      </c>
      <c r="L236" s="563"/>
      <c r="M236" s="563"/>
      <c r="N236" s="563"/>
      <c r="O236" s="589"/>
    </row>
    <row r="237" ht="15.75">
      <c r="A237" s="598"/>
      <c r="B237" s="122" t="s">
        <v>29</v>
      </c>
      <c r="C237" s="571"/>
      <c r="D237" s="570"/>
      <c r="E237" s="570"/>
      <c r="F237" s="570"/>
      <c r="G237" s="571"/>
      <c r="H237" s="571"/>
      <c r="I237" s="571"/>
      <c r="J237" s="531"/>
      <c r="K237" s="581"/>
      <c r="L237" s="568"/>
      <c r="M237" s="568"/>
      <c r="N237" s="568"/>
      <c r="O237" s="568"/>
    </row>
    <row r="238" ht="47.25">
      <c r="A238" s="612">
        <v>194</v>
      </c>
      <c r="B238" s="162" t="s">
        <v>358</v>
      </c>
      <c r="C238" s="566">
        <f>2022!B226</f>
        <v>33.299999999999997</v>
      </c>
      <c r="D238" s="575">
        <f>2022!M226</f>
        <v>20</v>
      </c>
      <c r="E238" s="575">
        <f>2022!N226</f>
        <v>20</v>
      </c>
      <c r="F238" s="567">
        <f>2022!O226</f>
        <v>10</v>
      </c>
      <c r="G238" s="576">
        <f>2022!P226</f>
        <v>0.30816640261595357</v>
      </c>
      <c r="H238" s="576">
        <f>2022!Q226</f>
        <v>0.30816640261595357</v>
      </c>
      <c r="I238" s="566">
        <f>2022!R226</f>
        <v>0.3003003003003003</v>
      </c>
      <c r="J238" s="531">
        <f t="shared" si="1394"/>
        <v>30</v>
      </c>
      <c r="K238" s="568">
        <f>2022!W226</f>
        <v>3</v>
      </c>
      <c r="L238" s="568"/>
      <c r="M238" s="568"/>
      <c r="N238" s="568"/>
      <c r="O238" s="568"/>
    </row>
    <row r="239" ht="58.5" customHeight="1">
      <c r="A239" s="612">
        <v>195</v>
      </c>
      <c r="B239" s="152" t="s">
        <v>359</v>
      </c>
      <c r="C239" s="566">
        <f>2022!B227</f>
        <v>31.300000000000001</v>
      </c>
      <c r="D239" s="577"/>
      <c r="E239" s="577"/>
      <c r="F239" s="567">
        <f>2022!O227</f>
        <v>10</v>
      </c>
      <c r="G239" s="578"/>
      <c r="H239" s="578"/>
      <c r="I239" s="566">
        <f>2022!R227</f>
        <v>0.31948881789137379</v>
      </c>
      <c r="J239" s="531">
        <f t="shared" si="1394"/>
        <v>30</v>
      </c>
      <c r="K239" s="568">
        <f>2022!W227</f>
        <v>3</v>
      </c>
      <c r="L239" s="568"/>
      <c r="M239" s="568"/>
      <c r="N239" s="568"/>
      <c r="O239" s="568"/>
    </row>
    <row r="240" ht="47.25">
      <c r="A240" s="612">
        <v>196</v>
      </c>
      <c r="B240" s="582" t="s">
        <v>30</v>
      </c>
      <c r="C240" s="566">
        <f>2022!B228</f>
        <v>34</v>
      </c>
      <c r="D240" s="567">
        <f>2022!M228</f>
        <v>10</v>
      </c>
      <c r="E240" s="567">
        <f>2022!N228</f>
        <v>14</v>
      </c>
      <c r="F240" s="567">
        <f>2022!O228</f>
        <v>16</v>
      </c>
      <c r="G240" s="566">
        <f>2022!P228</f>
        <v>0.29411764705882354</v>
      </c>
      <c r="H240" s="566">
        <f>2022!Q228</f>
        <v>0.41176470588235292</v>
      </c>
      <c r="I240" s="566">
        <f>2022!R228</f>
        <v>0.47058823529411764</v>
      </c>
      <c r="J240" s="531">
        <f t="shared" si="1394"/>
        <v>6.25</v>
      </c>
      <c r="K240" s="568">
        <f>2022!W228</f>
        <v>1</v>
      </c>
      <c r="L240" s="568"/>
      <c r="M240" s="568"/>
      <c r="N240" s="568"/>
      <c r="O240" s="568"/>
    </row>
    <row r="241" ht="31.5">
      <c r="A241" s="612">
        <v>197</v>
      </c>
      <c r="B241" s="582" t="s">
        <v>31</v>
      </c>
      <c r="C241" s="566">
        <f>2022!B229</f>
        <v>21.359999999999999</v>
      </c>
      <c r="D241" s="567">
        <f>2022!M229</f>
        <v>12</v>
      </c>
      <c r="E241" s="567">
        <f>2022!N229</f>
        <v>14</v>
      </c>
      <c r="F241" s="567">
        <f>2022!O229</f>
        <v>14</v>
      </c>
      <c r="G241" s="566">
        <f>2022!P229</f>
        <v>0.56179778692182036</v>
      </c>
      <c r="H241" s="566">
        <f>2022!Q229</f>
        <v>0.65543075140879048</v>
      </c>
      <c r="I241" s="566">
        <f>2022!R229</f>
        <v>0.65543071161048694</v>
      </c>
      <c r="J241" s="531">
        <f t="shared" si="1394"/>
        <v>14.285714285714285</v>
      </c>
      <c r="K241" s="568">
        <f>2022!W229</f>
        <v>2</v>
      </c>
      <c r="L241" s="568"/>
      <c r="M241" s="568"/>
      <c r="N241" s="568"/>
      <c r="O241" s="568"/>
    </row>
    <row r="242" ht="31.5">
      <c r="A242" s="612">
        <v>198</v>
      </c>
      <c r="B242" s="582" t="s">
        <v>34</v>
      </c>
      <c r="C242" s="566">
        <f>2022!B230</f>
        <v>254.53999999999999</v>
      </c>
      <c r="D242" s="567">
        <f>2022!M230</f>
        <v>35</v>
      </c>
      <c r="E242" s="567">
        <f>2022!N230</f>
        <v>41</v>
      </c>
      <c r="F242" s="567">
        <f>2022!O230</f>
        <v>52</v>
      </c>
      <c r="G242" s="566">
        <f>2022!P230</f>
        <v>0.13649480604938774</v>
      </c>
      <c r="H242" s="566">
        <f>2022!Q230</f>
        <v>0.15989391565785419</v>
      </c>
      <c r="I242" s="566">
        <f>2022!R230</f>
        <v>0.20429009193054137</v>
      </c>
      <c r="J242" s="531">
        <f t="shared" si="1394"/>
        <v>15.384615384615385</v>
      </c>
      <c r="K242" s="568">
        <f>2022!W230</f>
        <v>8</v>
      </c>
      <c r="L242" s="568"/>
      <c r="M242" s="568"/>
      <c r="N242" s="568"/>
      <c r="O242" s="568"/>
    </row>
    <row r="243" ht="15.75">
      <c r="A243" s="598"/>
      <c r="B243" s="122" t="s">
        <v>37</v>
      </c>
      <c r="C243" s="571"/>
      <c r="D243" s="570"/>
      <c r="E243" s="570"/>
      <c r="F243" s="570"/>
      <c r="G243" s="571"/>
      <c r="H243" s="571"/>
      <c r="I243" s="571"/>
      <c r="J243" s="531"/>
      <c r="K243" s="581"/>
      <c r="L243" s="568"/>
      <c r="M243" s="568"/>
      <c r="N243" s="568"/>
      <c r="O243" s="568"/>
    </row>
    <row r="244" ht="31.5">
      <c r="A244" s="612">
        <v>199</v>
      </c>
      <c r="B244" s="582" t="s">
        <v>360</v>
      </c>
      <c r="C244" s="566">
        <f>2022!B232</f>
        <v>9.0289999999999999</v>
      </c>
      <c r="D244" s="567">
        <f>2022!M232</f>
        <v>0</v>
      </c>
      <c r="E244" s="567">
        <f>2022!N232</f>
        <v>0</v>
      </c>
      <c r="F244" s="567">
        <f>2022!O232</f>
        <v>0</v>
      </c>
      <c r="G244" s="566">
        <f>2022!P232</f>
        <v>0</v>
      </c>
      <c r="H244" s="566">
        <f>2022!Q232</f>
        <v>0</v>
      </c>
      <c r="I244" s="566">
        <f>2022!R232</f>
        <v>0</v>
      </c>
      <c r="J244" s="531">
        <f t="shared" si="1394"/>
        <v>0</v>
      </c>
      <c r="K244" s="568">
        <f>2022!W232</f>
        <v>0</v>
      </c>
      <c r="L244" s="568"/>
      <c r="M244" s="568"/>
      <c r="N244" s="568"/>
      <c r="O244" s="568"/>
    </row>
    <row r="245" ht="39" customHeight="1">
      <c r="A245" s="612">
        <v>200</v>
      </c>
      <c r="B245" s="147" t="s">
        <v>361</v>
      </c>
      <c r="C245" s="566">
        <f>2022!B233</f>
        <v>19.600000000000001</v>
      </c>
      <c r="D245" s="567">
        <f>2022!M233</f>
        <v>8</v>
      </c>
      <c r="E245" s="567">
        <f>2022!N233</f>
        <v>8</v>
      </c>
      <c r="F245" s="567">
        <f>2022!O233</f>
        <v>10</v>
      </c>
      <c r="G245" s="566">
        <f>2022!P233</f>
        <v>0.40816325736214665</v>
      </c>
      <c r="H245" s="566">
        <f>2022!Q233</f>
        <v>0.40816325736214665</v>
      </c>
      <c r="I245" s="566">
        <f>2022!R233</f>
        <v>0.51020408163265307</v>
      </c>
      <c r="J245" s="531">
        <f t="shared" si="1394"/>
        <v>30</v>
      </c>
      <c r="K245" s="568">
        <f>2022!W233</f>
        <v>3</v>
      </c>
      <c r="L245" s="563"/>
      <c r="M245" s="563"/>
      <c r="N245" s="563"/>
      <c r="O245" s="589"/>
    </row>
    <row r="246" ht="31.5">
      <c r="A246" s="612">
        <v>201</v>
      </c>
      <c r="B246" s="582" t="s">
        <v>44</v>
      </c>
      <c r="C246" s="566">
        <f>2022!B234</f>
        <v>10</v>
      </c>
      <c r="D246" s="567">
        <f>2022!M234</f>
        <v>0</v>
      </c>
      <c r="E246" s="567">
        <f>2022!N234</f>
        <v>0</v>
      </c>
      <c r="F246" s="567">
        <f>2022!O234</f>
        <v>7</v>
      </c>
      <c r="G246" s="566">
        <f>2022!P234</f>
        <v>0</v>
      </c>
      <c r="H246" s="566">
        <f>2022!Q234</f>
        <v>0</v>
      </c>
      <c r="I246" s="566">
        <f>2022!R234</f>
        <v>0.69999999999999996</v>
      </c>
      <c r="J246" s="531">
        <f t="shared" si="1394"/>
        <v>0</v>
      </c>
      <c r="K246" s="568">
        <f>2022!W234</f>
        <v>0</v>
      </c>
      <c r="L246" s="568"/>
      <c r="M246" s="568"/>
      <c r="N246" s="568"/>
      <c r="O246" s="568"/>
    </row>
    <row r="247" ht="31.5">
      <c r="A247" s="612">
        <v>202</v>
      </c>
      <c r="B247" s="582" t="s">
        <v>45</v>
      </c>
      <c r="C247" s="566">
        <f>2022!B235</f>
        <v>9.8000000000000007</v>
      </c>
      <c r="D247" s="567">
        <f>2022!M235</f>
        <v>0</v>
      </c>
      <c r="E247" s="567">
        <f>2022!N235</f>
        <v>0</v>
      </c>
      <c r="F247" s="567">
        <f>2022!O235</f>
        <v>0</v>
      </c>
      <c r="G247" s="566">
        <f>2022!P235</f>
        <v>0</v>
      </c>
      <c r="H247" s="566">
        <f>2022!Q235</f>
        <v>0</v>
      </c>
      <c r="I247" s="566">
        <f>2022!R235</f>
        <v>0</v>
      </c>
      <c r="J247" s="531">
        <f t="shared" si="1394"/>
        <v>0</v>
      </c>
      <c r="K247" s="568">
        <f>2022!W235</f>
        <v>0</v>
      </c>
      <c r="L247" s="568"/>
      <c r="M247" s="568"/>
      <c r="N247" s="568"/>
      <c r="O247" s="568"/>
    </row>
    <row r="248" ht="31.5">
      <c r="A248" s="612">
        <v>203</v>
      </c>
      <c r="B248" s="152" t="s">
        <v>459</v>
      </c>
      <c r="C248" s="566">
        <f>2022!B236</f>
        <v>302.69999999999999</v>
      </c>
      <c r="D248" s="575">
        <f>2022!M236</f>
        <v>0</v>
      </c>
      <c r="E248" s="575">
        <f>2022!N236</f>
        <v>0</v>
      </c>
      <c r="F248" s="567">
        <f>2022!O236</f>
        <v>0</v>
      </c>
      <c r="G248" s="576">
        <f>2022!P236</f>
        <v>0</v>
      </c>
      <c r="H248" s="576">
        <f>2022!Q236</f>
        <v>0</v>
      </c>
      <c r="I248" s="566">
        <f>2022!R236</f>
        <v>0</v>
      </c>
      <c r="J248" s="531">
        <f t="shared" si="1394"/>
        <v>0</v>
      </c>
      <c r="K248" s="568">
        <f>2022!W236</f>
        <v>0</v>
      </c>
      <c r="L248" s="581"/>
      <c r="M248" s="581"/>
      <c r="N248" s="581"/>
      <c r="O248" s="610"/>
    </row>
    <row r="249" ht="34.5" customHeight="1">
      <c r="A249" s="612">
        <v>204</v>
      </c>
      <c r="B249" s="152" t="s">
        <v>460</v>
      </c>
      <c r="C249" s="566">
        <f>2022!B237</f>
        <v>4.7999999999999998</v>
      </c>
      <c r="D249" s="577"/>
      <c r="E249" s="577"/>
      <c r="F249" s="567">
        <f>2022!O237</f>
        <v>0</v>
      </c>
      <c r="G249" s="578"/>
      <c r="H249" s="578"/>
      <c r="I249" s="566">
        <f>2022!R237</f>
        <v>0</v>
      </c>
      <c r="J249" s="531">
        <f t="shared" si="1394"/>
        <v>0</v>
      </c>
      <c r="K249" s="568">
        <f>2022!W237</f>
        <v>0</v>
      </c>
      <c r="L249" s="563"/>
      <c r="M249" s="563"/>
      <c r="N249" s="563"/>
      <c r="O249" s="589"/>
    </row>
    <row r="250" ht="31.5">
      <c r="A250" s="612">
        <v>205</v>
      </c>
      <c r="B250" s="582" t="s">
        <v>38</v>
      </c>
      <c r="C250" s="566">
        <f>2022!B238</f>
        <v>5.1580000000000004</v>
      </c>
      <c r="D250" s="567">
        <f>2022!M238</f>
        <v>0</v>
      </c>
      <c r="E250" s="567">
        <f>2022!N238</f>
        <v>0</v>
      </c>
      <c r="F250" s="567">
        <f>2022!O238</f>
        <v>4</v>
      </c>
      <c r="G250" s="566">
        <f>2022!P238</f>
        <v>0</v>
      </c>
      <c r="H250" s="566">
        <f>2022!Q238</f>
        <v>0</v>
      </c>
      <c r="I250" s="566">
        <f>2022!R238</f>
        <v>0.7754943776657619</v>
      </c>
      <c r="J250" s="531">
        <f t="shared" si="1394"/>
        <v>25</v>
      </c>
      <c r="K250" s="568">
        <f>2022!W238</f>
        <v>1</v>
      </c>
      <c r="L250" s="568"/>
      <c r="M250" s="568"/>
      <c r="N250" s="568"/>
      <c r="O250" s="568"/>
    </row>
    <row r="251" ht="31.5">
      <c r="A251" s="612">
        <v>206</v>
      </c>
      <c r="B251" s="582" t="s">
        <v>362</v>
      </c>
      <c r="C251" s="566">
        <f>2022!B239</f>
        <v>6.7999999999999998</v>
      </c>
      <c r="D251" s="567">
        <f>2022!M239</f>
        <v>7</v>
      </c>
      <c r="E251" s="567">
        <f>2022!N239</f>
        <v>8</v>
      </c>
      <c r="F251" s="567">
        <f>2022!O239</f>
        <v>7</v>
      </c>
      <c r="G251" s="566">
        <f>2022!P239</f>
        <v>1.0294223472171742</v>
      </c>
      <c r="H251" s="566">
        <f>2022!Q239</f>
        <v>1.1764826825339134</v>
      </c>
      <c r="I251" s="566">
        <f>2022!R239</f>
        <v>1.0294117647058825</v>
      </c>
      <c r="J251" s="531">
        <f t="shared" si="1394"/>
        <v>28.571428571428569</v>
      </c>
      <c r="K251" s="568">
        <f>2022!W239</f>
        <v>2</v>
      </c>
      <c r="L251" s="563"/>
      <c r="M251" s="563"/>
      <c r="N251" s="563"/>
      <c r="O251" s="589"/>
    </row>
    <row r="252" ht="15.75">
      <c r="A252" s="561"/>
      <c r="B252" s="122" t="s">
        <v>170</v>
      </c>
      <c r="C252" s="571"/>
      <c r="D252" s="570"/>
      <c r="E252" s="570"/>
      <c r="F252" s="570"/>
      <c r="G252" s="571"/>
      <c r="H252" s="571"/>
      <c r="I252" s="571"/>
      <c r="J252" s="531"/>
      <c r="K252" s="581"/>
      <c r="L252" s="568"/>
      <c r="M252" s="568"/>
      <c r="N252" s="568"/>
      <c r="O252" s="568"/>
    </row>
    <row r="253" ht="31.5">
      <c r="A253" s="561">
        <v>207</v>
      </c>
      <c r="B253" s="582" t="s">
        <v>171</v>
      </c>
      <c r="C253" s="566">
        <f>2022!B241</f>
        <v>91.599999999999994</v>
      </c>
      <c r="D253" s="567">
        <f>2022!M241</f>
        <v>30</v>
      </c>
      <c r="E253" s="567">
        <f>2022!N241</f>
        <v>50</v>
      </c>
      <c r="F253" s="567">
        <f>2022!O241</f>
        <v>45</v>
      </c>
      <c r="G253" s="566">
        <f>2022!P241</f>
        <v>0.3232758514379353</v>
      </c>
      <c r="H253" s="566">
        <f>2022!Q241</f>
        <v>0.53867701103631949</v>
      </c>
      <c r="I253" s="566">
        <f>2022!R241</f>
        <v>0.49126637554585156</v>
      </c>
      <c r="J253" s="531">
        <f t="shared" si="1394"/>
        <v>24.444444444444443</v>
      </c>
      <c r="K253" s="568">
        <f>2022!W241</f>
        <v>11</v>
      </c>
      <c r="L253" s="568"/>
      <c r="M253" s="568"/>
      <c r="N253" s="568"/>
      <c r="O253" s="568"/>
    </row>
    <row r="254" ht="31.5">
      <c r="A254" s="561">
        <v>208</v>
      </c>
      <c r="B254" s="582" t="s">
        <v>172</v>
      </c>
      <c r="C254" s="566">
        <f>2022!B242</f>
        <v>347.19999999999999</v>
      </c>
      <c r="D254" s="567">
        <f>2022!M242</f>
        <v>48</v>
      </c>
      <c r="E254" s="567">
        <f>2022!N242</f>
        <v>50</v>
      </c>
      <c r="F254" s="567">
        <f>2022!O242</f>
        <v>50</v>
      </c>
      <c r="G254" s="566">
        <f>2022!P242</f>
        <v>0.1382488430656453</v>
      </c>
      <c r="H254" s="566">
        <f>2022!Q242</f>
        <v>0.14400921152671387</v>
      </c>
      <c r="I254" s="566">
        <f>2022!R242</f>
        <v>0.14400921658986177</v>
      </c>
      <c r="J254" s="531">
        <f t="shared" si="1394"/>
        <v>20</v>
      </c>
      <c r="K254" s="568">
        <f>2022!W242</f>
        <v>10</v>
      </c>
      <c r="L254" s="568"/>
      <c r="M254" s="568"/>
      <c r="N254" s="568"/>
      <c r="O254" s="568"/>
    </row>
    <row r="255" ht="15.75">
      <c r="A255" s="561"/>
      <c r="B255" s="122" t="s">
        <v>151</v>
      </c>
      <c r="C255" s="571"/>
      <c r="D255" s="570"/>
      <c r="E255" s="570"/>
      <c r="F255" s="570"/>
      <c r="G255" s="571"/>
      <c r="H255" s="571"/>
      <c r="I255" s="571"/>
      <c r="J255" s="531"/>
      <c r="K255" s="581"/>
      <c r="L255" s="568"/>
      <c r="M255" s="568"/>
      <c r="N255" s="568"/>
      <c r="O255" s="568"/>
    </row>
    <row r="256" ht="31.5">
      <c r="A256" s="561">
        <v>209</v>
      </c>
      <c r="B256" s="582" t="s">
        <v>152</v>
      </c>
      <c r="C256" s="566">
        <f>2022!B244</f>
        <v>211.19999999999999</v>
      </c>
      <c r="D256" s="567">
        <f>2022!M244</f>
        <v>0</v>
      </c>
      <c r="E256" s="567">
        <f>2022!N244</f>
        <v>0</v>
      </c>
      <c r="F256" s="567">
        <f>2022!O244</f>
        <v>0</v>
      </c>
      <c r="G256" s="566">
        <f>2022!P244</f>
        <v>0</v>
      </c>
      <c r="H256" s="566">
        <f>2022!Q244</f>
        <v>0</v>
      </c>
      <c r="I256" s="566">
        <f>2022!R244</f>
        <v>0</v>
      </c>
      <c r="J256" s="531">
        <f t="shared" si="1394"/>
        <v>0</v>
      </c>
      <c r="K256" s="568">
        <f>2022!W244</f>
        <v>0</v>
      </c>
      <c r="L256" s="568"/>
      <c r="M256" s="568"/>
      <c r="N256" s="568"/>
      <c r="O256" s="568"/>
    </row>
    <row r="257" ht="15.75">
      <c r="A257" s="561"/>
      <c r="B257" s="122" t="s">
        <v>254</v>
      </c>
      <c r="C257" s="571"/>
      <c r="D257" s="570"/>
      <c r="E257" s="570"/>
      <c r="F257" s="570"/>
      <c r="G257" s="571"/>
      <c r="H257" s="571"/>
      <c r="I257" s="571"/>
      <c r="J257" s="531"/>
      <c r="K257" s="581"/>
      <c r="L257" s="568"/>
      <c r="M257" s="568"/>
      <c r="N257" s="568"/>
      <c r="O257" s="568"/>
    </row>
    <row r="258" ht="47.25">
      <c r="A258" s="561">
        <v>210</v>
      </c>
      <c r="B258" s="582" t="s">
        <v>363</v>
      </c>
      <c r="C258" s="566">
        <f>2022!B246</f>
        <v>15.6</v>
      </c>
      <c r="D258" s="567">
        <f>2022!M246</f>
        <v>0</v>
      </c>
      <c r="E258" s="567">
        <f>2022!N246</f>
        <v>0</v>
      </c>
      <c r="F258" s="567">
        <f>2022!O246</f>
        <v>8</v>
      </c>
      <c r="G258" s="566">
        <f>2022!P246</f>
        <v>0</v>
      </c>
      <c r="H258" s="566">
        <f>2022!Q246</f>
        <v>0</v>
      </c>
      <c r="I258" s="566">
        <f>2022!R246</f>
        <v>0.51282051282051289</v>
      </c>
      <c r="J258" s="531">
        <f t="shared" si="1394"/>
        <v>0</v>
      </c>
      <c r="K258" s="568">
        <f>2022!W246</f>
        <v>0</v>
      </c>
      <c r="L258" s="568"/>
      <c r="M258" s="568"/>
      <c r="N258" s="568"/>
      <c r="O258" s="568"/>
    </row>
    <row r="259" ht="47.25">
      <c r="A259" s="561">
        <v>211</v>
      </c>
      <c r="B259" s="582" t="s">
        <v>364</v>
      </c>
      <c r="C259" s="566">
        <f>2022!B247</f>
        <v>5.2999999999999998</v>
      </c>
      <c r="D259" s="567">
        <f>2022!M247</f>
        <v>14</v>
      </c>
      <c r="E259" s="567">
        <f>2022!N247</f>
        <v>25</v>
      </c>
      <c r="F259" s="567">
        <f>2022!O247</f>
        <v>12</v>
      </c>
      <c r="G259" s="566">
        <f>2022!P247</f>
        <v>2.6415093389003919</v>
      </c>
      <c r="H259" s="566">
        <f>2022!Q247</f>
        <v>4.7169809623221282</v>
      </c>
      <c r="I259" s="566">
        <f>2022!R247</f>
        <v>2.2641509433962264</v>
      </c>
      <c r="J259" s="531">
        <f t="shared" si="1394"/>
        <v>16.666666666666664</v>
      </c>
      <c r="K259" s="568">
        <f>2022!W247</f>
        <v>2</v>
      </c>
      <c r="L259" s="568"/>
      <c r="M259" s="568"/>
      <c r="N259" s="568"/>
      <c r="O259" s="568"/>
    </row>
    <row r="260" ht="47.25">
      <c r="A260" s="561">
        <v>212</v>
      </c>
      <c r="B260" s="582" t="s">
        <v>365</v>
      </c>
      <c r="C260" s="566">
        <f>2022!B248</f>
        <v>3.2000000000000002</v>
      </c>
      <c r="D260" s="567">
        <f>2022!M248</f>
        <v>0</v>
      </c>
      <c r="E260" s="567">
        <f>2022!N248</f>
        <v>0</v>
      </c>
      <c r="F260" s="567">
        <f>2022!O248</f>
        <v>7</v>
      </c>
      <c r="G260" s="566">
        <f>2022!P248</f>
        <v>0</v>
      </c>
      <c r="H260" s="566">
        <f>2022!Q248</f>
        <v>0</v>
      </c>
      <c r="I260" s="566">
        <f>2022!R248</f>
        <v>2.1875</v>
      </c>
      <c r="J260" s="531">
        <f t="shared" si="1394"/>
        <v>0</v>
      </c>
      <c r="K260" s="568">
        <f>2022!W248</f>
        <v>0</v>
      </c>
      <c r="L260" s="568"/>
      <c r="M260" s="568"/>
      <c r="N260" s="568"/>
      <c r="O260" s="568"/>
    </row>
    <row r="261" ht="31.5">
      <c r="A261" s="561">
        <v>213</v>
      </c>
      <c r="B261" s="582" t="s">
        <v>258</v>
      </c>
      <c r="C261" s="566">
        <f>2022!B249</f>
        <v>4</v>
      </c>
      <c r="D261" s="567">
        <f>2022!M249</f>
        <v>8</v>
      </c>
      <c r="E261" s="567">
        <f>2022!N249</f>
        <v>8</v>
      </c>
      <c r="F261" s="567">
        <f>2022!O249</f>
        <v>8</v>
      </c>
      <c r="G261" s="566">
        <f>2022!P249</f>
        <v>2</v>
      </c>
      <c r="H261" s="566">
        <f>2022!Q249</f>
        <v>2</v>
      </c>
      <c r="I261" s="566">
        <f>2022!R249</f>
        <v>2</v>
      </c>
      <c r="J261" s="531">
        <f t="shared" si="1394"/>
        <v>12.5</v>
      </c>
      <c r="K261" s="568">
        <f>2022!W249</f>
        <v>1</v>
      </c>
      <c r="L261" s="568"/>
      <c r="M261" s="568"/>
      <c r="N261" s="568"/>
      <c r="O261" s="568"/>
    </row>
    <row r="262" ht="31.5">
      <c r="A262" s="561">
        <v>214</v>
      </c>
      <c r="B262" s="582" t="s">
        <v>262</v>
      </c>
      <c r="C262" s="587">
        <f>2022!B250</f>
        <v>3.52</v>
      </c>
      <c r="D262" s="567">
        <f>2022!M250</f>
        <v>0</v>
      </c>
      <c r="E262" s="567">
        <f>2022!N250</f>
        <v>0</v>
      </c>
      <c r="F262" s="567">
        <f>2022!O250</f>
        <v>0</v>
      </c>
      <c r="G262" s="566">
        <f>2022!P250</f>
        <v>0</v>
      </c>
      <c r="H262" s="566">
        <f>2022!Q250</f>
        <v>0</v>
      </c>
      <c r="I262" s="566">
        <f>2022!R250</f>
        <v>0</v>
      </c>
      <c r="J262" s="531">
        <f t="shared" si="1394"/>
        <v>0</v>
      </c>
      <c r="K262" s="568">
        <f>2022!W250</f>
        <v>0</v>
      </c>
      <c r="L262" s="568"/>
      <c r="M262" s="568"/>
      <c r="N262" s="568"/>
      <c r="O262" s="568"/>
    </row>
    <row r="263" ht="66.75" customHeight="1">
      <c r="A263" s="561">
        <v>215</v>
      </c>
      <c r="B263" s="582" t="s">
        <v>261</v>
      </c>
      <c r="C263" s="566">
        <f>2022!B251</f>
        <v>7.2000000000000002</v>
      </c>
      <c r="D263" s="567">
        <f>2022!M251</f>
        <v>0</v>
      </c>
      <c r="E263" s="567">
        <f>2022!N251</f>
        <v>12</v>
      </c>
      <c r="F263" s="567">
        <f>2022!O251</f>
        <v>12</v>
      </c>
      <c r="G263" s="566">
        <f>2022!P251</f>
        <v>0</v>
      </c>
      <c r="H263" s="566">
        <f>2022!Q251</f>
        <v>1.6666667108182565</v>
      </c>
      <c r="I263" s="566">
        <f>2022!R251</f>
        <v>1.6666666666666665</v>
      </c>
      <c r="J263" s="531">
        <f t="shared" si="1394"/>
        <v>16.666666666666664</v>
      </c>
      <c r="K263" s="568">
        <f>2022!W251</f>
        <v>2</v>
      </c>
      <c r="L263" s="568"/>
      <c r="M263" s="568"/>
      <c r="N263" s="568"/>
      <c r="O263" s="568"/>
    </row>
    <row r="264" ht="31.5">
      <c r="A264" s="561">
        <v>216</v>
      </c>
      <c r="B264" s="582" t="s">
        <v>259</v>
      </c>
      <c r="C264" s="566">
        <f>2022!B252</f>
        <v>9.4000000000000004</v>
      </c>
      <c r="D264" s="567">
        <f>2022!M252</f>
        <v>9</v>
      </c>
      <c r="E264" s="567">
        <f>2022!N252</f>
        <v>9</v>
      </c>
      <c r="F264" s="567">
        <f>2022!O252</f>
        <v>9</v>
      </c>
      <c r="G264" s="566">
        <f>2022!P252</f>
        <v>0.9574468473656369</v>
      </c>
      <c r="H264" s="566">
        <f>2022!Q252</f>
        <v>0.9574468473656369</v>
      </c>
      <c r="I264" s="566">
        <f>2022!R252</f>
        <v>0.95744680851063824</v>
      </c>
      <c r="J264" s="531">
        <f t="shared" si="1394"/>
        <v>11.111111111111111</v>
      </c>
      <c r="K264" s="568">
        <f>2022!W252</f>
        <v>1</v>
      </c>
      <c r="L264" s="568"/>
      <c r="M264" s="568"/>
      <c r="N264" s="568"/>
      <c r="O264" s="568"/>
    </row>
    <row r="265" ht="63">
      <c r="A265" s="561">
        <v>217</v>
      </c>
      <c r="B265" s="582" t="s">
        <v>255</v>
      </c>
      <c r="C265" s="566">
        <f>2022!B253</f>
        <v>29.600000000000001</v>
      </c>
      <c r="D265" s="567">
        <f>2022!M253</f>
        <v>15</v>
      </c>
      <c r="E265" s="567">
        <f>2022!N253</f>
        <v>15</v>
      </c>
      <c r="F265" s="567">
        <f>2022!O253</f>
        <v>15</v>
      </c>
      <c r="G265" s="566">
        <f>2022!P253</f>
        <v>0.50675675022593381</v>
      </c>
      <c r="H265" s="566">
        <f>2022!Q253</f>
        <v>0.50675675022593381</v>
      </c>
      <c r="I265" s="566">
        <f>2022!R253</f>
        <v>0.50675675675675669</v>
      </c>
      <c r="J265" s="531">
        <f t="shared" si="1394"/>
        <v>13.333333333333334</v>
      </c>
      <c r="K265" s="568">
        <f>2022!W253</f>
        <v>2</v>
      </c>
      <c r="L265" s="568"/>
      <c r="M265" s="568"/>
      <c r="N265" s="568"/>
      <c r="O265" s="568"/>
    </row>
    <row r="266" ht="31.5">
      <c r="A266" s="561">
        <v>218</v>
      </c>
      <c r="B266" s="582" t="s">
        <v>263</v>
      </c>
      <c r="C266" s="566">
        <f>2022!B254</f>
        <v>23.164000000000001</v>
      </c>
      <c r="D266" s="567">
        <f>2022!M254</f>
        <v>14</v>
      </c>
      <c r="E266" s="567">
        <f>2022!N254</f>
        <v>15</v>
      </c>
      <c r="F266" s="567">
        <f>2022!O254</f>
        <v>15</v>
      </c>
      <c r="G266" s="566">
        <f>2022!P254</f>
        <v>0.6034482560174792</v>
      </c>
      <c r="H266" s="566">
        <f>2022!Q254</f>
        <v>0.64655175603102433</v>
      </c>
      <c r="I266" s="566">
        <f>2022!R254</f>
        <v>0.64755655327231909</v>
      </c>
      <c r="J266" s="531">
        <f t="shared" si="1394"/>
        <v>13.333333333333334</v>
      </c>
      <c r="K266" s="568">
        <f>2022!W254</f>
        <v>2</v>
      </c>
      <c r="L266" s="568"/>
      <c r="M266" s="568"/>
      <c r="N266" s="568"/>
      <c r="O266" s="568"/>
    </row>
    <row r="267" ht="63">
      <c r="A267" s="561">
        <v>219</v>
      </c>
      <c r="B267" s="582" t="s">
        <v>260</v>
      </c>
      <c r="C267" s="566">
        <f>2022!B255</f>
        <v>11.4</v>
      </c>
      <c r="D267" s="567">
        <f>2022!M255</f>
        <v>0</v>
      </c>
      <c r="E267" s="567">
        <f>2022!N255</f>
        <v>0</v>
      </c>
      <c r="F267" s="567">
        <f>2022!O255</f>
        <v>0</v>
      </c>
      <c r="G267" s="566">
        <f>2022!P255</f>
        <v>0</v>
      </c>
      <c r="H267" s="566">
        <f>2022!Q255</f>
        <v>0</v>
      </c>
      <c r="I267" s="566">
        <f>2022!R255</f>
        <v>0</v>
      </c>
      <c r="J267" s="531">
        <f t="shared" si="1394"/>
        <v>0</v>
      </c>
      <c r="K267" s="568">
        <f>2022!W255</f>
        <v>0</v>
      </c>
      <c r="L267" s="568"/>
      <c r="M267" s="568"/>
      <c r="N267" s="568"/>
      <c r="O267" s="568"/>
    </row>
    <row r="268" ht="47.25">
      <c r="A268" s="561">
        <v>220</v>
      </c>
      <c r="B268" s="152" t="s">
        <v>366</v>
      </c>
      <c r="C268" s="566">
        <f>2022!B256</f>
        <v>23.773</v>
      </c>
      <c r="D268" s="567">
        <f>2022!M256</f>
        <v>0</v>
      </c>
      <c r="E268" s="567">
        <f>2022!N256</f>
        <v>0</v>
      </c>
      <c r="F268" s="567">
        <f>2022!O256</f>
        <v>6</v>
      </c>
      <c r="G268" s="566">
        <f>2022!P256</f>
        <v>0</v>
      </c>
      <c r="H268" s="566">
        <f>2022!Q256</f>
        <v>0</v>
      </c>
      <c r="I268" s="566">
        <f>2022!R256</f>
        <v>0.25238716190636434</v>
      </c>
      <c r="J268" s="531">
        <f t="shared" si="1394"/>
        <v>0</v>
      </c>
      <c r="K268" s="568">
        <f>2022!W256</f>
        <v>0</v>
      </c>
      <c r="L268" s="568"/>
      <c r="M268" s="568"/>
      <c r="N268" s="568"/>
      <c r="O268" s="568"/>
    </row>
    <row r="269" ht="47.25">
      <c r="A269" s="561">
        <v>221</v>
      </c>
      <c r="B269" s="582" t="s">
        <v>367</v>
      </c>
      <c r="C269" s="566">
        <f>2022!B257</f>
        <v>12.676</v>
      </c>
      <c r="D269" s="567">
        <f>2022!M257</f>
        <v>13</v>
      </c>
      <c r="E269" s="567">
        <f>2022!N257</f>
        <v>15</v>
      </c>
      <c r="F269" s="567">
        <f>2022!O257</f>
        <v>15</v>
      </c>
      <c r="G269" s="566">
        <f>2022!P257</f>
        <v>1.0183299553320937</v>
      </c>
      <c r="H269" s="566">
        <f>2022!Q257</f>
        <v>1.1749961023062618</v>
      </c>
      <c r="I269" s="566">
        <f>2022!R257</f>
        <v>1.1833385926159672</v>
      </c>
      <c r="J269" s="531">
        <f t="shared" si="1394"/>
        <v>13.333333333333334</v>
      </c>
      <c r="K269" s="568">
        <f>2022!W257</f>
        <v>2</v>
      </c>
      <c r="L269" s="568"/>
      <c r="M269" s="568"/>
      <c r="N269" s="568"/>
      <c r="O269" s="568"/>
    </row>
    <row r="270" ht="47.25">
      <c r="A270" s="561">
        <v>222</v>
      </c>
      <c r="B270" s="582" t="s">
        <v>368</v>
      </c>
      <c r="C270" s="566">
        <f>2022!B258</f>
        <v>40.100000000000001</v>
      </c>
      <c r="D270" s="567">
        <f>2022!M258</f>
        <v>23</v>
      </c>
      <c r="E270" s="567">
        <f>2022!N258</f>
        <v>23</v>
      </c>
      <c r="F270" s="567">
        <f>2022!O258</f>
        <v>23</v>
      </c>
      <c r="G270" s="566">
        <f>2022!P258</f>
        <v>0.48421052631578948</v>
      </c>
      <c r="H270" s="566">
        <f>2022!Q258</f>
        <v>0.49218917665966883</v>
      </c>
      <c r="I270" s="566">
        <f>2022!R258</f>
        <v>0.57356608478802995</v>
      </c>
      <c r="J270" s="531">
        <f t="shared" si="1394"/>
        <v>26.086956521739129</v>
      </c>
      <c r="K270" s="568">
        <f>2022!W258</f>
        <v>6</v>
      </c>
      <c r="L270" s="568"/>
      <c r="M270" s="568"/>
      <c r="N270" s="568"/>
      <c r="O270" s="568"/>
    </row>
    <row r="271" ht="31.5">
      <c r="A271" s="561">
        <v>223</v>
      </c>
      <c r="B271" s="147" t="s">
        <v>264</v>
      </c>
      <c r="C271" s="566">
        <f>2022!B259</f>
        <v>34.82</v>
      </c>
      <c r="D271" s="567">
        <f>2022!M259</f>
        <v>0</v>
      </c>
      <c r="E271" s="567">
        <f>2022!N259</f>
        <v>9</v>
      </c>
      <c r="F271" s="567">
        <f>2022!O259</f>
        <v>9</v>
      </c>
      <c r="G271" s="566">
        <f>2022!P259</f>
        <v>0</v>
      </c>
      <c r="H271" s="566">
        <f>2022!Q259</f>
        <v>0.25847214244687</v>
      </c>
      <c r="I271" s="566">
        <f>2022!R259</f>
        <v>0.25847214244686961</v>
      </c>
      <c r="J271" s="531">
        <f t="shared" si="1394"/>
        <v>22.222222222222221</v>
      </c>
      <c r="K271" s="568">
        <f>2022!W259</f>
        <v>2</v>
      </c>
      <c r="L271" s="568"/>
      <c r="M271" s="568"/>
      <c r="N271" s="568"/>
      <c r="O271" s="568"/>
    </row>
    <row r="272" ht="31.5">
      <c r="A272" s="561">
        <v>224</v>
      </c>
      <c r="B272" s="582" t="s">
        <v>267</v>
      </c>
      <c r="C272" s="566">
        <f>2022!B260</f>
        <v>179.86000000000001</v>
      </c>
      <c r="D272" s="567">
        <f>2022!M260</f>
        <v>50</v>
      </c>
      <c r="E272" s="567">
        <f>2022!N260</f>
        <v>40</v>
      </c>
      <c r="F272" s="567">
        <f>2022!O260</f>
        <v>40</v>
      </c>
      <c r="G272" s="566">
        <f>2022!P260</f>
        <v>0.23169601155199207</v>
      </c>
      <c r="H272" s="566">
        <f>2022!Q260</f>
        <v>0.22239272391383502</v>
      </c>
      <c r="I272" s="566">
        <f>2022!R260</f>
        <v>0.2223951962637607</v>
      </c>
      <c r="J272" s="531">
        <f t="shared" si="1394"/>
        <v>25</v>
      </c>
      <c r="K272" s="568">
        <f>2022!W260</f>
        <v>10</v>
      </c>
      <c r="L272" s="568"/>
      <c r="M272" s="568"/>
      <c r="N272" s="568"/>
      <c r="O272" s="568"/>
    </row>
    <row r="273" ht="15.75">
      <c r="A273" s="92" t="s">
        <v>369</v>
      </c>
      <c r="B273" s="93"/>
      <c r="C273" s="601"/>
      <c r="D273" s="601"/>
      <c r="E273" s="601"/>
      <c r="F273" s="601">
        <f>SUM(F17:F272)</f>
        <v>21994</v>
      </c>
      <c r="G273" s="601"/>
      <c r="H273" s="601"/>
      <c r="I273" s="601"/>
      <c r="J273" s="601"/>
      <c r="K273" s="601">
        <f>SUM(K17:K272)</f>
        <v>3193</v>
      </c>
      <c r="L273" s="601"/>
      <c r="M273" s="601"/>
      <c r="N273" s="601"/>
      <c r="O273" s="601"/>
    </row>
    <row r="274" ht="15.75" hidden="1">
      <c r="A274" s="92" t="s">
        <v>370</v>
      </c>
      <c r="B274" s="93"/>
      <c r="C274" s="568"/>
      <c r="D274" s="568"/>
      <c r="E274" s="568"/>
      <c r="F274" s="568"/>
      <c r="G274" s="568"/>
      <c r="H274" s="568"/>
      <c r="I274" s="568"/>
      <c r="J274" s="568"/>
      <c r="K274" s="568">
        <v>52000</v>
      </c>
      <c r="L274" s="568"/>
      <c r="M274" s="568"/>
      <c r="N274" s="568"/>
      <c r="O274" s="568"/>
    </row>
    <row r="275" ht="15.75" hidden="1">
      <c r="A275" s="92" t="s">
        <v>371</v>
      </c>
      <c r="B275" s="93"/>
      <c r="C275" s="568"/>
      <c r="D275" s="568"/>
      <c r="E275" s="568"/>
      <c r="F275" s="568"/>
      <c r="G275" s="568"/>
      <c r="H275" s="568"/>
      <c r="I275" s="568"/>
      <c r="J275" s="568"/>
      <c r="K275" s="568">
        <f>K274-K273</f>
        <v>48807</v>
      </c>
      <c r="L275" s="568"/>
      <c r="M275" s="568"/>
      <c r="N275" s="568"/>
      <c r="O275" s="568"/>
    </row>
    <row r="276" ht="15.75" hidden="1">
      <c r="A276" s="92" t="s">
        <v>293</v>
      </c>
      <c r="B276" s="93"/>
      <c r="C276" s="613"/>
      <c r="D276" s="613"/>
      <c r="E276" s="613"/>
      <c r="F276" s="613"/>
      <c r="G276" s="568"/>
      <c r="H276" s="568"/>
      <c r="I276" s="568"/>
      <c r="J276" s="568"/>
      <c r="K276" s="568"/>
      <c r="L276" s="568"/>
      <c r="M276" s="568"/>
      <c r="N276" s="568"/>
      <c r="O276" s="568"/>
    </row>
    <row r="277" ht="12.75">
      <c r="G277" s="602"/>
      <c r="H277" s="602"/>
      <c r="I277" s="602"/>
      <c r="J277" s="602"/>
      <c r="K277" s="602"/>
      <c r="L277" s="602"/>
      <c r="M277" s="602"/>
      <c r="N277" s="602"/>
      <c r="O277" s="602"/>
    </row>
    <row r="278" ht="12.75" customHeight="1">
      <c r="A278" s="603"/>
      <c r="B278" s="603"/>
      <c r="C278" s="603"/>
      <c r="D278" s="603"/>
      <c r="E278" s="603"/>
      <c r="G278" s="604"/>
      <c r="H278" s="604"/>
      <c r="I278" s="604"/>
      <c r="J278" s="604"/>
      <c r="K278" s="604"/>
      <c r="L278" s="604"/>
      <c r="M278" s="604"/>
      <c r="N278" s="604"/>
      <c r="O278" s="604"/>
    </row>
    <row r="279" ht="91.5" customHeight="1">
      <c r="A279" s="605" t="s">
        <v>461</v>
      </c>
      <c r="B279" s="605"/>
      <c r="C279" s="605"/>
      <c r="D279" s="605"/>
      <c r="E279" s="605"/>
      <c r="F279" s="605"/>
      <c r="G279" s="604"/>
      <c r="H279" s="604"/>
      <c r="I279" s="604"/>
      <c r="J279" s="604"/>
      <c r="K279" s="604"/>
      <c r="L279" s="604"/>
      <c r="N279" s="606" t="s">
        <v>462</v>
      </c>
      <c r="O279" s="606"/>
    </row>
    <row r="280" ht="18.75">
      <c r="A280" s="603"/>
      <c r="B280" s="603"/>
      <c r="C280" s="603"/>
      <c r="D280" s="603"/>
      <c r="E280" s="603"/>
      <c r="G280" s="604"/>
      <c r="H280" s="604"/>
      <c r="I280" s="604"/>
      <c r="J280" s="607" t="s">
        <v>463</v>
      </c>
      <c r="K280" s="604"/>
      <c r="L280" s="604"/>
      <c r="M280" s="604"/>
      <c r="N280" s="604"/>
      <c r="O280" s="604"/>
    </row>
    <row r="281" ht="12.75">
      <c r="G281" s="604"/>
      <c r="H281" s="604"/>
      <c r="I281" s="604"/>
      <c r="J281" s="604"/>
      <c r="K281" s="604"/>
      <c r="L281" s="604"/>
      <c r="M281" s="604"/>
      <c r="N281" s="604"/>
      <c r="O281" s="604"/>
    </row>
    <row r="282" ht="12.75">
      <c r="G282" s="604"/>
      <c r="H282" s="604"/>
      <c r="I282" s="604"/>
      <c r="J282" s="604"/>
      <c r="K282" s="604"/>
      <c r="L282" s="604"/>
      <c r="M282" s="604"/>
      <c r="N282" s="604"/>
      <c r="O282" s="604"/>
    </row>
    <row r="283" ht="12.75">
      <c r="G283" s="604"/>
      <c r="H283" s="608"/>
      <c r="I283" s="609"/>
      <c r="J283" s="604"/>
      <c r="K283" s="604"/>
      <c r="L283" s="604"/>
      <c r="M283" s="604"/>
      <c r="N283" s="604"/>
      <c r="O283" s="604"/>
    </row>
    <row r="284" ht="12.75">
      <c r="G284" s="604"/>
      <c r="H284" s="608"/>
      <c r="I284" s="609"/>
      <c r="J284" s="604"/>
      <c r="K284" s="604"/>
      <c r="L284" s="604"/>
      <c r="M284" s="604"/>
      <c r="N284" s="604"/>
      <c r="O284" s="604"/>
    </row>
    <row r="285" ht="12.75">
      <c r="G285" s="604"/>
      <c r="H285" s="608"/>
      <c r="I285" s="609"/>
      <c r="J285" s="604"/>
      <c r="K285" s="604"/>
      <c r="L285" s="604"/>
      <c r="M285" s="604"/>
      <c r="N285" s="604"/>
      <c r="O285" s="604"/>
    </row>
    <row r="286" ht="12.75">
      <c r="G286" s="604"/>
      <c r="H286" s="608"/>
      <c r="I286" s="609"/>
      <c r="J286" s="604"/>
      <c r="K286" s="604"/>
      <c r="L286" s="604"/>
      <c r="M286" s="604"/>
      <c r="N286" s="604"/>
      <c r="O286" s="604"/>
    </row>
    <row r="287" ht="12.75">
      <c r="G287" s="604"/>
      <c r="H287" s="608"/>
      <c r="I287" s="609"/>
      <c r="J287" s="604"/>
      <c r="K287" s="604"/>
      <c r="L287" s="604"/>
      <c r="M287" s="604"/>
      <c r="N287" s="604"/>
      <c r="O287" s="604"/>
    </row>
  </sheetData>
  <mergeCells count="84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5" useFirstPageNumber="0" usePrinterDefaults="1" verticalDpi="300"/>
  <headerFooter>
    <oddHeader>&amp;C&amp;P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B61" activeCellId="0" sqref="B61"/>
    </sheetView>
  </sheetViews>
  <sheetFormatPr baseColWidth="8" customHeight="1" defaultRowHeight="12.75"/>
  <cols>
    <col bestFit="1" customWidth="1" min="1" max="1" style="532" width="3.85547"/>
    <col bestFit="1" customWidth="1" min="2" max="2" style="533" width="38.140599999999999"/>
    <col bestFit="1" customWidth="1" min="3" max="3" style="533" width="11.710900000000001"/>
    <col bestFit="1" customWidth="1" min="4" max="4" style="533" width="6.4257799999999996"/>
    <col bestFit="1" customWidth="1" min="5" max="5" style="533" width="6.5703100000000001"/>
    <col bestFit="1" customWidth="1" min="6" max="6" style="533" width="8"/>
    <col bestFit="1" customWidth="1" min="7" max="7" style="534" width="5.7109399999999999"/>
    <col bestFit="1" customWidth="1" min="8" max="8" style="535" width="6.5703100000000001"/>
    <col bestFit="1" customWidth="1" min="9" max="9" style="533" width="6.5703100000000001"/>
    <col bestFit="1" customWidth="1" min="10" max="10" style="534" width="10.425800000000001"/>
    <col bestFit="1" customWidth="1" min="11" max="12" style="536" width="7.2851600000000003"/>
    <col bestFit="1" customWidth="1" min="13" max="13" style="536" width="13.710900000000001"/>
    <col bestFit="1" customWidth="1" min="14" max="14" style="536" width="7.5703100000000001"/>
    <col bestFit="1" customWidth="1" min="15" max="15" style="536" width="13.425800000000001"/>
    <col bestFit="1" customWidth="1" min="16" max="16" style="536" width="9.8554700000000004"/>
    <col bestFit="1" customWidth="1" min="17" max="257" style="532" width="9.1406299999999998"/>
  </cols>
  <sheetData>
    <row r="2" ht="17.25">
      <c r="B2" s="537" t="s">
        <v>373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ht="17.25">
      <c r="B3" s="538" t="s">
        <v>1046</v>
      </c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ht="12.75">
      <c r="B4" s="539" t="s">
        <v>1031</v>
      </c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</row>
    <row r="5" ht="17.25">
      <c r="B5" s="540" t="s">
        <v>1032</v>
      </c>
      <c r="C5" s="540"/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</row>
    <row r="6" ht="12.75">
      <c r="B6" s="539" t="s">
        <v>1033</v>
      </c>
      <c r="C6" s="539"/>
      <c r="D6" s="539"/>
      <c r="E6" s="539"/>
      <c r="F6" s="539"/>
      <c r="G6" s="539"/>
      <c r="H6" s="539"/>
      <c r="I6" s="539"/>
      <c r="J6" s="539"/>
      <c r="K6" s="539"/>
      <c r="L6" s="539"/>
      <c r="M6" s="539"/>
      <c r="N6" s="539"/>
      <c r="O6" s="539"/>
      <c r="P6" s="539"/>
    </row>
    <row r="8" ht="17.25">
      <c r="B8" s="537" t="s">
        <v>374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</row>
    <row r="10" ht="3" customHeight="1"/>
    <row r="11" ht="26.25" customHeight="1">
      <c r="A11" s="541" t="s">
        <v>271</v>
      </c>
      <c r="B11" s="541" t="s">
        <v>1034</v>
      </c>
      <c r="C11" s="541" t="s">
        <v>1035</v>
      </c>
      <c r="D11" s="542" t="s">
        <v>1036</v>
      </c>
      <c r="E11" s="543"/>
      <c r="F11" s="544"/>
      <c r="G11" s="542" t="s">
        <v>1037</v>
      </c>
      <c r="H11" s="543"/>
      <c r="I11" s="544"/>
      <c r="J11" s="545" t="s">
        <v>1038</v>
      </c>
      <c r="K11" s="546"/>
      <c r="L11" s="546"/>
      <c r="M11" s="546"/>
      <c r="N11" s="546"/>
      <c r="O11" s="546"/>
      <c r="P11" s="547"/>
    </row>
    <row r="12" ht="24.75" customHeight="1">
      <c r="A12" s="541"/>
      <c r="B12" s="541"/>
      <c r="C12" s="541"/>
      <c r="D12" s="548"/>
      <c r="E12" s="549"/>
      <c r="F12" s="550"/>
      <c r="G12" s="548"/>
      <c r="H12" s="549"/>
      <c r="I12" s="550"/>
      <c r="J12" s="551" t="s">
        <v>1039</v>
      </c>
      <c r="K12" s="551" t="s">
        <v>1040</v>
      </c>
      <c r="L12" s="551" t="s">
        <v>1047</v>
      </c>
      <c r="M12" s="552" t="s">
        <v>273</v>
      </c>
      <c r="N12" s="553"/>
      <c r="O12" s="553"/>
      <c r="P12" s="554"/>
    </row>
    <row r="13" ht="24.75" customHeight="1">
      <c r="A13" s="541"/>
      <c r="B13" s="541"/>
      <c r="C13" s="541"/>
      <c r="D13" s="555">
        <v>2020</v>
      </c>
      <c r="E13" s="555">
        <v>2021</v>
      </c>
      <c r="F13" s="555">
        <v>2022</v>
      </c>
      <c r="G13" s="555">
        <v>2020</v>
      </c>
      <c r="H13" s="555">
        <v>2021</v>
      </c>
      <c r="I13" s="555">
        <v>2022</v>
      </c>
      <c r="J13" s="556"/>
      <c r="K13" s="556"/>
      <c r="L13" s="556"/>
      <c r="M13" s="552" t="s">
        <v>1041</v>
      </c>
      <c r="N13" s="553"/>
      <c r="O13" s="554"/>
      <c r="P13" s="557" t="s">
        <v>1042</v>
      </c>
    </row>
    <row r="14" ht="62.25" customHeight="1">
      <c r="A14" s="541"/>
      <c r="B14" s="541"/>
      <c r="C14" s="541"/>
      <c r="D14" s="558"/>
      <c r="E14" s="558"/>
      <c r="F14" s="558"/>
      <c r="G14" s="558"/>
      <c r="H14" s="558"/>
      <c r="I14" s="558"/>
      <c r="J14" s="559"/>
      <c r="K14" s="559"/>
      <c r="L14" s="559"/>
      <c r="M14" s="541" t="s">
        <v>394</v>
      </c>
      <c r="N14" s="541" t="s">
        <v>1043</v>
      </c>
      <c r="O14" s="541" t="s">
        <v>1044</v>
      </c>
      <c r="P14" s="560"/>
    </row>
    <row r="15" ht="25.5" customHeight="1">
      <c r="A15" s="561">
        <v>1</v>
      </c>
      <c r="B15" s="561">
        <v>2</v>
      </c>
      <c r="C15" s="561">
        <v>3</v>
      </c>
      <c r="D15" s="561">
        <v>4</v>
      </c>
      <c r="E15" s="561">
        <v>5</v>
      </c>
      <c r="F15" s="561">
        <v>6</v>
      </c>
      <c r="G15" s="561">
        <v>7</v>
      </c>
      <c r="H15" s="561">
        <v>8</v>
      </c>
      <c r="I15" s="561">
        <v>9</v>
      </c>
      <c r="J15" s="561">
        <v>10</v>
      </c>
      <c r="K15" s="561">
        <v>11</v>
      </c>
      <c r="L15" s="561">
        <v>12</v>
      </c>
      <c r="M15" s="561">
        <v>13</v>
      </c>
      <c r="N15" s="561">
        <v>14</v>
      </c>
      <c r="O15" s="561">
        <v>15</v>
      </c>
      <c r="P15" s="561">
        <v>16</v>
      </c>
    </row>
    <row r="16" ht="17.25" customHeight="1">
      <c r="A16" s="562"/>
      <c r="B16" s="57" t="s">
        <v>23</v>
      </c>
      <c r="C16" s="122"/>
      <c r="D16" s="122"/>
      <c r="E16" s="122"/>
      <c r="F16" s="122"/>
      <c r="G16" s="563"/>
      <c r="H16" s="564"/>
      <c r="I16" s="564"/>
      <c r="J16" s="563"/>
      <c r="K16" s="563"/>
      <c r="L16" s="563"/>
      <c r="M16" s="563"/>
      <c r="N16" s="563"/>
      <c r="O16" s="563"/>
      <c r="P16" s="563"/>
    </row>
    <row r="17" ht="49.5" customHeight="1">
      <c r="A17" s="561">
        <v>1</v>
      </c>
      <c r="B17" s="565" t="s">
        <v>24</v>
      </c>
      <c r="C17" s="566">
        <f>2022!B5</f>
        <v>67.034000000000006</v>
      </c>
      <c r="D17" s="567">
        <f>2022!Z5</f>
        <v>0</v>
      </c>
      <c r="E17" s="567">
        <f>2022!AA5</f>
        <v>0</v>
      </c>
      <c r="F17" s="567">
        <f>2022!AB5</f>
        <v>0</v>
      </c>
      <c r="G17" s="566">
        <f>2022!AC5</f>
        <v>0</v>
      </c>
      <c r="H17" s="566">
        <f>2022!AD5</f>
        <v>0</v>
      </c>
      <c r="I17" s="566">
        <f>2022!AE5</f>
        <v>0</v>
      </c>
      <c r="J17" s="531">
        <f t="shared" ref="J17:J80" si="1395">IF(K17&gt;0,K17/F17*100,0)</f>
        <v>0</v>
      </c>
      <c r="K17" s="568">
        <f>2022!AJ5</f>
        <v>0</v>
      </c>
      <c r="L17" s="568">
        <f>2022!AK5</f>
        <v>0</v>
      </c>
      <c r="M17" s="568"/>
      <c r="N17" s="568"/>
      <c r="O17" s="568"/>
      <c r="P17" s="568"/>
    </row>
    <row r="18" ht="30" customHeight="1">
      <c r="A18" s="561">
        <v>2</v>
      </c>
      <c r="B18" s="569" t="s">
        <v>25</v>
      </c>
      <c r="C18" s="566">
        <f>2022!B6</f>
        <v>10.308</v>
      </c>
      <c r="D18" s="567">
        <f>2022!Z6</f>
        <v>9.6569862365722656</v>
      </c>
      <c r="E18" s="567">
        <f>2022!AA6</f>
        <v>4</v>
      </c>
      <c r="F18" s="567">
        <f>2022!AB6</f>
        <v>2</v>
      </c>
      <c r="G18" s="566">
        <f>2022!AC6</f>
        <v>0.7547468682289683</v>
      </c>
      <c r="H18" s="566">
        <f>2022!AD6</f>
        <v>0.31262211615074836</v>
      </c>
      <c r="I18" s="566">
        <f>2022!AE6</f>
        <v>0.19402405898331393</v>
      </c>
      <c r="J18" s="531">
        <f t="shared" si="1395"/>
        <v>0</v>
      </c>
      <c r="K18" s="568">
        <f>2022!AJ6</f>
        <v>0</v>
      </c>
      <c r="L18" s="568">
        <f>2022!AK6</f>
        <v>0</v>
      </c>
      <c r="M18" s="568"/>
      <c r="N18" s="568"/>
      <c r="O18" s="568"/>
      <c r="P18" s="568"/>
    </row>
    <row r="19" ht="17.25" customHeight="1">
      <c r="A19" s="562"/>
      <c r="B19" s="122" t="s">
        <v>26</v>
      </c>
      <c r="C19" s="129"/>
      <c r="D19" s="570"/>
      <c r="E19" s="570"/>
      <c r="F19" s="570"/>
      <c r="G19" s="571"/>
      <c r="H19" s="571"/>
      <c r="I19" s="571"/>
      <c r="J19" s="584"/>
      <c r="K19" s="563"/>
      <c r="L19" s="563"/>
      <c r="M19" s="563"/>
      <c r="N19" s="563"/>
      <c r="O19" s="563"/>
      <c r="P19" s="589"/>
    </row>
    <row r="20" ht="48" customHeight="1">
      <c r="A20" s="561">
        <v>3</v>
      </c>
      <c r="B20" s="565" t="s">
        <v>285</v>
      </c>
      <c r="C20" s="566">
        <f>2022!B8</f>
        <v>397.60000000000002</v>
      </c>
      <c r="D20" s="567">
        <f>2022!Z8</f>
        <v>621.6646728515625</v>
      </c>
      <c r="E20" s="567">
        <f>2022!AA8</f>
        <v>647</v>
      </c>
      <c r="F20" s="567">
        <f>2022!AB8</f>
        <v>638</v>
      </c>
      <c r="G20" s="566">
        <f>2022!AC8</f>
        <v>1.563542915765729</v>
      </c>
      <c r="H20" s="566">
        <f>2022!AD8</f>
        <v>1.6272635565089826</v>
      </c>
      <c r="I20" s="566">
        <f>2022!AE8</f>
        <v>1.6046277665995974</v>
      </c>
      <c r="J20" s="531">
        <f t="shared" si="1395"/>
        <v>4.8589341692789967</v>
      </c>
      <c r="K20" s="568">
        <f>2022!AJ8</f>
        <v>31</v>
      </c>
      <c r="L20" s="568">
        <f>2022!AK8</f>
        <v>23</v>
      </c>
      <c r="M20" s="568"/>
      <c r="N20" s="568"/>
      <c r="O20" s="568"/>
      <c r="P20" s="568"/>
    </row>
    <row r="21" ht="30">
      <c r="A21" s="561">
        <v>4</v>
      </c>
      <c r="B21" s="572" t="s">
        <v>28</v>
      </c>
      <c r="C21" s="566">
        <f>2022!B9</f>
        <v>236.40000000000001</v>
      </c>
      <c r="D21" s="567">
        <f>2022!Z9</f>
        <v>187.30805969238281</v>
      </c>
      <c r="E21" s="567">
        <f>2022!AA9</f>
        <v>187</v>
      </c>
      <c r="F21" s="567">
        <f>2022!AB9</f>
        <v>185</v>
      </c>
      <c r="G21" s="566">
        <f>2022!AC9</f>
        <v>0.79233529834354355</v>
      </c>
      <c r="H21" s="566">
        <f>2022!AD9</f>
        <v>0.79103216932350762</v>
      </c>
      <c r="I21" s="566">
        <f>2022!AE9</f>
        <v>0.78257191201353637</v>
      </c>
      <c r="J21" s="531">
        <f t="shared" si="1395"/>
        <v>4.8648648648648649</v>
      </c>
      <c r="K21" s="568">
        <f>2022!AJ9</f>
        <v>9</v>
      </c>
      <c r="L21" s="568">
        <f>2022!AK9</f>
        <v>6</v>
      </c>
      <c r="M21" s="568"/>
      <c r="N21" s="568"/>
      <c r="O21" s="568"/>
      <c r="P21" s="568"/>
    </row>
    <row r="22" ht="17.25" customHeight="1">
      <c r="A22" s="562"/>
      <c r="B22" s="122" t="s">
        <v>46</v>
      </c>
      <c r="C22" s="129"/>
      <c r="D22" s="570"/>
      <c r="E22" s="570"/>
      <c r="F22" s="570"/>
      <c r="G22" s="571"/>
      <c r="H22" s="571"/>
      <c r="I22" s="573"/>
      <c r="J22" s="584"/>
      <c r="K22" s="563"/>
      <c r="L22" s="563"/>
      <c r="M22" s="563"/>
      <c r="N22" s="563"/>
      <c r="O22" s="563"/>
      <c r="P22" s="589"/>
    </row>
    <row r="23" ht="45">
      <c r="A23" s="561">
        <v>5</v>
      </c>
      <c r="B23" s="565" t="s">
        <v>286</v>
      </c>
      <c r="C23" s="566">
        <f>2022!B11</f>
        <v>225.40000000000001</v>
      </c>
      <c r="D23" s="567">
        <f>2022!Z11</f>
        <v>37.724617004394531</v>
      </c>
      <c r="E23" s="567">
        <f>2022!AA11</f>
        <v>43</v>
      </c>
      <c r="F23" s="567">
        <f>2022!AB11</f>
        <v>46</v>
      </c>
      <c r="G23" s="566">
        <f>2022!AC11</f>
        <v>0.16736742691182005</v>
      </c>
      <c r="H23" s="566">
        <f>2022!AD11</f>
        <v>0.19077196612413344</v>
      </c>
      <c r="I23" s="566">
        <f>2022!AE11</f>
        <v>0.20408163265306123</v>
      </c>
      <c r="J23" s="531">
        <f t="shared" si="1395"/>
        <v>4.3478260869565215</v>
      </c>
      <c r="K23" s="568">
        <f>2022!AJ11</f>
        <v>2</v>
      </c>
      <c r="L23" s="568">
        <f>2022!AK11</f>
        <v>1</v>
      </c>
      <c r="M23" s="568"/>
      <c r="N23" s="568"/>
      <c r="O23" s="568"/>
      <c r="P23" s="568"/>
    </row>
    <row r="24" ht="45">
      <c r="A24" s="561">
        <v>6</v>
      </c>
      <c r="B24" s="565" t="s">
        <v>48</v>
      </c>
      <c r="C24" s="566">
        <f>2022!B12</f>
        <v>358.69999999999999</v>
      </c>
      <c r="D24" s="567">
        <f>2022!Z12</f>
        <v>66.412704467773438</v>
      </c>
      <c r="E24" s="567">
        <f>2022!AA12</f>
        <v>83</v>
      </c>
      <c r="F24" s="567">
        <f>2022!AB12</f>
        <v>80</v>
      </c>
      <c r="G24" s="566">
        <f>2022!AC12</f>
        <v>0.1851483195083973</v>
      </c>
      <c r="H24" s="566">
        <f>2022!AD12</f>
        <v>0.2313911267783699</v>
      </c>
      <c r="I24" s="566">
        <f>2022!AE12</f>
        <v>0.2230275996654586</v>
      </c>
      <c r="J24" s="531">
        <f t="shared" si="1395"/>
        <v>5</v>
      </c>
      <c r="K24" s="568">
        <f>2022!AJ12</f>
        <v>4</v>
      </c>
      <c r="L24" s="568">
        <f>2022!AK12</f>
        <v>3</v>
      </c>
      <c r="M24" s="568"/>
      <c r="N24" s="568"/>
      <c r="O24" s="568"/>
      <c r="P24" s="568"/>
    </row>
    <row r="25" ht="30">
      <c r="A25" s="561">
        <v>7</v>
      </c>
      <c r="B25" s="147" t="s">
        <v>50</v>
      </c>
      <c r="C25" s="566">
        <f>2022!B13</f>
        <v>57.560000000000002</v>
      </c>
      <c r="D25" s="567">
        <f>2022!Z13</f>
        <v>0</v>
      </c>
      <c r="E25" s="567">
        <f>2022!AA13</f>
        <v>0</v>
      </c>
      <c r="F25" s="567">
        <f>2022!AB13</f>
        <v>0</v>
      </c>
      <c r="G25" s="566">
        <f>2022!AC13</f>
        <v>0</v>
      </c>
      <c r="H25" s="566">
        <f>2022!AD13</f>
        <v>0</v>
      </c>
      <c r="I25" s="566">
        <f>2022!AE13</f>
        <v>0</v>
      </c>
      <c r="J25" s="531">
        <f t="shared" si="1395"/>
        <v>0</v>
      </c>
      <c r="K25" s="568">
        <f>2022!AJ13</f>
        <v>0</v>
      </c>
      <c r="L25" s="568">
        <f>2022!AK13</f>
        <v>0</v>
      </c>
      <c r="M25" s="568"/>
      <c r="N25" s="568"/>
      <c r="O25" s="568"/>
      <c r="P25" s="568"/>
    </row>
    <row r="26" ht="45">
      <c r="A26" s="561">
        <v>8</v>
      </c>
      <c r="B26" s="147" t="s">
        <v>51</v>
      </c>
      <c r="C26" s="566">
        <f>2022!B14</f>
        <v>335.70999999999998</v>
      </c>
      <c r="D26" s="567">
        <f>2022!Z14</f>
        <v>0</v>
      </c>
      <c r="E26" s="567">
        <f>2022!AA14</f>
        <v>0</v>
      </c>
      <c r="F26" s="567">
        <f>2022!AB14</f>
        <v>0</v>
      </c>
      <c r="G26" s="566">
        <f>2022!AC14</f>
        <v>0</v>
      </c>
      <c r="H26" s="566">
        <f>2022!AD14</f>
        <v>0</v>
      </c>
      <c r="I26" s="566">
        <f>2022!AE14</f>
        <v>0</v>
      </c>
      <c r="J26" s="531">
        <f t="shared" si="1395"/>
        <v>0</v>
      </c>
      <c r="K26" s="568">
        <f>2022!AJ14</f>
        <v>0</v>
      </c>
      <c r="L26" s="568">
        <f>2022!AK14</f>
        <v>0</v>
      </c>
      <c r="M26" s="568"/>
      <c r="N26" s="568"/>
      <c r="O26" s="568"/>
      <c r="P26" s="568"/>
    </row>
    <row r="27" ht="45">
      <c r="A27" s="561">
        <v>9</v>
      </c>
      <c r="B27" s="137" t="s">
        <v>287</v>
      </c>
      <c r="C27" s="566">
        <f>2022!B15</f>
        <v>164.08600000000001</v>
      </c>
      <c r="D27" s="567">
        <f>2022!Z15</f>
        <v>0</v>
      </c>
      <c r="E27" s="567">
        <f>2022!AA15</f>
        <v>0</v>
      </c>
      <c r="F27" s="567">
        <f>2022!AB15</f>
        <v>0</v>
      </c>
      <c r="G27" s="566">
        <f>2022!AC15</f>
        <v>0</v>
      </c>
      <c r="H27" s="566">
        <f>2022!AD15</f>
        <v>0</v>
      </c>
      <c r="I27" s="566">
        <f>2022!AE15</f>
        <v>0</v>
      </c>
      <c r="J27" s="531">
        <f t="shared" si="1395"/>
        <v>0</v>
      </c>
      <c r="K27" s="568">
        <f>2022!AJ15</f>
        <v>0</v>
      </c>
      <c r="L27" s="568">
        <f>2022!AK15</f>
        <v>0</v>
      </c>
      <c r="M27" s="568"/>
      <c r="N27" s="568"/>
      <c r="O27" s="568"/>
      <c r="P27" s="568"/>
    </row>
    <row r="28" ht="45">
      <c r="A28" s="561">
        <v>10</v>
      </c>
      <c r="B28" s="137" t="s">
        <v>288</v>
      </c>
      <c r="C28" s="566">
        <f>2022!B16</f>
        <v>371.93000000000001</v>
      </c>
      <c r="D28" s="567">
        <f>2022!Z16</f>
        <v>0</v>
      </c>
      <c r="E28" s="567">
        <f>2022!AA16</f>
        <v>0</v>
      </c>
      <c r="F28" s="567">
        <f>2022!AB16</f>
        <v>48</v>
      </c>
      <c r="G28" s="566">
        <f>2022!AC16</f>
        <v>0</v>
      </c>
      <c r="H28" s="566">
        <f>2022!AD16</f>
        <v>0</v>
      </c>
      <c r="I28" s="566">
        <f>2022!AE16</f>
        <v>0.12905654289785712</v>
      </c>
      <c r="J28" s="531">
        <f t="shared" si="1395"/>
        <v>0</v>
      </c>
      <c r="K28" s="568">
        <f>2022!AJ16</f>
        <v>0</v>
      </c>
      <c r="L28" s="568">
        <f>2022!AK16</f>
        <v>0</v>
      </c>
      <c r="M28" s="568"/>
      <c r="N28" s="568"/>
      <c r="O28" s="568"/>
      <c r="P28" s="568"/>
    </row>
    <row r="29" ht="45">
      <c r="A29" s="561">
        <v>11</v>
      </c>
      <c r="B29" s="137" t="s">
        <v>289</v>
      </c>
      <c r="C29" s="566">
        <f>2022!B17</f>
        <v>291.029</v>
      </c>
      <c r="D29" s="567">
        <f>2022!Z17</f>
        <v>0</v>
      </c>
      <c r="E29" s="567">
        <f>2022!AA17</f>
        <v>0</v>
      </c>
      <c r="F29" s="567">
        <f>2022!AB17</f>
        <v>0</v>
      </c>
      <c r="G29" s="566">
        <f>2022!AC17</f>
        <v>0</v>
      </c>
      <c r="H29" s="566">
        <f>2022!AD17</f>
        <v>0</v>
      </c>
      <c r="I29" s="566">
        <f>2022!AE17</f>
        <v>0</v>
      </c>
      <c r="J29" s="531">
        <f t="shared" si="1395"/>
        <v>0</v>
      </c>
      <c r="K29" s="568">
        <f>2022!AJ17</f>
        <v>0</v>
      </c>
      <c r="L29" s="568">
        <f>2022!AK17</f>
        <v>0</v>
      </c>
      <c r="M29" s="568"/>
      <c r="N29" s="568"/>
      <c r="O29" s="568"/>
      <c r="P29" s="568"/>
    </row>
    <row r="30" ht="45">
      <c r="A30" s="561">
        <v>12</v>
      </c>
      <c r="B30" s="137" t="s">
        <v>290</v>
      </c>
      <c r="C30" s="566">
        <f>2022!B18</f>
        <v>170.64400000000001</v>
      </c>
      <c r="D30" s="567">
        <f>2022!Z18</f>
        <v>0</v>
      </c>
      <c r="E30" s="567">
        <f>2022!AA18</f>
        <v>0</v>
      </c>
      <c r="F30" s="567">
        <f>2022!AB18</f>
        <v>0</v>
      </c>
      <c r="G30" s="566">
        <f>2022!AC18</f>
        <v>0</v>
      </c>
      <c r="H30" s="566">
        <f>2022!AD18</f>
        <v>0</v>
      </c>
      <c r="I30" s="566">
        <f>2022!AE18</f>
        <v>0</v>
      </c>
      <c r="J30" s="531">
        <f t="shared" si="1395"/>
        <v>0</v>
      </c>
      <c r="K30" s="568">
        <f>2022!AJ18</f>
        <v>0</v>
      </c>
      <c r="L30" s="568">
        <f>2022!AK18</f>
        <v>0</v>
      </c>
      <c r="M30" s="568"/>
      <c r="N30" s="568"/>
      <c r="O30" s="568"/>
      <c r="P30" s="568"/>
    </row>
    <row r="31" ht="30" customHeight="1">
      <c r="A31" s="561">
        <v>13</v>
      </c>
      <c r="B31" s="137" t="s">
        <v>291</v>
      </c>
      <c r="C31" s="566">
        <f>2022!B19</f>
        <v>50</v>
      </c>
      <c r="D31" s="567">
        <f>2022!Z19</f>
        <v>0</v>
      </c>
      <c r="E31" s="567">
        <f>2022!AA19</f>
        <v>0</v>
      </c>
      <c r="F31" s="567">
        <f>2022!AB19</f>
        <v>0</v>
      </c>
      <c r="G31" s="566">
        <f>2022!AC19</f>
        <v>0</v>
      </c>
      <c r="H31" s="566">
        <f>2022!AD19</f>
        <v>0</v>
      </c>
      <c r="I31" s="566">
        <f>2022!AE19</f>
        <v>0</v>
      </c>
      <c r="J31" s="531">
        <f t="shared" si="1395"/>
        <v>0</v>
      </c>
      <c r="K31" s="568">
        <f>2022!AJ19</f>
        <v>0</v>
      </c>
      <c r="L31" s="568">
        <f>2022!AK19</f>
        <v>0</v>
      </c>
      <c r="M31" s="568"/>
      <c r="N31" s="568"/>
      <c r="O31" s="568"/>
      <c r="P31" s="568"/>
    </row>
    <row r="32" ht="42.75" customHeight="1">
      <c r="A32" s="574">
        <v>14</v>
      </c>
      <c r="B32" s="137" t="s">
        <v>408</v>
      </c>
      <c r="C32" s="566">
        <f>2022!B20</f>
        <v>434.36000000000001</v>
      </c>
      <c r="D32" s="575">
        <f>2022!Z20</f>
        <v>0</v>
      </c>
      <c r="E32" s="575">
        <f>2022!AA20</f>
        <v>0</v>
      </c>
      <c r="F32" s="567">
        <f>2022!AB20</f>
        <v>113</v>
      </c>
      <c r="G32" s="576">
        <f>2022!AC20</f>
        <v>0</v>
      </c>
      <c r="H32" s="576">
        <f>2022!AD20</f>
        <v>0</v>
      </c>
      <c r="I32" s="566">
        <f>2022!AE20</f>
        <v>0.2601528685882678</v>
      </c>
      <c r="J32" s="531">
        <f t="shared" si="1395"/>
        <v>4.4247787610619467</v>
      </c>
      <c r="K32" s="568">
        <f>2022!AJ20</f>
        <v>5</v>
      </c>
      <c r="L32" s="568">
        <f>2022!AK20</f>
        <v>3</v>
      </c>
      <c r="M32" s="568"/>
      <c r="N32" s="568"/>
      <c r="O32" s="568"/>
      <c r="P32" s="568"/>
    </row>
    <row r="33" ht="45">
      <c r="A33" s="562">
        <v>15</v>
      </c>
      <c r="B33" s="141" t="s">
        <v>409</v>
      </c>
      <c r="C33" s="566">
        <f>2022!B21</f>
        <v>182.90000000000001</v>
      </c>
      <c r="D33" s="577"/>
      <c r="E33" s="577"/>
      <c r="F33" s="567">
        <f>2022!AB21</f>
        <v>0</v>
      </c>
      <c r="G33" s="578"/>
      <c r="H33" s="578"/>
      <c r="I33" s="566">
        <f>2022!AE21</f>
        <v>0</v>
      </c>
      <c r="J33" s="531">
        <f t="shared" si="1395"/>
        <v>0</v>
      </c>
      <c r="K33" s="568">
        <f>2022!AJ21</f>
        <v>0</v>
      </c>
      <c r="L33" s="568">
        <f>2022!AK21</f>
        <v>0</v>
      </c>
      <c r="M33" s="579"/>
      <c r="N33" s="579"/>
      <c r="O33" s="579"/>
      <c r="P33" s="579"/>
    </row>
    <row r="34" ht="15">
      <c r="A34" s="561"/>
      <c r="B34" s="122" t="s">
        <v>35</v>
      </c>
      <c r="C34" s="129"/>
      <c r="D34" s="570"/>
      <c r="E34" s="570"/>
      <c r="F34" s="570"/>
      <c r="G34" s="571"/>
      <c r="H34" s="571"/>
      <c r="I34" s="571"/>
      <c r="J34" s="531"/>
      <c r="K34" s="563"/>
      <c r="L34" s="563"/>
      <c r="M34" s="568"/>
      <c r="N34" s="568"/>
      <c r="O34" s="568"/>
      <c r="P34" s="568"/>
    </row>
    <row r="35" ht="32.25" customHeight="1">
      <c r="A35" s="561">
        <v>16</v>
      </c>
      <c r="B35" s="565" t="s">
        <v>36</v>
      </c>
      <c r="C35" s="566">
        <f>2022!B23</f>
        <v>8592.01953125</v>
      </c>
      <c r="D35" s="567">
        <f>2022!Z23</f>
        <v>11788.966796875</v>
      </c>
      <c r="E35" s="567">
        <f>2022!AA23</f>
        <v>14165</v>
      </c>
      <c r="F35" s="567">
        <f>2022!AB23</f>
        <v>15682</v>
      </c>
      <c r="G35" s="566">
        <f>2022!AC23</f>
        <v>1.3720544830073333</v>
      </c>
      <c r="H35" s="566">
        <f>2022!AD23</f>
        <v>1.6486228817893784</v>
      </c>
      <c r="I35" s="566">
        <f>2022!AE23</f>
        <v>1.8251820707533382</v>
      </c>
      <c r="J35" s="531">
        <f t="shared" si="1395"/>
        <v>4.9993623262338982</v>
      </c>
      <c r="K35" s="568">
        <f>2022!AJ23</f>
        <v>784</v>
      </c>
      <c r="L35" s="568">
        <f>2022!AK23</f>
        <v>588</v>
      </c>
      <c r="M35" s="568"/>
      <c r="N35" s="568"/>
      <c r="O35" s="568"/>
      <c r="P35" s="568"/>
    </row>
    <row r="36" ht="17.25" customHeight="1">
      <c r="A36" s="562">
        <v>17</v>
      </c>
      <c r="B36" s="580" t="s">
        <v>293</v>
      </c>
      <c r="C36" s="566">
        <f>2022!B24</f>
        <v>0</v>
      </c>
      <c r="D36" s="567">
        <f>2022!Z24</f>
        <v>0</v>
      </c>
      <c r="E36" s="567">
        <f>2022!AA24</f>
        <v>0</v>
      </c>
      <c r="F36" s="567">
        <f>2022!AB24</f>
        <v>0</v>
      </c>
      <c r="G36" s="566">
        <v>0</v>
      </c>
      <c r="H36" s="566">
        <v>0</v>
      </c>
      <c r="I36" s="566">
        <v>0</v>
      </c>
      <c r="J36" s="584"/>
      <c r="K36" s="568">
        <f>2022!AJ24</f>
        <v>0</v>
      </c>
      <c r="L36" s="568">
        <f>2022!AK24</f>
        <v>0</v>
      </c>
      <c r="M36" s="563"/>
      <c r="N36" s="563"/>
      <c r="O36" s="563"/>
      <c r="P36" s="589"/>
    </row>
    <row r="37" ht="15">
      <c r="A37" s="561"/>
      <c r="B37" s="122" t="s">
        <v>58</v>
      </c>
      <c r="C37" s="129"/>
      <c r="D37" s="570"/>
      <c r="E37" s="570"/>
      <c r="F37" s="570"/>
      <c r="G37" s="571"/>
      <c r="H37" s="571"/>
      <c r="I37" s="571"/>
      <c r="J37" s="531"/>
      <c r="K37" s="581"/>
      <c r="L37" s="581"/>
      <c r="M37" s="568"/>
      <c r="N37" s="568"/>
      <c r="O37" s="568"/>
      <c r="P37" s="568"/>
    </row>
    <row r="38" ht="30">
      <c r="A38" s="561">
        <v>18</v>
      </c>
      <c r="B38" s="582" t="s">
        <v>60</v>
      </c>
      <c r="C38" s="566">
        <f>2022!B26</f>
        <v>1576.173</v>
      </c>
      <c r="D38" s="567">
        <f>2022!Z26</f>
        <v>4095.7783203125</v>
      </c>
      <c r="E38" s="567">
        <f>2022!AA26</f>
        <v>5336</v>
      </c>
      <c r="F38" s="567">
        <f>2022!AB26</f>
        <v>5591</v>
      </c>
      <c r="G38" s="566">
        <f>2022!AC26</f>
        <v>2.5986792613138876</v>
      </c>
      <c r="H38" s="566">
        <f>2022!AD26</f>
        <v>3.3856084822626307</v>
      </c>
      <c r="I38" s="566">
        <f>2022!AE26</f>
        <v>3.5471994508217053</v>
      </c>
      <c r="J38" s="531">
        <f t="shared" si="1395"/>
        <v>4.9901627615811126</v>
      </c>
      <c r="K38" s="568">
        <f>2022!AJ26</f>
        <v>279</v>
      </c>
      <c r="L38" s="568">
        <f>2022!AK26</f>
        <v>209</v>
      </c>
      <c r="M38" s="568"/>
      <c r="N38" s="568"/>
      <c r="O38" s="568"/>
      <c r="P38" s="568"/>
    </row>
    <row r="39" ht="51" customHeight="1">
      <c r="A39" s="561">
        <v>19</v>
      </c>
      <c r="B39" s="582" t="s">
        <v>59</v>
      </c>
      <c r="C39" s="566">
        <f>2022!B27</f>
        <v>116.81</v>
      </c>
      <c r="D39" s="567">
        <f>2022!Z27</f>
        <v>478.44430541992188</v>
      </c>
      <c r="E39" s="567">
        <f>2022!AA27</f>
        <v>486</v>
      </c>
      <c r="F39" s="567">
        <f>2022!AB27</f>
        <v>486</v>
      </c>
      <c r="G39" s="566">
        <f>2022!AC27</f>
        <v>4.0959188782667812</v>
      </c>
      <c r="H39" s="566">
        <f>2022!AD27</f>
        <v>4.1606025033374108</v>
      </c>
      <c r="I39" s="566">
        <f>2022!AE27</f>
        <v>4.1606026881260165</v>
      </c>
      <c r="J39" s="531">
        <f t="shared" si="1395"/>
        <v>4.9382716049382713</v>
      </c>
      <c r="K39" s="568">
        <f>2022!AJ27</f>
        <v>24</v>
      </c>
      <c r="L39" s="568">
        <f>2022!AK27</f>
        <v>18</v>
      </c>
      <c r="M39" s="568"/>
      <c r="N39" s="568"/>
      <c r="O39" s="568"/>
      <c r="P39" s="568"/>
    </row>
    <row r="40" ht="30.75" customHeight="1">
      <c r="A40" s="561">
        <v>20</v>
      </c>
      <c r="B40" s="582" t="s">
        <v>294</v>
      </c>
      <c r="C40" s="566">
        <f>2022!B28</f>
        <v>109.2</v>
      </c>
      <c r="D40" s="567">
        <f>2022!Z28</f>
        <v>775.68316650390625</v>
      </c>
      <c r="E40" s="567">
        <f>2022!AA28</f>
        <v>645</v>
      </c>
      <c r="F40" s="567">
        <f>2022!AB28</f>
        <v>692</v>
      </c>
      <c r="G40" s="566">
        <f>2022!AC28</f>
        <v>7.0703051041560832</v>
      </c>
      <c r="H40" s="566">
        <f>2022!AD28</f>
        <v>5.8791359528074896</v>
      </c>
      <c r="I40" s="566">
        <f>2022!AE28</f>
        <v>6.3369963369963367</v>
      </c>
      <c r="J40" s="531">
        <f t="shared" si="1395"/>
        <v>4.9132947976878611</v>
      </c>
      <c r="K40" s="568">
        <f>2022!AJ28</f>
        <v>34</v>
      </c>
      <c r="L40" s="568">
        <f>2022!AK28</f>
        <v>25</v>
      </c>
      <c r="M40" s="568"/>
      <c r="N40" s="568"/>
      <c r="O40" s="568"/>
      <c r="P40" s="568"/>
    </row>
    <row r="41" ht="30">
      <c r="A41" s="562">
        <v>21</v>
      </c>
      <c r="B41" s="572" t="s">
        <v>62</v>
      </c>
      <c r="C41" s="566">
        <f>2022!B29</f>
        <v>395.19999999999999</v>
      </c>
      <c r="D41" s="567">
        <f>2022!Z29</f>
        <v>2599.69482421875</v>
      </c>
      <c r="E41" s="567">
        <f>2022!AA29</f>
        <v>2178</v>
      </c>
      <c r="F41" s="567">
        <f>2022!AB29</f>
        <v>2292</v>
      </c>
      <c r="G41" s="566">
        <f>2022!AC29</f>
        <v>5.8169522968776972</v>
      </c>
      <c r="H41" s="566">
        <f>2022!AD29</f>
        <v>4.873388208712905</v>
      </c>
      <c r="I41" s="566">
        <f>2022!AE29</f>
        <v>5.7995951417004052</v>
      </c>
      <c r="J41" s="531">
        <f t="shared" si="1395"/>
        <v>4.9738219895287958</v>
      </c>
      <c r="K41" s="568">
        <f>2022!AJ29</f>
        <v>114</v>
      </c>
      <c r="L41" s="568">
        <f>2022!AK29</f>
        <v>85</v>
      </c>
      <c r="M41" s="563"/>
      <c r="N41" s="563"/>
      <c r="O41" s="563"/>
      <c r="P41" s="589"/>
    </row>
    <row r="42" ht="15">
      <c r="A42" s="561"/>
      <c r="B42" s="122" t="s">
        <v>63</v>
      </c>
      <c r="C42" s="129"/>
      <c r="D42" s="570"/>
      <c r="E42" s="570"/>
      <c r="F42" s="570"/>
      <c r="G42" s="571"/>
      <c r="H42" s="571"/>
      <c r="I42" s="571"/>
      <c r="J42" s="531"/>
      <c r="K42" s="581"/>
      <c r="L42" s="581"/>
      <c r="M42" s="568"/>
      <c r="N42" s="568"/>
      <c r="O42" s="568"/>
      <c r="P42" s="568"/>
    </row>
    <row r="43" ht="30">
      <c r="A43" s="561">
        <v>22</v>
      </c>
      <c r="B43" s="582" t="s">
        <v>295</v>
      </c>
      <c r="C43" s="566">
        <f>2022!B31</f>
        <v>375.81700000000001</v>
      </c>
      <c r="D43" s="567">
        <f>2022!Z31</f>
        <v>3653.606201171875</v>
      </c>
      <c r="E43" s="567">
        <f>2022!AA31</f>
        <v>3504</v>
      </c>
      <c r="F43" s="567">
        <f>2022!AB31</f>
        <v>3501</v>
      </c>
      <c r="G43" s="566">
        <f>2022!AC31</f>
        <v>9.8028647750705478</v>
      </c>
      <c r="H43" s="566">
        <f>2022!AD31</f>
        <v>9.4014615370506718</v>
      </c>
      <c r="I43" s="566">
        <f>2022!AE31</f>
        <v>9.3157041858138392</v>
      </c>
      <c r="J43" s="531">
        <f t="shared" si="1395"/>
        <v>4.9985718366181091</v>
      </c>
      <c r="K43" s="568">
        <f>2022!AJ31</f>
        <v>175</v>
      </c>
      <c r="L43" s="568">
        <f>2022!AK31</f>
        <v>131</v>
      </c>
      <c r="M43" s="568"/>
      <c r="N43" s="568"/>
      <c r="O43" s="568"/>
      <c r="P43" s="568"/>
    </row>
    <row r="44" ht="51.75" customHeight="1">
      <c r="A44" s="561">
        <v>23</v>
      </c>
      <c r="B44" s="582" t="s">
        <v>296</v>
      </c>
      <c r="C44" s="566">
        <f>2022!B32</f>
        <v>242.90000000000001</v>
      </c>
      <c r="D44" s="567">
        <f>2022!Z32</f>
        <v>305.60275268554688</v>
      </c>
      <c r="E44" s="567">
        <f>2022!AA32</f>
        <v>337</v>
      </c>
      <c r="F44" s="567">
        <f>2022!AB32</f>
        <v>340</v>
      </c>
      <c r="G44" s="566">
        <f>2022!AC32</f>
        <v>1.2581422822751664</v>
      </c>
      <c r="H44" s="566">
        <f>2022!AD32</f>
        <v>1.3874022579993057</v>
      </c>
      <c r="I44" s="566">
        <f>2022!AE32</f>
        <v>1.399752984767394</v>
      </c>
      <c r="J44" s="531">
        <f t="shared" si="1395"/>
        <v>4.7058823529411766</v>
      </c>
      <c r="K44" s="568">
        <f>2022!AJ32</f>
        <v>16</v>
      </c>
      <c r="L44" s="568">
        <f>2022!AK32</f>
        <v>12</v>
      </c>
      <c r="M44" s="568"/>
      <c r="N44" s="568"/>
      <c r="O44" s="568"/>
      <c r="P44" s="568"/>
    </row>
    <row r="45" ht="30">
      <c r="A45" s="562">
        <v>24</v>
      </c>
      <c r="B45" s="582" t="s">
        <v>66</v>
      </c>
      <c r="C45" s="566">
        <f>2022!B33</f>
        <v>46.606000000000002</v>
      </c>
      <c r="D45" s="567">
        <f>2022!Z33</f>
        <v>271.15164184570313</v>
      </c>
      <c r="E45" s="567">
        <f>2022!AA33</f>
        <v>282</v>
      </c>
      <c r="F45" s="567">
        <f>2022!AB33</f>
        <v>292</v>
      </c>
      <c r="G45" s="566">
        <f>2022!AC33</f>
        <v>5.7447380818393174</v>
      </c>
      <c r="H45" s="566">
        <f>2022!AD33</f>
        <v>5.9752092769041036</v>
      </c>
      <c r="I45" s="566">
        <f>2022!AE33</f>
        <v>6.2652877311934088</v>
      </c>
      <c r="J45" s="531">
        <f t="shared" si="1395"/>
        <v>4.7945205479452051</v>
      </c>
      <c r="K45" s="568">
        <f>2022!AJ33</f>
        <v>14</v>
      </c>
      <c r="L45" s="568">
        <f>2022!AK33</f>
        <v>10</v>
      </c>
      <c r="M45" s="579"/>
      <c r="N45" s="579"/>
      <c r="O45" s="579"/>
      <c r="P45" s="579"/>
    </row>
    <row r="46" ht="15">
      <c r="A46" s="561"/>
      <c r="B46" s="122" t="s">
        <v>67</v>
      </c>
      <c r="C46" s="129"/>
      <c r="D46" s="570"/>
      <c r="E46" s="570"/>
      <c r="F46" s="570"/>
      <c r="G46" s="571"/>
      <c r="H46" s="571"/>
      <c r="I46" s="571"/>
      <c r="J46" s="531"/>
      <c r="K46" s="581"/>
      <c r="L46" s="581"/>
      <c r="M46" s="568"/>
      <c r="N46" s="568"/>
      <c r="O46" s="568"/>
      <c r="P46" s="568"/>
    </row>
    <row r="47" ht="50.25" customHeight="1">
      <c r="A47" s="561">
        <v>25</v>
      </c>
      <c r="B47" s="583" t="s">
        <v>297</v>
      </c>
      <c r="C47" s="566">
        <f>2022!B35</f>
        <v>399.13200000000001</v>
      </c>
      <c r="D47" s="567">
        <f>2022!Z35</f>
        <v>0</v>
      </c>
      <c r="E47" s="567">
        <f>2022!AA35</f>
        <v>0</v>
      </c>
      <c r="F47" s="567">
        <f>2022!AB35</f>
        <v>0</v>
      </c>
      <c r="G47" s="566">
        <f>2022!AC35</f>
        <v>0</v>
      </c>
      <c r="H47" s="566">
        <f>2022!AD35</f>
        <v>0</v>
      </c>
      <c r="I47" s="566">
        <f>2022!AE35</f>
        <v>0</v>
      </c>
      <c r="J47" s="531">
        <f t="shared" si="1395"/>
        <v>0</v>
      </c>
      <c r="K47" s="568">
        <f>2022!AJ35</f>
        <v>0</v>
      </c>
      <c r="L47" s="568">
        <f>2022!AK35</f>
        <v>0</v>
      </c>
      <c r="M47" s="568"/>
      <c r="N47" s="568"/>
      <c r="O47" s="568"/>
      <c r="P47" s="568"/>
    </row>
    <row r="48" ht="30">
      <c r="A48" s="562">
        <v>26</v>
      </c>
      <c r="B48" s="583" t="s">
        <v>298</v>
      </c>
      <c r="C48" s="566">
        <f>2022!B36</f>
        <v>162.821</v>
      </c>
      <c r="D48" s="567">
        <f>2022!Z36</f>
        <v>575.14556884765625</v>
      </c>
      <c r="E48" s="567">
        <f>2022!AA36</f>
        <v>617</v>
      </c>
      <c r="F48" s="567">
        <f>2022!AB36</f>
        <v>691</v>
      </c>
      <c r="G48" s="566">
        <f>2022!AC36</f>
        <v>3.532379557096732</v>
      </c>
      <c r="H48" s="566">
        <f>2022!AD36</f>
        <v>3.7894375003104313</v>
      </c>
      <c r="I48" s="566">
        <f>2022!AE36</f>
        <v>4.2439243095178139</v>
      </c>
      <c r="J48" s="531">
        <f t="shared" si="1395"/>
        <v>4.630969609261939</v>
      </c>
      <c r="K48" s="568">
        <f>2022!AJ36</f>
        <v>32</v>
      </c>
      <c r="L48" s="568">
        <f>2022!AK36</f>
        <v>24</v>
      </c>
      <c r="M48" s="563"/>
      <c r="N48" s="563"/>
      <c r="O48" s="563"/>
      <c r="P48" s="589"/>
    </row>
    <row r="49" ht="15">
      <c r="A49" s="561"/>
      <c r="B49" s="122" t="s">
        <v>70</v>
      </c>
      <c r="C49" s="571"/>
      <c r="D49" s="570"/>
      <c r="E49" s="570"/>
      <c r="F49" s="570"/>
      <c r="G49" s="571"/>
      <c r="H49" s="571"/>
      <c r="I49" s="571"/>
      <c r="J49" s="531"/>
      <c r="K49" s="581"/>
      <c r="L49" s="581"/>
      <c r="M49" s="568"/>
      <c r="N49" s="568"/>
      <c r="O49" s="568"/>
      <c r="P49" s="568"/>
    </row>
    <row r="50" ht="45">
      <c r="A50" s="561">
        <v>27</v>
      </c>
      <c r="B50" s="147" t="s">
        <v>77</v>
      </c>
      <c r="C50" s="566">
        <f>2022!B38</f>
        <v>7.1820000000000004</v>
      </c>
      <c r="D50" s="567">
        <f>2022!Z38</f>
        <v>4.0769109725952148</v>
      </c>
      <c r="E50" s="567">
        <f>2022!AA38</f>
        <v>9</v>
      </c>
      <c r="F50" s="567">
        <f>2022!AB38</f>
        <v>9</v>
      </c>
      <c r="G50" s="566">
        <f>2022!AC38</f>
        <v>0.56765676436184753</v>
      </c>
      <c r="H50" s="566">
        <f>2022!AD38</f>
        <v>1.2531328041250995</v>
      </c>
      <c r="I50" s="566">
        <f>2022!AE38</f>
        <v>1.2531328320802004</v>
      </c>
      <c r="J50" s="531">
        <f t="shared" si="1395"/>
        <v>0</v>
      </c>
      <c r="K50" s="568">
        <f>2022!AJ38</f>
        <v>0</v>
      </c>
      <c r="L50" s="568">
        <f>2022!AK38</f>
        <v>0</v>
      </c>
      <c r="M50" s="568"/>
      <c r="N50" s="568"/>
      <c r="O50" s="568"/>
      <c r="P50" s="568"/>
    </row>
    <row r="51" ht="33" customHeight="1">
      <c r="A51" s="561">
        <v>28</v>
      </c>
      <c r="B51" s="147" t="s">
        <v>76</v>
      </c>
      <c r="C51" s="566">
        <f>2022!B39</f>
        <v>11.596</v>
      </c>
      <c r="D51" s="567">
        <f>2022!Z39</f>
        <v>0</v>
      </c>
      <c r="E51" s="567">
        <f>2022!AA39</f>
        <v>0</v>
      </c>
      <c r="F51" s="567">
        <f>2022!AB39</f>
        <v>0</v>
      </c>
      <c r="G51" s="566">
        <f>2022!AC39</f>
        <v>0</v>
      </c>
      <c r="H51" s="566">
        <f>2022!AD39</f>
        <v>0</v>
      </c>
      <c r="I51" s="566">
        <f>2022!AE39</f>
        <v>0</v>
      </c>
      <c r="J51" s="531">
        <f t="shared" si="1395"/>
        <v>0</v>
      </c>
      <c r="K51" s="568">
        <f>2022!AJ39</f>
        <v>0</v>
      </c>
      <c r="L51" s="568">
        <f>2022!AK39</f>
        <v>0</v>
      </c>
      <c r="M51" s="568"/>
      <c r="N51" s="568"/>
      <c r="O51" s="568"/>
      <c r="P51" s="568"/>
    </row>
    <row r="52" ht="30.75" customHeight="1">
      <c r="A52" s="561">
        <v>29</v>
      </c>
      <c r="B52" s="147" t="s">
        <v>75</v>
      </c>
      <c r="C52" s="566">
        <f>2022!B40</f>
        <v>16.030000000000001</v>
      </c>
      <c r="D52" s="567">
        <f>2022!Z40</f>
        <v>69.463600158691406</v>
      </c>
      <c r="E52" s="567">
        <f>2022!AA40</f>
        <v>70</v>
      </c>
      <c r="F52" s="567">
        <f>2022!AB40</f>
        <v>80</v>
      </c>
      <c r="G52" s="566">
        <f>2022!AC40</f>
        <v>4.3333497930889733</v>
      </c>
      <c r="H52" s="566">
        <f>2022!AD40</f>
        <v>4.366812040021717</v>
      </c>
      <c r="I52" s="566">
        <f>2022!AE40</f>
        <v>4.9906425452276979</v>
      </c>
      <c r="J52" s="531">
        <f t="shared" si="1395"/>
        <v>5</v>
      </c>
      <c r="K52" s="568">
        <f>2022!AJ40</f>
        <v>4</v>
      </c>
      <c r="L52" s="568">
        <f>2022!AK40</f>
        <v>3</v>
      </c>
      <c r="M52" s="568"/>
      <c r="N52" s="568"/>
      <c r="O52" s="568"/>
      <c r="P52" s="568"/>
    </row>
    <row r="53" ht="30.75" customHeight="1">
      <c r="A53" s="561">
        <v>30</v>
      </c>
      <c r="B53" s="147" t="s">
        <v>410</v>
      </c>
      <c r="C53" s="566">
        <f>2022!B41</f>
        <v>7.9729999999999999</v>
      </c>
      <c r="D53" s="575">
        <f>2022!Z41</f>
        <v>0</v>
      </c>
      <c r="E53" s="575">
        <f>2022!AA41</f>
        <v>0</v>
      </c>
      <c r="F53" s="567">
        <f>2022!AB41</f>
        <v>3</v>
      </c>
      <c r="G53" s="576">
        <f>2022!AC41</f>
        <v>0</v>
      </c>
      <c r="H53" s="576">
        <f>2022!AD41</f>
        <v>0</v>
      </c>
      <c r="I53" s="566">
        <f>2022!AE41</f>
        <v>0.37626991094945439</v>
      </c>
      <c r="J53" s="531">
        <f t="shared" si="1395"/>
        <v>0</v>
      </c>
      <c r="K53" s="568">
        <f>2022!AJ41</f>
        <v>0</v>
      </c>
      <c r="L53" s="568">
        <f>2022!AK41</f>
        <v>0</v>
      </c>
      <c r="M53" s="568"/>
      <c r="N53" s="568"/>
      <c r="O53" s="568"/>
      <c r="P53" s="568"/>
    </row>
    <row r="54" ht="30.75" customHeight="1">
      <c r="A54" s="561">
        <v>31</v>
      </c>
      <c r="B54" s="147" t="s">
        <v>411</v>
      </c>
      <c r="C54" s="566">
        <f>2022!B42</f>
        <v>28.376999999999999</v>
      </c>
      <c r="D54" s="585"/>
      <c r="E54" s="585"/>
      <c r="F54" s="567">
        <f>2022!AB42</f>
        <v>15</v>
      </c>
      <c r="G54" s="586"/>
      <c r="H54" s="586"/>
      <c r="I54" s="566">
        <f>2022!AE42</f>
        <v>0.52859710328787402</v>
      </c>
      <c r="J54" s="531">
        <f t="shared" si="1395"/>
        <v>0</v>
      </c>
      <c r="K54" s="568">
        <f>2022!AJ42</f>
        <v>0</v>
      </c>
      <c r="L54" s="568">
        <f>2022!AK42</f>
        <v>0</v>
      </c>
      <c r="M54" s="568"/>
      <c r="N54" s="568"/>
      <c r="O54" s="568"/>
      <c r="P54" s="568"/>
    </row>
    <row r="55" ht="36" customHeight="1">
      <c r="A55" s="561">
        <v>32</v>
      </c>
      <c r="B55" s="152" t="s">
        <v>412</v>
      </c>
      <c r="C55" s="566">
        <f>2022!B43</f>
        <v>36.741999999999997</v>
      </c>
      <c r="D55" s="577"/>
      <c r="E55" s="577"/>
      <c r="F55" s="567">
        <f>2022!AB43</f>
        <v>0</v>
      </c>
      <c r="G55" s="578"/>
      <c r="H55" s="578"/>
      <c r="I55" s="566">
        <f>2022!AE43</f>
        <v>0</v>
      </c>
      <c r="J55" s="531">
        <f t="shared" si="1395"/>
        <v>0</v>
      </c>
      <c r="K55" s="568">
        <f>2022!AJ43</f>
        <v>0</v>
      </c>
      <c r="L55" s="568">
        <f>2022!AK43</f>
        <v>0</v>
      </c>
      <c r="M55" s="568"/>
      <c r="N55" s="568"/>
      <c r="O55" s="568"/>
      <c r="P55" s="568"/>
    </row>
    <row r="56" ht="31.5" customHeight="1">
      <c r="A56" s="561">
        <v>33</v>
      </c>
      <c r="B56" s="582" t="s">
        <v>74</v>
      </c>
      <c r="C56" s="566">
        <f>2022!B44</f>
        <v>9.9800000000000004</v>
      </c>
      <c r="D56" s="567">
        <f>2022!Z44</f>
        <v>0</v>
      </c>
      <c r="E56" s="567">
        <f>2022!AA44</f>
        <v>2</v>
      </c>
      <c r="F56" s="567">
        <f>2022!AB44</f>
        <v>35</v>
      </c>
      <c r="G56" s="566">
        <f>2022!AC44</f>
        <v>0</v>
      </c>
      <c r="H56" s="566">
        <f>2022!AD44</f>
        <v>0.20040081079521152</v>
      </c>
      <c r="I56" s="566">
        <f>2022!AE44</f>
        <v>3.507014028056112</v>
      </c>
      <c r="J56" s="531">
        <f t="shared" si="1395"/>
        <v>0</v>
      </c>
      <c r="K56" s="568">
        <f>2022!AJ44</f>
        <v>0</v>
      </c>
      <c r="L56" s="568">
        <f>2022!AK44</f>
        <v>0</v>
      </c>
      <c r="M56" s="568"/>
      <c r="N56" s="568"/>
      <c r="O56" s="568"/>
      <c r="P56" s="568"/>
    </row>
    <row r="57" ht="30">
      <c r="A57" s="561">
        <v>34</v>
      </c>
      <c r="B57" s="147" t="s">
        <v>300</v>
      </c>
      <c r="C57" s="566">
        <f>2022!B45</f>
        <v>9.4399999999999995</v>
      </c>
      <c r="D57" s="567">
        <f>2022!Z45</f>
        <v>21.133756637573242</v>
      </c>
      <c r="E57" s="567">
        <f>2022!AA45</f>
        <v>18</v>
      </c>
      <c r="F57" s="567">
        <f>2022!AB45</f>
        <v>45</v>
      </c>
      <c r="G57" s="566">
        <f>2022!AC45</f>
        <v>1.9238741281823402</v>
      </c>
      <c r="H57" s="566">
        <f>2022!AD45</f>
        <v>1.6385981395146132</v>
      </c>
      <c r="I57" s="566">
        <f>2022!AE45</f>
        <v>4.7669491525423728</v>
      </c>
      <c r="J57" s="531">
        <f t="shared" si="1395"/>
        <v>4.4444444444444446</v>
      </c>
      <c r="K57" s="568">
        <f>2022!AJ45</f>
        <v>2</v>
      </c>
      <c r="L57" s="568">
        <f>2022!AK45</f>
        <v>1</v>
      </c>
      <c r="M57" s="568"/>
      <c r="N57" s="568"/>
      <c r="O57" s="568"/>
      <c r="P57" s="568"/>
    </row>
    <row r="58" ht="75">
      <c r="A58" s="561">
        <v>35</v>
      </c>
      <c r="B58" s="582" t="s">
        <v>71</v>
      </c>
      <c r="C58" s="566">
        <f>2022!B46</f>
        <v>51.079999999999998</v>
      </c>
      <c r="D58" s="567">
        <f>2022!Z46</f>
        <v>0</v>
      </c>
      <c r="E58" s="567">
        <f>2022!AA46</f>
        <v>0</v>
      </c>
      <c r="F58" s="567">
        <f>2022!AB46</f>
        <v>0</v>
      </c>
      <c r="G58" s="566">
        <f>2022!AC46</f>
        <v>0</v>
      </c>
      <c r="H58" s="566">
        <f>2022!AD46</f>
        <v>0</v>
      </c>
      <c r="I58" s="566">
        <f>2022!AE46</f>
        <v>0</v>
      </c>
      <c r="J58" s="531">
        <f t="shared" si="1395"/>
        <v>0</v>
      </c>
      <c r="K58" s="568">
        <f>2022!AJ46</f>
        <v>0</v>
      </c>
      <c r="L58" s="568">
        <f>2022!AK46</f>
        <v>0</v>
      </c>
      <c r="M58" s="568"/>
      <c r="N58" s="568"/>
      <c r="O58" s="568"/>
      <c r="P58" s="568"/>
    </row>
    <row r="59" ht="110.25" customHeight="1">
      <c r="A59" s="561">
        <v>36</v>
      </c>
      <c r="B59" s="72" t="s">
        <v>301</v>
      </c>
      <c r="C59" s="566">
        <f>2022!B47</f>
        <v>115.09999999999999</v>
      </c>
      <c r="D59" s="567">
        <f>2022!Z47</f>
        <v>434.1048583984375</v>
      </c>
      <c r="E59" s="567">
        <f>2022!AA47</f>
        <v>509</v>
      </c>
      <c r="F59" s="567">
        <f>2022!AB47</f>
        <v>471</v>
      </c>
      <c r="G59" s="566">
        <f>2022!AC47</f>
        <v>3.6175404866536458</v>
      </c>
      <c r="H59" s="566">
        <f>2022!AD47</f>
        <v>4.2416666666666663</v>
      </c>
      <c r="I59" s="566">
        <f>2022!AE47</f>
        <v>4.0920938314509128</v>
      </c>
      <c r="J59" s="531">
        <f t="shared" si="1395"/>
        <v>4.8832271762208075</v>
      </c>
      <c r="K59" s="568">
        <f>2022!AJ47</f>
        <v>23</v>
      </c>
      <c r="L59" s="568">
        <f>2022!AK47</f>
        <v>17</v>
      </c>
      <c r="M59" s="568"/>
      <c r="N59" s="568"/>
      <c r="O59" s="568"/>
      <c r="P59" s="568"/>
    </row>
    <row r="60" ht="47.25" customHeight="1">
      <c r="A60" s="561">
        <v>37</v>
      </c>
      <c r="B60" s="582" t="s">
        <v>72</v>
      </c>
      <c r="C60" s="566">
        <f>2022!B48</f>
        <v>120.515</v>
      </c>
      <c r="D60" s="567">
        <f>2022!Z48</f>
        <v>67.848236083984375</v>
      </c>
      <c r="E60" s="567">
        <f>2022!AA48</f>
        <v>75</v>
      </c>
      <c r="F60" s="567">
        <f>2022!AB48</f>
        <v>81</v>
      </c>
      <c r="G60" s="566">
        <f>2022!AC48</f>
        <v>0.56298582274076792</v>
      </c>
      <c r="H60" s="566">
        <f>2022!AD48</f>
        <v>0.62232917379446195</v>
      </c>
      <c r="I60" s="566">
        <f>2022!AE48</f>
        <v>0.6721155042940713</v>
      </c>
      <c r="J60" s="531">
        <f t="shared" si="1395"/>
        <v>4.9382716049382713</v>
      </c>
      <c r="K60" s="568">
        <f>2022!AJ48</f>
        <v>4</v>
      </c>
      <c r="L60" s="568">
        <f>2022!AK48</f>
        <v>3</v>
      </c>
      <c r="M60" s="568"/>
      <c r="N60" s="568"/>
      <c r="O60" s="568"/>
      <c r="P60" s="568"/>
    </row>
    <row r="61" ht="45">
      <c r="A61" s="562">
        <v>38</v>
      </c>
      <c r="B61" s="582" t="s">
        <v>302</v>
      </c>
      <c r="C61" s="566">
        <f>2022!B49</f>
        <v>214.80000000000001</v>
      </c>
      <c r="D61" s="567">
        <f>2022!Z49</f>
        <v>41.581836700439453</v>
      </c>
      <c r="E61" s="567">
        <f>2022!AA49</f>
        <v>19</v>
      </c>
      <c r="F61" s="567">
        <f>2022!AB49</f>
        <v>19</v>
      </c>
      <c r="G61" s="566">
        <f>2022!AC49</f>
        <v>0.18823827513384597</v>
      </c>
      <c r="H61" s="566">
        <f>2022!AD49</f>
        <v>9.0261282660332537e-002</v>
      </c>
      <c r="I61" s="566">
        <f>2022!AE49</f>
        <v>8.8454376163873361e-002</v>
      </c>
      <c r="J61" s="531">
        <f t="shared" si="1395"/>
        <v>0</v>
      </c>
      <c r="K61" s="568">
        <f>2022!AJ49</f>
        <v>0</v>
      </c>
      <c r="L61" s="568">
        <f>2022!AK49</f>
        <v>0</v>
      </c>
      <c r="M61" s="579"/>
      <c r="N61" s="579"/>
      <c r="O61" s="579"/>
      <c r="P61" s="579"/>
    </row>
    <row r="62" ht="15">
      <c r="A62" s="561"/>
      <c r="B62" s="122" t="s">
        <v>83</v>
      </c>
      <c r="C62" s="571"/>
      <c r="D62" s="570"/>
      <c r="E62" s="570"/>
      <c r="F62" s="570"/>
      <c r="G62" s="571"/>
      <c r="H62" s="571"/>
      <c r="I62" s="571"/>
      <c r="J62" s="531"/>
      <c r="K62" s="581"/>
      <c r="L62" s="581"/>
      <c r="M62" s="568"/>
      <c r="N62" s="568"/>
      <c r="O62" s="568"/>
      <c r="P62" s="568"/>
    </row>
    <row r="63" ht="60">
      <c r="A63" s="561">
        <v>39</v>
      </c>
      <c r="B63" s="582" t="s">
        <v>303</v>
      </c>
      <c r="C63" s="587">
        <f>2022!B51</f>
        <v>299.10000000000002</v>
      </c>
      <c r="D63" s="567">
        <f>2022!Z51</f>
        <v>435.6484375</v>
      </c>
      <c r="E63" s="567">
        <f>2022!AA51</f>
        <v>637</v>
      </c>
      <c r="F63" s="567">
        <f>2022!AB51</f>
        <v>721</v>
      </c>
      <c r="G63" s="566">
        <f>2022!AC51</f>
        <v>1.4570181856187292</v>
      </c>
      <c r="H63" s="566">
        <f>2022!AD51</f>
        <v>2.1299576002719234</v>
      </c>
      <c r="I63" s="566">
        <f>2022!AE51</f>
        <v>2.4105650284185889</v>
      </c>
      <c r="J63" s="531">
        <f t="shared" si="1395"/>
        <v>4.9930651872399441</v>
      </c>
      <c r="K63" s="568">
        <f>2022!AJ51</f>
        <v>36</v>
      </c>
      <c r="L63" s="568">
        <f>2022!AK51</f>
        <v>27</v>
      </c>
      <c r="M63" s="568"/>
      <c r="N63" s="568"/>
      <c r="O63" s="568"/>
      <c r="P63" s="568"/>
    </row>
    <row r="64" ht="30">
      <c r="A64" s="561">
        <v>40</v>
      </c>
      <c r="B64" s="582" t="s">
        <v>87</v>
      </c>
      <c r="C64" s="566">
        <f>2022!B52</f>
        <v>1577</v>
      </c>
      <c r="D64" s="567">
        <f>2022!Z52</f>
        <v>5016.55078125</v>
      </c>
      <c r="E64" s="567">
        <f>2022!AA52</f>
        <v>5077</v>
      </c>
      <c r="F64" s="567">
        <f>2022!AB52</f>
        <v>4742</v>
      </c>
      <c r="G64" s="566">
        <f>2022!AC52</f>
        <v>3.1811327257000754</v>
      </c>
      <c r="H64" s="566">
        <f>2022!AD52</f>
        <v>3.2194652367009331</v>
      </c>
      <c r="I64" s="566">
        <f>2022!AE52</f>
        <v>3.006975269499049</v>
      </c>
      <c r="J64" s="531">
        <f t="shared" si="1395"/>
        <v>4.9978911851539438</v>
      </c>
      <c r="K64" s="568">
        <f>2022!AJ52</f>
        <v>237</v>
      </c>
      <c r="L64" s="568">
        <f>2022!AK52</f>
        <v>177</v>
      </c>
      <c r="M64" s="568"/>
      <c r="N64" s="568"/>
      <c r="O64" s="568"/>
      <c r="P64" s="568"/>
    </row>
    <row r="65" ht="63">
      <c r="A65" s="561">
        <v>41</v>
      </c>
      <c r="B65" s="582" t="s">
        <v>304</v>
      </c>
      <c r="C65" s="566">
        <f>2022!B53</f>
        <v>585.35000000000002</v>
      </c>
      <c r="D65" s="567">
        <f>2022!Z53</f>
        <v>2075.649658203125</v>
      </c>
      <c r="E65" s="567">
        <f>2022!AA53</f>
        <v>2319</v>
      </c>
      <c r="F65" s="567">
        <f>2022!AB53</f>
        <v>2189</v>
      </c>
      <c r="G65" s="566">
        <f>2022!AC53</f>
        <v>3.5181099553546118</v>
      </c>
      <c r="H65" s="566">
        <f>2022!AD53</f>
        <v>3.94025909297237</v>
      </c>
      <c r="I65" s="566">
        <f>2022!AE53</f>
        <v>3.7396429486631928</v>
      </c>
      <c r="J65" s="531">
        <f t="shared" si="1395"/>
        <v>4.9794426678848795</v>
      </c>
      <c r="K65" s="568">
        <f>2022!AJ53</f>
        <v>109</v>
      </c>
      <c r="L65" s="568">
        <f>2022!AK53</f>
        <v>81</v>
      </c>
      <c r="M65" s="568"/>
      <c r="N65" s="568"/>
      <c r="O65" s="568"/>
      <c r="P65" s="568"/>
    </row>
    <row r="66" ht="34.5" customHeight="1">
      <c r="A66" s="561">
        <v>42</v>
      </c>
      <c r="B66" s="572" t="s">
        <v>305</v>
      </c>
      <c r="C66" s="566">
        <f>2022!B54</f>
        <v>399</v>
      </c>
      <c r="D66" s="567">
        <f>2022!Z54</f>
        <v>1016.9529418945313</v>
      </c>
      <c r="E66" s="567">
        <f>2022!AA54</f>
        <v>1322</v>
      </c>
      <c r="F66" s="567">
        <f>2022!AB54</f>
        <v>1425</v>
      </c>
      <c r="G66" s="566">
        <f>2022!AC54</f>
        <v>2.5489458826052713</v>
      </c>
      <c r="H66" s="566">
        <f>2022!AD54</f>
        <v>3.3135323356522064</v>
      </c>
      <c r="I66" s="566">
        <f>2022!AE54</f>
        <v>3.5714285714285716</v>
      </c>
      <c r="J66" s="531">
        <f t="shared" si="1395"/>
        <v>4.9824561403508767</v>
      </c>
      <c r="K66" s="568">
        <f>2022!AJ54</f>
        <v>71</v>
      </c>
      <c r="L66" s="568">
        <f>2022!AK54</f>
        <v>53</v>
      </c>
      <c r="M66" s="568"/>
      <c r="N66" s="568"/>
      <c r="O66" s="568"/>
      <c r="P66" s="568"/>
    </row>
    <row r="67" ht="14.25" customHeight="1">
      <c r="A67" s="562">
        <v>43</v>
      </c>
      <c r="B67" s="580" t="s">
        <v>293</v>
      </c>
      <c r="C67" s="566">
        <f>2022!B55</f>
        <v>0</v>
      </c>
      <c r="D67" s="567">
        <f>2022!Z55</f>
        <v>0</v>
      </c>
      <c r="E67" s="567">
        <f>2022!AA55</f>
        <v>0</v>
      </c>
      <c r="F67" s="567">
        <f>2022!AB55</f>
        <v>0</v>
      </c>
      <c r="G67" s="566">
        <f>2022!AC55</f>
        <v>0</v>
      </c>
      <c r="H67" s="566">
        <f>2022!AD55</f>
        <v>0</v>
      </c>
      <c r="I67" s="566">
        <f>2022!AE55</f>
        <v>0</v>
      </c>
      <c r="J67" s="584">
        <f t="shared" si="1395"/>
        <v>0</v>
      </c>
      <c r="K67" s="568">
        <f>2022!AJ55</f>
        <v>0</v>
      </c>
      <c r="L67" s="568">
        <f>2022!AK55</f>
        <v>0</v>
      </c>
      <c r="M67" s="563"/>
      <c r="N67" s="563"/>
      <c r="O67" s="563"/>
      <c r="P67" s="589"/>
    </row>
    <row r="68" ht="15.75">
      <c r="A68" s="561"/>
      <c r="B68" s="122" t="s">
        <v>88</v>
      </c>
      <c r="C68" s="571"/>
      <c r="D68" s="570"/>
      <c r="E68" s="570"/>
      <c r="F68" s="570"/>
      <c r="G68" s="571"/>
      <c r="H68" s="571"/>
      <c r="I68" s="571"/>
      <c r="J68" s="531"/>
      <c r="K68" s="581"/>
      <c r="L68" s="581"/>
      <c r="M68" s="568"/>
      <c r="N68" s="568"/>
      <c r="O68" s="568"/>
      <c r="P68" s="568"/>
    </row>
    <row r="69" ht="31.5">
      <c r="A69" s="561">
        <v>44</v>
      </c>
      <c r="B69" s="153" t="s">
        <v>413</v>
      </c>
      <c r="C69" s="566">
        <f>2022!B57</f>
        <v>1064.22</v>
      </c>
      <c r="D69" s="575">
        <f>2022!Z57</f>
        <v>0</v>
      </c>
      <c r="E69" s="575">
        <f>2022!AA57</f>
        <v>0</v>
      </c>
      <c r="F69" s="567">
        <f>2022!AB57</f>
        <v>0</v>
      </c>
      <c r="G69" s="576">
        <f>2022!AC57</f>
        <v>0</v>
      </c>
      <c r="H69" s="576">
        <f>2022!AD57</f>
        <v>0</v>
      </c>
      <c r="I69" s="566">
        <f>2022!AE57</f>
        <v>0</v>
      </c>
      <c r="J69" s="531">
        <f t="shared" si="1395"/>
        <v>0</v>
      </c>
      <c r="K69" s="568">
        <f>2022!AJ57</f>
        <v>0</v>
      </c>
      <c r="L69" s="568">
        <f>2022!AK57</f>
        <v>0</v>
      </c>
      <c r="M69" s="568"/>
      <c r="N69" s="568"/>
      <c r="O69" s="568"/>
      <c r="P69" s="568"/>
    </row>
    <row r="70" ht="31.5">
      <c r="A70" s="561">
        <v>45</v>
      </c>
      <c r="B70" s="153" t="s">
        <v>414</v>
      </c>
      <c r="C70" s="566">
        <f>2022!B58</f>
        <v>2277.5900000000001</v>
      </c>
      <c r="D70" s="585"/>
      <c r="E70" s="585"/>
      <c r="F70" s="567">
        <f>2022!AB58</f>
        <v>0</v>
      </c>
      <c r="G70" s="586"/>
      <c r="H70" s="586"/>
      <c r="I70" s="566">
        <f>2022!AE58</f>
        <v>0</v>
      </c>
      <c r="J70" s="531">
        <f t="shared" si="1395"/>
        <v>0</v>
      </c>
      <c r="K70" s="568">
        <f>2022!AJ58</f>
        <v>0</v>
      </c>
      <c r="L70" s="568">
        <f>2022!AK58</f>
        <v>0</v>
      </c>
      <c r="M70" s="568"/>
      <c r="N70" s="568"/>
      <c r="O70" s="568"/>
      <c r="P70" s="568"/>
    </row>
    <row r="71" ht="31.5">
      <c r="A71" s="561">
        <v>46</v>
      </c>
      <c r="B71" s="154" t="s">
        <v>415</v>
      </c>
      <c r="C71" s="587">
        <f>2022!B59</f>
        <v>6270.6800000000003</v>
      </c>
      <c r="D71" s="577"/>
      <c r="E71" s="577"/>
      <c r="F71" s="567">
        <f>2022!AB59</f>
        <v>0</v>
      </c>
      <c r="G71" s="578"/>
      <c r="H71" s="578"/>
      <c r="I71" s="566">
        <f>2022!AE59</f>
        <v>0</v>
      </c>
      <c r="J71" s="531">
        <f t="shared" si="1395"/>
        <v>0</v>
      </c>
      <c r="K71" s="568">
        <f>2022!AJ59</f>
        <v>0</v>
      </c>
      <c r="L71" s="568">
        <f>2022!AK59</f>
        <v>0</v>
      </c>
      <c r="M71" s="568"/>
      <c r="N71" s="568"/>
      <c r="O71" s="568"/>
      <c r="P71" s="568"/>
    </row>
    <row r="72" ht="47.25" customHeight="1">
      <c r="A72" s="561">
        <v>47</v>
      </c>
      <c r="B72" s="582" t="s">
        <v>89</v>
      </c>
      <c r="C72" s="566">
        <f>2022!B60</f>
        <v>644</v>
      </c>
      <c r="D72" s="567">
        <f>2022!Z60</f>
        <v>0</v>
      </c>
      <c r="E72" s="567">
        <f>2022!AA60</f>
        <v>0</v>
      </c>
      <c r="F72" s="567">
        <f>2022!AB60</f>
        <v>0</v>
      </c>
      <c r="G72" s="566">
        <f>2022!AC60</f>
        <v>0</v>
      </c>
      <c r="H72" s="566">
        <f>2022!AD60</f>
        <v>0</v>
      </c>
      <c r="I72" s="566">
        <f>2022!AE60</f>
        <v>0</v>
      </c>
      <c r="J72" s="531">
        <f t="shared" si="1395"/>
        <v>0</v>
      </c>
      <c r="K72" s="568">
        <f>2022!AJ60</f>
        <v>0</v>
      </c>
      <c r="L72" s="568">
        <f>2022!AK60</f>
        <v>0</v>
      </c>
      <c r="M72" s="568"/>
      <c r="N72" s="568"/>
      <c r="O72" s="568"/>
      <c r="P72" s="568"/>
    </row>
    <row r="73" ht="47.25" customHeight="1">
      <c r="A73" s="561">
        <v>48</v>
      </c>
      <c r="B73" s="152" t="s">
        <v>416</v>
      </c>
      <c r="C73" s="566">
        <f>2022!B61</f>
        <v>21.48</v>
      </c>
      <c r="D73" s="575">
        <f>2022!Z61</f>
        <v>0</v>
      </c>
      <c r="E73" s="575">
        <f>2022!AA61</f>
        <v>0</v>
      </c>
      <c r="F73" s="567">
        <f>2022!AB61</f>
        <v>0</v>
      </c>
      <c r="G73" s="576">
        <f>2022!AC61</f>
        <v>0</v>
      </c>
      <c r="H73" s="576">
        <f>2022!AD61</f>
        <v>0</v>
      </c>
      <c r="I73" s="566">
        <f>2022!AE61</f>
        <v>0</v>
      </c>
      <c r="J73" s="531">
        <f t="shared" si="1395"/>
        <v>0</v>
      </c>
      <c r="K73" s="568">
        <f>2022!AJ61</f>
        <v>0</v>
      </c>
      <c r="L73" s="568">
        <f>2022!AK61</f>
        <v>0</v>
      </c>
      <c r="M73" s="568"/>
      <c r="N73" s="568"/>
      <c r="O73" s="568"/>
      <c r="P73" s="568"/>
    </row>
    <row r="74" ht="47.25" customHeight="1">
      <c r="A74" s="561">
        <v>49</v>
      </c>
      <c r="B74" s="152" t="s">
        <v>417</v>
      </c>
      <c r="C74" s="566">
        <f>2022!B62</f>
        <v>75.909999999999997</v>
      </c>
      <c r="D74" s="585"/>
      <c r="E74" s="585"/>
      <c r="F74" s="567">
        <f>2022!AB62</f>
        <v>0</v>
      </c>
      <c r="G74" s="586"/>
      <c r="H74" s="586"/>
      <c r="I74" s="566">
        <f>2022!AE62</f>
        <v>0</v>
      </c>
      <c r="J74" s="531">
        <f t="shared" si="1395"/>
        <v>0</v>
      </c>
      <c r="K74" s="568">
        <f>2022!AJ62</f>
        <v>0</v>
      </c>
      <c r="L74" s="568">
        <f>2022!AK62</f>
        <v>0</v>
      </c>
      <c r="M74" s="568"/>
      <c r="N74" s="568"/>
      <c r="O74" s="568"/>
      <c r="P74" s="568"/>
    </row>
    <row r="75" ht="47.25" customHeight="1">
      <c r="A75" s="561">
        <v>50</v>
      </c>
      <c r="B75" s="152" t="s">
        <v>418</v>
      </c>
      <c r="C75" s="566">
        <f>2022!B63</f>
        <v>40.039999999999999</v>
      </c>
      <c r="D75" s="585"/>
      <c r="E75" s="585"/>
      <c r="F75" s="567">
        <f>2022!AB63</f>
        <v>0</v>
      </c>
      <c r="G75" s="586"/>
      <c r="H75" s="586"/>
      <c r="I75" s="566">
        <f>2022!AE63</f>
        <v>0</v>
      </c>
      <c r="J75" s="531">
        <f t="shared" si="1395"/>
        <v>0</v>
      </c>
      <c r="K75" s="568">
        <f>2022!AJ63</f>
        <v>0</v>
      </c>
      <c r="L75" s="568">
        <f>2022!AK63</f>
        <v>0</v>
      </c>
      <c r="M75" s="568"/>
      <c r="N75" s="568"/>
      <c r="O75" s="568"/>
      <c r="P75" s="568"/>
    </row>
    <row r="76" ht="47.25" customHeight="1">
      <c r="A76" s="561">
        <v>51</v>
      </c>
      <c r="B76" s="152" t="s">
        <v>419</v>
      </c>
      <c r="C76" s="566">
        <f>2022!B64</f>
        <v>15.119999999999999</v>
      </c>
      <c r="D76" s="585"/>
      <c r="E76" s="585"/>
      <c r="F76" s="567">
        <f>2022!AB64</f>
        <v>0</v>
      </c>
      <c r="G76" s="586"/>
      <c r="H76" s="586"/>
      <c r="I76" s="566">
        <f>2022!AE64</f>
        <v>0</v>
      </c>
      <c r="J76" s="531">
        <f t="shared" si="1395"/>
        <v>0</v>
      </c>
      <c r="K76" s="568">
        <f>2022!AJ64</f>
        <v>0</v>
      </c>
      <c r="L76" s="568">
        <f>2022!AK64</f>
        <v>0</v>
      </c>
      <c r="M76" s="568"/>
      <c r="N76" s="568"/>
      <c r="O76" s="568"/>
      <c r="P76" s="568"/>
    </row>
    <row r="77" ht="47.25" customHeight="1">
      <c r="A77" s="561">
        <v>52</v>
      </c>
      <c r="B77" s="152" t="s">
        <v>420</v>
      </c>
      <c r="C77" s="566">
        <f>2022!B65</f>
        <v>38.659999999999997</v>
      </c>
      <c r="D77" s="585"/>
      <c r="E77" s="585"/>
      <c r="F77" s="567">
        <f>2022!AB65</f>
        <v>0</v>
      </c>
      <c r="G77" s="586"/>
      <c r="H77" s="586"/>
      <c r="I77" s="566">
        <f>2022!AE65</f>
        <v>0</v>
      </c>
      <c r="J77" s="531">
        <f t="shared" si="1395"/>
        <v>0</v>
      </c>
      <c r="K77" s="568">
        <f>2022!AJ65</f>
        <v>0</v>
      </c>
      <c r="L77" s="568">
        <f>2022!AK65</f>
        <v>0</v>
      </c>
      <c r="M77" s="568"/>
      <c r="N77" s="568"/>
      <c r="O77" s="568"/>
      <c r="P77" s="568"/>
    </row>
    <row r="78" ht="47.25" customHeight="1">
      <c r="A78" s="561">
        <v>53</v>
      </c>
      <c r="B78" s="152" t="s">
        <v>421</v>
      </c>
      <c r="C78" s="566">
        <f>2022!B66</f>
        <v>19.219999999999999</v>
      </c>
      <c r="D78" s="585"/>
      <c r="E78" s="585"/>
      <c r="F78" s="567">
        <f>2022!AB66</f>
        <v>0</v>
      </c>
      <c r="G78" s="586"/>
      <c r="H78" s="586"/>
      <c r="I78" s="566">
        <f>2022!AE66</f>
        <v>0</v>
      </c>
      <c r="J78" s="531">
        <f t="shared" si="1395"/>
        <v>0</v>
      </c>
      <c r="K78" s="568">
        <f>2022!AJ66</f>
        <v>0</v>
      </c>
      <c r="L78" s="568">
        <f>2022!AK66</f>
        <v>0</v>
      </c>
      <c r="M78" s="568"/>
      <c r="N78" s="568"/>
      <c r="O78" s="568"/>
      <c r="P78" s="568"/>
    </row>
    <row r="79" ht="66.75" customHeight="1">
      <c r="A79" s="561">
        <v>54</v>
      </c>
      <c r="B79" s="152" t="s">
        <v>422</v>
      </c>
      <c r="C79" s="566">
        <f>2022!B67</f>
        <v>64.239999999999995</v>
      </c>
      <c r="D79" s="585"/>
      <c r="E79" s="585"/>
      <c r="F79" s="567">
        <f>2022!AB67</f>
        <v>0</v>
      </c>
      <c r="G79" s="586"/>
      <c r="H79" s="586"/>
      <c r="I79" s="566">
        <f>2022!AE67</f>
        <v>0</v>
      </c>
      <c r="J79" s="531">
        <f t="shared" si="1395"/>
        <v>0</v>
      </c>
      <c r="K79" s="568">
        <f>2022!AJ67</f>
        <v>0</v>
      </c>
      <c r="L79" s="568">
        <f>2022!AK67</f>
        <v>0</v>
      </c>
      <c r="M79" s="568"/>
      <c r="N79" s="568"/>
      <c r="O79" s="568"/>
      <c r="P79" s="568"/>
    </row>
    <row r="80" ht="47.25" customHeight="1">
      <c r="A80" s="561">
        <v>55</v>
      </c>
      <c r="B80" s="152" t="s">
        <v>423</v>
      </c>
      <c r="C80" s="566">
        <f>2022!B68</f>
        <v>100.11</v>
      </c>
      <c r="D80" s="585"/>
      <c r="E80" s="585"/>
      <c r="F80" s="567">
        <f>2022!AB68</f>
        <v>0</v>
      </c>
      <c r="G80" s="586"/>
      <c r="H80" s="586"/>
      <c r="I80" s="566">
        <f>2022!AE68</f>
        <v>0</v>
      </c>
      <c r="J80" s="531">
        <f t="shared" si="1395"/>
        <v>0</v>
      </c>
      <c r="K80" s="568">
        <f>2022!AJ68</f>
        <v>0</v>
      </c>
      <c r="L80" s="568">
        <f>2022!AK68</f>
        <v>0</v>
      </c>
      <c r="M80" s="568"/>
      <c r="N80" s="568"/>
      <c r="O80" s="568"/>
      <c r="P80" s="568"/>
    </row>
    <row r="81" ht="55.5" customHeight="1">
      <c r="A81" s="561">
        <v>56</v>
      </c>
      <c r="B81" s="152" t="s">
        <v>424</v>
      </c>
      <c r="C81" s="566">
        <f>2022!B69</f>
        <v>100.23</v>
      </c>
      <c r="D81" s="585"/>
      <c r="E81" s="585"/>
      <c r="F81" s="567">
        <f>2022!AB69</f>
        <v>0</v>
      </c>
      <c r="G81" s="586"/>
      <c r="H81" s="586"/>
      <c r="I81" s="566">
        <f>2022!AE69</f>
        <v>0</v>
      </c>
      <c r="J81" s="531">
        <f t="shared" ref="J81:J102" si="1396">IF(K81&gt;0,K81/F81*100,0)</f>
        <v>0</v>
      </c>
      <c r="K81" s="568">
        <f>2022!AJ69</f>
        <v>0</v>
      </c>
      <c r="L81" s="568">
        <f>2022!AK69</f>
        <v>0</v>
      </c>
      <c r="M81" s="568"/>
      <c r="N81" s="568"/>
      <c r="O81" s="568"/>
      <c r="P81" s="568"/>
    </row>
    <row r="82" ht="66.75" customHeight="1">
      <c r="A82" s="561">
        <v>57</v>
      </c>
      <c r="B82" s="152" t="s">
        <v>425</v>
      </c>
      <c r="C82" s="566">
        <f>2022!B70</f>
        <v>285.87</v>
      </c>
      <c r="D82" s="585"/>
      <c r="E82" s="585"/>
      <c r="F82" s="567">
        <f>2022!AB70</f>
        <v>0</v>
      </c>
      <c r="G82" s="586"/>
      <c r="H82" s="586"/>
      <c r="I82" s="566">
        <f>2022!AE70</f>
        <v>0</v>
      </c>
      <c r="J82" s="531">
        <f t="shared" si="1396"/>
        <v>0</v>
      </c>
      <c r="K82" s="568">
        <f>2022!AJ70</f>
        <v>0</v>
      </c>
      <c r="L82" s="568">
        <f>2022!AK70</f>
        <v>0</v>
      </c>
      <c r="M82" s="568"/>
      <c r="N82" s="568"/>
      <c r="O82" s="568"/>
      <c r="P82" s="568"/>
    </row>
    <row r="83" ht="62.25" customHeight="1">
      <c r="A83" s="561">
        <v>58</v>
      </c>
      <c r="B83" s="152" t="s">
        <v>426</v>
      </c>
      <c r="C83" s="566">
        <f>2022!B71</f>
        <v>75.650000000000006</v>
      </c>
      <c r="D83" s="585"/>
      <c r="E83" s="585"/>
      <c r="F83" s="567">
        <f>2022!AB71</f>
        <v>0</v>
      </c>
      <c r="G83" s="586"/>
      <c r="H83" s="586"/>
      <c r="I83" s="566">
        <f>2022!AE71</f>
        <v>0</v>
      </c>
      <c r="J83" s="531">
        <f t="shared" si="1396"/>
        <v>0</v>
      </c>
      <c r="K83" s="568">
        <f>2022!AJ71</f>
        <v>0</v>
      </c>
      <c r="L83" s="568">
        <f>2022!AK71</f>
        <v>0</v>
      </c>
      <c r="M83" s="568"/>
      <c r="N83" s="568"/>
      <c r="O83" s="568"/>
      <c r="P83" s="568"/>
    </row>
    <row r="84" ht="47.25" customHeight="1">
      <c r="A84" s="561">
        <v>59</v>
      </c>
      <c r="B84" s="152" t="s">
        <v>427</v>
      </c>
      <c r="C84" s="566">
        <f>2022!B72</f>
        <v>35.140000000000001</v>
      </c>
      <c r="D84" s="585"/>
      <c r="E84" s="585"/>
      <c r="F84" s="567">
        <f>2022!AB72</f>
        <v>0</v>
      </c>
      <c r="G84" s="586"/>
      <c r="H84" s="586"/>
      <c r="I84" s="566">
        <f>2022!AE72</f>
        <v>0</v>
      </c>
      <c r="J84" s="531">
        <f t="shared" si="1396"/>
        <v>0</v>
      </c>
      <c r="K84" s="568">
        <f>2022!AJ72</f>
        <v>0</v>
      </c>
      <c r="L84" s="568">
        <f>2022!AK72</f>
        <v>0</v>
      </c>
      <c r="M84" s="568"/>
      <c r="N84" s="568"/>
      <c r="O84" s="568"/>
      <c r="P84" s="568"/>
    </row>
    <row r="85" ht="47.25" customHeight="1">
      <c r="A85" s="561">
        <v>60</v>
      </c>
      <c r="B85" s="152" t="s">
        <v>428</v>
      </c>
      <c r="C85" s="566">
        <f>2022!B73</f>
        <v>9.9299999999999997</v>
      </c>
      <c r="D85" s="585"/>
      <c r="E85" s="585"/>
      <c r="F85" s="567">
        <f>2022!AB73</f>
        <v>0</v>
      </c>
      <c r="G85" s="586"/>
      <c r="H85" s="586"/>
      <c r="I85" s="566">
        <f>2022!AE73</f>
        <v>0</v>
      </c>
      <c r="J85" s="531">
        <f t="shared" si="1396"/>
        <v>0</v>
      </c>
      <c r="K85" s="568">
        <f>2022!AJ73</f>
        <v>0</v>
      </c>
      <c r="L85" s="568">
        <f>2022!AK73</f>
        <v>0</v>
      </c>
      <c r="M85" s="568"/>
      <c r="N85" s="568"/>
      <c r="O85" s="568"/>
      <c r="P85" s="568"/>
    </row>
    <row r="86" ht="65.25" customHeight="1">
      <c r="A86" s="561">
        <v>61</v>
      </c>
      <c r="B86" s="152" t="s">
        <v>429</v>
      </c>
      <c r="C86" s="566">
        <f>2022!B74</f>
        <v>891.48000000000002</v>
      </c>
      <c r="D86" s="577"/>
      <c r="E86" s="577"/>
      <c r="F86" s="567">
        <f>2022!AB74</f>
        <v>0</v>
      </c>
      <c r="G86" s="578"/>
      <c r="H86" s="578"/>
      <c r="I86" s="566">
        <f>2022!AE74</f>
        <v>0</v>
      </c>
      <c r="J86" s="531">
        <f t="shared" si="1396"/>
        <v>0</v>
      </c>
      <c r="K86" s="568">
        <f>2022!AJ74</f>
        <v>0</v>
      </c>
      <c r="L86" s="568">
        <f>2022!AK74</f>
        <v>0</v>
      </c>
      <c r="M86" s="568"/>
      <c r="N86" s="568"/>
      <c r="O86" s="568"/>
      <c r="P86" s="568"/>
    </row>
    <row r="87" ht="63">
      <c r="A87" s="561">
        <v>62</v>
      </c>
      <c r="B87" s="582" t="s">
        <v>90</v>
      </c>
      <c r="C87" s="587">
        <f>2022!B75</f>
        <v>1406</v>
      </c>
      <c r="D87" s="567">
        <f>2022!Z75</f>
        <v>0</v>
      </c>
      <c r="E87" s="567">
        <f>2022!AA75</f>
        <v>0</v>
      </c>
      <c r="F87" s="567">
        <f>2022!AB75</f>
        <v>0</v>
      </c>
      <c r="G87" s="566">
        <f>2022!AC75</f>
        <v>0</v>
      </c>
      <c r="H87" s="566">
        <f>2022!AD75</f>
        <v>0</v>
      </c>
      <c r="I87" s="566">
        <f>2022!AE75</f>
        <v>0</v>
      </c>
      <c r="J87" s="531">
        <f t="shared" si="1396"/>
        <v>0</v>
      </c>
      <c r="K87" s="568">
        <f>2022!AJ75</f>
        <v>0</v>
      </c>
      <c r="L87" s="568">
        <f>2022!AK75</f>
        <v>0</v>
      </c>
      <c r="M87" s="568"/>
      <c r="N87" s="568"/>
      <c r="O87" s="568"/>
      <c r="P87" s="568"/>
    </row>
    <row r="88" ht="31.5">
      <c r="A88" s="561">
        <v>63</v>
      </c>
      <c r="B88" s="588" t="s">
        <v>293</v>
      </c>
      <c r="C88" s="587">
        <f>2022!B76</f>
        <v>0</v>
      </c>
      <c r="D88" s="567">
        <f>2022!Z76</f>
        <v>0</v>
      </c>
      <c r="E88" s="567">
        <f>2022!AA76</f>
        <v>0</v>
      </c>
      <c r="F88" s="567">
        <f>2022!AB76</f>
        <v>0</v>
      </c>
      <c r="G88" s="566">
        <f>2022!AC76</f>
        <v>0</v>
      </c>
      <c r="H88" s="566">
        <f>2022!AD76</f>
        <v>0</v>
      </c>
      <c r="I88" s="566">
        <f>2022!AE76</f>
        <v>0</v>
      </c>
      <c r="J88" s="531">
        <f t="shared" si="1396"/>
        <v>0</v>
      </c>
      <c r="K88" s="568">
        <f>2022!AJ76</f>
        <v>0</v>
      </c>
      <c r="L88" s="568">
        <f>2022!AK76</f>
        <v>0</v>
      </c>
      <c r="M88" s="568"/>
      <c r="N88" s="568"/>
      <c r="O88" s="568"/>
      <c r="P88" s="568"/>
    </row>
    <row r="89" ht="31.5">
      <c r="A89" s="561">
        <v>64</v>
      </c>
      <c r="B89" s="588" t="s">
        <v>293</v>
      </c>
      <c r="C89" s="587">
        <f>2022!B77</f>
        <v>0</v>
      </c>
      <c r="D89" s="567">
        <f>2022!Z77</f>
        <v>0</v>
      </c>
      <c r="E89" s="567">
        <f>2022!AA77</f>
        <v>0</v>
      </c>
      <c r="F89" s="567">
        <f>2022!AB77</f>
        <v>0</v>
      </c>
      <c r="G89" s="566">
        <f>2022!AC77</f>
        <v>0</v>
      </c>
      <c r="H89" s="566">
        <f>2022!AD77</f>
        <v>0</v>
      </c>
      <c r="I89" s="566">
        <f>2022!AE77</f>
        <v>0</v>
      </c>
      <c r="J89" s="531">
        <f t="shared" si="1396"/>
        <v>0</v>
      </c>
      <c r="K89" s="568">
        <f>2022!AJ77</f>
        <v>0</v>
      </c>
      <c r="L89" s="568">
        <f>2022!AK77</f>
        <v>0</v>
      </c>
      <c r="M89" s="568"/>
      <c r="N89" s="568"/>
      <c r="O89" s="568"/>
      <c r="P89" s="568"/>
    </row>
    <row r="90" ht="31.5">
      <c r="A90" s="561">
        <v>65</v>
      </c>
      <c r="B90" s="588" t="s">
        <v>293</v>
      </c>
      <c r="C90" s="587">
        <f>2022!B78</f>
        <v>0</v>
      </c>
      <c r="D90" s="567">
        <f>2022!Z78</f>
        <v>0</v>
      </c>
      <c r="E90" s="567">
        <f>2022!AA78</f>
        <v>0</v>
      </c>
      <c r="F90" s="567">
        <f>2022!AB78</f>
        <v>0</v>
      </c>
      <c r="G90" s="566">
        <f>2022!AC78</f>
        <v>0</v>
      </c>
      <c r="H90" s="566">
        <f>2022!AD78</f>
        <v>0</v>
      </c>
      <c r="I90" s="566">
        <f>2022!AE78</f>
        <v>0</v>
      </c>
      <c r="J90" s="531">
        <f t="shared" si="1396"/>
        <v>0</v>
      </c>
      <c r="K90" s="568">
        <f>2022!AJ78</f>
        <v>0</v>
      </c>
      <c r="L90" s="568">
        <f>2022!AK78</f>
        <v>0</v>
      </c>
      <c r="M90" s="568"/>
      <c r="N90" s="568"/>
      <c r="O90" s="568"/>
      <c r="P90" s="568"/>
    </row>
    <row r="91" ht="15.75">
      <c r="A91" s="561"/>
      <c r="B91" s="122" t="s">
        <v>108</v>
      </c>
      <c r="C91" s="571"/>
      <c r="D91" s="570"/>
      <c r="E91" s="570"/>
      <c r="F91" s="570"/>
      <c r="G91" s="571"/>
      <c r="H91" s="571"/>
      <c r="I91" s="571"/>
      <c r="J91" s="531"/>
      <c r="K91" s="581"/>
      <c r="L91" s="581"/>
      <c r="M91" s="568"/>
      <c r="N91" s="568"/>
      <c r="O91" s="568"/>
      <c r="P91" s="568"/>
    </row>
    <row r="92" ht="31.5">
      <c r="A92" s="562">
        <v>66</v>
      </c>
      <c r="B92" s="582" t="s">
        <v>118</v>
      </c>
      <c r="C92" s="587">
        <f>2022!B80</f>
        <v>1007.1</v>
      </c>
      <c r="D92" s="567">
        <f>2022!Z80</f>
        <v>2729.2099609375</v>
      </c>
      <c r="E92" s="567">
        <f>2022!AA80</f>
        <v>4493</v>
      </c>
      <c r="F92" s="567">
        <f>2022!AB80</f>
        <v>2467</v>
      </c>
      <c r="G92" s="566">
        <f>2022!AC80</f>
        <v>2.4505128798400033</v>
      </c>
      <c r="H92" s="566">
        <f>2022!AD80</f>
        <v>4.1756737700411692</v>
      </c>
      <c r="I92" s="566">
        <f>2022!AE80</f>
        <v>2.4496077847284279</v>
      </c>
      <c r="J92" s="531">
        <f t="shared" si="1396"/>
        <v>4.9858127280097282</v>
      </c>
      <c r="K92" s="568">
        <f>2022!AJ80</f>
        <v>123</v>
      </c>
      <c r="L92" s="568">
        <f>2022!AK80</f>
        <v>92</v>
      </c>
      <c r="M92" s="563"/>
      <c r="N92" s="563"/>
      <c r="O92" s="563"/>
      <c r="P92" s="589"/>
    </row>
    <row r="93" ht="54.75" customHeight="1">
      <c r="A93" s="561">
        <v>67</v>
      </c>
      <c r="B93" s="582" t="s">
        <v>308</v>
      </c>
      <c r="C93" s="566">
        <f>2022!B81</f>
        <v>559.5</v>
      </c>
      <c r="D93" s="567">
        <f>2022!Z81</f>
        <v>585.149169921875</v>
      </c>
      <c r="E93" s="567">
        <f>2022!AA81</f>
        <v>531</v>
      </c>
      <c r="F93" s="567">
        <f>2022!AB81</f>
        <v>709</v>
      </c>
      <c r="G93" s="566">
        <f>2022!AC81</f>
        <v>1.0458430204144324</v>
      </c>
      <c r="H93" s="566">
        <f>2022!AD81</f>
        <v>0.94906166219839139</v>
      </c>
      <c r="I93" s="566">
        <f>2022!AE81</f>
        <v>1.2672028596961573</v>
      </c>
      <c r="J93" s="531">
        <f t="shared" si="1396"/>
        <v>4.9365303244005645</v>
      </c>
      <c r="K93" s="568">
        <f>2022!AJ81</f>
        <v>35</v>
      </c>
      <c r="L93" s="568">
        <f>2022!AK81</f>
        <v>26</v>
      </c>
      <c r="M93" s="568"/>
      <c r="N93" s="568"/>
      <c r="O93" s="568"/>
      <c r="P93" s="568"/>
    </row>
    <row r="94" ht="70.5" customHeight="1">
      <c r="A94" s="561">
        <v>68</v>
      </c>
      <c r="B94" s="582" t="s">
        <v>117</v>
      </c>
      <c r="C94" s="566">
        <f>2022!B82</f>
        <v>26.699999999999999</v>
      </c>
      <c r="D94" s="567">
        <f>2022!Z82</f>
        <v>115.93292236328125</v>
      </c>
      <c r="E94" s="567">
        <f>2022!AA82</f>
        <v>187</v>
      </c>
      <c r="F94" s="567">
        <f>2022!AB82</f>
        <v>222</v>
      </c>
      <c r="G94" s="566">
        <f>2022!AC82</f>
        <v>4.3420568932792039</v>
      </c>
      <c r="H94" s="566">
        <f>2022!AD82</f>
        <v>7.0037451182234651</v>
      </c>
      <c r="I94" s="566">
        <f>2022!AE82</f>
        <v>8.3146067415730336</v>
      </c>
      <c r="J94" s="531">
        <f t="shared" si="1396"/>
        <v>4.954954954954955</v>
      </c>
      <c r="K94" s="568">
        <f>2022!AJ82</f>
        <v>11</v>
      </c>
      <c r="L94" s="568">
        <f>2022!AK82</f>
        <v>8</v>
      </c>
      <c r="M94" s="568"/>
      <c r="N94" s="568"/>
      <c r="O94" s="568"/>
      <c r="P94" s="568"/>
    </row>
    <row r="95" ht="47.25">
      <c r="A95" s="561">
        <v>69</v>
      </c>
      <c r="B95" s="582" t="s">
        <v>116</v>
      </c>
      <c r="C95" s="566">
        <f>2022!B83</f>
        <v>41.696399999999997</v>
      </c>
      <c r="D95" s="567">
        <f>2022!Z83</f>
        <v>143.54574584960938</v>
      </c>
      <c r="E95" s="567">
        <f>2022!AA83</f>
        <v>145</v>
      </c>
      <c r="F95" s="567">
        <f>2022!AB83</f>
        <v>120</v>
      </c>
      <c r="G95" s="566">
        <f>2022!AC83</f>
        <v>3.4341088150628343</v>
      </c>
      <c r="H95" s="566">
        <f>2022!AD83</f>
        <v>3.4613972083079987</v>
      </c>
      <c r="I95" s="566">
        <f>2022!AE83</f>
        <v>2.8779462975220884</v>
      </c>
      <c r="J95" s="531">
        <f t="shared" si="1396"/>
        <v>5</v>
      </c>
      <c r="K95" s="568">
        <f>2022!AJ83</f>
        <v>6</v>
      </c>
      <c r="L95" s="568">
        <f>2022!AK83</f>
        <v>4</v>
      </c>
      <c r="M95" s="568"/>
      <c r="N95" s="568"/>
      <c r="O95" s="568"/>
      <c r="P95" s="568"/>
    </row>
    <row r="96" ht="51.75" customHeight="1">
      <c r="A96" s="561">
        <v>70</v>
      </c>
      <c r="B96" s="582" t="s">
        <v>111</v>
      </c>
      <c r="C96" s="566">
        <f>2022!B84</f>
        <v>114.90000000000001</v>
      </c>
      <c r="D96" s="567">
        <f>2022!Z84</f>
        <v>482.87875366210938</v>
      </c>
      <c r="E96" s="567">
        <f>2022!AA84</f>
        <v>560</v>
      </c>
      <c r="F96" s="567">
        <f>2022!AB84</f>
        <v>561</v>
      </c>
      <c r="G96" s="566">
        <f>2022!AC84</f>
        <v>4.0704608011629766</v>
      </c>
      <c r="H96" s="566">
        <f>2022!AD84</f>
        <v>4.7187699313319111</v>
      </c>
      <c r="I96" s="566">
        <f>2022!AE84</f>
        <v>4.8825065274151438</v>
      </c>
      <c r="J96" s="531">
        <f t="shared" si="1396"/>
        <v>4.9910873440285206</v>
      </c>
      <c r="K96" s="568">
        <f>2022!AJ84</f>
        <v>28</v>
      </c>
      <c r="L96" s="568">
        <f>2022!AK84</f>
        <v>21</v>
      </c>
      <c r="M96" s="568"/>
      <c r="N96" s="568"/>
      <c r="O96" s="568"/>
      <c r="P96" s="568"/>
    </row>
    <row r="97" ht="47.25">
      <c r="A97" s="561">
        <v>71</v>
      </c>
      <c r="B97" s="582" t="s">
        <v>309</v>
      </c>
      <c r="C97" s="566">
        <f>2022!B85</f>
        <v>78.599999999999994</v>
      </c>
      <c r="D97" s="567">
        <f>2022!Z85</f>
        <v>363.31472778320313</v>
      </c>
      <c r="E97" s="567">
        <f>2022!AA85</f>
        <v>348</v>
      </c>
      <c r="F97" s="567">
        <f>2022!AB85</f>
        <v>345</v>
      </c>
      <c r="G97" s="566">
        <f>2022!AC85</f>
        <v>4.3154141495132921</v>
      </c>
      <c r="H97" s="566">
        <f>2022!AD85</f>
        <v>4.1335074225968542</v>
      </c>
      <c r="I97" s="566">
        <f>2022!AE85</f>
        <v>4.3893129770992374</v>
      </c>
      <c r="J97" s="531">
        <f t="shared" si="1396"/>
        <v>4.9275362318840585</v>
      </c>
      <c r="K97" s="568">
        <f>2022!AJ85</f>
        <v>17</v>
      </c>
      <c r="L97" s="568">
        <f>2022!AK85</f>
        <v>12</v>
      </c>
      <c r="M97" s="568"/>
      <c r="N97" s="568"/>
      <c r="O97" s="568"/>
      <c r="P97" s="568"/>
    </row>
    <row r="98" ht="47.25">
      <c r="A98" s="561">
        <v>72</v>
      </c>
      <c r="B98" s="582" t="s">
        <v>310</v>
      </c>
      <c r="C98" s="566">
        <f>2022!B86</f>
        <v>167.19999999999999</v>
      </c>
      <c r="D98" s="567">
        <f>2022!Z86</f>
        <v>757.8975830078125</v>
      </c>
      <c r="E98" s="567">
        <f>2022!AA86</f>
        <v>725</v>
      </c>
      <c r="F98" s="567">
        <f>2022!AB86</f>
        <v>728</v>
      </c>
      <c r="G98" s="566">
        <f>2022!AC86</f>
        <v>4.0982945602369458</v>
      </c>
      <c r="H98" s="566">
        <f>2022!AD86</f>
        <v>3.9204024696581694</v>
      </c>
      <c r="I98" s="566">
        <f>2022!AE86</f>
        <v>4.3540669856459333</v>
      </c>
      <c r="J98" s="531">
        <f t="shared" si="1396"/>
        <v>4.9450549450549453</v>
      </c>
      <c r="K98" s="568">
        <f>2022!AJ86</f>
        <v>36</v>
      </c>
      <c r="L98" s="568">
        <f>2022!AK86</f>
        <v>27</v>
      </c>
      <c r="M98" s="568"/>
      <c r="N98" s="568"/>
      <c r="O98" s="568"/>
      <c r="P98" s="568"/>
    </row>
    <row r="99" ht="31.5">
      <c r="A99" s="561">
        <v>73</v>
      </c>
      <c r="B99" s="582" t="s">
        <v>115</v>
      </c>
      <c r="C99" s="566">
        <f>2022!B87</f>
        <v>40.045999999999999</v>
      </c>
      <c r="D99" s="567">
        <f>2022!Z87</f>
        <v>112.83617401123047</v>
      </c>
      <c r="E99" s="567">
        <f>2022!AA87</f>
        <v>120</v>
      </c>
      <c r="F99" s="567">
        <f>2022!AB87</f>
        <v>109</v>
      </c>
      <c r="G99" s="566">
        <f>2022!AC87</f>
        <v>2.8176639357184574</v>
      </c>
      <c r="H99" s="566">
        <f>2022!AD87</f>
        <v>2.9965538556151521</v>
      </c>
      <c r="I99" s="566">
        <f>2022!AE87</f>
        <v>2.7218698496728764</v>
      </c>
      <c r="J99" s="531">
        <f t="shared" si="1396"/>
        <v>0</v>
      </c>
      <c r="K99" s="568">
        <f>2022!AJ87</f>
        <v>0</v>
      </c>
      <c r="L99" s="568">
        <f>2022!AK87</f>
        <v>0</v>
      </c>
      <c r="M99" s="568"/>
      <c r="N99" s="568"/>
      <c r="O99" s="568"/>
      <c r="P99" s="568"/>
    </row>
    <row r="100" ht="36" customHeight="1">
      <c r="A100" s="561">
        <v>74</v>
      </c>
      <c r="B100" s="582" t="s">
        <v>110</v>
      </c>
      <c r="C100" s="566">
        <f>2022!B88</f>
        <v>83.5</v>
      </c>
      <c r="D100" s="567">
        <f>2022!Z88</f>
        <v>76.545692443847656</v>
      </c>
      <c r="E100" s="567">
        <f>2022!AA88</f>
        <v>98</v>
      </c>
      <c r="F100" s="567">
        <f>2022!AB88</f>
        <v>84</v>
      </c>
      <c r="G100" s="566">
        <f>2022!AC88</f>
        <v>0.9060806037191671</v>
      </c>
      <c r="H100" s="566">
        <f>2022!AD88</f>
        <v>1.1669444639514757</v>
      </c>
      <c r="I100" s="566">
        <f>2022!AE88</f>
        <v>1.0059880239520957</v>
      </c>
      <c r="J100" s="531">
        <f t="shared" si="1396"/>
        <v>4.7619047619047619</v>
      </c>
      <c r="K100" s="568">
        <f>2022!AJ88</f>
        <v>4</v>
      </c>
      <c r="L100" s="568">
        <f>2022!AK88</f>
        <v>3</v>
      </c>
      <c r="M100" s="568"/>
      <c r="N100" s="568"/>
      <c r="O100" s="568"/>
      <c r="P100" s="568"/>
    </row>
    <row r="101" ht="32.25" customHeight="1">
      <c r="A101" s="561">
        <v>75</v>
      </c>
      <c r="B101" s="582" t="s">
        <v>114</v>
      </c>
      <c r="C101" s="566">
        <f>2022!B89</f>
        <v>37.700000000000003</v>
      </c>
      <c r="D101" s="567">
        <f>2022!Z89</f>
        <v>0</v>
      </c>
      <c r="E101" s="567">
        <f>2022!AA89</f>
        <v>67</v>
      </c>
      <c r="F101" s="567">
        <f>2022!AB89</f>
        <v>84</v>
      </c>
      <c r="G101" s="566">
        <f>2022!AC89</f>
        <v>0</v>
      </c>
      <c r="H101" s="566">
        <f>2022!AD89</f>
        <v>1.7754928951566811</v>
      </c>
      <c r="I101" s="566">
        <f>2022!AE89</f>
        <v>2.2281167108753315</v>
      </c>
      <c r="J101" s="531">
        <f t="shared" si="1396"/>
        <v>4.7619047619047619</v>
      </c>
      <c r="K101" s="568">
        <f>2022!AJ89</f>
        <v>4</v>
      </c>
      <c r="L101" s="568">
        <f>2022!AK89</f>
        <v>3</v>
      </c>
      <c r="M101" s="568"/>
      <c r="N101" s="568"/>
      <c r="O101" s="568"/>
      <c r="P101" s="568"/>
    </row>
    <row r="102" ht="33" customHeight="1">
      <c r="A102" s="561">
        <v>76</v>
      </c>
      <c r="B102" s="588" t="s">
        <v>293</v>
      </c>
      <c r="C102" s="566">
        <f>2022!B90</f>
        <v>0</v>
      </c>
      <c r="D102" s="567">
        <f>2022!Z90</f>
        <v>0</v>
      </c>
      <c r="E102" s="567">
        <f>2022!AA90</f>
        <v>0</v>
      </c>
      <c r="F102" s="567">
        <f>2022!AB90</f>
        <v>0</v>
      </c>
      <c r="G102" s="566">
        <f>2022!AC90</f>
        <v>0</v>
      </c>
      <c r="H102" s="566">
        <f>2022!AD90</f>
        <v>0</v>
      </c>
      <c r="I102" s="566">
        <f>2022!AE90</f>
        <v>0</v>
      </c>
      <c r="J102" s="531">
        <f t="shared" si="1396"/>
        <v>0</v>
      </c>
      <c r="K102" s="568">
        <f>2022!AJ90</f>
        <v>0</v>
      </c>
      <c r="L102" s="568">
        <f>2022!AK90</f>
        <v>0</v>
      </c>
      <c r="M102" s="568"/>
      <c r="N102" s="568"/>
      <c r="O102" s="568"/>
      <c r="P102" s="568"/>
    </row>
    <row r="103" ht="17.25" customHeight="1">
      <c r="A103" s="562"/>
      <c r="B103" s="122" t="s">
        <v>119</v>
      </c>
      <c r="C103" s="571"/>
      <c r="D103" s="570"/>
      <c r="E103" s="570"/>
      <c r="F103" s="570"/>
      <c r="G103" s="571"/>
      <c r="H103" s="571"/>
      <c r="I103" s="571"/>
      <c r="J103" s="584"/>
      <c r="K103" s="581"/>
      <c r="L103" s="581"/>
      <c r="M103" s="563"/>
      <c r="N103" s="563"/>
      <c r="O103" s="563"/>
      <c r="P103" s="589"/>
    </row>
    <row r="104" ht="31.5" customHeight="1">
      <c r="A104" s="561">
        <v>77</v>
      </c>
      <c r="B104" s="582" t="s">
        <v>126</v>
      </c>
      <c r="C104" s="566">
        <f>2022!B92</f>
        <v>1493.5999999999999</v>
      </c>
      <c r="D104" s="567">
        <f>2022!Z92</f>
        <v>900.50244140625</v>
      </c>
      <c r="E104" s="567">
        <f>2022!AA92</f>
        <v>850</v>
      </c>
      <c r="F104" s="567">
        <f>2022!AB92</f>
        <v>748</v>
      </c>
      <c r="G104" s="566">
        <f>2022!AC92</f>
        <v>0.60290816395333113</v>
      </c>
      <c r="H104" s="566">
        <f>2022!AD92</f>
        <v>0.5690955579865401</v>
      </c>
      <c r="I104" s="566">
        <f>2022!AE92</f>
        <v>0.500803427959293</v>
      </c>
      <c r="J104" s="531">
        <f t="shared" ref="J104:J167" si="1397">IF(K104&gt;0,K104/F104*100,0)</f>
        <v>3.0748663101604281</v>
      </c>
      <c r="K104" s="568">
        <f>2022!AJ92</f>
        <v>23</v>
      </c>
      <c r="L104" s="568">
        <f>2022!AK92</f>
        <v>17</v>
      </c>
      <c r="M104" s="568"/>
      <c r="N104" s="568"/>
      <c r="O104" s="568"/>
      <c r="P104" s="568"/>
    </row>
    <row r="105" ht="31.5" customHeight="1">
      <c r="A105" s="561">
        <v>78</v>
      </c>
      <c r="B105" s="155" t="s">
        <v>430</v>
      </c>
      <c r="C105" s="566">
        <f>2022!B93</f>
        <v>438.69999999999999</v>
      </c>
      <c r="D105" s="575">
        <f>2022!Z93</f>
        <v>0</v>
      </c>
      <c r="E105" s="575">
        <f>2022!AA93</f>
        <v>335</v>
      </c>
      <c r="F105" s="567">
        <f>2022!AB93</f>
        <v>0</v>
      </c>
      <c r="G105" s="576">
        <f>2022!AC93</f>
        <v>0</v>
      </c>
      <c r="H105" s="576">
        <f>2022!AD93</f>
        <v>0.12068967337020213</v>
      </c>
      <c r="I105" s="566">
        <f>2022!AE93</f>
        <v>0</v>
      </c>
      <c r="J105" s="531">
        <f t="shared" si="1397"/>
        <v>0</v>
      </c>
      <c r="K105" s="568">
        <f>2022!AJ93</f>
        <v>0</v>
      </c>
      <c r="L105" s="568">
        <f>2022!AK93</f>
        <v>0</v>
      </c>
      <c r="M105" s="568"/>
      <c r="N105" s="568"/>
      <c r="O105" s="568"/>
      <c r="P105" s="568"/>
    </row>
    <row r="106" ht="31.5" customHeight="1">
      <c r="A106" s="561">
        <v>79</v>
      </c>
      <c r="B106" s="155" t="s">
        <v>431</v>
      </c>
      <c r="C106" s="566">
        <f>2022!B94</f>
        <v>537.20000000000005</v>
      </c>
      <c r="D106" s="585"/>
      <c r="E106" s="585"/>
      <c r="F106" s="567">
        <f>2022!AB94</f>
        <v>47</v>
      </c>
      <c r="G106" s="586"/>
      <c r="H106" s="586"/>
      <c r="I106" s="566">
        <f>2022!AE94</f>
        <v>8.7490692479523444e-002</v>
      </c>
      <c r="J106" s="531">
        <f t="shared" si="1397"/>
        <v>4.2553191489361701</v>
      </c>
      <c r="K106" s="568">
        <f>2022!AJ94</f>
        <v>2</v>
      </c>
      <c r="L106" s="568">
        <f>2022!AK94</f>
        <v>1</v>
      </c>
      <c r="M106" s="568"/>
      <c r="N106" s="568"/>
      <c r="O106" s="568"/>
      <c r="P106" s="568"/>
    </row>
    <row r="107" ht="31.5" customHeight="1">
      <c r="A107" s="561">
        <v>80</v>
      </c>
      <c r="B107" s="155" t="s">
        <v>432</v>
      </c>
      <c r="C107" s="566">
        <f>2022!B95</f>
        <v>140</v>
      </c>
      <c r="D107" s="585"/>
      <c r="E107" s="585"/>
      <c r="F107" s="567">
        <f>2022!AB95</f>
        <v>16</v>
      </c>
      <c r="G107" s="586"/>
      <c r="H107" s="586"/>
      <c r="I107" s="566">
        <f>2022!AE95</f>
        <v>0.11428571428571428</v>
      </c>
      <c r="J107" s="531">
        <f t="shared" si="1397"/>
        <v>0</v>
      </c>
      <c r="K107" s="568">
        <f>2022!AJ95</f>
        <v>0</v>
      </c>
      <c r="L107" s="568">
        <f>2022!AK95</f>
        <v>0</v>
      </c>
      <c r="M107" s="568"/>
      <c r="N107" s="568"/>
      <c r="O107" s="568"/>
      <c r="P107" s="568"/>
    </row>
    <row r="108" ht="31.5" customHeight="1">
      <c r="A108" s="561">
        <v>81</v>
      </c>
      <c r="B108" s="155" t="s">
        <v>433</v>
      </c>
      <c r="C108" s="566">
        <f>2022!B96</f>
        <v>1100</v>
      </c>
      <c r="D108" s="585"/>
      <c r="E108" s="585"/>
      <c r="F108" s="567">
        <f>2022!AB96</f>
        <v>0</v>
      </c>
      <c r="G108" s="586"/>
      <c r="H108" s="586"/>
      <c r="I108" s="566">
        <f>2022!AE96</f>
        <v>0</v>
      </c>
      <c r="J108" s="531">
        <f t="shared" si="1397"/>
        <v>0</v>
      </c>
      <c r="K108" s="568">
        <f>2022!AJ96</f>
        <v>0</v>
      </c>
      <c r="L108" s="568">
        <f>2022!AK96</f>
        <v>0</v>
      </c>
      <c r="M108" s="568"/>
      <c r="N108" s="568"/>
      <c r="O108" s="568"/>
      <c r="P108" s="568"/>
    </row>
    <row r="109" ht="31.5" customHeight="1">
      <c r="A109" s="561">
        <v>82</v>
      </c>
      <c r="B109" s="155" t="s">
        <v>434</v>
      </c>
      <c r="C109" s="566">
        <f>2022!B97</f>
        <v>310.89999999999998</v>
      </c>
      <c r="D109" s="585"/>
      <c r="E109" s="585"/>
      <c r="F109" s="567">
        <f>2022!AB97</f>
        <v>0</v>
      </c>
      <c r="G109" s="586"/>
      <c r="H109" s="586"/>
      <c r="I109" s="566">
        <f>2022!AE97</f>
        <v>0</v>
      </c>
      <c r="J109" s="531">
        <f t="shared" si="1397"/>
        <v>0</v>
      </c>
      <c r="K109" s="568">
        <f>2022!AJ97</f>
        <v>0</v>
      </c>
      <c r="L109" s="568">
        <f>2022!AK97</f>
        <v>0</v>
      </c>
      <c r="M109" s="568"/>
      <c r="N109" s="568"/>
      <c r="O109" s="568"/>
      <c r="P109" s="568"/>
    </row>
    <row r="110" ht="31.5" customHeight="1">
      <c r="A110" s="561">
        <v>83</v>
      </c>
      <c r="B110" s="155" t="s">
        <v>435</v>
      </c>
      <c r="C110" s="566">
        <f>2022!B98</f>
        <v>75.200000000000003</v>
      </c>
      <c r="D110" s="577"/>
      <c r="E110" s="577"/>
      <c r="F110" s="567">
        <f>2022!AB98</f>
        <v>0</v>
      </c>
      <c r="G110" s="578"/>
      <c r="H110" s="578"/>
      <c r="I110" s="566">
        <f>2022!AE98</f>
        <v>0</v>
      </c>
      <c r="J110" s="531">
        <f t="shared" si="1397"/>
        <v>0</v>
      </c>
      <c r="K110" s="568">
        <f>2022!AJ98</f>
        <v>0</v>
      </c>
      <c r="L110" s="568">
        <f>2022!AK98</f>
        <v>0</v>
      </c>
      <c r="M110" s="568"/>
      <c r="N110" s="568"/>
      <c r="O110" s="568"/>
      <c r="P110" s="568"/>
    </row>
    <row r="111" ht="31.5" customHeight="1">
      <c r="A111" s="561">
        <v>84</v>
      </c>
      <c r="B111" s="588" t="s">
        <v>293</v>
      </c>
      <c r="C111" s="566">
        <f>2022!B99</f>
        <v>0</v>
      </c>
      <c r="D111" s="567">
        <f>2022!Z99</f>
        <v>0</v>
      </c>
      <c r="E111" s="567">
        <f>2022!AA99</f>
        <v>0</v>
      </c>
      <c r="F111" s="567">
        <f>2022!AB99</f>
        <v>0</v>
      </c>
      <c r="G111" s="566">
        <f>2022!AC99</f>
        <v>0</v>
      </c>
      <c r="H111" s="566">
        <f>2022!AD99</f>
        <v>0</v>
      </c>
      <c r="I111" s="566">
        <f>2022!AE99</f>
        <v>0</v>
      </c>
      <c r="J111" s="531">
        <f t="shared" si="1397"/>
        <v>0</v>
      </c>
      <c r="K111" s="568">
        <f>2022!AJ99</f>
        <v>0</v>
      </c>
      <c r="L111" s="568">
        <f>2022!AK99</f>
        <v>0</v>
      </c>
      <c r="M111" s="568"/>
      <c r="N111" s="568"/>
      <c r="O111" s="568"/>
      <c r="P111" s="568"/>
    </row>
    <row r="112" ht="17.25" customHeight="1">
      <c r="A112" s="562"/>
      <c r="B112" s="122" t="s">
        <v>127</v>
      </c>
      <c r="C112" s="571"/>
      <c r="D112" s="570"/>
      <c r="E112" s="570"/>
      <c r="F112" s="570"/>
      <c r="G112" s="571"/>
      <c r="H112" s="571"/>
      <c r="I112" s="571"/>
      <c r="J112" s="584"/>
      <c r="K112" s="581"/>
      <c r="L112" s="581"/>
      <c r="M112" s="563"/>
      <c r="N112" s="563"/>
      <c r="O112" s="563"/>
      <c r="P112" s="589"/>
    </row>
    <row r="113" ht="31.5">
      <c r="A113" s="561">
        <v>85</v>
      </c>
      <c r="B113" s="582" t="s">
        <v>129</v>
      </c>
      <c r="C113" s="566">
        <f>2022!B101</f>
        <v>384.80000000000001</v>
      </c>
      <c r="D113" s="567">
        <f>2022!Z101</f>
        <v>0</v>
      </c>
      <c r="E113" s="567">
        <f>2022!AA101</f>
        <v>0</v>
      </c>
      <c r="F113" s="567">
        <f>2022!AB101</f>
        <v>0</v>
      </c>
      <c r="G113" s="566">
        <f>2022!AC101</f>
        <v>0</v>
      </c>
      <c r="H113" s="566">
        <f>2022!AD101</f>
        <v>0</v>
      </c>
      <c r="I113" s="566">
        <f>2022!AE101</f>
        <v>0</v>
      </c>
      <c r="J113" s="531">
        <f t="shared" si="1397"/>
        <v>0</v>
      </c>
      <c r="K113" s="568">
        <f>2022!AJ101</f>
        <v>0</v>
      </c>
      <c r="L113" s="568">
        <f>2022!AK101</f>
        <v>0</v>
      </c>
      <c r="M113" s="568"/>
      <c r="N113" s="568"/>
      <c r="O113" s="568"/>
      <c r="P113" s="568"/>
    </row>
    <row r="114" ht="51.75" customHeight="1">
      <c r="A114" s="561">
        <v>86</v>
      </c>
      <c r="B114" s="591" t="s">
        <v>128</v>
      </c>
      <c r="C114" s="576">
        <f>2022!B102</f>
        <v>396.19999999999999</v>
      </c>
      <c r="D114" s="575">
        <f>2022!Z102</f>
        <v>75.001602172851563</v>
      </c>
      <c r="E114" s="575">
        <f>2022!AA102</f>
        <v>164</v>
      </c>
      <c r="F114" s="575">
        <f>2022!AB102</f>
        <v>139</v>
      </c>
      <c r="G114" s="576">
        <f>2022!AC102</f>
        <v>0.18778568682775271</v>
      </c>
      <c r="H114" s="576">
        <f>2022!AD102</f>
        <v>0.41113058401261526</v>
      </c>
      <c r="I114" s="576">
        <f>2022!AE102</f>
        <v>0.35083291267036854</v>
      </c>
      <c r="J114" s="531">
        <f t="shared" si="1397"/>
        <v>4.3165467625899279</v>
      </c>
      <c r="K114" s="593">
        <f>2022!AJ102</f>
        <v>6</v>
      </c>
      <c r="L114" s="593">
        <f>2022!AK102</f>
        <v>4</v>
      </c>
      <c r="M114" s="568"/>
      <c r="N114" s="568"/>
      <c r="O114" s="568"/>
      <c r="P114" s="568"/>
    </row>
    <row r="115" ht="17.25" customHeight="1">
      <c r="A115" s="562"/>
      <c r="B115" s="122" t="s">
        <v>130</v>
      </c>
      <c r="C115" s="571"/>
      <c r="D115" s="570"/>
      <c r="E115" s="570"/>
      <c r="F115" s="570"/>
      <c r="G115" s="571"/>
      <c r="H115" s="571"/>
      <c r="I115" s="571"/>
      <c r="J115" s="584"/>
      <c r="K115" s="581"/>
      <c r="L115" s="581"/>
      <c r="M115" s="563"/>
      <c r="N115" s="563"/>
      <c r="O115" s="563"/>
      <c r="P115" s="589"/>
    </row>
    <row r="116" ht="48" customHeight="1">
      <c r="A116" s="561">
        <v>87</v>
      </c>
      <c r="B116" s="595" t="s">
        <v>134</v>
      </c>
      <c r="C116" s="578">
        <f>2022!B104</f>
        <v>597.84699999999998</v>
      </c>
      <c r="D116" s="577">
        <f>2022!Z104</f>
        <v>981.30474853515625</v>
      </c>
      <c r="E116" s="577">
        <f>2022!AA104</f>
        <v>1055</v>
      </c>
      <c r="F116" s="577">
        <f>2022!AB104</f>
        <v>1375</v>
      </c>
      <c r="G116" s="578">
        <f>2022!AC104</f>
        <v>1.6336918147632109</v>
      </c>
      <c r="H116" s="578">
        <f>2022!AD104</f>
        <v>1.7563808461622252</v>
      </c>
      <c r="I116" s="578">
        <f>2022!AE104</f>
        <v>2.2999195446326568</v>
      </c>
      <c r="J116" s="531">
        <f t="shared" si="1397"/>
        <v>4.9454545454545453</v>
      </c>
      <c r="K116" s="597">
        <f>2022!AJ104</f>
        <v>68</v>
      </c>
      <c r="L116" s="597">
        <f>2022!AK104</f>
        <v>51</v>
      </c>
      <c r="M116" s="568"/>
      <c r="N116" s="568"/>
      <c r="O116" s="568"/>
      <c r="P116" s="568"/>
    </row>
    <row r="117" ht="64.5" customHeight="1">
      <c r="A117" s="561">
        <v>88</v>
      </c>
      <c r="B117" s="152" t="s">
        <v>436</v>
      </c>
      <c r="C117" s="578">
        <f>2022!B105</f>
        <v>84.5</v>
      </c>
      <c r="D117" s="575">
        <f>2022!Z105</f>
        <v>0</v>
      </c>
      <c r="E117" s="575">
        <f>2022!AA105</f>
        <v>0</v>
      </c>
      <c r="F117" s="577">
        <f>2022!AB105</f>
        <v>0</v>
      </c>
      <c r="G117" s="576">
        <f>2022!AC105</f>
        <v>0</v>
      </c>
      <c r="H117" s="576">
        <f>2022!AD105</f>
        <v>0</v>
      </c>
      <c r="I117" s="578">
        <f>2022!AE105</f>
        <v>0</v>
      </c>
      <c r="J117" s="531">
        <f t="shared" si="1397"/>
        <v>0</v>
      </c>
      <c r="K117" s="597">
        <f>2022!AJ105</f>
        <v>0</v>
      </c>
      <c r="L117" s="597">
        <f>2022!AK105</f>
        <v>0</v>
      </c>
      <c r="M117" s="568"/>
      <c r="N117" s="568"/>
      <c r="O117" s="568"/>
      <c r="P117" s="568"/>
    </row>
    <row r="118" ht="63" customHeight="1">
      <c r="A118" s="561">
        <v>89</v>
      </c>
      <c r="B118" s="152" t="s">
        <v>437</v>
      </c>
      <c r="C118" s="578">
        <f>2022!B106</f>
        <v>70</v>
      </c>
      <c r="D118" s="585"/>
      <c r="E118" s="585"/>
      <c r="F118" s="577">
        <f>2022!AB106</f>
        <v>0</v>
      </c>
      <c r="G118" s="586"/>
      <c r="H118" s="586"/>
      <c r="I118" s="578">
        <f>2022!AE106</f>
        <v>0</v>
      </c>
      <c r="J118" s="531">
        <f t="shared" si="1397"/>
        <v>0</v>
      </c>
      <c r="K118" s="597">
        <f>2022!AJ106</f>
        <v>0</v>
      </c>
      <c r="L118" s="597">
        <f>2022!AK106</f>
        <v>0</v>
      </c>
      <c r="M118" s="568"/>
      <c r="N118" s="568"/>
      <c r="O118" s="568"/>
      <c r="P118" s="568"/>
    </row>
    <row r="119" ht="64.5" customHeight="1">
      <c r="A119" s="561">
        <v>90</v>
      </c>
      <c r="B119" s="152" t="s">
        <v>438</v>
      </c>
      <c r="C119" s="566">
        <f>2022!B107</f>
        <v>247.5</v>
      </c>
      <c r="D119" s="577"/>
      <c r="E119" s="577"/>
      <c r="F119" s="567">
        <f>2022!AB107</f>
        <v>0</v>
      </c>
      <c r="G119" s="578"/>
      <c r="H119" s="578"/>
      <c r="I119" s="566">
        <f>2022!AE107</f>
        <v>0</v>
      </c>
      <c r="J119" s="531">
        <f t="shared" si="1397"/>
        <v>0</v>
      </c>
      <c r="K119" s="568">
        <f>2022!AJ107</f>
        <v>0</v>
      </c>
      <c r="L119" s="568">
        <f>2022!AK107</f>
        <v>0</v>
      </c>
      <c r="M119" s="568"/>
      <c r="N119" s="568"/>
      <c r="O119" s="568"/>
      <c r="P119" s="568"/>
    </row>
    <row r="120" ht="40.5" customHeight="1">
      <c r="A120" s="561">
        <v>91</v>
      </c>
      <c r="B120" s="152" t="s">
        <v>439</v>
      </c>
      <c r="C120" s="566">
        <f>2022!B108</f>
        <v>564.60000000000002</v>
      </c>
      <c r="D120" s="567">
        <f>2022!Z108</f>
        <v>3261.912841796875</v>
      </c>
      <c r="E120" s="567">
        <f>2022!AA108</f>
        <v>3964</v>
      </c>
      <c r="F120" s="567">
        <f>2022!AB108</f>
        <v>598</v>
      </c>
      <c r="G120" s="566">
        <f>2022!AC108</f>
        <v>0.94755281033752647</v>
      </c>
      <c r="H120" s="566">
        <f>2022!AD108</f>
        <v>1.1515020548828796</v>
      </c>
      <c r="I120" s="566">
        <f>2022!AE108</f>
        <v>1.0591569252568189</v>
      </c>
      <c r="J120" s="531">
        <f t="shared" si="1397"/>
        <v>4.8494983277591972</v>
      </c>
      <c r="K120" s="568">
        <f>2022!AJ108</f>
        <v>29</v>
      </c>
      <c r="L120" s="568">
        <f>2022!AK108</f>
        <v>21</v>
      </c>
      <c r="M120" s="568"/>
      <c r="N120" s="568"/>
      <c r="O120" s="568"/>
      <c r="P120" s="568"/>
    </row>
    <row r="121" ht="30.75" customHeight="1">
      <c r="A121" s="561">
        <v>92</v>
      </c>
      <c r="B121" s="152" t="s">
        <v>440</v>
      </c>
      <c r="C121" s="587">
        <f>2022!B109</f>
        <v>2437.1999999999998</v>
      </c>
      <c r="D121" s="567">
        <f>2022!Z109</f>
        <v>3261.912841796875</v>
      </c>
      <c r="E121" s="567">
        <f>2022!AA109</f>
        <v>3964</v>
      </c>
      <c r="F121" s="567">
        <f>2022!AB109</f>
        <v>3217</v>
      </c>
      <c r="G121" s="566">
        <f>2022!AC109</f>
        <v>0.94755281033752647</v>
      </c>
      <c r="H121" s="566">
        <f>2022!AD109</f>
        <v>1.1515020548828796</v>
      </c>
      <c r="I121" s="566">
        <f>2022!AE109</f>
        <v>1.319957328081405</v>
      </c>
      <c r="J121" s="531">
        <f t="shared" si="1397"/>
        <v>4.9735778675784896</v>
      </c>
      <c r="K121" s="568">
        <f>2022!AJ109</f>
        <v>160</v>
      </c>
      <c r="L121" s="568">
        <f>2022!AK109</f>
        <v>120</v>
      </c>
      <c r="M121" s="568"/>
      <c r="N121" s="568"/>
      <c r="O121" s="568"/>
      <c r="P121" s="568"/>
    </row>
    <row r="122" ht="17.25" customHeight="1">
      <c r="A122" s="562"/>
      <c r="B122" s="122" t="s">
        <v>137</v>
      </c>
      <c r="C122" s="571"/>
      <c r="D122" s="570"/>
      <c r="E122" s="570"/>
      <c r="F122" s="570"/>
      <c r="G122" s="571"/>
      <c r="H122" s="571"/>
      <c r="I122" s="571"/>
      <c r="J122" s="584"/>
      <c r="K122" s="581"/>
      <c r="L122" s="581"/>
      <c r="M122" s="563"/>
      <c r="N122" s="563"/>
      <c r="O122" s="563"/>
      <c r="P122" s="589"/>
    </row>
    <row r="123" ht="50.25" customHeight="1">
      <c r="A123" s="562">
        <v>93</v>
      </c>
      <c r="B123" s="162" t="s">
        <v>441</v>
      </c>
      <c r="C123" s="566">
        <f>2022!B111</f>
        <v>6.7999999999999998</v>
      </c>
      <c r="D123" s="575">
        <f>2022!Z111</f>
        <v>0</v>
      </c>
      <c r="E123" s="575">
        <f>2022!AA111</f>
        <v>40</v>
      </c>
      <c r="F123" s="567">
        <f>2022!AB111</f>
        <v>0</v>
      </c>
      <c r="G123" s="576">
        <f>2022!AC111</f>
        <v>0</v>
      </c>
      <c r="H123" s="576">
        <f>2022!AD111</f>
        <v>0.23047447881815011</v>
      </c>
      <c r="I123" s="566">
        <f>2022!AE111</f>
        <v>0</v>
      </c>
      <c r="J123" s="531">
        <f t="shared" si="1397"/>
        <v>0</v>
      </c>
      <c r="K123" s="568">
        <f>2022!AJ111</f>
        <v>0</v>
      </c>
      <c r="L123" s="568">
        <f>2022!AK111</f>
        <v>0</v>
      </c>
      <c r="M123" s="579"/>
      <c r="N123" s="579"/>
      <c r="O123" s="579"/>
      <c r="P123" s="579"/>
    </row>
    <row r="124" ht="54" customHeight="1">
      <c r="A124" s="561">
        <v>94</v>
      </c>
      <c r="B124" s="154" t="s">
        <v>442</v>
      </c>
      <c r="C124" s="587">
        <f>2022!B112</f>
        <v>166.57499999999999</v>
      </c>
      <c r="D124" s="577"/>
      <c r="E124" s="577"/>
      <c r="F124" s="567">
        <f>2022!AB112</f>
        <v>62</v>
      </c>
      <c r="G124" s="578"/>
      <c r="H124" s="578"/>
      <c r="I124" s="566">
        <f>2022!AE112</f>
        <v>0.37220471259192556</v>
      </c>
      <c r="J124" s="531">
        <f t="shared" si="1397"/>
        <v>4.838709677419355</v>
      </c>
      <c r="K124" s="568">
        <f>2022!AJ112</f>
        <v>3</v>
      </c>
      <c r="L124" s="568">
        <f>2022!AK112</f>
        <v>2</v>
      </c>
      <c r="M124" s="568"/>
      <c r="N124" s="568"/>
      <c r="O124" s="568"/>
      <c r="P124" s="568"/>
    </row>
    <row r="125" ht="58.5" customHeight="1">
      <c r="A125" s="562">
        <v>95</v>
      </c>
      <c r="B125" s="582" t="s">
        <v>315</v>
      </c>
      <c r="C125" s="587">
        <f>2022!B113</f>
        <v>1572.825</v>
      </c>
      <c r="D125" s="567">
        <f>2022!Z113</f>
        <v>768.19732666015625</v>
      </c>
      <c r="E125" s="567">
        <f>2022!AA113</f>
        <v>746</v>
      </c>
      <c r="F125" s="567">
        <f>2022!AB113</f>
        <v>767</v>
      </c>
      <c r="G125" s="566">
        <f>2022!AC113</f>
        <v>0.44159423858430996</v>
      </c>
      <c r="H125" s="566">
        <f>2022!AD113</f>
        <v>0.47430580208189915</v>
      </c>
      <c r="I125" s="566">
        <f>2022!AE113</f>
        <v>0.48765755885111184</v>
      </c>
      <c r="J125" s="531">
        <f t="shared" si="1397"/>
        <v>4.9543676662320726</v>
      </c>
      <c r="K125" s="568">
        <f>2022!AJ113</f>
        <v>38</v>
      </c>
      <c r="L125" s="568">
        <f>2022!AK113</f>
        <v>28</v>
      </c>
      <c r="M125" s="579"/>
      <c r="N125" s="579"/>
      <c r="O125" s="579"/>
      <c r="P125" s="579"/>
    </row>
    <row r="126" ht="15.75">
      <c r="A126" s="561"/>
      <c r="B126" s="122" t="s">
        <v>141</v>
      </c>
      <c r="C126" s="571"/>
      <c r="D126" s="570"/>
      <c r="E126" s="570"/>
      <c r="F126" s="570"/>
      <c r="G126" s="571"/>
      <c r="H126" s="571"/>
      <c r="I126" s="571"/>
      <c r="J126" s="531"/>
      <c r="K126" s="581"/>
      <c r="L126" s="581"/>
      <c r="M126" s="568"/>
      <c r="N126" s="568"/>
      <c r="O126" s="568"/>
      <c r="P126" s="568"/>
    </row>
    <row r="127" ht="45.75" customHeight="1">
      <c r="A127" s="561">
        <v>96</v>
      </c>
      <c r="B127" s="582" t="s">
        <v>142</v>
      </c>
      <c r="C127" s="566">
        <f>2022!B115</f>
        <v>867</v>
      </c>
      <c r="D127" s="567">
        <f>2022!Z115</f>
        <v>2176.097900390625</v>
      </c>
      <c r="E127" s="567">
        <f>2022!AA115</f>
        <v>3064</v>
      </c>
      <c r="F127" s="567">
        <f>2022!AB115</f>
        <v>2930</v>
      </c>
      <c r="G127" s="566">
        <f>2022!AC115</f>
        <v>2.1439388181188423</v>
      </c>
      <c r="H127" s="566">
        <f>2022!AD115</f>
        <v>3.0187192118226602</v>
      </c>
      <c r="I127" s="566">
        <f>2022!AE115</f>
        <v>3.3794694348327567</v>
      </c>
      <c r="J127" s="531">
        <f t="shared" si="1397"/>
        <v>4.9829351535836173</v>
      </c>
      <c r="K127" s="568">
        <f>2022!AJ115</f>
        <v>146</v>
      </c>
      <c r="L127" s="568">
        <f>2022!AK115</f>
        <v>109</v>
      </c>
      <c r="M127" s="568"/>
      <c r="N127" s="568"/>
      <c r="O127" s="568"/>
      <c r="P127" s="568"/>
    </row>
    <row r="128" ht="32.25" customHeight="1">
      <c r="A128" s="561">
        <v>97</v>
      </c>
      <c r="B128" s="582" t="s">
        <v>316</v>
      </c>
      <c r="C128" s="566">
        <f>2022!B116</f>
        <v>385.19600000000003</v>
      </c>
      <c r="D128" s="567">
        <f>2022!Z116</f>
        <v>1466.3592529296875</v>
      </c>
      <c r="E128" s="567">
        <f>2022!AA116</f>
        <v>1538</v>
      </c>
      <c r="F128" s="567">
        <f>2022!AB116</f>
        <v>1733</v>
      </c>
      <c r="G128" s="566">
        <f>2022!AC116</f>
        <v>3.8067476803234674</v>
      </c>
      <c r="H128" s="566">
        <f>2022!AD116</f>
        <v>3.9927723613093633</v>
      </c>
      <c r="I128" s="566">
        <f>2022!AE116</f>
        <v>4.4990082970747354</v>
      </c>
      <c r="J128" s="531">
        <f t="shared" si="1397"/>
        <v>4.9624927870744369</v>
      </c>
      <c r="K128" s="568">
        <f>2022!AJ116</f>
        <v>86</v>
      </c>
      <c r="L128" s="568">
        <f>2022!AK116</f>
        <v>64</v>
      </c>
      <c r="M128" s="568"/>
      <c r="N128" s="568"/>
      <c r="O128" s="568"/>
      <c r="P128" s="568"/>
    </row>
    <row r="129" ht="32.25" customHeight="1">
      <c r="A129" s="561">
        <v>98</v>
      </c>
      <c r="B129" s="582" t="s">
        <v>317</v>
      </c>
      <c r="C129" s="566">
        <f>2022!B117</f>
        <v>163.09700000000001</v>
      </c>
      <c r="D129" s="567">
        <f>2022!Z117</f>
        <v>2618.76806640625</v>
      </c>
      <c r="E129" s="567">
        <f>2022!AA117</f>
        <v>2921</v>
      </c>
      <c r="F129" s="567">
        <f>2022!AB117</f>
        <v>2781</v>
      </c>
      <c r="G129" s="566">
        <f>2022!AC117</f>
        <v>16.056506646021859</v>
      </c>
      <c r="H129" s="566">
        <f>2022!AD117</f>
        <v>17.897078176203951</v>
      </c>
      <c r="I129" s="566">
        <f>2022!AE117</f>
        <v>17.051202658540621</v>
      </c>
      <c r="J129" s="531">
        <f t="shared" si="1397"/>
        <v>4.9982020855807257</v>
      </c>
      <c r="K129" s="568">
        <f>2022!AJ117</f>
        <v>139</v>
      </c>
      <c r="L129" s="568">
        <f>2022!AK117</f>
        <v>104</v>
      </c>
      <c r="M129" s="568"/>
      <c r="N129" s="568"/>
      <c r="O129" s="568"/>
      <c r="P129" s="568"/>
    </row>
    <row r="130" ht="32.25" customHeight="1">
      <c r="A130" s="561">
        <v>99</v>
      </c>
      <c r="B130" s="582" t="s">
        <v>318</v>
      </c>
      <c r="C130" s="566">
        <f>2022!B118</f>
        <v>49.079999999999998</v>
      </c>
      <c r="D130" s="567">
        <f>2022!Z118</f>
        <v>257.42861938476563</v>
      </c>
      <c r="E130" s="567">
        <f>2022!AA118</f>
        <v>302</v>
      </c>
      <c r="F130" s="567">
        <f>2022!AB118</f>
        <v>298</v>
      </c>
      <c r="G130" s="566">
        <f>2022!AC118</f>
        <v>5.2450816988739648</v>
      </c>
      <c r="H130" s="566">
        <f>2022!AD118</f>
        <v>6.1532190043422883</v>
      </c>
      <c r="I130" s="566">
        <f>2022!AE118</f>
        <v>6.0717196414017929</v>
      </c>
      <c r="J130" s="531">
        <f t="shared" si="1397"/>
        <v>4.6979865771812079</v>
      </c>
      <c r="K130" s="568">
        <f>2022!AJ118</f>
        <v>14</v>
      </c>
      <c r="L130" s="568">
        <f>2022!AK118</f>
        <v>10</v>
      </c>
      <c r="M130" s="568"/>
      <c r="N130" s="568"/>
      <c r="O130" s="568"/>
      <c r="P130" s="568"/>
    </row>
    <row r="131" ht="50.25" customHeight="1">
      <c r="A131" s="561">
        <v>100</v>
      </c>
      <c r="B131" s="582" t="s">
        <v>319</v>
      </c>
      <c r="C131" s="566">
        <f>2022!B119</f>
        <v>151.09999999999999</v>
      </c>
      <c r="D131" s="567">
        <f>2022!Z119</f>
        <v>913.2064208984375</v>
      </c>
      <c r="E131" s="567">
        <f>2022!AA119</f>
        <v>1075</v>
      </c>
      <c r="F131" s="567">
        <f>2022!AB119</f>
        <v>1130</v>
      </c>
      <c r="G131" s="566">
        <f>2022!AC119</f>
        <v>6.0445221725614697</v>
      </c>
      <c r="H131" s="566">
        <f>2022!AD119</f>
        <v>7.1154354446071526</v>
      </c>
      <c r="I131" s="566">
        <f>2022!AE119</f>
        <v>7.478491065519524</v>
      </c>
      <c r="J131" s="531">
        <f t="shared" si="1397"/>
        <v>4.9557522123893802</v>
      </c>
      <c r="K131" s="568">
        <f>2022!AJ119</f>
        <v>56</v>
      </c>
      <c r="L131" s="568">
        <f>2022!AK119</f>
        <v>42</v>
      </c>
      <c r="M131" s="568"/>
      <c r="N131" s="568"/>
      <c r="O131" s="568"/>
      <c r="P131" s="568"/>
    </row>
    <row r="132" ht="32.25" customHeight="1">
      <c r="A132" s="561">
        <v>101</v>
      </c>
      <c r="B132" s="582" t="s">
        <v>320</v>
      </c>
      <c r="C132" s="566">
        <f>2022!B120</f>
        <v>46.079999999999998</v>
      </c>
      <c r="D132" s="567">
        <f>2022!Z120</f>
        <v>217.57978820800781</v>
      </c>
      <c r="E132" s="567">
        <f>2022!AA120</f>
        <v>282</v>
      </c>
      <c r="F132" s="567">
        <f>2022!AB120</f>
        <v>287</v>
      </c>
      <c r="G132" s="566">
        <f>2022!AC120</f>
        <v>4.6811486736417303</v>
      </c>
      <c r="H132" s="566">
        <f>2022!AD120</f>
        <v>6.0671257051916898</v>
      </c>
      <c r="I132" s="566">
        <f>2022!AE120</f>
        <v>6.2282986111111116</v>
      </c>
      <c r="J132" s="531">
        <f t="shared" si="1397"/>
        <v>4.8780487804878048</v>
      </c>
      <c r="K132" s="568">
        <f>2022!AJ120</f>
        <v>14</v>
      </c>
      <c r="L132" s="568">
        <f>2022!AK120</f>
        <v>10</v>
      </c>
      <c r="M132" s="568"/>
      <c r="N132" s="568"/>
      <c r="O132" s="568"/>
      <c r="P132" s="568"/>
    </row>
    <row r="133" ht="48" customHeight="1">
      <c r="A133" s="561">
        <v>102</v>
      </c>
      <c r="B133" s="582" t="s">
        <v>321</v>
      </c>
      <c r="C133" s="566">
        <f>2022!B121</f>
        <v>2622.0999999999999</v>
      </c>
      <c r="D133" s="567">
        <f>2022!Z121</f>
        <v>14867.927734375</v>
      </c>
      <c r="E133" s="567">
        <f>2022!AA121</f>
        <v>17094</v>
      </c>
      <c r="F133" s="567">
        <f>2022!AB121</f>
        <v>22785</v>
      </c>
      <c r="G133" s="566">
        <f>2022!AC121</f>
        <v>7.1138410212320577</v>
      </c>
      <c r="H133" s="566">
        <f>2022!AD121</f>
        <v>8.1789473684210527</v>
      </c>
      <c r="I133" s="566">
        <f>2022!AE121</f>
        <v>8.6895999389802068</v>
      </c>
      <c r="J133" s="531">
        <f t="shared" si="1397"/>
        <v>3.9982444590739519</v>
      </c>
      <c r="K133" s="568">
        <f>2022!AJ121</f>
        <v>911</v>
      </c>
      <c r="L133" s="568">
        <f>2022!AK121</f>
        <v>683</v>
      </c>
      <c r="M133" s="568"/>
      <c r="N133" s="568"/>
      <c r="O133" s="568"/>
      <c r="P133" s="568"/>
    </row>
    <row r="134" ht="33" customHeight="1">
      <c r="A134" s="561">
        <v>103</v>
      </c>
      <c r="B134" s="582" t="s">
        <v>322</v>
      </c>
      <c r="C134" s="566">
        <f>2022!B122</f>
        <v>31.664999999999999</v>
      </c>
      <c r="D134" s="567">
        <f>2022!Z122</f>
        <v>0</v>
      </c>
      <c r="E134" s="567">
        <f>2022!AA122</f>
        <v>144</v>
      </c>
      <c r="F134" s="567">
        <f>2022!AB122</f>
        <v>117</v>
      </c>
      <c r="G134" s="566">
        <f>2022!AC122</f>
        <v>0</v>
      </c>
      <c r="H134" s="566">
        <f>2022!AD122</f>
        <v>4.5476077688299386</v>
      </c>
      <c r="I134" s="566">
        <f>2022!AE122</f>
        <v>3.694931312174325</v>
      </c>
      <c r="J134" s="531">
        <f t="shared" si="1397"/>
        <v>4.2735042735042734</v>
      </c>
      <c r="K134" s="568">
        <f>2022!AJ122</f>
        <v>5</v>
      </c>
      <c r="L134" s="568">
        <f>2022!AK122</f>
        <v>3</v>
      </c>
      <c r="M134" s="568"/>
      <c r="N134" s="568"/>
      <c r="O134" s="568"/>
      <c r="P134" s="568"/>
    </row>
    <row r="135" ht="31.5">
      <c r="A135" s="562">
        <v>104</v>
      </c>
      <c r="B135" s="582" t="s">
        <v>145</v>
      </c>
      <c r="C135" s="566">
        <f>2022!B123</f>
        <v>42</v>
      </c>
      <c r="D135" s="567">
        <f>2022!Z123</f>
        <v>457.80166625976563</v>
      </c>
      <c r="E135" s="567">
        <f>2022!AA123</f>
        <v>425</v>
      </c>
      <c r="F135" s="567">
        <f>2022!AB123</f>
        <v>451</v>
      </c>
      <c r="G135" s="566">
        <f>2022!AC123</f>
        <v>10.657703334767268</v>
      </c>
      <c r="H135" s="566">
        <f>2022!AD123</f>
        <v>9.8940747732140153</v>
      </c>
      <c r="I135" s="566">
        <f>2022!AE123</f>
        <v>10.738095238095237</v>
      </c>
      <c r="J135" s="531">
        <f t="shared" si="1397"/>
        <v>4.8780487804878048</v>
      </c>
      <c r="K135" s="568">
        <f>2022!AJ123</f>
        <v>22</v>
      </c>
      <c r="L135" s="568">
        <f>2022!AK123</f>
        <v>16</v>
      </c>
      <c r="M135" s="579"/>
      <c r="N135" s="579"/>
      <c r="O135" s="579"/>
      <c r="P135" s="579"/>
    </row>
    <row r="136" ht="31.5">
      <c r="A136" s="561">
        <v>105</v>
      </c>
      <c r="B136" s="580" t="s">
        <v>293</v>
      </c>
      <c r="C136" s="566">
        <f>2022!B124</f>
        <v>0</v>
      </c>
      <c r="D136" s="567">
        <f>2022!Z124</f>
        <v>0</v>
      </c>
      <c r="E136" s="567">
        <f>2022!AA124</f>
        <v>0</v>
      </c>
      <c r="F136" s="567">
        <f>2022!AB124</f>
        <v>0</v>
      </c>
      <c r="G136" s="566">
        <f>2022!AC124</f>
        <v>0</v>
      </c>
      <c r="H136" s="566">
        <f>2022!AD124</f>
        <v>0</v>
      </c>
      <c r="I136" s="566">
        <f>2022!AE124</f>
        <v>0</v>
      </c>
      <c r="J136" s="531">
        <f t="shared" si="1397"/>
        <v>0</v>
      </c>
      <c r="K136" s="568">
        <f>2022!AJ124</f>
        <v>0</v>
      </c>
      <c r="L136" s="568">
        <f>2022!AK124</f>
        <v>0</v>
      </c>
      <c r="M136" s="568"/>
      <c r="N136" s="568"/>
      <c r="O136" s="568"/>
      <c r="P136" s="568"/>
    </row>
    <row r="137" ht="15.75">
      <c r="A137" s="561"/>
      <c r="B137" s="122" t="s">
        <v>153</v>
      </c>
      <c r="C137" s="571"/>
      <c r="D137" s="570"/>
      <c r="E137" s="570"/>
      <c r="F137" s="570"/>
      <c r="G137" s="571"/>
      <c r="H137" s="571"/>
      <c r="I137" s="571"/>
      <c r="J137" s="531"/>
      <c r="K137" s="581"/>
      <c r="L137" s="581"/>
      <c r="M137" s="568"/>
      <c r="N137" s="568"/>
      <c r="O137" s="568"/>
      <c r="P137" s="568"/>
    </row>
    <row r="138" ht="63" customHeight="1">
      <c r="A138" s="561">
        <v>106</v>
      </c>
      <c r="B138" s="582" t="s">
        <v>168</v>
      </c>
      <c r="C138" s="566">
        <f>2022!B126</f>
        <v>34.731000000000002</v>
      </c>
      <c r="D138" s="567">
        <f>2022!Z126</f>
        <v>104.12464904785156</v>
      </c>
      <c r="E138" s="567">
        <f>2022!AA126</f>
        <v>101</v>
      </c>
      <c r="F138" s="567">
        <f>2022!AB126</f>
        <v>100</v>
      </c>
      <c r="G138" s="566">
        <f>2022!AC126</f>
        <v>2.9980320770236948</v>
      </c>
      <c r="H138" s="566">
        <f>2022!AD126</f>
        <v>2.9080649255320679</v>
      </c>
      <c r="I138" s="566">
        <f>2022!AE126</f>
        <v>2.879272120008062</v>
      </c>
      <c r="J138" s="531">
        <f t="shared" si="1397"/>
        <v>5</v>
      </c>
      <c r="K138" s="568">
        <f>2022!AJ126</f>
        <v>5</v>
      </c>
      <c r="L138" s="568">
        <f>2022!AK126</f>
        <v>3</v>
      </c>
      <c r="M138" s="568"/>
      <c r="N138" s="568"/>
      <c r="O138" s="568"/>
      <c r="P138" s="568"/>
    </row>
    <row r="139" ht="51" customHeight="1">
      <c r="A139" s="561">
        <v>107</v>
      </c>
      <c r="B139" s="582" t="s">
        <v>156</v>
      </c>
      <c r="C139" s="566">
        <f>2022!B127</f>
        <v>46.969999999999999</v>
      </c>
      <c r="D139" s="567">
        <f>2022!Z127</f>
        <v>149.03219604492188</v>
      </c>
      <c r="E139" s="567">
        <f>2022!AA127</f>
        <v>100</v>
      </c>
      <c r="F139" s="567">
        <f>2022!AB127</f>
        <v>115</v>
      </c>
      <c r="G139" s="566">
        <f>2022!AC127</f>
        <v>4.2910425949827351</v>
      </c>
      <c r="H139" s="566">
        <f>2022!AD127</f>
        <v>2.6246720211268157</v>
      </c>
      <c r="I139" s="566">
        <f>2022!AE127</f>
        <v>2.4483713008303174</v>
      </c>
      <c r="J139" s="531">
        <f t="shared" si="1397"/>
        <v>4.3478260869565215</v>
      </c>
      <c r="K139" s="568">
        <f>2022!AJ127</f>
        <v>5</v>
      </c>
      <c r="L139" s="568">
        <f>2022!AK127</f>
        <v>3</v>
      </c>
      <c r="M139" s="568"/>
      <c r="N139" s="568"/>
      <c r="O139" s="568"/>
      <c r="P139" s="568"/>
    </row>
    <row r="140" ht="62.25" customHeight="1">
      <c r="A140" s="561">
        <v>108</v>
      </c>
      <c r="B140" s="582" t="s">
        <v>323</v>
      </c>
      <c r="C140" s="566">
        <f>2022!B128</f>
        <v>9.1639999999999997</v>
      </c>
      <c r="D140" s="567">
        <f>2022!Z128</f>
        <v>33.126785278320313</v>
      </c>
      <c r="E140" s="567">
        <f>2022!AA128</f>
        <v>25</v>
      </c>
      <c r="F140" s="567">
        <f>2022!AB128</f>
        <v>26</v>
      </c>
      <c r="G140" s="566">
        <f>2022!AC128</f>
        <v>2.5880300613041212</v>
      </c>
      <c r="H140" s="566">
        <f>2022!AD128</f>
        <v>2.199929724840104</v>
      </c>
      <c r="I140" s="566">
        <f>2022!AE128</f>
        <v>2.8371890004364908</v>
      </c>
      <c r="J140" s="531">
        <f t="shared" si="1397"/>
        <v>0</v>
      </c>
      <c r="K140" s="568">
        <f>2022!AJ128</f>
        <v>0</v>
      </c>
      <c r="L140" s="568">
        <f>2022!AK128</f>
        <v>0</v>
      </c>
      <c r="M140" s="568"/>
      <c r="N140" s="568"/>
      <c r="O140" s="568"/>
      <c r="P140" s="568"/>
    </row>
    <row r="141" ht="50.25" customHeight="1">
      <c r="A141" s="561">
        <v>109</v>
      </c>
      <c r="B141" s="582" t="s">
        <v>324</v>
      </c>
      <c r="C141" s="566">
        <f>2022!B129</f>
        <v>22.285</v>
      </c>
      <c r="D141" s="567">
        <f>2022!Z129</f>
        <v>82.731063842773438</v>
      </c>
      <c r="E141" s="567">
        <f>2022!AA129</f>
        <v>82</v>
      </c>
      <c r="F141" s="567">
        <f>2022!AB129</f>
        <v>82</v>
      </c>
      <c r="G141" s="566">
        <f>2022!AC129</f>
        <v>3.3433448136533022</v>
      </c>
      <c r="H141" s="566">
        <f>2022!AD129</f>
        <v>3.3138009108717412</v>
      </c>
      <c r="I141" s="566">
        <f>2022!AE129</f>
        <v>3.6796051155485752</v>
      </c>
      <c r="J141" s="531">
        <f t="shared" si="1397"/>
        <v>4.8780487804878048</v>
      </c>
      <c r="K141" s="568">
        <f>2022!AJ129</f>
        <v>4</v>
      </c>
      <c r="L141" s="568">
        <f>2022!AK129</f>
        <v>3</v>
      </c>
      <c r="M141" s="568"/>
      <c r="N141" s="568"/>
      <c r="O141" s="568"/>
      <c r="P141" s="568"/>
    </row>
    <row r="142" ht="31.5">
      <c r="A142" s="561">
        <v>110</v>
      </c>
      <c r="B142" s="582" t="s">
        <v>155</v>
      </c>
      <c r="C142" s="566">
        <f>2022!B130</f>
        <v>62.600000000000001</v>
      </c>
      <c r="D142" s="567">
        <f>2022!Z130</f>
        <v>838.49664306640625</v>
      </c>
      <c r="E142" s="567">
        <f>2022!AA130</f>
        <v>1108</v>
      </c>
      <c r="F142" s="567">
        <f>2022!AB130</f>
        <v>436</v>
      </c>
      <c r="G142" s="566">
        <f>2022!AC130</f>
        <v>13.394514575220374</v>
      </c>
      <c r="H142" s="566">
        <f>2022!AD130</f>
        <v>17.699679864035907</v>
      </c>
      <c r="I142" s="566">
        <f>2022!AE130</f>
        <v>6.9648562300319483</v>
      </c>
      <c r="J142" s="531">
        <f t="shared" si="1397"/>
        <v>4.8165137614678901</v>
      </c>
      <c r="K142" s="568">
        <f>2022!AJ130</f>
        <v>21</v>
      </c>
      <c r="L142" s="568">
        <f>2022!AK130</f>
        <v>15</v>
      </c>
      <c r="M142" s="568"/>
      <c r="N142" s="568"/>
      <c r="O142" s="568"/>
      <c r="P142" s="568"/>
    </row>
    <row r="143" ht="31.5">
      <c r="A143" s="561">
        <v>111</v>
      </c>
      <c r="B143" s="582" t="s">
        <v>154</v>
      </c>
      <c r="C143" s="566">
        <f>2022!B131</f>
        <v>8.4000000000000004</v>
      </c>
      <c r="D143" s="567">
        <f>2022!Z131</f>
        <v>79.519081115722656</v>
      </c>
      <c r="E143" s="567">
        <f>2022!AA131</f>
        <v>105</v>
      </c>
      <c r="F143" s="567">
        <f>2022!AB131</f>
        <v>39</v>
      </c>
      <c r="G143" s="566">
        <f>2022!AC131</f>
        <v>9.4665577055866468</v>
      </c>
      <c r="H143" s="566">
        <f>2022!AD131</f>
        <v>12.50000056766331</v>
      </c>
      <c r="I143" s="566">
        <f>2022!AE131</f>
        <v>4.6428571428571423</v>
      </c>
      <c r="J143" s="531">
        <f t="shared" si="1397"/>
        <v>2.5641025641025639</v>
      </c>
      <c r="K143" s="568">
        <f>2022!AJ131</f>
        <v>1</v>
      </c>
      <c r="L143" s="568">
        <f>2022!AK131</f>
        <v>0</v>
      </c>
      <c r="M143" s="568"/>
      <c r="N143" s="568"/>
      <c r="O143" s="568"/>
      <c r="P143" s="568"/>
    </row>
    <row r="144" ht="48" customHeight="1">
      <c r="A144" s="561">
        <v>112</v>
      </c>
      <c r="B144" s="582" t="s">
        <v>163</v>
      </c>
      <c r="C144" s="566">
        <f>2022!B132</f>
        <v>40.399999999999999</v>
      </c>
      <c r="D144" s="567">
        <f>2022!Z132</f>
        <v>48.256992340087891</v>
      </c>
      <c r="E144" s="567">
        <f>2022!AA132</f>
        <v>51</v>
      </c>
      <c r="F144" s="567">
        <f>2022!AB132</f>
        <v>65</v>
      </c>
      <c r="G144" s="566">
        <f>2022!AC132</f>
        <v>1.193357551507328</v>
      </c>
      <c r="H144" s="566">
        <f>2022!AD132</f>
        <v>1.2611898594227864</v>
      </c>
      <c r="I144" s="566">
        <f>2022!AE132</f>
        <v>1.608910891089109</v>
      </c>
      <c r="J144" s="531">
        <f t="shared" si="1397"/>
        <v>4.6153846153846159</v>
      </c>
      <c r="K144" s="568">
        <f>2022!AJ132</f>
        <v>3</v>
      </c>
      <c r="L144" s="568">
        <f>2022!AK132</f>
        <v>2</v>
      </c>
      <c r="M144" s="568"/>
      <c r="N144" s="568"/>
      <c r="O144" s="568"/>
      <c r="P144" s="568"/>
    </row>
    <row r="145" ht="47.25">
      <c r="A145" s="561">
        <v>113</v>
      </c>
      <c r="B145" s="582" t="s">
        <v>325</v>
      </c>
      <c r="C145" s="566">
        <f>2022!B133</f>
        <v>25.609999999999999</v>
      </c>
      <c r="D145" s="567">
        <f>2022!Z133</f>
        <v>66.149887084960938</v>
      </c>
      <c r="E145" s="567">
        <f>2022!AA133</f>
        <v>99</v>
      </c>
      <c r="F145" s="567">
        <f>2022!AB133</f>
        <v>92</v>
      </c>
      <c r="G145" s="566">
        <f>2022!AC133</f>
        <v>2.582870131088792</v>
      </c>
      <c r="H145" s="566">
        <f>2022!AD133</f>
        <v>3.8655265223562916</v>
      </c>
      <c r="I145" s="566">
        <f>2022!AE133</f>
        <v>3.5923467395548614</v>
      </c>
      <c r="J145" s="531">
        <f t="shared" si="1397"/>
        <v>4.3478260869565215</v>
      </c>
      <c r="K145" s="568">
        <f>2022!AJ133</f>
        <v>4</v>
      </c>
      <c r="L145" s="568">
        <f>2022!AK133</f>
        <v>3</v>
      </c>
      <c r="M145" s="568"/>
      <c r="N145" s="568"/>
      <c r="O145" s="568"/>
      <c r="P145" s="568"/>
    </row>
    <row r="146" ht="38.25" customHeight="1">
      <c r="A146" s="561">
        <v>114</v>
      </c>
      <c r="B146" s="582" t="s">
        <v>326</v>
      </c>
      <c r="C146" s="566">
        <f>2022!B134</f>
        <v>16.600000000000001</v>
      </c>
      <c r="D146" s="567">
        <f>2022!Z134</f>
        <v>26.00041389465332</v>
      </c>
      <c r="E146" s="567">
        <f>2022!AA134</f>
        <v>32</v>
      </c>
      <c r="F146" s="567">
        <f>2022!AB134</f>
        <v>64</v>
      </c>
      <c r="G146" s="566">
        <f>2022!AC134</f>
        <v>1.564970109135837</v>
      </c>
      <c r="H146" s="566">
        <f>2022!AD134</f>
        <v>1.9260863959802175</v>
      </c>
      <c r="I146" s="566">
        <f>2022!AE134</f>
        <v>3.8554216867469875</v>
      </c>
      <c r="J146" s="531">
        <f t="shared" si="1397"/>
        <v>0</v>
      </c>
      <c r="K146" s="568">
        <f>2022!AJ134</f>
        <v>0</v>
      </c>
      <c r="L146" s="568">
        <f>2022!AK134</f>
        <v>0</v>
      </c>
      <c r="M146" s="568"/>
      <c r="N146" s="568"/>
      <c r="O146" s="568"/>
      <c r="P146" s="568"/>
    </row>
    <row r="147" ht="31.5">
      <c r="A147" s="561">
        <v>115</v>
      </c>
      <c r="B147" s="582" t="s">
        <v>158</v>
      </c>
      <c r="C147" s="566">
        <f>2022!B135</f>
        <v>48.850000000000001</v>
      </c>
      <c r="D147" s="567">
        <f>2022!Z135</f>
        <v>89.541786193847656</v>
      </c>
      <c r="E147" s="567">
        <f>2022!AA135</f>
        <v>118</v>
      </c>
      <c r="F147" s="567">
        <f>2022!AB135</f>
        <v>134</v>
      </c>
      <c r="G147" s="566">
        <f>2022!AC135</f>
        <v>1.8111935493204989</v>
      </c>
      <c r="H147" s="566">
        <f>2022!AD135</f>
        <v>2.4017913005641529</v>
      </c>
      <c r="I147" s="566">
        <f>2022!AE135</f>
        <v>2.7430910951893552</v>
      </c>
      <c r="J147" s="531">
        <f t="shared" si="1397"/>
        <v>4.4776119402985071</v>
      </c>
      <c r="K147" s="568">
        <f>2022!AJ135</f>
        <v>6</v>
      </c>
      <c r="L147" s="568">
        <f>2022!AK135</f>
        <v>4</v>
      </c>
      <c r="M147" s="568"/>
      <c r="N147" s="568"/>
      <c r="O147" s="568"/>
      <c r="P147" s="568"/>
    </row>
    <row r="148" ht="47.25">
      <c r="A148" s="561">
        <v>116</v>
      </c>
      <c r="B148" s="582" t="s">
        <v>157</v>
      </c>
      <c r="C148" s="566">
        <f>2022!B136</f>
        <v>34.689999999999998</v>
      </c>
      <c r="D148" s="567">
        <f>2022!Z136</f>
        <v>104.67706298828125</v>
      </c>
      <c r="E148" s="567">
        <f>2022!AA136</f>
        <v>119</v>
      </c>
      <c r="F148" s="567">
        <f>2022!AB136</f>
        <v>118</v>
      </c>
      <c r="G148" s="566">
        <f>2022!AC136</f>
        <v>3.0174997731964996</v>
      </c>
      <c r="H148" s="566">
        <f>2022!AD136</f>
        <v>3.4303835315916658</v>
      </c>
      <c r="I148" s="566">
        <f>2022!AE136</f>
        <v>3.4015566445661576</v>
      </c>
      <c r="J148" s="531">
        <f t="shared" si="1397"/>
        <v>4.2372881355932197</v>
      </c>
      <c r="K148" s="568">
        <f>2022!AJ136</f>
        <v>5</v>
      </c>
      <c r="L148" s="568">
        <f>2022!AK136</f>
        <v>3</v>
      </c>
      <c r="M148" s="568"/>
      <c r="N148" s="568"/>
      <c r="O148" s="568"/>
      <c r="P148" s="568"/>
    </row>
    <row r="149" ht="32.25" customHeight="1">
      <c r="A149" s="561">
        <v>117</v>
      </c>
      <c r="B149" s="582" t="s">
        <v>161</v>
      </c>
      <c r="C149" s="566">
        <f>2022!B137</f>
        <v>8.7080000000000002</v>
      </c>
      <c r="D149" s="567">
        <f>2022!Z137</f>
        <v>15.976750373840332</v>
      </c>
      <c r="E149" s="567">
        <f>2022!AA137</f>
        <v>15</v>
      </c>
      <c r="F149" s="567">
        <f>2022!AB137</f>
        <v>15</v>
      </c>
      <c r="G149" s="566">
        <f>2022!AC137</f>
        <v>1.6881320732091951</v>
      </c>
      <c r="H149" s="566">
        <f>2022!AD137</f>
        <v>1.5849268784720507</v>
      </c>
      <c r="I149" s="566">
        <f>2022!AE137</f>
        <v>1.7225539733578319</v>
      </c>
      <c r="J149" s="531">
        <f t="shared" si="1397"/>
        <v>0</v>
      </c>
      <c r="K149" s="568">
        <f>2022!AJ137</f>
        <v>0</v>
      </c>
      <c r="L149" s="568">
        <f>2022!AK137</f>
        <v>0</v>
      </c>
      <c r="M149" s="568"/>
      <c r="N149" s="568"/>
      <c r="O149" s="568"/>
      <c r="P149" s="568"/>
    </row>
    <row r="150" ht="31.5">
      <c r="A150" s="562">
        <v>118</v>
      </c>
      <c r="B150" s="582" t="s">
        <v>162</v>
      </c>
      <c r="C150" s="587">
        <f>2022!B138</f>
        <v>76.099999999999994</v>
      </c>
      <c r="D150" s="567">
        <f>2022!Z138</f>
        <v>89.259475708007813</v>
      </c>
      <c r="E150" s="567">
        <f>2022!AA138</f>
        <v>105</v>
      </c>
      <c r="F150" s="567">
        <f>2022!AB138</f>
        <v>145</v>
      </c>
      <c r="G150" s="566">
        <f>2022!AC138</f>
        <v>1.1722148417997338</v>
      </c>
      <c r="H150" s="566">
        <f>2022!AD138</f>
        <v>1.3789298829360013</v>
      </c>
      <c r="I150" s="566">
        <f>2022!AE138</f>
        <v>1.9053876478318004</v>
      </c>
      <c r="J150" s="531">
        <f t="shared" si="1397"/>
        <v>4.8275862068965516</v>
      </c>
      <c r="K150" s="568">
        <f>2022!AJ138</f>
        <v>7</v>
      </c>
      <c r="L150" s="568">
        <f>2022!AK138</f>
        <v>5</v>
      </c>
      <c r="M150" s="579"/>
      <c r="N150" s="579"/>
      <c r="O150" s="579"/>
      <c r="P150" s="579"/>
    </row>
    <row r="151" ht="47.25">
      <c r="A151" s="562">
        <v>119</v>
      </c>
      <c r="B151" s="164" t="s">
        <v>165</v>
      </c>
      <c r="C151" s="587">
        <f>2022!B139</f>
        <v>3.52</v>
      </c>
      <c r="D151" s="575">
        <f>2022!Z139</f>
        <v>90.149795532226563</v>
      </c>
      <c r="E151" s="575">
        <f>2022!AA139</f>
        <v>135</v>
      </c>
      <c r="F151" s="567">
        <f>2022!AB139</f>
        <v>9</v>
      </c>
      <c r="G151" s="576">
        <f>2022!AC139</f>
        <v>1.5497644553881731</v>
      </c>
      <c r="H151" s="576">
        <f>2022!AD139</f>
        <v>3.4316217457136777</v>
      </c>
      <c r="I151" s="566">
        <f>2022!AE139</f>
        <v>2.5568181818181817</v>
      </c>
      <c r="J151" s="531">
        <f t="shared" si="1397"/>
        <v>0</v>
      </c>
      <c r="K151" s="568">
        <f>2022!AJ139</f>
        <v>0</v>
      </c>
      <c r="L151" s="568">
        <f>2022!AK139</f>
        <v>0</v>
      </c>
      <c r="M151" s="579"/>
      <c r="N151" s="579"/>
      <c r="O151" s="579"/>
      <c r="P151" s="579"/>
    </row>
    <row r="152" ht="47.25">
      <c r="A152" s="561">
        <v>120</v>
      </c>
      <c r="B152" s="155" t="s">
        <v>443</v>
      </c>
      <c r="C152" s="566">
        <f>2022!B140</f>
        <v>16.07</v>
      </c>
      <c r="D152" s="577"/>
      <c r="E152" s="577"/>
      <c r="F152" s="567">
        <f>2022!AB140</f>
        <v>52</v>
      </c>
      <c r="G152" s="578"/>
      <c r="H152" s="578"/>
      <c r="I152" s="566">
        <f>2022!AE140</f>
        <v>3.2358431860609831</v>
      </c>
      <c r="J152" s="531">
        <f t="shared" si="1397"/>
        <v>3.8461538461538463</v>
      </c>
      <c r="K152" s="568">
        <f>2022!AJ140</f>
        <v>2</v>
      </c>
      <c r="L152" s="568">
        <f>2022!AK140</f>
        <v>1</v>
      </c>
      <c r="M152" s="568"/>
      <c r="N152" s="568"/>
      <c r="O152" s="568"/>
      <c r="P152" s="568"/>
    </row>
    <row r="153" ht="15.75">
      <c r="A153" s="561"/>
      <c r="B153" s="122" t="s">
        <v>173</v>
      </c>
      <c r="C153" s="571"/>
      <c r="D153" s="570"/>
      <c r="E153" s="570"/>
      <c r="F153" s="570"/>
      <c r="G153" s="571"/>
      <c r="H153" s="571"/>
      <c r="I153" s="571"/>
      <c r="J153" s="531"/>
      <c r="K153" s="581"/>
      <c r="L153" s="581"/>
      <c r="M153" s="568"/>
      <c r="N153" s="568"/>
      <c r="O153" s="568"/>
      <c r="P153" s="568"/>
    </row>
    <row r="154" ht="94.5">
      <c r="A154" s="561">
        <v>121</v>
      </c>
      <c r="B154" s="582" t="s">
        <v>328</v>
      </c>
      <c r="C154" s="566">
        <f>2022!B142</f>
        <v>22.076000000000001</v>
      </c>
      <c r="D154" s="567">
        <f>2022!Z142</f>
        <v>331.95932006835938</v>
      </c>
      <c r="E154" s="567">
        <f>2022!AA142</f>
        <v>343</v>
      </c>
      <c r="F154" s="567">
        <f>2022!AB142</f>
        <v>409</v>
      </c>
      <c r="G154" s="566">
        <f>2022!AC142</f>
        <v>15.041201842255093</v>
      </c>
      <c r="H154" s="566">
        <f>2022!AD142</f>
        <v>15.54145920901119</v>
      </c>
      <c r="I154" s="566">
        <f>2022!AE142</f>
        <v>18.52690704837833</v>
      </c>
      <c r="J154" s="531">
        <f t="shared" si="1397"/>
        <v>4.8899755501222497</v>
      </c>
      <c r="K154" s="568">
        <f>2022!AJ142</f>
        <v>20</v>
      </c>
      <c r="L154" s="568">
        <f>2022!AK142</f>
        <v>15</v>
      </c>
      <c r="M154" s="568"/>
      <c r="N154" s="568"/>
      <c r="O154" s="568"/>
      <c r="P154" s="568"/>
    </row>
    <row r="155" ht="62.25" customHeight="1">
      <c r="A155" s="561">
        <v>122</v>
      </c>
      <c r="B155" s="582" t="s">
        <v>329</v>
      </c>
      <c r="C155" s="566">
        <f>2022!B143</f>
        <v>51.795000000000002</v>
      </c>
      <c r="D155" s="567">
        <f>2022!Z143</f>
        <v>124.03150177001953</v>
      </c>
      <c r="E155" s="567">
        <f>2022!AA143</f>
        <v>182</v>
      </c>
      <c r="F155" s="567">
        <f>2022!AB143</f>
        <v>383</v>
      </c>
      <c r="G155" s="566">
        <f>2022!AC143</f>
        <v>2.3869195154909537</v>
      </c>
      <c r="H155" s="566">
        <f>2022!AD143</f>
        <v>3.5024920735448184</v>
      </c>
      <c r="I155" s="566">
        <f>2022!AE143</f>
        <v>7.3945361521382367</v>
      </c>
      <c r="J155" s="531">
        <f t="shared" si="1397"/>
        <v>4.9608355091383807</v>
      </c>
      <c r="K155" s="568">
        <f>2022!AJ143</f>
        <v>19</v>
      </c>
      <c r="L155" s="568">
        <f>2022!AK143</f>
        <v>14</v>
      </c>
      <c r="M155" s="568"/>
      <c r="N155" s="568"/>
      <c r="O155" s="568"/>
      <c r="P155" s="568"/>
    </row>
    <row r="156" ht="31.5" customHeight="1">
      <c r="A156" s="561">
        <v>123</v>
      </c>
      <c r="B156" s="582" t="s">
        <v>174</v>
      </c>
      <c r="C156" s="566">
        <f>2022!B144</f>
        <v>10.686999999999999</v>
      </c>
      <c r="D156" s="567">
        <f>2022!Z144</f>
        <v>51.047557830810547</v>
      </c>
      <c r="E156" s="567">
        <f>2022!AA144</f>
        <v>63</v>
      </c>
      <c r="F156" s="567">
        <f>2022!AB144</f>
        <v>64</v>
      </c>
      <c r="G156" s="566">
        <f>2022!AC144</f>
        <v>4.7752628470150214</v>
      </c>
      <c r="H156" s="566">
        <f>2022!AD144</f>
        <v>5.893358510098377</v>
      </c>
      <c r="I156" s="566">
        <f>2022!AE144</f>
        <v>5.9885842612519884</v>
      </c>
      <c r="J156" s="531">
        <f t="shared" si="1397"/>
        <v>4.6875</v>
      </c>
      <c r="K156" s="568">
        <f>2022!AJ144</f>
        <v>3</v>
      </c>
      <c r="L156" s="568">
        <f>2022!AK144</f>
        <v>2</v>
      </c>
      <c r="M156" s="568"/>
      <c r="N156" s="568"/>
      <c r="O156" s="568"/>
      <c r="P156" s="568"/>
    </row>
    <row r="157" ht="31.5">
      <c r="A157" s="561">
        <v>124</v>
      </c>
      <c r="B157" s="582" t="s">
        <v>178</v>
      </c>
      <c r="C157" s="566">
        <f>2022!B145</f>
        <v>127.137</v>
      </c>
      <c r="D157" s="567">
        <f>2022!Z145</f>
        <v>440.14089965820313</v>
      </c>
      <c r="E157" s="567">
        <f>2022!AA145</f>
        <v>520</v>
      </c>
      <c r="F157" s="567">
        <f>2022!AB145</f>
        <v>528</v>
      </c>
      <c r="G157" s="566">
        <f>2022!AC145</f>
        <v>3.4619418113224349</v>
      </c>
      <c r="H157" s="566">
        <f>2022!AD145</f>
        <v>4.090076026303489</v>
      </c>
      <c r="I157" s="566">
        <f>2022!AE145</f>
        <v>4.1530003067557049</v>
      </c>
      <c r="J157" s="531">
        <f t="shared" si="1397"/>
        <v>4.9242424242424239</v>
      </c>
      <c r="K157" s="568">
        <f>2022!AJ145</f>
        <v>26</v>
      </c>
      <c r="L157" s="568">
        <f>2022!AK145</f>
        <v>19</v>
      </c>
      <c r="M157" s="568"/>
      <c r="N157" s="568"/>
      <c r="O157" s="568"/>
      <c r="P157" s="568"/>
    </row>
    <row r="158" ht="31.5">
      <c r="A158" s="562">
        <v>125</v>
      </c>
      <c r="B158" s="147" t="s">
        <v>177</v>
      </c>
      <c r="C158" s="566">
        <f>2022!B146</f>
        <v>119.479</v>
      </c>
      <c r="D158" s="567">
        <f>2022!Z146</f>
        <v>253.85818481445313</v>
      </c>
      <c r="E158" s="567">
        <f>2022!AA146</f>
        <v>242</v>
      </c>
      <c r="F158" s="567">
        <f>2022!AB146</f>
        <v>315</v>
      </c>
      <c r="G158" s="566">
        <f>2022!AC146</f>
        <v>2.1794144413282641</v>
      </c>
      <c r="H158" s="566">
        <f>2022!AD146</f>
        <v>2.0776099663161696</v>
      </c>
      <c r="I158" s="566">
        <f>2022!AE146</f>
        <v>2.6364465722009727</v>
      </c>
      <c r="J158" s="531">
        <f t="shared" si="1397"/>
        <v>4.7619047619047619</v>
      </c>
      <c r="K158" s="568">
        <f>2022!AJ146</f>
        <v>15</v>
      </c>
      <c r="L158" s="568">
        <f>2022!AK146</f>
        <v>11</v>
      </c>
      <c r="M158" s="579"/>
      <c r="N158" s="579"/>
      <c r="O158" s="579"/>
      <c r="P158" s="579"/>
    </row>
    <row r="159" ht="54" customHeight="1">
      <c r="A159" s="561">
        <v>126</v>
      </c>
      <c r="B159" s="582" t="s">
        <v>330</v>
      </c>
      <c r="C159" s="566">
        <f>2022!B147</f>
        <v>19.553999999999998</v>
      </c>
      <c r="D159" s="567">
        <f>2022!Z147</f>
        <v>192.34054565429688</v>
      </c>
      <c r="E159" s="567">
        <f>2022!AA147</f>
        <v>180</v>
      </c>
      <c r="F159" s="567">
        <f>2022!AB147</f>
        <v>136</v>
      </c>
      <c r="G159" s="566">
        <f>2022!AC147</f>
        <v>9.8363780939546199</v>
      </c>
      <c r="H159" s="566">
        <f>2022!AD147</f>
        <v>9.2052772902813995</v>
      </c>
      <c r="I159" s="566">
        <f>2022!AE147</f>
        <v>6.9550987010330374</v>
      </c>
      <c r="J159" s="531">
        <f t="shared" si="1397"/>
        <v>4.4117647058823533</v>
      </c>
      <c r="K159" s="568">
        <f>2022!AJ147</f>
        <v>6</v>
      </c>
      <c r="L159" s="568">
        <f>2022!AK147</f>
        <v>4</v>
      </c>
      <c r="M159" s="568"/>
      <c r="N159" s="568"/>
      <c r="O159" s="568"/>
      <c r="P159" s="568"/>
    </row>
    <row r="160" ht="27" customHeight="1">
      <c r="A160" s="561"/>
      <c r="B160" s="122" t="s">
        <v>180</v>
      </c>
      <c r="C160" s="571"/>
      <c r="D160" s="570"/>
      <c r="E160" s="570"/>
      <c r="F160" s="570"/>
      <c r="G160" s="571"/>
      <c r="H160" s="571"/>
      <c r="I160" s="571"/>
      <c r="J160" s="531"/>
      <c r="K160" s="581"/>
      <c r="L160" s="581"/>
      <c r="M160" s="568"/>
      <c r="N160" s="568"/>
      <c r="O160" s="568"/>
      <c r="P160" s="568"/>
    </row>
    <row r="161" ht="31.5">
      <c r="A161" s="561">
        <v>127</v>
      </c>
      <c r="B161" s="582" t="s">
        <v>185</v>
      </c>
      <c r="C161" s="566">
        <f>2022!B149</f>
        <v>1372</v>
      </c>
      <c r="D161" s="567">
        <f>2022!Z149</f>
        <v>2645.67626953125</v>
      </c>
      <c r="E161" s="567">
        <f>2022!AA149</f>
        <v>6122</v>
      </c>
      <c r="F161" s="567">
        <f>2022!AB149</f>
        <v>4530</v>
      </c>
      <c r="G161" s="566">
        <f>2022!AC149</f>
        <v>1.9279279119002295</v>
      </c>
      <c r="H161" s="566">
        <f>2022!AD149</f>
        <v>4.4611560426266257</v>
      </c>
      <c r="I161" s="566">
        <f>2022!AE149</f>
        <v>3.3017492711370262</v>
      </c>
      <c r="J161" s="531">
        <f t="shared" si="1397"/>
        <v>4.9668874172185431</v>
      </c>
      <c r="K161" s="568">
        <f>2022!AJ149</f>
        <v>225</v>
      </c>
      <c r="L161" s="568">
        <f>2022!AK149</f>
        <v>168</v>
      </c>
      <c r="M161" s="568"/>
      <c r="N161" s="568"/>
      <c r="O161" s="568"/>
      <c r="P161" s="568"/>
    </row>
    <row r="162" ht="31.5">
      <c r="A162" s="561">
        <v>128</v>
      </c>
      <c r="B162" s="582" t="s">
        <v>331</v>
      </c>
      <c r="C162" s="566">
        <f>2022!B150</f>
        <v>187.15000000000001</v>
      </c>
      <c r="D162" s="567">
        <f>2022!Z150</f>
        <v>2002.3028564453125</v>
      </c>
      <c r="E162" s="567">
        <f>2022!AA150</f>
        <v>2021</v>
      </c>
      <c r="F162" s="567">
        <f>2022!AB150</f>
        <v>2287</v>
      </c>
      <c r="G162" s="566">
        <f>2022!AC150</f>
        <v>10.698920233750144</v>
      </c>
      <c r="H162" s="566">
        <f>2022!AD150</f>
        <v>10.798651377846975</v>
      </c>
      <c r="I162" s="566">
        <f>2022!AE150</f>
        <v>12.220144269302699</v>
      </c>
      <c r="J162" s="531">
        <f t="shared" si="1397"/>
        <v>4.9846961084390031</v>
      </c>
      <c r="K162" s="568">
        <f>2022!AJ150</f>
        <v>114</v>
      </c>
      <c r="L162" s="568">
        <f>2022!AK150</f>
        <v>85</v>
      </c>
      <c r="M162" s="568"/>
      <c r="N162" s="568"/>
      <c r="O162" s="568"/>
      <c r="P162" s="568"/>
    </row>
    <row r="163" ht="63">
      <c r="A163" s="561">
        <v>129</v>
      </c>
      <c r="B163" s="582" t="s">
        <v>332</v>
      </c>
      <c r="C163" s="566">
        <f>2022!B151</f>
        <v>363.30000000000001</v>
      </c>
      <c r="D163" s="567">
        <f>2022!Z151</f>
        <v>1535.4744873046875</v>
      </c>
      <c r="E163" s="567">
        <f>2022!AA151</f>
        <v>1799</v>
      </c>
      <c r="F163" s="567">
        <f>2022!AB151</f>
        <v>1762</v>
      </c>
      <c r="G163" s="566">
        <f>2022!AC151</f>
        <v>4.2264062378987663</v>
      </c>
      <c r="H163" s="566">
        <f>2022!AD151</f>
        <v>4.9517623932172441</v>
      </c>
      <c r="I163" s="566">
        <f>2022!AE151</f>
        <v>4.8499862372694738</v>
      </c>
      <c r="J163" s="531">
        <f t="shared" si="1397"/>
        <v>4.994324631101021</v>
      </c>
      <c r="K163" s="568">
        <f>2022!AJ151</f>
        <v>88</v>
      </c>
      <c r="L163" s="568">
        <f>2022!AK151</f>
        <v>66</v>
      </c>
      <c r="M163" s="568"/>
      <c r="N163" s="568"/>
      <c r="O163" s="568"/>
      <c r="P163" s="568"/>
    </row>
    <row r="164" ht="47.25">
      <c r="A164" s="561">
        <v>130</v>
      </c>
      <c r="B164" s="582" t="s">
        <v>333</v>
      </c>
      <c r="C164" s="566">
        <f>2022!B152</f>
        <v>394</v>
      </c>
      <c r="D164" s="567">
        <f>2022!Z152</f>
        <v>1252.111328125</v>
      </c>
      <c r="E164" s="567">
        <f>2022!AA152</f>
        <v>1359</v>
      </c>
      <c r="F164" s="567">
        <f>2022!AB152</f>
        <v>1524</v>
      </c>
      <c r="G164" s="566">
        <f>2022!AC152</f>
        <v>3.1753847144480631</v>
      </c>
      <c r="H164" s="566">
        <f>2022!AD152</f>
        <v>3.4464569803046388</v>
      </c>
      <c r="I164" s="566">
        <f>2022!AE152</f>
        <v>3.8680203045685277</v>
      </c>
      <c r="J164" s="531">
        <f t="shared" si="1397"/>
        <v>4.9868766404199478</v>
      </c>
      <c r="K164" s="568">
        <f>2022!AJ152</f>
        <v>76</v>
      </c>
      <c r="L164" s="568">
        <f>2022!AK152</f>
        <v>57</v>
      </c>
      <c r="M164" s="568"/>
      <c r="N164" s="568"/>
      <c r="O164" s="568"/>
      <c r="P164" s="568"/>
    </row>
    <row r="165" ht="31.5">
      <c r="A165" s="561">
        <v>131</v>
      </c>
      <c r="B165" s="582" t="s">
        <v>182</v>
      </c>
      <c r="C165" s="566">
        <f>2022!B153</f>
        <v>193</v>
      </c>
      <c r="D165" s="567">
        <f>2022!Z153</f>
        <v>1855.0289306640625</v>
      </c>
      <c r="E165" s="567">
        <f>2022!AA153</f>
        <v>2080</v>
      </c>
      <c r="F165" s="567">
        <f>2022!AB153</f>
        <v>2223</v>
      </c>
      <c r="G165" s="566">
        <f>2022!AC153</f>
        <v>9.565653804578659</v>
      </c>
      <c r="H165" s="566">
        <f>2022!AD153</f>
        <v>10.725741030033991</v>
      </c>
      <c r="I165" s="566">
        <f>2022!AE153</f>
        <v>11.518134715025907</v>
      </c>
      <c r="J165" s="531">
        <f t="shared" si="1397"/>
        <v>4.9932523616734139</v>
      </c>
      <c r="K165" s="568">
        <f>2022!AJ153</f>
        <v>111</v>
      </c>
      <c r="L165" s="568">
        <f>2022!AK153</f>
        <v>83</v>
      </c>
      <c r="M165" s="568"/>
      <c r="N165" s="568"/>
      <c r="O165" s="568"/>
      <c r="P165" s="568"/>
    </row>
    <row r="166" ht="47.25">
      <c r="A166" s="562">
        <v>132</v>
      </c>
      <c r="B166" s="582" t="s">
        <v>334</v>
      </c>
      <c r="C166" s="566">
        <f>2022!B154</f>
        <v>264.69999999999999</v>
      </c>
      <c r="D166" s="567">
        <f>2022!Z154</f>
        <v>1433.89990234375</v>
      </c>
      <c r="E166" s="567">
        <f>2022!AA154</f>
        <v>1711</v>
      </c>
      <c r="F166" s="567">
        <f>2022!AB154</f>
        <v>1110</v>
      </c>
      <c r="G166" s="566">
        <f>2022!AC154</f>
        <v>5.4171571323836041</v>
      </c>
      <c r="H166" s="566">
        <f>2022!AD154</f>
        <v>6.4640194946525984</v>
      </c>
      <c r="I166" s="566">
        <f>2022!AE154</f>
        <v>4.1934265205893464</v>
      </c>
      <c r="J166" s="531">
        <f t="shared" si="1397"/>
        <v>4.954954954954955</v>
      </c>
      <c r="K166" s="568">
        <f>2022!AJ154</f>
        <v>55</v>
      </c>
      <c r="L166" s="568">
        <f>2022!AK154</f>
        <v>41</v>
      </c>
      <c r="M166" s="579"/>
      <c r="N166" s="579"/>
      <c r="O166" s="579"/>
      <c r="P166" s="579"/>
    </row>
    <row r="167" ht="31.5">
      <c r="A167" s="561">
        <v>133</v>
      </c>
      <c r="B167" s="582" t="s">
        <v>335</v>
      </c>
      <c r="C167" s="566">
        <f>2022!B155</f>
        <v>93.555000000000007</v>
      </c>
      <c r="D167" s="567">
        <f>2022!Z155</f>
        <v>1270.6326904296875</v>
      </c>
      <c r="E167" s="567">
        <f>2022!AA155</f>
        <v>1588</v>
      </c>
      <c r="F167" s="567">
        <f>2022!AB155</f>
        <v>962</v>
      </c>
      <c r="G167" s="566">
        <f>2022!AC155</f>
        <v>13.582390689251957</v>
      </c>
      <c r="H167" s="566">
        <f>2022!AD155</f>
        <v>16.974879189703685</v>
      </c>
      <c r="I167" s="566">
        <f>2022!AE155</f>
        <v>10.282721393832505</v>
      </c>
      <c r="J167" s="531">
        <f t="shared" si="1397"/>
        <v>4.9896049896049899</v>
      </c>
      <c r="K167" s="568">
        <f>2022!AJ155</f>
        <v>48</v>
      </c>
      <c r="L167" s="568">
        <f>2022!AK155</f>
        <v>36</v>
      </c>
      <c r="M167" s="568"/>
      <c r="N167" s="568"/>
      <c r="O167" s="568"/>
      <c r="P167" s="568"/>
    </row>
    <row r="168" ht="15.75">
      <c r="A168" s="561"/>
      <c r="B168" s="122" t="s">
        <v>187</v>
      </c>
      <c r="C168" s="571"/>
      <c r="D168" s="570"/>
      <c r="E168" s="570"/>
      <c r="F168" s="570"/>
      <c r="G168" s="571"/>
      <c r="H168" s="571"/>
      <c r="I168" s="571"/>
      <c r="J168" s="531"/>
      <c r="K168" s="581"/>
      <c r="L168" s="581"/>
      <c r="M168" s="568"/>
      <c r="N168" s="568"/>
      <c r="O168" s="568"/>
      <c r="P168" s="568"/>
    </row>
    <row r="169" ht="78.75">
      <c r="A169" s="574">
        <v>134</v>
      </c>
      <c r="B169" s="64" t="s">
        <v>189</v>
      </c>
      <c r="C169" s="566">
        <f>2022!B157</f>
        <v>58.799999999999997</v>
      </c>
      <c r="D169" s="575">
        <f>2022!Z157</f>
        <v>51.126369476318303</v>
      </c>
      <c r="E169" s="575">
        <f>2022!AA157</f>
        <v>206</v>
      </c>
      <c r="F169" s="567">
        <f>2022!AB157</f>
        <v>0</v>
      </c>
      <c r="G169" s="576">
        <f>2022!AC157</f>
        <v>0.17580072962215584</v>
      </c>
      <c r="H169" s="576">
        <f>2022!AD157</f>
        <v>0.70834191187658646</v>
      </c>
      <c r="I169" s="566">
        <f>2022!AE157</f>
        <v>0</v>
      </c>
      <c r="J169" s="531">
        <f t="shared" ref="J168:J231" si="1398">IF(K169&gt;0,K169/F169*100,0)</f>
        <v>0</v>
      </c>
      <c r="K169" s="568">
        <f>2022!AJ157</f>
        <v>0</v>
      </c>
      <c r="L169" s="568">
        <f>2022!AK157</f>
        <v>0</v>
      </c>
      <c r="M169" s="568"/>
      <c r="N169" s="568"/>
      <c r="O169" s="568"/>
      <c r="P169" s="568"/>
    </row>
    <row r="170" ht="78.75">
      <c r="A170" s="574">
        <v>135</v>
      </c>
      <c r="B170" s="64" t="s">
        <v>190</v>
      </c>
      <c r="C170" s="566">
        <f>2022!B158</f>
        <v>17.800000000000001</v>
      </c>
      <c r="D170" s="585"/>
      <c r="E170" s="585"/>
      <c r="F170" s="567">
        <f>2022!AB158</f>
        <v>0</v>
      </c>
      <c r="G170" s="586"/>
      <c r="H170" s="586"/>
      <c r="I170" s="566">
        <f>2022!AE158</f>
        <v>0</v>
      </c>
      <c r="J170" s="531">
        <f t="shared" si="1398"/>
        <v>0</v>
      </c>
      <c r="K170" s="568">
        <f>2022!AJ158</f>
        <v>0</v>
      </c>
      <c r="L170" s="568">
        <f>2022!AK158</f>
        <v>0</v>
      </c>
      <c r="M170" s="568"/>
      <c r="N170" s="568"/>
      <c r="O170" s="568"/>
      <c r="P170" s="568"/>
    </row>
    <row r="171" ht="78.75">
      <c r="A171" s="574">
        <v>136</v>
      </c>
      <c r="B171" s="64" t="s">
        <v>191</v>
      </c>
      <c r="C171" s="566">
        <f>2022!B159</f>
        <v>30.800000000000001</v>
      </c>
      <c r="D171" s="585"/>
      <c r="E171" s="585"/>
      <c r="F171" s="567">
        <f>2022!AB159</f>
        <v>0</v>
      </c>
      <c r="G171" s="586"/>
      <c r="H171" s="586"/>
      <c r="I171" s="566">
        <f>2022!AE159</f>
        <v>0</v>
      </c>
      <c r="J171" s="531">
        <f t="shared" si="1398"/>
        <v>0</v>
      </c>
      <c r="K171" s="568">
        <f>2022!AJ159</f>
        <v>0</v>
      </c>
      <c r="L171" s="568">
        <f>2022!AK159</f>
        <v>0</v>
      </c>
      <c r="M171" s="568"/>
      <c r="N171" s="568"/>
      <c r="O171" s="568"/>
      <c r="P171" s="568"/>
    </row>
    <row r="172" ht="78.75">
      <c r="A172" s="574">
        <v>137</v>
      </c>
      <c r="B172" s="64" t="s">
        <v>192</v>
      </c>
      <c r="C172" s="566">
        <f>2022!B160</f>
        <v>20.399999999999999</v>
      </c>
      <c r="D172" s="585"/>
      <c r="E172" s="585"/>
      <c r="F172" s="567">
        <f>2022!AB160</f>
        <v>0</v>
      </c>
      <c r="G172" s="586"/>
      <c r="H172" s="586"/>
      <c r="I172" s="566">
        <f>2022!AE160</f>
        <v>0</v>
      </c>
      <c r="J172" s="531">
        <f t="shared" si="1398"/>
        <v>0</v>
      </c>
      <c r="K172" s="568">
        <f>2022!AJ160</f>
        <v>0</v>
      </c>
      <c r="L172" s="568">
        <f>2022!AK160</f>
        <v>0</v>
      </c>
      <c r="M172" s="568"/>
      <c r="N172" s="568"/>
      <c r="O172" s="568"/>
      <c r="P172" s="568"/>
    </row>
    <row r="173" ht="78.75">
      <c r="A173" s="574">
        <v>138</v>
      </c>
      <c r="B173" s="64" t="s">
        <v>193</v>
      </c>
      <c r="C173" s="566">
        <f>2022!B161</f>
        <v>20.800000000000001</v>
      </c>
      <c r="D173" s="585"/>
      <c r="E173" s="585"/>
      <c r="F173" s="567">
        <f>2022!AB161</f>
        <v>0</v>
      </c>
      <c r="G173" s="586"/>
      <c r="H173" s="586"/>
      <c r="I173" s="566">
        <f>2022!AE161</f>
        <v>0</v>
      </c>
      <c r="J173" s="531">
        <f t="shared" si="1398"/>
        <v>0</v>
      </c>
      <c r="K173" s="568">
        <f>2022!AJ161</f>
        <v>0</v>
      </c>
      <c r="L173" s="568">
        <f>2022!AK161</f>
        <v>0</v>
      </c>
      <c r="M173" s="568"/>
      <c r="N173" s="568"/>
      <c r="O173" s="568"/>
      <c r="P173" s="568"/>
    </row>
    <row r="174" ht="78.75">
      <c r="A174" s="574">
        <v>139</v>
      </c>
      <c r="B174" s="64" t="s">
        <v>194</v>
      </c>
      <c r="C174" s="566">
        <f>2022!B162</f>
        <v>14.800000000000001</v>
      </c>
      <c r="D174" s="585"/>
      <c r="E174" s="585"/>
      <c r="F174" s="567">
        <f>2022!AB162</f>
        <v>0</v>
      </c>
      <c r="G174" s="586"/>
      <c r="H174" s="586"/>
      <c r="I174" s="566">
        <f>2022!AE162</f>
        <v>0</v>
      </c>
      <c r="J174" s="531">
        <f t="shared" si="1398"/>
        <v>0</v>
      </c>
      <c r="K174" s="568">
        <f>2022!AJ162</f>
        <v>0</v>
      </c>
      <c r="L174" s="568">
        <f>2022!AK162</f>
        <v>0</v>
      </c>
      <c r="M174" s="568"/>
      <c r="N174" s="568"/>
      <c r="O174" s="568"/>
      <c r="P174" s="568"/>
    </row>
    <row r="175" ht="78.75">
      <c r="A175" s="574">
        <v>140</v>
      </c>
      <c r="B175" s="64" t="s">
        <v>195</v>
      </c>
      <c r="C175" s="566">
        <f>2022!B163</f>
        <v>8.5999999999999996</v>
      </c>
      <c r="D175" s="585"/>
      <c r="E175" s="585"/>
      <c r="F175" s="567">
        <f>2022!AB163</f>
        <v>0</v>
      </c>
      <c r="G175" s="586"/>
      <c r="H175" s="586"/>
      <c r="I175" s="566">
        <f>2022!AE163</f>
        <v>0</v>
      </c>
      <c r="J175" s="531">
        <f t="shared" si="1398"/>
        <v>0</v>
      </c>
      <c r="K175" s="568">
        <f>2022!AJ163</f>
        <v>0</v>
      </c>
      <c r="L175" s="568">
        <f>2022!AK163</f>
        <v>0</v>
      </c>
      <c r="M175" s="568"/>
      <c r="N175" s="568"/>
      <c r="O175" s="568"/>
      <c r="P175" s="568"/>
    </row>
    <row r="176" ht="78.75">
      <c r="A176" s="574">
        <v>141</v>
      </c>
      <c r="B176" s="64" t="s">
        <v>196</v>
      </c>
      <c r="C176" s="566">
        <f>2022!B164</f>
        <v>8</v>
      </c>
      <c r="D176" s="585"/>
      <c r="E176" s="585"/>
      <c r="F176" s="567">
        <f>2022!AB164</f>
        <v>14</v>
      </c>
      <c r="G176" s="586"/>
      <c r="H176" s="586"/>
      <c r="I176" s="566">
        <f>2022!AE164</f>
        <v>1.75</v>
      </c>
      <c r="J176" s="531">
        <f t="shared" si="1398"/>
        <v>0</v>
      </c>
      <c r="K176" s="568">
        <f>2022!AJ164</f>
        <v>0</v>
      </c>
      <c r="L176" s="568">
        <f>2022!AK164</f>
        <v>0</v>
      </c>
      <c r="M176" s="568"/>
      <c r="N176" s="568"/>
      <c r="O176" s="568"/>
      <c r="P176" s="568"/>
    </row>
    <row r="177" ht="78.75">
      <c r="A177" s="574">
        <v>142</v>
      </c>
      <c r="B177" s="64" t="s">
        <v>197</v>
      </c>
      <c r="C177" s="566">
        <f>2022!B165</f>
        <v>30.800000000000001</v>
      </c>
      <c r="D177" s="585"/>
      <c r="E177" s="585"/>
      <c r="F177" s="567">
        <f>2022!AB165</f>
        <v>0</v>
      </c>
      <c r="G177" s="586"/>
      <c r="H177" s="586"/>
      <c r="I177" s="566">
        <f>2022!AE165</f>
        <v>0</v>
      </c>
      <c r="J177" s="531">
        <f t="shared" si="1398"/>
        <v>0</v>
      </c>
      <c r="K177" s="568">
        <f>2022!AJ165</f>
        <v>0</v>
      </c>
      <c r="L177" s="568">
        <f>2022!AK165</f>
        <v>0</v>
      </c>
      <c r="M177" s="568"/>
      <c r="N177" s="568"/>
      <c r="O177" s="568"/>
      <c r="P177" s="568"/>
    </row>
    <row r="178" ht="78.75">
      <c r="A178" s="574">
        <v>143</v>
      </c>
      <c r="B178" s="64" t="s">
        <v>198</v>
      </c>
      <c r="C178" s="566">
        <f>2022!B166</f>
        <v>37.25</v>
      </c>
      <c r="D178" s="585"/>
      <c r="E178" s="585"/>
      <c r="F178" s="567">
        <f>2022!AB166</f>
        <v>0</v>
      </c>
      <c r="G178" s="586"/>
      <c r="H178" s="586"/>
      <c r="I178" s="566">
        <f>2022!AE166</f>
        <v>0</v>
      </c>
      <c r="J178" s="531">
        <f t="shared" si="1398"/>
        <v>0</v>
      </c>
      <c r="K178" s="568">
        <f>2022!AJ166</f>
        <v>0</v>
      </c>
      <c r="L178" s="568">
        <f>2022!AK166</f>
        <v>0</v>
      </c>
      <c r="M178" s="568"/>
      <c r="N178" s="568"/>
      <c r="O178" s="568"/>
      <c r="P178" s="568"/>
    </row>
    <row r="179" ht="78.75">
      <c r="A179" s="574">
        <v>144</v>
      </c>
      <c r="B179" s="64" t="s">
        <v>199</v>
      </c>
      <c r="C179" s="566">
        <f>2022!B167</f>
        <v>24.34</v>
      </c>
      <c r="D179" s="585"/>
      <c r="E179" s="585"/>
      <c r="F179" s="567">
        <f>2022!AB167</f>
        <v>0</v>
      </c>
      <c r="G179" s="586"/>
      <c r="H179" s="586"/>
      <c r="I179" s="566">
        <f>2022!AE167</f>
        <v>0</v>
      </c>
      <c r="J179" s="531">
        <f t="shared" si="1398"/>
        <v>0</v>
      </c>
      <c r="K179" s="568">
        <f>2022!AJ167</f>
        <v>0</v>
      </c>
      <c r="L179" s="568">
        <f>2022!AK167</f>
        <v>0</v>
      </c>
      <c r="M179" s="568"/>
      <c r="N179" s="568"/>
      <c r="O179" s="568"/>
      <c r="P179" s="568"/>
    </row>
    <row r="180" ht="78.75">
      <c r="A180" s="562">
        <v>145</v>
      </c>
      <c r="B180" s="64" t="s">
        <v>200</v>
      </c>
      <c r="C180" s="566">
        <f>2022!B168</f>
        <v>30.800000000000001</v>
      </c>
      <c r="D180" s="577"/>
      <c r="E180" s="577"/>
      <c r="F180" s="567">
        <f>2022!AB168</f>
        <v>0</v>
      </c>
      <c r="G180" s="578"/>
      <c r="H180" s="578"/>
      <c r="I180" s="566">
        <f>2022!AE168</f>
        <v>0</v>
      </c>
      <c r="J180" s="531">
        <f t="shared" si="1398"/>
        <v>0</v>
      </c>
      <c r="K180" s="568">
        <f>2022!AJ168</f>
        <v>0</v>
      </c>
      <c r="L180" s="568">
        <f>2022!AK168</f>
        <v>0</v>
      </c>
      <c r="M180" s="579"/>
      <c r="N180" s="579"/>
      <c r="O180" s="579"/>
      <c r="P180" s="579"/>
    </row>
    <row r="181" ht="31.5">
      <c r="A181" s="561">
        <v>146</v>
      </c>
      <c r="B181" s="582" t="s">
        <v>337</v>
      </c>
      <c r="C181" s="566">
        <f>2022!B169</f>
        <v>1020.3</v>
      </c>
      <c r="D181" s="567">
        <f>2022!Z169</f>
        <v>5759.2783203125</v>
      </c>
      <c r="E181" s="567">
        <f>2022!AA169</f>
        <v>6794</v>
      </c>
      <c r="F181" s="567">
        <f>2022!AB169</f>
        <v>7020</v>
      </c>
      <c r="G181" s="566">
        <f>2022!AC169</f>
        <v>5.1606436561939963</v>
      </c>
      <c r="H181" s="566">
        <f>2022!AD169</f>
        <v>6.6585845321833483</v>
      </c>
      <c r="I181" s="566">
        <f>2022!AE169</f>
        <v>6.8803293149073808</v>
      </c>
      <c r="J181" s="531">
        <f t="shared" si="1398"/>
        <v>5</v>
      </c>
      <c r="K181" s="568">
        <f>2022!AJ169</f>
        <v>351</v>
      </c>
      <c r="L181" s="568">
        <f>2022!AK169</f>
        <v>263</v>
      </c>
      <c r="M181" s="568"/>
      <c r="N181" s="568"/>
      <c r="O181" s="568"/>
      <c r="P181" s="568"/>
    </row>
    <row r="182" ht="17.25" customHeight="1">
      <c r="A182" s="562"/>
      <c r="B182" s="122" t="s">
        <v>201</v>
      </c>
      <c r="C182" s="571"/>
      <c r="D182" s="570"/>
      <c r="E182" s="570"/>
      <c r="F182" s="570"/>
      <c r="G182" s="571"/>
      <c r="H182" s="571"/>
      <c r="I182" s="571"/>
      <c r="J182" s="584"/>
      <c r="K182" s="581"/>
      <c r="L182" s="581"/>
      <c r="M182" s="563"/>
      <c r="N182" s="563"/>
      <c r="O182" s="563"/>
      <c r="P182" s="589"/>
    </row>
    <row r="183" ht="63">
      <c r="A183" s="561">
        <v>147</v>
      </c>
      <c r="B183" s="582" t="s">
        <v>202</v>
      </c>
      <c r="C183" s="566">
        <f>2022!B171</f>
        <v>538.20000000000005</v>
      </c>
      <c r="D183" s="567">
        <f>2022!Z171</f>
        <v>1821.632568359375</v>
      </c>
      <c r="E183" s="567">
        <f>2022!AA171</f>
        <v>1671</v>
      </c>
      <c r="F183" s="567">
        <f>2022!AB171</f>
        <v>3087</v>
      </c>
      <c r="G183" s="566">
        <f>2022!AC171</f>
        <v>3.3846758213350641</v>
      </c>
      <c r="H183" s="566">
        <f>2022!AD171</f>
        <v>3.1047936865471693</v>
      </c>
      <c r="I183" s="566">
        <f>2022!AE171</f>
        <v>5.735785953177257</v>
      </c>
      <c r="J183" s="531">
        <f t="shared" si="1398"/>
        <v>4.9886621315192743</v>
      </c>
      <c r="K183" s="568">
        <f>2022!AJ171</f>
        <v>154</v>
      </c>
      <c r="L183" s="568">
        <f>2022!AK171</f>
        <v>115</v>
      </c>
      <c r="M183" s="568"/>
      <c r="N183" s="568"/>
      <c r="O183" s="568"/>
      <c r="P183" s="568"/>
    </row>
    <row r="184" ht="15.75">
      <c r="A184" s="561"/>
      <c r="B184" s="122" t="s">
        <v>203</v>
      </c>
      <c r="C184" s="571"/>
      <c r="D184" s="570"/>
      <c r="E184" s="570"/>
      <c r="F184" s="570"/>
      <c r="G184" s="571"/>
      <c r="H184" s="571"/>
      <c r="I184" s="571"/>
      <c r="J184" s="531"/>
      <c r="K184" s="581"/>
      <c r="L184" s="581"/>
      <c r="M184" s="568"/>
      <c r="N184" s="568"/>
      <c r="O184" s="568"/>
      <c r="P184" s="568"/>
    </row>
    <row r="185" ht="47.25">
      <c r="A185" s="561">
        <v>148</v>
      </c>
      <c r="B185" s="582" t="s">
        <v>204</v>
      </c>
      <c r="C185" s="587">
        <f>2022!B173</f>
        <v>133.66200000000001</v>
      </c>
      <c r="D185" s="567">
        <f>2022!Z173</f>
        <v>952.1085205078125</v>
      </c>
      <c r="E185" s="567">
        <f>2022!AA173</f>
        <v>411</v>
      </c>
      <c r="F185" s="567">
        <f>2022!AB173</f>
        <v>729</v>
      </c>
      <c r="G185" s="566">
        <f>2022!AC173</f>
        <v>0.4290325164175075</v>
      </c>
      <c r="H185" s="566">
        <f>2022!AD173</f>
        <v>3.0749058702144842</v>
      </c>
      <c r="I185" s="566">
        <f>2022!AE173</f>
        <v>5.4540557525699151</v>
      </c>
      <c r="J185" s="531">
        <f t="shared" si="1398"/>
        <v>4.9382716049382713</v>
      </c>
      <c r="K185" s="568">
        <f>2022!AJ173</f>
        <v>36</v>
      </c>
      <c r="L185" s="568">
        <f>2022!AK173</f>
        <v>27</v>
      </c>
      <c r="M185" s="568"/>
      <c r="N185" s="568"/>
      <c r="O185" s="568"/>
      <c r="P185" s="568"/>
    </row>
    <row r="186" ht="47.25">
      <c r="A186" s="561">
        <v>149</v>
      </c>
      <c r="B186" s="582" t="s">
        <v>205</v>
      </c>
      <c r="C186" s="587">
        <f>2022!B174</f>
        <v>868.12699999999995</v>
      </c>
      <c r="D186" s="567">
        <f>2022!Z174</f>
        <v>0</v>
      </c>
      <c r="E186" s="567">
        <f>2022!AA174</f>
        <v>631</v>
      </c>
      <c r="F186" s="567">
        <f>2022!AB174</f>
        <v>1119</v>
      </c>
      <c r="G186" s="566">
        <f>2022!AC174</f>
        <v>0</v>
      </c>
      <c r="H186" s="566">
        <f>2022!AD174</f>
        <v>0.72685216530261099</v>
      </c>
      <c r="I186" s="566">
        <f>2022!AE174</f>
        <v>1.288981911632745</v>
      </c>
      <c r="J186" s="531">
        <f t="shared" si="1398"/>
        <v>4.9151027703306527</v>
      </c>
      <c r="K186" s="568">
        <f>2022!AJ174</f>
        <v>55</v>
      </c>
      <c r="L186" s="568">
        <f>2022!AK174</f>
        <v>41</v>
      </c>
      <c r="M186" s="568"/>
      <c r="N186" s="568"/>
      <c r="O186" s="568"/>
      <c r="P186" s="568"/>
    </row>
    <row r="187" ht="48.75" customHeight="1">
      <c r="A187" s="561">
        <v>150</v>
      </c>
      <c r="B187" s="582" t="s">
        <v>206</v>
      </c>
      <c r="C187" s="587">
        <f>2022!B175</f>
        <v>1249.8789999999999</v>
      </c>
      <c r="D187" s="567">
        <f>2022!Z175</f>
        <v>0</v>
      </c>
      <c r="E187" s="567">
        <f>2022!AA175</f>
        <v>930</v>
      </c>
      <c r="F187" s="567">
        <f>2022!AB175</f>
        <v>1762</v>
      </c>
      <c r="G187" s="566">
        <f>2022!AC175</f>
        <v>0</v>
      </c>
      <c r="H187" s="566">
        <f>2022!AD175</f>
        <v>0.74407179130173884</v>
      </c>
      <c r="I187" s="566">
        <f>2022!AE175</f>
        <v>1.4097364624895692</v>
      </c>
      <c r="J187" s="531">
        <f t="shared" si="1398"/>
        <v>4.994324631101021</v>
      </c>
      <c r="K187" s="568">
        <f>2022!AJ175</f>
        <v>88</v>
      </c>
      <c r="L187" s="568">
        <f>2022!AK175</f>
        <v>66</v>
      </c>
      <c r="M187" s="568"/>
      <c r="N187" s="568"/>
      <c r="O187" s="568"/>
      <c r="P187" s="568"/>
    </row>
    <row r="188" ht="63">
      <c r="A188" s="561">
        <v>151</v>
      </c>
      <c r="B188" s="582" t="s">
        <v>209</v>
      </c>
      <c r="C188" s="566">
        <f>2022!B176</f>
        <v>387.89999999999998</v>
      </c>
      <c r="D188" s="567">
        <f>2022!Z176</f>
        <v>8.9918289184570313</v>
      </c>
      <c r="E188" s="567">
        <f>2022!AA176</f>
        <v>58</v>
      </c>
      <c r="F188" s="567">
        <f>2022!AB176</f>
        <v>31</v>
      </c>
      <c r="G188" s="566">
        <f>2022!AC176</f>
        <v>2.318371903852845e-002</v>
      </c>
      <c r="H188" s="566">
        <f>2022!AD176</f>
        <v>0.14954196996309968</v>
      </c>
      <c r="I188" s="566">
        <f>2022!AE176</f>
        <v>7.9917504511472032e-002</v>
      </c>
      <c r="J188" s="531">
        <f t="shared" si="1398"/>
        <v>0</v>
      </c>
      <c r="K188" s="568">
        <f>2022!AJ176</f>
        <v>0</v>
      </c>
      <c r="L188" s="568">
        <f>2022!AK176</f>
        <v>0</v>
      </c>
      <c r="M188" s="568"/>
      <c r="N188" s="568"/>
      <c r="O188" s="568"/>
      <c r="P188" s="568"/>
    </row>
    <row r="189" ht="31.5">
      <c r="A189" s="561">
        <v>152</v>
      </c>
      <c r="B189" s="582" t="s">
        <v>210</v>
      </c>
      <c r="C189" s="566">
        <f>2022!B177</f>
        <v>1.93400001525878</v>
      </c>
      <c r="D189" s="567">
        <f>2022!Z177</f>
        <v>0</v>
      </c>
      <c r="E189" s="567">
        <f>2022!AA177</f>
        <v>0</v>
      </c>
      <c r="F189" s="567">
        <f>2022!AB177</f>
        <v>0</v>
      </c>
      <c r="G189" s="566">
        <f>2022!AC177</f>
        <v>0</v>
      </c>
      <c r="H189" s="566">
        <f>2022!AD177</f>
        <v>0</v>
      </c>
      <c r="I189" s="566">
        <f>2022!AE177</f>
        <v>0</v>
      </c>
      <c r="J189" s="531">
        <f t="shared" si="1398"/>
        <v>0</v>
      </c>
      <c r="K189" s="568">
        <f>2022!AJ177</f>
        <v>0</v>
      </c>
      <c r="L189" s="568">
        <f>2022!AK177</f>
        <v>0</v>
      </c>
      <c r="M189" s="579"/>
      <c r="N189" s="579"/>
      <c r="O189" s="579"/>
      <c r="P189" s="579"/>
    </row>
    <row r="190" ht="47.25">
      <c r="A190" s="561">
        <v>153</v>
      </c>
      <c r="B190" s="582" t="s">
        <v>338</v>
      </c>
      <c r="C190" s="587">
        <f>2022!B178</f>
        <v>103.86014</v>
      </c>
      <c r="D190" s="567">
        <f>2022!Z178</f>
        <v>0</v>
      </c>
      <c r="E190" s="567">
        <f>2022!AA178</f>
        <v>0</v>
      </c>
      <c r="F190" s="567">
        <f>2022!AB178</f>
        <v>44</v>
      </c>
      <c r="G190" s="566">
        <f>2022!AC178</f>
        <v>0</v>
      </c>
      <c r="H190" s="566">
        <f>2022!AD178</f>
        <v>0</v>
      </c>
      <c r="I190" s="566">
        <f>2022!AE178</f>
        <v>0.42364664634574917</v>
      </c>
      <c r="J190" s="531">
        <f t="shared" si="1398"/>
        <v>4.5454545454545459</v>
      </c>
      <c r="K190" s="568">
        <f>2022!AJ178</f>
        <v>2</v>
      </c>
      <c r="L190" s="568">
        <f>2022!AK178</f>
        <v>1</v>
      </c>
      <c r="M190" s="568"/>
      <c r="N190" s="568"/>
      <c r="O190" s="568"/>
      <c r="P190" s="568"/>
    </row>
    <row r="191" ht="47.25">
      <c r="A191" s="561">
        <v>154</v>
      </c>
      <c r="B191" s="582" t="s">
        <v>339</v>
      </c>
      <c r="C191" s="566">
        <f>2022!B179</f>
        <v>385.73099999999999</v>
      </c>
      <c r="D191" s="567">
        <f>2022!Z179</f>
        <v>225.81440734863281</v>
      </c>
      <c r="E191" s="567">
        <f>2022!AA179</f>
        <v>255</v>
      </c>
      <c r="F191" s="567">
        <f>2022!AB179</f>
        <v>280</v>
      </c>
      <c r="G191" s="566">
        <f>2022!AC179</f>
        <v>0.57234134795741176</v>
      </c>
      <c r="H191" s="566">
        <f>2022!AD179</f>
        <v>0.64631413665211224</v>
      </c>
      <c r="I191" s="566">
        <f>2022!AE179</f>
        <v>0.72589447049887101</v>
      </c>
      <c r="J191" s="531">
        <f t="shared" si="1398"/>
        <v>5</v>
      </c>
      <c r="K191" s="568">
        <f>2022!AJ179</f>
        <v>14</v>
      </c>
      <c r="L191" s="568">
        <f>2022!AK179</f>
        <v>10</v>
      </c>
      <c r="M191" s="568"/>
      <c r="N191" s="568"/>
      <c r="O191" s="568"/>
      <c r="P191" s="568"/>
    </row>
    <row r="192" ht="31.5">
      <c r="A192" s="561">
        <v>155</v>
      </c>
      <c r="B192" s="152" t="s">
        <v>444</v>
      </c>
      <c r="C192" s="566">
        <f>2022!B180</f>
        <v>16.981999999999999</v>
      </c>
      <c r="D192" s="567">
        <f>2022!Z180</f>
        <v>0</v>
      </c>
      <c r="E192" s="567">
        <f>2022!AA180</f>
        <v>0</v>
      </c>
      <c r="F192" s="567">
        <f>2022!AB180</f>
        <v>0</v>
      </c>
      <c r="G192" s="566">
        <f>2022!AC180</f>
        <v>0</v>
      </c>
      <c r="H192" s="566">
        <f>2022!AD180</f>
        <v>0</v>
      </c>
      <c r="I192" s="566">
        <f>2022!AE180</f>
        <v>0</v>
      </c>
      <c r="J192" s="531">
        <f t="shared" si="1398"/>
        <v>0</v>
      </c>
      <c r="K192" s="568">
        <f>2022!AJ180</f>
        <v>0</v>
      </c>
      <c r="L192" s="568">
        <f>2022!AK180</f>
        <v>0</v>
      </c>
      <c r="M192" s="568"/>
      <c r="N192" s="568"/>
      <c r="O192" s="568"/>
      <c r="P192" s="568"/>
    </row>
    <row r="193" ht="47.25">
      <c r="A193" s="561">
        <v>156</v>
      </c>
      <c r="B193" s="152" t="s">
        <v>445</v>
      </c>
      <c r="C193" s="566">
        <f>2022!B181</f>
        <v>114.56699999999999</v>
      </c>
      <c r="D193" s="567">
        <f>2022!Z181</f>
        <v>0</v>
      </c>
      <c r="E193" s="567">
        <f>2022!AA181</f>
        <v>0</v>
      </c>
      <c r="F193" s="567">
        <f>2022!AB181</f>
        <v>0</v>
      </c>
      <c r="G193" s="566">
        <f>2022!AC181</f>
        <v>0</v>
      </c>
      <c r="H193" s="566">
        <f>2022!AD181</f>
        <v>0</v>
      </c>
      <c r="I193" s="566">
        <f>2022!AE181</f>
        <v>0</v>
      </c>
      <c r="J193" s="531">
        <f t="shared" si="1398"/>
        <v>0</v>
      </c>
      <c r="K193" s="568">
        <f>2022!AJ181</f>
        <v>0</v>
      </c>
      <c r="L193" s="568">
        <f>2022!AK181</f>
        <v>0</v>
      </c>
      <c r="M193" s="568"/>
      <c r="N193" s="568"/>
      <c r="O193" s="568"/>
      <c r="P193" s="568"/>
    </row>
    <row r="194" ht="47.25">
      <c r="A194" s="561">
        <v>157</v>
      </c>
      <c r="B194" s="152" t="s">
        <v>446</v>
      </c>
      <c r="C194" s="566">
        <f>2022!B182</f>
        <v>15.319000000000001</v>
      </c>
      <c r="D194" s="567">
        <f>2022!Z182</f>
        <v>0</v>
      </c>
      <c r="E194" s="567">
        <f>2022!AA182</f>
        <v>0</v>
      </c>
      <c r="F194" s="567">
        <f>2022!AB182</f>
        <v>0</v>
      </c>
      <c r="G194" s="566">
        <f>2022!AC182</f>
        <v>0</v>
      </c>
      <c r="H194" s="566">
        <f>2022!AD182</f>
        <v>0</v>
      </c>
      <c r="I194" s="566">
        <f>2022!AE182</f>
        <v>0</v>
      </c>
      <c r="J194" s="531">
        <f t="shared" si="1398"/>
        <v>0</v>
      </c>
      <c r="K194" s="568">
        <f>2022!AJ182</f>
        <v>0</v>
      </c>
      <c r="L194" s="568">
        <f>2022!AK182</f>
        <v>0</v>
      </c>
      <c r="M194" s="568"/>
      <c r="N194" s="568"/>
      <c r="O194" s="568"/>
      <c r="P194" s="568"/>
    </row>
    <row r="195" ht="47.25">
      <c r="A195" s="561">
        <v>158</v>
      </c>
      <c r="B195" s="152" t="s">
        <v>447</v>
      </c>
      <c r="C195" s="566">
        <f>2022!B183</f>
        <v>8.5980000000000008</v>
      </c>
      <c r="D195" s="567">
        <f>2022!Z183</f>
        <v>0</v>
      </c>
      <c r="E195" s="567">
        <f>2022!AA183</f>
        <v>0</v>
      </c>
      <c r="F195" s="567">
        <f>2022!AB183</f>
        <v>0</v>
      </c>
      <c r="G195" s="566">
        <f>2022!AC183</f>
        <v>0</v>
      </c>
      <c r="H195" s="566">
        <f>2022!AD183</f>
        <v>0</v>
      </c>
      <c r="I195" s="566">
        <f>2022!AE183</f>
        <v>0</v>
      </c>
      <c r="J195" s="531">
        <f t="shared" si="1398"/>
        <v>0</v>
      </c>
      <c r="K195" s="568">
        <f>2022!AJ183</f>
        <v>0</v>
      </c>
      <c r="L195" s="568">
        <f>2022!AK183</f>
        <v>0</v>
      </c>
      <c r="M195" s="568"/>
      <c r="N195" s="568"/>
      <c r="O195" s="568"/>
      <c r="P195" s="568"/>
    </row>
    <row r="196" ht="31.5">
      <c r="A196" s="561">
        <v>159</v>
      </c>
      <c r="B196" s="152" t="s">
        <v>448</v>
      </c>
      <c r="C196" s="566">
        <f>2022!B184</f>
        <v>13.641</v>
      </c>
      <c r="D196" s="567">
        <f>2022!Z184</f>
        <v>0</v>
      </c>
      <c r="E196" s="567">
        <f>2022!AA184</f>
        <v>0</v>
      </c>
      <c r="F196" s="567">
        <f>2022!AB184</f>
        <v>0</v>
      </c>
      <c r="G196" s="566">
        <f>2022!AC184</f>
        <v>0</v>
      </c>
      <c r="H196" s="566">
        <f>2022!AD184</f>
        <v>0</v>
      </c>
      <c r="I196" s="566">
        <f>2022!AE184</f>
        <v>0</v>
      </c>
      <c r="J196" s="531">
        <f t="shared" si="1398"/>
        <v>0</v>
      </c>
      <c r="K196" s="568">
        <f>2022!AJ184</f>
        <v>0</v>
      </c>
      <c r="L196" s="568">
        <f>2022!AK184</f>
        <v>0</v>
      </c>
      <c r="M196" s="568"/>
      <c r="N196" s="568"/>
      <c r="O196" s="568"/>
      <c r="P196" s="568"/>
    </row>
    <row r="197" ht="34.5" customHeight="1">
      <c r="A197" s="561">
        <v>160</v>
      </c>
      <c r="B197" s="582" t="s">
        <v>217</v>
      </c>
      <c r="C197" s="566">
        <f>2022!B185</f>
        <v>52</v>
      </c>
      <c r="D197" s="567">
        <f>2022!Z185</f>
        <v>0</v>
      </c>
      <c r="E197" s="567">
        <f>2022!AA185</f>
        <v>0</v>
      </c>
      <c r="F197" s="567">
        <f>2022!AB185</f>
        <v>0</v>
      </c>
      <c r="G197" s="566">
        <f>2022!AC185</f>
        <v>0</v>
      </c>
      <c r="H197" s="566">
        <f>2022!AD185</f>
        <v>0</v>
      </c>
      <c r="I197" s="566">
        <f>2022!AE185</f>
        <v>0</v>
      </c>
      <c r="J197" s="531">
        <f t="shared" si="1398"/>
        <v>0</v>
      </c>
      <c r="K197" s="568">
        <f>2022!AJ185</f>
        <v>0</v>
      </c>
      <c r="L197" s="568">
        <f>2022!AK185</f>
        <v>0</v>
      </c>
      <c r="M197" s="568"/>
      <c r="N197" s="568"/>
      <c r="O197" s="568"/>
      <c r="P197" s="568"/>
    </row>
    <row r="198" ht="30.75" customHeight="1">
      <c r="A198" s="561">
        <v>161</v>
      </c>
      <c r="B198" s="582" t="s">
        <v>222</v>
      </c>
      <c r="C198" s="566">
        <f>2022!B186</f>
        <v>52.700000000000003</v>
      </c>
      <c r="D198" s="567">
        <f>2022!Z186</f>
        <v>0</v>
      </c>
      <c r="E198" s="567">
        <f>2022!AA186</f>
        <v>0</v>
      </c>
      <c r="F198" s="567">
        <f>2022!AB186</f>
        <v>0</v>
      </c>
      <c r="G198" s="566">
        <f>2022!AC186</f>
        <v>0</v>
      </c>
      <c r="H198" s="566">
        <f>2022!AD186</f>
        <v>0</v>
      </c>
      <c r="I198" s="566">
        <f>2022!AE186</f>
        <v>0</v>
      </c>
      <c r="J198" s="531">
        <f t="shared" si="1398"/>
        <v>0</v>
      </c>
      <c r="K198" s="568">
        <f>2022!AJ186</f>
        <v>0</v>
      </c>
      <c r="L198" s="568">
        <f>2022!AK186</f>
        <v>0</v>
      </c>
      <c r="M198" s="568"/>
      <c r="N198" s="568"/>
      <c r="O198" s="568"/>
      <c r="P198" s="568"/>
    </row>
    <row r="199" ht="31.5" customHeight="1">
      <c r="A199" s="562">
        <v>162</v>
      </c>
      <c r="B199" s="582" t="s">
        <v>221</v>
      </c>
      <c r="C199" s="566">
        <f>2022!B187</f>
        <v>34.100000000000001</v>
      </c>
      <c r="D199" s="567">
        <f>2022!Z187</f>
        <v>0</v>
      </c>
      <c r="E199" s="567">
        <f>2022!AA187</f>
        <v>0</v>
      </c>
      <c r="F199" s="567">
        <f>2022!AB187</f>
        <v>0</v>
      </c>
      <c r="G199" s="566">
        <f>2022!AC187</f>
        <v>0</v>
      </c>
      <c r="H199" s="566">
        <f>2022!AD187</f>
        <v>0</v>
      </c>
      <c r="I199" s="566">
        <f>2022!AE187</f>
        <v>0</v>
      </c>
      <c r="J199" s="531">
        <f t="shared" si="1398"/>
        <v>0</v>
      </c>
      <c r="K199" s="568">
        <f>2022!AJ187</f>
        <v>0</v>
      </c>
      <c r="L199" s="568">
        <f>2022!AK187</f>
        <v>0</v>
      </c>
      <c r="M199" s="579"/>
      <c r="N199" s="579"/>
      <c r="O199" s="579"/>
      <c r="P199" s="579"/>
    </row>
    <row r="200" ht="33" customHeight="1">
      <c r="A200" s="561">
        <v>163</v>
      </c>
      <c r="B200" s="582" t="s">
        <v>218</v>
      </c>
      <c r="C200" s="566">
        <f>2022!B188</f>
        <v>18.399999999999999</v>
      </c>
      <c r="D200" s="567">
        <f>2022!Z188</f>
        <v>0</v>
      </c>
      <c r="E200" s="567">
        <f>2022!AA188</f>
        <v>0</v>
      </c>
      <c r="F200" s="567">
        <f>2022!AB188</f>
        <v>0</v>
      </c>
      <c r="G200" s="566">
        <f>2022!AC188</f>
        <v>0</v>
      </c>
      <c r="H200" s="566">
        <f>2022!AD188</f>
        <v>0</v>
      </c>
      <c r="I200" s="566">
        <f>2022!AE188</f>
        <v>0</v>
      </c>
      <c r="J200" s="531">
        <f t="shared" si="1398"/>
        <v>0</v>
      </c>
      <c r="K200" s="568">
        <f>2022!AJ188</f>
        <v>0</v>
      </c>
      <c r="L200" s="568">
        <f>2022!AK188</f>
        <v>0</v>
      </c>
      <c r="M200" s="568"/>
      <c r="N200" s="568"/>
      <c r="O200" s="568"/>
      <c r="P200" s="568"/>
    </row>
    <row r="201" ht="47.25">
      <c r="A201" s="561">
        <v>164</v>
      </c>
      <c r="B201" s="582" t="s">
        <v>220</v>
      </c>
      <c r="C201" s="566">
        <f>2022!B189</f>
        <v>48.5</v>
      </c>
      <c r="D201" s="567">
        <f>2022!Z189</f>
        <v>0</v>
      </c>
      <c r="E201" s="567">
        <f>2022!AA189</f>
        <v>0</v>
      </c>
      <c r="F201" s="567">
        <f>2022!AB189</f>
        <v>0</v>
      </c>
      <c r="G201" s="566">
        <f>2022!AC189</f>
        <v>0</v>
      </c>
      <c r="H201" s="566">
        <f>2022!AD189</f>
        <v>0</v>
      </c>
      <c r="I201" s="566">
        <f>2022!AE189</f>
        <v>0</v>
      </c>
      <c r="J201" s="531">
        <f t="shared" si="1398"/>
        <v>0</v>
      </c>
      <c r="K201" s="568">
        <f>2022!AJ189</f>
        <v>0</v>
      </c>
      <c r="L201" s="568">
        <f>2022!AK189</f>
        <v>0</v>
      </c>
      <c r="M201" s="568"/>
      <c r="N201" s="568"/>
      <c r="O201" s="568"/>
      <c r="P201" s="568"/>
    </row>
    <row r="202" ht="47.25">
      <c r="A202" s="562">
        <v>165</v>
      </c>
      <c r="B202" s="582" t="s">
        <v>219</v>
      </c>
      <c r="C202" s="566">
        <f>2022!B190</f>
        <v>45.700000000000003</v>
      </c>
      <c r="D202" s="567">
        <f>2022!Z190</f>
        <v>0</v>
      </c>
      <c r="E202" s="567">
        <f>2022!AA190</f>
        <v>0</v>
      </c>
      <c r="F202" s="567">
        <f>2022!AB190</f>
        <v>0</v>
      </c>
      <c r="G202" s="566">
        <f>2022!AC190</f>
        <v>0</v>
      </c>
      <c r="H202" s="566">
        <f>2022!AD190</f>
        <v>0</v>
      </c>
      <c r="I202" s="566">
        <f>2022!AE190</f>
        <v>0</v>
      </c>
      <c r="J202" s="531">
        <f t="shared" si="1398"/>
        <v>0</v>
      </c>
      <c r="K202" s="568">
        <f>2022!AJ190</f>
        <v>0</v>
      </c>
      <c r="L202" s="568">
        <f>2022!AK190</f>
        <v>0</v>
      </c>
      <c r="M202" s="579"/>
      <c r="N202" s="579"/>
      <c r="O202" s="579"/>
      <c r="P202" s="579"/>
    </row>
    <row r="203" ht="50.25" customHeight="1">
      <c r="A203" s="561">
        <v>166</v>
      </c>
      <c r="B203" s="582" t="s">
        <v>208</v>
      </c>
      <c r="C203" s="566">
        <f>2022!B191</f>
        <v>85.331000000000003</v>
      </c>
      <c r="D203" s="567">
        <f>2022!Z191</f>
        <v>36.054084777832031</v>
      </c>
      <c r="E203" s="567">
        <f>2022!AA191</f>
        <v>39</v>
      </c>
      <c r="F203" s="567">
        <f>2022!AB191</f>
        <v>42</v>
      </c>
      <c r="G203" s="566">
        <f>2022!AC191</f>
        <v>0.42252035293470741</v>
      </c>
      <c r="H203" s="566">
        <f>2022!AD191</f>
        <v>0.45704374042481094</v>
      </c>
      <c r="I203" s="566">
        <f>2022!AE191</f>
        <v>0.49220095861996227</v>
      </c>
      <c r="J203" s="531">
        <f t="shared" si="1398"/>
        <v>4.7619047619047619</v>
      </c>
      <c r="K203" s="568">
        <f>2022!AJ191</f>
        <v>2</v>
      </c>
      <c r="L203" s="568">
        <f>2022!AK191</f>
        <v>1</v>
      </c>
      <c r="M203" s="568"/>
      <c r="N203" s="568"/>
      <c r="O203" s="568"/>
      <c r="P203" s="568"/>
    </row>
    <row r="204" ht="15.75">
      <c r="A204" s="561"/>
      <c r="B204" s="122" t="s">
        <v>223</v>
      </c>
      <c r="C204" s="571"/>
      <c r="D204" s="570"/>
      <c r="E204" s="570"/>
      <c r="F204" s="570"/>
      <c r="G204" s="571"/>
      <c r="H204" s="571"/>
      <c r="I204" s="571"/>
      <c r="J204" s="531"/>
      <c r="K204" s="581"/>
      <c r="L204" s="581"/>
      <c r="M204" s="568"/>
      <c r="N204" s="568"/>
      <c r="O204" s="568"/>
      <c r="P204" s="568"/>
    </row>
    <row r="205" ht="63">
      <c r="A205" s="561">
        <v>167</v>
      </c>
      <c r="B205" s="582" t="s">
        <v>224</v>
      </c>
      <c r="C205" s="587">
        <f>2022!B193</f>
        <v>3221.3000000000002</v>
      </c>
      <c r="D205" s="567">
        <f>2022!Z193</f>
        <v>2760.231201171875</v>
      </c>
      <c r="E205" s="567">
        <f>2022!AA193</f>
        <v>4106</v>
      </c>
      <c r="F205" s="567">
        <f>2022!AB193</f>
        <v>4199</v>
      </c>
      <c r="G205" s="566">
        <f>2022!AC193</f>
        <v>0.86552040282474618</v>
      </c>
      <c r="H205" s="566">
        <f>2022!AD193</f>
        <v>1.2875105434970833</v>
      </c>
      <c r="I205" s="566">
        <f>2022!AE193</f>
        <v>1.3035110048738086</v>
      </c>
      <c r="J205" s="531">
        <f t="shared" si="1398"/>
        <v>4.9773755656108598</v>
      </c>
      <c r="K205" s="568">
        <f>2022!AJ193</f>
        <v>209</v>
      </c>
      <c r="L205" s="568">
        <f>2022!AK193</f>
        <v>156</v>
      </c>
      <c r="M205" s="568"/>
      <c r="N205" s="568"/>
      <c r="O205" s="568"/>
      <c r="P205" s="568"/>
    </row>
    <row r="206" ht="17.25" customHeight="1">
      <c r="A206" s="562">
        <v>168</v>
      </c>
      <c r="B206" s="580" t="s">
        <v>293</v>
      </c>
      <c r="C206" s="566">
        <f>2022!B194</f>
        <v>0</v>
      </c>
      <c r="D206" s="567">
        <f>2022!Z194</f>
        <v>0</v>
      </c>
      <c r="E206" s="567">
        <f>2022!AA194</f>
        <v>0</v>
      </c>
      <c r="F206" s="567">
        <f>2022!AB194</f>
        <v>0</v>
      </c>
      <c r="G206" s="566">
        <f>2022!AC194</f>
        <v>0</v>
      </c>
      <c r="H206" s="566">
        <f>2022!AD194</f>
        <v>0</v>
      </c>
      <c r="I206" s="566">
        <f>2022!AE194</f>
        <v>0</v>
      </c>
      <c r="J206" s="584"/>
      <c r="K206" s="568">
        <f>2022!AJ194</f>
        <v>0</v>
      </c>
      <c r="L206" s="568">
        <f>2022!AK194</f>
        <v>0</v>
      </c>
      <c r="M206" s="563"/>
      <c r="N206" s="563"/>
      <c r="O206" s="563"/>
      <c r="P206" s="589"/>
    </row>
    <row r="207" ht="15.75">
      <c r="A207" s="561"/>
      <c r="B207" s="122" t="s">
        <v>225</v>
      </c>
      <c r="C207" s="571"/>
      <c r="D207" s="570"/>
      <c r="E207" s="570"/>
      <c r="F207" s="570"/>
      <c r="G207" s="571"/>
      <c r="H207" s="571"/>
      <c r="I207" s="571"/>
      <c r="J207" s="531"/>
      <c r="K207" s="581"/>
      <c r="L207" s="581"/>
      <c r="M207" s="568"/>
      <c r="N207" s="568"/>
      <c r="O207" s="568"/>
      <c r="P207" s="568"/>
    </row>
    <row r="208" ht="52.5" customHeight="1">
      <c r="A208" s="561">
        <v>169</v>
      </c>
      <c r="B208" s="582" t="s">
        <v>341</v>
      </c>
      <c r="C208" s="566">
        <f>2022!B196</f>
        <v>307.60000000000002</v>
      </c>
      <c r="D208" s="567">
        <f>2022!Z196</f>
        <v>402.34326171875</v>
      </c>
      <c r="E208" s="567">
        <f>2022!AA196</f>
        <v>820</v>
      </c>
      <c r="F208" s="567">
        <f>2022!AB196</f>
        <v>790</v>
      </c>
      <c r="G208" s="566">
        <f>2022!AC196</f>
        <v>1.2696221819750988</v>
      </c>
      <c r="H208" s="566">
        <f>2022!AD196</f>
        <v>2.5871340970662486</v>
      </c>
      <c r="I208" s="566">
        <f>2022!AE196</f>
        <v>2.5682704811443431</v>
      </c>
      <c r="J208" s="531">
        <f t="shared" si="1398"/>
        <v>4.9367088607594933</v>
      </c>
      <c r="K208" s="568">
        <f>2022!AJ196</f>
        <v>39</v>
      </c>
      <c r="L208" s="568">
        <f>2022!AK196</f>
        <v>29</v>
      </c>
      <c r="M208" s="568"/>
      <c r="N208" s="568"/>
      <c r="O208" s="568"/>
      <c r="P208" s="568"/>
    </row>
    <row r="209" ht="47.25">
      <c r="A209" s="561">
        <v>170</v>
      </c>
      <c r="B209" s="582" t="s">
        <v>342</v>
      </c>
      <c r="C209" s="587">
        <f>2022!B197</f>
        <v>986.79999999999995</v>
      </c>
      <c r="D209" s="567">
        <f>2022!Z197</f>
        <v>4062.522216796875</v>
      </c>
      <c r="E209" s="567">
        <f>2022!AA197</f>
        <v>4931</v>
      </c>
      <c r="F209" s="567">
        <f>2022!AB197</f>
        <v>5132</v>
      </c>
      <c r="G209" s="566">
        <f>2022!AC197</f>
        <v>4.1166061909435534</v>
      </c>
      <c r="H209" s="566">
        <f>2022!AD197</f>
        <v>4.9966459367568801</v>
      </c>
      <c r="I209" s="566">
        <f>2022!AE197</f>
        <v>5.20064856100527</v>
      </c>
      <c r="J209" s="531">
        <f t="shared" si="1398"/>
        <v>4.9883086515978174</v>
      </c>
      <c r="K209" s="568">
        <f>2022!AJ197</f>
        <v>256</v>
      </c>
      <c r="L209" s="568">
        <f>2022!AK197</f>
        <v>192</v>
      </c>
      <c r="M209" s="568"/>
      <c r="N209" s="568"/>
      <c r="O209" s="568"/>
      <c r="P209" s="568"/>
    </row>
    <row r="210" ht="47.25">
      <c r="A210" s="561">
        <v>171</v>
      </c>
      <c r="B210" s="582" t="s">
        <v>343</v>
      </c>
      <c r="C210" s="587">
        <f>2022!B198</f>
        <v>600.10000000000002</v>
      </c>
      <c r="D210" s="567">
        <f>2022!Z198</f>
        <v>1190.5897216796875</v>
      </c>
      <c r="E210" s="567">
        <f>2022!AA198</f>
        <v>1658</v>
      </c>
      <c r="F210" s="567">
        <f>2022!AB198</f>
        <v>1680</v>
      </c>
      <c r="G210" s="566">
        <f>2022!AC198</f>
        <v>1.9838036233313738</v>
      </c>
      <c r="H210" s="566">
        <f>2022!AD198</f>
        <v>2.7626195217300218</v>
      </c>
      <c r="I210" s="566">
        <f>2022!AE198</f>
        <v>2.79953341109815</v>
      </c>
      <c r="J210" s="531">
        <f t="shared" si="1398"/>
        <v>5</v>
      </c>
      <c r="K210" s="568">
        <f>2022!AJ198</f>
        <v>84</v>
      </c>
      <c r="L210" s="568">
        <f>2022!AK198</f>
        <v>63</v>
      </c>
      <c r="M210" s="568"/>
      <c r="N210" s="568"/>
      <c r="O210" s="568"/>
      <c r="P210" s="568"/>
    </row>
    <row r="211" ht="15.75">
      <c r="A211" s="561"/>
      <c r="B211" s="122" t="s">
        <v>229</v>
      </c>
      <c r="C211" s="571"/>
      <c r="D211" s="570"/>
      <c r="E211" s="570"/>
      <c r="F211" s="570"/>
      <c r="G211" s="571"/>
      <c r="H211" s="571"/>
      <c r="I211" s="571"/>
      <c r="J211" s="531"/>
      <c r="K211" s="581"/>
      <c r="L211" s="581"/>
      <c r="M211" s="568"/>
      <c r="N211" s="568"/>
      <c r="O211" s="568"/>
      <c r="P211" s="568"/>
    </row>
    <row r="212" ht="31.5">
      <c r="A212" s="561">
        <v>172</v>
      </c>
      <c r="B212" s="582" t="s">
        <v>344</v>
      </c>
      <c r="C212" s="566">
        <f>2022!B200</f>
        <v>74.5</v>
      </c>
      <c r="D212" s="567">
        <f>2022!Z200</f>
        <v>826.83795166015625</v>
      </c>
      <c r="E212" s="567">
        <f>2022!AA200</f>
        <v>1076</v>
      </c>
      <c r="F212" s="567">
        <f>2022!AB200</f>
        <v>1096</v>
      </c>
      <c r="G212" s="566">
        <f>2022!AC200</f>
        <v>11.09849599543834</v>
      </c>
      <c r="H212" s="566">
        <f>2022!AD200</f>
        <v>14.442953020134228</v>
      </c>
      <c r="I212" s="566">
        <f>2022!AE200</f>
        <v>14.711409395973154</v>
      </c>
      <c r="J212" s="531">
        <f t="shared" si="1398"/>
        <v>4.9270072992700733</v>
      </c>
      <c r="K212" s="568">
        <f>2022!AJ200</f>
        <v>54</v>
      </c>
      <c r="L212" s="568">
        <f>2022!AK200</f>
        <v>40</v>
      </c>
      <c r="M212" s="568"/>
      <c r="N212" s="568"/>
      <c r="O212" s="568"/>
      <c r="P212" s="568"/>
    </row>
    <row r="213" ht="30" customHeight="1">
      <c r="A213" s="561">
        <v>173</v>
      </c>
      <c r="B213" s="582" t="s">
        <v>231</v>
      </c>
      <c r="C213" s="566">
        <f>2022!B201</f>
        <v>85.900000000000006</v>
      </c>
      <c r="D213" s="567">
        <f>2022!Z201</f>
        <v>1227.6165771484375</v>
      </c>
      <c r="E213" s="567">
        <f>2022!AA201</f>
        <v>1435</v>
      </c>
      <c r="F213" s="567">
        <f>2022!AB201</f>
        <v>1437</v>
      </c>
      <c r="G213" s="566">
        <f>2022!AC201</f>
        <v>13.71638633685405</v>
      </c>
      <c r="H213" s="566">
        <f>2022!AD201</f>
        <v>16.033519553072626</v>
      </c>
      <c r="I213" s="566">
        <f>2022!AE201</f>
        <v>16.728754365541327</v>
      </c>
      <c r="J213" s="531">
        <f t="shared" si="1398"/>
        <v>4.9408489909533753</v>
      </c>
      <c r="K213" s="568">
        <f>2022!AJ201</f>
        <v>71</v>
      </c>
      <c r="L213" s="568">
        <f>2022!AK201</f>
        <v>53</v>
      </c>
      <c r="M213" s="568"/>
      <c r="N213" s="568"/>
      <c r="O213" s="568"/>
      <c r="P213" s="568"/>
    </row>
    <row r="214" ht="69.75" customHeight="1">
      <c r="A214" s="574">
        <v>174</v>
      </c>
      <c r="B214" s="152" t="s">
        <v>449</v>
      </c>
      <c r="C214" s="566">
        <f>2022!B202</f>
        <v>145.69999999999999</v>
      </c>
      <c r="D214" s="575">
        <f>2022!Z202</f>
        <v>471.75579833984375</v>
      </c>
      <c r="E214" s="575">
        <f>2022!AA202</f>
        <v>550</v>
      </c>
      <c r="F214" s="567">
        <f>2022!AB202</f>
        <v>326</v>
      </c>
      <c r="G214" s="576">
        <f>2022!AC202</f>
        <v>2.1231132872319241</v>
      </c>
      <c r="H214" s="576">
        <f>2022!AD202</f>
        <v>2.475247388769477</v>
      </c>
      <c r="I214" s="566">
        <f>2022!AE202</f>
        <v>2.237474262182567</v>
      </c>
      <c r="J214" s="531">
        <f t="shared" si="1398"/>
        <v>4.9079754601226995</v>
      </c>
      <c r="K214" s="568">
        <f>2022!AJ202</f>
        <v>16</v>
      </c>
      <c r="L214" s="568">
        <f>2022!AK202</f>
        <v>12</v>
      </c>
      <c r="M214" s="568"/>
      <c r="N214" s="568"/>
      <c r="O214" s="568"/>
      <c r="P214" s="568"/>
    </row>
    <row r="215" ht="68.25" customHeight="1">
      <c r="A215" s="562">
        <v>175</v>
      </c>
      <c r="B215" s="152" t="s">
        <v>450</v>
      </c>
      <c r="C215" s="566">
        <f>2022!B203</f>
        <v>76.5</v>
      </c>
      <c r="D215" s="577"/>
      <c r="E215" s="577"/>
      <c r="F215" s="567">
        <f>2022!AB203</f>
        <v>272</v>
      </c>
      <c r="G215" s="578"/>
      <c r="H215" s="578"/>
      <c r="I215" s="566">
        <f>2022!AE203</f>
        <v>3.5555555555555554</v>
      </c>
      <c r="J215" s="531">
        <f t="shared" si="1398"/>
        <v>4.7794117647058822</v>
      </c>
      <c r="K215" s="568">
        <f>2022!AJ203</f>
        <v>13</v>
      </c>
      <c r="L215" s="568">
        <f>2022!AK203</f>
        <v>9</v>
      </c>
      <c r="M215" s="579"/>
      <c r="N215" s="579"/>
      <c r="O215" s="579"/>
      <c r="P215" s="579"/>
    </row>
    <row r="216" ht="31.5">
      <c r="A216" s="561">
        <v>176</v>
      </c>
      <c r="B216" s="582" t="s">
        <v>346</v>
      </c>
      <c r="C216" s="566">
        <f>2022!B204</f>
        <v>161</v>
      </c>
      <c r="D216" s="567">
        <f>2022!Z204</f>
        <v>583.99114990234375</v>
      </c>
      <c r="E216" s="567">
        <f>2022!AA204</f>
        <v>78</v>
      </c>
      <c r="F216" s="567">
        <f>2022!AB204</f>
        <v>0</v>
      </c>
      <c r="G216" s="566">
        <f>2022!AC204</f>
        <v>3.3205465893605099</v>
      </c>
      <c r="H216" s="566">
        <f>2022!AD204</f>
        <v>0.52967536892156031</v>
      </c>
      <c r="I216" s="566">
        <f>2022!AE204</f>
        <v>0</v>
      </c>
      <c r="J216" s="531">
        <f t="shared" si="1398"/>
        <v>0</v>
      </c>
      <c r="K216" s="568">
        <f>2022!AJ204</f>
        <v>0</v>
      </c>
      <c r="L216" s="568">
        <f>2022!AK204</f>
        <v>0</v>
      </c>
      <c r="M216" s="568"/>
      <c r="N216" s="568"/>
      <c r="O216" s="568"/>
      <c r="P216" s="568"/>
    </row>
    <row r="217" ht="47.25">
      <c r="A217" s="561">
        <v>177</v>
      </c>
      <c r="B217" s="582" t="s">
        <v>347</v>
      </c>
      <c r="C217" s="566">
        <f>2022!B205</f>
        <v>121.011</v>
      </c>
      <c r="D217" s="567">
        <f>2022!Z205</f>
        <v>1183.50439453125</v>
      </c>
      <c r="E217" s="567">
        <f>2022!AA205</f>
        <v>1190</v>
      </c>
      <c r="F217" s="567">
        <f>2022!AB205</f>
        <v>1125</v>
      </c>
      <c r="G217" s="566">
        <f>2022!AC205</f>
        <v>9.7483195736598027</v>
      </c>
      <c r="H217" s="566">
        <f>2022!AD205</f>
        <v>9.4555505885967435</v>
      </c>
      <c r="I217" s="566">
        <f>2022!AE205</f>
        <v>9.2966755088380406</v>
      </c>
      <c r="J217" s="531">
        <f t="shared" si="1398"/>
        <v>4.9777777777777779</v>
      </c>
      <c r="K217" s="568">
        <f>2022!AJ205</f>
        <v>56</v>
      </c>
      <c r="L217" s="568">
        <f>2022!AK205</f>
        <v>42</v>
      </c>
      <c r="M217" s="568"/>
      <c r="N217" s="568"/>
      <c r="O217" s="568"/>
      <c r="P217" s="568"/>
    </row>
    <row r="218" ht="31.5">
      <c r="A218" s="561">
        <v>178</v>
      </c>
      <c r="B218" s="582" t="s">
        <v>234</v>
      </c>
      <c r="C218" s="566">
        <f>2022!B206</f>
        <v>23.507999999999999</v>
      </c>
      <c r="D218" s="567">
        <f>2022!Z206</f>
        <v>303.06781005859375</v>
      </c>
      <c r="E218" s="567">
        <f>2022!AA206</f>
        <v>303</v>
      </c>
      <c r="F218" s="567">
        <f>2022!AB206</f>
        <v>300</v>
      </c>
      <c r="G218" s="566">
        <f>2022!AC206</f>
        <v>12.85274855976169</v>
      </c>
      <c r="H218" s="566">
        <f>2022!AD206</f>
        <v>12.849872815113125</v>
      </c>
      <c r="I218" s="566">
        <f>2022!AE206</f>
        <v>12.761613067891782</v>
      </c>
      <c r="J218" s="531">
        <f t="shared" si="1398"/>
        <v>5</v>
      </c>
      <c r="K218" s="568">
        <f>2022!AJ206</f>
        <v>15</v>
      </c>
      <c r="L218" s="568">
        <f>2022!AK206</f>
        <v>11</v>
      </c>
      <c r="M218" s="568"/>
      <c r="N218" s="568"/>
      <c r="O218" s="568"/>
      <c r="P218" s="568"/>
    </row>
    <row r="219" ht="31.5">
      <c r="A219" s="562">
        <v>179</v>
      </c>
      <c r="B219" s="582" t="s">
        <v>337</v>
      </c>
      <c r="C219" s="566">
        <f>2022!B207</f>
        <v>182.59999999999999</v>
      </c>
      <c r="D219" s="567">
        <f>2022!Z207</f>
        <v>2359.1591796875</v>
      </c>
      <c r="E219" s="567">
        <f>2022!AA207</f>
        <v>3304</v>
      </c>
      <c r="F219" s="567">
        <f>2022!AB207</f>
        <v>3300</v>
      </c>
      <c r="G219" s="566">
        <f>2022!AC207</f>
        <v>12.920528106708401</v>
      </c>
      <c r="H219" s="566">
        <f>2022!AD207</f>
        <v>18.095186298628356</v>
      </c>
      <c r="I219" s="566">
        <f>2022!AE207</f>
        <v>18.072289156626507</v>
      </c>
      <c r="J219" s="531">
        <f t="shared" si="1398"/>
        <v>5</v>
      </c>
      <c r="K219" s="568">
        <f>2022!AJ207</f>
        <v>165</v>
      </c>
      <c r="L219" s="568">
        <f>2022!AK207</f>
        <v>123</v>
      </c>
      <c r="M219" s="579"/>
      <c r="N219" s="579"/>
      <c r="O219" s="579"/>
      <c r="P219" s="579"/>
    </row>
    <row r="220" ht="15.75">
      <c r="A220" s="561"/>
      <c r="B220" s="122" t="s">
        <v>239</v>
      </c>
      <c r="C220" s="571"/>
      <c r="D220" s="570"/>
      <c r="E220" s="570"/>
      <c r="F220" s="570"/>
      <c r="G220" s="571"/>
      <c r="H220" s="571"/>
      <c r="I220" s="571"/>
      <c r="J220" s="531">
        <f t="shared" si="1398"/>
        <v>0</v>
      </c>
      <c r="K220" s="581"/>
      <c r="L220" s="581"/>
      <c r="M220" s="568"/>
      <c r="N220" s="568"/>
      <c r="O220" s="568"/>
      <c r="P220" s="568"/>
    </row>
    <row r="221" ht="31.5">
      <c r="A221" s="561">
        <v>180</v>
      </c>
      <c r="B221" s="582" t="s">
        <v>348</v>
      </c>
      <c r="C221" s="566">
        <f>2022!B209</f>
        <v>397</v>
      </c>
      <c r="D221" s="567">
        <f>2022!Z209</f>
        <v>369.10269165039063</v>
      </c>
      <c r="E221" s="567">
        <f>2022!AA209</f>
        <v>611</v>
      </c>
      <c r="F221" s="567">
        <f>2022!AB209</f>
        <v>683</v>
      </c>
      <c r="G221" s="566">
        <f>2022!AC209</f>
        <v>0.92972970189015269</v>
      </c>
      <c r="H221" s="566">
        <f>2022!AD209</f>
        <v>1.5390429394656502</v>
      </c>
      <c r="I221" s="566">
        <f>2022!AE209</f>
        <v>1.7204030226700251</v>
      </c>
      <c r="J221" s="531">
        <f t="shared" si="1398"/>
        <v>4.9780380673499272</v>
      </c>
      <c r="K221" s="568">
        <f>2022!AJ209</f>
        <v>34</v>
      </c>
      <c r="L221" s="568">
        <f>2022!AK209</f>
        <v>25</v>
      </c>
      <c r="M221" s="568"/>
      <c r="N221" s="568"/>
      <c r="O221" s="568"/>
      <c r="P221" s="568"/>
    </row>
    <row r="222" ht="47.25">
      <c r="A222" s="574">
        <v>181</v>
      </c>
      <c r="B222" s="152" t="s">
        <v>451</v>
      </c>
      <c r="C222" s="566">
        <f>2022!B210</f>
        <v>283.50999999999999</v>
      </c>
      <c r="D222" s="575">
        <f>2022!Z210</f>
        <v>2242.6298828125</v>
      </c>
      <c r="E222" s="575">
        <f>2022!AA210</f>
        <v>2547</v>
      </c>
      <c r="F222" s="567">
        <f>2022!AB210</f>
        <v>468</v>
      </c>
      <c r="G222" s="576">
        <f>2022!AC210</f>
        <v>1.2458292820900849</v>
      </c>
      <c r="H222" s="576">
        <f>2022!AD210</f>
        <v>1.4893183555117671</v>
      </c>
      <c r="I222" s="566">
        <f>2022!AE210</f>
        <v>1.6507354237945753</v>
      </c>
      <c r="J222" s="531">
        <f t="shared" si="1398"/>
        <v>4.9145299145299148</v>
      </c>
      <c r="K222" s="568">
        <f>2022!AJ210</f>
        <v>23</v>
      </c>
      <c r="L222" s="568">
        <f>2022!AK210</f>
        <v>17</v>
      </c>
      <c r="M222" s="568"/>
      <c r="N222" s="568"/>
      <c r="O222" s="568"/>
      <c r="P222" s="568"/>
    </row>
    <row r="223" ht="47.25">
      <c r="A223" s="574">
        <v>182</v>
      </c>
      <c r="B223" s="152" t="s">
        <v>452</v>
      </c>
      <c r="C223" s="566">
        <f>2022!B211</f>
        <v>17.289999999999999</v>
      </c>
      <c r="D223" s="585"/>
      <c r="E223" s="585"/>
      <c r="F223" s="567">
        <f>2022!AB211</f>
        <v>41</v>
      </c>
      <c r="G223" s="586"/>
      <c r="H223" s="586"/>
      <c r="I223" s="566">
        <f>2022!AE211</f>
        <v>2.371312897628687</v>
      </c>
      <c r="J223" s="531">
        <f t="shared" si="1398"/>
        <v>4.8780487804878048</v>
      </c>
      <c r="K223" s="568">
        <f>2022!AJ211</f>
        <v>2</v>
      </c>
      <c r="L223" s="568">
        <f>2022!AK211</f>
        <v>1</v>
      </c>
      <c r="M223" s="568"/>
      <c r="N223" s="568"/>
      <c r="O223" s="568"/>
      <c r="P223" s="568"/>
    </row>
    <row r="224" ht="47.25">
      <c r="A224" s="562">
        <v>183</v>
      </c>
      <c r="B224" s="152" t="s">
        <v>453</v>
      </c>
      <c r="C224" s="566">
        <f>2022!B212</f>
        <v>21.34</v>
      </c>
      <c r="D224" s="577"/>
      <c r="E224" s="577"/>
      <c r="F224" s="567">
        <f>2022!AB212</f>
        <v>40</v>
      </c>
      <c r="G224" s="578"/>
      <c r="H224" s="578"/>
      <c r="I224" s="566">
        <f>2022!AE212</f>
        <v>1.8744142455482662</v>
      </c>
      <c r="J224" s="531">
        <f t="shared" si="1398"/>
        <v>5</v>
      </c>
      <c r="K224" s="568">
        <f>2022!AJ212</f>
        <v>2</v>
      </c>
      <c r="L224" s="568">
        <f>2022!AK212</f>
        <v>1</v>
      </c>
      <c r="M224" s="579"/>
      <c r="N224" s="579"/>
      <c r="O224" s="579"/>
      <c r="P224" s="579"/>
    </row>
    <row r="225" ht="63">
      <c r="A225" s="561">
        <v>184</v>
      </c>
      <c r="B225" s="583" t="s">
        <v>355</v>
      </c>
      <c r="C225" s="566">
        <f>2022!B213</f>
        <v>398.80799999999999</v>
      </c>
      <c r="D225" s="567">
        <f>2022!Z213</f>
        <v>623.092529296875</v>
      </c>
      <c r="E225" s="567">
        <f>2022!AA213</f>
        <v>688</v>
      </c>
      <c r="F225" s="567">
        <f>2022!AB213</f>
        <v>866</v>
      </c>
      <c r="G225" s="566">
        <f>2022!AC213</f>
        <v>1.7802642141929221</v>
      </c>
      <c r="H225" s="566">
        <f>2022!AD213</f>
        <v>1.9657142857142857</v>
      </c>
      <c r="I225" s="566">
        <f>2022!AE213</f>
        <v>2.1714709835309223</v>
      </c>
      <c r="J225" s="531">
        <f t="shared" si="1398"/>
        <v>4.9653579676674369</v>
      </c>
      <c r="K225" s="568">
        <f>2022!AJ213</f>
        <v>43</v>
      </c>
      <c r="L225" s="568">
        <f>2022!AK213</f>
        <v>32</v>
      </c>
      <c r="M225" s="568"/>
      <c r="N225" s="568"/>
      <c r="O225" s="568"/>
      <c r="P225" s="568"/>
    </row>
    <row r="226" ht="47.25">
      <c r="A226" s="574">
        <v>185</v>
      </c>
      <c r="B226" s="165" t="s">
        <v>454</v>
      </c>
      <c r="C226" s="566">
        <f>2022!B214</f>
        <v>379.44299999999998</v>
      </c>
      <c r="D226" s="567">
        <f>2022!Z214</f>
        <v>0</v>
      </c>
      <c r="E226" s="567">
        <f>2022!AA214</f>
        <v>0</v>
      </c>
      <c r="F226" s="567">
        <f>2022!AB214</f>
        <v>641</v>
      </c>
      <c r="G226" s="566">
        <f>2022!AC214</f>
        <v>0</v>
      </c>
      <c r="H226" s="566">
        <f>2022!AD214</f>
        <v>0</v>
      </c>
      <c r="I226" s="566">
        <f>2022!AE214</f>
        <v>1.6893182902306803</v>
      </c>
      <c r="J226" s="531">
        <f t="shared" si="1398"/>
        <v>4.9921996879875197</v>
      </c>
      <c r="K226" s="568">
        <f>2022!AJ214</f>
        <v>32</v>
      </c>
      <c r="L226" s="568">
        <f>2022!AK214</f>
        <v>24</v>
      </c>
      <c r="M226" s="568"/>
      <c r="N226" s="568"/>
      <c r="O226" s="568"/>
      <c r="P226" s="568"/>
    </row>
    <row r="227" ht="47.25">
      <c r="A227" s="574">
        <v>186</v>
      </c>
      <c r="B227" s="165" t="s">
        <v>455</v>
      </c>
      <c r="C227" s="566">
        <f>2022!B215</f>
        <v>349.32100000000003</v>
      </c>
      <c r="D227" s="567">
        <f>2022!Z215</f>
        <v>0</v>
      </c>
      <c r="E227" s="567">
        <f>2022!AA215</f>
        <v>0</v>
      </c>
      <c r="F227" s="567">
        <f>2022!AB215</f>
        <v>590</v>
      </c>
      <c r="G227" s="566">
        <f>2022!AC215</f>
        <v>0</v>
      </c>
      <c r="H227" s="566">
        <f>2022!AD215</f>
        <v>0</v>
      </c>
      <c r="I227" s="566">
        <f>2022!AE215</f>
        <v>1.6889909281148283</v>
      </c>
      <c r="J227" s="531">
        <f t="shared" si="1398"/>
        <v>4.9152542372881358</v>
      </c>
      <c r="K227" s="568">
        <f>2022!AJ215</f>
        <v>29</v>
      </c>
      <c r="L227" s="568">
        <f>2022!AK215</f>
        <v>21</v>
      </c>
      <c r="M227" s="568"/>
      <c r="N227" s="568"/>
      <c r="O227" s="568"/>
      <c r="P227" s="568"/>
    </row>
    <row r="228" ht="47.25">
      <c r="A228" s="574">
        <v>187</v>
      </c>
      <c r="B228" s="165" t="s">
        <v>456</v>
      </c>
      <c r="C228" s="566">
        <f>2022!B216</f>
        <v>144.42500000000001</v>
      </c>
      <c r="D228" s="567">
        <f>2022!Z216</f>
        <v>0</v>
      </c>
      <c r="E228" s="567">
        <f>2022!AA216</f>
        <v>0</v>
      </c>
      <c r="F228" s="567">
        <f>2022!AB216</f>
        <v>248</v>
      </c>
      <c r="G228" s="566">
        <f>2022!AC216</f>
        <v>0</v>
      </c>
      <c r="H228" s="566">
        <f>2022!AD216</f>
        <v>0</v>
      </c>
      <c r="I228" s="566">
        <f>2022!AE216</f>
        <v>1.7171542323005018</v>
      </c>
      <c r="J228" s="531">
        <f t="shared" si="1398"/>
        <v>4.838709677419355</v>
      </c>
      <c r="K228" s="568">
        <f>2022!AJ216</f>
        <v>12</v>
      </c>
      <c r="L228" s="568">
        <f>2022!AK216</f>
        <v>9</v>
      </c>
      <c r="M228" s="568"/>
      <c r="N228" s="568"/>
      <c r="O228" s="568"/>
      <c r="P228" s="568"/>
    </row>
    <row r="229" ht="47.25">
      <c r="A229" s="574">
        <v>188</v>
      </c>
      <c r="B229" s="165" t="s">
        <v>457</v>
      </c>
      <c r="C229" s="566">
        <f>2022!B217</f>
        <v>289.97000000000003</v>
      </c>
      <c r="D229" s="567">
        <f>2022!Z217</f>
        <v>0</v>
      </c>
      <c r="E229" s="567">
        <f>2022!AA217</f>
        <v>0</v>
      </c>
      <c r="F229" s="567">
        <f>2022!AB217</f>
        <v>499</v>
      </c>
      <c r="G229" s="566">
        <f>2022!AC217</f>
        <v>0</v>
      </c>
      <c r="H229" s="566">
        <f>2022!AD217</f>
        <v>0</v>
      </c>
      <c r="I229" s="566">
        <f>2022!AE217</f>
        <v>1.7208676759664792</v>
      </c>
      <c r="J229" s="531">
        <f t="shared" si="1398"/>
        <v>4.8096192384769543</v>
      </c>
      <c r="K229" s="568">
        <f>2022!AJ217</f>
        <v>24</v>
      </c>
      <c r="L229" s="568">
        <f>2022!AK217</f>
        <v>18</v>
      </c>
      <c r="M229" s="568"/>
      <c r="N229" s="568"/>
      <c r="O229" s="568"/>
      <c r="P229" s="568"/>
    </row>
    <row r="230" ht="47.25">
      <c r="A230" s="574">
        <v>189</v>
      </c>
      <c r="B230" s="165" t="s">
        <v>458</v>
      </c>
      <c r="C230" s="566">
        <f>2022!B218</f>
        <v>246.11000000000001</v>
      </c>
      <c r="D230" s="567">
        <f>2022!Z218</f>
        <v>0</v>
      </c>
      <c r="E230" s="567">
        <f>2022!AA218</f>
        <v>0</v>
      </c>
      <c r="F230" s="567">
        <f>2022!AB218</f>
        <v>240</v>
      </c>
      <c r="G230" s="566">
        <f>2022!AC218</f>
        <v>0</v>
      </c>
      <c r="H230" s="566">
        <f>2022!AD218</f>
        <v>0</v>
      </c>
      <c r="I230" s="566">
        <f>2022!AE218</f>
        <v>0.97517370281581406</v>
      </c>
      <c r="J230" s="531">
        <f t="shared" si="1398"/>
        <v>5</v>
      </c>
      <c r="K230" s="568">
        <f>2022!AJ218</f>
        <v>12</v>
      </c>
      <c r="L230" s="568">
        <f>2022!AK218</f>
        <v>9</v>
      </c>
      <c r="M230" s="568"/>
      <c r="N230" s="568"/>
      <c r="O230" s="568"/>
      <c r="P230" s="568"/>
    </row>
    <row r="231" ht="47.25">
      <c r="A231" s="562">
        <v>190</v>
      </c>
      <c r="B231" s="599" t="s">
        <v>240</v>
      </c>
      <c r="C231" s="566">
        <f>2022!B219</f>
        <v>89.932000000000002</v>
      </c>
      <c r="D231" s="567">
        <f>2022!Z219</f>
        <v>0</v>
      </c>
      <c r="E231" s="567">
        <f>2022!AA219</f>
        <v>90</v>
      </c>
      <c r="F231" s="567">
        <f>2022!AB219</f>
        <v>85</v>
      </c>
      <c r="G231" s="566">
        <f>2022!AC219</f>
        <v>0</v>
      </c>
      <c r="H231" s="566">
        <f>2022!AD219</f>
        <v>1.0007597863639557</v>
      </c>
      <c r="I231" s="566">
        <f>2022!AE219</f>
        <v>0.94515856424854328</v>
      </c>
      <c r="J231" s="531">
        <f t="shared" si="1398"/>
        <v>4.7058823529411766</v>
      </c>
      <c r="K231" s="568">
        <f>2022!AJ219</f>
        <v>4</v>
      </c>
      <c r="L231" s="568">
        <f>2022!AK219</f>
        <v>3</v>
      </c>
      <c r="M231" s="579"/>
      <c r="N231" s="579"/>
      <c r="O231" s="579"/>
      <c r="P231" s="579"/>
    </row>
    <row r="232" ht="15.75">
      <c r="A232" s="561"/>
      <c r="B232" s="122" t="s">
        <v>251</v>
      </c>
      <c r="C232" s="571"/>
      <c r="D232" s="570"/>
      <c r="E232" s="570"/>
      <c r="F232" s="570"/>
      <c r="G232" s="571"/>
      <c r="H232" s="571"/>
      <c r="I232" s="571"/>
      <c r="J232" s="531">
        <f t="shared" ref="J232:J272" si="1399">IF(K232&gt;0,K232/F232*100,0)</f>
        <v>0</v>
      </c>
      <c r="K232" s="581"/>
      <c r="L232" s="581"/>
      <c r="M232" s="568"/>
      <c r="N232" s="568"/>
      <c r="O232" s="568"/>
      <c r="P232" s="568"/>
    </row>
    <row r="233" ht="48.75" customHeight="1">
      <c r="A233" s="561">
        <v>191</v>
      </c>
      <c r="B233" s="582" t="s">
        <v>356</v>
      </c>
      <c r="C233" s="566">
        <f>2022!B221</f>
        <v>144.40000000000001</v>
      </c>
      <c r="D233" s="567">
        <f>2022!Z221</f>
        <v>529.9208984375</v>
      </c>
      <c r="E233" s="567">
        <f>2022!AA221</f>
        <v>573</v>
      </c>
      <c r="F233" s="567">
        <f>2022!AB221</f>
        <v>379</v>
      </c>
      <c r="G233" s="566">
        <f>2022!AC221</f>
        <v>3.6698120833751173</v>
      </c>
      <c r="H233" s="566">
        <f>2022!AD221</f>
        <v>3.9681437927323997</v>
      </c>
      <c r="I233" s="566">
        <f>2022!AE221</f>
        <v>2.6246537396121883</v>
      </c>
      <c r="J233" s="531">
        <f t="shared" si="1399"/>
        <v>4.7493403693931393</v>
      </c>
      <c r="K233" s="568">
        <f>2022!AJ221</f>
        <v>18</v>
      </c>
      <c r="L233" s="568">
        <f>2022!AK221</f>
        <v>13</v>
      </c>
      <c r="M233" s="568"/>
      <c r="N233" s="568"/>
      <c r="O233" s="568"/>
      <c r="P233" s="568"/>
    </row>
    <row r="234" ht="63">
      <c r="A234" s="561">
        <v>192</v>
      </c>
      <c r="B234" s="582" t="s">
        <v>357</v>
      </c>
      <c r="C234" s="566">
        <f>2022!B222</f>
        <v>18</v>
      </c>
      <c r="D234" s="567">
        <f>2022!Z222</f>
        <v>122.08609771728516</v>
      </c>
      <c r="E234" s="567">
        <f>2022!AA222</f>
        <v>83</v>
      </c>
      <c r="F234" s="567">
        <f>2022!AB222</f>
        <v>100</v>
      </c>
      <c r="G234" s="566">
        <f>2022!AC222</f>
        <v>6.7825609842936201</v>
      </c>
      <c r="H234" s="566">
        <f>2022!AD222</f>
        <v>4.6111111111111107</v>
      </c>
      <c r="I234" s="566">
        <f>2022!AE222</f>
        <v>5.5555555555555554</v>
      </c>
      <c r="J234" s="531">
        <f t="shared" si="1399"/>
        <v>5</v>
      </c>
      <c r="K234" s="568">
        <f>2022!AJ222</f>
        <v>5</v>
      </c>
      <c r="L234" s="568">
        <f>2022!AK222</f>
        <v>3</v>
      </c>
      <c r="M234" s="568"/>
      <c r="N234" s="568"/>
      <c r="O234" s="568"/>
      <c r="P234" s="568"/>
    </row>
    <row r="235" ht="15.75">
      <c r="A235" s="561"/>
      <c r="B235" s="122" t="s">
        <v>21</v>
      </c>
      <c r="C235" s="571"/>
      <c r="D235" s="570"/>
      <c r="E235" s="570"/>
      <c r="F235" s="570"/>
      <c r="G235" s="571"/>
      <c r="H235" s="571"/>
      <c r="I235" s="571"/>
      <c r="J235" s="531">
        <f t="shared" si="1399"/>
        <v>0</v>
      </c>
      <c r="K235" s="581"/>
      <c r="L235" s="581"/>
      <c r="M235" s="568"/>
      <c r="N235" s="568"/>
      <c r="O235" s="568"/>
      <c r="P235" s="568"/>
    </row>
    <row r="236" ht="31.5">
      <c r="A236" s="562">
        <v>193</v>
      </c>
      <c r="B236" s="582" t="s">
        <v>22</v>
      </c>
      <c r="C236" s="566">
        <f>2022!B224</f>
        <v>240</v>
      </c>
      <c r="D236" s="567">
        <f>2022!Z224</f>
        <v>0</v>
      </c>
      <c r="E236" s="567">
        <f>2022!AA224</f>
        <v>0</v>
      </c>
      <c r="F236" s="567">
        <f>2022!AB224</f>
        <v>0</v>
      </c>
      <c r="G236" s="566">
        <f>2022!AC224</f>
        <v>0</v>
      </c>
      <c r="H236" s="566">
        <f>2022!AD224</f>
        <v>0</v>
      </c>
      <c r="I236" s="566">
        <f>2022!AE224</f>
        <v>0</v>
      </c>
      <c r="J236" s="531">
        <f t="shared" si="1399"/>
        <v>0</v>
      </c>
      <c r="K236" s="568">
        <f>2022!AJ224</f>
        <v>0</v>
      </c>
      <c r="L236" s="568">
        <f>2022!AK224</f>
        <v>0</v>
      </c>
      <c r="M236" s="579"/>
      <c r="N236" s="579"/>
      <c r="O236" s="579"/>
      <c r="P236" s="579"/>
    </row>
    <row r="237" ht="15.75">
      <c r="A237" s="598"/>
      <c r="B237" s="122" t="s">
        <v>29</v>
      </c>
      <c r="C237" s="571"/>
      <c r="D237" s="570"/>
      <c r="E237" s="570"/>
      <c r="F237" s="570"/>
      <c r="G237" s="571"/>
      <c r="H237" s="571"/>
      <c r="I237" s="571"/>
      <c r="J237" s="531">
        <f t="shared" si="1399"/>
        <v>0</v>
      </c>
      <c r="K237" s="581"/>
      <c r="L237" s="581"/>
      <c r="M237" s="568"/>
      <c r="N237" s="568"/>
      <c r="O237" s="568"/>
      <c r="P237" s="568"/>
    </row>
    <row r="238" ht="63">
      <c r="A238" s="598">
        <v>194</v>
      </c>
      <c r="B238" s="209" t="s">
        <v>358</v>
      </c>
      <c r="C238" s="566">
        <f>2022!B226</f>
        <v>33.299999999999997</v>
      </c>
      <c r="D238" s="575">
        <f>2022!Z226</f>
        <v>150.22212219238281</v>
      </c>
      <c r="E238" s="575">
        <f>2022!AA226</f>
        <v>168</v>
      </c>
      <c r="F238" s="567">
        <f>2022!AB226</f>
        <v>93</v>
      </c>
      <c r="G238" s="576">
        <f>2022!AC226</f>
        <v>2.3146705494680408</v>
      </c>
      <c r="H238" s="576">
        <f>2022!AD226</f>
        <v>2.58859778197401</v>
      </c>
      <c r="I238" s="566">
        <f>2022!AE226</f>
        <v>2.7927927927927931</v>
      </c>
      <c r="J238" s="531">
        <f t="shared" si="1399"/>
        <v>4.3010752688172049</v>
      </c>
      <c r="K238" s="568">
        <f>2022!AJ226</f>
        <v>4</v>
      </c>
      <c r="L238" s="568">
        <f>2022!AK226</f>
        <v>3</v>
      </c>
      <c r="M238" s="568"/>
      <c r="N238" s="568"/>
      <c r="O238" s="568"/>
      <c r="P238" s="568"/>
    </row>
    <row r="239" ht="63.75" customHeight="1">
      <c r="A239" s="598">
        <v>195</v>
      </c>
      <c r="B239" s="152" t="s">
        <v>359</v>
      </c>
      <c r="C239" s="566">
        <f>2022!B227</f>
        <v>31.300000000000001</v>
      </c>
      <c r="D239" s="577"/>
      <c r="E239" s="577"/>
      <c r="F239" s="567">
        <f>2022!AB227</f>
        <v>85</v>
      </c>
      <c r="G239" s="578"/>
      <c r="H239" s="578"/>
      <c r="I239" s="566">
        <f>2022!AE227</f>
        <v>2.7156549520766773</v>
      </c>
      <c r="J239" s="531">
        <f t="shared" si="1399"/>
        <v>4.7058823529411766</v>
      </c>
      <c r="K239" s="568">
        <f>2022!AJ227</f>
        <v>4</v>
      </c>
      <c r="L239" s="568">
        <f>2022!AK227</f>
        <v>3</v>
      </c>
      <c r="M239" s="568"/>
      <c r="N239" s="568"/>
      <c r="O239" s="568"/>
      <c r="P239" s="568"/>
    </row>
    <row r="240" ht="47.25">
      <c r="A240" s="598">
        <v>196</v>
      </c>
      <c r="B240" s="582" t="s">
        <v>30</v>
      </c>
      <c r="C240" s="566">
        <f>2022!B228</f>
        <v>34</v>
      </c>
      <c r="D240" s="567">
        <f>2022!Z228</f>
        <v>99.937057495117188</v>
      </c>
      <c r="E240" s="567">
        <f>2022!AA228</f>
        <v>91</v>
      </c>
      <c r="F240" s="567">
        <f>2022!AB228</f>
        <v>111</v>
      </c>
      <c r="G240" s="566">
        <f>2022!AC228</f>
        <v>2.9393252204446232</v>
      </c>
      <c r="H240" s="566">
        <f>2022!AD228</f>
        <v>2.6764705882352939</v>
      </c>
      <c r="I240" s="566">
        <f>2022!AE228</f>
        <v>3.2647058823529411</v>
      </c>
      <c r="J240" s="531">
        <f t="shared" si="1399"/>
        <v>4.5045045045045047</v>
      </c>
      <c r="K240" s="568">
        <f>2022!AJ228</f>
        <v>5</v>
      </c>
      <c r="L240" s="568">
        <f>2022!AK228</f>
        <v>3</v>
      </c>
      <c r="M240" s="568"/>
      <c r="N240" s="568"/>
      <c r="O240" s="568"/>
      <c r="P240" s="568"/>
    </row>
    <row r="241" ht="31.5">
      <c r="A241" s="598">
        <v>197</v>
      </c>
      <c r="B241" s="582" t="s">
        <v>31</v>
      </c>
      <c r="C241" s="566">
        <f>2022!B229</f>
        <v>21.359999999999999</v>
      </c>
      <c r="D241" s="567">
        <f>2022!Z229</f>
        <v>0</v>
      </c>
      <c r="E241" s="567">
        <f>2022!AA229</f>
        <v>0</v>
      </c>
      <c r="F241" s="567">
        <f>2022!AB229</f>
        <v>0</v>
      </c>
      <c r="G241" s="566">
        <f>2022!AC229</f>
        <v>0</v>
      </c>
      <c r="H241" s="566">
        <f>2022!AD229</f>
        <v>0</v>
      </c>
      <c r="I241" s="566">
        <f>2022!AE229</f>
        <v>0</v>
      </c>
      <c r="J241" s="531">
        <f t="shared" si="1399"/>
        <v>0</v>
      </c>
      <c r="K241" s="568">
        <f>2022!AJ229</f>
        <v>0</v>
      </c>
      <c r="L241" s="568">
        <f>2022!AK229</f>
        <v>0</v>
      </c>
      <c r="M241" s="568"/>
      <c r="N241" s="568"/>
      <c r="O241" s="568"/>
      <c r="P241" s="568"/>
    </row>
    <row r="242" ht="31.5">
      <c r="A242" s="598">
        <v>198</v>
      </c>
      <c r="B242" s="582" t="s">
        <v>34</v>
      </c>
      <c r="C242" s="566">
        <f>2022!B230</f>
        <v>254.53999999999999</v>
      </c>
      <c r="D242" s="567">
        <f>2022!Z230</f>
        <v>0</v>
      </c>
      <c r="E242" s="567">
        <f>2022!AA230</f>
        <v>0</v>
      </c>
      <c r="F242" s="567">
        <f>2022!AB230</f>
        <v>0</v>
      </c>
      <c r="G242" s="566">
        <f>2022!AC230</f>
        <v>0</v>
      </c>
      <c r="H242" s="566">
        <f>2022!AD230</f>
        <v>0</v>
      </c>
      <c r="I242" s="566">
        <f>2022!AE230</f>
        <v>0</v>
      </c>
      <c r="J242" s="531">
        <f t="shared" si="1399"/>
        <v>0</v>
      </c>
      <c r="K242" s="568">
        <f>2022!AJ230</f>
        <v>0</v>
      </c>
      <c r="L242" s="568">
        <f>2022!AK230</f>
        <v>0</v>
      </c>
      <c r="M242" s="568"/>
      <c r="N242" s="568"/>
      <c r="O242" s="568"/>
      <c r="P242" s="568"/>
    </row>
    <row r="243" ht="15.75">
      <c r="A243" s="598"/>
      <c r="B243" s="122" t="s">
        <v>37</v>
      </c>
      <c r="C243" s="571"/>
      <c r="D243" s="570"/>
      <c r="E243" s="570"/>
      <c r="F243" s="570"/>
      <c r="G243" s="571"/>
      <c r="H243" s="571"/>
      <c r="I243" s="571"/>
      <c r="J243" s="531"/>
      <c r="K243" s="581"/>
      <c r="L243" s="581"/>
      <c r="M243" s="568"/>
      <c r="N243" s="568"/>
      <c r="O243" s="568"/>
      <c r="P243" s="568"/>
    </row>
    <row r="244" ht="31.5">
      <c r="A244" s="598">
        <v>199</v>
      </c>
      <c r="B244" s="582" t="s">
        <v>360</v>
      </c>
      <c r="C244" s="566">
        <f>2022!B232</f>
        <v>9.0289999999999999</v>
      </c>
      <c r="D244" s="567">
        <f>2022!Z232</f>
        <v>0</v>
      </c>
      <c r="E244" s="567">
        <f>2022!AA232</f>
        <v>0</v>
      </c>
      <c r="F244" s="567">
        <f>2022!AB232</f>
        <v>0</v>
      </c>
      <c r="G244" s="566">
        <f>2022!AC232</f>
        <v>0</v>
      </c>
      <c r="H244" s="566">
        <f>2022!AD232</f>
        <v>0</v>
      </c>
      <c r="I244" s="566">
        <f>2022!AE232</f>
        <v>0</v>
      </c>
      <c r="J244" s="531">
        <f t="shared" si="1399"/>
        <v>0</v>
      </c>
      <c r="K244" s="568">
        <f>2022!AJ232</f>
        <v>0</v>
      </c>
      <c r="L244" s="568">
        <f>2022!AK232</f>
        <v>0</v>
      </c>
      <c r="M244" s="568"/>
      <c r="N244" s="568"/>
      <c r="O244" s="568"/>
      <c r="P244" s="568"/>
    </row>
    <row r="245" ht="31.5">
      <c r="A245" s="562">
        <v>200</v>
      </c>
      <c r="B245" s="147" t="s">
        <v>361</v>
      </c>
      <c r="C245" s="566">
        <f>2022!B233</f>
        <v>19.600000000000001</v>
      </c>
      <c r="D245" s="567">
        <f>2022!Z233</f>
        <v>41.226207733154297</v>
      </c>
      <c r="E245" s="567">
        <f>2022!AA233</f>
        <v>41</v>
      </c>
      <c r="F245" s="567">
        <f>2022!AB233</f>
        <v>44</v>
      </c>
      <c r="G245" s="566">
        <f>2022!AC233</f>
        <v>2.1033779046315972</v>
      </c>
      <c r="H245" s="566">
        <f>2022!AD233</f>
        <v>2.0918366939810014</v>
      </c>
      <c r="I245" s="566">
        <f>2022!AE233</f>
        <v>2.2448979591836733</v>
      </c>
      <c r="J245" s="531">
        <f t="shared" si="1399"/>
        <v>4.5454545454545459</v>
      </c>
      <c r="K245" s="568">
        <f>2022!AJ233</f>
        <v>2</v>
      </c>
      <c r="L245" s="568">
        <f>2022!AK233</f>
        <v>1</v>
      </c>
      <c r="M245" s="563"/>
      <c r="N245" s="563"/>
      <c r="O245" s="563"/>
      <c r="P245" s="589"/>
    </row>
    <row r="246" ht="31.5">
      <c r="A246" s="561">
        <v>201</v>
      </c>
      <c r="B246" s="582" t="s">
        <v>44</v>
      </c>
      <c r="C246" s="566">
        <f>2022!B234</f>
        <v>10</v>
      </c>
      <c r="D246" s="567">
        <f>2022!Z234</f>
        <v>0</v>
      </c>
      <c r="E246" s="567">
        <f>2022!AA234</f>
        <v>0</v>
      </c>
      <c r="F246" s="567">
        <f>2022!AB234</f>
        <v>1</v>
      </c>
      <c r="G246" s="566">
        <f>2022!AC234</f>
        <v>0</v>
      </c>
      <c r="H246" s="566">
        <f>2022!AD234</f>
        <v>0</v>
      </c>
      <c r="I246" s="566">
        <f>2022!AE234</f>
        <v>0.10000000000000001</v>
      </c>
      <c r="J246" s="531">
        <f t="shared" si="1399"/>
        <v>0</v>
      </c>
      <c r="K246" s="568">
        <f>2022!AJ234</f>
        <v>0</v>
      </c>
      <c r="L246" s="568">
        <f>2022!AK234</f>
        <v>0</v>
      </c>
      <c r="M246" s="568"/>
      <c r="N246" s="568"/>
      <c r="O246" s="568"/>
      <c r="P246" s="568"/>
    </row>
    <row r="247" ht="47.25">
      <c r="A247" s="561">
        <v>202</v>
      </c>
      <c r="B247" s="582" t="s">
        <v>45</v>
      </c>
      <c r="C247" s="566">
        <f>2022!B235</f>
        <v>9.8000000000000007</v>
      </c>
      <c r="D247" s="567">
        <f>2022!Z235</f>
        <v>2.3985936641693115</v>
      </c>
      <c r="E247" s="567">
        <f>2022!AA235</f>
        <v>14</v>
      </c>
      <c r="F247" s="567">
        <f>2022!AB235</f>
        <v>22</v>
      </c>
      <c r="G247" s="566">
        <f>2022!AC235</f>
        <v>0.24475445076388824</v>
      </c>
      <c r="H247" s="566">
        <f>2022!AD235</f>
        <v>1.4288629843172265</v>
      </c>
      <c r="I247" s="566">
        <f>2022!AE235</f>
        <v>2.2448979591836733</v>
      </c>
      <c r="J247" s="531">
        <f t="shared" si="1399"/>
        <v>0</v>
      </c>
      <c r="K247" s="568">
        <f>2022!AJ235</f>
        <v>0</v>
      </c>
      <c r="L247" s="568">
        <f>2022!AK235</f>
        <v>0</v>
      </c>
      <c r="M247" s="568"/>
      <c r="N247" s="568"/>
      <c r="O247" s="568"/>
      <c r="P247" s="568"/>
    </row>
    <row r="248" ht="31.5">
      <c r="A248" s="574">
        <v>203</v>
      </c>
      <c r="B248" s="152" t="s">
        <v>459</v>
      </c>
      <c r="C248" s="566">
        <f>2022!B236</f>
        <v>302.69999999999999</v>
      </c>
      <c r="D248" s="575">
        <f>2022!Z236</f>
        <v>0</v>
      </c>
      <c r="E248" s="575">
        <f>2022!AA236</f>
        <v>0</v>
      </c>
      <c r="F248" s="567">
        <f>2022!AB236</f>
        <v>0</v>
      </c>
      <c r="G248" s="576">
        <f>2022!AC236</f>
        <v>0</v>
      </c>
      <c r="H248" s="576">
        <f>2022!AD236</f>
        <v>0</v>
      </c>
      <c r="I248" s="566">
        <f>2022!AE236</f>
        <v>0</v>
      </c>
      <c r="J248" s="531">
        <f t="shared" si="1399"/>
        <v>0</v>
      </c>
      <c r="K248" s="568">
        <f>2022!AJ236</f>
        <v>0</v>
      </c>
      <c r="L248" s="568">
        <f>2022!AK236</f>
        <v>0</v>
      </c>
      <c r="M248" s="568"/>
      <c r="N248" s="568"/>
      <c r="O248" s="568"/>
      <c r="P248" s="568"/>
    </row>
    <row r="249" ht="31.5">
      <c r="A249" s="562">
        <v>204</v>
      </c>
      <c r="B249" s="152" t="s">
        <v>460</v>
      </c>
      <c r="C249" s="566">
        <f>2022!B237</f>
        <v>4.7999999999999998</v>
      </c>
      <c r="D249" s="577"/>
      <c r="E249" s="577"/>
      <c r="F249" s="567">
        <f>2022!AB237</f>
        <v>0</v>
      </c>
      <c r="G249" s="578"/>
      <c r="H249" s="578"/>
      <c r="I249" s="566">
        <f>2022!AE237</f>
        <v>0</v>
      </c>
      <c r="J249" s="531">
        <f t="shared" si="1399"/>
        <v>0</v>
      </c>
      <c r="K249" s="568">
        <f>2022!AJ237</f>
        <v>0</v>
      </c>
      <c r="L249" s="568">
        <f>2022!AK237</f>
        <v>0</v>
      </c>
      <c r="M249" s="579"/>
      <c r="N249" s="579"/>
      <c r="O249" s="579"/>
      <c r="P249" s="579"/>
    </row>
    <row r="250" ht="31.5">
      <c r="A250" s="561">
        <v>205</v>
      </c>
      <c r="B250" s="582" t="s">
        <v>38</v>
      </c>
      <c r="C250" s="566">
        <f>2022!B238</f>
        <v>5.1580000000000004</v>
      </c>
      <c r="D250" s="567">
        <f>2022!Z238</f>
        <v>5.0956854820251465</v>
      </c>
      <c r="E250" s="567">
        <f>2022!AA238</f>
        <v>4</v>
      </c>
      <c r="F250" s="567">
        <f>2022!AB238</f>
        <v>6</v>
      </c>
      <c r="G250" s="566">
        <f>2022!AC238</f>
        <v>0.98945347333272038</v>
      </c>
      <c r="H250" s="566">
        <f>2022!AD238</f>
        <v>0.77669901474334169</v>
      </c>
      <c r="I250" s="566">
        <f>2022!AE238</f>
        <v>1.1632415664986429</v>
      </c>
      <c r="J250" s="531">
        <f t="shared" si="1399"/>
        <v>0</v>
      </c>
      <c r="K250" s="568">
        <f>2022!AJ238</f>
        <v>0</v>
      </c>
      <c r="L250" s="568">
        <f>2022!AK238</f>
        <v>0</v>
      </c>
      <c r="M250" s="568"/>
      <c r="N250" s="568"/>
      <c r="O250" s="568"/>
      <c r="P250" s="568"/>
    </row>
    <row r="251" ht="31.5">
      <c r="A251" s="562">
        <v>206</v>
      </c>
      <c r="B251" s="582" t="s">
        <v>362</v>
      </c>
      <c r="C251" s="566">
        <f>2022!B239</f>
        <v>6.7999999999999998</v>
      </c>
      <c r="D251" s="567">
        <f>2022!Z239</f>
        <v>8.4462862014770508</v>
      </c>
      <c r="E251" s="567">
        <f>2022!AA239</f>
        <v>7</v>
      </c>
      <c r="F251" s="567">
        <f>2022!AB239</f>
        <v>7</v>
      </c>
      <c r="G251" s="566">
        <f>2022!AC239</f>
        <v>1.2421136809703623</v>
      </c>
      <c r="H251" s="566">
        <f>2022!AD239</f>
        <v>1.0294223472171742</v>
      </c>
      <c r="I251" s="566">
        <f>2022!AE239</f>
        <v>1.0294117647058825</v>
      </c>
      <c r="J251" s="531">
        <f t="shared" si="1399"/>
        <v>0</v>
      </c>
      <c r="K251" s="568">
        <f>2022!AJ239</f>
        <v>0</v>
      </c>
      <c r="L251" s="568">
        <f>2022!AK239</f>
        <v>0</v>
      </c>
      <c r="M251" s="579"/>
      <c r="N251" s="579"/>
      <c r="O251" s="579"/>
      <c r="P251" s="579"/>
    </row>
    <row r="252" ht="15.75">
      <c r="A252" s="561"/>
      <c r="B252" s="122" t="s">
        <v>170</v>
      </c>
      <c r="C252" s="571"/>
      <c r="D252" s="570"/>
      <c r="E252" s="570"/>
      <c r="F252" s="570"/>
      <c r="G252" s="571"/>
      <c r="H252" s="571"/>
      <c r="I252" s="571"/>
      <c r="J252" s="531"/>
      <c r="K252" s="581"/>
      <c r="L252" s="581"/>
      <c r="M252" s="568"/>
      <c r="N252" s="568"/>
      <c r="O252" s="568"/>
      <c r="P252" s="568"/>
    </row>
    <row r="253" ht="31.5">
      <c r="A253" s="561">
        <v>207</v>
      </c>
      <c r="B253" s="582" t="s">
        <v>171</v>
      </c>
      <c r="C253" s="566">
        <f>2022!B241</f>
        <v>91.599999999999994</v>
      </c>
      <c r="D253" s="567">
        <f>2022!Z241</f>
        <v>730.22113037109375</v>
      </c>
      <c r="E253" s="567">
        <f>2022!AA241</f>
        <v>701</v>
      </c>
      <c r="F253" s="567">
        <f>2022!AB241</f>
        <v>556</v>
      </c>
      <c r="G253" s="566">
        <f>2022!AC241</f>
        <v>7.8687619219562297</v>
      </c>
      <c r="H253" s="566">
        <f>2022!AD241</f>
        <v>7.5522516947291995</v>
      </c>
      <c r="I253" s="566">
        <f>2022!AE241</f>
        <v>6.0698689956331879</v>
      </c>
      <c r="J253" s="531">
        <f t="shared" si="1399"/>
        <v>4.8561151079136691</v>
      </c>
      <c r="K253" s="568">
        <f>2022!AJ241</f>
        <v>27</v>
      </c>
      <c r="L253" s="568">
        <f>2022!AK241</f>
        <v>20</v>
      </c>
      <c r="M253" s="568"/>
      <c r="N253" s="568"/>
      <c r="O253" s="568"/>
      <c r="P253" s="568"/>
    </row>
    <row r="254" ht="31.5">
      <c r="A254" s="561">
        <v>208</v>
      </c>
      <c r="B254" s="582" t="s">
        <v>172</v>
      </c>
      <c r="C254" s="566">
        <f>2022!B242</f>
        <v>347.19999999999999</v>
      </c>
      <c r="D254" s="567">
        <f>2022!Z242</f>
        <v>617.46795654296875</v>
      </c>
      <c r="E254" s="567">
        <f>2022!AA242</f>
        <v>562</v>
      </c>
      <c r="F254" s="567">
        <f>2022!AB242</f>
        <v>525</v>
      </c>
      <c r="G254" s="566">
        <f>2022!AC242</f>
        <v>1.7784214712952831</v>
      </c>
      <c r="H254" s="566">
        <f>2022!AD242</f>
        <v>1.6186635375602638</v>
      </c>
      <c r="I254" s="566">
        <f>2022!AE242</f>
        <v>1.5120967741935485</v>
      </c>
      <c r="J254" s="531">
        <f t="shared" si="1399"/>
        <v>4.9523809523809526</v>
      </c>
      <c r="K254" s="568">
        <f>2022!AJ242</f>
        <v>26</v>
      </c>
      <c r="L254" s="568">
        <f>2022!AK242</f>
        <v>19</v>
      </c>
      <c r="M254" s="568"/>
      <c r="N254" s="568"/>
      <c r="O254" s="568"/>
      <c r="P254" s="568"/>
    </row>
    <row r="255" ht="15.75">
      <c r="A255" s="561"/>
      <c r="B255" s="122" t="s">
        <v>151</v>
      </c>
      <c r="C255" s="571"/>
      <c r="D255" s="570"/>
      <c r="E255" s="570"/>
      <c r="F255" s="570"/>
      <c r="G255" s="571"/>
      <c r="H255" s="571"/>
      <c r="I255" s="571"/>
      <c r="J255" s="531"/>
      <c r="K255" s="581"/>
      <c r="L255" s="581"/>
      <c r="M255" s="568"/>
      <c r="N255" s="568"/>
      <c r="O255" s="568"/>
      <c r="P255" s="568"/>
    </row>
    <row r="256" ht="31.5">
      <c r="A256" s="561">
        <v>209</v>
      </c>
      <c r="B256" s="582" t="s">
        <v>152</v>
      </c>
      <c r="C256" s="566">
        <f>2022!B244</f>
        <v>211.19999999999999</v>
      </c>
      <c r="D256" s="567">
        <f>2022!Z244</f>
        <v>0</v>
      </c>
      <c r="E256" s="567">
        <f>2022!AA244</f>
        <v>0</v>
      </c>
      <c r="F256" s="567">
        <f>2022!AB244</f>
        <v>0</v>
      </c>
      <c r="G256" s="566">
        <f>2022!AC244</f>
        <v>0</v>
      </c>
      <c r="H256" s="566">
        <f>2022!AD244</f>
        <v>0</v>
      </c>
      <c r="I256" s="566">
        <f>2022!AE244</f>
        <v>0</v>
      </c>
      <c r="J256" s="531">
        <f t="shared" si="1399"/>
        <v>0</v>
      </c>
      <c r="K256" s="568">
        <f>2022!AJ244</f>
        <v>0</v>
      </c>
      <c r="L256" s="568">
        <f>2022!AK244</f>
        <v>0</v>
      </c>
      <c r="M256" s="568"/>
      <c r="N256" s="568"/>
      <c r="O256" s="568"/>
      <c r="P256" s="568"/>
    </row>
    <row r="257" ht="15.75">
      <c r="A257" s="561"/>
      <c r="B257" s="122" t="s">
        <v>254</v>
      </c>
      <c r="C257" s="571"/>
      <c r="D257" s="570"/>
      <c r="E257" s="570"/>
      <c r="F257" s="570"/>
      <c r="G257" s="571"/>
      <c r="H257" s="571"/>
      <c r="I257" s="571"/>
      <c r="J257" s="531"/>
      <c r="K257" s="581"/>
      <c r="L257" s="581"/>
      <c r="M257" s="568"/>
      <c r="N257" s="568"/>
      <c r="O257" s="568"/>
      <c r="P257" s="568"/>
    </row>
    <row r="258" ht="63" customHeight="1">
      <c r="A258" s="561">
        <v>210</v>
      </c>
      <c r="B258" s="582" t="s">
        <v>363</v>
      </c>
      <c r="C258" s="566">
        <f>2022!B246</f>
        <v>15.6</v>
      </c>
      <c r="D258" s="567">
        <f>2022!Z246</f>
        <v>35.245296478271484</v>
      </c>
      <c r="E258" s="567">
        <f>2022!AA246</f>
        <v>55</v>
      </c>
      <c r="F258" s="567">
        <f>2022!AB246</f>
        <v>53</v>
      </c>
      <c r="G258" s="566">
        <f>2022!AC246</f>
        <v>1.2632722924792696</v>
      </c>
      <c r="H258" s="566">
        <f>2022!AD246</f>
        <v>1.9713261918280023</v>
      </c>
      <c r="I258" s="566">
        <f>2022!AE246</f>
        <v>3.3974358974358974</v>
      </c>
      <c r="J258" s="531">
        <f t="shared" si="1399"/>
        <v>0</v>
      </c>
      <c r="K258" s="568">
        <f>2022!AJ246</f>
        <v>0</v>
      </c>
      <c r="L258" s="568">
        <f>2022!AK246</f>
        <v>0</v>
      </c>
      <c r="M258" s="568"/>
      <c r="N258" s="568"/>
      <c r="O258" s="568"/>
      <c r="P258" s="568"/>
    </row>
    <row r="259" ht="47.25">
      <c r="A259" s="561">
        <v>211</v>
      </c>
      <c r="B259" s="582" t="s">
        <v>364</v>
      </c>
      <c r="C259" s="566">
        <f>2022!B247</f>
        <v>5.2999999999999998</v>
      </c>
      <c r="D259" s="567">
        <f>2022!Z247</f>
        <v>1.3907907009124756</v>
      </c>
      <c r="E259" s="567">
        <f>2022!AA247</f>
        <v>1</v>
      </c>
      <c r="F259" s="567">
        <f>2022!AB247</f>
        <v>1</v>
      </c>
      <c r="G259" s="566">
        <f>2022!AC247</f>
        <v>0.26241333035115189</v>
      </c>
      <c r="H259" s="566">
        <f>2022!AD247</f>
        <v>0.18867923849288515</v>
      </c>
      <c r="I259" s="566">
        <f>2022!AE247</f>
        <v>0.18867924528301888</v>
      </c>
      <c r="J259" s="531">
        <f t="shared" si="1399"/>
        <v>0</v>
      </c>
      <c r="K259" s="568">
        <f>2022!AJ247</f>
        <v>0</v>
      </c>
      <c r="L259" s="568">
        <f>2022!AK247</f>
        <v>0</v>
      </c>
      <c r="M259" s="568"/>
      <c r="N259" s="568"/>
      <c r="O259" s="568"/>
      <c r="P259" s="568"/>
    </row>
    <row r="260" ht="47.25">
      <c r="A260" s="561">
        <v>212</v>
      </c>
      <c r="B260" s="582" t="s">
        <v>365</v>
      </c>
      <c r="C260" s="566">
        <f>2022!B248</f>
        <v>3.2000000000000002</v>
      </c>
      <c r="D260" s="567">
        <f>2022!Z248</f>
        <v>0</v>
      </c>
      <c r="E260" s="567">
        <f>2022!AA248</f>
        <v>0</v>
      </c>
      <c r="F260" s="567">
        <f>2022!AB248</f>
        <v>2</v>
      </c>
      <c r="G260" s="566">
        <f>2022!AC248</f>
        <v>0</v>
      </c>
      <c r="H260" s="566">
        <f>2022!AD248</f>
        <v>0</v>
      </c>
      <c r="I260" s="566">
        <f>2022!AE248</f>
        <v>0.625</v>
      </c>
      <c r="J260" s="531">
        <f t="shared" si="1399"/>
        <v>0</v>
      </c>
      <c r="K260" s="568">
        <f>2022!AJ248</f>
        <v>0</v>
      </c>
      <c r="L260" s="568">
        <f>2022!AK248</f>
        <v>0</v>
      </c>
      <c r="M260" s="568"/>
      <c r="N260" s="568"/>
      <c r="O260" s="568"/>
      <c r="P260" s="568"/>
    </row>
    <row r="261" ht="31.5">
      <c r="A261" s="561">
        <v>213</v>
      </c>
      <c r="B261" s="582" t="s">
        <v>258</v>
      </c>
      <c r="C261" s="566">
        <f>2022!B249</f>
        <v>4</v>
      </c>
      <c r="D261" s="567">
        <f>2022!Z249</f>
        <v>3.6066873073577881</v>
      </c>
      <c r="E261" s="567">
        <f>2022!AA249</f>
        <v>3</v>
      </c>
      <c r="F261" s="567">
        <f>2022!AB249</f>
        <v>5</v>
      </c>
      <c r="G261" s="566">
        <f>2022!AC249</f>
        <v>0.90167182683944702</v>
      </c>
      <c r="H261" s="566">
        <f>2022!AD249</f>
        <v>0.75</v>
      </c>
      <c r="I261" s="566">
        <f>2022!AE249</f>
        <v>1.25</v>
      </c>
      <c r="J261" s="531">
        <f t="shared" si="1399"/>
        <v>0</v>
      </c>
      <c r="K261" s="568">
        <f>2022!AJ249</f>
        <v>0</v>
      </c>
      <c r="L261" s="568">
        <f>2022!AK249</f>
        <v>0</v>
      </c>
      <c r="M261" s="568"/>
      <c r="N261" s="568"/>
      <c r="O261" s="568"/>
      <c r="P261" s="568"/>
    </row>
    <row r="262" ht="31.5">
      <c r="A262" s="561">
        <v>214</v>
      </c>
      <c r="B262" s="582" t="s">
        <v>262</v>
      </c>
      <c r="C262" s="587">
        <f>2022!B250</f>
        <v>3.52</v>
      </c>
      <c r="D262" s="567">
        <f>2022!Z250</f>
        <v>0</v>
      </c>
      <c r="E262" s="567">
        <f>2022!AA250</f>
        <v>0</v>
      </c>
      <c r="F262" s="567">
        <f>2022!AB250</f>
        <v>0</v>
      </c>
      <c r="G262" s="566">
        <f>2022!AC250</f>
        <v>0</v>
      </c>
      <c r="H262" s="566">
        <f>2022!AD250</f>
        <v>0</v>
      </c>
      <c r="I262" s="566">
        <f>2022!AE250</f>
        <v>0</v>
      </c>
      <c r="J262" s="531">
        <f t="shared" si="1399"/>
        <v>0</v>
      </c>
      <c r="K262" s="568">
        <f>2022!AJ250</f>
        <v>0</v>
      </c>
      <c r="L262" s="568">
        <f>2022!AK250</f>
        <v>0</v>
      </c>
      <c r="M262" s="568"/>
      <c r="N262" s="568"/>
      <c r="O262" s="568"/>
      <c r="P262" s="568"/>
    </row>
    <row r="263" ht="81" customHeight="1">
      <c r="A263" s="561">
        <v>215</v>
      </c>
      <c r="B263" s="582" t="s">
        <v>261</v>
      </c>
      <c r="C263" s="566">
        <f>2022!B251</f>
        <v>7.2000000000000002</v>
      </c>
      <c r="D263" s="567">
        <f>2022!Z251</f>
        <v>0.17437341809272766</v>
      </c>
      <c r="E263" s="567">
        <f>2022!AA251</f>
        <v>0</v>
      </c>
      <c r="F263" s="567">
        <f>2022!AB251</f>
        <v>1</v>
      </c>
      <c r="G263" s="566">
        <f>2022!AC251</f>
        <v>2.4218530932228591e-002</v>
      </c>
      <c r="H263" s="566">
        <f>2022!AD251</f>
        <v>0</v>
      </c>
      <c r="I263" s="566">
        <f>2022!AE251</f>
        <v>0.1388888888888889</v>
      </c>
      <c r="J263" s="531">
        <f t="shared" si="1399"/>
        <v>0</v>
      </c>
      <c r="K263" s="568">
        <f>2022!AJ251</f>
        <v>0</v>
      </c>
      <c r="L263" s="568">
        <f>2022!AK251</f>
        <v>0</v>
      </c>
      <c r="M263" s="568"/>
      <c r="N263" s="568"/>
      <c r="O263" s="568"/>
      <c r="P263" s="568"/>
    </row>
    <row r="264" ht="31.5">
      <c r="A264" s="561">
        <v>216</v>
      </c>
      <c r="B264" s="582" t="s">
        <v>259</v>
      </c>
      <c r="C264" s="566">
        <f>2022!B252</f>
        <v>9.4000000000000004</v>
      </c>
      <c r="D264" s="567">
        <f>2022!Z252</f>
        <v>2.7059414386749268</v>
      </c>
      <c r="E264" s="567">
        <f>2022!AA252</f>
        <v>4</v>
      </c>
      <c r="F264" s="567">
        <f>2022!AB252</f>
        <v>8</v>
      </c>
      <c r="G264" s="566">
        <f>2022!AC252</f>
        <v>0.28786612217948271</v>
      </c>
      <c r="H264" s="566">
        <f>2022!AD252</f>
        <v>0.42553193216250529</v>
      </c>
      <c r="I264" s="566">
        <f>2022!AE252</f>
        <v>0.85106382978723405</v>
      </c>
      <c r="J264" s="531">
        <f t="shared" si="1399"/>
        <v>0</v>
      </c>
      <c r="K264" s="568">
        <f>2022!AJ252</f>
        <v>0</v>
      </c>
      <c r="L264" s="568">
        <f>2022!AK252</f>
        <v>0</v>
      </c>
      <c r="M264" s="568"/>
      <c r="N264" s="568"/>
      <c r="O264" s="568"/>
      <c r="P264" s="568"/>
    </row>
    <row r="265" ht="63">
      <c r="A265" s="600">
        <v>217</v>
      </c>
      <c r="B265" s="582" t="s">
        <v>255</v>
      </c>
      <c r="C265" s="566">
        <f>2022!B253</f>
        <v>29.600000000000001</v>
      </c>
      <c r="D265" s="567">
        <f>2022!Z253</f>
        <v>0.64265817403793335</v>
      </c>
      <c r="E265" s="567">
        <f>2022!AA253</f>
        <v>4</v>
      </c>
      <c r="F265" s="567">
        <f>2022!AB253</f>
        <v>21</v>
      </c>
      <c r="G265" s="566">
        <f>2022!AC253</f>
        <v>2.1711424518773045e-002</v>
      </c>
      <c r="H265" s="566">
        <f>2022!AD253</f>
        <v>0.13513513339358235</v>
      </c>
      <c r="I265" s="566">
        <f>2022!AE253</f>
        <v>0.70945945945945943</v>
      </c>
      <c r="J265" s="531">
        <f t="shared" si="1399"/>
        <v>0</v>
      </c>
      <c r="K265" s="568">
        <f>2022!AJ253</f>
        <v>0</v>
      </c>
      <c r="L265" s="568">
        <f>2022!AK253</f>
        <v>0</v>
      </c>
      <c r="M265" s="568"/>
      <c r="N265" s="568"/>
      <c r="O265" s="568"/>
      <c r="P265" s="568"/>
    </row>
    <row r="266" ht="31.5">
      <c r="A266" s="600">
        <v>218</v>
      </c>
      <c r="B266" s="582" t="s">
        <v>263</v>
      </c>
      <c r="C266" s="566">
        <f>2022!B254</f>
        <v>23.164000000000001</v>
      </c>
      <c r="D266" s="567">
        <f>2022!Z254</f>
        <v>61.780445098876953</v>
      </c>
      <c r="E266" s="567">
        <f>2022!AA254</f>
        <v>77</v>
      </c>
      <c r="F266" s="567">
        <f>2022!AB254</f>
        <v>73</v>
      </c>
      <c r="G266" s="566">
        <f>2022!AC254</f>
        <v>2.6629501322072082</v>
      </c>
      <c r="H266" s="566">
        <f>2022!AD254</f>
        <v>3.3189656809592583</v>
      </c>
      <c r="I266" s="566">
        <f>2022!AE254</f>
        <v>3.151441892591953</v>
      </c>
      <c r="J266" s="531">
        <f t="shared" si="1399"/>
        <v>4.10958904109589</v>
      </c>
      <c r="K266" s="568">
        <f>2022!AJ254</f>
        <v>3</v>
      </c>
      <c r="L266" s="568">
        <f>2022!AK254</f>
        <v>2</v>
      </c>
      <c r="M266" s="568"/>
      <c r="N266" s="568"/>
      <c r="O266" s="568"/>
      <c r="P266" s="568"/>
    </row>
    <row r="267" ht="63">
      <c r="A267" s="600">
        <v>219</v>
      </c>
      <c r="B267" s="582" t="s">
        <v>260</v>
      </c>
      <c r="C267" s="566">
        <f>2022!B255</f>
        <v>11.4</v>
      </c>
      <c r="D267" s="567">
        <f>2022!Z255</f>
        <v>0</v>
      </c>
      <c r="E267" s="567">
        <f>2022!AA255</f>
        <v>0</v>
      </c>
      <c r="F267" s="567">
        <f>2022!AB255</f>
        <v>0</v>
      </c>
      <c r="G267" s="566">
        <f>2022!AC255</f>
        <v>0</v>
      </c>
      <c r="H267" s="566">
        <f>2022!AD255</f>
        <v>0</v>
      </c>
      <c r="I267" s="566">
        <f>2022!AE255</f>
        <v>0</v>
      </c>
      <c r="J267" s="531">
        <f t="shared" si="1399"/>
        <v>0</v>
      </c>
      <c r="K267" s="568">
        <f>2022!AJ255</f>
        <v>0</v>
      </c>
      <c r="L267" s="568">
        <f>2022!AK255</f>
        <v>0</v>
      </c>
      <c r="M267" s="568"/>
      <c r="N267" s="568"/>
      <c r="O267" s="568"/>
      <c r="P267" s="568"/>
    </row>
    <row r="268" ht="54.75" customHeight="1">
      <c r="A268" s="600">
        <v>220</v>
      </c>
      <c r="B268" s="152" t="s">
        <v>366</v>
      </c>
      <c r="C268" s="566">
        <f>2022!B256</f>
        <v>23.773</v>
      </c>
      <c r="D268" s="567">
        <f>2022!Z256</f>
        <v>3.7552139759063721</v>
      </c>
      <c r="E268" s="567">
        <f>2022!AA256</f>
        <v>3</v>
      </c>
      <c r="F268" s="567">
        <f>2022!AB256</f>
        <v>10</v>
      </c>
      <c r="G268" s="566">
        <f>2022!AC256</f>
        <v>0.15699055033147757</v>
      </c>
      <c r="H268" s="566">
        <f>2022!AD256</f>
        <v>0.1254180698013104</v>
      </c>
      <c r="I268" s="566">
        <f>2022!AE256</f>
        <v>0.42064526984394063</v>
      </c>
      <c r="J268" s="531">
        <f t="shared" si="1399"/>
        <v>0</v>
      </c>
      <c r="K268" s="568">
        <f>2022!AJ256</f>
        <v>0</v>
      </c>
      <c r="L268" s="568">
        <f>2022!AK256</f>
        <v>0</v>
      </c>
      <c r="M268" s="568"/>
      <c r="N268" s="568"/>
      <c r="O268" s="568"/>
      <c r="P268" s="568"/>
    </row>
    <row r="269" ht="63">
      <c r="A269" s="600">
        <v>221</v>
      </c>
      <c r="B269" s="582" t="s">
        <v>367</v>
      </c>
      <c r="C269" s="566">
        <f>2022!B257</f>
        <v>12.676</v>
      </c>
      <c r="D269" s="567">
        <f>2022!Z257</f>
        <v>6.2557039260864258</v>
      </c>
      <c r="E269" s="567">
        <f>2022!AA257</f>
        <v>10</v>
      </c>
      <c r="F269" s="567">
        <f>2022!AB257</f>
        <v>11</v>
      </c>
      <c r="G269" s="566">
        <f>2022!AC257</f>
        <v>0.49002851535556863</v>
      </c>
      <c r="H269" s="566">
        <f>2022!AD257</f>
        <v>0.78333073487084126</v>
      </c>
      <c r="I269" s="566">
        <f>2022!AE257</f>
        <v>0.86778163458504254</v>
      </c>
      <c r="J269" s="531">
        <f t="shared" si="1399"/>
        <v>0</v>
      </c>
      <c r="K269" s="568">
        <f>2022!AJ257</f>
        <v>0</v>
      </c>
      <c r="L269" s="568">
        <f>2022!AK257</f>
        <v>0</v>
      </c>
      <c r="M269" s="568"/>
      <c r="N269" s="568"/>
      <c r="O269" s="568"/>
      <c r="P269" s="568"/>
    </row>
    <row r="270" ht="48" customHeight="1">
      <c r="A270" s="600">
        <v>222</v>
      </c>
      <c r="B270" s="582" t="s">
        <v>368</v>
      </c>
      <c r="C270" s="566">
        <f>2022!B258</f>
        <v>40.100000000000001</v>
      </c>
      <c r="D270" s="567">
        <f>2022!Z258</f>
        <v>159.548095703125</v>
      </c>
      <c r="E270" s="567">
        <f>2022!AA258</f>
        <v>208</v>
      </c>
      <c r="F270" s="567">
        <f>2022!AB258</f>
        <v>250</v>
      </c>
      <c r="G270" s="566">
        <f>2022!AC258</f>
        <v>3.3589072779605265</v>
      </c>
      <c r="H270" s="566">
        <f>2022!AD258</f>
        <v>4.4511021193570048</v>
      </c>
      <c r="I270" s="566">
        <f>2022!AE258</f>
        <v>6.2344139650872812</v>
      </c>
      <c r="J270" s="531">
        <f t="shared" si="1399"/>
        <v>4.7999999999999998</v>
      </c>
      <c r="K270" s="568">
        <f>2022!AJ258</f>
        <v>12</v>
      </c>
      <c r="L270" s="568">
        <f>2022!AK258</f>
        <v>9</v>
      </c>
      <c r="M270" s="568"/>
      <c r="N270" s="568"/>
      <c r="O270" s="568"/>
      <c r="P270" s="568"/>
    </row>
    <row r="271" ht="37.5" customHeight="1">
      <c r="A271" s="600">
        <v>223</v>
      </c>
      <c r="B271" s="147" t="s">
        <v>264</v>
      </c>
      <c r="C271" s="566">
        <f>2022!B259</f>
        <v>34.82</v>
      </c>
      <c r="D271" s="567">
        <f>2022!Z259</f>
        <v>0</v>
      </c>
      <c r="E271" s="567">
        <f>2022!AA259</f>
        <v>9</v>
      </c>
      <c r="F271" s="567">
        <f>2022!AB259</f>
        <v>12</v>
      </c>
      <c r="G271" s="566">
        <f>2022!AC259</f>
        <v>0</v>
      </c>
      <c r="H271" s="566">
        <f>2022!AD259</f>
        <v>0.25847214244686961</v>
      </c>
      <c r="I271" s="566">
        <f>2022!AE259</f>
        <v>0.3446295232624928</v>
      </c>
      <c r="J271" s="531">
        <f t="shared" si="1399"/>
        <v>0</v>
      </c>
      <c r="K271" s="568">
        <f>2022!AJ259</f>
        <v>0</v>
      </c>
      <c r="L271" s="568">
        <f>2022!AK259</f>
        <v>0</v>
      </c>
      <c r="M271" s="568"/>
      <c r="N271" s="568"/>
      <c r="O271" s="568"/>
      <c r="P271" s="568"/>
    </row>
    <row r="272" ht="37.5" customHeight="1">
      <c r="A272" s="600">
        <v>224</v>
      </c>
      <c r="B272" s="582" t="s">
        <v>267</v>
      </c>
      <c r="C272" s="566">
        <f>2022!B260</f>
        <v>179.86000000000001</v>
      </c>
      <c r="D272" s="567">
        <f>2022!Z260</f>
        <v>30.983562469482422</v>
      </c>
      <c r="E272" s="567">
        <f>2022!AA260</f>
        <v>28</v>
      </c>
      <c r="F272" s="567">
        <f>2022!AB260</f>
        <v>25</v>
      </c>
      <c r="G272" s="566">
        <f>2022!AC260</f>
        <v>0.14357535695702134</v>
      </c>
      <c r="H272" s="566">
        <f>2022!AD260</f>
        <v>0.15567490673968454</v>
      </c>
      <c r="I272" s="566">
        <f>2022!AE260</f>
        <v>0.13899699766485044</v>
      </c>
      <c r="J272" s="531">
        <f t="shared" si="1399"/>
        <v>0</v>
      </c>
      <c r="K272" s="568">
        <f>2022!AJ260</f>
        <v>0</v>
      </c>
      <c r="L272" s="568">
        <f>2022!AK260</f>
        <v>0</v>
      </c>
      <c r="M272" s="568"/>
      <c r="N272" s="568"/>
      <c r="O272" s="568"/>
      <c r="P272" s="568"/>
    </row>
    <row r="273" ht="14.25" customHeight="1">
      <c r="A273" s="92" t="s">
        <v>369</v>
      </c>
      <c r="B273" s="93"/>
      <c r="C273" s="601"/>
      <c r="D273" s="601"/>
      <c r="E273" s="601"/>
      <c r="F273" s="601">
        <f>SUM(F17:F272)</f>
        <v>143736</v>
      </c>
      <c r="G273" s="601"/>
      <c r="H273" s="601"/>
      <c r="I273" s="601"/>
      <c r="J273" s="601"/>
      <c r="K273" s="601">
        <f>SUM(K17:K272)</f>
        <v>6867</v>
      </c>
      <c r="L273" s="601">
        <f>SUM(L17:L272)</f>
        <v>5114</v>
      </c>
      <c r="M273" s="601"/>
      <c r="N273" s="601"/>
      <c r="O273" s="601"/>
      <c r="P273" s="601"/>
    </row>
    <row r="274" ht="15.75" hidden="1">
      <c r="A274" s="92" t="s">
        <v>370</v>
      </c>
      <c r="B274" s="93"/>
      <c r="C274" s="568"/>
      <c r="D274" s="568"/>
      <c r="E274" s="568"/>
      <c r="F274" s="568"/>
      <c r="G274" s="568"/>
      <c r="H274" s="568"/>
      <c r="I274" s="568"/>
      <c r="J274" s="568"/>
      <c r="K274" s="568">
        <v>52000</v>
      </c>
      <c r="L274" s="568"/>
      <c r="M274" s="568"/>
      <c r="N274" s="568"/>
      <c r="O274" s="568"/>
      <c r="P274" s="568"/>
    </row>
    <row r="275" ht="15.75" hidden="1">
      <c r="A275" s="92" t="s">
        <v>371</v>
      </c>
      <c r="B275" s="93"/>
      <c r="C275" s="568"/>
      <c r="D275" s="568"/>
      <c r="E275" s="568"/>
      <c r="F275" s="568"/>
      <c r="G275" s="568"/>
      <c r="H275" s="568"/>
      <c r="I275" s="568"/>
      <c r="J275" s="568"/>
      <c r="K275" s="568">
        <f>K274-K273</f>
        <v>45133</v>
      </c>
      <c r="L275" s="568"/>
      <c r="M275" s="568"/>
      <c r="N275" s="568"/>
      <c r="O275" s="568"/>
      <c r="P275" s="568"/>
    </row>
    <row r="276" ht="15.75" hidden="1">
      <c r="A276" s="92" t="s">
        <v>293</v>
      </c>
      <c r="B276" s="93"/>
      <c r="C276" s="613"/>
      <c r="D276" s="613"/>
      <c r="E276" s="613"/>
      <c r="F276" s="613"/>
      <c r="G276" s="568"/>
      <c r="H276" s="568"/>
      <c r="I276" s="568"/>
      <c r="J276" s="568"/>
      <c r="K276" s="568"/>
      <c r="L276" s="568"/>
      <c r="M276" s="568"/>
      <c r="N276" s="568"/>
      <c r="O276" s="568"/>
      <c r="P276" s="568"/>
    </row>
    <row r="277" ht="12.75">
      <c r="G277" s="602"/>
      <c r="H277" s="602"/>
      <c r="I277" s="602"/>
      <c r="J277" s="602"/>
      <c r="K277" s="602"/>
      <c r="L277" s="602"/>
      <c r="M277" s="602"/>
      <c r="N277" s="602"/>
      <c r="O277" s="602"/>
      <c r="P277" s="602"/>
    </row>
    <row r="278" ht="12.75" customHeight="1">
      <c r="A278" s="603"/>
      <c r="B278" s="603"/>
      <c r="C278" s="603"/>
      <c r="D278" s="603"/>
      <c r="E278" s="603"/>
      <c r="G278" s="604"/>
      <c r="H278" s="604"/>
      <c r="I278" s="604"/>
      <c r="J278" s="604"/>
      <c r="K278" s="604"/>
      <c r="L278" s="604"/>
      <c r="M278" s="604"/>
      <c r="N278" s="604"/>
      <c r="O278" s="604"/>
      <c r="P278" s="604"/>
    </row>
    <row r="279" ht="87.75" customHeight="1">
      <c r="A279" s="605" t="s">
        <v>461</v>
      </c>
      <c r="B279" s="605"/>
      <c r="C279" s="605"/>
      <c r="D279" s="605"/>
      <c r="E279" s="605"/>
      <c r="F279" s="605"/>
      <c r="G279" s="604"/>
      <c r="H279" s="604"/>
      <c r="I279" s="604"/>
      <c r="J279" s="604"/>
      <c r="K279" s="604"/>
      <c r="L279" s="604"/>
      <c r="N279" s="606" t="s">
        <v>462</v>
      </c>
      <c r="O279" s="606"/>
      <c r="P279" s="606"/>
    </row>
    <row r="280" ht="18.75">
      <c r="A280" s="603"/>
      <c r="B280" s="603"/>
      <c r="C280" s="603"/>
      <c r="D280" s="603"/>
      <c r="E280" s="603"/>
      <c r="G280" s="604"/>
      <c r="H280" s="604"/>
      <c r="I280" s="604"/>
      <c r="J280" s="607" t="s">
        <v>463</v>
      </c>
      <c r="K280" s="604"/>
      <c r="L280" s="604"/>
      <c r="M280" s="604"/>
      <c r="N280" s="604"/>
      <c r="O280" s="604"/>
      <c r="P280" s="604"/>
    </row>
    <row r="281" ht="12.75">
      <c r="G281" s="604"/>
      <c r="H281" s="604"/>
      <c r="I281" s="604"/>
      <c r="J281" s="604"/>
      <c r="K281" s="604"/>
      <c r="L281" s="604"/>
      <c r="M281" s="604"/>
      <c r="N281" s="604"/>
      <c r="O281" s="604"/>
      <c r="P281" s="604"/>
    </row>
    <row r="282" ht="12.75">
      <c r="G282" s="604"/>
      <c r="H282" s="604"/>
      <c r="I282" s="604"/>
      <c r="J282" s="604"/>
      <c r="K282" s="604"/>
      <c r="L282" s="604"/>
      <c r="M282" s="604"/>
      <c r="N282" s="604"/>
      <c r="O282" s="604"/>
      <c r="P282" s="604"/>
    </row>
    <row r="283" ht="12.75">
      <c r="G283" s="604"/>
      <c r="H283" s="608"/>
      <c r="I283" s="609"/>
      <c r="J283" s="604"/>
      <c r="K283" s="604"/>
      <c r="L283" s="604"/>
      <c r="M283" s="604"/>
      <c r="N283" s="604"/>
      <c r="O283" s="604"/>
      <c r="P283" s="604"/>
    </row>
    <row r="284" ht="12.75">
      <c r="G284" s="604"/>
      <c r="H284" s="608"/>
      <c r="I284" s="609"/>
      <c r="J284" s="604"/>
      <c r="K284" s="604"/>
      <c r="L284" s="604"/>
      <c r="M284" s="604"/>
      <c r="N284" s="604"/>
      <c r="O284" s="604"/>
      <c r="P284" s="604"/>
    </row>
    <row r="285" ht="12.75">
      <c r="G285" s="604"/>
      <c r="H285" s="608"/>
      <c r="I285" s="609"/>
      <c r="J285" s="604"/>
      <c r="K285" s="604"/>
      <c r="L285" s="604"/>
      <c r="M285" s="604"/>
      <c r="N285" s="604"/>
      <c r="O285" s="604"/>
      <c r="P285" s="604"/>
    </row>
    <row r="286" ht="12.75">
      <c r="G286" s="604"/>
      <c r="H286" s="608"/>
      <c r="I286" s="609"/>
      <c r="J286" s="604"/>
      <c r="K286" s="604"/>
      <c r="L286" s="604"/>
      <c r="M286" s="604"/>
      <c r="N286" s="604"/>
      <c r="O286" s="604"/>
      <c r="P286" s="604"/>
    </row>
    <row r="287" ht="12.75">
      <c r="G287" s="604"/>
      <c r="H287" s="608"/>
      <c r="I287" s="609"/>
      <c r="J287" s="604"/>
      <c r="K287" s="604"/>
      <c r="L287" s="604"/>
      <c r="M287" s="604"/>
      <c r="N287" s="604"/>
      <c r="O287" s="604"/>
      <c r="P287" s="604"/>
    </row>
  </sheetData>
  <mergeCells count="81">
    <mergeCell ref="B2:P2"/>
    <mergeCell ref="B3:P3"/>
    <mergeCell ref="B4:P4"/>
    <mergeCell ref="B5:P5"/>
    <mergeCell ref="B6:P6"/>
    <mergeCell ref="B8:P8"/>
    <mergeCell ref="A11:A14"/>
    <mergeCell ref="B11:B14"/>
    <mergeCell ref="C11:C14"/>
    <mergeCell ref="D11:F12"/>
    <mergeCell ref="G11:I12"/>
    <mergeCell ref="J11:P11"/>
    <mergeCell ref="J12:J14"/>
    <mergeCell ref="K12:K14"/>
    <mergeCell ref="L12:L14"/>
    <mergeCell ref="M12:P12"/>
    <mergeCell ref="D13:D14"/>
    <mergeCell ref="E13:E14"/>
    <mergeCell ref="F13:F14"/>
    <mergeCell ref="G13:G14"/>
    <mergeCell ref="H13:H14"/>
    <mergeCell ref="I13:I14"/>
    <mergeCell ref="M13:O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P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7" useFirstPageNumber="0" usePrinterDefaults="1" verticalDpi="300"/>
  <headerFooter>
    <oddHeader>&amp;C&amp;P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A92" activeCellId="0" sqref="A92"/>
    </sheetView>
  </sheetViews>
  <sheetFormatPr baseColWidth="8" customHeight="1" defaultRowHeight="12.75"/>
  <cols>
    <col bestFit="1" customWidth="1" min="1" max="1" style="532" width="3.85547"/>
    <col bestFit="1" customWidth="1" min="2" max="2" style="533" width="38.140599999999999"/>
    <col bestFit="1" customWidth="1" min="3" max="3" style="533" width="11.710900000000001"/>
    <col bestFit="1" customWidth="1" min="4" max="5" style="533" width="7.4257799999999996"/>
    <col bestFit="1" customWidth="1" min="6" max="6" style="533" width="7.8554700000000004"/>
    <col bestFit="1" customWidth="1" min="7" max="7" style="534" width="5.7109399999999999"/>
    <col bestFit="1" customWidth="1" min="8" max="8" style="535" width="6.5703100000000001"/>
    <col bestFit="1" customWidth="1" min="9" max="9" style="533" width="6.5703100000000001"/>
    <col bestFit="1" customWidth="1" min="10" max="10" style="534" width="10.425800000000001"/>
    <col bestFit="1" customWidth="1" min="11" max="11" style="536" width="7.2851600000000003"/>
    <col bestFit="1" customWidth="1" min="12" max="12" style="536" width="15.140599999999999"/>
    <col bestFit="1" customWidth="1" min="13" max="13" style="536" width="9.2851599999999994"/>
    <col bestFit="1" customWidth="1" min="14" max="14" style="536" width="13.425800000000001"/>
    <col bestFit="1" customWidth="1" min="15" max="15" style="536" width="9.8554700000000004"/>
    <col bestFit="1" customWidth="1" min="16" max="257" style="532" width="9.1406299999999998"/>
  </cols>
  <sheetData>
    <row r="2" ht="17.25">
      <c r="B2" s="537" t="s">
        <v>373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</row>
    <row r="3" ht="17.25">
      <c r="B3" s="538" t="s">
        <v>1048</v>
      </c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</row>
    <row r="4" ht="12.75">
      <c r="B4" s="539" t="s">
        <v>1031</v>
      </c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</row>
    <row r="5" ht="17.25">
      <c r="B5" s="540" t="s">
        <v>1032</v>
      </c>
      <c r="C5" s="540"/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</row>
    <row r="6" ht="12.75">
      <c r="B6" s="539" t="s">
        <v>1033</v>
      </c>
      <c r="C6" s="539"/>
      <c r="D6" s="539"/>
      <c r="E6" s="539"/>
      <c r="F6" s="539"/>
      <c r="G6" s="539"/>
      <c r="H6" s="539"/>
      <c r="I6" s="539"/>
      <c r="J6" s="539"/>
      <c r="K6" s="539"/>
      <c r="L6" s="539"/>
      <c r="M6" s="539"/>
      <c r="N6" s="539"/>
      <c r="O6" s="539"/>
    </row>
    <row r="8" ht="17.25">
      <c r="B8" s="537" t="s">
        <v>374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</row>
    <row r="10" ht="3" customHeight="1"/>
    <row r="11" ht="26.25" customHeight="1">
      <c r="A11" s="541" t="s">
        <v>271</v>
      </c>
      <c r="B11" s="541" t="s">
        <v>1034</v>
      </c>
      <c r="C11" s="541" t="s">
        <v>1035</v>
      </c>
      <c r="D11" s="542" t="s">
        <v>1036</v>
      </c>
      <c r="E11" s="543"/>
      <c r="F11" s="544"/>
      <c r="G11" s="542" t="s">
        <v>1037</v>
      </c>
      <c r="H11" s="543"/>
      <c r="I11" s="544"/>
      <c r="J11" s="545" t="s">
        <v>1038</v>
      </c>
      <c r="K11" s="546"/>
      <c r="L11" s="546"/>
      <c r="M11" s="546"/>
      <c r="N11" s="546"/>
      <c r="O11" s="547"/>
    </row>
    <row r="12" ht="24.75" customHeight="1">
      <c r="A12" s="541"/>
      <c r="B12" s="541"/>
      <c r="C12" s="541"/>
      <c r="D12" s="548"/>
      <c r="E12" s="549"/>
      <c r="F12" s="550"/>
      <c r="G12" s="548"/>
      <c r="H12" s="549"/>
      <c r="I12" s="550"/>
      <c r="J12" s="551" t="s">
        <v>1039</v>
      </c>
      <c r="K12" s="551" t="s">
        <v>1040</v>
      </c>
      <c r="L12" s="552" t="s">
        <v>273</v>
      </c>
      <c r="M12" s="553"/>
      <c r="N12" s="553"/>
      <c r="O12" s="554"/>
    </row>
    <row r="13" ht="24.75" customHeight="1">
      <c r="A13" s="541"/>
      <c r="B13" s="541"/>
      <c r="C13" s="541"/>
      <c r="D13" s="555">
        <v>2020</v>
      </c>
      <c r="E13" s="555">
        <v>2021</v>
      </c>
      <c r="F13" s="555">
        <v>2022</v>
      </c>
      <c r="G13" s="555">
        <v>2020</v>
      </c>
      <c r="H13" s="555">
        <v>2021</v>
      </c>
      <c r="I13" s="555">
        <v>2022</v>
      </c>
      <c r="J13" s="556"/>
      <c r="K13" s="556"/>
      <c r="L13" s="552" t="s">
        <v>1041</v>
      </c>
      <c r="M13" s="553"/>
      <c r="N13" s="554"/>
      <c r="O13" s="557" t="s">
        <v>1042</v>
      </c>
    </row>
    <row r="14" ht="62.25" customHeight="1">
      <c r="A14" s="541"/>
      <c r="B14" s="541"/>
      <c r="C14" s="541"/>
      <c r="D14" s="558"/>
      <c r="E14" s="558"/>
      <c r="F14" s="558"/>
      <c r="G14" s="558"/>
      <c r="H14" s="558"/>
      <c r="I14" s="558"/>
      <c r="J14" s="559"/>
      <c r="K14" s="559"/>
      <c r="L14" s="541" t="s">
        <v>394</v>
      </c>
      <c r="M14" s="541" t="s">
        <v>1043</v>
      </c>
      <c r="N14" s="541" t="s">
        <v>1044</v>
      </c>
      <c r="O14" s="560"/>
    </row>
    <row r="15" ht="25.5" customHeight="1">
      <c r="A15" s="561">
        <v>1</v>
      </c>
      <c r="B15" s="561">
        <v>2</v>
      </c>
      <c r="C15" s="561">
        <v>3</v>
      </c>
      <c r="D15" s="561">
        <v>4</v>
      </c>
      <c r="E15" s="561">
        <v>5</v>
      </c>
      <c r="F15" s="561">
        <v>6</v>
      </c>
      <c r="G15" s="561">
        <v>7</v>
      </c>
      <c r="H15" s="561">
        <v>8</v>
      </c>
      <c r="I15" s="561">
        <v>9</v>
      </c>
      <c r="J15" s="561">
        <v>10</v>
      </c>
      <c r="K15" s="561">
        <v>11</v>
      </c>
      <c r="L15" s="561">
        <v>12</v>
      </c>
      <c r="M15" s="561">
        <v>13</v>
      </c>
      <c r="N15" s="561">
        <v>14</v>
      </c>
      <c r="O15" s="561">
        <v>15</v>
      </c>
    </row>
    <row r="16" ht="17.25" customHeight="1">
      <c r="A16" s="562"/>
      <c r="B16" s="57" t="s">
        <v>23</v>
      </c>
      <c r="C16" s="122"/>
      <c r="D16" s="122"/>
      <c r="E16" s="122"/>
      <c r="F16" s="122"/>
      <c r="G16" s="563"/>
      <c r="H16" s="564"/>
      <c r="I16" s="564"/>
      <c r="J16" s="563"/>
      <c r="K16" s="563"/>
      <c r="L16" s="563"/>
      <c r="M16" s="563"/>
      <c r="N16" s="563"/>
      <c r="O16" s="563"/>
    </row>
    <row r="17" ht="49.5" customHeight="1">
      <c r="A17" s="561">
        <v>1</v>
      </c>
      <c r="B17" s="565" t="s">
        <v>24</v>
      </c>
      <c r="C17" s="566">
        <f>2022!B5</f>
        <v>67.034000000000006</v>
      </c>
      <c r="D17" s="567">
        <f>2022!AL5</f>
        <v>881.589111328125</v>
      </c>
      <c r="E17" s="567">
        <f>2022!AM5</f>
        <v>1082</v>
      </c>
      <c r="F17" s="567">
        <f>2022!AN5</f>
        <v>1198</v>
      </c>
      <c r="G17" s="566">
        <f>2022!AO5</f>
        <v>13.152157651544158</v>
      </c>
      <c r="H17" s="566">
        <f>2022!AP5</f>
        <v>16.142026252493242</v>
      </c>
      <c r="I17" s="566">
        <f>2022!AQ5</f>
        <v>17.87152788137363</v>
      </c>
      <c r="J17" s="531">
        <f t="shared" ref="J17:J80" si="1400">IF(K17&gt;0,K17/F17*100,0)</f>
        <v>10.016694490818031</v>
      </c>
      <c r="K17" s="568">
        <f>2022!AX5</f>
        <v>120</v>
      </c>
      <c r="L17" s="568"/>
      <c r="M17" s="568">
        <f>2022!BA5</f>
        <v>0</v>
      </c>
      <c r="N17" s="568">
        <f t="shared" ref="N17:N80" si="1401">K17-M17-O17</f>
        <v>120</v>
      </c>
      <c r="O17" s="568">
        <f>2022!BC5</f>
        <v>0</v>
      </c>
      <c r="Q17" s="568">
        <f t="shared" ref="Q17:Q80" si="1402">K17-M17-O17</f>
        <v>120</v>
      </c>
    </row>
    <row r="18" ht="30" customHeight="1">
      <c r="A18" s="561">
        <v>2</v>
      </c>
      <c r="B18" s="569" t="s">
        <v>25</v>
      </c>
      <c r="C18" s="566">
        <f>2022!B6</f>
        <v>10.308</v>
      </c>
      <c r="D18" s="567">
        <f>2022!AL6</f>
        <v>184.40972900390625</v>
      </c>
      <c r="E18" s="567">
        <f>2022!AM6</f>
        <v>54</v>
      </c>
      <c r="F18" s="567">
        <f>2022!AN6</f>
        <v>92</v>
      </c>
      <c r="G18" s="566">
        <f>2022!AO6</f>
        <v>14.412639929996802</v>
      </c>
      <c r="H18" s="566">
        <f>2022!AP6</f>
        <v>4.2203985680351028</v>
      </c>
      <c r="I18" s="566">
        <f>2022!AQ6</f>
        <v>8.9251067132324415</v>
      </c>
      <c r="J18" s="531">
        <f t="shared" si="1400"/>
        <v>11.956521739130435</v>
      </c>
      <c r="K18" s="568">
        <f>2022!AX6</f>
        <v>11</v>
      </c>
      <c r="L18" s="568"/>
      <c r="M18" s="568">
        <f>2022!BA6</f>
        <v>1</v>
      </c>
      <c r="N18" s="568">
        <f t="shared" si="1401"/>
        <v>6</v>
      </c>
      <c r="O18" s="568">
        <f>2022!BC6</f>
        <v>4</v>
      </c>
      <c r="Q18" s="568">
        <f t="shared" si="1402"/>
        <v>6</v>
      </c>
    </row>
    <row r="19" ht="17.25" customHeight="1">
      <c r="A19" s="562"/>
      <c r="B19" s="122" t="s">
        <v>26</v>
      </c>
      <c r="C19" s="129"/>
      <c r="D19" s="570"/>
      <c r="E19" s="570"/>
      <c r="F19" s="570"/>
      <c r="G19" s="571"/>
      <c r="H19" s="571"/>
      <c r="I19" s="571"/>
      <c r="J19" s="614"/>
      <c r="K19" s="563"/>
      <c r="L19" s="563"/>
      <c r="M19" s="563"/>
      <c r="N19" s="568">
        <f t="shared" si="1401"/>
        <v>0</v>
      </c>
      <c r="O19" s="563"/>
      <c r="Q19" s="568">
        <f t="shared" si="1402"/>
        <v>0</v>
      </c>
    </row>
    <row r="20" ht="48" customHeight="1">
      <c r="A20" s="561">
        <v>3</v>
      </c>
      <c r="B20" s="565" t="s">
        <v>285</v>
      </c>
      <c r="C20" s="566">
        <f>2022!B8</f>
        <v>397.60000000000002</v>
      </c>
      <c r="D20" s="567">
        <f>2022!AL8</f>
        <v>569.6614990234375</v>
      </c>
      <c r="E20" s="567">
        <f>2022!AM8</f>
        <v>575</v>
      </c>
      <c r="F20" s="567">
        <f>2022!AN8</f>
        <v>586</v>
      </c>
      <c r="G20" s="566">
        <f>2022!AO8</f>
        <v>1.4327502270589136</v>
      </c>
      <c r="H20" s="566">
        <f>2022!AP8</f>
        <v>1.4461770401741345</v>
      </c>
      <c r="I20" s="566">
        <f>2022!AQ8</f>
        <v>1.4738430583501005</v>
      </c>
      <c r="J20" s="531">
        <f t="shared" si="1400"/>
        <v>4.9488054607508536</v>
      </c>
      <c r="K20" s="568">
        <f>2022!AX8</f>
        <v>29</v>
      </c>
      <c r="L20" s="568"/>
      <c r="M20" s="568">
        <f>2022!BA8</f>
        <v>0</v>
      </c>
      <c r="N20" s="568">
        <f t="shared" si="1401"/>
        <v>29</v>
      </c>
      <c r="O20" s="568">
        <f>2022!BC8</f>
        <v>0</v>
      </c>
      <c r="Q20" s="568">
        <f t="shared" si="1402"/>
        <v>29</v>
      </c>
    </row>
    <row r="21" ht="30">
      <c r="A21" s="561">
        <v>4</v>
      </c>
      <c r="B21" s="572" t="s">
        <v>28</v>
      </c>
      <c r="C21" s="566">
        <f>2022!B9</f>
        <v>236.40000000000001</v>
      </c>
      <c r="D21" s="567">
        <f>2022!AL9</f>
        <v>371.40646362304688</v>
      </c>
      <c r="E21" s="567">
        <f>2022!AM9</f>
        <v>402</v>
      </c>
      <c r="F21" s="567">
        <f>2022!AN9</f>
        <v>401</v>
      </c>
      <c r="G21" s="566">
        <f>2022!AO9</f>
        <v>1.5710933723021989</v>
      </c>
      <c r="H21" s="566">
        <f>2022!AP9</f>
        <v>1.7005076581179148</v>
      </c>
      <c r="I21" s="566">
        <f>2022!AQ9</f>
        <v>1.6962774957698814</v>
      </c>
      <c r="J21" s="531">
        <f t="shared" si="1400"/>
        <v>4.9875311720698257</v>
      </c>
      <c r="K21" s="568">
        <f>2022!AX9</f>
        <v>20</v>
      </c>
      <c r="L21" s="568"/>
      <c r="M21" s="568">
        <f>2022!BA9</f>
        <v>2</v>
      </c>
      <c r="N21" s="568">
        <f t="shared" si="1401"/>
        <v>11</v>
      </c>
      <c r="O21" s="568">
        <f>2022!BC9</f>
        <v>7</v>
      </c>
      <c r="Q21" s="568">
        <f t="shared" si="1402"/>
        <v>11</v>
      </c>
    </row>
    <row r="22" ht="17.25" customHeight="1">
      <c r="A22" s="562"/>
      <c r="B22" s="122" t="s">
        <v>46</v>
      </c>
      <c r="C22" s="129"/>
      <c r="D22" s="570"/>
      <c r="E22" s="570"/>
      <c r="F22" s="570"/>
      <c r="G22" s="571"/>
      <c r="H22" s="571"/>
      <c r="I22" s="573"/>
      <c r="J22" s="614"/>
      <c r="K22" s="563"/>
      <c r="L22" s="563"/>
      <c r="M22" s="563"/>
      <c r="N22" s="568">
        <f t="shared" si="1401"/>
        <v>0</v>
      </c>
      <c r="O22" s="563"/>
      <c r="Q22" s="568">
        <f t="shared" si="1402"/>
        <v>0</v>
      </c>
    </row>
    <row r="23" ht="45">
      <c r="A23" s="561">
        <v>5</v>
      </c>
      <c r="B23" s="565" t="s">
        <v>286</v>
      </c>
      <c r="C23" s="566">
        <f>2022!B11</f>
        <v>225.40000000000001</v>
      </c>
      <c r="D23" s="567">
        <f>2022!AL11</f>
        <v>137.306884765625</v>
      </c>
      <c r="E23" s="567">
        <f>2022!AM11</f>
        <v>138</v>
      </c>
      <c r="F23" s="567">
        <f>2022!AN11</f>
        <v>147</v>
      </c>
      <c r="G23" s="566">
        <f>2022!AO11</f>
        <v>0.60916986904925829</v>
      </c>
      <c r="H23" s="566">
        <f>2022!AP11</f>
        <v>0.61224491453791663</v>
      </c>
      <c r="I23" s="566">
        <f>2022!AQ11</f>
        <v>0.65217391304347827</v>
      </c>
      <c r="J23" s="531">
        <f t="shared" si="1400"/>
        <v>2.7210884353741496</v>
      </c>
      <c r="K23" s="568">
        <f>2022!AX11</f>
        <v>4</v>
      </c>
      <c r="L23" s="568"/>
      <c r="M23" s="568">
        <f>2022!BA11</f>
        <v>0</v>
      </c>
      <c r="N23" s="568">
        <f t="shared" si="1401"/>
        <v>4</v>
      </c>
      <c r="O23" s="568">
        <f>2022!BC11</f>
        <v>0</v>
      </c>
      <c r="Q23" s="568">
        <f t="shared" si="1402"/>
        <v>4</v>
      </c>
    </row>
    <row r="24" ht="45">
      <c r="A24" s="561">
        <v>6</v>
      </c>
      <c r="B24" s="565" t="s">
        <v>48</v>
      </c>
      <c r="C24" s="566">
        <f>2022!B12</f>
        <v>358.69999999999999</v>
      </c>
      <c r="D24" s="567">
        <f>2022!AL12</f>
        <v>365.73590087890625</v>
      </c>
      <c r="E24" s="567">
        <f>2022!AM12</f>
        <v>360</v>
      </c>
      <c r="F24" s="567">
        <f>2022!AN12</f>
        <v>377</v>
      </c>
      <c r="G24" s="566">
        <f>2022!AO12</f>
        <v>1.0196149663574978</v>
      </c>
      <c r="H24" s="566">
        <f>2022!AP12</f>
        <v>1.0036241643399177</v>
      </c>
      <c r="I24" s="566">
        <f>2022!AQ12</f>
        <v>1.0510175634234737</v>
      </c>
      <c r="J24" s="531">
        <f t="shared" si="1400"/>
        <v>4.774535809018567</v>
      </c>
      <c r="K24" s="568">
        <f>2022!AX12</f>
        <v>18</v>
      </c>
      <c r="L24" s="568"/>
      <c r="M24" s="568">
        <f>2022!BA12</f>
        <v>0</v>
      </c>
      <c r="N24" s="568">
        <f t="shared" si="1401"/>
        <v>18</v>
      </c>
      <c r="O24" s="568">
        <f>2022!BC12</f>
        <v>0</v>
      </c>
      <c r="Q24" s="568">
        <f t="shared" si="1402"/>
        <v>18</v>
      </c>
    </row>
    <row r="25" ht="30" customHeight="1">
      <c r="A25" s="561">
        <v>7</v>
      </c>
      <c r="B25" s="147" t="s">
        <v>50</v>
      </c>
      <c r="C25" s="566">
        <f>2022!B13</f>
        <v>57.560000000000002</v>
      </c>
      <c r="D25" s="567">
        <f>2022!AL13</f>
        <v>153.90895080566406</v>
      </c>
      <c r="E25" s="567">
        <f>2022!AM13</f>
        <v>157</v>
      </c>
      <c r="F25" s="567">
        <f>2022!AN13</f>
        <v>161</v>
      </c>
      <c r="G25" s="566">
        <f>2022!AO13</f>
        <v>2.6710101420286518</v>
      </c>
      <c r="H25" s="566">
        <f>2022!AP13</f>
        <v>2.7246538805254672</v>
      </c>
      <c r="I25" s="566">
        <f>2022!AQ13</f>
        <v>2.7970813064628213</v>
      </c>
      <c r="J25" s="531">
        <f t="shared" si="1400"/>
        <v>6.2111801242236027</v>
      </c>
      <c r="K25" s="568">
        <f>2022!AX13</f>
        <v>10</v>
      </c>
      <c r="L25" s="568"/>
      <c r="M25" s="568">
        <f>2022!BA13</f>
        <v>0</v>
      </c>
      <c r="N25" s="568">
        <f t="shared" si="1401"/>
        <v>10</v>
      </c>
      <c r="O25" s="568">
        <f>2022!BC13</f>
        <v>0</v>
      </c>
      <c r="Q25" s="568">
        <f t="shared" si="1402"/>
        <v>10</v>
      </c>
    </row>
    <row r="26" ht="45">
      <c r="A26" s="561">
        <v>8</v>
      </c>
      <c r="B26" s="147" t="s">
        <v>51</v>
      </c>
      <c r="C26" s="566">
        <f>2022!B14</f>
        <v>335.70999999999998</v>
      </c>
      <c r="D26" s="567">
        <f>2022!AL14</f>
        <v>1562.934814453125</v>
      </c>
      <c r="E26" s="567">
        <f>2022!AM14</f>
        <v>878</v>
      </c>
      <c r="F26" s="567">
        <f>2022!AN14</f>
        <v>1301</v>
      </c>
      <c r="G26" s="566">
        <f>2022!AO14</f>
        <v>4.0520983357392568</v>
      </c>
      <c r="H26" s="566">
        <f>2022!AP14</f>
        <v>2.2763216391874481</v>
      </c>
      <c r="I26" s="566">
        <f>2022!AQ14</f>
        <v>3.8753686217270862</v>
      </c>
      <c r="J26" s="531">
        <f t="shared" si="1400"/>
        <v>6.9946195234435047</v>
      </c>
      <c r="K26" s="568">
        <f>2022!AX14</f>
        <v>91</v>
      </c>
      <c r="L26" s="568"/>
      <c r="M26" s="568">
        <f>2022!BA14</f>
        <v>0</v>
      </c>
      <c r="N26" s="568">
        <f t="shared" si="1401"/>
        <v>91</v>
      </c>
      <c r="O26" s="568">
        <f>2022!BC14</f>
        <v>0</v>
      </c>
      <c r="Q26" s="568">
        <f t="shared" si="1402"/>
        <v>91</v>
      </c>
    </row>
    <row r="27" ht="45">
      <c r="A27" s="561">
        <v>9</v>
      </c>
      <c r="B27" s="137" t="s">
        <v>287</v>
      </c>
      <c r="C27" s="566">
        <f>2022!B15</f>
        <v>164.08600000000001</v>
      </c>
      <c r="D27" s="567">
        <f>2022!AL15</f>
        <v>212.16830444335938</v>
      </c>
      <c r="E27" s="567">
        <f>2022!AM15</f>
        <v>283</v>
      </c>
      <c r="F27" s="567">
        <f>2022!AN15</f>
        <v>276</v>
      </c>
      <c r="G27" s="566">
        <f>2022!AO15</f>
        <v>1.2930311320737171</v>
      </c>
      <c r="H27" s="566">
        <f>2022!AP15</f>
        <v>1.7247053528419478</v>
      </c>
      <c r="I27" s="566">
        <f>2022!AQ15</f>
        <v>1.682044781395122</v>
      </c>
      <c r="J27" s="531">
        <f t="shared" si="1400"/>
        <v>4.7101449275362324</v>
      </c>
      <c r="K27" s="568">
        <f>2022!AX15</f>
        <v>13</v>
      </c>
      <c r="L27" s="568"/>
      <c r="M27" s="568">
        <f>2022!BA15</f>
        <v>0</v>
      </c>
      <c r="N27" s="568">
        <f t="shared" si="1401"/>
        <v>13</v>
      </c>
      <c r="O27" s="568">
        <f>2022!BC15</f>
        <v>0</v>
      </c>
      <c r="Q27" s="568">
        <f t="shared" si="1402"/>
        <v>13</v>
      </c>
    </row>
    <row r="28" ht="45">
      <c r="A28" s="561">
        <v>10</v>
      </c>
      <c r="B28" s="137" t="s">
        <v>288</v>
      </c>
      <c r="C28" s="566">
        <f>2022!B16</f>
        <v>371.93000000000001</v>
      </c>
      <c r="D28" s="567">
        <f>2022!AL16</f>
        <v>392.58578491210938</v>
      </c>
      <c r="E28" s="567">
        <f>2022!AM16</f>
        <v>381</v>
      </c>
      <c r="F28" s="567">
        <f>2022!AN16</f>
        <v>398</v>
      </c>
      <c r="G28" s="566">
        <f>2022!AO16</f>
        <v>1.0555366881689232</v>
      </c>
      <c r="H28" s="566">
        <f>2022!AP16</f>
        <v>1.0243862453715529</v>
      </c>
      <c r="I28" s="566">
        <f>2022!AQ16</f>
        <v>1.0700938348613986</v>
      </c>
      <c r="J28" s="531">
        <f t="shared" si="1400"/>
        <v>4.7738693467336679</v>
      </c>
      <c r="K28" s="568">
        <f>2022!AX16</f>
        <v>19</v>
      </c>
      <c r="L28" s="568"/>
      <c r="M28" s="568">
        <f>2022!BA16</f>
        <v>0</v>
      </c>
      <c r="N28" s="568">
        <f t="shared" si="1401"/>
        <v>19</v>
      </c>
      <c r="O28" s="568">
        <f>2022!BC16</f>
        <v>0</v>
      </c>
      <c r="Q28" s="568">
        <f t="shared" si="1402"/>
        <v>19</v>
      </c>
    </row>
    <row r="29" ht="45">
      <c r="A29" s="561">
        <v>11</v>
      </c>
      <c r="B29" s="137" t="s">
        <v>289</v>
      </c>
      <c r="C29" s="566">
        <f>2022!B17</f>
        <v>291.029</v>
      </c>
      <c r="D29" s="567">
        <f>2022!AL17</f>
        <v>659.33984375</v>
      </c>
      <c r="E29" s="567">
        <f>2022!AM17</f>
        <v>699</v>
      </c>
      <c r="F29" s="567">
        <f>2022!AN17</f>
        <v>723</v>
      </c>
      <c r="G29" s="566">
        <f>2022!AO17</f>
        <v>2.2655469474032128</v>
      </c>
      <c r="H29" s="566">
        <f>2022!AP17</f>
        <v>2.4018225672939937</v>
      </c>
      <c r="I29" s="566">
        <f>2022!AQ17</f>
        <v>2.4842885073308847</v>
      </c>
      <c r="J29" s="531">
        <f t="shared" si="1400"/>
        <v>6.9156293222683267</v>
      </c>
      <c r="K29" s="568">
        <f>2022!AX17</f>
        <v>50</v>
      </c>
      <c r="L29" s="568"/>
      <c r="M29" s="568">
        <f>2022!BA17</f>
        <v>0</v>
      </c>
      <c r="N29" s="568">
        <f t="shared" si="1401"/>
        <v>50</v>
      </c>
      <c r="O29" s="568">
        <f>2022!BC17</f>
        <v>0</v>
      </c>
      <c r="Q29" s="568">
        <f t="shared" si="1402"/>
        <v>50</v>
      </c>
    </row>
    <row r="30" ht="45">
      <c r="A30" s="561">
        <v>12</v>
      </c>
      <c r="B30" s="137" t="s">
        <v>290</v>
      </c>
      <c r="C30" s="566">
        <f>2022!B18</f>
        <v>170.64400000000001</v>
      </c>
      <c r="D30" s="567">
        <f>2022!AL18</f>
        <v>122.97549438476563</v>
      </c>
      <c r="E30" s="567">
        <f>2022!AM18</f>
        <v>133</v>
      </c>
      <c r="F30" s="567">
        <f>2022!AN18</f>
        <v>138</v>
      </c>
      <c r="G30" s="566">
        <f>2022!AO18</f>
        <v>0.72065526129304125</v>
      </c>
      <c r="H30" s="566">
        <f>2022!AP18</f>
        <v>0.77940040193770632</v>
      </c>
      <c r="I30" s="566">
        <f>2022!AQ18</f>
        <v>0.8087011556222311</v>
      </c>
      <c r="J30" s="531">
        <f t="shared" si="1400"/>
        <v>2.8985507246376812</v>
      </c>
      <c r="K30" s="568">
        <f>2022!AX18</f>
        <v>4</v>
      </c>
      <c r="L30" s="568"/>
      <c r="M30" s="568">
        <f>2022!BA18</f>
        <v>0</v>
      </c>
      <c r="N30" s="568">
        <f t="shared" si="1401"/>
        <v>4</v>
      </c>
      <c r="O30" s="568">
        <f>2022!BC18</f>
        <v>0</v>
      </c>
      <c r="Q30" s="568">
        <f t="shared" si="1402"/>
        <v>4</v>
      </c>
    </row>
    <row r="31" ht="30" customHeight="1">
      <c r="A31" s="561">
        <v>13</v>
      </c>
      <c r="B31" s="137" t="s">
        <v>291</v>
      </c>
      <c r="C31" s="566">
        <f>2022!B19</f>
        <v>50</v>
      </c>
      <c r="D31" s="567">
        <f>2022!AL19</f>
        <v>0</v>
      </c>
      <c r="E31" s="567">
        <f>2022!AM19</f>
        <v>0</v>
      </c>
      <c r="F31" s="567">
        <f>2022!AN19</f>
        <v>14</v>
      </c>
      <c r="G31" s="566">
        <f>2022!AO19</f>
        <v>0</v>
      </c>
      <c r="H31" s="566">
        <f>2022!AP19</f>
        <v>0</v>
      </c>
      <c r="I31" s="566">
        <f>2022!AQ19</f>
        <v>0.28000000000000003</v>
      </c>
      <c r="J31" s="531">
        <f t="shared" si="1400"/>
        <v>0</v>
      </c>
      <c r="K31" s="568">
        <f>2022!AX19</f>
        <v>0</v>
      </c>
      <c r="L31" s="568"/>
      <c r="M31" s="568">
        <f>2022!BA19</f>
        <v>0</v>
      </c>
      <c r="N31" s="568">
        <f t="shared" si="1401"/>
        <v>0</v>
      </c>
      <c r="O31" s="568">
        <f>2022!BC19</f>
        <v>0</v>
      </c>
      <c r="Q31" s="568">
        <f t="shared" si="1402"/>
        <v>0</v>
      </c>
    </row>
    <row r="32" ht="49.5" customHeight="1">
      <c r="A32" s="574">
        <v>14</v>
      </c>
      <c r="B32" s="137" t="s">
        <v>408</v>
      </c>
      <c r="C32" s="566">
        <f>2022!B20</f>
        <v>434.36000000000001</v>
      </c>
      <c r="D32" s="575">
        <f>2022!AL20</f>
        <v>543.617919921875</v>
      </c>
      <c r="E32" s="575">
        <f>2022!AM20</f>
        <v>723</v>
      </c>
      <c r="F32" s="567">
        <f>2022!AN20</f>
        <v>821</v>
      </c>
      <c r="G32" s="576">
        <f>2022!AO20</f>
        <v>1.2515520856716582</v>
      </c>
      <c r="H32" s="576">
        <f>2022!AP20</f>
        <v>1.6645370301086668</v>
      </c>
      <c r="I32" s="566">
        <f>2022!AQ20</f>
        <v>1.890137213371397</v>
      </c>
      <c r="J32" s="531">
        <f t="shared" si="1400"/>
        <v>4.9939098660170522</v>
      </c>
      <c r="K32" s="568">
        <f>2022!AX20</f>
        <v>41</v>
      </c>
      <c r="L32" s="581"/>
      <c r="M32" s="568">
        <f>2022!BA20</f>
        <v>3</v>
      </c>
      <c r="N32" s="568">
        <f t="shared" si="1401"/>
        <v>25</v>
      </c>
      <c r="O32" s="568">
        <f>2022!BC20</f>
        <v>13</v>
      </c>
      <c r="Q32" s="568">
        <f t="shared" si="1402"/>
        <v>25</v>
      </c>
    </row>
    <row r="33" ht="45">
      <c r="A33" s="562">
        <v>15</v>
      </c>
      <c r="B33" s="141" t="s">
        <v>409</v>
      </c>
      <c r="C33" s="566">
        <f>2022!B21</f>
        <v>182.90000000000001</v>
      </c>
      <c r="D33" s="577"/>
      <c r="E33" s="577"/>
      <c r="F33" s="567">
        <f>2022!AN21</f>
        <v>0</v>
      </c>
      <c r="G33" s="578"/>
      <c r="H33" s="578"/>
      <c r="I33" s="566">
        <f>2022!AQ21</f>
        <v>0</v>
      </c>
      <c r="J33" s="531">
        <f t="shared" si="1400"/>
        <v>0</v>
      </c>
      <c r="K33" s="568">
        <f>2022!AX21</f>
        <v>0</v>
      </c>
      <c r="L33" s="563"/>
      <c r="M33" s="568">
        <f>2022!BA21</f>
        <v>0</v>
      </c>
      <c r="N33" s="568">
        <f t="shared" si="1401"/>
        <v>0</v>
      </c>
      <c r="O33" s="568">
        <f>2022!BC21</f>
        <v>0</v>
      </c>
      <c r="Q33" s="568">
        <f t="shared" si="1402"/>
        <v>0</v>
      </c>
    </row>
    <row r="34" ht="32.25" customHeight="1">
      <c r="A34" s="561"/>
      <c r="B34" s="122" t="s">
        <v>35</v>
      </c>
      <c r="C34" s="129"/>
      <c r="D34" s="570"/>
      <c r="E34" s="570"/>
      <c r="F34" s="570"/>
      <c r="G34" s="571"/>
      <c r="H34" s="571"/>
      <c r="I34" s="571"/>
      <c r="J34" s="531"/>
      <c r="K34" s="563"/>
      <c r="L34" s="568"/>
      <c r="M34" s="563"/>
      <c r="N34" s="568">
        <f t="shared" si="1401"/>
        <v>0</v>
      </c>
      <c r="O34" s="563"/>
      <c r="Q34" s="568">
        <f t="shared" si="1402"/>
        <v>0</v>
      </c>
    </row>
    <row r="35" ht="32.25" customHeight="1">
      <c r="A35" s="561">
        <v>16</v>
      </c>
      <c r="B35" s="565" t="s">
        <v>36</v>
      </c>
      <c r="C35" s="566">
        <f>2022!B23</f>
        <v>8592.01953125</v>
      </c>
      <c r="D35" s="567">
        <f>2022!AL23</f>
        <v>0</v>
      </c>
      <c r="E35" s="567">
        <f>2022!AM23</f>
        <v>0</v>
      </c>
      <c r="F35" s="567">
        <f>2022!AN23</f>
        <v>0</v>
      </c>
      <c r="G35" s="566">
        <f>2022!AO23</f>
        <v>0</v>
      </c>
      <c r="H35" s="566">
        <f>2022!AP23</f>
        <v>0</v>
      </c>
      <c r="I35" s="566">
        <f>2022!AQ23</f>
        <v>0</v>
      </c>
      <c r="J35" s="531">
        <f t="shared" si="1400"/>
        <v>0</v>
      </c>
      <c r="K35" s="568">
        <f>2022!AX23</f>
        <v>0</v>
      </c>
      <c r="L35" s="568"/>
      <c r="M35" s="568">
        <f>2022!BA23</f>
        <v>0</v>
      </c>
      <c r="N35" s="568">
        <f t="shared" si="1401"/>
        <v>0</v>
      </c>
      <c r="O35" s="568">
        <f>2022!BC23</f>
        <v>0</v>
      </c>
      <c r="Q35" s="568">
        <f t="shared" si="1402"/>
        <v>0</v>
      </c>
    </row>
    <row r="36" ht="30">
      <c r="A36" s="562">
        <v>17</v>
      </c>
      <c r="B36" s="580" t="s">
        <v>293</v>
      </c>
      <c r="C36" s="566">
        <f>2022!B24</f>
        <v>0</v>
      </c>
      <c r="D36" s="567">
        <f>2022!AL24</f>
        <v>0</v>
      </c>
      <c r="E36" s="567">
        <f>2022!AM24</f>
        <v>0</v>
      </c>
      <c r="F36" s="567">
        <f>2022!AN24</f>
        <v>0</v>
      </c>
      <c r="G36" s="566">
        <f>2022!AO24</f>
        <v>0</v>
      </c>
      <c r="H36" s="566">
        <f>2022!AP24</f>
        <v>0</v>
      </c>
      <c r="I36" s="566">
        <f>2022!AQ24</f>
        <v>0</v>
      </c>
      <c r="J36" s="531">
        <f t="shared" si="1400"/>
        <v>0</v>
      </c>
      <c r="K36" s="568">
        <f>2022!AX24</f>
        <v>0</v>
      </c>
      <c r="L36" s="563"/>
      <c r="M36" s="568">
        <f>2022!BA24</f>
        <v>0</v>
      </c>
      <c r="N36" s="568">
        <f t="shared" si="1401"/>
        <v>0</v>
      </c>
      <c r="O36" s="568">
        <f>2022!BC24</f>
        <v>0</v>
      </c>
      <c r="Q36" s="568">
        <f t="shared" si="1402"/>
        <v>0</v>
      </c>
    </row>
    <row r="37" ht="15">
      <c r="A37" s="561"/>
      <c r="B37" s="122" t="s">
        <v>58</v>
      </c>
      <c r="C37" s="129"/>
      <c r="D37" s="570"/>
      <c r="E37" s="570"/>
      <c r="F37" s="570"/>
      <c r="G37" s="571"/>
      <c r="H37" s="571"/>
      <c r="I37" s="571"/>
      <c r="J37" s="531"/>
      <c r="K37" s="581"/>
      <c r="L37" s="568"/>
      <c r="M37" s="581"/>
      <c r="N37" s="568">
        <f t="shared" si="1401"/>
        <v>0</v>
      </c>
      <c r="O37" s="581"/>
      <c r="Q37" s="568">
        <f t="shared" si="1402"/>
        <v>0</v>
      </c>
    </row>
    <row r="38" ht="30">
      <c r="A38" s="561">
        <v>18</v>
      </c>
      <c r="B38" s="582" t="s">
        <v>60</v>
      </c>
      <c r="C38" s="566">
        <f>2022!B26</f>
        <v>1576.173</v>
      </c>
      <c r="D38" s="567">
        <f>2022!AL26</f>
        <v>3853.042724609375</v>
      </c>
      <c r="E38" s="567">
        <f>2022!AM26</f>
        <v>1949</v>
      </c>
      <c r="F38" s="567">
        <f>2022!AN26</f>
        <v>2383</v>
      </c>
      <c r="G38" s="566">
        <f>2022!AO26</f>
        <v>2.4446689831188859</v>
      </c>
      <c r="H38" s="566">
        <f>2022!AP26</f>
        <v>1.2366099947394804</v>
      </c>
      <c r="I38" s="566">
        <f>2022!AQ26</f>
        <v>1.5118898750327534</v>
      </c>
      <c r="J38" s="531">
        <f t="shared" si="1400"/>
        <v>4.9937054133445233</v>
      </c>
      <c r="K38" s="568">
        <f>2022!AX26</f>
        <v>119</v>
      </c>
      <c r="L38" s="568"/>
      <c r="M38" s="568">
        <f>2022!BA26</f>
        <v>0</v>
      </c>
      <c r="N38" s="568">
        <f t="shared" si="1401"/>
        <v>119</v>
      </c>
      <c r="O38" s="568">
        <f>2022!BC26</f>
        <v>0</v>
      </c>
      <c r="Q38" s="568">
        <f t="shared" si="1402"/>
        <v>119</v>
      </c>
    </row>
    <row r="39" ht="45">
      <c r="A39" s="561">
        <v>19</v>
      </c>
      <c r="B39" s="582" t="s">
        <v>59</v>
      </c>
      <c r="C39" s="566">
        <f>2022!B27</f>
        <v>116.81</v>
      </c>
      <c r="D39" s="567">
        <f>2022!AL27</f>
        <v>614.535400390625</v>
      </c>
      <c r="E39" s="567">
        <f>2022!AM27</f>
        <v>625</v>
      </c>
      <c r="F39" s="567">
        <f>2022!AN27</f>
        <v>632</v>
      </c>
      <c r="G39" s="566">
        <f>2022!AO27</f>
        <v>5.2609825622524538</v>
      </c>
      <c r="H39" s="566">
        <f>2022!AP27</f>
        <v>5.3505690629339133</v>
      </c>
      <c r="I39" s="566">
        <f>2022!AQ27</f>
        <v>5.4104956767400054</v>
      </c>
      <c r="J39" s="531">
        <f t="shared" si="1400"/>
        <v>7.9113924050632916</v>
      </c>
      <c r="K39" s="568">
        <f>2022!AX27</f>
        <v>50</v>
      </c>
      <c r="L39" s="568"/>
      <c r="M39" s="568">
        <f>2022!BA27</f>
        <v>0</v>
      </c>
      <c r="N39" s="568">
        <f t="shared" si="1401"/>
        <v>50</v>
      </c>
      <c r="O39" s="568">
        <f>2022!BC27</f>
        <v>0</v>
      </c>
      <c r="Q39" s="568">
        <f t="shared" si="1402"/>
        <v>50</v>
      </c>
    </row>
    <row r="40" ht="30.75" customHeight="1">
      <c r="A40" s="561">
        <v>20</v>
      </c>
      <c r="B40" s="582" t="s">
        <v>294</v>
      </c>
      <c r="C40" s="566">
        <f>2022!B28</f>
        <v>109.2</v>
      </c>
      <c r="D40" s="567">
        <f>2022!AL28</f>
        <v>282.42535400390625</v>
      </c>
      <c r="E40" s="567">
        <f>2022!AM28</f>
        <v>350</v>
      </c>
      <c r="F40" s="567">
        <f>2022!AN28</f>
        <v>377</v>
      </c>
      <c r="G40" s="566">
        <f>2022!AO28</f>
        <v>2.5742900041996095</v>
      </c>
      <c r="H40" s="566">
        <f>2022!AP28</f>
        <v>3.1902288116009636</v>
      </c>
      <c r="I40" s="566">
        <f>2022!AQ28</f>
        <v>3.4523809523809521</v>
      </c>
      <c r="J40" s="531">
        <f t="shared" si="1400"/>
        <v>6.8965517241379306</v>
      </c>
      <c r="K40" s="568">
        <f>2022!AX28</f>
        <v>26</v>
      </c>
      <c r="L40" s="568"/>
      <c r="M40" s="568">
        <f>2022!BA28</f>
        <v>0</v>
      </c>
      <c r="N40" s="568">
        <f t="shared" si="1401"/>
        <v>26</v>
      </c>
      <c r="O40" s="568">
        <f>2022!BC28</f>
        <v>0</v>
      </c>
      <c r="Q40" s="568">
        <f t="shared" si="1402"/>
        <v>26</v>
      </c>
    </row>
    <row r="41" ht="30">
      <c r="A41" s="611">
        <v>21</v>
      </c>
      <c r="B41" s="572" t="s">
        <v>62</v>
      </c>
      <c r="C41" s="566">
        <f>2022!B29</f>
        <v>395.19999999999999</v>
      </c>
      <c r="D41" s="567">
        <f>2022!AL29</f>
        <v>770.8397216796875</v>
      </c>
      <c r="E41" s="567">
        <f>2022!AM29</f>
        <v>419</v>
      </c>
      <c r="F41" s="567">
        <f>2022!AN29</f>
        <v>644</v>
      </c>
      <c r="G41" s="566">
        <f>2022!AO29</f>
        <v>1.724793944187937</v>
      </c>
      <c r="H41" s="566">
        <f>2022!AP29</f>
        <v>0.93753427890298768</v>
      </c>
      <c r="I41" s="566">
        <f>2022!AQ29</f>
        <v>1.6295546558704455</v>
      </c>
      <c r="J41" s="531">
        <f t="shared" si="1400"/>
        <v>4.9689440993788816</v>
      </c>
      <c r="K41" s="568">
        <f>2022!AX29</f>
        <v>32</v>
      </c>
      <c r="L41" s="563"/>
      <c r="M41" s="568">
        <f>2022!BA29</f>
        <v>4</v>
      </c>
      <c r="N41" s="568">
        <f t="shared" si="1401"/>
        <v>18</v>
      </c>
      <c r="O41" s="568">
        <f>2022!BC29</f>
        <v>10</v>
      </c>
      <c r="Q41" s="568">
        <f t="shared" si="1402"/>
        <v>18</v>
      </c>
    </row>
    <row r="42" ht="15">
      <c r="A42" s="561"/>
      <c r="B42" s="122" t="s">
        <v>63</v>
      </c>
      <c r="C42" s="129"/>
      <c r="D42" s="570"/>
      <c r="E42" s="570"/>
      <c r="F42" s="570"/>
      <c r="G42" s="571"/>
      <c r="H42" s="571"/>
      <c r="I42" s="571"/>
      <c r="J42" s="531"/>
      <c r="K42" s="581"/>
      <c r="L42" s="568"/>
      <c r="M42" s="581"/>
      <c r="N42" s="568">
        <f t="shared" si="1401"/>
        <v>0</v>
      </c>
      <c r="O42" s="581"/>
      <c r="Q42" s="568">
        <f t="shared" si="1402"/>
        <v>0</v>
      </c>
    </row>
    <row r="43" ht="30">
      <c r="A43" s="561">
        <v>22</v>
      </c>
      <c r="B43" s="582" t="s">
        <v>295</v>
      </c>
      <c r="C43" s="566">
        <f>2022!B31</f>
        <v>375.81700000000001</v>
      </c>
      <c r="D43" s="567">
        <f>2022!AL31</f>
        <v>1553.8641357421875</v>
      </c>
      <c r="E43" s="567">
        <f>2022!AM31</f>
        <v>1470</v>
      </c>
      <c r="F43" s="567">
        <f>2022!AN31</f>
        <v>1498</v>
      </c>
      <c r="G43" s="566">
        <f>2022!AO31</f>
        <v>4.1691192654060103</v>
      </c>
      <c r="H43" s="566">
        <f>2022!AP31</f>
        <v>3.9441062955092714</v>
      </c>
      <c r="I43" s="566">
        <f>2022!AQ31</f>
        <v>3.9859825393742168</v>
      </c>
      <c r="J43" s="531">
        <f t="shared" si="1400"/>
        <v>6.9425901201602134</v>
      </c>
      <c r="K43" s="568">
        <f>2022!AX31</f>
        <v>104</v>
      </c>
      <c r="L43" s="568"/>
      <c r="M43" s="568">
        <f>2022!BA31</f>
        <v>0</v>
      </c>
      <c r="N43" s="568">
        <f t="shared" si="1401"/>
        <v>104</v>
      </c>
      <c r="O43" s="568">
        <f>2022!BC31</f>
        <v>0</v>
      </c>
      <c r="Q43" s="568">
        <f t="shared" si="1402"/>
        <v>104</v>
      </c>
    </row>
    <row r="44" ht="51" customHeight="1">
      <c r="A44" s="561">
        <v>23</v>
      </c>
      <c r="B44" s="582" t="s">
        <v>296</v>
      </c>
      <c r="C44" s="566">
        <f>2022!B32</f>
        <v>242.90000000000001</v>
      </c>
      <c r="D44" s="567">
        <f>2022!AL32</f>
        <v>2702.05224609375</v>
      </c>
      <c r="E44" s="567">
        <f>2022!AM32</f>
        <v>3610</v>
      </c>
      <c r="F44" s="567">
        <f>2022!AN32</f>
        <v>3894</v>
      </c>
      <c r="G44" s="566">
        <f>2022!AO32</f>
        <v>11.124134680897818</v>
      </c>
      <c r="H44" s="566">
        <f>2022!AP32</f>
        <v>14.862083535244789</v>
      </c>
      <c r="I44" s="566">
        <f>2022!AQ32</f>
        <v>16.031288596130093</v>
      </c>
      <c r="J44" s="531">
        <f t="shared" si="1400"/>
        <v>12.840267077555211</v>
      </c>
      <c r="K44" s="568">
        <f>2022!AX32</f>
        <v>500</v>
      </c>
      <c r="L44" s="568"/>
      <c r="M44" s="568">
        <f>2022!BA32</f>
        <v>0</v>
      </c>
      <c r="N44" s="568">
        <f t="shared" si="1401"/>
        <v>500</v>
      </c>
      <c r="O44" s="568">
        <f>2022!BC32</f>
        <v>0</v>
      </c>
      <c r="Q44" s="568">
        <f t="shared" si="1402"/>
        <v>500</v>
      </c>
    </row>
    <row r="45" ht="30">
      <c r="A45" s="562">
        <v>24</v>
      </c>
      <c r="B45" s="582" t="s">
        <v>66</v>
      </c>
      <c r="C45" s="566">
        <f>2022!B33</f>
        <v>46.606000000000002</v>
      </c>
      <c r="D45" s="567">
        <f>2022!AL33</f>
        <v>364.62112426757813</v>
      </c>
      <c r="E45" s="567">
        <f>2022!AM33</f>
        <v>367</v>
      </c>
      <c r="F45" s="567">
        <f>2022!AN33</f>
        <v>373</v>
      </c>
      <c r="G45" s="566">
        <f>2022!AO33</f>
        <v>7.7250236943612878</v>
      </c>
      <c r="H45" s="566">
        <f>2022!AP33</f>
        <v>7.7762475341269717</v>
      </c>
      <c r="I45" s="566">
        <f>2022!AQ33</f>
        <v>8.0032613826545944</v>
      </c>
      <c r="J45" s="531">
        <f t="shared" si="1400"/>
        <v>9.9195710455764079</v>
      </c>
      <c r="K45" s="568">
        <f>2022!AX33</f>
        <v>37</v>
      </c>
      <c r="L45" s="563"/>
      <c r="M45" s="568">
        <f>2022!BA33</f>
        <v>0</v>
      </c>
      <c r="N45" s="568">
        <f t="shared" si="1401"/>
        <v>37</v>
      </c>
      <c r="O45" s="568">
        <f>2022!BC33</f>
        <v>0</v>
      </c>
      <c r="Q45" s="568">
        <f t="shared" si="1402"/>
        <v>37</v>
      </c>
    </row>
    <row r="46" ht="15">
      <c r="A46" s="561"/>
      <c r="B46" s="122" t="s">
        <v>67</v>
      </c>
      <c r="C46" s="129"/>
      <c r="D46" s="570"/>
      <c r="E46" s="570"/>
      <c r="F46" s="570"/>
      <c r="G46" s="571"/>
      <c r="H46" s="571"/>
      <c r="I46" s="571"/>
      <c r="J46" s="531"/>
      <c r="K46" s="581"/>
      <c r="L46" s="568"/>
      <c r="M46" s="581"/>
      <c r="N46" s="568">
        <f t="shared" si="1401"/>
        <v>0</v>
      </c>
      <c r="O46" s="581"/>
      <c r="Q46" s="568">
        <f t="shared" si="1402"/>
        <v>0</v>
      </c>
    </row>
    <row r="47" ht="45">
      <c r="A47" s="561">
        <v>25</v>
      </c>
      <c r="B47" s="583" t="s">
        <v>297</v>
      </c>
      <c r="C47" s="566">
        <f>2022!B35</f>
        <v>399.13200000000001</v>
      </c>
      <c r="D47" s="567">
        <f>2022!AL35</f>
        <v>1816.110595703125</v>
      </c>
      <c r="E47" s="567">
        <f>2022!AM35</f>
        <v>1844</v>
      </c>
      <c r="F47" s="567">
        <f>2022!AN35</f>
        <v>2312</v>
      </c>
      <c r="G47" s="566">
        <f>2022!AO35</f>
        <v>4.5794304237262962</v>
      </c>
      <c r="H47" s="566">
        <f>2022!AP35</f>
        <v>4.6148453904925502</v>
      </c>
      <c r="I47" s="566">
        <f>2022!AQ35</f>
        <v>5.7925698766322924</v>
      </c>
      <c r="J47" s="531">
        <f t="shared" si="1400"/>
        <v>7.9584775086505193</v>
      </c>
      <c r="K47" s="568">
        <f>2022!AX35</f>
        <v>184</v>
      </c>
      <c r="L47" s="568"/>
      <c r="M47" s="568">
        <f>2022!BA35</f>
        <v>0</v>
      </c>
      <c r="N47" s="568">
        <f t="shared" si="1401"/>
        <v>184</v>
      </c>
      <c r="O47" s="568">
        <f>2022!BC35</f>
        <v>0</v>
      </c>
      <c r="Q47" s="568">
        <f t="shared" si="1402"/>
        <v>184</v>
      </c>
    </row>
    <row r="48" ht="30">
      <c r="A48" s="562">
        <v>26</v>
      </c>
      <c r="B48" s="583" t="s">
        <v>298</v>
      </c>
      <c r="C48" s="566">
        <f>2022!B36</f>
        <v>162.821</v>
      </c>
      <c r="D48" s="567">
        <f>2022!AL36</f>
        <v>749.49847412109375</v>
      </c>
      <c r="E48" s="567">
        <f>2022!AM36</f>
        <v>617</v>
      </c>
      <c r="F48" s="567">
        <f>2022!AN36</f>
        <v>895</v>
      </c>
      <c r="G48" s="566">
        <f>2022!AO36</f>
        <v>4.6032052257048948</v>
      </c>
      <c r="H48" s="566">
        <f>2022!AP36</f>
        <v>3.7894375003104313</v>
      </c>
      <c r="I48" s="566">
        <f>2022!AQ36</f>
        <v>5.4968339464811047</v>
      </c>
      <c r="J48" s="531">
        <f t="shared" si="1400"/>
        <v>3.3519553072625698</v>
      </c>
      <c r="K48" s="568">
        <f>2022!AX36</f>
        <v>30</v>
      </c>
      <c r="L48" s="563"/>
      <c r="M48" s="568">
        <f>2022!BA36</f>
        <v>0</v>
      </c>
      <c r="N48" s="568">
        <f t="shared" si="1401"/>
        <v>30</v>
      </c>
      <c r="O48" s="568">
        <f>2022!BC36</f>
        <v>0</v>
      </c>
      <c r="Q48" s="568">
        <f t="shared" si="1402"/>
        <v>30</v>
      </c>
    </row>
    <row r="49" ht="15">
      <c r="A49" s="561"/>
      <c r="B49" s="122" t="s">
        <v>70</v>
      </c>
      <c r="C49" s="571"/>
      <c r="D49" s="570"/>
      <c r="E49" s="570"/>
      <c r="F49" s="570"/>
      <c r="G49" s="571"/>
      <c r="H49" s="571"/>
      <c r="I49" s="571"/>
      <c r="J49" s="531"/>
      <c r="K49" s="581"/>
      <c r="L49" s="568"/>
      <c r="M49" s="581"/>
      <c r="N49" s="568">
        <f t="shared" si="1401"/>
        <v>0</v>
      </c>
      <c r="O49" s="581"/>
      <c r="Q49" s="568">
        <f t="shared" si="1402"/>
        <v>0</v>
      </c>
    </row>
    <row r="50" ht="45">
      <c r="A50" s="561">
        <v>27</v>
      </c>
      <c r="B50" s="147" t="s">
        <v>77</v>
      </c>
      <c r="C50" s="566">
        <f>2022!B38</f>
        <v>7.1820000000000004</v>
      </c>
      <c r="D50" s="567">
        <f>2022!AL38</f>
        <v>46.694854736328125</v>
      </c>
      <c r="E50" s="567">
        <f>2022!AM38</f>
        <v>54</v>
      </c>
      <c r="F50" s="567">
        <f>2022!AN38</f>
        <v>56</v>
      </c>
      <c r="G50" s="566">
        <f>2022!AO38</f>
        <v>6.5016504726610052</v>
      </c>
      <c r="H50" s="566">
        <f>2022!AP38</f>
        <v>7.5187968247505967</v>
      </c>
      <c r="I50" s="566">
        <f>2022!AQ38</f>
        <v>7.7972709551656916</v>
      </c>
      <c r="J50" s="531">
        <f t="shared" si="1400"/>
        <v>8.9285714285714288</v>
      </c>
      <c r="K50" s="568">
        <f>2022!AX38</f>
        <v>5</v>
      </c>
      <c r="L50" s="568"/>
      <c r="M50" s="568">
        <f>2022!BA38</f>
        <v>0</v>
      </c>
      <c r="N50" s="568">
        <f t="shared" si="1401"/>
        <v>5</v>
      </c>
      <c r="O50" s="568">
        <f>2022!BC38</f>
        <v>0</v>
      </c>
      <c r="Q50" s="568">
        <f t="shared" si="1402"/>
        <v>5</v>
      </c>
    </row>
    <row r="51" ht="33.75" customHeight="1">
      <c r="A51" s="561">
        <v>28</v>
      </c>
      <c r="B51" s="147" t="s">
        <v>76</v>
      </c>
      <c r="C51" s="566">
        <f>2022!B39</f>
        <v>11.596</v>
      </c>
      <c r="D51" s="567">
        <f>2022!AL39</f>
        <v>79.007797241210938</v>
      </c>
      <c r="E51" s="567">
        <f>2022!AM39</f>
        <v>95</v>
      </c>
      <c r="F51" s="567">
        <f>2022!AN39</f>
        <v>97</v>
      </c>
      <c r="G51" s="566">
        <f>2022!AO39</f>
        <v>6.8133666061176124</v>
      </c>
      <c r="H51" s="566">
        <f>2022!AP39</f>
        <v>8.1924803650082438</v>
      </c>
      <c r="I51" s="566">
        <f>2022!AQ39</f>
        <v>8.364953432218007</v>
      </c>
      <c r="J51" s="531">
        <f t="shared" si="1400"/>
        <v>11.340206185567011</v>
      </c>
      <c r="K51" s="568">
        <f>2022!AX39</f>
        <v>11</v>
      </c>
      <c r="L51" s="568"/>
      <c r="M51" s="568">
        <f>2022!BA39</f>
        <v>0</v>
      </c>
      <c r="N51" s="568">
        <f t="shared" si="1401"/>
        <v>11</v>
      </c>
      <c r="O51" s="568">
        <f>2022!BC39</f>
        <v>0</v>
      </c>
      <c r="Q51" s="568">
        <f t="shared" si="1402"/>
        <v>11</v>
      </c>
    </row>
    <row r="52" ht="30">
      <c r="A52" s="561">
        <v>29</v>
      </c>
      <c r="B52" s="147" t="s">
        <v>75</v>
      </c>
      <c r="C52" s="566">
        <f>2022!B40</f>
        <v>16.030000000000001</v>
      </c>
      <c r="D52" s="567">
        <f>2022!AL40</f>
        <v>142.94174194335938</v>
      </c>
      <c r="E52" s="567">
        <f>2022!AM40</f>
        <v>127</v>
      </c>
      <c r="F52" s="567">
        <f>2022!AN40</f>
        <v>130</v>
      </c>
      <c r="G52" s="566">
        <f>2022!AO40</f>
        <v>8.9171388534276996</v>
      </c>
      <c r="H52" s="566">
        <f>2022!AP40</f>
        <v>7.9226447011822589</v>
      </c>
      <c r="I52" s="566">
        <f>2022!AQ40</f>
        <v>8.1097941359950081</v>
      </c>
      <c r="J52" s="531">
        <f t="shared" si="1400"/>
        <v>11.538461538461538</v>
      </c>
      <c r="K52" s="568">
        <f>2022!AX40</f>
        <v>15</v>
      </c>
      <c r="L52" s="568"/>
      <c r="M52" s="568">
        <f>2022!BA40</f>
        <v>0</v>
      </c>
      <c r="N52" s="568">
        <f t="shared" si="1401"/>
        <v>15</v>
      </c>
      <c r="O52" s="568">
        <f>2022!BC40</f>
        <v>0</v>
      </c>
      <c r="Q52" s="568">
        <f t="shared" si="1402"/>
        <v>15</v>
      </c>
    </row>
    <row r="53" ht="30">
      <c r="A53" s="561">
        <v>30</v>
      </c>
      <c r="B53" s="147" t="s">
        <v>410</v>
      </c>
      <c r="C53" s="566">
        <f>2022!B41</f>
        <v>7.9729999999999999</v>
      </c>
      <c r="D53" s="575">
        <f>2022!AL41</f>
        <v>229.8548583984375</v>
      </c>
      <c r="E53" s="575">
        <f>2022!AM41</f>
        <v>572</v>
      </c>
      <c r="F53" s="567">
        <f>2022!AN41</f>
        <v>57</v>
      </c>
      <c r="G53" s="576">
        <f>2022!AO41</f>
        <v>3.0085713849178259</v>
      </c>
      <c r="H53" s="576">
        <f>2022!AP41</f>
        <v>7.48691084523404</v>
      </c>
      <c r="I53" s="566">
        <f>2022!AQ41</f>
        <v>7.1491283080396339</v>
      </c>
      <c r="J53" s="531">
        <f t="shared" si="1400"/>
        <v>8.7719298245614024</v>
      </c>
      <c r="K53" s="568">
        <f>2022!AX41</f>
        <v>5</v>
      </c>
      <c r="L53" s="568"/>
      <c r="M53" s="568">
        <f>2022!BA41</f>
        <v>0</v>
      </c>
      <c r="N53" s="568">
        <f t="shared" si="1401"/>
        <v>3</v>
      </c>
      <c r="O53" s="568">
        <f>2022!BC41</f>
        <v>2</v>
      </c>
      <c r="Q53" s="568">
        <f t="shared" si="1402"/>
        <v>3</v>
      </c>
    </row>
    <row r="54" ht="30">
      <c r="A54" s="561">
        <v>31</v>
      </c>
      <c r="B54" s="147" t="s">
        <v>411</v>
      </c>
      <c r="C54" s="566">
        <f>2022!B42</f>
        <v>28.376999999999999</v>
      </c>
      <c r="D54" s="585"/>
      <c r="E54" s="585"/>
      <c r="F54" s="567">
        <f>2022!AN42</f>
        <v>203</v>
      </c>
      <c r="G54" s="586"/>
      <c r="H54" s="586"/>
      <c r="I54" s="566">
        <f>2022!AQ42</f>
        <v>7.1536807978292281</v>
      </c>
      <c r="J54" s="531">
        <f t="shared" si="1400"/>
        <v>9.8522167487684733</v>
      </c>
      <c r="K54" s="568">
        <f>2022!AX42</f>
        <v>20</v>
      </c>
      <c r="L54" s="568"/>
      <c r="M54" s="568">
        <f>2022!BA42</f>
        <v>0</v>
      </c>
      <c r="N54" s="568">
        <f t="shared" si="1401"/>
        <v>10</v>
      </c>
      <c r="O54" s="568">
        <f>2022!BC42</f>
        <v>10</v>
      </c>
      <c r="Q54" s="568">
        <f t="shared" si="1402"/>
        <v>10</v>
      </c>
    </row>
    <row r="55" ht="32.25" customHeight="1">
      <c r="A55" s="561">
        <v>32</v>
      </c>
      <c r="B55" s="152" t="s">
        <v>412</v>
      </c>
      <c r="C55" s="566">
        <f>2022!B43</f>
        <v>36.741999999999997</v>
      </c>
      <c r="D55" s="577"/>
      <c r="E55" s="577"/>
      <c r="F55" s="567">
        <f>2022!AN43</f>
        <v>263</v>
      </c>
      <c r="G55" s="578"/>
      <c r="H55" s="578"/>
      <c r="I55" s="566">
        <f>2022!AQ43</f>
        <v>7.1580207936421543</v>
      </c>
      <c r="J55" s="531">
        <f t="shared" si="1400"/>
        <v>9.8859315589353614</v>
      </c>
      <c r="K55" s="568">
        <f>2022!AX43</f>
        <v>26</v>
      </c>
      <c r="L55" s="568"/>
      <c r="M55" s="568">
        <f>2022!BA43</f>
        <v>3</v>
      </c>
      <c r="N55" s="568">
        <f t="shared" si="1401"/>
        <v>13</v>
      </c>
      <c r="O55" s="568">
        <f>2022!BC43</f>
        <v>10</v>
      </c>
      <c r="Q55" s="568">
        <f t="shared" si="1402"/>
        <v>13</v>
      </c>
    </row>
    <row r="56" ht="32.25" customHeight="1">
      <c r="A56" s="561">
        <v>33</v>
      </c>
      <c r="B56" s="582" t="s">
        <v>74</v>
      </c>
      <c r="C56" s="566">
        <f>2022!B44</f>
        <v>9.9800000000000004</v>
      </c>
      <c r="D56" s="567">
        <f>2022!AL44</f>
        <v>45.756053924560547</v>
      </c>
      <c r="E56" s="567">
        <f>2022!AM44</f>
        <v>45</v>
      </c>
      <c r="F56" s="567">
        <f>2022!AN44</f>
        <v>47</v>
      </c>
      <c r="G56" s="566">
        <f>2022!AO44</f>
        <v>4.584775152635677</v>
      </c>
      <c r="H56" s="566">
        <f>2022!AP44</f>
        <v>4.5090182428922594</v>
      </c>
      <c r="I56" s="566">
        <f>2022!AQ44</f>
        <v>4.7094188376753507</v>
      </c>
      <c r="J56" s="531">
        <f t="shared" si="1400"/>
        <v>6.3829787234042552</v>
      </c>
      <c r="K56" s="568">
        <f>2022!AX44</f>
        <v>3</v>
      </c>
      <c r="L56" s="568"/>
      <c r="M56" s="568">
        <f>2022!BA44</f>
        <v>0</v>
      </c>
      <c r="N56" s="568">
        <f t="shared" si="1401"/>
        <v>3</v>
      </c>
      <c r="O56" s="568">
        <f>2022!BC44</f>
        <v>0</v>
      </c>
      <c r="Q56" s="568">
        <f t="shared" si="1402"/>
        <v>3</v>
      </c>
    </row>
    <row r="57" ht="30">
      <c r="A57" s="561">
        <v>34</v>
      </c>
      <c r="B57" s="147" t="s">
        <v>300</v>
      </c>
      <c r="C57" s="566">
        <f>2022!B45</f>
        <v>9.4399999999999995</v>
      </c>
      <c r="D57" s="567">
        <f>2022!AL45</f>
        <v>63.499561309814453</v>
      </c>
      <c r="E57" s="567">
        <f>2022!AM45</f>
        <v>53</v>
      </c>
      <c r="F57" s="567">
        <f>2022!AN45</f>
        <v>48</v>
      </c>
      <c r="G57" s="566">
        <f>2022!AO45</f>
        <v>5.7805701679031154</v>
      </c>
      <c r="H57" s="566">
        <f>2022!AP45</f>
        <v>4.8247611885708057</v>
      </c>
      <c r="I57" s="566">
        <f>2022!AQ45</f>
        <v>5.0847457627118651</v>
      </c>
      <c r="J57" s="531">
        <f t="shared" si="1400"/>
        <v>6.25</v>
      </c>
      <c r="K57" s="568">
        <f>2022!AX45</f>
        <v>3</v>
      </c>
      <c r="L57" s="568"/>
      <c r="M57" s="568">
        <f>2022!BA45</f>
        <v>0</v>
      </c>
      <c r="N57" s="568">
        <f t="shared" si="1401"/>
        <v>3</v>
      </c>
      <c r="O57" s="568">
        <f>2022!BC45</f>
        <v>0</v>
      </c>
      <c r="Q57" s="568">
        <f t="shared" si="1402"/>
        <v>3</v>
      </c>
    </row>
    <row r="58" ht="75">
      <c r="A58" s="561">
        <v>35</v>
      </c>
      <c r="B58" s="582" t="s">
        <v>71</v>
      </c>
      <c r="C58" s="566">
        <f>2022!B46</f>
        <v>51.079999999999998</v>
      </c>
      <c r="D58" s="567">
        <f>2022!AL46</f>
        <v>408.3424072265625</v>
      </c>
      <c r="E58" s="567">
        <f>2022!AM46</f>
        <v>418</v>
      </c>
      <c r="F58" s="567">
        <f>2022!AN46</f>
        <v>602</v>
      </c>
      <c r="G58" s="566">
        <f>2022!AO46</f>
        <v>7.4925212335149078</v>
      </c>
      <c r="H58" s="566">
        <f>2022!AP46</f>
        <v>7.669724770642202</v>
      </c>
      <c r="I58" s="566">
        <f>2022!AQ46</f>
        <v>11.785434612372748</v>
      </c>
      <c r="J58" s="531">
        <f t="shared" si="1400"/>
        <v>10.79734219269103</v>
      </c>
      <c r="K58" s="568">
        <f>2022!AX46</f>
        <v>65</v>
      </c>
      <c r="L58" s="568"/>
      <c r="M58" s="568">
        <f>2022!BA46</f>
        <v>0</v>
      </c>
      <c r="N58" s="568">
        <f t="shared" si="1401"/>
        <v>65</v>
      </c>
      <c r="O58" s="568">
        <f>2022!BC46</f>
        <v>0</v>
      </c>
      <c r="Q58" s="568">
        <f t="shared" si="1402"/>
        <v>65</v>
      </c>
    </row>
    <row r="59" ht="105">
      <c r="A59" s="561">
        <v>36</v>
      </c>
      <c r="B59" s="72" t="s">
        <v>301</v>
      </c>
      <c r="C59" s="566">
        <f>2022!B47</f>
        <v>115.09999999999999</v>
      </c>
      <c r="D59" s="567">
        <f>2022!AL47</f>
        <v>707.856201171875</v>
      </c>
      <c r="E59" s="567">
        <f>2022!AM47</f>
        <v>681</v>
      </c>
      <c r="F59" s="567">
        <f>2022!AN47</f>
        <v>763</v>
      </c>
      <c r="G59" s="566">
        <f>2022!AO47</f>
        <v>5.8988016764322913</v>
      </c>
      <c r="H59" s="566">
        <f>2022!AP47</f>
        <v>5.6749999999999998</v>
      </c>
      <c r="I59" s="566">
        <f>2022!AQ47</f>
        <v>6.6290182450043442</v>
      </c>
      <c r="J59" s="531">
        <f t="shared" si="1400"/>
        <v>9.960681520314548</v>
      </c>
      <c r="K59" s="568">
        <f>2022!AX47</f>
        <v>76</v>
      </c>
      <c r="L59" s="568"/>
      <c r="M59" s="568">
        <f>2022!BA47</f>
        <v>0</v>
      </c>
      <c r="N59" s="568">
        <f t="shared" si="1401"/>
        <v>76</v>
      </c>
      <c r="O59" s="568">
        <f>2022!BC47</f>
        <v>0</v>
      </c>
      <c r="Q59" s="568">
        <f t="shared" si="1402"/>
        <v>76</v>
      </c>
    </row>
    <row r="60" ht="51.75" customHeight="1">
      <c r="A60" s="561">
        <v>37</v>
      </c>
      <c r="B60" s="582" t="s">
        <v>72</v>
      </c>
      <c r="C60" s="566">
        <f>2022!B48</f>
        <v>120.515</v>
      </c>
      <c r="D60" s="567">
        <f>2022!AL48</f>
        <v>558.23809814453125</v>
      </c>
      <c r="E60" s="567">
        <f>2022!AM48</f>
        <v>555</v>
      </c>
      <c r="F60" s="567">
        <f>2022!AN48</f>
        <v>584</v>
      </c>
      <c r="G60" s="566">
        <f>2022!AO48</f>
        <v>4.6321047253183725</v>
      </c>
      <c r="H60" s="566">
        <f>2022!AP48</f>
        <v>4.6052358860790186</v>
      </c>
      <c r="I60" s="566">
        <f>2022!AQ48</f>
        <v>4.8458698087375014</v>
      </c>
      <c r="J60" s="531">
        <f t="shared" si="1400"/>
        <v>7.8767123287671232</v>
      </c>
      <c r="K60" s="568">
        <f>2022!AX48</f>
        <v>46</v>
      </c>
      <c r="L60" s="568"/>
      <c r="M60" s="568">
        <f>2022!BA48</f>
        <v>0</v>
      </c>
      <c r="N60" s="568">
        <f t="shared" si="1401"/>
        <v>46</v>
      </c>
      <c r="O60" s="568">
        <f>2022!BC48</f>
        <v>0</v>
      </c>
      <c r="Q60" s="568">
        <f t="shared" si="1402"/>
        <v>46</v>
      </c>
    </row>
    <row r="61" ht="48" customHeight="1">
      <c r="A61" s="562">
        <v>38</v>
      </c>
      <c r="B61" s="582" t="s">
        <v>302</v>
      </c>
      <c r="C61" s="566">
        <f>2022!B49</f>
        <v>214.80000000000001</v>
      </c>
      <c r="D61" s="567">
        <f>2022!AL49</f>
        <v>2785.552490234375</v>
      </c>
      <c r="E61" s="567">
        <f>2022!AM49</f>
        <v>3209</v>
      </c>
      <c r="F61" s="567">
        <f>2022!AN49</f>
        <v>2774</v>
      </c>
      <c r="G61" s="566">
        <f>2022!AO49</f>
        <v>12.610015277438828</v>
      </c>
      <c r="H61" s="566">
        <f>2022!AP49</f>
        <v>15.244655581947743</v>
      </c>
      <c r="I61" s="566">
        <f>2022!AQ49</f>
        <v>12.914338919925511</v>
      </c>
      <c r="J61" s="531">
        <f t="shared" si="1400"/>
        <v>7.9307858687815429</v>
      </c>
      <c r="K61" s="568">
        <f>2022!AX49</f>
        <v>220</v>
      </c>
      <c r="L61" s="563"/>
      <c r="M61" s="568">
        <f>2022!BA49</f>
        <v>0</v>
      </c>
      <c r="N61" s="568">
        <f t="shared" si="1401"/>
        <v>220</v>
      </c>
      <c r="O61" s="568">
        <f>2022!BC49</f>
        <v>0</v>
      </c>
      <c r="Q61" s="568">
        <f t="shared" si="1402"/>
        <v>220</v>
      </c>
    </row>
    <row r="62" ht="15">
      <c r="A62" s="561"/>
      <c r="B62" s="122" t="s">
        <v>83</v>
      </c>
      <c r="C62" s="571"/>
      <c r="D62" s="570"/>
      <c r="E62" s="570"/>
      <c r="F62" s="570"/>
      <c r="G62" s="571"/>
      <c r="H62" s="571"/>
      <c r="I62" s="571"/>
      <c r="J62" s="531"/>
      <c r="K62" s="581"/>
      <c r="L62" s="568"/>
      <c r="M62" s="581"/>
      <c r="N62" s="568">
        <f t="shared" si="1401"/>
        <v>0</v>
      </c>
      <c r="O62" s="581"/>
      <c r="Q62" s="568">
        <f t="shared" si="1402"/>
        <v>0</v>
      </c>
    </row>
    <row r="63" ht="60">
      <c r="A63" s="561">
        <v>39</v>
      </c>
      <c r="B63" s="582" t="s">
        <v>303</v>
      </c>
      <c r="C63" s="587">
        <f>2022!B51</f>
        <v>299.10000000000002</v>
      </c>
      <c r="D63" s="567">
        <f>2022!AL51</f>
        <v>98.459686279296875</v>
      </c>
      <c r="E63" s="567">
        <f>2022!AM51</f>
        <v>140</v>
      </c>
      <c r="F63" s="567">
        <f>2022!AN51</f>
        <v>180</v>
      </c>
      <c r="G63" s="566">
        <f>2022!AO51</f>
        <v>0.32929660962975543</v>
      </c>
      <c r="H63" s="566">
        <f>2022!AP51</f>
        <v>0.46812254951031279</v>
      </c>
      <c r="I63" s="566">
        <f>2022!AQ51</f>
        <v>0.60180541624874617</v>
      </c>
      <c r="J63" s="531">
        <f t="shared" si="1400"/>
        <v>2.7777777777777777</v>
      </c>
      <c r="K63" s="568">
        <f>2022!AX51</f>
        <v>5</v>
      </c>
      <c r="L63" s="568"/>
      <c r="M63" s="568">
        <f>2022!BA51</f>
        <v>0</v>
      </c>
      <c r="N63" s="568">
        <f t="shared" si="1401"/>
        <v>5</v>
      </c>
      <c r="O63" s="568">
        <f>2022!BC51</f>
        <v>0</v>
      </c>
      <c r="Q63" s="568">
        <f t="shared" si="1402"/>
        <v>5</v>
      </c>
    </row>
    <row r="64" ht="30">
      <c r="A64" s="561">
        <v>40</v>
      </c>
      <c r="B64" s="582" t="s">
        <v>87</v>
      </c>
      <c r="C64" s="566">
        <f>2022!B52</f>
        <v>1577</v>
      </c>
      <c r="D64" s="567">
        <f>2022!AL52</f>
        <v>312.19937133789063</v>
      </c>
      <c r="E64" s="567">
        <f>2022!AM52</f>
        <v>342</v>
      </c>
      <c r="F64" s="567">
        <f>2022!AN52</f>
        <v>257</v>
      </c>
      <c r="G64" s="566">
        <f>2022!AO52</f>
        <v>0.1979742018795006</v>
      </c>
      <c r="H64" s="566">
        <f>2022!AP52</f>
        <v>0.21687159955716351</v>
      </c>
      <c r="I64" s="566">
        <f>2022!AQ52</f>
        <v>0.16296766011414077</v>
      </c>
      <c r="J64" s="531">
        <f t="shared" si="1400"/>
        <v>2.7237354085603114</v>
      </c>
      <c r="K64" s="568">
        <f>2022!AX52</f>
        <v>7</v>
      </c>
      <c r="L64" s="568"/>
      <c r="M64" s="568">
        <f>2022!BA52</f>
        <v>0</v>
      </c>
      <c r="N64" s="568">
        <f t="shared" si="1401"/>
        <v>4</v>
      </c>
      <c r="O64" s="568">
        <f>2022!BC52</f>
        <v>3</v>
      </c>
      <c r="Q64" s="568">
        <f t="shared" si="1402"/>
        <v>4</v>
      </c>
    </row>
    <row r="65" ht="63">
      <c r="A65" s="561">
        <v>41</v>
      </c>
      <c r="B65" s="582" t="s">
        <v>304</v>
      </c>
      <c r="C65" s="566">
        <f>2022!B53</f>
        <v>585.35000000000002</v>
      </c>
      <c r="D65" s="567">
        <f>2022!AL53</f>
        <v>424.03738403320313</v>
      </c>
      <c r="E65" s="567">
        <f>2022!AM53</f>
        <v>557</v>
      </c>
      <c r="F65" s="567">
        <f>2022!AN53</f>
        <v>649</v>
      </c>
      <c r="G65" s="566">
        <f>2022!AO53</f>
        <v>0.71871962414947621</v>
      </c>
      <c r="H65" s="566">
        <f>2022!AP53</f>
        <v>0.9464097950778827</v>
      </c>
      <c r="I65" s="566">
        <f>2022!AQ53</f>
        <v>1.1087383616639617</v>
      </c>
      <c r="J65" s="531">
        <f t="shared" si="1400"/>
        <v>4.9306625577812024</v>
      </c>
      <c r="K65" s="568">
        <f>2022!AX53</f>
        <v>32</v>
      </c>
      <c r="L65" s="568"/>
      <c r="M65" s="568">
        <f>2022!BA53</f>
        <v>0</v>
      </c>
      <c r="N65" s="568">
        <f t="shared" si="1401"/>
        <v>32</v>
      </c>
      <c r="O65" s="568">
        <f>2022!BC53</f>
        <v>0</v>
      </c>
      <c r="Q65" s="568">
        <f t="shared" si="1402"/>
        <v>32</v>
      </c>
    </row>
    <row r="66" ht="47.25" customHeight="1">
      <c r="A66" s="561">
        <v>42</v>
      </c>
      <c r="B66" s="572" t="s">
        <v>305</v>
      </c>
      <c r="C66" s="566">
        <f>2022!B54</f>
        <v>399</v>
      </c>
      <c r="D66" s="567">
        <f>2022!AL54</f>
        <v>169.88078308105469</v>
      </c>
      <c r="E66" s="567">
        <f>2022!AM54</f>
        <v>227</v>
      </c>
      <c r="F66" s="567">
        <f>2022!AN54</f>
        <v>462</v>
      </c>
      <c r="G66" s="566">
        <f>2022!AO54</f>
        <v>0.42579838725037289</v>
      </c>
      <c r="H66" s="566">
        <f>2022!AP54</f>
        <v>0.5689650833532911</v>
      </c>
      <c r="I66" s="566">
        <f>2022!AQ54</f>
        <v>1.1578947368421053</v>
      </c>
      <c r="J66" s="531">
        <f t="shared" si="1400"/>
        <v>4.9783549783549788</v>
      </c>
      <c r="K66" s="568">
        <f>2022!AX54</f>
        <v>23</v>
      </c>
      <c r="L66" s="568"/>
      <c r="M66" s="568">
        <f>2022!BA54</f>
        <v>0</v>
      </c>
      <c r="N66" s="568">
        <f t="shared" si="1401"/>
        <v>23</v>
      </c>
      <c r="O66" s="615">
        <f>2022!BC54</f>
        <v>0</v>
      </c>
      <c r="P66" s="616"/>
      <c r="Q66" s="610">
        <f t="shared" si="1402"/>
        <v>23</v>
      </c>
    </row>
    <row r="67" ht="31.5">
      <c r="A67" s="562">
        <v>43</v>
      </c>
      <c r="B67" s="580" t="s">
        <v>293</v>
      </c>
      <c r="C67" s="566">
        <f>2022!B55</f>
        <v>0</v>
      </c>
      <c r="D67" s="567">
        <f>2022!AL55</f>
        <v>0</v>
      </c>
      <c r="E67" s="567">
        <f>2022!AM55</f>
        <v>0</v>
      </c>
      <c r="F67" s="567">
        <f>2022!AN55</f>
        <v>0</v>
      </c>
      <c r="G67" s="566">
        <f>2022!AO55</f>
        <v>0</v>
      </c>
      <c r="H67" s="566">
        <f>2022!AP55</f>
        <v>0</v>
      </c>
      <c r="I67" s="566">
        <f>2022!AQ55</f>
        <v>0</v>
      </c>
      <c r="J67" s="531">
        <f t="shared" si="1400"/>
        <v>0</v>
      </c>
      <c r="K67" s="568">
        <f>2022!AX55</f>
        <v>0</v>
      </c>
      <c r="L67" s="563"/>
      <c r="M67" s="568">
        <f>2022!BA55</f>
        <v>0</v>
      </c>
      <c r="N67" s="568">
        <f t="shared" si="1401"/>
        <v>0</v>
      </c>
      <c r="O67" s="615">
        <f>2022!BC55</f>
        <v>0</v>
      </c>
      <c r="P67" s="617"/>
      <c r="Q67" s="610">
        <f t="shared" si="1402"/>
        <v>0</v>
      </c>
    </row>
    <row r="68" ht="31.5" customHeight="1">
      <c r="A68" s="561"/>
      <c r="B68" s="618" t="s">
        <v>88</v>
      </c>
      <c r="C68" s="619"/>
      <c r="D68" s="620"/>
      <c r="E68" s="620"/>
      <c r="F68" s="620"/>
      <c r="G68" s="619"/>
      <c r="H68" s="619"/>
      <c r="I68" s="619"/>
      <c r="J68" s="592"/>
      <c r="K68" s="602"/>
      <c r="L68" s="593"/>
      <c r="M68" s="602"/>
      <c r="N68" s="593">
        <f t="shared" si="1401"/>
        <v>0</v>
      </c>
      <c r="O68" s="602"/>
      <c r="P68" s="616"/>
      <c r="Q68" s="621">
        <f t="shared" si="1402"/>
        <v>0</v>
      </c>
    </row>
    <row r="69" ht="31.5" customHeight="1">
      <c r="A69" s="561">
        <v>44</v>
      </c>
      <c r="B69" s="153" t="s">
        <v>413</v>
      </c>
      <c r="C69" s="566">
        <f>2022!B57</f>
        <v>1064.22</v>
      </c>
      <c r="D69" s="575">
        <f>2022!AL57</f>
        <v>0</v>
      </c>
      <c r="E69" s="575">
        <f>2022!AM57</f>
        <v>0</v>
      </c>
      <c r="F69" s="567">
        <f>2022!AN57</f>
        <v>0</v>
      </c>
      <c r="G69" s="576">
        <f>2022!AO57</f>
        <v>0</v>
      </c>
      <c r="H69" s="576">
        <f>2022!AP57</f>
        <v>0</v>
      </c>
      <c r="I69" s="566">
        <f>2022!AQ57</f>
        <v>0</v>
      </c>
      <c r="J69" s="531">
        <f t="shared" si="1400"/>
        <v>0</v>
      </c>
      <c r="K69" s="568">
        <f>2022!AX57</f>
        <v>0</v>
      </c>
      <c r="L69" s="568"/>
      <c r="M69" s="568">
        <f>2022!BA57</f>
        <v>0</v>
      </c>
      <c r="N69" s="568">
        <f t="shared" si="1401"/>
        <v>0</v>
      </c>
      <c r="O69" s="615">
        <f>2022!BC57</f>
        <v>0</v>
      </c>
      <c r="P69" s="616"/>
      <c r="Q69" s="610">
        <f t="shared" si="1402"/>
        <v>0</v>
      </c>
    </row>
    <row r="70" ht="31.5" customHeight="1">
      <c r="A70" s="561">
        <v>45</v>
      </c>
      <c r="B70" s="153" t="s">
        <v>414</v>
      </c>
      <c r="C70" s="566">
        <f>2022!B58</f>
        <v>2277.5900000000001</v>
      </c>
      <c r="D70" s="585"/>
      <c r="E70" s="585"/>
      <c r="F70" s="567">
        <f>2022!AN58</f>
        <v>0</v>
      </c>
      <c r="G70" s="586"/>
      <c r="H70" s="586"/>
      <c r="I70" s="566">
        <f>2022!AQ58</f>
        <v>0</v>
      </c>
      <c r="J70" s="531">
        <f t="shared" si="1400"/>
        <v>0</v>
      </c>
      <c r="K70" s="568">
        <f>2022!AX58</f>
        <v>0</v>
      </c>
      <c r="L70" s="568"/>
      <c r="M70" s="568">
        <f>2022!BA58</f>
        <v>0</v>
      </c>
      <c r="N70" s="568">
        <f t="shared" si="1401"/>
        <v>0</v>
      </c>
      <c r="O70" s="615">
        <f>2022!BC58</f>
        <v>0</v>
      </c>
      <c r="P70" s="616"/>
      <c r="Q70" s="610">
        <f t="shared" si="1402"/>
        <v>0</v>
      </c>
    </row>
    <row r="71" ht="31.5">
      <c r="A71" s="561">
        <v>46</v>
      </c>
      <c r="B71" s="622" t="s">
        <v>415</v>
      </c>
      <c r="C71" s="623">
        <f>2022!B59</f>
        <v>6270.6800000000003</v>
      </c>
      <c r="D71" s="577"/>
      <c r="E71" s="577"/>
      <c r="F71" s="577">
        <f>2022!AN59</f>
        <v>0</v>
      </c>
      <c r="G71" s="578"/>
      <c r="H71" s="578"/>
      <c r="I71" s="578">
        <f>2022!AQ59</f>
        <v>0</v>
      </c>
      <c r="J71" s="596">
        <f t="shared" si="1400"/>
        <v>0</v>
      </c>
      <c r="K71" s="597">
        <f>2022!AX59</f>
        <v>0</v>
      </c>
      <c r="L71" s="597"/>
      <c r="M71" s="597">
        <f>2022!BA59</f>
        <v>0</v>
      </c>
      <c r="N71" s="597">
        <f t="shared" si="1401"/>
        <v>0</v>
      </c>
      <c r="O71" s="624">
        <f>2022!BC59</f>
        <v>0</v>
      </c>
      <c r="P71" s="616"/>
      <c r="Q71" s="625">
        <f t="shared" si="1402"/>
        <v>0</v>
      </c>
    </row>
    <row r="72" ht="47.25" customHeight="1">
      <c r="A72" s="561">
        <v>47</v>
      </c>
      <c r="B72" s="582" t="s">
        <v>89</v>
      </c>
      <c r="C72" s="566">
        <f>2022!B60</f>
        <v>644</v>
      </c>
      <c r="D72" s="567">
        <f>2022!AL60</f>
        <v>0</v>
      </c>
      <c r="E72" s="567">
        <f>2022!AM60</f>
        <v>0</v>
      </c>
      <c r="F72" s="567">
        <f>2022!AN60</f>
        <v>0</v>
      </c>
      <c r="G72" s="566">
        <f>2022!AO60</f>
        <v>0</v>
      </c>
      <c r="H72" s="566">
        <f>2022!AP60</f>
        <v>0</v>
      </c>
      <c r="I72" s="566">
        <f>2022!AQ60</f>
        <v>0</v>
      </c>
      <c r="J72" s="531">
        <f t="shared" si="1400"/>
        <v>0</v>
      </c>
      <c r="K72" s="568">
        <f>2022!AX60</f>
        <v>0</v>
      </c>
      <c r="L72" s="568"/>
      <c r="M72" s="568">
        <f>2022!BA60</f>
        <v>0</v>
      </c>
      <c r="N72" s="568">
        <f t="shared" si="1401"/>
        <v>0</v>
      </c>
      <c r="O72" s="615">
        <f>2022!BC60</f>
        <v>0</v>
      </c>
      <c r="P72" s="616"/>
      <c r="Q72" s="610">
        <f t="shared" si="1402"/>
        <v>0</v>
      </c>
    </row>
    <row r="73" ht="50.25" customHeight="1">
      <c r="A73" s="561">
        <v>48</v>
      </c>
      <c r="B73" s="152" t="s">
        <v>416</v>
      </c>
      <c r="C73" s="566">
        <f>2022!B61</f>
        <v>21.48</v>
      </c>
      <c r="D73" s="575">
        <f>2022!AL61</f>
        <v>0</v>
      </c>
      <c r="E73" s="575">
        <f>2022!AM61</f>
        <v>0</v>
      </c>
      <c r="F73" s="567">
        <f>2022!AN61</f>
        <v>0</v>
      </c>
      <c r="G73" s="576">
        <f>2022!AO61</f>
        <v>0</v>
      </c>
      <c r="H73" s="576">
        <f>2022!AP61</f>
        <v>0</v>
      </c>
      <c r="I73" s="566">
        <f>2022!AQ61</f>
        <v>0</v>
      </c>
      <c r="J73" s="531">
        <f t="shared" si="1400"/>
        <v>0</v>
      </c>
      <c r="K73" s="568">
        <f>2022!AX61</f>
        <v>0</v>
      </c>
      <c r="L73" s="568"/>
      <c r="M73" s="568">
        <f>2022!BA61</f>
        <v>0</v>
      </c>
      <c r="N73" s="568">
        <f t="shared" si="1401"/>
        <v>0</v>
      </c>
      <c r="O73" s="615">
        <f>2022!BC61</f>
        <v>0</v>
      </c>
      <c r="P73" s="616"/>
      <c r="Q73" s="610">
        <f t="shared" si="1402"/>
        <v>0</v>
      </c>
    </row>
    <row r="74" ht="49.5" customHeight="1">
      <c r="A74" s="561">
        <v>49</v>
      </c>
      <c r="B74" s="152" t="s">
        <v>417</v>
      </c>
      <c r="C74" s="566">
        <f>2022!B62</f>
        <v>75.909999999999997</v>
      </c>
      <c r="D74" s="585"/>
      <c r="E74" s="585"/>
      <c r="F74" s="567">
        <f>2022!AN62</f>
        <v>0</v>
      </c>
      <c r="G74" s="586"/>
      <c r="H74" s="586"/>
      <c r="I74" s="566">
        <f>2022!AQ62</f>
        <v>0</v>
      </c>
      <c r="J74" s="531">
        <f t="shared" si="1400"/>
        <v>0</v>
      </c>
      <c r="K74" s="568">
        <f>2022!AX62</f>
        <v>0</v>
      </c>
      <c r="L74" s="568"/>
      <c r="M74" s="568">
        <f>2022!BA62</f>
        <v>0</v>
      </c>
      <c r="N74" s="568">
        <f t="shared" si="1401"/>
        <v>0</v>
      </c>
      <c r="O74" s="615">
        <f>2022!BC62</f>
        <v>0</v>
      </c>
      <c r="P74" s="616"/>
      <c r="Q74" s="610">
        <f t="shared" si="1402"/>
        <v>0</v>
      </c>
    </row>
    <row r="75" ht="51.75" customHeight="1">
      <c r="A75" s="561">
        <v>50</v>
      </c>
      <c r="B75" s="152" t="s">
        <v>418</v>
      </c>
      <c r="C75" s="566">
        <f>2022!B63</f>
        <v>40.039999999999999</v>
      </c>
      <c r="D75" s="585"/>
      <c r="E75" s="585"/>
      <c r="F75" s="567">
        <f>2022!AN63</f>
        <v>0</v>
      </c>
      <c r="G75" s="586"/>
      <c r="H75" s="586"/>
      <c r="I75" s="566">
        <f>2022!AQ63</f>
        <v>0</v>
      </c>
      <c r="J75" s="531">
        <f t="shared" si="1400"/>
        <v>0</v>
      </c>
      <c r="K75" s="568">
        <f>2022!AX63</f>
        <v>0</v>
      </c>
      <c r="L75" s="568"/>
      <c r="M75" s="568">
        <f>2022!BA63</f>
        <v>0</v>
      </c>
      <c r="N75" s="568">
        <f t="shared" si="1401"/>
        <v>0</v>
      </c>
      <c r="O75" s="615">
        <f>2022!BC63</f>
        <v>0</v>
      </c>
      <c r="P75" s="616"/>
      <c r="Q75" s="610">
        <f t="shared" si="1402"/>
        <v>0</v>
      </c>
    </row>
    <row r="76" ht="48.75" customHeight="1">
      <c r="A76" s="561">
        <v>51</v>
      </c>
      <c r="B76" s="152" t="s">
        <v>419</v>
      </c>
      <c r="C76" s="566">
        <f>2022!B64</f>
        <v>15.119999999999999</v>
      </c>
      <c r="D76" s="585"/>
      <c r="E76" s="585"/>
      <c r="F76" s="567">
        <f>2022!AN64</f>
        <v>0</v>
      </c>
      <c r="G76" s="586"/>
      <c r="H76" s="586"/>
      <c r="I76" s="566">
        <f>2022!AQ64</f>
        <v>0</v>
      </c>
      <c r="J76" s="531">
        <f t="shared" si="1400"/>
        <v>0</v>
      </c>
      <c r="K76" s="568">
        <f>2022!AX64</f>
        <v>0</v>
      </c>
      <c r="L76" s="568"/>
      <c r="M76" s="568">
        <f>2022!BA64</f>
        <v>0</v>
      </c>
      <c r="N76" s="568">
        <f t="shared" si="1401"/>
        <v>0</v>
      </c>
      <c r="O76" s="615">
        <f>2022!BC64</f>
        <v>0</v>
      </c>
      <c r="P76" s="616"/>
      <c r="Q76" s="610">
        <f t="shared" si="1402"/>
        <v>0</v>
      </c>
    </row>
    <row r="77" ht="47.25" customHeight="1">
      <c r="A77" s="561">
        <v>52</v>
      </c>
      <c r="B77" s="152" t="s">
        <v>420</v>
      </c>
      <c r="C77" s="566">
        <f>2022!B65</f>
        <v>38.659999999999997</v>
      </c>
      <c r="D77" s="585"/>
      <c r="E77" s="585"/>
      <c r="F77" s="567">
        <f>2022!AN65</f>
        <v>0</v>
      </c>
      <c r="G77" s="586"/>
      <c r="H77" s="586"/>
      <c r="I77" s="566">
        <f>2022!AQ65</f>
        <v>0</v>
      </c>
      <c r="J77" s="531">
        <f t="shared" si="1400"/>
        <v>0</v>
      </c>
      <c r="K77" s="568">
        <f>2022!AX65</f>
        <v>0</v>
      </c>
      <c r="L77" s="568"/>
      <c r="M77" s="568">
        <f>2022!BA65</f>
        <v>0</v>
      </c>
      <c r="N77" s="568">
        <f t="shared" si="1401"/>
        <v>0</v>
      </c>
      <c r="O77" s="615">
        <f>2022!BC65</f>
        <v>0</v>
      </c>
      <c r="P77" s="616"/>
      <c r="Q77" s="610">
        <f t="shared" si="1402"/>
        <v>0</v>
      </c>
    </row>
    <row r="78" ht="47.25" customHeight="1">
      <c r="A78" s="561">
        <v>53</v>
      </c>
      <c r="B78" s="152" t="s">
        <v>421</v>
      </c>
      <c r="C78" s="566">
        <f>2022!B66</f>
        <v>19.219999999999999</v>
      </c>
      <c r="D78" s="585"/>
      <c r="E78" s="585"/>
      <c r="F78" s="567">
        <f>2022!AN66</f>
        <v>0</v>
      </c>
      <c r="G78" s="586"/>
      <c r="H78" s="586"/>
      <c r="I78" s="566">
        <f>2022!AQ66</f>
        <v>0</v>
      </c>
      <c r="J78" s="531">
        <f t="shared" si="1400"/>
        <v>0</v>
      </c>
      <c r="K78" s="568">
        <f>2022!AX66</f>
        <v>0</v>
      </c>
      <c r="L78" s="568"/>
      <c r="M78" s="568">
        <f>2022!BA66</f>
        <v>0</v>
      </c>
      <c r="N78" s="568">
        <f t="shared" si="1401"/>
        <v>0</v>
      </c>
      <c r="O78" s="615">
        <f>2022!BC66</f>
        <v>0</v>
      </c>
      <c r="P78" s="616"/>
      <c r="Q78" s="610">
        <f t="shared" si="1402"/>
        <v>0</v>
      </c>
    </row>
    <row r="79" ht="65.25" customHeight="1">
      <c r="A79" s="561">
        <v>54</v>
      </c>
      <c r="B79" s="152" t="s">
        <v>422</v>
      </c>
      <c r="C79" s="566">
        <f>2022!B67</f>
        <v>64.239999999999995</v>
      </c>
      <c r="D79" s="585"/>
      <c r="E79" s="585"/>
      <c r="F79" s="567">
        <f>2022!AN67</f>
        <v>0</v>
      </c>
      <c r="G79" s="586"/>
      <c r="H79" s="586"/>
      <c r="I79" s="566">
        <f>2022!AQ67</f>
        <v>0</v>
      </c>
      <c r="J79" s="531">
        <f t="shared" si="1400"/>
        <v>0</v>
      </c>
      <c r="K79" s="568">
        <f>2022!AX67</f>
        <v>0</v>
      </c>
      <c r="L79" s="568"/>
      <c r="M79" s="568">
        <f>2022!BA67</f>
        <v>0</v>
      </c>
      <c r="N79" s="568">
        <f t="shared" si="1401"/>
        <v>0</v>
      </c>
      <c r="O79" s="615">
        <f>2022!BC67</f>
        <v>0</v>
      </c>
      <c r="P79" s="616"/>
      <c r="Q79" s="610">
        <f t="shared" si="1402"/>
        <v>0</v>
      </c>
    </row>
    <row r="80" ht="47.25" customHeight="1">
      <c r="A80" s="561">
        <v>55</v>
      </c>
      <c r="B80" s="152" t="s">
        <v>423</v>
      </c>
      <c r="C80" s="566">
        <f>2022!B68</f>
        <v>100.11</v>
      </c>
      <c r="D80" s="585"/>
      <c r="E80" s="585"/>
      <c r="F80" s="567">
        <f>2022!AN68</f>
        <v>0</v>
      </c>
      <c r="G80" s="586"/>
      <c r="H80" s="586"/>
      <c r="I80" s="566">
        <f>2022!AQ68</f>
        <v>0</v>
      </c>
      <c r="J80" s="531">
        <f t="shared" si="1400"/>
        <v>0</v>
      </c>
      <c r="K80" s="568">
        <f>2022!AX68</f>
        <v>0</v>
      </c>
      <c r="L80" s="568"/>
      <c r="M80" s="568">
        <f>2022!BA68</f>
        <v>0</v>
      </c>
      <c r="N80" s="568">
        <f t="shared" si="1401"/>
        <v>0</v>
      </c>
      <c r="O80" s="615">
        <f>2022!BC68</f>
        <v>0</v>
      </c>
      <c r="P80" s="616"/>
      <c r="Q80" s="610">
        <f t="shared" si="1402"/>
        <v>0</v>
      </c>
    </row>
    <row r="81" ht="47.25" customHeight="1">
      <c r="A81" s="561">
        <v>56</v>
      </c>
      <c r="B81" s="152" t="s">
        <v>424</v>
      </c>
      <c r="C81" s="566">
        <f>2022!B69</f>
        <v>100.23</v>
      </c>
      <c r="D81" s="585"/>
      <c r="E81" s="585"/>
      <c r="F81" s="567">
        <f>2022!AN69</f>
        <v>0</v>
      </c>
      <c r="G81" s="586"/>
      <c r="H81" s="586"/>
      <c r="I81" s="566">
        <f>2022!AQ69</f>
        <v>0</v>
      </c>
      <c r="J81" s="531">
        <f t="shared" ref="J81:J101" si="1403">IF(K81&gt;0,K81/F81*100,0)</f>
        <v>0</v>
      </c>
      <c r="K81" s="568">
        <f>2022!AX69</f>
        <v>0</v>
      </c>
      <c r="L81" s="568"/>
      <c r="M81" s="568">
        <f>2022!BA69</f>
        <v>0</v>
      </c>
      <c r="N81" s="568">
        <f t="shared" ref="N81:N101" si="1404">K81-M81-O81</f>
        <v>0</v>
      </c>
      <c r="O81" s="615">
        <f>2022!BC69</f>
        <v>0</v>
      </c>
      <c r="P81" s="616"/>
      <c r="Q81" s="610">
        <f t="shared" ref="Q81:Q125" si="1405">K81-M81-O81</f>
        <v>0</v>
      </c>
    </row>
    <row r="82" ht="66.75" customHeight="1">
      <c r="A82" s="561">
        <v>57</v>
      </c>
      <c r="B82" s="152" t="s">
        <v>425</v>
      </c>
      <c r="C82" s="566">
        <f>2022!B70</f>
        <v>285.87</v>
      </c>
      <c r="D82" s="585"/>
      <c r="E82" s="585"/>
      <c r="F82" s="567">
        <f>2022!AN70</f>
        <v>0</v>
      </c>
      <c r="G82" s="586"/>
      <c r="H82" s="586"/>
      <c r="I82" s="566">
        <f>2022!AQ70</f>
        <v>0</v>
      </c>
      <c r="J82" s="531">
        <f t="shared" si="1403"/>
        <v>0</v>
      </c>
      <c r="K82" s="568">
        <f>2022!AX70</f>
        <v>0</v>
      </c>
      <c r="L82" s="568"/>
      <c r="M82" s="568">
        <f>2022!BA70</f>
        <v>0</v>
      </c>
      <c r="N82" s="568">
        <f t="shared" si="1404"/>
        <v>0</v>
      </c>
      <c r="O82" s="615">
        <f>2022!BC70</f>
        <v>0</v>
      </c>
      <c r="P82" s="616"/>
      <c r="Q82" s="610">
        <f t="shared" si="1405"/>
        <v>0</v>
      </c>
    </row>
    <row r="83" ht="63.75" customHeight="1">
      <c r="A83" s="561">
        <v>58</v>
      </c>
      <c r="B83" s="152" t="s">
        <v>426</v>
      </c>
      <c r="C83" s="566">
        <f>2022!B71</f>
        <v>75.650000000000006</v>
      </c>
      <c r="D83" s="585"/>
      <c r="E83" s="585"/>
      <c r="F83" s="567">
        <f>2022!AN71</f>
        <v>0</v>
      </c>
      <c r="G83" s="586"/>
      <c r="H83" s="586"/>
      <c r="I83" s="566">
        <f>2022!AQ71</f>
        <v>0</v>
      </c>
      <c r="J83" s="531">
        <f t="shared" si="1403"/>
        <v>0</v>
      </c>
      <c r="K83" s="568">
        <f>2022!AX71</f>
        <v>0</v>
      </c>
      <c r="L83" s="568"/>
      <c r="M83" s="568">
        <f>2022!BA71</f>
        <v>0</v>
      </c>
      <c r="N83" s="568">
        <f t="shared" si="1404"/>
        <v>0</v>
      </c>
      <c r="O83" s="615">
        <f>2022!BC71</f>
        <v>0</v>
      </c>
      <c r="P83" s="616"/>
      <c r="Q83" s="610">
        <f t="shared" si="1405"/>
        <v>0</v>
      </c>
    </row>
    <row r="84" ht="47.25" customHeight="1">
      <c r="A84" s="561">
        <v>59</v>
      </c>
      <c r="B84" s="152" t="s">
        <v>427</v>
      </c>
      <c r="C84" s="566">
        <f>2022!B72</f>
        <v>35.140000000000001</v>
      </c>
      <c r="D84" s="585"/>
      <c r="E84" s="585"/>
      <c r="F84" s="567">
        <f>2022!AN72</f>
        <v>0</v>
      </c>
      <c r="G84" s="586"/>
      <c r="H84" s="586"/>
      <c r="I84" s="566">
        <f>2022!AQ72</f>
        <v>0</v>
      </c>
      <c r="J84" s="531">
        <f t="shared" si="1403"/>
        <v>0</v>
      </c>
      <c r="K84" s="568">
        <f>2022!AX72</f>
        <v>0</v>
      </c>
      <c r="L84" s="568"/>
      <c r="M84" s="568">
        <f>2022!BA72</f>
        <v>0</v>
      </c>
      <c r="N84" s="568">
        <f t="shared" si="1404"/>
        <v>0</v>
      </c>
      <c r="O84" s="615">
        <f>2022!BC72</f>
        <v>0</v>
      </c>
      <c r="P84" s="616"/>
      <c r="Q84" s="610">
        <f t="shared" si="1405"/>
        <v>0</v>
      </c>
    </row>
    <row r="85" ht="47.25" customHeight="1">
      <c r="A85" s="561">
        <v>60</v>
      </c>
      <c r="B85" s="152" t="s">
        <v>428</v>
      </c>
      <c r="C85" s="566">
        <f>2022!B73</f>
        <v>9.9299999999999997</v>
      </c>
      <c r="D85" s="585"/>
      <c r="E85" s="585"/>
      <c r="F85" s="567">
        <f>2022!AN73</f>
        <v>0</v>
      </c>
      <c r="G85" s="586"/>
      <c r="H85" s="586"/>
      <c r="I85" s="566">
        <f>2022!AQ73</f>
        <v>0</v>
      </c>
      <c r="J85" s="531">
        <f t="shared" si="1403"/>
        <v>0</v>
      </c>
      <c r="K85" s="568">
        <f>2022!AX73</f>
        <v>0</v>
      </c>
      <c r="L85" s="568"/>
      <c r="M85" s="568">
        <f>2022!BA73</f>
        <v>0</v>
      </c>
      <c r="N85" s="568">
        <f t="shared" si="1404"/>
        <v>0</v>
      </c>
      <c r="O85" s="615">
        <f>2022!BC73</f>
        <v>0</v>
      </c>
      <c r="P85" s="616"/>
      <c r="Q85" s="610">
        <f t="shared" si="1405"/>
        <v>0</v>
      </c>
    </row>
    <row r="86" ht="63.75" customHeight="1">
      <c r="A86" s="561">
        <v>61</v>
      </c>
      <c r="B86" s="152" t="s">
        <v>429</v>
      </c>
      <c r="C86" s="566">
        <f>2022!B74</f>
        <v>891.48000000000002</v>
      </c>
      <c r="D86" s="577"/>
      <c r="E86" s="577"/>
      <c r="F86" s="567">
        <f>2022!AN74</f>
        <v>0</v>
      </c>
      <c r="G86" s="578"/>
      <c r="H86" s="578"/>
      <c r="I86" s="566">
        <f>2022!AQ74</f>
        <v>0</v>
      </c>
      <c r="J86" s="531">
        <f t="shared" si="1403"/>
        <v>0</v>
      </c>
      <c r="K86" s="568">
        <f>2022!AX74</f>
        <v>0</v>
      </c>
      <c r="L86" s="568"/>
      <c r="M86" s="568">
        <f>2022!BA74</f>
        <v>0</v>
      </c>
      <c r="N86" s="568">
        <f t="shared" si="1404"/>
        <v>0</v>
      </c>
      <c r="O86" s="615">
        <f>2022!BC74</f>
        <v>0</v>
      </c>
      <c r="P86" s="616"/>
      <c r="Q86" s="610">
        <f t="shared" si="1405"/>
        <v>0</v>
      </c>
    </row>
    <row r="87" ht="66" customHeight="1">
      <c r="A87" s="561">
        <v>62</v>
      </c>
      <c r="B87" s="582" t="s">
        <v>90</v>
      </c>
      <c r="C87" s="587">
        <f>2022!B75</f>
        <v>1406</v>
      </c>
      <c r="D87" s="567">
        <f>2022!AL75</f>
        <v>0</v>
      </c>
      <c r="E87" s="567">
        <f>2022!AM75</f>
        <v>0</v>
      </c>
      <c r="F87" s="567">
        <f>2022!AN75</f>
        <v>0</v>
      </c>
      <c r="G87" s="566">
        <f>2022!AO75</f>
        <v>0</v>
      </c>
      <c r="H87" s="566">
        <f>2022!AP75</f>
        <v>0</v>
      </c>
      <c r="I87" s="566">
        <f>2022!AQ75</f>
        <v>0</v>
      </c>
      <c r="J87" s="531">
        <f t="shared" si="1403"/>
        <v>0</v>
      </c>
      <c r="K87" s="568">
        <f>2022!AX75</f>
        <v>0</v>
      </c>
      <c r="L87" s="568"/>
      <c r="M87" s="568">
        <f>2022!BA75</f>
        <v>0</v>
      </c>
      <c r="N87" s="568">
        <f t="shared" si="1404"/>
        <v>0</v>
      </c>
      <c r="O87" s="615">
        <f>2022!BC75</f>
        <v>0</v>
      </c>
      <c r="P87" s="616"/>
      <c r="Q87" s="610">
        <f t="shared" si="1405"/>
        <v>0</v>
      </c>
    </row>
    <row r="88" ht="46.5" customHeight="1">
      <c r="A88" s="561">
        <v>63</v>
      </c>
      <c r="B88" s="588" t="s">
        <v>293</v>
      </c>
      <c r="C88" s="587">
        <f>2022!B76</f>
        <v>0</v>
      </c>
      <c r="D88" s="567">
        <f>2022!AL76</f>
        <v>0</v>
      </c>
      <c r="E88" s="567">
        <f>2022!AM76</f>
        <v>0</v>
      </c>
      <c r="F88" s="567">
        <f>2022!AN76</f>
        <v>0</v>
      </c>
      <c r="G88" s="566">
        <f>2022!AO76</f>
        <v>0</v>
      </c>
      <c r="H88" s="566">
        <f>2022!AP76</f>
        <v>0</v>
      </c>
      <c r="I88" s="566">
        <f>2022!AQ76</f>
        <v>0</v>
      </c>
      <c r="J88" s="531">
        <f t="shared" si="1403"/>
        <v>0</v>
      </c>
      <c r="K88" s="568">
        <f>2022!AX76</f>
        <v>0</v>
      </c>
      <c r="L88" s="568"/>
      <c r="M88" s="568">
        <f>2022!BA76</f>
        <v>0</v>
      </c>
      <c r="N88" s="568">
        <f t="shared" si="1404"/>
        <v>0</v>
      </c>
      <c r="O88" s="615">
        <f>2022!BC76</f>
        <v>0</v>
      </c>
      <c r="P88" s="616"/>
      <c r="Q88" s="610">
        <f t="shared" si="1405"/>
        <v>0</v>
      </c>
    </row>
    <row r="89" ht="46.5" customHeight="1">
      <c r="A89" s="561">
        <v>64</v>
      </c>
      <c r="B89" s="588" t="s">
        <v>293</v>
      </c>
      <c r="C89" s="587">
        <f>2022!B77</f>
        <v>0</v>
      </c>
      <c r="D89" s="567">
        <f>2022!AL77</f>
        <v>0</v>
      </c>
      <c r="E89" s="567">
        <f>2022!AM77</f>
        <v>0</v>
      </c>
      <c r="F89" s="567">
        <f>2022!AN77</f>
        <v>0</v>
      </c>
      <c r="G89" s="566">
        <f>2022!AO77</f>
        <v>0</v>
      </c>
      <c r="H89" s="566">
        <f>2022!AP77</f>
        <v>0</v>
      </c>
      <c r="I89" s="566">
        <f>2022!AQ77</f>
        <v>0</v>
      </c>
      <c r="J89" s="531">
        <f t="shared" si="1403"/>
        <v>0</v>
      </c>
      <c r="K89" s="568">
        <f>2022!AX77</f>
        <v>0</v>
      </c>
      <c r="L89" s="568"/>
      <c r="M89" s="568">
        <f>2022!BA77</f>
        <v>0</v>
      </c>
      <c r="N89" s="568">
        <f t="shared" si="1404"/>
        <v>0</v>
      </c>
      <c r="O89" s="615">
        <f>2022!BC77</f>
        <v>0</v>
      </c>
      <c r="P89" s="616"/>
      <c r="Q89" s="610">
        <f t="shared" si="1405"/>
        <v>0</v>
      </c>
    </row>
    <row r="90" ht="31.5">
      <c r="A90" s="561">
        <v>65</v>
      </c>
      <c r="B90" s="588" t="s">
        <v>293</v>
      </c>
      <c r="C90" s="587">
        <f>2022!B78</f>
        <v>0</v>
      </c>
      <c r="D90" s="567">
        <f>2022!AL78</f>
        <v>0</v>
      </c>
      <c r="E90" s="567">
        <f>2022!AM78</f>
        <v>0</v>
      </c>
      <c r="F90" s="567">
        <f>2022!AN78</f>
        <v>0</v>
      </c>
      <c r="G90" s="566">
        <f>2022!AO78</f>
        <v>0</v>
      </c>
      <c r="H90" s="566">
        <f>2022!AP78</f>
        <v>0</v>
      </c>
      <c r="I90" s="566">
        <f>2022!AQ78</f>
        <v>0</v>
      </c>
      <c r="J90" s="531">
        <f t="shared" si="1403"/>
        <v>0</v>
      </c>
      <c r="K90" s="568">
        <f>2022!AX78</f>
        <v>0</v>
      </c>
      <c r="L90" s="568"/>
      <c r="M90" s="568">
        <f>2022!BA78</f>
        <v>0</v>
      </c>
      <c r="N90" s="568">
        <f t="shared" si="1404"/>
        <v>0</v>
      </c>
      <c r="O90" s="615">
        <f>2022!BC78</f>
        <v>0</v>
      </c>
      <c r="P90" s="616"/>
      <c r="Q90" s="610">
        <f t="shared" si="1405"/>
        <v>0</v>
      </c>
    </row>
    <row r="91" ht="30" customHeight="1">
      <c r="A91" s="561"/>
      <c r="B91" s="122" t="s">
        <v>108</v>
      </c>
      <c r="C91" s="571"/>
      <c r="D91" s="570"/>
      <c r="E91" s="570"/>
      <c r="F91" s="570"/>
      <c r="G91" s="571"/>
      <c r="H91" s="571"/>
      <c r="I91" s="571"/>
      <c r="J91" s="531"/>
      <c r="K91" s="581"/>
      <c r="L91" s="568"/>
      <c r="M91" s="581"/>
      <c r="N91" s="568">
        <f t="shared" si="1404"/>
        <v>0</v>
      </c>
      <c r="O91" s="581"/>
      <c r="P91" s="616"/>
      <c r="Q91" s="610">
        <f t="shared" si="1405"/>
        <v>0</v>
      </c>
    </row>
    <row r="92" ht="31.5">
      <c r="A92" s="611">
        <v>66</v>
      </c>
      <c r="B92" s="582" t="s">
        <v>118</v>
      </c>
      <c r="C92" s="587">
        <f>2022!B80</f>
        <v>1007.1</v>
      </c>
      <c r="D92" s="567">
        <f>2022!AL80</f>
        <v>4090.041748046875</v>
      </c>
      <c r="E92" s="567">
        <f>2022!AM80</f>
        <v>4387</v>
      </c>
      <c r="F92" s="567">
        <f>2022!AN80</f>
        <v>3111</v>
      </c>
      <c r="G92" s="566">
        <f>2022!AO80</f>
        <v>3.6723814313023135</v>
      </c>
      <c r="H92" s="566">
        <f>2022!AP80</f>
        <v>4.0771602112554222</v>
      </c>
      <c r="I92" s="566">
        <f>2022!AQ80</f>
        <v>3.089067619898719</v>
      </c>
      <c r="J92" s="531">
        <f t="shared" si="1403"/>
        <v>6.1716489874638381</v>
      </c>
      <c r="K92" s="568">
        <f>2022!AX80</f>
        <v>192</v>
      </c>
      <c r="L92" s="563"/>
      <c r="M92" s="568">
        <f>2022!BA80</f>
        <v>28</v>
      </c>
      <c r="N92" s="568">
        <f t="shared" si="1404"/>
        <v>98</v>
      </c>
      <c r="O92" s="615">
        <f>2022!BC80</f>
        <v>66</v>
      </c>
      <c r="P92" s="617"/>
      <c r="Q92" s="610">
        <f t="shared" si="1405"/>
        <v>98</v>
      </c>
    </row>
    <row r="93" ht="33.75" customHeight="1">
      <c r="A93" s="561">
        <v>67</v>
      </c>
      <c r="B93" s="582" t="s">
        <v>308</v>
      </c>
      <c r="C93" s="566">
        <f>2022!B81</f>
        <v>559.5</v>
      </c>
      <c r="D93" s="567">
        <f>2022!AL81</f>
        <v>10232.357421875</v>
      </c>
      <c r="E93" s="567">
        <f>2022!AM81</f>
        <v>8701</v>
      </c>
      <c r="F93" s="567">
        <f>2022!AN81</f>
        <v>8491</v>
      </c>
      <c r="G93" s="566">
        <f>2022!AO81</f>
        <v>18.288395749553171</v>
      </c>
      <c r="H93" s="566">
        <f>2022!AP81</f>
        <v>15.551385165326185</v>
      </c>
      <c r="I93" s="566">
        <f>2022!AQ81</f>
        <v>15.176050044682752</v>
      </c>
      <c r="J93" s="531">
        <f t="shared" si="1403"/>
        <v>7.6551642916028744</v>
      </c>
      <c r="K93" s="568">
        <f>2022!AX81</f>
        <v>650</v>
      </c>
      <c r="L93" s="568"/>
      <c r="M93" s="568">
        <f>2022!BA81</f>
        <v>0</v>
      </c>
      <c r="N93" s="568">
        <f t="shared" si="1404"/>
        <v>650</v>
      </c>
      <c r="O93" s="615">
        <f>2022!BC81</f>
        <v>0</v>
      </c>
      <c r="P93" s="616"/>
      <c r="Q93" s="610">
        <f t="shared" si="1405"/>
        <v>650</v>
      </c>
    </row>
    <row r="94" ht="49.5" customHeight="1">
      <c r="A94" s="561">
        <v>68</v>
      </c>
      <c r="B94" s="582" t="s">
        <v>117</v>
      </c>
      <c r="C94" s="566">
        <f>2022!B82</f>
        <v>26.699999999999999</v>
      </c>
      <c r="D94" s="567">
        <f>2022!AL82</f>
        <v>0</v>
      </c>
      <c r="E94" s="567">
        <f>2022!AM82</f>
        <v>0</v>
      </c>
      <c r="F94" s="567">
        <f>2022!AN82</f>
        <v>0</v>
      </c>
      <c r="G94" s="566">
        <f>2022!AO82</f>
        <v>0</v>
      </c>
      <c r="H94" s="566">
        <f>2022!AP82</f>
        <v>0</v>
      </c>
      <c r="I94" s="566">
        <f>2022!AQ82</f>
        <v>0</v>
      </c>
      <c r="J94" s="531">
        <f t="shared" si="1403"/>
        <v>0</v>
      </c>
      <c r="K94" s="568">
        <f>2022!AX82</f>
        <v>0</v>
      </c>
      <c r="L94" s="568"/>
      <c r="M94" s="568">
        <f>2022!BA82</f>
        <v>0</v>
      </c>
      <c r="N94" s="568">
        <f t="shared" si="1404"/>
        <v>0</v>
      </c>
      <c r="O94" s="615">
        <f>2022!BC82</f>
        <v>0</v>
      </c>
      <c r="P94" s="616"/>
      <c r="Q94" s="610">
        <f t="shared" si="1405"/>
        <v>0</v>
      </c>
    </row>
    <row r="95" ht="47.25">
      <c r="A95" s="561">
        <v>69</v>
      </c>
      <c r="B95" s="582" t="s">
        <v>116</v>
      </c>
      <c r="C95" s="566">
        <f>2022!B83</f>
        <v>41.696399999999997</v>
      </c>
      <c r="D95" s="567">
        <f>2022!AL83</f>
        <v>191.61302185058594</v>
      </c>
      <c r="E95" s="567">
        <f>2022!AM83</f>
        <v>179</v>
      </c>
      <c r="F95" s="567">
        <f>2022!AN83</f>
        <v>214</v>
      </c>
      <c r="G95" s="566">
        <f>2022!AO83</f>
        <v>4.5840436686108541</v>
      </c>
      <c r="H95" s="566">
        <f>2022!AP83</f>
        <v>4.2730351743940123</v>
      </c>
      <c r="I95" s="566">
        <f>2022!AQ83</f>
        <v>5.1323375639143913</v>
      </c>
      <c r="J95" s="531">
        <f t="shared" si="1403"/>
        <v>7.9439252336448591</v>
      </c>
      <c r="K95" s="568">
        <f>2022!AX83</f>
        <v>17</v>
      </c>
      <c r="L95" s="568"/>
      <c r="M95" s="568">
        <f>2022!BA83</f>
        <v>0</v>
      </c>
      <c r="N95" s="568">
        <f t="shared" si="1404"/>
        <v>17</v>
      </c>
      <c r="O95" s="615">
        <f>2022!BC83</f>
        <v>0</v>
      </c>
      <c r="P95" s="616"/>
      <c r="Q95" s="610">
        <f t="shared" si="1405"/>
        <v>17</v>
      </c>
    </row>
    <row r="96" ht="53.25" customHeight="1">
      <c r="A96" s="561">
        <v>70</v>
      </c>
      <c r="B96" s="582" t="s">
        <v>111</v>
      </c>
      <c r="C96" s="566">
        <f>2022!B84</f>
        <v>114.90000000000001</v>
      </c>
      <c r="D96" s="567">
        <f>2022!AL84</f>
        <v>587.15484619140625</v>
      </c>
      <c r="E96" s="567">
        <f>2022!AM84</f>
        <v>650</v>
      </c>
      <c r="F96" s="567">
        <f>2022!AN84</f>
        <v>629</v>
      </c>
      <c r="G96" s="566">
        <f>2022!AO84</f>
        <v>4.949463540297681</v>
      </c>
      <c r="H96" s="566">
        <f>2022!AP84</f>
        <v>5.4771436702959679</v>
      </c>
      <c r="I96" s="566">
        <f>2022!AQ84</f>
        <v>5.4743255004351603</v>
      </c>
      <c r="J96" s="531">
        <f t="shared" si="1403"/>
        <v>7.9491255961844196</v>
      </c>
      <c r="K96" s="568">
        <f>2022!AX84</f>
        <v>50</v>
      </c>
      <c r="L96" s="568"/>
      <c r="M96" s="568">
        <f>2022!BA84</f>
        <v>0</v>
      </c>
      <c r="N96" s="568">
        <f t="shared" si="1404"/>
        <v>50</v>
      </c>
      <c r="O96" s="615">
        <f>2022!BC84</f>
        <v>0</v>
      </c>
      <c r="P96" s="616"/>
      <c r="Q96" s="610">
        <f t="shared" si="1405"/>
        <v>50</v>
      </c>
    </row>
    <row r="97" ht="50.25" customHeight="1">
      <c r="A97" s="561">
        <v>71</v>
      </c>
      <c r="B97" s="582" t="s">
        <v>309</v>
      </c>
      <c r="C97" s="566">
        <f>2022!B85</f>
        <v>78.599999999999994</v>
      </c>
      <c r="D97" s="567">
        <f>2022!AL85</f>
        <v>377.24560546875</v>
      </c>
      <c r="E97" s="567">
        <f>2022!AM85</f>
        <v>334</v>
      </c>
      <c r="F97" s="567">
        <f>2022!AN85</f>
        <v>333</v>
      </c>
      <c r="G97" s="566">
        <f>2022!AO85</f>
        <v>4.4808836504227658</v>
      </c>
      <c r="H97" s="566">
        <f>2022!AP85</f>
        <v>3.9672168941015782</v>
      </c>
      <c r="I97" s="566">
        <f>2022!AQ85</f>
        <v>4.2366412213740459</v>
      </c>
      <c r="J97" s="531">
        <f t="shared" si="1403"/>
        <v>7.8078078078078077</v>
      </c>
      <c r="K97" s="568">
        <f>2022!AX85</f>
        <v>26</v>
      </c>
      <c r="L97" s="568"/>
      <c r="M97" s="568">
        <f>2022!BA85</f>
        <v>0</v>
      </c>
      <c r="N97" s="568">
        <f t="shared" si="1404"/>
        <v>26</v>
      </c>
      <c r="O97" s="615">
        <f>2022!BC85</f>
        <v>0</v>
      </c>
      <c r="P97" s="616"/>
      <c r="Q97" s="610">
        <f t="shared" si="1405"/>
        <v>26</v>
      </c>
    </row>
    <row r="98" ht="50.25" customHeight="1">
      <c r="A98" s="561">
        <v>72</v>
      </c>
      <c r="B98" s="582" t="s">
        <v>310</v>
      </c>
      <c r="C98" s="566">
        <f>2022!B86</f>
        <v>167.19999999999999</v>
      </c>
      <c r="D98" s="567">
        <f>2022!AL86</f>
        <v>717.19586181640625</v>
      </c>
      <c r="E98" s="567">
        <f>2022!AM86</f>
        <v>696</v>
      </c>
      <c r="F98" s="567">
        <f>2022!AN86</f>
        <v>697</v>
      </c>
      <c r="G98" s="566">
        <f>2022!AO86</f>
        <v>3.8782019695084942</v>
      </c>
      <c r="H98" s="566">
        <f>2022!AP86</f>
        <v>3.7635863708718427</v>
      </c>
      <c r="I98" s="566">
        <f>2022!AQ86</f>
        <v>4.1686602870813401</v>
      </c>
      <c r="J98" s="531">
        <f t="shared" si="1403"/>
        <v>6.8866571018651364</v>
      </c>
      <c r="K98" s="568">
        <f>2022!AX86</f>
        <v>48</v>
      </c>
      <c r="L98" s="568"/>
      <c r="M98" s="568">
        <f>2022!BA86</f>
        <v>0</v>
      </c>
      <c r="N98" s="568">
        <f t="shared" si="1404"/>
        <v>48</v>
      </c>
      <c r="O98" s="615">
        <f>2022!BC86</f>
        <v>0</v>
      </c>
      <c r="P98" s="616"/>
      <c r="Q98" s="610">
        <f t="shared" si="1405"/>
        <v>48</v>
      </c>
    </row>
    <row r="99" ht="31.5">
      <c r="A99" s="561">
        <v>73</v>
      </c>
      <c r="B99" s="582" t="s">
        <v>115</v>
      </c>
      <c r="C99" s="566">
        <f>2022!B87</f>
        <v>40.045999999999999</v>
      </c>
      <c r="D99" s="567">
        <f>2022!AL87</f>
        <v>222.47779846191406</v>
      </c>
      <c r="E99" s="567">
        <f>2022!AM87</f>
        <v>226</v>
      </c>
      <c r="F99" s="567">
        <f>2022!AN87</f>
        <v>268</v>
      </c>
      <c r="G99" s="566">
        <f>2022!AO87</f>
        <v>5.5555558730818282</v>
      </c>
      <c r="H99" s="566">
        <f>2022!AP87</f>
        <v>5.6435097614085361</v>
      </c>
      <c r="I99" s="566">
        <f>2022!AQ87</f>
        <v>6.6923038505718422</v>
      </c>
      <c r="J99" s="531">
        <f t="shared" si="1403"/>
        <v>9.7014925373134329</v>
      </c>
      <c r="K99" s="568">
        <f>2022!AX87</f>
        <v>26</v>
      </c>
      <c r="L99" s="568"/>
      <c r="M99" s="568">
        <f>2022!BA87</f>
        <v>0</v>
      </c>
      <c r="N99" s="568">
        <f t="shared" si="1404"/>
        <v>26</v>
      </c>
      <c r="O99" s="615">
        <f>2022!BC87</f>
        <v>0</v>
      </c>
      <c r="P99" s="616"/>
      <c r="Q99" s="610">
        <f t="shared" si="1405"/>
        <v>26</v>
      </c>
    </row>
    <row r="100" ht="36" customHeight="1">
      <c r="A100" s="561">
        <v>74</v>
      </c>
      <c r="B100" s="582" t="s">
        <v>110</v>
      </c>
      <c r="C100" s="566">
        <f>2022!B88</f>
        <v>83.5</v>
      </c>
      <c r="D100" s="567">
        <f>2022!AL88</f>
        <v>369.37750244140625</v>
      </c>
      <c r="E100" s="567">
        <f>2022!AM88</f>
        <v>590</v>
      </c>
      <c r="F100" s="567">
        <f>2022!AN88</f>
        <v>390</v>
      </c>
      <c r="G100" s="566">
        <f>2022!AO88</f>
        <v>4.3723660956873065</v>
      </c>
      <c r="H100" s="566">
        <f>2022!AP88</f>
        <v>7.0254819768507213</v>
      </c>
      <c r="I100" s="566">
        <f>2022!AQ88</f>
        <v>4.6706586826347305</v>
      </c>
      <c r="J100" s="531">
        <f t="shared" si="1403"/>
        <v>7.6923076923076925</v>
      </c>
      <c r="K100" s="568">
        <f>2022!AX88</f>
        <v>30</v>
      </c>
      <c r="L100" s="568"/>
      <c r="M100" s="568">
        <f>2022!BA88</f>
        <v>0</v>
      </c>
      <c r="N100" s="568">
        <f t="shared" si="1404"/>
        <v>30</v>
      </c>
      <c r="O100" s="615">
        <f>2022!BC88</f>
        <v>0</v>
      </c>
      <c r="P100" s="616"/>
      <c r="Q100" s="610">
        <f t="shared" si="1405"/>
        <v>30</v>
      </c>
    </row>
    <row r="101" ht="33" customHeight="1">
      <c r="A101" s="561">
        <v>75</v>
      </c>
      <c r="B101" s="582" t="s">
        <v>114</v>
      </c>
      <c r="C101" s="566">
        <f>2022!B89</f>
        <v>37.700000000000003</v>
      </c>
      <c r="D101" s="567">
        <f>2022!AL89</f>
        <v>0</v>
      </c>
      <c r="E101" s="567">
        <f>2022!AM89</f>
        <v>158</v>
      </c>
      <c r="F101" s="567">
        <f>2022!AN89</f>
        <v>168</v>
      </c>
      <c r="G101" s="566">
        <f>2022!AO89</f>
        <v>0</v>
      </c>
      <c r="H101" s="566">
        <f>2022!AP89</f>
        <v>4.1869832452948597</v>
      </c>
      <c r="I101" s="566">
        <f>2022!AQ89</f>
        <v>4.4562334217506629</v>
      </c>
      <c r="J101" s="531">
        <f t="shared" si="1403"/>
        <v>7.7380952380952381</v>
      </c>
      <c r="K101" s="568">
        <f>2022!AX89</f>
        <v>13</v>
      </c>
      <c r="L101" s="568"/>
      <c r="M101" s="568">
        <f>2022!BA89</f>
        <v>0</v>
      </c>
      <c r="N101" s="568">
        <f t="shared" si="1404"/>
        <v>13</v>
      </c>
      <c r="O101" s="615">
        <f>2022!BC89</f>
        <v>0</v>
      </c>
      <c r="P101" s="616"/>
      <c r="Q101" s="610">
        <f t="shared" si="1405"/>
        <v>13</v>
      </c>
    </row>
    <row r="102" ht="36" customHeight="1">
      <c r="A102" s="561">
        <v>76</v>
      </c>
      <c r="B102" s="588" t="s">
        <v>293</v>
      </c>
      <c r="C102" s="566">
        <f>2022!B90</f>
        <v>0</v>
      </c>
      <c r="D102" s="567">
        <f>2022!AL90</f>
        <v>0</v>
      </c>
      <c r="E102" s="567">
        <f>2022!AM90</f>
        <v>0</v>
      </c>
      <c r="F102" s="567">
        <f>2022!AN90</f>
        <v>0</v>
      </c>
      <c r="G102" s="566">
        <f>2022!AO90</f>
        <v>0</v>
      </c>
      <c r="H102" s="566">
        <f>2022!AP90</f>
        <v>0</v>
      </c>
      <c r="I102" s="566">
        <f>2022!AQ90</f>
        <v>0</v>
      </c>
      <c r="J102" s="531">
        <v>0</v>
      </c>
      <c r="K102" s="568">
        <f>2022!AX90</f>
        <v>25</v>
      </c>
      <c r="L102" s="568"/>
      <c r="M102" s="568">
        <f>2022!BA90</f>
        <v>0</v>
      </c>
      <c r="N102" s="568">
        <f t="shared" ref="N102:N165" si="1406">K102-M102-O102</f>
        <v>25</v>
      </c>
      <c r="O102" s="615">
        <f>2022!BC90</f>
        <v>0</v>
      </c>
      <c r="P102" s="616"/>
      <c r="Q102" s="610">
        <f t="shared" si="1405"/>
        <v>25</v>
      </c>
    </row>
    <row r="103" ht="17.25" customHeight="1">
      <c r="A103" s="562"/>
      <c r="B103" s="122" t="s">
        <v>119</v>
      </c>
      <c r="C103" s="571"/>
      <c r="D103" s="570"/>
      <c r="E103" s="570"/>
      <c r="F103" s="570"/>
      <c r="G103" s="571"/>
      <c r="H103" s="571"/>
      <c r="I103" s="571"/>
      <c r="J103" s="614"/>
      <c r="K103" s="581"/>
      <c r="L103" s="563"/>
      <c r="M103" s="581"/>
      <c r="N103" s="568">
        <f t="shared" si="1406"/>
        <v>0</v>
      </c>
      <c r="O103" s="581"/>
      <c r="P103" s="616"/>
      <c r="Q103" s="610">
        <f t="shared" si="1405"/>
        <v>0</v>
      </c>
    </row>
    <row r="104" ht="33" customHeight="1">
      <c r="A104" s="561">
        <v>77</v>
      </c>
      <c r="B104" s="582" t="s">
        <v>126</v>
      </c>
      <c r="C104" s="566">
        <f>2022!B92</f>
        <v>1493.5999999999999</v>
      </c>
      <c r="D104" s="567">
        <f>2022!AL92</f>
        <v>139.61279296875</v>
      </c>
      <c r="E104" s="567">
        <f>2022!AM92</f>
        <v>69</v>
      </c>
      <c r="F104" s="567">
        <f>2022!AN92</f>
        <v>22</v>
      </c>
      <c r="G104" s="566">
        <f>2022!AO92</f>
        <v>9.3474141548953033e-002</v>
      </c>
      <c r="H104" s="566">
        <f>2022!AP92</f>
        <v>4.6197168824789719e-002</v>
      </c>
      <c r="I104" s="566">
        <f>2022!AQ92</f>
        <v>1.4729512587038029e-002</v>
      </c>
      <c r="J104" s="531">
        <f t="shared" ref="J104:J167" si="1407">IF(K104&gt;0,K104/F104*100,0)</f>
        <v>0</v>
      </c>
      <c r="K104" s="568">
        <f>2022!AX92</f>
        <v>0</v>
      </c>
      <c r="L104" s="568"/>
      <c r="M104" s="568">
        <f>2022!BA92</f>
        <v>0</v>
      </c>
      <c r="N104" s="568">
        <f t="shared" si="1406"/>
        <v>0</v>
      </c>
      <c r="O104" s="615">
        <f>2022!BC92</f>
        <v>0</v>
      </c>
      <c r="P104" s="616"/>
      <c r="Q104" s="610">
        <f t="shared" si="1405"/>
        <v>0</v>
      </c>
    </row>
    <row r="105" ht="33" customHeight="1">
      <c r="A105" s="561">
        <v>78</v>
      </c>
      <c r="B105" s="155" t="s">
        <v>430</v>
      </c>
      <c r="C105" s="566">
        <f>2022!B93</f>
        <v>438.69999999999999</v>
      </c>
      <c r="D105" s="575">
        <f>2022!AL93</f>
        <v>0</v>
      </c>
      <c r="E105" s="575">
        <f>2022!AM93</f>
        <v>0</v>
      </c>
      <c r="F105" s="567">
        <f>2022!AN93</f>
        <v>0</v>
      </c>
      <c r="G105" s="576">
        <f>2022!AO93</f>
        <v>0</v>
      </c>
      <c r="H105" s="576">
        <f>2022!AP93</f>
        <v>0</v>
      </c>
      <c r="I105" s="566">
        <f>2022!AQ93</f>
        <v>0</v>
      </c>
      <c r="J105" s="531">
        <f t="shared" si="1407"/>
        <v>0</v>
      </c>
      <c r="K105" s="568">
        <f>2022!AX93</f>
        <v>0</v>
      </c>
      <c r="L105" s="568"/>
      <c r="M105" s="568">
        <f>2022!BA93</f>
        <v>0</v>
      </c>
      <c r="N105" s="568">
        <f t="shared" si="1406"/>
        <v>0</v>
      </c>
      <c r="O105" s="615">
        <f>2022!BC93</f>
        <v>0</v>
      </c>
      <c r="P105" s="616"/>
      <c r="Q105" s="610">
        <f t="shared" ref="Q105:Q110" si="1408">K105-M105-O105</f>
        <v>0</v>
      </c>
    </row>
    <row r="106" ht="33" customHeight="1">
      <c r="A106" s="561">
        <v>79</v>
      </c>
      <c r="B106" s="155" t="s">
        <v>431</v>
      </c>
      <c r="C106" s="566">
        <f>2022!B94</f>
        <v>537.20000000000005</v>
      </c>
      <c r="D106" s="585"/>
      <c r="E106" s="585"/>
      <c r="F106" s="567">
        <f>2022!AN94</f>
        <v>0</v>
      </c>
      <c r="G106" s="586"/>
      <c r="H106" s="586"/>
      <c r="I106" s="566">
        <f>2022!AQ94</f>
        <v>0</v>
      </c>
      <c r="J106" s="531">
        <f t="shared" si="1407"/>
        <v>0</v>
      </c>
      <c r="K106" s="568">
        <f>2022!AX94</f>
        <v>0</v>
      </c>
      <c r="L106" s="568"/>
      <c r="M106" s="568">
        <f>2022!BA94</f>
        <v>0</v>
      </c>
      <c r="N106" s="568">
        <f t="shared" si="1406"/>
        <v>0</v>
      </c>
      <c r="O106" s="615">
        <f>2022!BC94</f>
        <v>0</v>
      </c>
      <c r="P106" s="616"/>
      <c r="Q106" s="610">
        <f t="shared" si="1408"/>
        <v>0</v>
      </c>
    </row>
    <row r="107" ht="33" customHeight="1">
      <c r="A107" s="561">
        <v>80</v>
      </c>
      <c r="B107" s="155" t="s">
        <v>432</v>
      </c>
      <c r="C107" s="566">
        <f>2022!B95</f>
        <v>140</v>
      </c>
      <c r="D107" s="585"/>
      <c r="E107" s="585"/>
      <c r="F107" s="567">
        <f>2022!AN95</f>
        <v>15</v>
      </c>
      <c r="G107" s="586"/>
      <c r="H107" s="586"/>
      <c r="I107" s="566">
        <f>2022!AQ95</f>
        <v>0.10714285714285714</v>
      </c>
      <c r="J107" s="531">
        <f t="shared" si="1407"/>
        <v>0</v>
      </c>
      <c r="K107" s="568">
        <f>2022!AX95</f>
        <v>0</v>
      </c>
      <c r="L107" s="568"/>
      <c r="M107" s="568">
        <f>2022!BA95</f>
        <v>0</v>
      </c>
      <c r="N107" s="568">
        <f t="shared" si="1406"/>
        <v>0</v>
      </c>
      <c r="O107" s="615">
        <f>2022!BC95</f>
        <v>0</v>
      </c>
      <c r="P107" s="616"/>
      <c r="Q107" s="610">
        <f t="shared" si="1408"/>
        <v>0</v>
      </c>
    </row>
    <row r="108" ht="33" customHeight="1">
      <c r="A108" s="561">
        <v>81</v>
      </c>
      <c r="B108" s="155" t="s">
        <v>433</v>
      </c>
      <c r="C108" s="566">
        <f>2022!B96</f>
        <v>1100</v>
      </c>
      <c r="D108" s="585"/>
      <c r="E108" s="585"/>
      <c r="F108" s="567">
        <f>2022!AN96</f>
        <v>0</v>
      </c>
      <c r="G108" s="586"/>
      <c r="H108" s="586"/>
      <c r="I108" s="566">
        <f>2022!AQ96</f>
        <v>0</v>
      </c>
      <c r="J108" s="531">
        <f t="shared" si="1407"/>
        <v>0</v>
      </c>
      <c r="K108" s="568">
        <f>2022!AX96</f>
        <v>0</v>
      </c>
      <c r="L108" s="568"/>
      <c r="M108" s="568">
        <f>2022!BA96</f>
        <v>0</v>
      </c>
      <c r="N108" s="568">
        <f t="shared" si="1406"/>
        <v>0</v>
      </c>
      <c r="O108" s="615">
        <f>2022!BC96</f>
        <v>0</v>
      </c>
      <c r="P108" s="616"/>
      <c r="Q108" s="610">
        <f t="shared" si="1408"/>
        <v>0</v>
      </c>
    </row>
    <row r="109" ht="33" customHeight="1">
      <c r="A109" s="561">
        <v>82</v>
      </c>
      <c r="B109" s="155" t="s">
        <v>434</v>
      </c>
      <c r="C109" s="566">
        <f>2022!B97</f>
        <v>310.89999999999998</v>
      </c>
      <c r="D109" s="585"/>
      <c r="E109" s="585"/>
      <c r="F109" s="567">
        <f>2022!AN97</f>
        <v>0</v>
      </c>
      <c r="G109" s="586"/>
      <c r="H109" s="586"/>
      <c r="I109" s="566">
        <f>2022!AQ97</f>
        <v>0</v>
      </c>
      <c r="J109" s="531">
        <f t="shared" si="1407"/>
        <v>0</v>
      </c>
      <c r="K109" s="568">
        <f>2022!AX97</f>
        <v>0</v>
      </c>
      <c r="L109" s="568"/>
      <c r="M109" s="568">
        <f>2022!BA97</f>
        <v>0</v>
      </c>
      <c r="N109" s="568">
        <f t="shared" si="1406"/>
        <v>0</v>
      </c>
      <c r="O109" s="615">
        <f>2022!BC97</f>
        <v>0</v>
      </c>
      <c r="P109" s="616"/>
      <c r="Q109" s="610">
        <f t="shared" si="1408"/>
        <v>0</v>
      </c>
    </row>
    <row r="110" ht="33" customHeight="1">
      <c r="A110" s="561">
        <v>83</v>
      </c>
      <c r="B110" s="155" t="s">
        <v>435</v>
      </c>
      <c r="C110" s="566">
        <f>2022!B98</f>
        <v>75.200000000000003</v>
      </c>
      <c r="D110" s="577"/>
      <c r="E110" s="577"/>
      <c r="F110" s="567">
        <f>2022!AN98</f>
        <v>0</v>
      </c>
      <c r="G110" s="578"/>
      <c r="H110" s="578"/>
      <c r="I110" s="566">
        <f>2022!AQ98</f>
        <v>0</v>
      </c>
      <c r="J110" s="531">
        <f t="shared" si="1407"/>
        <v>0</v>
      </c>
      <c r="K110" s="568">
        <f>2022!AX98</f>
        <v>0</v>
      </c>
      <c r="L110" s="568"/>
      <c r="M110" s="568">
        <f>2022!BA98</f>
        <v>0</v>
      </c>
      <c r="N110" s="568">
        <f t="shared" si="1406"/>
        <v>0</v>
      </c>
      <c r="O110" s="615">
        <f>2022!BC98</f>
        <v>0</v>
      </c>
      <c r="P110" s="616"/>
      <c r="Q110" s="610">
        <f t="shared" si="1408"/>
        <v>0</v>
      </c>
    </row>
    <row r="111" ht="32.25" customHeight="1">
      <c r="A111" s="561">
        <v>84</v>
      </c>
      <c r="B111" s="588" t="s">
        <v>293</v>
      </c>
      <c r="C111" s="566">
        <f>2022!B99</f>
        <v>0</v>
      </c>
      <c r="D111" s="567">
        <f>2022!AL99</f>
        <v>0</v>
      </c>
      <c r="E111" s="567">
        <f>2022!AM99</f>
        <v>0</v>
      </c>
      <c r="F111" s="567">
        <f>2022!AN99</f>
        <v>0</v>
      </c>
      <c r="G111" s="566">
        <f>2022!AO99</f>
        <v>0</v>
      </c>
      <c r="H111" s="566">
        <f>2022!AP99</f>
        <v>0</v>
      </c>
      <c r="I111" s="566">
        <f>2022!AQ99</f>
        <v>0</v>
      </c>
      <c r="J111" s="531">
        <f t="shared" si="1407"/>
        <v>0</v>
      </c>
      <c r="K111" s="568">
        <f>2022!AX99</f>
        <v>0</v>
      </c>
      <c r="L111" s="568"/>
      <c r="M111" s="568">
        <f>2022!BA99</f>
        <v>0</v>
      </c>
      <c r="N111" s="568">
        <f t="shared" si="1406"/>
        <v>0</v>
      </c>
      <c r="O111" s="615">
        <f>2022!BC99</f>
        <v>0</v>
      </c>
      <c r="P111" s="616"/>
      <c r="Q111" s="610">
        <f t="shared" si="1405"/>
        <v>0</v>
      </c>
    </row>
    <row r="112" ht="17.25" customHeight="1">
      <c r="A112" s="562"/>
      <c r="B112" s="122" t="s">
        <v>127</v>
      </c>
      <c r="C112" s="571"/>
      <c r="D112" s="570"/>
      <c r="E112" s="570"/>
      <c r="F112" s="570"/>
      <c r="G112" s="571"/>
      <c r="H112" s="571"/>
      <c r="I112" s="571"/>
      <c r="J112" s="614"/>
      <c r="K112" s="581"/>
      <c r="L112" s="563"/>
      <c r="M112" s="581"/>
      <c r="N112" s="568">
        <f t="shared" si="1406"/>
        <v>0</v>
      </c>
      <c r="O112" s="581"/>
      <c r="P112" s="616"/>
      <c r="Q112" s="610">
        <f t="shared" si="1405"/>
        <v>0</v>
      </c>
    </row>
    <row r="113" ht="31.5">
      <c r="A113" s="561">
        <v>85</v>
      </c>
      <c r="B113" s="582" t="s">
        <v>129</v>
      </c>
      <c r="C113" s="566">
        <f>2022!B101</f>
        <v>384.80000000000001</v>
      </c>
      <c r="D113" s="567">
        <f>2022!AL101</f>
        <v>489.16461181640625</v>
      </c>
      <c r="E113" s="567">
        <f>2022!AM101</f>
        <v>1120</v>
      </c>
      <c r="F113" s="567">
        <f>2022!AN101</f>
        <v>962</v>
      </c>
      <c r="G113" s="566">
        <f>2022!AO101</f>
        <v>1.3089417543047048</v>
      </c>
      <c r="H113" s="566">
        <f>2022!AP101</f>
        <v>2.9108299295146001</v>
      </c>
      <c r="I113" s="566">
        <f>2022!AQ101</f>
        <v>2.5</v>
      </c>
      <c r="J113" s="531">
        <f t="shared" si="1407"/>
        <v>6.9646569646569647</v>
      </c>
      <c r="K113" s="568">
        <f>2022!AX101</f>
        <v>67</v>
      </c>
      <c r="L113" s="568"/>
      <c r="M113" s="568">
        <f>2022!BA101</f>
        <v>0</v>
      </c>
      <c r="N113" s="568">
        <f t="shared" si="1406"/>
        <v>46</v>
      </c>
      <c r="O113" s="615">
        <f>2022!BC101</f>
        <v>21</v>
      </c>
      <c r="P113" s="616"/>
      <c r="Q113" s="610">
        <f t="shared" si="1405"/>
        <v>46</v>
      </c>
    </row>
    <row r="114" ht="51.75" customHeight="1">
      <c r="A114" s="561">
        <v>86</v>
      </c>
      <c r="B114" s="591" t="s">
        <v>128</v>
      </c>
      <c r="C114" s="576">
        <f>2022!B102</f>
        <v>396.19999999999999</v>
      </c>
      <c r="D114" s="575">
        <f>2022!AL102</f>
        <v>1083.1627197265625</v>
      </c>
      <c r="E114" s="575">
        <f>2022!AM102</f>
        <v>1242</v>
      </c>
      <c r="F114" s="575">
        <f>2022!AN102</f>
        <v>1250</v>
      </c>
      <c r="G114" s="576">
        <f>2022!AO102</f>
        <v>2.711974802902211</v>
      </c>
      <c r="H114" s="576">
        <f>2022!AP102</f>
        <v>3.1135621057540739</v>
      </c>
      <c r="I114" s="576">
        <f>2022!AQ102</f>
        <v>3.1549722362443213</v>
      </c>
      <c r="J114" s="531">
        <f t="shared" si="1407"/>
        <v>6.9599999999999991</v>
      </c>
      <c r="K114" s="593">
        <f>2022!AX102</f>
        <v>87</v>
      </c>
      <c r="L114" s="568"/>
      <c r="M114" s="593">
        <f>2022!BA102</f>
        <v>0</v>
      </c>
      <c r="N114" s="568">
        <f t="shared" si="1406"/>
        <v>87</v>
      </c>
      <c r="O114" s="626">
        <f>2022!BC102</f>
        <v>0</v>
      </c>
      <c r="P114" s="616"/>
      <c r="Q114" s="610">
        <f t="shared" si="1405"/>
        <v>87</v>
      </c>
    </row>
    <row r="115" ht="17.25" customHeight="1">
      <c r="A115" s="562"/>
      <c r="B115" s="122" t="s">
        <v>130</v>
      </c>
      <c r="C115" s="571"/>
      <c r="D115" s="570"/>
      <c r="E115" s="570"/>
      <c r="F115" s="570"/>
      <c r="G115" s="571"/>
      <c r="H115" s="571"/>
      <c r="I115" s="571"/>
      <c r="J115" s="614"/>
      <c r="K115" s="581"/>
      <c r="L115" s="563"/>
      <c r="M115" s="581"/>
      <c r="N115" s="568">
        <f t="shared" si="1406"/>
        <v>0</v>
      </c>
      <c r="O115" s="581"/>
      <c r="P115" s="616"/>
      <c r="Q115" s="610">
        <f t="shared" si="1405"/>
        <v>0</v>
      </c>
    </row>
    <row r="116" ht="45" customHeight="1">
      <c r="A116" s="561">
        <v>87</v>
      </c>
      <c r="B116" s="595" t="s">
        <v>134</v>
      </c>
      <c r="C116" s="578">
        <f>2022!B104</f>
        <v>597.84699999999998</v>
      </c>
      <c r="D116" s="577">
        <f>2022!AL104</f>
        <v>0</v>
      </c>
      <c r="E116" s="577">
        <f>2022!AM104</f>
        <v>0</v>
      </c>
      <c r="F116" s="577">
        <f>2022!AN104</f>
        <v>0</v>
      </c>
      <c r="G116" s="578">
        <f>2022!AO104</f>
        <v>0</v>
      </c>
      <c r="H116" s="578">
        <f>2022!AP104</f>
        <v>0</v>
      </c>
      <c r="I116" s="578">
        <f>2022!AQ104</f>
        <v>0</v>
      </c>
      <c r="J116" s="531">
        <f t="shared" si="1407"/>
        <v>0</v>
      </c>
      <c r="K116" s="597">
        <f>2022!AX104</f>
        <v>0</v>
      </c>
      <c r="L116" s="568"/>
      <c r="M116" s="597">
        <f>2022!BA104</f>
        <v>0</v>
      </c>
      <c r="N116" s="568">
        <f t="shared" si="1406"/>
        <v>0</v>
      </c>
      <c r="O116" s="624">
        <f>2022!BC104</f>
        <v>0</v>
      </c>
      <c r="P116" s="616"/>
      <c r="Q116" s="610">
        <f t="shared" si="1405"/>
        <v>0</v>
      </c>
    </row>
    <row r="117" ht="68.25" customHeight="1">
      <c r="A117" s="561">
        <v>88</v>
      </c>
      <c r="B117" s="152" t="s">
        <v>436</v>
      </c>
      <c r="C117" s="578">
        <f>2022!B105</f>
        <v>84.5</v>
      </c>
      <c r="D117" s="575">
        <f>2022!AL105</f>
        <v>0</v>
      </c>
      <c r="E117" s="575">
        <f>2022!AM105</f>
        <v>0</v>
      </c>
      <c r="F117" s="577">
        <f>2022!AN105</f>
        <v>0</v>
      </c>
      <c r="G117" s="576">
        <f>2022!AO105</f>
        <v>0</v>
      </c>
      <c r="H117" s="576">
        <f>2022!AP105</f>
        <v>0</v>
      </c>
      <c r="I117" s="578">
        <f>2022!AQ105</f>
        <v>0</v>
      </c>
      <c r="J117" s="531">
        <f t="shared" si="1407"/>
        <v>0</v>
      </c>
      <c r="K117" s="597">
        <f>2022!AX105</f>
        <v>0</v>
      </c>
      <c r="L117" s="568"/>
      <c r="M117" s="597">
        <f>2022!BA105</f>
        <v>0</v>
      </c>
      <c r="N117" s="568">
        <f t="shared" si="1406"/>
        <v>0</v>
      </c>
      <c r="O117" s="624">
        <f>2022!BC105</f>
        <v>0</v>
      </c>
      <c r="P117" s="616"/>
      <c r="Q117" s="610">
        <f t="shared" ref="Q117:Q118" si="1409">K117-M117-O117</f>
        <v>0</v>
      </c>
    </row>
    <row r="118" ht="64.5" customHeight="1">
      <c r="A118" s="561">
        <v>89</v>
      </c>
      <c r="B118" s="152" t="s">
        <v>437</v>
      </c>
      <c r="C118" s="578">
        <f>2022!B106</f>
        <v>70</v>
      </c>
      <c r="D118" s="585"/>
      <c r="E118" s="585"/>
      <c r="F118" s="577">
        <f>2022!AN106</f>
        <v>0</v>
      </c>
      <c r="G118" s="586"/>
      <c r="H118" s="586"/>
      <c r="I118" s="578">
        <f>2022!AQ106</f>
        <v>0</v>
      </c>
      <c r="J118" s="531">
        <f t="shared" si="1407"/>
        <v>0</v>
      </c>
      <c r="K118" s="597">
        <f>2022!AX106</f>
        <v>0</v>
      </c>
      <c r="L118" s="568"/>
      <c r="M118" s="597">
        <f>2022!BA106</f>
        <v>0</v>
      </c>
      <c r="N118" s="568">
        <f t="shared" si="1406"/>
        <v>0</v>
      </c>
      <c r="O118" s="624">
        <f>2022!BC106</f>
        <v>0</v>
      </c>
      <c r="P118" s="616"/>
      <c r="Q118" s="610">
        <f t="shared" si="1409"/>
        <v>0</v>
      </c>
    </row>
    <row r="119" ht="66.75" customHeight="1">
      <c r="A119" s="561">
        <v>90</v>
      </c>
      <c r="B119" s="152" t="s">
        <v>438</v>
      </c>
      <c r="C119" s="566">
        <f>2022!B107</f>
        <v>247.5</v>
      </c>
      <c r="D119" s="577"/>
      <c r="E119" s="577"/>
      <c r="F119" s="567">
        <f>2022!AN107</f>
        <v>0</v>
      </c>
      <c r="G119" s="578"/>
      <c r="H119" s="578"/>
      <c r="I119" s="566">
        <f>2022!AQ107</f>
        <v>0</v>
      </c>
      <c r="J119" s="531">
        <f t="shared" si="1407"/>
        <v>0</v>
      </c>
      <c r="K119" s="568">
        <f>2022!AX107</f>
        <v>0</v>
      </c>
      <c r="L119" s="568"/>
      <c r="M119" s="568">
        <f>2022!BA107</f>
        <v>0</v>
      </c>
      <c r="N119" s="568">
        <f t="shared" si="1406"/>
        <v>0</v>
      </c>
      <c r="O119" s="615">
        <f>2022!BC107</f>
        <v>0</v>
      </c>
      <c r="P119" s="616"/>
      <c r="Q119" s="610">
        <f t="shared" si="1405"/>
        <v>0</v>
      </c>
    </row>
    <row r="120" ht="38.25" customHeight="1">
      <c r="A120" s="561">
        <v>91</v>
      </c>
      <c r="B120" s="152" t="s">
        <v>439</v>
      </c>
      <c r="C120" s="566">
        <f>2022!B108</f>
        <v>564.60000000000002</v>
      </c>
      <c r="D120" s="575">
        <f>2022!AL108</f>
        <v>0</v>
      </c>
      <c r="E120" s="575">
        <f>2022!AM108</f>
        <v>0</v>
      </c>
      <c r="F120" s="567">
        <f>2022!AN108</f>
        <v>0</v>
      </c>
      <c r="G120" s="576">
        <f>2022!AO108</f>
        <v>0</v>
      </c>
      <c r="H120" s="576">
        <f>2022!AP108</f>
        <v>0</v>
      </c>
      <c r="I120" s="566">
        <f>2022!AQ108</f>
        <v>0</v>
      </c>
      <c r="J120" s="531">
        <f t="shared" si="1407"/>
        <v>0</v>
      </c>
      <c r="K120" s="568">
        <f>2022!AX108</f>
        <v>0</v>
      </c>
      <c r="L120" s="568"/>
      <c r="M120" s="568">
        <f>2022!BA108</f>
        <v>0</v>
      </c>
      <c r="N120" s="568">
        <f t="shared" si="1406"/>
        <v>0</v>
      </c>
      <c r="O120" s="615">
        <f>2022!BC108</f>
        <v>0</v>
      </c>
      <c r="P120" s="616"/>
      <c r="Q120" s="610">
        <f t="shared" ref="Q120:Q121" si="1410">K120-M120-O120</f>
        <v>0</v>
      </c>
    </row>
    <row r="121" ht="34.5" customHeight="1">
      <c r="A121" s="561">
        <v>92</v>
      </c>
      <c r="B121" s="152" t="s">
        <v>440</v>
      </c>
      <c r="C121" s="587">
        <f>2022!B109</f>
        <v>2437.1999999999998</v>
      </c>
      <c r="D121" s="577"/>
      <c r="E121" s="577"/>
      <c r="F121" s="567">
        <f>2022!AN109</f>
        <v>0</v>
      </c>
      <c r="G121" s="578"/>
      <c r="H121" s="578"/>
      <c r="I121" s="566">
        <f>2022!AQ109</f>
        <v>0</v>
      </c>
      <c r="J121" s="531">
        <f t="shared" si="1407"/>
        <v>0</v>
      </c>
      <c r="K121" s="568">
        <f>2022!AX109</f>
        <v>0</v>
      </c>
      <c r="L121" s="568"/>
      <c r="M121" s="568">
        <f>2022!BA109</f>
        <v>0</v>
      </c>
      <c r="N121" s="568">
        <f t="shared" si="1406"/>
        <v>0</v>
      </c>
      <c r="O121" s="615">
        <f>2022!BC109</f>
        <v>0</v>
      </c>
      <c r="P121" s="616"/>
      <c r="Q121" s="610">
        <f t="shared" si="1410"/>
        <v>0</v>
      </c>
    </row>
    <row r="122" ht="17.25" customHeight="1">
      <c r="A122" s="562"/>
      <c r="B122" s="618" t="s">
        <v>137</v>
      </c>
      <c r="C122" s="619"/>
      <c r="D122" s="620"/>
      <c r="E122" s="620"/>
      <c r="F122" s="620"/>
      <c r="G122" s="619"/>
      <c r="H122" s="619"/>
      <c r="I122" s="619"/>
      <c r="J122" s="627"/>
      <c r="K122" s="602"/>
      <c r="L122" s="628"/>
      <c r="M122" s="602"/>
      <c r="N122" s="593">
        <f t="shared" si="1406"/>
        <v>0</v>
      </c>
      <c r="O122" s="602"/>
      <c r="P122" s="616"/>
      <c r="Q122" s="621">
        <f t="shared" si="1405"/>
        <v>0</v>
      </c>
    </row>
    <row r="123" ht="48" customHeight="1">
      <c r="A123" s="562">
        <v>93</v>
      </c>
      <c r="B123" s="162" t="s">
        <v>441</v>
      </c>
      <c r="C123" s="566">
        <f>2022!B111</f>
        <v>6.7999999999999998</v>
      </c>
      <c r="D123" s="575">
        <f>2022!AL111</f>
        <v>0</v>
      </c>
      <c r="E123" s="575">
        <f>2022!AM111</f>
        <v>13</v>
      </c>
      <c r="F123" s="567">
        <f>2022!AN111</f>
        <v>0</v>
      </c>
      <c r="G123" s="576">
        <f>2022!AO111</f>
        <v>0</v>
      </c>
      <c r="H123" s="576">
        <f>2022!AP111</f>
        <v>7.4904205615898792e-002</v>
      </c>
      <c r="I123" s="566">
        <f>2022!AQ111</f>
        <v>0</v>
      </c>
      <c r="J123" s="629">
        <f t="shared" si="1407"/>
        <v>0</v>
      </c>
      <c r="K123" s="568">
        <f>2022!AX111</f>
        <v>0</v>
      </c>
      <c r="L123" s="579"/>
      <c r="M123" s="568">
        <f>2022!BA111</f>
        <v>0</v>
      </c>
      <c r="N123" s="568">
        <f t="shared" si="1406"/>
        <v>0</v>
      </c>
      <c r="O123" s="615">
        <f>2022!BC111</f>
        <v>0</v>
      </c>
      <c r="P123" s="616"/>
      <c r="Q123" s="610">
        <f>K123-M123-O123</f>
        <v>0</v>
      </c>
    </row>
    <row r="124" ht="50.25" customHeight="1">
      <c r="A124" s="561">
        <v>94</v>
      </c>
      <c r="B124" s="154" t="s">
        <v>442</v>
      </c>
      <c r="C124" s="623">
        <f>2022!B112</f>
        <v>166.57499999999999</v>
      </c>
      <c r="D124" s="577"/>
      <c r="E124" s="577"/>
      <c r="F124" s="577">
        <f>2022!AN112</f>
        <v>77</v>
      </c>
      <c r="G124" s="578"/>
      <c r="H124" s="578"/>
      <c r="I124" s="578">
        <f>2022!AQ112</f>
        <v>0.46225423983190755</v>
      </c>
      <c r="J124" s="596">
        <f t="shared" si="1407"/>
        <v>2.5974025974025974</v>
      </c>
      <c r="K124" s="597">
        <f>2022!AX112</f>
        <v>2</v>
      </c>
      <c r="L124" s="597"/>
      <c r="M124" s="597">
        <f>2022!BA112</f>
        <v>0</v>
      </c>
      <c r="N124" s="597">
        <f t="shared" si="1406"/>
        <v>1</v>
      </c>
      <c r="O124" s="624">
        <f>2022!BC112</f>
        <v>1</v>
      </c>
      <c r="P124" s="616"/>
      <c r="Q124" s="625">
        <f t="shared" si="1405"/>
        <v>1</v>
      </c>
    </row>
    <row r="125" ht="46.5" customHeight="1">
      <c r="A125" s="562">
        <v>95</v>
      </c>
      <c r="B125" s="582" t="s">
        <v>315</v>
      </c>
      <c r="C125" s="587">
        <f>2022!B113</f>
        <v>1572.825</v>
      </c>
      <c r="D125" s="567">
        <f>2022!AL113</f>
        <v>674.2618408203125</v>
      </c>
      <c r="E125" s="567">
        <f>2022!AM113</f>
        <v>694</v>
      </c>
      <c r="F125" s="567">
        <f>2022!AN113</f>
        <v>561</v>
      </c>
      <c r="G125" s="566">
        <f>2022!AO113</f>
        <v>0.38759591301627005</v>
      </c>
      <c r="H125" s="566">
        <f>2022!AP113</f>
        <v>0.44124427164187396</v>
      </c>
      <c r="I125" s="566">
        <f>2022!AQ113</f>
        <v>0.35668303848171284</v>
      </c>
      <c r="J125" s="531">
        <f t="shared" si="1407"/>
        <v>0</v>
      </c>
      <c r="K125" s="568">
        <f>2022!AX113</f>
        <v>0</v>
      </c>
      <c r="L125" s="563"/>
      <c r="M125" s="568">
        <f>2022!BA113</f>
        <v>0</v>
      </c>
      <c r="N125" s="568">
        <f t="shared" si="1406"/>
        <v>0</v>
      </c>
      <c r="O125" s="615">
        <f>2022!BC113</f>
        <v>0</v>
      </c>
      <c r="P125" s="616"/>
      <c r="Q125" s="610">
        <f t="shared" si="1405"/>
        <v>0</v>
      </c>
    </row>
    <row r="126" ht="15.75">
      <c r="A126" s="561"/>
      <c r="B126" s="122" t="s">
        <v>141</v>
      </c>
      <c r="C126" s="571"/>
      <c r="D126" s="570"/>
      <c r="E126" s="570"/>
      <c r="F126" s="570"/>
      <c r="G126" s="571"/>
      <c r="H126" s="571"/>
      <c r="I126" s="571"/>
      <c r="J126" s="531"/>
      <c r="K126" s="581"/>
      <c r="L126" s="568"/>
      <c r="M126" s="581"/>
      <c r="N126" s="568">
        <f t="shared" si="1406"/>
        <v>0</v>
      </c>
      <c r="O126" s="581"/>
      <c r="P126" s="616"/>
      <c r="Q126" s="610">
        <f t="shared" ref="Q126:Q189" si="1411">K126-M126-O126</f>
        <v>0</v>
      </c>
    </row>
    <row r="127" ht="48.75" customHeight="1">
      <c r="A127" s="561">
        <v>96</v>
      </c>
      <c r="B127" s="582" t="s">
        <v>142</v>
      </c>
      <c r="C127" s="566">
        <f>2022!B115</f>
        <v>867</v>
      </c>
      <c r="D127" s="567">
        <f>2022!AL115</f>
        <v>2020.7132568359375</v>
      </c>
      <c r="E127" s="567">
        <f>2022!AM115</f>
        <v>1967</v>
      </c>
      <c r="F127" s="567">
        <f>2022!AN115</f>
        <v>2505</v>
      </c>
      <c r="G127" s="566">
        <f>2022!AO115</f>
        <v>1.9908504993457512</v>
      </c>
      <c r="H127" s="566">
        <f>2022!AP115</f>
        <v>1.9379310344827587</v>
      </c>
      <c r="I127" s="566">
        <f>2022!AQ115</f>
        <v>2.8892733564013842</v>
      </c>
      <c r="J127" s="531">
        <f t="shared" si="1407"/>
        <v>4.9900199600798407</v>
      </c>
      <c r="K127" s="568">
        <f>2022!AX115</f>
        <v>125</v>
      </c>
      <c r="L127" s="568"/>
      <c r="M127" s="568">
        <f>2022!BA115</f>
        <v>0</v>
      </c>
      <c r="N127" s="568">
        <f t="shared" si="1406"/>
        <v>125</v>
      </c>
      <c r="O127" s="615">
        <f>2022!BC115</f>
        <v>0</v>
      </c>
      <c r="P127" s="616"/>
      <c r="Q127" s="610">
        <f t="shared" si="1411"/>
        <v>125</v>
      </c>
    </row>
    <row r="128" ht="32.25" customHeight="1">
      <c r="A128" s="561">
        <v>97</v>
      </c>
      <c r="B128" s="582" t="s">
        <v>316</v>
      </c>
      <c r="C128" s="566">
        <f>2022!B116</f>
        <v>385.19600000000003</v>
      </c>
      <c r="D128" s="567">
        <f>2022!AL116</f>
        <v>31.190286636352539</v>
      </c>
      <c r="E128" s="567">
        <f>2022!AM116</f>
        <v>239</v>
      </c>
      <c r="F128" s="567">
        <f>2022!AN116</f>
        <v>284</v>
      </c>
      <c r="G128" s="566">
        <f>2022!AO116</f>
        <v>8.0971665752671035e-002</v>
      </c>
      <c r="H128" s="566">
        <f>2022!AP116</f>
        <v>0.62046332532700776</v>
      </c>
      <c r="I128" s="566">
        <f>2022!AQ116</f>
        <v>0.73728699155754474</v>
      </c>
      <c r="J128" s="531">
        <f t="shared" si="1407"/>
        <v>2.8169014084507045</v>
      </c>
      <c r="K128" s="568">
        <f>2022!AX116</f>
        <v>8</v>
      </c>
      <c r="L128" s="568"/>
      <c r="M128" s="568">
        <f>2022!BA116</f>
        <v>0</v>
      </c>
      <c r="N128" s="568">
        <f t="shared" si="1406"/>
        <v>8</v>
      </c>
      <c r="O128" s="615">
        <f>2022!BC116</f>
        <v>0</v>
      </c>
      <c r="P128" s="616"/>
      <c r="Q128" s="610">
        <f t="shared" si="1411"/>
        <v>8</v>
      </c>
    </row>
    <row r="129" ht="32.25" customHeight="1">
      <c r="A129" s="561">
        <v>98</v>
      </c>
      <c r="B129" s="582" t="s">
        <v>317</v>
      </c>
      <c r="C129" s="566">
        <f>2022!B117</f>
        <v>163.09700000000001</v>
      </c>
      <c r="D129" s="567">
        <f>2022!AL117</f>
        <v>385.0609130859375</v>
      </c>
      <c r="E129" s="567">
        <f>2022!AM117</f>
        <v>676</v>
      </c>
      <c r="F129" s="567">
        <f>2022!AN117</f>
        <v>1018</v>
      </c>
      <c r="G129" s="566">
        <f>2022!AO117</f>
        <v>2.3609319165756442</v>
      </c>
      <c r="H129" s="566">
        <f>2022!AP117</f>
        <v>4.1418777292413118</v>
      </c>
      <c r="I129" s="566">
        <f>2022!AQ117</f>
        <v>6.2416843964021407</v>
      </c>
      <c r="J129" s="531">
        <f t="shared" si="1407"/>
        <v>7.8585461689587426</v>
      </c>
      <c r="K129" s="568">
        <f>2022!AX117</f>
        <v>80</v>
      </c>
      <c r="L129" s="568"/>
      <c r="M129" s="568">
        <f>2022!BA117</f>
        <v>0</v>
      </c>
      <c r="N129" s="568">
        <f t="shared" si="1406"/>
        <v>80</v>
      </c>
      <c r="O129" s="615">
        <f>2022!BC117</f>
        <v>0</v>
      </c>
      <c r="P129" s="616"/>
      <c r="Q129" s="610">
        <f t="shared" si="1411"/>
        <v>80</v>
      </c>
    </row>
    <row r="130" ht="32.25" customHeight="1">
      <c r="A130" s="561">
        <v>99</v>
      </c>
      <c r="B130" s="582" t="s">
        <v>318</v>
      </c>
      <c r="C130" s="566">
        <f>2022!B118</f>
        <v>49.079999999999998</v>
      </c>
      <c r="D130" s="567">
        <f>2022!AL118</f>
        <v>72.006080627441406</v>
      </c>
      <c r="E130" s="567">
        <f>2022!AM118</f>
        <v>77</v>
      </c>
      <c r="F130" s="567">
        <f>2022!AN118</f>
        <v>77</v>
      </c>
      <c r="G130" s="566">
        <f>2022!AO118</f>
        <v>1.4671165024668065</v>
      </c>
      <c r="H130" s="566">
        <f>2022!AP118</f>
        <v>1.5688670971336298</v>
      </c>
      <c r="I130" s="566">
        <f>2022!AQ118</f>
        <v>1.5688671556642217</v>
      </c>
      <c r="J130" s="531">
        <f t="shared" si="1407"/>
        <v>3.8961038961038961</v>
      </c>
      <c r="K130" s="568">
        <f>2022!AX118</f>
        <v>3</v>
      </c>
      <c r="L130" s="568"/>
      <c r="M130" s="568">
        <f>2022!BA118</f>
        <v>0</v>
      </c>
      <c r="N130" s="568">
        <f t="shared" si="1406"/>
        <v>2</v>
      </c>
      <c r="O130" s="615">
        <f>2022!BC118</f>
        <v>1</v>
      </c>
      <c r="P130" s="616"/>
      <c r="Q130" s="610">
        <f t="shared" si="1411"/>
        <v>2</v>
      </c>
    </row>
    <row r="131" ht="50.25" customHeight="1">
      <c r="A131" s="561">
        <v>100</v>
      </c>
      <c r="B131" s="582" t="s">
        <v>319</v>
      </c>
      <c r="C131" s="566">
        <f>2022!B119</f>
        <v>151.09999999999999</v>
      </c>
      <c r="D131" s="567">
        <f>2022!AL119</f>
        <v>328.76339721679688</v>
      </c>
      <c r="E131" s="567">
        <f>2022!AM119</f>
        <v>330</v>
      </c>
      <c r="F131" s="567">
        <f>2022!AN119</f>
        <v>360</v>
      </c>
      <c r="G131" s="566">
        <f>2022!AO119</f>
        <v>2.1760881204147506</v>
      </c>
      <c r="H131" s="566">
        <f>2022!AP119</f>
        <v>2.1842732062514978</v>
      </c>
      <c r="I131" s="566">
        <f>2022!AQ119</f>
        <v>2.3825281270681669</v>
      </c>
      <c r="J131" s="531">
        <f t="shared" si="1407"/>
        <v>5</v>
      </c>
      <c r="K131" s="568">
        <f>2022!AX119</f>
        <v>18</v>
      </c>
      <c r="L131" s="568"/>
      <c r="M131" s="568">
        <f>2022!BA119</f>
        <v>2</v>
      </c>
      <c r="N131" s="568">
        <f t="shared" si="1406"/>
        <v>10</v>
      </c>
      <c r="O131" s="615">
        <f>2022!BC119</f>
        <v>6</v>
      </c>
      <c r="P131" s="616"/>
      <c r="Q131" s="610">
        <f t="shared" si="1411"/>
        <v>10</v>
      </c>
    </row>
    <row r="132" ht="30" customHeight="1">
      <c r="A132" s="561">
        <v>101</v>
      </c>
      <c r="B132" s="582" t="s">
        <v>320</v>
      </c>
      <c r="C132" s="566">
        <f>2022!B120</f>
        <v>46.079999999999998</v>
      </c>
      <c r="D132" s="567">
        <f>2022!AL120</f>
        <v>1.3926591873168945</v>
      </c>
      <c r="E132" s="567">
        <f>2022!AM120</f>
        <v>0</v>
      </c>
      <c r="F132" s="567">
        <f>2022!AN120</f>
        <v>0</v>
      </c>
      <c r="G132" s="566">
        <f>2022!AO120</f>
        <v>2.996254735440319e-002</v>
      </c>
      <c r="H132" s="566">
        <f>2022!AP120</f>
        <v>0</v>
      </c>
      <c r="I132" s="566">
        <f>2022!AQ120</f>
        <v>0</v>
      </c>
      <c r="J132" s="531">
        <f t="shared" si="1407"/>
        <v>0</v>
      </c>
      <c r="K132" s="568">
        <f>2022!AX120</f>
        <v>0</v>
      </c>
      <c r="L132" s="568"/>
      <c r="M132" s="568">
        <f>2022!BA120</f>
        <v>0</v>
      </c>
      <c r="N132" s="568">
        <f t="shared" si="1406"/>
        <v>0</v>
      </c>
      <c r="O132" s="615">
        <f>2022!BC120</f>
        <v>0</v>
      </c>
      <c r="P132" s="616"/>
      <c r="Q132" s="610">
        <f t="shared" si="1411"/>
        <v>0</v>
      </c>
    </row>
    <row r="133" ht="45.75" customHeight="1">
      <c r="A133" s="561">
        <v>102</v>
      </c>
      <c r="B133" s="582" t="s">
        <v>321</v>
      </c>
      <c r="C133" s="566">
        <f>2022!B121</f>
        <v>2622.0999999999999</v>
      </c>
      <c r="D133" s="567">
        <f>2022!AL121</f>
        <v>0</v>
      </c>
      <c r="E133" s="567">
        <f>2022!AM121</f>
        <v>0</v>
      </c>
      <c r="F133" s="567">
        <f>2022!AN121</f>
        <v>0</v>
      </c>
      <c r="G133" s="566">
        <f>2022!AO121</f>
        <v>0</v>
      </c>
      <c r="H133" s="566">
        <f>2022!AP121</f>
        <v>0</v>
      </c>
      <c r="I133" s="566">
        <f>2022!AQ121</f>
        <v>0</v>
      </c>
      <c r="J133" s="531">
        <f t="shared" si="1407"/>
        <v>0</v>
      </c>
      <c r="K133" s="568">
        <f>2022!AX121</f>
        <v>0</v>
      </c>
      <c r="L133" s="568"/>
      <c r="M133" s="568">
        <f>2022!BA121</f>
        <v>0</v>
      </c>
      <c r="N133" s="568">
        <f t="shared" si="1406"/>
        <v>0</v>
      </c>
      <c r="O133" s="615">
        <f>2022!BC121</f>
        <v>0</v>
      </c>
      <c r="P133" s="616"/>
      <c r="Q133" s="610">
        <f t="shared" si="1411"/>
        <v>0</v>
      </c>
    </row>
    <row r="134" ht="36" customHeight="1">
      <c r="A134" s="561">
        <v>103</v>
      </c>
      <c r="B134" s="582" t="s">
        <v>322</v>
      </c>
      <c r="C134" s="566">
        <f>2022!B122</f>
        <v>31.664999999999999</v>
      </c>
      <c r="D134" s="567">
        <f>2022!AL122</f>
        <v>0</v>
      </c>
      <c r="E134" s="567">
        <f>2022!AM122</f>
        <v>32</v>
      </c>
      <c r="F134" s="567">
        <f>2022!AN122</f>
        <v>34</v>
      </c>
      <c r="G134" s="566">
        <f>2022!AO122</f>
        <v>0</v>
      </c>
      <c r="H134" s="566">
        <f>2022!AP122</f>
        <v>1.0108987302439087</v>
      </c>
      <c r="I134" s="566">
        <f>2022!AQ122</f>
        <v>1.0737407231959577</v>
      </c>
      <c r="J134" s="531">
        <f t="shared" si="1407"/>
        <v>0</v>
      </c>
      <c r="K134" s="568">
        <f>2022!AX122</f>
        <v>0</v>
      </c>
      <c r="L134" s="568"/>
      <c r="M134" s="568">
        <f>2022!BA122</f>
        <v>0</v>
      </c>
      <c r="N134" s="568">
        <f t="shared" si="1406"/>
        <v>0</v>
      </c>
      <c r="O134" s="615">
        <f>2022!BC122</f>
        <v>0</v>
      </c>
      <c r="P134" s="616"/>
      <c r="Q134" s="610">
        <f t="shared" si="1411"/>
        <v>0</v>
      </c>
    </row>
    <row r="135" ht="31.5">
      <c r="A135" s="562">
        <v>104</v>
      </c>
      <c r="B135" s="582" t="s">
        <v>145</v>
      </c>
      <c r="C135" s="566">
        <f>2022!B123</f>
        <v>42</v>
      </c>
      <c r="D135" s="567">
        <f>2022!AL123</f>
        <v>107.53228759765625</v>
      </c>
      <c r="E135" s="567">
        <f>2022!AM123</f>
        <v>93</v>
      </c>
      <c r="F135" s="567">
        <f>2022!AN123</f>
        <v>116</v>
      </c>
      <c r="G135" s="566">
        <f>2022!AO123</f>
        <v>2.5033705741787413</v>
      </c>
      <c r="H135" s="566">
        <f>2022!AP123</f>
        <v>2.1650563621385963</v>
      </c>
      <c r="I135" s="566">
        <f>2022!AQ123</f>
        <v>2.7619047619047619</v>
      </c>
      <c r="J135" s="531">
        <f t="shared" si="1407"/>
        <v>6.8965517241379306</v>
      </c>
      <c r="K135" s="568">
        <f>2022!AX123</f>
        <v>8</v>
      </c>
      <c r="L135" s="563"/>
      <c r="M135" s="568">
        <f>2022!BA123</f>
        <v>0</v>
      </c>
      <c r="N135" s="568">
        <f t="shared" si="1406"/>
        <v>8</v>
      </c>
      <c r="O135" s="615">
        <f>2022!BC123</f>
        <v>0</v>
      </c>
      <c r="P135" s="617"/>
      <c r="Q135" s="610">
        <f t="shared" si="1411"/>
        <v>8</v>
      </c>
    </row>
    <row r="136" ht="31.5">
      <c r="A136" s="561">
        <v>105</v>
      </c>
      <c r="B136" s="580" t="s">
        <v>293</v>
      </c>
      <c r="C136" s="566">
        <f>2022!B124</f>
        <v>0</v>
      </c>
      <c r="D136" s="567">
        <f>2022!AL124</f>
        <v>0</v>
      </c>
      <c r="E136" s="567">
        <f>2022!AM124</f>
        <v>0</v>
      </c>
      <c r="F136" s="567">
        <f>2022!AN124</f>
        <v>0</v>
      </c>
      <c r="G136" s="566">
        <f>2022!AO124</f>
        <v>0</v>
      </c>
      <c r="H136" s="566">
        <f>2022!AP124</f>
        <v>0</v>
      </c>
      <c r="I136" s="566">
        <f>2022!AQ124</f>
        <v>0</v>
      </c>
      <c r="J136" s="531">
        <f t="shared" si="1407"/>
        <v>0</v>
      </c>
      <c r="K136" s="568">
        <f>2022!AX124</f>
        <v>0</v>
      </c>
      <c r="L136" s="568"/>
      <c r="M136" s="568">
        <f>2022!BA124</f>
        <v>0</v>
      </c>
      <c r="N136" s="568">
        <f t="shared" si="1406"/>
        <v>0</v>
      </c>
      <c r="O136" s="615">
        <f>2022!BC124</f>
        <v>0</v>
      </c>
      <c r="P136" s="616"/>
      <c r="Q136" s="610">
        <f t="shared" si="1411"/>
        <v>0</v>
      </c>
    </row>
    <row r="137" ht="15.75">
      <c r="A137" s="561"/>
      <c r="B137" s="122" t="s">
        <v>153</v>
      </c>
      <c r="C137" s="571"/>
      <c r="D137" s="570"/>
      <c r="E137" s="570"/>
      <c r="F137" s="570"/>
      <c r="G137" s="571"/>
      <c r="H137" s="571"/>
      <c r="I137" s="571"/>
      <c r="J137" s="531"/>
      <c r="K137" s="581"/>
      <c r="L137" s="568"/>
      <c r="M137" s="581"/>
      <c r="N137" s="568">
        <f t="shared" si="1406"/>
        <v>0</v>
      </c>
      <c r="O137" s="581"/>
      <c r="P137" s="616"/>
      <c r="Q137" s="610">
        <f t="shared" si="1411"/>
        <v>0</v>
      </c>
    </row>
    <row r="138" ht="61.5" customHeight="1">
      <c r="A138" s="561">
        <v>106</v>
      </c>
      <c r="B138" s="582" t="s">
        <v>168</v>
      </c>
      <c r="C138" s="566">
        <f>2022!B126</f>
        <v>34.731000000000002</v>
      </c>
      <c r="D138" s="567">
        <f>2022!AL126</f>
        <v>156.42132568359375</v>
      </c>
      <c r="E138" s="567">
        <f>2022!AM126</f>
        <v>166</v>
      </c>
      <c r="F138" s="567">
        <f>2022!AN126</f>
        <v>177</v>
      </c>
      <c r="G138" s="566">
        <f>2022!AO126</f>
        <v>4.5037957507493802</v>
      </c>
      <c r="H138" s="566">
        <f>2022!AP126</f>
        <v>4.7795918578051806</v>
      </c>
      <c r="I138" s="566">
        <f>2022!AQ126</f>
        <v>5.0963116524142693</v>
      </c>
      <c r="J138" s="531">
        <f t="shared" si="1407"/>
        <v>7.9096045197740121</v>
      </c>
      <c r="K138" s="568">
        <f>2022!AX126</f>
        <v>14</v>
      </c>
      <c r="L138" s="568"/>
      <c r="M138" s="568">
        <f>2022!BA126</f>
        <v>0</v>
      </c>
      <c r="N138" s="568">
        <f t="shared" si="1406"/>
        <v>14</v>
      </c>
      <c r="O138" s="615">
        <f>2022!BC126</f>
        <v>0</v>
      </c>
      <c r="P138" s="616"/>
      <c r="Q138" s="610">
        <f t="shared" si="1411"/>
        <v>14</v>
      </c>
    </row>
    <row r="139" ht="78.75">
      <c r="A139" s="561">
        <v>107</v>
      </c>
      <c r="B139" s="582" t="s">
        <v>156</v>
      </c>
      <c r="C139" s="566">
        <f>2022!B127</f>
        <v>46.969999999999999</v>
      </c>
      <c r="D139" s="567">
        <f>2022!AL127</f>
        <v>369.76052856445313</v>
      </c>
      <c r="E139" s="567">
        <f>2022!AM127</f>
        <v>365</v>
      </c>
      <c r="F139" s="567">
        <f>2022!AN127</f>
        <v>575</v>
      </c>
      <c r="G139" s="566">
        <f>2022!AO127</f>
        <v>10.646412118460242</v>
      </c>
      <c r="H139" s="566">
        <f>2022!AP127</f>
        <v>9.5800528771128768</v>
      </c>
      <c r="I139" s="566">
        <f>2022!AQ127</f>
        <v>12.241856504151587</v>
      </c>
      <c r="J139" s="531">
        <f t="shared" si="1407"/>
        <v>11.304347826086957</v>
      </c>
      <c r="K139" s="568">
        <f>2022!AX127</f>
        <v>65</v>
      </c>
      <c r="L139" s="568"/>
      <c r="M139" s="568">
        <f>2022!BA127</f>
        <v>0</v>
      </c>
      <c r="N139" s="568">
        <f t="shared" si="1406"/>
        <v>65</v>
      </c>
      <c r="O139" s="615">
        <f>2022!BC127</f>
        <v>0</v>
      </c>
      <c r="P139" s="616"/>
      <c r="Q139" s="610">
        <f t="shared" si="1411"/>
        <v>65</v>
      </c>
    </row>
    <row r="140" ht="63">
      <c r="A140" s="561">
        <v>108</v>
      </c>
      <c r="B140" s="582" t="s">
        <v>323</v>
      </c>
      <c r="C140" s="566">
        <f>2022!B128</f>
        <v>9.1639999999999997</v>
      </c>
      <c r="D140" s="567">
        <f>2022!AL128</f>
        <v>89.976287841796875</v>
      </c>
      <c r="E140" s="567">
        <f>2022!AM128</f>
        <v>81</v>
      </c>
      <c r="F140" s="567">
        <f>2022!AN128</f>
        <v>81</v>
      </c>
      <c r="G140" s="566">
        <f>2022!AO128</f>
        <v>7.0293973828941976</v>
      </c>
      <c r="H140" s="566">
        <f>2022!AP128</f>
        <v>7.1277723084819362</v>
      </c>
      <c r="I140" s="566">
        <f>2022!AQ128</f>
        <v>8.8389349628982981</v>
      </c>
      <c r="J140" s="531">
        <f t="shared" si="1407"/>
        <v>9.8765432098765427</v>
      </c>
      <c r="K140" s="568">
        <f>2022!AX128</f>
        <v>8</v>
      </c>
      <c r="L140" s="568"/>
      <c r="M140" s="568">
        <f>2022!BA128</f>
        <v>0</v>
      </c>
      <c r="N140" s="568">
        <f t="shared" si="1406"/>
        <v>8</v>
      </c>
      <c r="O140" s="615">
        <f>2022!BC128</f>
        <v>0</v>
      </c>
      <c r="P140" s="616"/>
      <c r="Q140" s="610">
        <f t="shared" si="1411"/>
        <v>8</v>
      </c>
    </row>
    <row r="141" ht="50.25" customHeight="1">
      <c r="A141" s="561">
        <v>109</v>
      </c>
      <c r="B141" s="582" t="s">
        <v>324</v>
      </c>
      <c r="C141" s="566">
        <f>2022!B129</f>
        <v>22.285</v>
      </c>
      <c r="D141" s="567">
        <f>2022!AL129</f>
        <v>166.36857604980469</v>
      </c>
      <c r="E141" s="567">
        <f>2022!AM129</f>
        <v>172</v>
      </c>
      <c r="F141" s="567">
        <f>2022!AN129</f>
        <v>182</v>
      </c>
      <c r="G141" s="566">
        <f>2022!AO129</f>
        <v>6.7233212055399676</v>
      </c>
      <c r="H141" s="566">
        <f>2022!AP129</f>
        <v>6.950899471584628</v>
      </c>
      <c r="I141" s="566">
        <f>2022!AQ129</f>
        <v>8.166928427193179</v>
      </c>
      <c r="J141" s="531">
        <f t="shared" si="1407"/>
        <v>11.538461538461538</v>
      </c>
      <c r="K141" s="568">
        <f>2022!AX129</f>
        <v>21</v>
      </c>
      <c r="L141" s="568"/>
      <c r="M141" s="568">
        <f>2022!BA129</f>
        <v>0</v>
      </c>
      <c r="N141" s="568">
        <f t="shared" si="1406"/>
        <v>21</v>
      </c>
      <c r="O141" s="615">
        <f>2022!BC129</f>
        <v>0</v>
      </c>
      <c r="P141" s="616"/>
      <c r="Q141" s="610">
        <f t="shared" si="1411"/>
        <v>21</v>
      </c>
    </row>
    <row r="142" ht="31.5">
      <c r="A142" s="561">
        <v>110</v>
      </c>
      <c r="B142" s="582" t="s">
        <v>155</v>
      </c>
      <c r="C142" s="566">
        <f>2022!B130</f>
        <v>62.600000000000001</v>
      </c>
      <c r="D142" s="567">
        <f>2022!AL130</f>
        <v>266.40744018554688</v>
      </c>
      <c r="E142" s="567">
        <f>2022!AM130</f>
        <v>350</v>
      </c>
      <c r="F142" s="567">
        <f>2022!AN130</f>
        <v>759</v>
      </c>
      <c r="G142" s="566">
        <f>2022!AO130</f>
        <v>4.2557097515175757</v>
      </c>
      <c r="H142" s="566">
        <f>2022!AP130</f>
        <v>5.5910541086756025</v>
      </c>
      <c r="I142" s="566">
        <f>2022!AQ130</f>
        <v>12.124600638977636</v>
      </c>
      <c r="J142" s="531">
        <f t="shared" si="1407"/>
        <v>5.0065876152832676</v>
      </c>
      <c r="K142" s="568">
        <f>2022!AX130</f>
        <v>38</v>
      </c>
      <c r="L142" s="568"/>
      <c r="M142" s="568">
        <f>2022!BA130</f>
        <v>0</v>
      </c>
      <c r="N142" s="568">
        <f t="shared" si="1406"/>
        <v>38</v>
      </c>
      <c r="O142" s="615">
        <f>2022!BC130</f>
        <v>0</v>
      </c>
      <c r="P142" s="616"/>
      <c r="Q142" s="610">
        <f t="shared" si="1411"/>
        <v>38</v>
      </c>
    </row>
    <row r="143" ht="31.5">
      <c r="A143" s="561">
        <v>111</v>
      </c>
      <c r="B143" s="582" t="s">
        <v>154</v>
      </c>
      <c r="C143" s="566">
        <f>2022!B131</f>
        <v>8.4000000000000004</v>
      </c>
      <c r="D143" s="567">
        <f>2022!AL131</f>
        <v>68.591506958007813</v>
      </c>
      <c r="E143" s="567">
        <f>2022!AM131</f>
        <v>84</v>
      </c>
      <c r="F143" s="567">
        <f>2022!AN131</f>
        <v>78</v>
      </c>
      <c r="G143" s="566">
        <f>2022!AO131</f>
        <v>8.1656559610664718</v>
      </c>
      <c r="H143" s="566">
        <f>2022!AP131</f>
        <v>10.000000454130648</v>
      </c>
      <c r="I143" s="566">
        <f>2022!AQ131</f>
        <v>9.2857142857142847</v>
      </c>
      <c r="J143" s="531">
        <f t="shared" si="1407"/>
        <v>11.538461538461538</v>
      </c>
      <c r="K143" s="568">
        <f>2022!AX131</f>
        <v>9</v>
      </c>
      <c r="L143" s="568"/>
      <c r="M143" s="568">
        <f>2022!BA131</f>
        <v>0</v>
      </c>
      <c r="N143" s="568">
        <f t="shared" si="1406"/>
        <v>9</v>
      </c>
      <c r="O143" s="615">
        <f>2022!BC131</f>
        <v>0</v>
      </c>
      <c r="P143" s="616"/>
      <c r="Q143" s="610">
        <f t="shared" si="1411"/>
        <v>9</v>
      </c>
    </row>
    <row r="144" ht="47.25">
      <c r="A144" s="561">
        <v>112</v>
      </c>
      <c r="B144" s="582" t="s">
        <v>163</v>
      </c>
      <c r="C144" s="566">
        <f>2022!B132</f>
        <v>40.399999999999999</v>
      </c>
      <c r="D144" s="567">
        <f>2022!AL132</f>
        <v>252.78349304199219</v>
      </c>
      <c r="E144" s="567">
        <f>2022!AM132</f>
        <v>322</v>
      </c>
      <c r="F144" s="567">
        <f>2022!AN132</f>
        <v>370</v>
      </c>
      <c r="G144" s="566">
        <f>2022!AO132</f>
        <v>6.2511374142865215</v>
      </c>
      <c r="H144" s="566">
        <f>2022!AP132</f>
        <v>7.9628065634144543</v>
      </c>
      <c r="I144" s="566">
        <f>2022!AQ132</f>
        <v>9.1584158415841586</v>
      </c>
      <c r="J144" s="531">
        <f t="shared" si="1407"/>
        <v>8.1081081081081088</v>
      </c>
      <c r="K144" s="568">
        <f>2022!AX132</f>
        <v>30</v>
      </c>
      <c r="L144" s="568"/>
      <c r="M144" s="568">
        <f>2022!BA132</f>
        <v>0</v>
      </c>
      <c r="N144" s="568">
        <f t="shared" si="1406"/>
        <v>30</v>
      </c>
      <c r="O144" s="615">
        <f>2022!BC132</f>
        <v>0</v>
      </c>
      <c r="P144" s="616"/>
      <c r="Q144" s="610">
        <f t="shared" si="1411"/>
        <v>30</v>
      </c>
    </row>
    <row r="145" ht="47.25">
      <c r="A145" s="561">
        <v>113</v>
      </c>
      <c r="B145" s="582" t="s">
        <v>325</v>
      </c>
      <c r="C145" s="566">
        <f>2022!B133</f>
        <v>25.609999999999999</v>
      </c>
      <c r="D145" s="567">
        <f>2022!AL133</f>
        <v>159.81948852539063</v>
      </c>
      <c r="E145" s="567">
        <f>2022!AM133</f>
        <v>171</v>
      </c>
      <c r="F145" s="567">
        <f>2022!AN133</f>
        <v>178</v>
      </c>
      <c r="G145" s="566">
        <f>2022!AO133</f>
        <v>6.2402673907506516</v>
      </c>
      <c r="H145" s="566">
        <f>2022!AP133</f>
        <v>6.6768185386154126</v>
      </c>
      <c r="I145" s="566">
        <f>2022!AQ133</f>
        <v>6.9504099960952752</v>
      </c>
      <c r="J145" s="531">
        <f t="shared" si="1407"/>
        <v>8.4269662921348321</v>
      </c>
      <c r="K145" s="568">
        <f>2022!AX133</f>
        <v>15</v>
      </c>
      <c r="L145" s="568"/>
      <c r="M145" s="568">
        <f>2022!BA133</f>
        <v>0</v>
      </c>
      <c r="N145" s="568">
        <f t="shared" si="1406"/>
        <v>15</v>
      </c>
      <c r="O145" s="615">
        <f>2022!BC133</f>
        <v>0</v>
      </c>
      <c r="P145" s="616"/>
      <c r="Q145" s="610">
        <f t="shared" si="1411"/>
        <v>15</v>
      </c>
    </row>
    <row r="146" ht="38.25" customHeight="1">
      <c r="A146" s="561">
        <v>114</v>
      </c>
      <c r="B146" s="582" t="s">
        <v>326</v>
      </c>
      <c r="C146" s="566">
        <f>2022!B134</f>
        <v>16.600000000000001</v>
      </c>
      <c r="D146" s="567">
        <f>2022!AL134</f>
        <v>80.778907775878906</v>
      </c>
      <c r="E146" s="567">
        <f>2022!AM134</f>
        <v>86</v>
      </c>
      <c r="F146" s="567">
        <f>2022!AN134</f>
        <v>120</v>
      </c>
      <c r="G146" s="566">
        <f>2022!AO134</f>
        <v>4.8620986046644052</v>
      </c>
      <c r="H146" s="566">
        <f>2022!AP134</f>
        <v>5.1763571891968345</v>
      </c>
      <c r="I146" s="566">
        <f>2022!AQ134</f>
        <v>7.2289156626506017</v>
      </c>
      <c r="J146" s="531">
        <f t="shared" si="1407"/>
        <v>7.5</v>
      </c>
      <c r="K146" s="568">
        <f>2022!AX134</f>
        <v>9</v>
      </c>
      <c r="L146" s="568"/>
      <c r="M146" s="568">
        <f>2022!BA134</f>
        <v>0</v>
      </c>
      <c r="N146" s="568">
        <f t="shared" si="1406"/>
        <v>9</v>
      </c>
      <c r="O146" s="615">
        <f>2022!BC134</f>
        <v>0</v>
      </c>
      <c r="P146" s="616"/>
      <c r="Q146" s="610">
        <f t="shared" si="1411"/>
        <v>9</v>
      </c>
    </row>
    <row r="147" ht="31.5">
      <c r="A147" s="561">
        <v>115</v>
      </c>
      <c r="B147" s="582" t="s">
        <v>158</v>
      </c>
      <c r="C147" s="566">
        <f>2022!B135</f>
        <v>48.850000000000001</v>
      </c>
      <c r="D147" s="567">
        <f>2022!AL135</f>
        <v>264.72091674804688</v>
      </c>
      <c r="E147" s="567">
        <f>2022!AM135</f>
        <v>280</v>
      </c>
      <c r="F147" s="567">
        <f>2022!AN135</f>
        <v>257</v>
      </c>
      <c r="G147" s="566">
        <f>2022!AO135</f>
        <v>5.3546041146230188</v>
      </c>
      <c r="H147" s="566">
        <f>2022!AP135</f>
        <v>5.6991657979488375</v>
      </c>
      <c r="I147" s="566">
        <f>2022!AQ135</f>
        <v>5.2610030706243602</v>
      </c>
      <c r="J147" s="531">
        <f t="shared" si="1407"/>
        <v>7.782101167315175</v>
      </c>
      <c r="K147" s="568">
        <f>2022!AX135</f>
        <v>20</v>
      </c>
      <c r="L147" s="568"/>
      <c r="M147" s="568">
        <f>2022!BA135</f>
        <v>0</v>
      </c>
      <c r="N147" s="568">
        <f t="shared" si="1406"/>
        <v>20</v>
      </c>
      <c r="O147" s="615">
        <f>2022!BC135</f>
        <v>0</v>
      </c>
      <c r="P147" s="616"/>
      <c r="Q147" s="610">
        <f t="shared" si="1411"/>
        <v>20</v>
      </c>
    </row>
    <row r="148" ht="47.25">
      <c r="A148" s="561">
        <v>116</v>
      </c>
      <c r="B148" s="582" t="s">
        <v>157</v>
      </c>
      <c r="C148" s="566">
        <f>2022!B136</f>
        <v>34.689999999999998</v>
      </c>
      <c r="D148" s="567">
        <f>2022!AL136</f>
        <v>307.15469360351563</v>
      </c>
      <c r="E148" s="567">
        <f>2022!AM136</f>
        <v>333</v>
      </c>
      <c r="F148" s="567">
        <f>2022!AN136</f>
        <v>332</v>
      </c>
      <c r="G148" s="566">
        <f>2022!AO136</f>
        <v>8.8542722906603686</v>
      </c>
      <c r="H148" s="566">
        <f>2022!AP136</f>
        <v>9.5993085379834007</v>
      </c>
      <c r="I148" s="566">
        <f>2022!AQ136</f>
        <v>9.5704814067454596</v>
      </c>
      <c r="J148" s="531">
        <f t="shared" si="1407"/>
        <v>11.746987951807229</v>
      </c>
      <c r="K148" s="568">
        <f>2022!AX136</f>
        <v>39</v>
      </c>
      <c r="L148" s="568"/>
      <c r="M148" s="568">
        <f>2022!BA136</f>
        <v>0</v>
      </c>
      <c r="N148" s="568">
        <f t="shared" si="1406"/>
        <v>39</v>
      </c>
      <c r="O148" s="615">
        <f>2022!BC136</f>
        <v>0</v>
      </c>
      <c r="P148" s="616"/>
      <c r="Q148" s="610">
        <f t="shared" si="1411"/>
        <v>39</v>
      </c>
    </row>
    <row r="149" ht="32.25" customHeight="1">
      <c r="A149" s="561">
        <v>117</v>
      </c>
      <c r="B149" s="582" t="s">
        <v>161</v>
      </c>
      <c r="C149" s="566">
        <f>2022!B137</f>
        <v>8.7080000000000002</v>
      </c>
      <c r="D149" s="567">
        <f>2022!AL137</f>
        <v>7.3764066696166992</v>
      </c>
      <c r="E149" s="567">
        <f>2022!AM137</f>
        <v>7</v>
      </c>
      <c r="F149" s="567">
        <f>2022!AN137</f>
        <v>6</v>
      </c>
      <c r="G149" s="566">
        <f>2022!AO137</f>
        <v>0.77940434648106738</v>
      </c>
      <c r="H149" s="566">
        <f>2022!AP137</f>
        <v>0.73963254328695704</v>
      </c>
      <c r="I149" s="566">
        <f>2022!AQ137</f>
        <v>0.68902158934313273</v>
      </c>
      <c r="J149" s="531">
        <f t="shared" si="1407"/>
        <v>0</v>
      </c>
      <c r="K149" s="568">
        <f>2022!AX137</f>
        <v>0</v>
      </c>
      <c r="L149" s="568"/>
      <c r="M149" s="568">
        <f>2022!BA137</f>
        <v>0</v>
      </c>
      <c r="N149" s="568">
        <f t="shared" si="1406"/>
        <v>0</v>
      </c>
      <c r="O149" s="615">
        <f>2022!BC137</f>
        <v>0</v>
      </c>
      <c r="P149" s="616"/>
      <c r="Q149" s="610">
        <f t="shared" si="1411"/>
        <v>0</v>
      </c>
    </row>
    <row r="150" ht="31.5">
      <c r="A150" s="562">
        <v>118</v>
      </c>
      <c r="B150" s="582" t="s">
        <v>162</v>
      </c>
      <c r="C150" s="587">
        <f>2022!B138</f>
        <v>76.099999999999994</v>
      </c>
      <c r="D150" s="567">
        <f>2022!AL138</f>
        <v>326.93881225585938</v>
      </c>
      <c r="E150" s="567">
        <f>2022!AM138</f>
        <v>338</v>
      </c>
      <c r="F150" s="567">
        <f>2022!AN138</f>
        <v>345</v>
      </c>
      <c r="G150" s="566">
        <f>2022!AO138</f>
        <v>4.2935780772495944</v>
      </c>
      <c r="H150" s="566">
        <f>2022!AP138</f>
        <v>4.4388409564987468</v>
      </c>
      <c r="I150" s="566">
        <f>2022!AQ138</f>
        <v>4.5335085413929042</v>
      </c>
      <c r="J150" s="531">
        <f t="shared" si="1407"/>
        <v>7.8260869565217401</v>
      </c>
      <c r="K150" s="568">
        <f>2022!AX138</f>
        <v>27</v>
      </c>
      <c r="L150" s="563"/>
      <c r="M150" s="568">
        <f>2022!BA138</f>
        <v>0</v>
      </c>
      <c r="N150" s="568">
        <f t="shared" si="1406"/>
        <v>27</v>
      </c>
      <c r="O150" s="615">
        <f>2022!BC138</f>
        <v>0</v>
      </c>
      <c r="P150" s="616"/>
      <c r="Q150" s="610">
        <f t="shared" si="1411"/>
        <v>27</v>
      </c>
    </row>
    <row r="151" ht="47.25">
      <c r="A151" s="562">
        <v>119</v>
      </c>
      <c r="B151" s="164" t="s">
        <v>165</v>
      </c>
      <c r="C151" s="587">
        <f>2022!B139</f>
        <v>3.52</v>
      </c>
      <c r="D151" s="567">
        <f>2022!AL139</f>
        <v>693.782470703125</v>
      </c>
      <c r="E151" s="567">
        <f>2022!AM139</f>
        <v>481</v>
      </c>
      <c r="F151" s="567">
        <f>2022!AN139</f>
        <v>43</v>
      </c>
      <c r="G151" s="566">
        <f>2022!AO139</f>
        <v>11.926809223685146</v>
      </c>
      <c r="H151" s="566">
        <f>2022!AP139</f>
        <v>12.22674118287614</v>
      </c>
      <c r="I151" s="566">
        <f>2022!AQ139</f>
        <v>12.215909090909092</v>
      </c>
      <c r="J151" s="531">
        <f t="shared" si="1407"/>
        <v>18.604651162790699</v>
      </c>
      <c r="K151" s="568">
        <f>2022!AX139</f>
        <v>8</v>
      </c>
      <c r="L151" s="563"/>
      <c r="M151" s="568">
        <f>2022!BA139</f>
        <v>0</v>
      </c>
      <c r="N151" s="568">
        <f t="shared" si="1406"/>
        <v>5</v>
      </c>
      <c r="O151" s="615">
        <f>2022!BC139</f>
        <v>3</v>
      </c>
      <c r="P151" s="616"/>
      <c r="Q151" s="610">
        <f t="shared" si="1411"/>
        <v>5</v>
      </c>
    </row>
    <row r="152" ht="35.25" customHeight="1">
      <c r="A152" s="561">
        <v>120</v>
      </c>
      <c r="B152" s="155" t="s">
        <v>443</v>
      </c>
      <c r="C152" s="566">
        <f>2022!B140</f>
        <v>16.07</v>
      </c>
      <c r="D152" s="567">
        <f>2022!AL140</f>
        <v>693.782470703125</v>
      </c>
      <c r="E152" s="567">
        <f>2022!AM140</f>
        <v>481</v>
      </c>
      <c r="F152" s="567">
        <f>2022!AN140</f>
        <v>80</v>
      </c>
      <c r="G152" s="566">
        <f>2022!AO140</f>
        <v>11.926809223685146</v>
      </c>
      <c r="H152" s="566">
        <f>2022!AP140</f>
        <v>12.22674118287614</v>
      </c>
      <c r="I152" s="566">
        <f>2022!AQ140</f>
        <v>4.9782202862476668</v>
      </c>
      <c r="J152" s="531">
        <f t="shared" si="1407"/>
        <v>7.5</v>
      </c>
      <c r="K152" s="568">
        <f>2022!AX140</f>
        <v>6</v>
      </c>
      <c r="L152" s="568"/>
      <c r="M152" s="568">
        <f>2022!BA140</f>
        <v>0</v>
      </c>
      <c r="N152" s="568">
        <f t="shared" si="1406"/>
        <v>4</v>
      </c>
      <c r="O152" s="615">
        <f>2022!BC140</f>
        <v>2</v>
      </c>
      <c r="P152" s="616"/>
      <c r="Q152" s="610">
        <f t="shared" si="1411"/>
        <v>4</v>
      </c>
    </row>
    <row r="153" ht="15.75">
      <c r="A153" s="561"/>
      <c r="B153" s="122" t="s">
        <v>173</v>
      </c>
      <c r="C153" s="571"/>
      <c r="D153" s="570"/>
      <c r="E153" s="570"/>
      <c r="F153" s="570"/>
      <c r="G153" s="571"/>
      <c r="H153" s="571"/>
      <c r="I153" s="571"/>
      <c r="J153" s="531"/>
      <c r="K153" s="581"/>
      <c r="L153" s="568"/>
      <c r="M153" s="581"/>
      <c r="N153" s="568">
        <f t="shared" si="1406"/>
        <v>0</v>
      </c>
      <c r="O153" s="581"/>
      <c r="P153" s="616"/>
      <c r="Q153" s="610">
        <f t="shared" si="1411"/>
        <v>0</v>
      </c>
    </row>
    <row r="154" ht="94.5">
      <c r="A154" s="561">
        <v>121</v>
      </c>
      <c r="B154" s="582" t="s">
        <v>328</v>
      </c>
      <c r="C154" s="566">
        <f>2022!B142</f>
        <v>22.076000000000001</v>
      </c>
      <c r="D154" s="567">
        <f>2022!AL142</f>
        <v>166.56376647949219</v>
      </c>
      <c r="E154" s="567">
        <f>2022!AM142</f>
        <v>187</v>
      </c>
      <c r="F154" s="567">
        <f>2022!AN142</f>
        <v>218</v>
      </c>
      <c r="G154" s="566">
        <f>2022!AO142</f>
        <v>7.5470670041991053</v>
      </c>
      <c r="H154" s="566">
        <f>2022!AP142</f>
        <v>8.473040443396771</v>
      </c>
      <c r="I154" s="566">
        <f>2022!AQ142</f>
        <v>9.8749773509693775</v>
      </c>
      <c r="J154" s="531">
        <f t="shared" si="1407"/>
        <v>11.926605504587156</v>
      </c>
      <c r="K154" s="568">
        <f>2022!AX142</f>
        <v>26</v>
      </c>
      <c r="L154" s="568"/>
      <c r="M154" s="568">
        <f>2022!BA142</f>
        <v>0</v>
      </c>
      <c r="N154" s="568">
        <f t="shared" si="1406"/>
        <v>26</v>
      </c>
      <c r="O154" s="615">
        <f>2022!BC142</f>
        <v>0</v>
      </c>
      <c r="P154" s="616"/>
      <c r="Q154" s="610">
        <f t="shared" si="1411"/>
        <v>26</v>
      </c>
    </row>
    <row r="155" ht="31.5" customHeight="1">
      <c r="A155" s="561">
        <v>122</v>
      </c>
      <c r="B155" s="582" t="s">
        <v>329</v>
      </c>
      <c r="C155" s="566">
        <f>2022!B143</f>
        <v>51.795000000000002</v>
      </c>
      <c r="D155" s="567">
        <f>2022!AL143</f>
        <v>1.7135368585586548</v>
      </c>
      <c r="E155" s="567">
        <f>2022!AM143</f>
        <v>72</v>
      </c>
      <c r="F155" s="567">
        <f>2022!AN143</f>
        <v>107</v>
      </c>
      <c r="G155" s="566">
        <f>2022!AO143</f>
        <v>3.2976094861695476e-002</v>
      </c>
      <c r="H155" s="566">
        <f>2022!AP143</f>
        <v>1.3856012598638843</v>
      </c>
      <c r="I155" s="566">
        <f>2022!AQ143</f>
        <v>2.0658364707018051</v>
      </c>
      <c r="J155" s="531">
        <f t="shared" si="1407"/>
        <v>6.5420560747663545</v>
      </c>
      <c r="K155" s="568">
        <f>2022!AX143</f>
        <v>7</v>
      </c>
      <c r="L155" s="568"/>
      <c r="M155" s="568">
        <f>2022!BA143</f>
        <v>0</v>
      </c>
      <c r="N155" s="568">
        <f t="shared" si="1406"/>
        <v>7</v>
      </c>
      <c r="O155" s="615">
        <f>2022!BC143</f>
        <v>0</v>
      </c>
      <c r="P155" s="616"/>
      <c r="Q155" s="610">
        <f t="shared" si="1411"/>
        <v>7</v>
      </c>
    </row>
    <row r="156" ht="31.5" customHeight="1">
      <c r="A156" s="561">
        <v>123</v>
      </c>
      <c r="B156" s="582" t="s">
        <v>174</v>
      </c>
      <c r="C156" s="566">
        <f>2022!B144</f>
        <v>10.686999999999999</v>
      </c>
      <c r="D156" s="567">
        <f>2022!AL144</f>
        <v>47.936214447021484</v>
      </c>
      <c r="E156" s="567">
        <f>2022!AM144</f>
        <v>42</v>
      </c>
      <c r="F156" s="567">
        <f>2022!AN144</f>
        <v>44</v>
      </c>
      <c r="G156" s="566">
        <f>2022!AO144</f>
        <v>4.4842110690992829</v>
      </c>
      <c r="H156" s="566">
        <f>2022!AP144</f>
        <v>3.9289056733989178</v>
      </c>
      <c r="I156" s="566">
        <f>2022!AQ144</f>
        <v>4.1171516796107426</v>
      </c>
      <c r="J156" s="531">
        <f t="shared" si="1407"/>
        <v>6.8181818181818175</v>
      </c>
      <c r="K156" s="568">
        <f>2022!AX144</f>
        <v>3</v>
      </c>
      <c r="L156" s="568"/>
      <c r="M156" s="568">
        <f>2022!BA144</f>
        <v>0</v>
      </c>
      <c r="N156" s="568">
        <f t="shared" si="1406"/>
        <v>3</v>
      </c>
      <c r="O156" s="615">
        <f>2022!BC144</f>
        <v>0</v>
      </c>
      <c r="P156" s="616"/>
      <c r="Q156" s="610">
        <f t="shared" si="1411"/>
        <v>3</v>
      </c>
    </row>
    <row r="157" ht="31.5">
      <c r="A157" s="561">
        <v>124</v>
      </c>
      <c r="B157" s="582" t="s">
        <v>178</v>
      </c>
      <c r="C157" s="566">
        <f>2022!B145</f>
        <v>127.137</v>
      </c>
      <c r="D157" s="567">
        <f>2022!AL145</f>
        <v>594.6876220703125</v>
      </c>
      <c r="E157" s="567">
        <f>2022!AM145</f>
        <v>633</v>
      </c>
      <c r="F157" s="567">
        <f>2022!AN145</f>
        <v>638</v>
      </c>
      <c r="G157" s="566">
        <f>2022!AO145</f>
        <v>4.6775338195561824</v>
      </c>
      <c r="H157" s="566">
        <f>2022!AP145</f>
        <v>4.9788810089425164</v>
      </c>
      <c r="I157" s="566">
        <f>2022!AQ145</f>
        <v>5.0182087039964758</v>
      </c>
      <c r="J157" s="531">
        <f t="shared" si="1407"/>
        <v>7.9937304075235112</v>
      </c>
      <c r="K157" s="568">
        <f>2022!AX145</f>
        <v>51</v>
      </c>
      <c r="L157" s="568"/>
      <c r="M157" s="568">
        <f>2022!BA145</f>
        <v>5</v>
      </c>
      <c r="N157" s="568">
        <f t="shared" si="1406"/>
        <v>30</v>
      </c>
      <c r="O157" s="615">
        <f>2022!BC145</f>
        <v>16</v>
      </c>
      <c r="P157" s="616"/>
      <c r="Q157" s="610">
        <f t="shared" si="1411"/>
        <v>30</v>
      </c>
    </row>
    <row r="158" ht="31.5">
      <c r="A158" s="562">
        <v>125</v>
      </c>
      <c r="B158" s="147" t="s">
        <v>177</v>
      </c>
      <c r="C158" s="566">
        <f>2022!B146</f>
        <v>119.479</v>
      </c>
      <c r="D158" s="567">
        <f>2022!AL146</f>
        <v>163.85655212402344</v>
      </c>
      <c r="E158" s="567">
        <f>2022!AM146</f>
        <v>125</v>
      </c>
      <c r="F158" s="567">
        <f>2022!AN146</f>
        <v>159</v>
      </c>
      <c r="G158" s="566">
        <f>2022!AO146</f>
        <v>1.4067355609052727</v>
      </c>
      <c r="H158" s="566">
        <f>2022!AP146</f>
        <v>1.073145643758352</v>
      </c>
      <c r="I158" s="566">
        <f>2022!AQ146</f>
        <v>1.3307777935871576</v>
      </c>
      <c r="J158" s="531">
        <f t="shared" si="1407"/>
        <v>4.4025157232704402</v>
      </c>
      <c r="K158" s="568">
        <f>2022!AX146</f>
        <v>7</v>
      </c>
      <c r="L158" s="563"/>
      <c r="M158" s="568">
        <f>2022!BA146</f>
        <v>0</v>
      </c>
      <c r="N158" s="568">
        <f t="shared" si="1406"/>
        <v>7</v>
      </c>
      <c r="O158" s="615">
        <f>2022!BC146</f>
        <v>0</v>
      </c>
      <c r="P158" s="616"/>
      <c r="Q158" s="610">
        <f t="shared" si="1411"/>
        <v>7</v>
      </c>
    </row>
    <row r="159" ht="47.25">
      <c r="A159" s="561">
        <v>126</v>
      </c>
      <c r="B159" s="582" t="s">
        <v>330</v>
      </c>
      <c r="C159" s="566">
        <f>2022!B147</f>
        <v>19.553999999999998</v>
      </c>
      <c r="D159" s="567">
        <f>2022!AL147</f>
        <v>63.989265441894531</v>
      </c>
      <c r="E159" s="567">
        <f>2022!AM147</f>
        <v>56</v>
      </c>
      <c r="F159" s="567">
        <f>2022!AN147</f>
        <v>63</v>
      </c>
      <c r="G159" s="566">
        <f>2022!AO147</f>
        <v>3.2724385110781116</v>
      </c>
      <c r="H159" s="566">
        <f>2022!AP147</f>
        <v>2.8638640458653239</v>
      </c>
      <c r="I159" s="566">
        <f>2022!AQ147</f>
        <v>3.221847192390304</v>
      </c>
      <c r="J159" s="531">
        <f t="shared" si="1407"/>
        <v>6.3492063492063489</v>
      </c>
      <c r="K159" s="568">
        <f>2022!AX147</f>
        <v>4</v>
      </c>
      <c r="L159" s="568"/>
      <c r="M159" s="568">
        <f>2022!BA147</f>
        <v>0</v>
      </c>
      <c r="N159" s="568">
        <f t="shared" si="1406"/>
        <v>4</v>
      </c>
      <c r="O159" s="615">
        <f>2022!BC147</f>
        <v>0</v>
      </c>
      <c r="P159" s="616"/>
      <c r="Q159" s="610">
        <f t="shared" si="1411"/>
        <v>4</v>
      </c>
    </row>
    <row r="160" ht="15.75">
      <c r="A160" s="561"/>
      <c r="B160" s="122" t="s">
        <v>180</v>
      </c>
      <c r="C160" s="571"/>
      <c r="D160" s="570"/>
      <c r="E160" s="570"/>
      <c r="F160" s="570"/>
      <c r="G160" s="571"/>
      <c r="H160" s="571"/>
      <c r="I160" s="571"/>
      <c r="J160" s="531"/>
      <c r="K160" s="581"/>
      <c r="L160" s="568"/>
      <c r="M160" s="581"/>
      <c r="N160" s="568">
        <f t="shared" si="1406"/>
        <v>0</v>
      </c>
      <c r="O160" s="581"/>
      <c r="P160" s="616"/>
      <c r="Q160" s="610"/>
    </row>
    <row r="161" ht="31.5">
      <c r="A161" s="561">
        <v>127</v>
      </c>
      <c r="B161" s="582" t="s">
        <v>185</v>
      </c>
      <c r="C161" s="566">
        <f>2022!B149</f>
        <v>1372</v>
      </c>
      <c r="D161" s="567">
        <f>2022!AL149</f>
        <v>465.767822265625</v>
      </c>
      <c r="E161" s="567">
        <f>2022!AM149</f>
        <v>2145</v>
      </c>
      <c r="F161" s="567">
        <f>2022!AN149</f>
        <v>1152</v>
      </c>
      <c r="G161" s="566">
        <f>2022!AO149</f>
        <v>0.33940916935010407</v>
      </c>
      <c r="H161" s="566">
        <f>2022!AP149</f>
        <v>1.5630806454482378</v>
      </c>
      <c r="I161" s="566">
        <f>2022!AQ149</f>
        <v>0.83965014577259478</v>
      </c>
      <c r="J161" s="531">
        <f t="shared" si="1407"/>
        <v>2.9513888888888888</v>
      </c>
      <c r="K161" s="568">
        <f>2022!AX149</f>
        <v>34</v>
      </c>
      <c r="L161" s="568"/>
      <c r="M161" s="568">
        <f>2022!BA149</f>
        <v>2</v>
      </c>
      <c r="N161" s="568">
        <f t="shared" si="1406"/>
        <v>21</v>
      </c>
      <c r="O161" s="615">
        <f>2022!BC149</f>
        <v>11</v>
      </c>
      <c r="P161" s="616"/>
      <c r="Q161" s="610">
        <f t="shared" si="1411"/>
        <v>21</v>
      </c>
    </row>
    <row r="162" ht="31.5">
      <c r="A162" s="561">
        <v>128</v>
      </c>
      <c r="B162" s="582" t="s">
        <v>331</v>
      </c>
      <c r="C162" s="566">
        <f>2022!B150</f>
        <v>187.15000000000001</v>
      </c>
      <c r="D162" s="567">
        <f>2022!AL150</f>
        <v>0</v>
      </c>
      <c r="E162" s="567">
        <f>2022!AM150</f>
        <v>0</v>
      </c>
      <c r="F162" s="567">
        <f>2022!AN150</f>
        <v>0</v>
      </c>
      <c r="G162" s="566">
        <f>2022!AO150</f>
        <v>0</v>
      </c>
      <c r="H162" s="566">
        <f>2022!AP150</f>
        <v>0</v>
      </c>
      <c r="I162" s="566">
        <f>2022!AQ150</f>
        <v>0</v>
      </c>
      <c r="J162" s="531">
        <f t="shared" si="1407"/>
        <v>0</v>
      </c>
      <c r="K162" s="568">
        <f>2022!AX150</f>
        <v>0</v>
      </c>
      <c r="L162" s="568"/>
      <c r="M162" s="568">
        <f>2022!BA150</f>
        <v>0</v>
      </c>
      <c r="N162" s="568">
        <f t="shared" si="1406"/>
        <v>0</v>
      </c>
      <c r="O162" s="615">
        <f>2022!BC150</f>
        <v>0</v>
      </c>
      <c r="P162" s="616"/>
      <c r="Q162" s="610">
        <f t="shared" si="1411"/>
        <v>0</v>
      </c>
    </row>
    <row r="163" ht="48" customHeight="1">
      <c r="A163" s="561">
        <v>129</v>
      </c>
      <c r="B163" s="582" t="s">
        <v>332</v>
      </c>
      <c r="C163" s="566">
        <f>2022!B151</f>
        <v>363.30000000000001</v>
      </c>
      <c r="D163" s="567">
        <f>2022!AL151</f>
        <v>1961.31396484375</v>
      </c>
      <c r="E163" s="567">
        <f>2022!AM151</f>
        <v>3423</v>
      </c>
      <c r="F163" s="567">
        <f>2022!AN151</f>
        <v>3451</v>
      </c>
      <c r="G163" s="566">
        <f>2022!AO151</f>
        <v>5.3985329251834848</v>
      </c>
      <c r="H163" s="566">
        <f>2022!AP151</f>
        <v>9.4218358376779481</v>
      </c>
      <c r="I163" s="566">
        <f>2022!AQ151</f>
        <v>9.4990366088631983</v>
      </c>
      <c r="J163" s="531">
        <f t="shared" si="1407"/>
        <v>2.8977108084613157</v>
      </c>
      <c r="K163" s="568">
        <f>2022!AX151</f>
        <v>100</v>
      </c>
      <c r="L163" s="568"/>
      <c r="M163" s="568">
        <f>2022!BA151</f>
        <v>0</v>
      </c>
      <c r="N163" s="568">
        <f t="shared" si="1406"/>
        <v>100</v>
      </c>
      <c r="O163" s="615">
        <f>2022!BC151</f>
        <v>0</v>
      </c>
      <c r="P163" s="616"/>
      <c r="Q163" s="610">
        <f t="shared" si="1411"/>
        <v>100</v>
      </c>
    </row>
    <row r="164" ht="47.25" customHeight="1">
      <c r="A164" s="561">
        <v>130</v>
      </c>
      <c r="B164" s="582" t="s">
        <v>333</v>
      </c>
      <c r="C164" s="566">
        <f>2022!B152</f>
        <v>394</v>
      </c>
      <c r="D164" s="567">
        <f>2022!AL152</f>
        <v>400.38446044921875</v>
      </c>
      <c r="E164" s="567">
        <f>2022!AM152</f>
        <v>372</v>
      </c>
      <c r="F164" s="567">
        <f>2022!AN152</f>
        <v>437</v>
      </c>
      <c r="G164" s="566">
        <f>2022!AO152</f>
        <v>1.0153847082565979</v>
      </c>
      <c r="H164" s="566">
        <f>2022!AP152</f>
        <v>0.94340102772135803</v>
      </c>
      <c r="I164" s="566">
        <f>2022!AQ152</f>
        <v>1.1091370558375635</v>
      </c>
      <c r="J164" s="531">
        <f t="shared" si="1407"/>
        <v>4.805491990846682</v>
      </c>
      <c r="K164" s="568">
        <f>2022!AX152</f>
        <v>21</v>
      </c>
      <c r="L164" s="568"/>
      <c r="M164" s="568">
        <f>2022!BA152</f>
        <v>0</v>
      </c>
      <c r="N164" s="568">
        <f t="shared" si="1406"/>
        <v>21</v>
      </c>
      <c r="O164" s="615">
        <f>2022!BC152</f>
        <v>0</v>
      </c>
      <c r="P164" s="616"/>
      <c r="Q164" s="610">
        <f t="shared" si="1411"/>
        <v>21</v>
      </c>
    </row>
    <row r="165" ht="31.5">
      <c r="A165" s="561">
        <v>131</v>
      </c>
      <c r="B165" s="582" t="s">
        <v>182</v>
      </c>
      <c r="C165" s="566">
        <f>2022!B153</f>
        <v>193</v>
      </c>
      <c r="D165" s="567">
        <f>2022!AL153</f>
        <v>178.29920959472656</v>
      </c>
      <c r="E165" s="567">
        <f>2022!AM153</f>
        <v>218</v>
      </c>
      <c r="F165" s="567">
        <f>2022!AN153</f>
        <v>274</v>
      </c>
      <c r="G165" s="566">
        <f>2022!AO153</f>
        <v>0.91941882114076379</v>
      </c>
      <c r="H165" s="566">
        <f>2022!AP153</f>
        <v>1.1241401656477932</v>
      </c>
      <c r="I165" s="566">
        <f>2022!AQ153</f>
        <v>1.4196891191709844</v>
      </c>
      <c r="J165" s="531">
        <f t="shared" si="1407"/>
        <v>4.7445255474452548</v>
      </c>
      <c r="K165" s="568">
        <f>2022!AX153</f>
        <v>13</v>
      </c>
      <c r="L165" s="568"/>
      <c r="M165" s="568">
        <f>2022!BA153</f>
        <v>0</v>
      </c>
      <c r="N165" s="568">
        <f t="shared" si="1406"/>
        <v>13</v>
      </c>
      <c r="O165" s="615">
        <f>2022!BC153</f>
        <v>0</v>
      </c>
      <c r="P165" s="616"/>
      <c r="Q165" s="610">
        <f t="shared" si="1411"/>
        <v>13</v>
      </c>
    </row>
    <row r="166" ht="47.25">
      <c r="A166" s="562">
        <v>132</v>
      </c>
      <c r="B166" s="582" t="s">
        <v>334</v>
      </c>
      <c r="C166" s="566">
        <f>2022!B154</f>
        <v>264.69999999999999</v>
      </c>
      <c r="D166" s="567">
        <f>2022!AL154</f>
        <v>439.86251831054688</v>
      </c>
      <c r="E166" s="567">
        <f>2022!AM154</f>
        <v>531</v>
      </c>
      <c r="F166" s="567">
        <f>2022!AN154</f>
        <v>314</v>
      </c>
      <c r="G166" s="566">
        <f>2022!AO154</f>
        <v>1.6617647957430162</v>
      </c>
      <c r="H166" s="566">
        <f>2022!AP154</f>
        <v>2.0060750155818408</v>
      </c>
      <c r="I166" s="566">
        <f>2022!AQ154</f>
        <v>1.1862485833018512</v>
      </c>
      <c r="J166" s="531">
        <f t="shared" si="1407"/>
        <v>4.7770700636942678</v>
      </c>
      <c r="K166" s="568">
        <f>2022!AX154</f>
        <v>15</v>
      </c>
      <c r="L166" s="563"/>
      <c r="M166" s="568">
        <f>2022!BA154</f>
        <v>0</v>
      </c>
      <c r="N166" s="568">
        <f t="shared" ref="N166:N229" si="1412">K166-M166-O166</f>
        <v>15</v>
      </c>
      <c r="O166" s="615">
        <f>2022!BC154</f>
        <v>0</v>
      </c>
      <c r="P166" s="616"/>
      <c r="Q166" s="610">
        <f t="shared" si="1411"/>
        <v>15</v>
      </c>
    </row>
    <row r="167" ht="31.5">
      <c r="A167" s="561">
        <v>133</v>
      </c>
      <c r="B167" s="582" t="s">
        <v>335</v>
      </c>
      <c r="C167" s="566">
        <f>2022!B155</f>
        <v>93.555000000000007</v>
      </c>
      <c r="D167" s="567">
        <f>2022!AL155</f>
        <v>0</v>
      </c>
      <c r="E167" s="567">
        <f>2022!AM155</f>
        <v>0</v>
      </c>
      <c r="F167" s="567">
        <f>2022!AN155</f>
        <v>0</v>
      </c>
      <c r="G167" s="566">
        <f>2022!AO155</f>
        <v>0</v>
      </c>
      <c r="H167" s="566">
        <f>2022!AP155</f>
        <v>0</v>
      </c>
      <c r="I167" s="566">
        <f>2022!AQ155</f>
        <v>0</v>
      </c>
      <c r="J167" s="531">
        <f t="shared" si="1407"/>
        <v>0</v>
      </c>
      <c r="K167" s="568">
        <f>2022!AX155</f>
        <v>0</v>
      </c>
      <c r="L167" s="568"/>
      <c r="M167" s="568">
        <f>2022!BA155</f>
        <v>0</v>
      </c>
      <c r="N167" s="568">
        <f t="shared" si="1412"/>
        <v>0</v>
      </c>
      <c r="O167" s="615">
        <f>2022!BC155</f>
        <v>0</v>
      </c>
      <c r="P167" s="616"/>
      <c r="Q167" s="610">
        <f t="shared" si="1411"/>
        <v>0</v>
      </c>
    </row>
    <row r="168" ht="33" customHeight="1">
      <c r="A168" s="561"/>
      <c r="B168" s="618" t="s">
        <v>187</v>
      </c>
      <c r="C168" s="619"/>
      <c r="D168" s="620"/>
      <c r="E168" s="620"/>
      <c r="F168" s="620"/>
      <c r="G168" s="619"/>
      <c r="H168" s="619"/>
      <c r="I168" s="619"/>
      <c r="J168" s="592"/>
      <c r="K168" s="602"/>
      <c r="L168" s="593"/>
      <c r="M168" s="602"/>
      <c r="N168" s="593">
        <f t="shared" si="1412"/>
        <v>0</v>
      </c>
      <c r="O168" s="602"/>
      <c r="P168" s="616"/>
      <c r="Q168" s="621">
        <f t="shared" si="1411"/>
        <v>0</v>
      </c>
    </row>
    <row r="169" ht="72" customHeight="1">
      <c r="A169" s="574">
        <v>134</v>
      </c>
      <c r="B169" s="64" t="s">
        <v>189</v>
      </c>
      <c r="C169" s="566">
        <f>2022!B157</f>
        <v>58.799999999999997</v>
      </c>
      <c r="D169" s="575">
        <f>2022!AL157</f>
        <v>769.37579345703125</v>
      </c>
      <c r="E169" s="575">
        <f>2022!AM157</f>
        <v>1187</v>
      </c>
      <c r="F169" s="567">
        <f>2022!AN157</f>
        <v>95</v>
      </c>
      <c r="G169" s="576">
        <f>2022!AO157</f>
        <v>2.6455394198491202</v>
      </c>
      <c r="H169" s="576">
        <f>2022!AP157</f>
        <v>4.0815623757160591</v>
      </c>
      <c r="I169" s="566">
        <f>2022!AQ157</f>
        <v>1.6156462585034015</v>
      </c>
      <c r="J169" s="531">
        <f t="shared" ref="J168:J231" si="1413">IF(K169&gt;0,K169/F169*100,0)</f>
        <v>4.2105263157894735</v>
      </c>
      <c r="K169" s="568">
        <f>2022!AX157</f>
        <v>4</v>
      </c>
      <c r="L169" s="568"/>
      <c r="M169" s="568">
        <f>2022!BA157</f>
        <v>0</v>
      </c>
      <c r="N169" s="568">
        <f t="shared" si="1412"/>
        <v>4</v>
      </c>
      <c r="O169" s="615">
        <f>2022!BC157</f>
        <v>0</v>
      </c>
      <c r="P169" s="616"/>
      <c r="Q169" s="610">
        <f t="shared" si="1411"/>
        <v>4</v>
      </c>
    </row>
    <row r="170" ht="63.75" customHeight="1">
      <c r="A170" s="574">
        <v>135</v>
      </c>
      <c r="B170" s="64" t="s">
        <v>190</v>
      </c>
      <c r="C170" s="566">
        <f>2022!B158</f>
        <v>17.800000000000001</v>
      </c>
      <c r="D170" s="585"/>
      <c r="E170" s="585"/>
      <c r="F170" s="567">
        <f>2022!AN158</f>
        <v>80</v>
      </c>
      <c r="G170" s="586"/>
      <c r="H170" s="586"/>
      <c r="I170" s="566">
        <f>2022!AQ158</f>
        <v>4.4943820224719095</v>
      </c>
      <c r="J170" s="531">
        <f t="shared" si="1413"/>
        <v>7.5</v>
      </c>
      <c r="K170" s="568">
        <f>2022!AX158</f>
        <v>6</v>
      </c>
      <c r="L170" s="568"/>
      <c r="M170" s="568">
        <f>2022!BA158</f>
        <v>0</v>
      </c>
      <c r="N170" s="568">
        <f t="shared" si="1412"/>
        <v>6</v>
      </c>
      <c r="O170" s="615">
        <f>2022!BC158</f>
        <v>0</v>
      </c>
      <c r="P170" s="616"/>
      <c r="Q170" s="610">
        <f t="shared" si="1411"/>
        <v>6</v>
      </c>
    </row>
    <row r="171" ht="65.25" customHeight="1">
      <c r="A171" s="574">
        <v>136</v>
      </c>
      <c r="B171" s="64" t="s">
        <v>191</v>
      </c>
      <c r="C171" s="566">
        <f>2022!B159</f>
        <v>30.800000000000001</v>
      </c>
      <c r="D171" s="585"/>
      <c r="E171" s="585"/>
      <c r="F171" s="567">
        <f>2022!AN159</f>
        <v>83</v>
      </c>
      <c r="G171" s="586"/>
      <c r="H171" s="586"/>
      <c r="I171" s="566">
        <f>2022!AQ159</f>
        <v>2.6948051948051948</v>
      </c>
      <c r="J171" s="531">
        <f t="shared" si="1413"/>
        <v>6.024096385542169</v>
      </c>
      <c r="K171" s="568">
        <f>2022!AX159</f>
        <v>5</v>
      </c>
      <c r="L171" s="568"/>
      <c r="M171" s="568">
        <f>2022!BA159</f>
        <v>0</v>
      </c>
      <c r="N171" s="568">
        <f t="shared" si="1412"/>
        <v>5</v>
      </c>
      <c r="O171" s="615">
        <f>2022!BC159</f>
        <v>0</v>
      </c>
      <c r="P171" s="616"/>
      <c r="Q171" s="610">
        <f t="shared" si="1411"/>
        <v>5</v>
      </c>
    </row>
    <row r="172" ht="60" customHeight="1">
      <c r="A172" s="574">
        <v>137</v>
      </c>
      <c r="B172" s="64" t="s">
        <v>192</v>
      </c>
      <c r="C172" s="566">
        <f>2022!B160</f>
        <v>20.399999999999999</v>
      </c>
      <c r="D172" s="585"/>
      <c r="E172" s="585"/>
      <c r="F172" s="567">
        <f>2022!AN160</f>
        <v>81</v>
      </c>
      <c r="G172" s="586"/>
      <c r="H172" s="586"/>
      <c r="I172" s="566">
        <f>2022!AQ160</f>
        <v>3.9705882352941178</v>
      </c>
      <c r="J172" s="531">
        <f t="shared" si="1413"/>
        <v>6.1728395061728394</v>
      </c>
      <c r="K172" s="568">
        <f>2022!AX160</f>
        <v>5</v>
      </c>
      <c r="L172" s="568"/>
      <c r="M172" s="568">
        <f>2022!BA160</f>
        <v>0</v>
      </c>
      <c r="N172" s="568">
        <f t="shared" si="1412"/>
        <v>5</v>
      </c>
      <c r="O172" s="615">
        <f>2022!BC160</f>
        <v>0</v>
      </c>
      <c r="P172" s="616"/>
      <c r="Q172" s="610">
        <f t="shared" si="1411"/>
        <v>5</v>
      </c>
    </row>
    <row r="173" ht="63" customHeight="1">
      <c r="A173" s="574">
        <v>138</v>
      </c>
      <c r="B173" s="64" t="s">
        <v>193</v>
      </c>
      <c r="C173" s="566">
        <f>2022!B161</f>
        <v>20.800000000000001</v>
      </c>
      <c r="D173" s="585"/>
      <c r="E173" s="585"/>
      <c r="F173" s="567">
        <f>2022!AN161</f>
        <v>87</v>
      </c>
      <c r="G173" s="586"/>
      <c r="H173" s="586"/>
      <c r="I173" s="566">
        <f>2022!AQ161</f>
        <v>4.1826923076923075</v>
      </c>
      <c r="J173" s="531">
        <f t="shared" si="1413"/>
        <v>6.8965517241379306</v>
      </c>
      <c r="K173" s="568">
        <f>2022!AX161</f>
        <v>6</v>
      </c>
      <c r="L173" s="568"/>
      <c r="M173" s="568">
        <f>2022!BA161</f>
        <v>0</v>
      </c>
      <c r="N173" s="568">
        <f t="shared" si="1412"/>
        <v>6</v>
      </c>
      <c r="O173" s="615">
        <f>2022!BC161</f>
        <v>0</v>
      </c>
      <c r="P173" s="616"/>
      <c r="Q173" s="610">
        <f t="shared" si="1411"/>
        <v>6</v>
      </c>
    </row>
    <row r="174" ht="59.25" customHeight="1">
      <c r="A174" s="574">
        <v>139</v>
      </c>
      <c r="B174" s="64" t="s">
        <v>194</v>
      </c>
      <c r="C174" s="566">
        <f>2022!B162</f>
        <v>14.800000000000001</v>
      </c>
      <c r="D174" s="585"/>
      <c r="E174" s="585"/>
      <c r="F174" s="567">
        <f>2022!AN162</f>
        <v>91</v>
      </c>
      <c r="G174" s="586"/>
      <c r="H174" s="586"/>
      <c r="I174" s="566">
        <f>2022!AQ162</f>
        <v>6.1486486486486482</v>
      </c>
      <c r="J174" s="531">
        <f t="shared" si="1413"/>
        <v>9.8901098901098905</v>
      </c>
      <c r="K174" s="568">
        <f>2022!AX162</f>
        <v>9</v>
      </c>
      <c r="L174" s="568"/>
      <c r="M174" s="568">
        <f>2022!BA162</f>
        <v>0</v>
      </c>
      <c r="N174" s="568">
        <f t="shared" si="1412"/>
        <v>9</v>
      </c>
      <c r="O174" s="615">
        <f>2022!BC162</f>
        <v>0</v>
      </c>
      <c r="P174" s="616"/>
      <c r="Q174" s="610">
        <f t="shared" si="1411"/>
        <v>9</v>
      </c>
    </row>
    <row r="175" ht="73.5" customHeight="1">
      <c r="A175" s="574">
        <v>140</v>
      </c>
      <c r="B175" s="64" t="s">
        <v>195</v>
      </c>
      <c r="C175" s="566">
        <f>2022!B163</f>
        <v>8.5999999999999996</v>
      </c>
      <c r="D175" s="585"/>
      <c r="E175" s="585"/>
      <c r="F175" s="567">
        <f>2022!AN163</f>
        <v>87</v>
      </c>
      <c r="G175" s="586"/>
      <c r="H175" s="586"/>
      <c r="I175" s="566">
        <f>2022!AQ163</f>
        <v>10.116279069767442</v>
      </c>
      <c r="J175" s="531">
        <f t="shared" si="1413"/>
        <v>14.942528735632186</v>
      </c>
      <c r="K175" s="568">
        <f>2022!AX163</f>
        <v>13</v>
      </c>
      <c r="L175" s="568"/>
      <c r="M175" s="568">
        <f>2022!BA163</f>
        <v>0</v>
      </c>
      <c r="N175" s="568">
        <f t="shared" si="1412"/>
        <v>13</v>
      </c>
      <c r="O175" s="615">
        <f>2022!BC163</f>
        <v>0</v>
      </c>
      <c r="P175" s="616"/>
      <c r="Q175" s="610">
        <f t="shared" si="1411"/>
        <v>13</v>
      </c>
    </row>
    <row r="176" ht="63" customHeight="1">
      <c r="A176" s="574">
        <v>141</v>
      </c>
      <c r="B176" s="64" t="s">
        <v>196</v>
      </c>
      <c r="C176" s="566">
        <f>2022!B164</f>
        <v>8</v>
      </c>
      <c r="D176" s="585"/>
      <c r="E176" s="585"/>
      <c r="F176" s="567">
        <f>2022!AN164</f>
        <v>44</v>
      </c>
      <c r="G176" s="586"/>
      <c r="H176" s="586"/>
      <c r="I176" s="566">
        <f>2022!AQ164</f>
        <v>5.5</v>
      </c>
      <c r="J176" s="531">
        <f t="shared" si="1413"/>
        <v>6.8181818181818175</v>
      </c>
      <c r="K176" s="568">
        <f>2022!AX164</f>
        <v>3</v>
      </c>
      <c r="L176" s="568"/>
      <c r="M176" s="568">
        <f>2022!BA164</f>
        <v>0</v>
      </c>
      <c r="N176" s="568">
        <f t="shared" si="1412"/>
        <v>3</v>
      </c>
      <c r="O176" s="615">
        <f>2022!BC164</f>
        <v>0</v>
      </c>
      <c r="P176" s="616"/>
      <c r="Q176" s="610">
        <f t="shared" si="1411"/>
        <v>3</v>
      </c>
    </row>
    <row r="177" ht="63.75" customHeight="1">
      <c r="A177" s="574">
        <v>142</v>
      </c>
      <c r="B177" s="64" t="s">
        <v>197</v>
      </c>
      <c r="C177" s="566">
        <f>2022!B165</f>
        <v>30.800000000000001</v>
      </c>
      <c r="D177" s="585"/>
      <c r="E177" s="585"/>
      <c r="F177" s="567">
        <f>2022!AN165</f>
        <v>88</v>
      </c>
      <c r="G177" s="586"/>
      <c r="H177" s="586"/>
      <c r="I177" s="566">
        <f>2022!AQ165</f>
        <v>2.8571428571428572</v>
      </c>
      <c r="J177" s="531">
        <f t="shared" si="1413"/>
        <v>6.8181818181818175</v>
      </c>
      <c r="K177" s="568">
        <f>2022!AX165</f>
        <v>6</v>
      </c>
      <c r="L177" s="568"/>
      <c r="M177" s="568">
        <f>2022!BA165</f>
        <v>0</v>
      </c>
      <c r="N177" s="568">
        <f t="shared" si="1412"/>
        <v>6</v>
      </c>
      <c r="O177" s="615">
        <f>2022!BC165</f>
        <v>0</v>
      </c>
      <c r="P177" s="616"/>
      <c r="Q177" s="610">
        <f t="shared" si="1411"/>
        <v>6</v>
      </c>
    </row>
    <row r="178" ht="63" customHeight="1">
      <c r="A178" s="574">
        <v>143</v>
      </c>
      <c r="B178" s="64" t="s">
        <v>198</v>
      </c>
      <c r="C178" s="566">
        <f>2022!B166</f>
        <v>37.25</v>
      </c>
      <c r="D178" s="585"/>
      <c r="E178" s="585"/>
      <c r="F178" s="567">
        <f>2022!AN166</f>
        <v>97</v>
      </c>
      <c r="G178" s="586"/>
      <c r="H178" s="586"/>
      <c r="I178" s="566">
        <f>2022!AQ166</f>
        <v>2.6040268456375837</v>
      </c>
      <c r="J178" s="531">
        <f t="shared" si="1413"/>
        <v>6.1855670103092786</v>
      </c>
      <c r="K178" s="568">
        <f>2022!AX166</f>
        <v>6</v>
      </c>
      <c r="L178" s="568"/>
      <c r="M178" s="568">
        <f>2022!BA166</f>
        <v>0</v>
      </c>
      <c r="N178" s="568">
        <f t="shared" si="1412"/>
        <v>6</v>
      </c>
      <c r="O178" s="615">
        <f>2022!BC166</f>
        <v>0</v>
      </c>
      <c r="P178" s="616"/>
      <c r="Q178" s="610">
        <f t="shared" si="1411"/>
        <v>6</v>
      </c>
    </row>
    <row r="179" ht="61.5" customHeight="1">
      <c r="A179" s="574">
        <v>144</v>
      </c>
      <c r="B179" s="64" t="s">
        <v>199</v>
      </c>
      <c r="C179" s="566">
        <f>2022!B167</f>
        <v>24.34</v>
      </c>
      <c r="D179" s="585"/>
      <c r="E179" s="585"/>
      <c r="F179" s="567">
        <f>2022!AN167</f>
        <v>82</v>
      </c>
      <c r="G179" s="586"/>
      <c r="H179" s="586"/>
      <c r="I179" s="566">
        <f>2022!AQ167</f>
        <v>3.3689400164338537</v>
      </c>
      <c r="J179" s="531">
        <f t="shared" si="1413"/>
        <v>6.0975609756097562</v>
      </c>
      <c r="K179" s="568">
        <f>2022!AX167</f>
        <v>5</v>
      </c>
      <c r="L179" s="581"/>
      <c r="M179" s="568">
        <f>2022!BA167</f>
        <v>0</v>
      </c>
      <c r="N179" s="568">
        <f t="shared" si="1412"/>
        <v>5</v>
      </c>
      <c r="O179" s="615">
        <f>2022!BC167</f>
        <v>0</v>
      </c>
      <c r="P179" s="616"/>
      <c r="Q179" s="610">
        <f t="shared" si="1411"/>
        <v>5</v>
      </c>
    </row>
    <row r="180" ht="72.75" customHeight="1">
      <c r="A180" s="562">
        <v>145</v>
      </c>
      <c r="B180" s="64" t="s">
        <v>200</v>
      </c>
      <c r="C180" s="566">
        <f>2022!B168</f>
        <v>30.800000000000001</v>
      </c>
      <c r="D180" s="577"/>
      <c r="E180" s="577"/>
      <c r="F180" s="567">
        <f>2022!AN168</f>
        <v>88</v>
      </c>
      <c r="G180" s="578"/>
      <c r="H180" s="578"/>
      <c r="I180" s="566">
        <f>2022!AQ168</f>
        <v>2.8571428571428572</v>
      </c>
      <c r="J180" s="531">
        <f t="shared" si="1413"/>
        <v>6.8181818181818175</v>
      </c>
      <c r="K180" s="568">
        <f>2022!AX168</f>
        <v>6</v>
      </c>
      <c r="L180" s="563"/>
      <c r="M180" s="568">
        <f>2022!BA168</f>
        <v>0</v>
      </c>
      <c r="N180" s="568">
        <f t="shared" si="1412"/>
        <v>6</v>
      </c>
      <c r="O180" s="615">
        <f>2022!BC168</f>
        <v>0</v>
      </c>
      <c r="P180" s="617"/>
      <c r="Q180" s="610">
        <f t="shared" si="1411"/>
        <v>6</v>
      </c>
    </row>
    <row r="181" ht="31.5">
      <c r="A181" s="561">
        <v>146</v>
      </c>
      <c r="B181" s="582" t="s">
        <v>337</v>
      </c>
      <c r="C181" s="566">
        <f>2022!B169</f>
        <v>1020.3</v>
      </c>
      <c r="D181" s="567">
        <f>2022!AL169</f>
        <v>2018.7598876953125</v>
      </c>
      <c r="E181" s="567">
        <f>2022!AM169</f>
        <v>1949</v>
      </c>
      <c r="F181" s="567">
        <f>2022!AN169</f>
        <v>2223</v>
      </c>
      <c r="G181" s="566">
        <f>2022!AO169</f>
        <v>1.8089246305513553</v>
      </c>
      <c r="H181" s="566">
        <f>2022!AP169</f>
        <v>1.9101532607043488</v>
      </c>
      <c r="I181" s="566">
        <f>2022!AQ169</f>
        <v>2.1787709497206706</v>
      </c>
      <c r="J181" s="531">
        <f t="shared" si="1413"/>
        <v>6.972559604138552</v>
      </c>
      <c r="K181" s="568">
        <f>2022!AX169</f>
        <v>155</v>
      </c>
      <c r="L181" s="568"/>
      <c r="M181" s="568">
        <f>2022!BA169</f>
        <v>0</v>
      </c>
      <c r="N181" s="568">
        <f t="shared" si="1412"/>
        <v>155</v>
      </c>
      <c r="O181" s="615">
        <f>2022!BC169</f>
        <v>0</v>
      </c>
      <c r="P181" s="616"/>
      <c r="Q181" s="610">
        <f t="shared" si="1411"/>
        <v>155</v>
      </c>
    </row>
    <row r="182" ht="17.25" customHeight="1">
      <c r="A182" s="562"/>
      <c r="B182" s="122" t="s">
        <v>201</v>
      </c>
      <c r="C182" s="571"/>
      <c r="D182" s="570"/>
      <c r="E182" s="570"/>
      <c r="F182" s="570"/>
      <c r="G182" s="571"/>
      <c r="H182" s="571"/>
      <c r="I182" s="571"/>
      <c r="J182" s="531"/>
      <c r="K182" s="581"/>
      <c r="L182" s="563"/>
      <c r="M182" s="581"/>
      <c r="N182" s="568">
        <f t="shared" si="1412"/>
        <v>0</v>
      </c>
      <c r="O182" s="581"/>
      <c r="P182" s="616"/>
      <c r="Q182" s="610">
        <f t="shared" si="1411"/>
        <v>0</v>
      </c>
    </row>
    <row r="183" ht="47.25" customHeight="1">
      <c r="A183" s="561">
        <v>147</v>
      </c>
      <c r="B183" s="582" t="s">
        <v>202</v>
      </c>
      <c r="C183" s="566">
        <f>2022!B171</f>
        <v>538.20000000000005</v>
      </c>
      <c r="D183" s="567">
        <f>2022!AL171</f>
        <v>7409.60888671875</v>
      </c>
      <c r="E183" s="567">
        <f>2022!AM171</f>
        <v>7724</v>
      </c>
      <c r="F183" s="567">
        <f>2022!AN171</f>
        <v>10321</v>
      </c>
      <c r="G183" s="566">
        <f>2022!AO171</f>
        <v>13.767388923559649</v>
      </c>
      <c r="H183" s="566">
        <f>2022!AP171</f>
        <v>14.351541852118693</v>
      </c>
      <c r="I183" s="566">
        <f>2022!AQ171</f>
        <v>19.176885916016349</v>
      </c>
      <c r="J183" s="531">
        <f t="shared" si="1413"/>
        <v>8.003100474760199</v>
      </c>
      <c r="K183" s="568">
        <f>2022!AX171</f>
        <v>826</v>
      </c>
      <c r="L183" s="568"/>
      <c r="M183" s="568">
        <f>2022!BA171</f>
        <v>0</v>
      </c>
      <c r="N183" s="568">
        <f t="shared" si="1412"/>
        <v>826</v>
      </c>
      <c r="O183" s="615">
        <f>2022!BC171</f>
        <v>0</v>
      </c>
      <c r="P183" s="616"/>
      <c r="Q183" s="610">
        <f t="shared" si="1411"/>
        <v>826</v>
      </c>
    </row>
    <row r="184" ht="15.75">
      <c r="A184" s="561"/>
      <c r="B184" s="122" t="s">
        <v>203</v>
      </c>
      <c r="C184" s="571"/>
      <c r="D184" s="570"/>
      <c r="E184" s="570"/>
      <c r="F184" s="570"/>
      <c r="G184" s="571"/>
      <c r="H184" s="571"/>
      <c r="I184" s="571"/>
      <c r="J184" s="531"/>
      <c r="K184" s="581"/>
      <c r="L184" s="568"/>
      <c r="M184" s="581"/>
      <c r="N184" s="568">
        <f t="shared" si="1412"/>
        <v>0</v>
      </c>
      <c r="O184" s="581"/>
      <c r="P184" s="616"/>
      <c r="Q184" s="610">
        <f t="shared" si="1411"/>
        <v>0</v>
      </c>
    </row>
    <row r="185" ht="47.25">
      <c r="A185" s="561">
        <v>148</v>
      </c>
      <c r="B185" s="582" t="s">
        <v>204</v>
      </c>
      <c r="C185" s="587">
        <f>2022!B173</f>
        <v>133.66200000000001</v>
      </c>
      <c r="D185" s="567">
        <f>2022!AL173</f>
        <v>251.96136474609375</v>
      </c>
      <c r="E185" s="567">
        <f>2022!AM173</f>
        <v>0</v>
      </c>
      <c r="F185" s="567">
        <f>2022!AN173</f>
        <v>0</v>
      </c>
      <c r="G185" s="566">
        <f>2022!AO173</f>
        <v>0.1135370769493277</v>
      </c>
      <c r="H185" s="566">
        <f>2022!AP173</f>
        <v>0</v>
      </c>
      <c r="I185" s="566">
        <f>2022!AQ173</f>
        <v>0</v>
      </c>
      <c r="J185" s="531">
        <f t="shared" si="1413"/>
        <v>0</v>
      </c>
      <c r="K185" s="568">
        <f>2022!AX173</f>
        <v>0</v>
      </c>
      <c r="L185" s="568"/>
      <c r="M185" s="568">
        <f>2022!BA173</f>
        <v>0</v>
      </c>
      <c r="N185" s="568">
        <f t="shared" si="1412"/>
        <v>0</v>
      </c>
      <c r="O185" s="615">
        <f>2022!BC173</f>
        <v>0</v>
      </c>
      <c r="P185" s="616"/>
      <c r="Q185" s="610">
        <f t="shared" si="1411"/>
        <v>0</v>
      </c>
    </row>
    <row r="186" ht="47.25">
      <c r="A186" s="561">
        <v>149</v>
      </c>
      <c r="B186" s="582" t="s">
        <v>205</v>
      </c>
      <c r="C186" s="587">
        <f>2022!B174</f>
        <v>868.12699999999995</v>
      </c>
      <c r="D186" s="567">
        <f>2022!AL174</f>
        <v>0</v>
      </c>
      <c r="E186" s="567">
        <f>2022!AM174</f>
        <v>159</v>
      </c>
      <c r="F186" s="567">
        <f>2022!AN174</f>
        <v>109</v>
      </c>
      <c r="G186" s="566">
        <f>2022!AO174</f>
        <v>0</v>
      </c>
      <c r="H186" s="566">
        <f>2022!AP174</f>
        <v>0.18315292279416029</v>
      </c>
      <c r="I186" s="566">
        <f>2022!AQ174</f>
        <v>0.12555766610184915</v>
      </c>
      <c r="J186" s="531">
        <f t="shared" si="1413"/>
        <v>2.7522935779816518</v>
      </c>
      <c r="K186" s="568">
        <f>2022!AX174</f>
        <v>3</v>
      </c>
      <c r="L186" s="568"/>
      <c r="M186" s="568">
        <f>2022!BA174</f>
        <v>0</v>
      </c>
      <c r="N186" s="568">
        <f t="shared" si="1412"/>
        <v>3</v>
      </c>
      <c r="O186" s="615">
        <f>2022!BC174</f>
        <v>0</v>
      </c>
      <c r="P186" s="616"/>
      <c r="Q186" s="610">
        <f t="shared" si="1411"/>
        <v>3</v>
      </c>
    </row>
    <row r="187" ht="47.25">
      <c r="A187" s="561">
        <v>150</v>
      </c>
      <c r="B187" s="582" t="s">
        <v>206</v>
      </c>
      <c r="C187" s="587">
        <f>2022!B175</f>
        <v>1249.8789999999999</v>
      </c>
      <c r="D187" s="567">
        <f>2022!AL175</f>
        <v>0</v>
      </c>
      <c r="E187" s="567">
        <f>2022!AM175</f>
        <v>0</v>
      </c>
      <c r="F187" s="567">
        <f>2022!AN175</f>
        <v>0</v>
      </c>
      <c r="G187" s="566">
        <f>2022!AO175</f>
        <v>0</v>
      </c>
      <c r="H187" s="566">
        <f>2022!AP175</f>
        <v>0</v>
      </c>
      <c r="I187" s="566">
        <f>2022!AQ175</f>
        <v>0</v>
      </c>
      <c r="J187" s="531">
        <f t="shared" si="1413"/>
        <v>0</v>
      </c>
      <c r="K187" s="568">
        <f>2022!AX175</f>
        <v>0</v>
      </c>
      <c r="L187" s="568"/>
      <c r="M187" s="568">
        <f>2022!BA175</f>
        <v>0</v>
      </c>
      <c r="N187" s="568">
        <f t="shared" si="1412"/>
        <v>0</v>
      </c>
      <c r="O187" s="615">
        <f>2022!BC175</f>
        <v>0</v>
      </c>
      <c r="P187" s="616"/>
      <c r="Q187" s="610">
        <f t="shared" si="1411"/>
        <v>0</v>
      </c>
    </row>
    <row r="188" ht="54.75" customHeight="1">
      <c r="A188" s="561">
        <v>151</v>
      </c>
      <c r="B188" s="582" t="s">
        <v>209</v>
      </c>
      <c r="C188" s="566">
        <f>2022!B176</f>
        <v>387.89999999999998</v>
      </c>
      <c r="D188" s="567">
        <f>2022!AL176</f>
        <v>0</v>
      </c>
      <c r="E188" s="567">
        <f>2022!AM176</f>
        <v>0</v>
      </c>
      <c r="F188" s="567">
        <f>2022!AN176</f>
        <v>0</v>
      </c>
      <c r="G188" s="566">
        <f>2022!AO176</f>
        <v>0</v>
      </c>
      <c r="H188" s="566">
        <f>2022!AP176</f>
        <v>0</v>
      </c>
      <c r="I188" s="566">
        <f>2022!AQ176</f>
        <v>0</v>
      </c>
      <c r="J188" s="531">
        <f t="shared" si="1413"/>
        <v>0</v>
      </c>
      <c r="K188" s="568">
        <f>2022!AX176</f>
        <v>0</v>
      </c>
      <c r="L188" s="568"/>
      <c r="M188" s="568">
        <f>2022!BA176</f>
        <v>0</v>
      </c>
      <c r="N188" s="568">
        <f t="shared" si="1412"/>
        <v>0</v>
      </c>
      <c r="O188" s="615">
        <f>2022!BC176</f>
        <v>0</v>
      </c>
      <c r="P188" s="616"/>
      <c r="Q188" s="610">
        <f t="shared" si="1411"/>
        <v>0</v>
      </c>
    </row>
    <row r="189" ht="31.5">
      <c r="A189" s="561">
        <v>152</v>
      </c>
      <c r="B189" s="582" t="s">
        <v>210</v>
      </c>
      <c r="C189" s="566">
        <f>2022!B177</f>
        <v>1.93400001525878</v>
      </c>
      <c r="D189" s="567">
        <f>2022!AL177</f>
        <v>35.80889892578125</v>
      </c>
      <c r="E189" s="567">
        <f>2022!AM177</f>
        <v>40</v>
      </c>
      <c r="F189" s="567">
        <f>2022!AN177</f>
        <v>45</v>
      </c>
      <c r="G189" s="566">
        <f>2022!AO177</f>
        <v>18.515459484621385</v>
      </c>
      <c r="H189" s="566">
        <f>2022!AP177</f>
        <v>20.682523104658607</v>
      </c>
      <c r="I189" s="566">
        <f>2022!AQ177</f>
        <v>23.267838492741042</v>
      </c>
      <c r="J189" s="531">
        <f t="shared" si="1413"/>
        <v>0</v>
      </c>
      <c r="K189" s="568">
        <f>2022!AX177</f>
        <v>0</v>
      </c>
      <c r="L189" s="568"/>
      <c r="M189" s="568">
        <f>2022!BA177</f>
        <v>0</v>
      </c>
      <c r="N189" s="568">
        <f t="shared" si="1412"/>
        <v>0</v>
      </c>
      <c r="O189" s="615">
        <f>2022!BC177</f>
        <v>0</v>
      </c>
      <c r="P189" s="616"/>
      <c r="Q189" s="610">
        <f t="shared" si="1411"/>
        <v>0</v>
      </c>
    </row>
    <row r="190" ht="47.25">
      <c r="A190" s="561">
        <v>153</v>
      </c>
      <c r="B190" s="582" t="s">
        <v>338</v>
      </c>
      <c r="C190" s="587">
        <f>2022!B178</f>
        <v>103.86014</v>
      </c>
      <c r="D190" s="567">
        <f>2022!AL178</f>
        <v>0</v>
      </c>
      <c r="E190" s="567">
        <f>2022!AM178</f>
        <v>0</v>
      </c>
      <c r="F190" s="567">
        <f>2022!AN178</f>
        <v>124</v>
      </c>
      <c r="G190" s="566">
        <f>2022!AO178</f>
        <v>0</v>
      </c>
      <c r="H190" s="566">
        <f>2022!AP178</f>
        <v>0</v>
      </c>
      <c r="I190" s="566">
        <f>2022!AQ178</f>
        <v>1.1939132760652931</v>
      </c>
      <c r="J190" s="531">
        <f t="shared" si="1413"/>
        <v>4.838709677419355</v>
      </c>
      <c r="K190" s="568">
        <f>2022!AX178</f>
        <v>6</v>
      </c>
      <c r="L190" s="568"/>
      <c r="M190" s="568">
        <f>2022!BA178</f>
        <v>0</v>
      </c>
      <c r="N190" s="568">
        <f t="shared" si="1412"/>
        <v>6</v>
      </c>
      <c r="O190" s="615">
        <f>2022!BC178</f>
        <v>0</v>
      </c>
      <c r="P190" s="616"/>
      <c r="Q190" s="610">
        <f t="shared" ref="Q190:Q253" si="1414">K190-M190-O190</f>
        <v>6</v>
      </c>
    </row>
    <row r="191" ht="47.25">
      <c r="A191" s="561">
        <v>154</v>
      </c>
      <c r="B191" s="582" t="s">
        <v>339</v>
      </c>
      <c r="C191" s="566">
        <f>2022!B179</f>
        <v>385.73099999999999</v>
      </c>
      <c r="D191" s="567">
        <f>2022!AL179</f>
        <v>0</v>
      </c>
      <c r="E191" s="567">
        <f>2022!AM179</f>
        <v>52</v>
      </c>
      <c r="F191" s="567">
        <f>2022!AN179</f>
        <v>0</v>
      </c>
      <c r="G191" s="566">
        <f>2022!AO179</f>
        <v>0</v>
      </c>
      <c r="H191" s="566">
        <f>2022!AP179</f>
        <v>0.13179739257219544</v>
      </c>
      <c r="I191" s="566">
        <f>2022!AQ179</f>
        <v>0</v>
      </c>
      <c r="J191" s="531">
        <f t="shared" si="1413"/>
        <v>0</v>
      </c>
      <c r="K191" s="568">
        <f>2022!AX179</f>
        <v>0</v>
      </c>
      <c r="L191" s="568"/>
      <c r="M191" s="568">
        <f>2022!BA179</f>
        <v>0</v>
      </c>
      <c r="N191" s="568">
        <f t="shared" si="1412"/>
        <v>0</v>
      </c>
      <c r="O191" s="615">
        <f>2022!BC179</f>
        <v>0</v>
      </c>
      <c r="P191" s="616"/>
      <c r="Q191" s="610">
        <f t="shared" si="1414"/>
        <v>0</v>
      </c>
    </row>
    <row r="192" ht="31.5">
      <c r="A192" s="561">
        <v>155</v>
      </c>
      <c r="B192" s="152" t="s">
        <v>444</v>
      </c>
      <c r="C192" s="566">
        <f>2022!B180</f>
        <v>16.981999999999999</v>
      </c>
      <c r="D192" s="575">
        <f>2022!AL180</f>
        <v>0</v>
      </c>
      <c r="E192" s="575">
        <f>2022!AM180</f>
        <v>0</v>
      </c>
      <c r="F192" s="567">
        <f>2022!AN180</f>
        <v>0</v>
      </c>
      <c r="G192" s="576">
        <f>2022!AO180</f>
        <v>0</v>
      </c>
      <c r="H192" s="576">
        <f>2022!AP180</f>
        <v>0</v>
      </c>
      <c r="I192" s="566">
        <f>2022!AQ180</f>
        <v>0</v>
      </c>
      <c r="J192" s="531">
        <f t="shared" si="1413"/>
        <v>0</v>
      </c>
      <c r="K192" s="568">
        <f>2022!AX180</f>
        <v>0</v>
      </c>
      <c r="L192" s="568"/>
      <c r="M192" s="568">
        <f>2022!BA180</f>
        <v>0</v>
      </c>
      <c r="N192" s="568">
        <f t="shared" si="1412"/>
        <v>0</v>
      </c>
      <c r="O192" s="615">
        <f>2022!BC180</f>
        <v>0</v>
      </c>
      <c r="P192" s="616"/>
      <c r="Q192" s="610">
        <f t="shared" si="1414"/>
        <v>0</v>
      </c>
    </row>
    <row r="193" ht="47.25">
      <c r="A193" s="561">
        <v>156</v>
      </c>
      <c r="B193" s="152" t="s">
        <v>445</v>
      </c>
      <c r="C193" s="566">
        <f>2022!B181</f>
        <v>114.56699999999999</v>
      </c>
      <c r="D193" s="585"/>
      <c r="E193" s="585"/>
      <c r="F193" s="567">
        <f>2022!AN181</f>
        <v>0</v>
      </c>
      <c r="G193" s="586"/>
      <c r="H193" s="586"/>
      <c r="I193" s="566">
        <f>2022!AQ181</f>
        <v>0</v>
      </c>
      <c r="J193" s="531">
        <f t="shared" si="1413"/>
        <v>0</v>
      </c>
      <c r="K193" s="568">
        <f>2022!AX181</f>
        <v>0</v>
      </c>
      <c r="L193" s="568"/>
      <c r="M193" s="568">
        <f>2022!BA181</f>
        <v>0</v>
      </c>
      <c r="N193" s="568">
        <f t="shared" si="1412"/>
        <v>0</v>
      </c>
      <c r="O193" s="615">
        <f>2022!BC181</f>
        <v>0</v>
      </c>
      <c r="P193" s="616"/>
      <c r="Q193" s="610">
        <f t="shared" si="1414"/>
        <v>0</v>
      </c>
    </row>
    <row r="194" ht="47.25">
      <c r="A194" s="561">
        <v>157</v>
      </c>
      <c r="B194" s="152" t="s">
        <v>446</v>
      </c>
      <c r="C194" s="566">
        <f>2022!B182</f>
        <v>15.319000000000001</v>
      </c>
      <c r="D194" s="585"/>
      <c r="E194" s="585"/>
      <c r="F194" s="567">
        <f>2022!AN182</f>
        <v>0</v>
      </c>
      <c r="G194" s="586"/>
      <c r="H194" s="586"/>
      <c r="I194" s="566">
        <f>2022!AQ182</f>
        <v>0</v>
      </c>
      <c r="J194" s="531">
        <f t="shared" si="1413"/>
        <v>0</v>
      </c>
      <c r="K194" s="568">
        <f>2022!AX182</f>
        <v>0</v>
      </c>
      <c r="L194" s="568"/>
      <c r="M194" s="568">
        <f>2022!BA182</f>
        <v>0</v>
      </c>
      <c r="N194" s="568">
        <f t="shared" si="1412"/>
        <v>0</v>
      </c>
      <c r="O194" s="615">
        <f>2022!BC182</f>
        <v>0</v>
      </c>
      <c r="P194" s="616"/>
      <c r="Q194" s="610">
        <f t="shared" si="1414"/>
        <v>0</v>
      </c>
    </row>
    <row r="195" ht="47.25">
      <c r="A195" s="561">
        <v>158</v>
      </c>
      <c r="B195" s="152" t="s">
        <v>447</v>
      </c>
      <c r="C195" s="566">
        <f>2022!B183</f>
        <v>8.5980000000000008</v>
      </c>
      <c r="D195" s="585"/>
      <c r="E195" s="585"/>
      <c r="F195" s="567">
        <f>2022!AN183</f>
        <v>0</v>
      </c>
      <c r="G195" s="586"/>
      <c r="H195" s="586"/>
      <c r="I195" s="566">
        <f>2022!AQ183</f>
        <v>0</v>
      </c>
      <c r="J195" s="531">
        <f t="shared" si="1413"/>
        <v>0</v>
      </c>
      <c r="K195" s="568">
        <f>2022!AX183</f>
        <v>0</v>
      </c>
      <c r="L195" s="568"/>
      <c r="M195" s="568">
        <f>2022!BA183</f>
        <v>0</v>
      </c>
      <c r="N195" s="568">
        <f t="shared" si="1412"/>
        <v>0</v>
      </c>
      <c r="O195" s="615">
        <f>2022!BC183</f>
        <v>0</v>
      </c>
      <c r="P195" s="616"/>
      <c r="Q195" s="610">
        <f t="shared" si="1414"/>
        <v>0</v>
      </c>
    </row>
    <row r="196" ht="31.5">
      <c r="A196" s="561">
        <v>159</v>
      </c>
      <c r="B196" s="152" t="s">
        <v>448</v>
      </c>
      <c r="C196" s="566">
        <f>2022!B184</f>
        <v>13.641</v>
      </c>
      <c r="D196" s="577"/>
      <c r="E196" s="577"/>
      <c r="F196" s="567">
        <f>2022!AN184</f>
        <v>0</v>
      </c>
      <c r="G196" s="578"/>
      <c r="H196" s="578"/>
      <c r="I196" s="566">
        <f>2022!AQ184</f>
        <v>0</v>
      </c>
      <c r="J196" s="531">
        <f t="shared" si="1413"/>
        <v>0</v>
      </c>
      <c r="K196" s="568">
        <f>2022!AX184</f>
        <v>0</v>
      </c>
      <c r="L196" s="568"/>
      <c r="M196" s="568">
        <f>2022!BA184</f>
        <v>0</v>
      </c>
      <c r="N196" s="568">
        <f t="shared" si="1412"/>
        <v>0</v>
      </c>
      <c r="O196" s="615">
        <f>2022!BC184</f>
        <v>0</v>
      </c>
      <c r="P196" s="616"/>
      <c r="Q196" s="610">
        <f t="shared" si="1414"/>
        <v>0</v>
      </c>
    </row>
    <row r="197" ht="29.25" customHeight="1">
      <c r="A197" s="561">
        <v>160</v>
      </c>
      <c r="B197" s="582" t="s">
        <v>217</v>
      </c>
      <c r="C197" s="566">
        <f>2022!B185</f>
        <v>52</v>
      </c>
      <c r="D197" s="567">
        <f>2022!AL185</f>
        <v>0</v>
      </c>
      <c r="E197" s="567">
        <f>2022!AM185</f>
        <v>0</v>
      </c>
      <c r="F197" s="567">
        <f>2022!AN185</f>
        <v>0</v>
      </c>
      <c r="G197" s="566">
        <f>2022!AO185</f>
        <v>0</v>
      </c>
      <c r="H197" s="566">
        <f>2022!AP185</f>
        <v>0</v>
      </c>
      <c r="I197" s="566">
        <f>2022!AQ185</f>
        <v>0</v>
      </c>
      <c r="J197" s="531">
        <f t="shared" si="1413"/>
        <v>0</v>
      </c>
      <c r="K197" s="568">
        <f>2022!AX185</f>
        <v>0</v>
      </c>
      <c r="L197" s="568"/>
      <c r="M197" s="568">
        <f>2022!BA185</f>
        <v>0</v>
      </c>
      <c r="N197" s="568">
        <f t="shared" si="1412"/>
        <v>0</v>
      </c>
      <c r="O197" s="615">
        <f>2022!BC185</f>
        <v>0</v>
      </c>
      <c r="P197" s="616"/>
      <c r="Q197" s="610">
        <f t="shared" si="1414"/>
        <v>0</v>
      </c>
    </row>
    <row r="198" ht="37.5" customHeight="1">
      <c r="A198" s="561">
        <v>161</v>
      </c>
      <c r="B198" s="582" t="s">
        <v>222</v>
      </c>
      <c r="C198" s="566">
        <f>2022!B186</f>
        <v>52.700000000000003</v>
      </c>
      <c r="D198" s="567">
        <f>2022!AL186</f>
        <v>0</v>
      </c>
      <c r="E198" s="567">
        <f>2022!AM186</f>
        <v>0</v>
      </c>
      <c r="F198" s="567">
        <f>2022!AN186</f>
        <v>0</v>
      </c>
      <c r="G198" s="566">
        <f>2022!AO186</f>
        <v>0</v>
      </c>
      <c r="H198" s="566">
        <f>2022!AP186</f>
        <v>0</v>
      </c>
      <c r="I198" s="566">
        <f>2022!AQ186</f>
        <v>0</v>
      </c>
      <c r="J198" s="531">
        <f t="shared" si="1413"/>
        <v>0</v>
      </c>
      <c r="K198" s="568">
        <f>2022!AX186</f>
        <v>0</v>
      </c>
      <c r="L198" s="568"/>
      <c r="M198" s="568">
        <f>2022!BA186</f>
        <v>0</v>
      </c>
      <c r="N198" s="568">
        <f t="shared" si="1412"/>
        <v>0</v>
      </c>
      <c r="O198" s="615">
        <f>2022!BC186</f>
        <v>0</v>
      </c>
      <c r="P198" s="616"/>
      <c r="Q198" s="610">
        <f t="shared" si="1414"/>
        <v>0</v>
      </c>
    </row>
    <row r="199" ht="33" customHeight="1">
      <c r="A199" s="562">
        <v>162</v>
      </c>
      <c r="B199" s="582" t="s">
        <v>221</v>
      </c>
      <c r="C199" s="566">
        <f>2022!B187</f>
        <v>34.100000000000001</v>
      </c>
      <c r="D199" s="567">
        <f>2022!AL187</f>
        <v>0</v>
      </c>
      <c r="E199" s="567">
        <f>2022!AM187</f>
        <v>0</v>
      </c>
      <c r="F199" s="567">
        <f>2022!AN187</f>
        <v>0</v>
      </c>
      <c r="G199" s="566">
        <f>2022!AO187</f>
        <v>0</v>
      </c>
      <c r="H199" s="566">
        <f>2022!AP187</f>
        <v>0</v>
      </c>
      <c r="I199" s="566">
        <f>2022!AQ187</f>
        <v>0</v>
      </c>
      <c r="J199" s="531">
        <f t="shared" si="1413"/>
        <v>0</v>
      </c>
      <c r="K199" s="568">
        <f>2022!AX187</f>
        <v>0</v>
      </c>
      <c r="L199" s="563"/>
      <c r="M199" s="568">
        <f>2022!BA187</f>
        <v>0</v>
      </c>
      <c r="N199" s="568">
        <f t="shared" si="1412"/>
        <v>0</v>
      </c>
      <c r="O199" s="615">
        <f>2022!BC187</f>
        <v>0</v>
      </c>
      <c r="P199" s="616"/>
      <c r="Q199" s="610">
        <f t="shared" si="1414"/>
        <v>0</v>
      </c>
    </row>
    <row r="200" ht="33.75" customHeight="1">
      <c r="A200" s="561">
        <v>163</v>
      </c>
      <c r="B200" s="582" t="s">
        <v>218</v>
      </c>
      <c r="C200" s="566">
        <f>2022!B188</f>
        <v>18.399999999999999</v>
      </c>
      <c r="D200" s="567">
        <f>2022!AL188</f>
        <v>0</v>
      </c>
      <c r="E200" s="567">
        <f>2022!AM188</f>
        <v>0</v>
      </c>
      <c r="F200" s="567">
        <f>2022!AN188</f>
        <v>0</v>
      </c>
      <c r="G200" s="566">
        <f>2022!AO188</f>
        <v>0</v>
      </c>
      <c r="H200" s="566">
        <f>2022!AP188</f>
        <v>0</v>
      </c>
      <c r="I200" s="566">
        <f>2022!AQ188</f>
        <v>0</v>
      </c>
      <c r="J200" s="531">
        <f t="shared" si="1413"/>
        <v>0</v>
      </c>
      <c r="K200" s="568">
        <f>2022!AX188</f>
        <v>0</v>
      </c>
      <c r="L200" s="568"/>
      <c r="M200" s="568">
        <f>2022!BA188</f>
        <v>0</v>
      </c>
      <c r="N200" s="568">
        <f t="shared" si="1412"/>
        <v>0</v>
      </c>
      <c r="O200" s="615">
        <f>2022!BC188</f>
        <v>0</v>
      </c>
      <c r="P200" s="616"/>
      <c r="Q200" s="610">
        <f t="shared" si="1414"/>
        <v>0</v>
      </c>
    </row>
    <row r="201" ht="47.25">
      <c r="A201" s="561">
        <v>164</v>
      </c>
      <c r="B201" s="582" t="s">
        <v>220</v>
      </c>
      <c r="C201" s="566">
        <f>2022!B189</f>
        <v>48.5</v>
      </c>
      <c r="D201" s="567">
        <f>2022!AL189</f>
        <v>3.2459249496459961</v>
      </c>
      <c r="E201" s="567">
        <f>2022!AM189</f>
        <v>3</v>
      </c>
      <c r="F201" s="567">
        <f>2022!AN189</f>
        <v>0</v>
      </c>
      <c r="G201" s="566">
        <f>2022!AO189</f>
        <v>6.6945612043888131e-002</v>
      </c>
      <c r="H201" s="566">
        <f>2022!AP189</f>
        <v>6.1873530425762886e-002</v>
      </c>
      <c r="I201" s="566">
        <f>2022!AQ189</f>
        <v>0</v>
      </c>
      <c r="J201" s="531">
        <f t="shared" si="1413"/>
        <v>0</v>
      </c>
      <c r="K201" s="568">
        <f>2022!AX189</f>
        <v>0</v>
      </c>
      <c r="L201" s="568"/>
      <c r="M201" s="568">
        <f>2022!BA189</f>
        <v>0</v>
      </c>
      <c r="N201" s="568">
        <f t="shared" si="1412"/>
        <v>0</v>
      </c>
      <c r="O201" s="615">
        <f>2022!BC189</f>
        <v>0</v>
      </c>
      <c r="P201" s="616"/>
      <c r="Q201" s="610">
        <f t="shared" si="1414"/>
        <v>0</v>
      </c>
    </row>
    <row r="202" ht="47.25">
      <c r="A202" s="562">
        <v>165</v>
      </c>
      <c r="B202" s="582" t="s">
        <v>219</v>
      </c>
      <c r="C202" s="566">
        <f>2022!B190</f>
        <v>45.700000000000003</v>
      </c>
      <c r="D202" s="567">
        <f>2022!AL190</f>
        <v>0</v>
      </c>
      <c r="E202" s="567">
        <f>2022!AM190</f>
        <v>0</v>
      </c>
      <c r="F202" s="567">
        <f>2022!AN190</f>
        <v>0</v>
      </c>
      <c r="G202" s="566">
        <f>2022!AO190</f>
        <v>0</v>
      </c>
      <c r="H202" s="566">
        <f>2022!AP190</f>
        <v>0</v>
      </c>
      <c r="I202" s="566">
        <f>2022!AQ190</f>
        <v>0</v>
      </c>
      <c r="J202" s="531">
        <f t="shared" si="1413"/>
        <v>0</v>
      </c>
      <c r="K202" s="568">
        <f>2022!AX190</f>
        <v>0</v>
      </c>
      <c r="L202" s="563"/>
      <c r="M202" s="568">
        <f>2022!BA190</f>
        <v>0</v>
      </c>
      <c r="N202" s="568">
        <f t="shared" si="1412"/>
        <v>0</v>
      </c>
      <c r="O202" s="615">
        <f>2022!BC190</f>
        <v>0</v>
      </c>
      <c r="P202" s="616"/>
      <c r="Q202" s="610">
        <f t="shared" si="1414"/>
        <v>0</v>
      </c>
    </row>
    <row r="203" ht="47.25">
      <c r="A203" s="561">
        <v>166</v>
      </c>
      <c r="B203" s="582" t="s">
        <v>208</v>
      </c>
      <c r="C203" s="566">
        <f>2022!B191</f>
        <v>85.331000000000003</v>
      </c>
      <c r="D203" s="567">
        <f>2022!AL191</f>
        <v>60.899185180664063</v>
      </c>
      <c r="E203" s="567">
        <f>2022!AM191</f>
        <v>60</v>
      </c>
      <c r="F203" s="567">
        <f>2022!AN191</f>
        <v>69</v>
      </c>
      <c r="G203" s="566">
        <f>2022!AO191</f>
        <v>0.71368183035369026</v>
      </c>
      <c r="H203" s="566">
        <f>2022!AP191</f>
        <v>0.70314421603817068</v>
      </c>
      <c r="I203" s="566">
        <f>2022!AQ191</f>
        <v>0.80861586058993795</v>
      </c>
      <c r="J203" s="531">
        <f t="shared" si="1413"/>
        <v>2.8985507246376812</v>
      </c>
      <c r="K203" s="568">
        <f>2022!AX191</f>
        <v>2</v>
      </c>
      <c r="L203" s="568"/>
      <c r="M203" s="568">
        <f>2022!BA191</f>
        <v>0</v>
      </c>
      <c r="N203" s="568">
        <f t="shared" si="1412"/>
        <v>2</v>
      </c>
      <c r="O203" s="615">
        <f>2022!BC191</f>
        <v>0</v>
      </c>
      <c r="P203" s="616"/>
      <c r="Q203" s="610">
        <f t="shared" si="1414"/>
        <v>2</v>
      </c>
    </row>
    <row r="204" ht="15.75">
      <c r="A204" s="561"/>
      <c r="B204" s="122" t="s">
        <v>223</v>
      </c>
      <c r="C204" s="571"/>
      <c r="D204" s="570"/>
      <c r="E204" s="570"/>
      <c r="F204" s="570"/>
      <c r="G204" s="571"/>
      <c r="H204" s="571"/>
      <c r="I204" s="571"/>
      <c r="J204" s="531"/>
      <c r="K204" s="581"/>
      <c r="L204" s="568"/>
      <c r="M204" s="581"/>
      <c r="N204" s="568">
        <f t="shared" si="1412"/>
        <v>0</v>
      </c>
      <c r="O204" s="581"/>
      <c r="P204" s="616"/>
      <c r="Q204" s="610"/>
    </row>
    <row r="205" ht="46.5" customHeight="1">
      <c r="A205" s="561">
        <v>167</v>
      </c>
      <c r="B205" s="582" t="s">
        <v>224</v>
      </c>
      <c r="C205" s="587">
        <f>2022!B193</f>
        <v>3221.3000000000002</v>
      </c>
      <c r="D205" s="567">
        <f>2022!AL193</f>
        <v>128.38285827636719</v>
      </c>
      <c r="E205" s="567">
        <f>2022!AM193</f>
        <v>0</v>
      </c>
      <c r="F205" s="567">
        <f>2022!AN193</f>
        <v>62</v>
      </c>
      <c r="G205" s="566">
        <f>2022!AO193</f>
        <v>4.0256766594036666e-002</v>
      </c>
      <c r="H205" s="566">
        <f>2022!AP193</f>
        <v>0</v>
      </c>
      <c r="I205" s="566">
        <f>2022!AQ193</f>
        <v>1.9246887902399652e-002</v>
      </c>
      <c r="J205" s="531">
        <f t="shared" si="1413"/>
        <v>1.6129032258064515</v>
      </c>
      <c r="K205" s="568">
        <f>2022!AX193</f>
        <v>1</v>
      </c>
      <c r="L205" s="568"/>
      <c r="M205" s="568">
        <f>2022!BA193</f>
        <v>0</v>
      </c>
      <c r="N205" s="568">
        <f t="shared" si="1412"/>
        <v>1</v>
      </c>
      <c r="O205" s="615">
        <f>2022!BC193</f>
        <v>0</v>
      </c>
      <c r="P205" s="616"/>
      <c r="Q205" s="610">
        <f t="shared" si="1414"/>
        <v>1</v>
      </c>
    </row>
    <row r="206" ht="31.5">
      <c r="A206" s="562">
        <v>168</v>
      </c>
      <c r="B206" s="580" t="s">
        <v>293</v>
      </c>
      <c r="C206" s="566">
        <f>2022!B194</f>
        <v>0</v>
      </c>
      <c r="D206" s="567">
        <f>2022!AL194</f>
        <v>0</v>
      </c>
      <c r="E206" s="567">
        <f>2022!AM194</f>
        <v>0</v>
      </c>
      <c r="F206" s="567">
        <f>2022!AN194</f>
        <v>0</v>
      </c>
      <c r="G206" s="566">
        <f>2022!AO194</f>
        <v>0</v>
      </c>
      <c r="H206" s="566">
        <f>2022!AP194</f>
        <v>0</v>
      </c>
      <c r="I206" s="566">
        <f>2022!AQ194</f>
        <v>0</v>
      </c>
      <c r="J206" s="614"/>
      <c r="K206" s="568">
        <f>2022!AX194</f>
        <v>0</v>
      </c>
      <c r="L206" s="563"/>
      <c r="M206" s="568">
        <f>2022!BA194</f>
        <v>0</v>
      </c>
      <c r="N206" s="568">
        <f t="shared" si="1412"/>
        <v>0</v>
      </c>
      <c r="O206" s="615">
        <f>2022!BC194</f>
        <v>0</v>
      </c>
      <c r="P206" s="616"/>
      <c r="Q206" s="610">
        <f t="shared" si="1414"/>
        <v>0</v>
      </c>
    </row>
    <row r="207" ht="15.75">
      <c r="A207" s="561"/>
      <c r="B207" s="122" t="s">
        <v>225</v>
      </c>
      <c r="C207" s="571"/>
      <c r="D207" s="570"/>
      <c r="E207" s="570"/>
      <c r="F207" s="570"/>
      <c r="G207" s="571"/>
      <c r="H207" s="571"/>
      <c r="I207" s="571"/>
      <c r="J207" s="531"/>
      <c r="K207" s="581"/>
      <c r="L207" s="568"/>
      <c r="M207" s="581"/>
      <c r="N207" s="568">
        <f t="shared" si="1412"/>
        <v>0</v>
      </c>
      <c r="O207" s="581"/>
      <c r="P207" s="616"/>
      <c r="Q207" s="610">
        <f t="shared" si="1414"/>
        <v>0</v>
      </c>
    </row>
    <row r="208" ht="46.5" customHeight="1">
      <c r="A208" s="561">
        <v>169</v>
      </c>
      <c r="B208" s="582" t="s">
        <v>341</v>
      </c>
      <c r="C208" s="566">
        <f>2022!B196</f>
        <v>307.60000000000002</v>
      </c>
      <c r="D208" s="567">
        <f>2022!AL196</f>
        <v>2517.137939453125</v>
      </c>
      <c r="E208" s="567">
        <f>2022!AM196</f>
        <v>2910</v>
      </c>
      <c r="F208" s="567">
        <f>2022!AN196</f>
        <v>2897</v>
      </c>
      <c r="G208" s="566">
        <f>2022!AO196</f>
        <v>7.9430040641633779</v>
      </c>
      <c r="H208" s="566">
        <f>2022!AP196</f>
        <v>9.1811710030033939</v>
      </c>
      <c r="I208" s="566">
        <f>2022!AQ196</f>
        <v>9.4180754226267869</v>
      </c>
      <c r="J208" s="531">
        <f t="shared" si="1413"/>
        <v>6.9036934760096642</v>
      </c>
      <c r="K208" s="568">
        <f>2022!AX196</f>
        <v>200</v>
      </c>
      <c r="L208" s="568"/>
      <c r="M208" s="568">
        <f>2022!BA196</f>
        <v>0</v>
      </c>
      <c r="N208" s="568">
        <f t="shared" si="1412"/>
        <v>200</v>
      </c>
      <c r="O208" s="615">
        <f>2022!BC196</f>
        <v>0</v>
      </c>
      <c r="P208" s="616"/>
      <c r="Q208" s="610">
        <f t="shared" si="1414"/>
        <v>200</v>
      </c>
    </row>
    <row r="209" ht="47.25">
      <c r="A209" s="561">
        <v>170</v>
      </c>
      <c r="B209" s="582" t="s">
        <v>342</v>
      </c>
      <c r="C209" s="587">
        <f>2022!B197</f>
        <v>986.79999999999995</v>
      </c>
      <c r="D209" s="567">
        <f>2022!AL197</f>
        <v>792.53436279296875</v>
      </c>
      <c r="E209" s="567">
        <f>2022!AM197</f>
        <v>892</v>
      </c>
      <c r="F209" s="567">
        <f>2022!AN197</f>
        <v>1184</v>
      </c>
      <c r="G209" s="566">
        <f>2022!AO197</f>
        <v>0.80308529782796401</v>
      </c>
      <c r="H209" s="566">
        <f>2022!AP197</f>
        <v>0.90387511165831214</v>
      </c>
      <c r="I209" s="566">
        <f>2022!AQ197</f>
        <v>1.1998378597486827</v>
      </c>
      <c r="J209" s="531">
        <f t="shared" si="1413"/>
        <v>4.9831081081081079</v>
      </c>
      <c r="K209" s="568">
        <f>2022!AX197</f>
        <v>59</v>
      </c>
      <c r="L209" s="568"/>
      <c r="M209" s="568">
        <f>2022!BA197</f>
        <v>0</v>
      </c>
      <c r="N209" s="568">
        <f t="shared" si="1412"/>
        <v>59</v>
      </c>
      <c r="O209" s="615">
        <f>2022!BC197</f>
        <v>0</v>
      </c>
      <c r="P209" s="616"/>
      <c r="Q209" s="610">
        <f t="shared" si="1414"/>
        <v>59</v>
      </c>
    </row>
    <row r="210" ht="47.25">
      <c r="A210" s="561">
        <v>171</v>
      </c>
      <c r="B210" s="582" t="s">
        <v>343</v>
      </c>
      <c r="C210" s="587">
        <f>2022!B198</f>
        <v>600.10000000000002</v>
      </c>
      <c r="D210" s="567">
        <f>2022!AL198</f>
        <v>309.28237915039063</v>
      </c>
      <c r="E210" s="567">
        <f>2022!AM198</f>
        <v>0</v>
      </c>
      <c r="F210" s="567">
        <f>2022!AN198</f>
        <v>0</v>
      </c>
      <c r="G210" s="566">
        <f>2022!AO198</f>
        <v>0.5153374779058959</v>
      </c>
      <c r="H210" s="566">
        <f>2022!AP198</f>
        <v>0</v>
      </c>
      <c r="I210" s="566">
        <f>2022!AQ198</f>
        <v>0</v>
      </c>
      <c r="J210" s="531">
        <f t="shared" si="1413"/>
        <v>0</v>
      </c>
      <c r="K210" s="568">
        <f>2022!AX198</f>
        <v>0</v>
      </c>
      <c r="L210" s="568"/>
      <c r="M210" s="568">
        <f>2022!BA198</f>
        <v>0</v>
      </c>
      <c r="N210" s="568">
        <f t="shared" si="1412"/>
        <v>0</v>
      </c>
      <c r="O210" s="615">
        <f>2022!BC198</f>
        <v>0</v>
      </c>
      <c r="P210" s="616"/>
      <c r="Q210" s="610">
        <f t="shared" si="1414"/>
        <v>0</v>
      </c>
    </row>
    <row r="211" ht="15.75">
      <c r="A211" s="561"/>
      <c r="B211" s="122" t="s">
        <v>229</v>
      </c>
      <c r="C211" s="571"/>
      <c r="D211" s="570"/>
      <c r="E211" s="570"/>
      <c r="F211" s="570"/>
      <c r="G211" s="571"/>
      <c r="H211" s="571"/>
      <c r="I211" s="571"/>
      <c r="J211" s="531"/>
      <c r="K211" s="581"/>
      <c r="L211" s="568"/>
      <c r="M211" s="581"/>
      <c r="N211" s="568">
        <f t="shared" si="1412"/>
        <v>0</v>
      </c>
      <c r="O211" s="581"/>
      <c r="P211" s="616"/>
      <c r="Q211" s="610">
        <f t="shared" si="1414"/>
        <v>0</v>
      </c>
    </row>
    <row r="212" ht="31.5">
      <c r="A212" s="561">
        <v>172</v>
      </c>
      <c r="B212" s="582" t="s">
        <v>344</v>
      </c>
      <c r="C212" s="566">
        <f>2022!B200</f>
        <v>74.5</v>
      </c>
      <c r="D212" s="567">
        <f>2022!AL200</f>
        <v>301.31326293945313</v>
      </c>
      <c r="E212" s="567">
        <f>2022!AM200</f>
        <v>306</v>
      </c>
      <c r="F212" s="567">
        <f>2022!AN200</f>
        <v>304</v>
      </c>
      <c r="G212" s="566">
        <f>2022!AO200</f>
        <v>4.044473328046351</v>
      </c>
      <c r="H212" s="566">
        <f>2022!AP200</f>
        <v>4.1073825503355703</v>
      </c>
      <c r="I212" s="566">
        <f>2022!AQ200</f>
        <v>4.0805369127516782</v>
      </c>
      <c r="J212" s="531">
        <f t="shared" si="1413"/>
        <v>7.8947368421052628</v>
      </c>
      <c r="K212" s="568">
        <f>2022!AX200</f>
        <v>24</v>
      </c>
      <c r="L212" s="568"/>
      <c r="M212" s="568">
        <f>2022!BA200</f>
        <v>0</v>
      </c>
      <c r="N212" s="568">
        <f t="shared" si="1412"/>
        <v>24</v>
      </c>
      <c r="O212" s="615">
        <f>2022!BC200</f>
        <v>0</v>
      </c>
      <c r="P212" s="616"/>
      <c r="Q212" s="610">
        <f t="shared" si="1414"/>
        <v>24</v>
      </c>
    </row>
    <row r="213" ht="30.75" customHeight="1">
      <c r="A213" s="561">
        <v>173</v>
      </c>
      <c r="B213" s="582" t="s">
        <v>231</v>
      </c>
      <c r="C213" s="566">
        <f>2022!B201</f>
        <v>85.900000000000006</v>
      </c>
      <c r="D213" s="567">
        <f>2022!AL201</f>
        <v>131.12954711914063</v>
      </c>
      <c r="E213" s="567">
        <f>2022!AM201</f>
        <v>175</v>
      </c>
      <c r="F213" s="567">
        <f>2022!AN201</f>
        <v>180</v>
      </c>
      <c r="G213" s="566">
        <f>2022!AO201</f>
        <v>1.4651346046831355</v>
      </c>
      <c r="H213" s="566">
        <f>2022!AP201</f>
        <v>1.9553072625698324</v>
      </c>
      <c r="I213" s="566">
        <f>2022!AQ201</f>
        <v>2.0954598370197903</v>
      </c>
      <c r="J213" s="531">
        <f t="shared" si="1413"/>
        <v>5</v>
      </c>
      <c r="K213" s="568">
        <f>2022!AX201</f>
        <v>9</v>
      </c>
      <c r="L213" s="568"/>
      <c r="M213" s="568">
        <f>2022!BA201</f>
        <v>0</v>
      </c>
      <c r="N213" s="568">
        <f t="shared" si="1412"/>
        <v>9</v>
      </c>
      <c r="O213" s="615">
        <f>2022!BC201</f>
        <v>0</v>
      </c>
      <c r="P213" s="616"/>
      <c r="Q213" s="610">
        <f t="shared" si="1414"/>
        <v>9</v>
      </c>
    </row>
    <row r="214" ht="71.25" customHeight="1">
      <c r="A214" s="574">
        <v>174</v>
      </c>
      <c r="B214" s="152" t="s">
        <v>449</v>
      </c>
      <c r="C214" s="566">
        <f>2022!B202</f>
        <v>145.69999999999999</v>
      </c>
      <c r="D214" s="575">
        <f>2022!AL202</f>
        <v>3352.3271484375</v>
      </c>
      <c r="E214" s="575">
        <f>2022!AM202</f>
        <v>3641</v>
      </c>
      <c r="F214" s="567">
        <f>2022!AN202</f>
        <v>3239</v>
      </c>
      <c r="G214" s="576">
        <f>2022!AO202</f>
        <v>15.086980037219906</v>
      </c>
      <c r="H214" s="576">
        <f>2022!AP202</f>
        <v>16.386137713653937</v>
      </c>
      <c r="I214" s="566">
        <f>2022!AQ202</f>
        <v>22.230610844200413</v>
      </c>
      <c r="J214" s="531">
        <f t="shared" si="1413"/>
        <v>19.759184933621487</v>
      </c>
      <c r="K214" s="568">
        <f>2022!AX202</f>
        <v>640</v>
      </c>
      <c r="L214" s="581"/>
      <c r="M214" s="568">
        <f>2022!BA202</f>
        <v>0</v>
      </c>
      <c r="N214" s="568">
        <f t="shared" si="1412"/>
        <v>640</v>
      </c>
      <c r="O214" s="615">
        <f>2022!BC202</f>
        <v>0</v>
      </c>
      <c r="P214" s="616"/>
      <c r="Q214" s="610">
        <f t="shared" si="1414"/>
        <v>640</v>
      </c>
    </row>
    <row r="215" ht="63">
      <c r="A215" s="562">
        <v>175</v>
      </c>
      <c r="B215" s="152" t="s">
        <v>450</v>
      </c>
      <c r="C215" s="566">
        <f>2022!B203</f>
        <v>76.5</v>
      </c>
      <c r="D215" s="577"/>
      <c r="E215" s="577"/>
      <c r="F215" s="567">
        <f>2022!AN203</f>
        <v>1280</v>
      </c>
      <c r="G215" s="578"/>
      <c r="H215" s="578"/>
      <c r="I215" s="566">
        <f>2022!AQ203</f>
        <v>16.732026143790851</v>
      </c>
      <c r="J215" s="531">
        <f t="shared" si="1413"/>
        <v>25</v>
      </c>
      <c r="K215" s="568">
        <f>2022!AX203</f>
        <v>320</v>
      </c>
      <c r="L215" s="563"/>
      <c r="M215" s="568">
        <f>2022!BA203</f>
        <v>0</v>
      </c>
      <c r="N215" s="568">
        <f t="shared" si="1412"/>
        <v>320</v>
      </c>
      <c r="O215" s="615">
        <f>2022!BC203</f>
        <v>0</v>
      </c>
      <c r="P215" s="616"/>
      <c r="Q215" s="610">
        <f t="shared" si="1414"/>
        <v>320</v>
      </c>
    </row>
    <row r="216" ht="31.5">
      <c r="A216" s="561">
        <v>176</v>
      </c>
      <c r="B216" s="582" t="s">
        <v>346</v>
      </c>
      <c r="C216" s="566">
        <f>2022!B204</f>
        <v>161</v>
      </c>
      <c r="D216" s="567">
        <f>2022!AL204</f>
        <v>97.351898193359375</v>
      </c>
      <c r="E216" s="567">
        <f>2022!AM204</f>
        <v>837</v>
      </c>
      <c r="F216" s="567">
        <f>2022!AN204</f>
        <v>20</v>
      </c>
      <c r="G216" s="566">
        <f>2022!AO204</f>
        <v>0.55353837736716993</v>
      </c>
      <c r="H216" s="566">
        <f>2022!AP204</f>
        <v>5.6838241511198202</v>
      </c>
      <c r="I216" s="566">
        <f>2022!AQ204</f>
        <v>0.12422360248447205</v>
      </c>
      <c r="J216" s="531">
        <f t="shared" si="1413"/>
        <v>0</v>
      </c>
      <c r="K216" s="568">
        <f>2022!AX204</f>
        <v>0</v>
      </c>
      <c r="L216" s="568"/>
      <c r="M216" s="568">
        <f>2022!BA204</f>
        <v>0</v>
      </c>
      <c r="N216" s="568">
        <f t="shared" si="1412"/>
        <v>0</v>
      </c>
      <c r="O216" s="615">
        <f>2022!BC204</f>
        <v>0</v>
      </c>
      <c r="P216" s="616"/>
      <c r="Q216" s="610">
        <f t="shared" si="1414"/>
        <v>0</v>
      </c>
    </row>
    <row r="217" ht="47.25">
      <c r="A217" s="561">
        <v>177</v>
      </c>
      <c r="B217" s="582" t="s">
        <v>347</v>
      </c>
      <c r="C217" s="566">
        <f>2022!B205</f>
        <v>121.011</v>
      </c>
      <c r="D217" s="567">
        <f>2022!AL205</f>
        <v>846.1856689453125</v>
      </c>
      <c r="E217" s="567">
        <f>2022!AM205</f>
        <v>799</v>
      </c>
      <c r="F217" s="567">
        <f>2022!AN205</f>
        <v>1028</v>
      </c>
      <c r="G217" s="566">
        <f>2022!AO205</f>
        <v>6.9698839798538623</v>
      </c>
      <c r="H217" s="566">
        <f>2022!AP205</f>
        <v>6.3487268237720995</v>
      </c>
      <c r="I217" s="566">
        <f>2022!AQ205</f>
        <v>8.4950954871871147</v>
      </c>
      <c r="J217" s="531">
        <f t="shared" si="1413"/>
        <v>9.7276264591439698</v>
      </c>
      <c r="K217" s="568">
        <f>2022!AX205</f>
        <v>100</v>
      </c>
      <c r="L217" s="568"/>
      <c r="M217" s="568">
        <f>2022!BA205</f>
        <v>0</v>
      </c>
      <c r="N217" s="568">
        <f t="shared" si="1412"/>
        <v>100</v>
      </c>
      <c r="O217" s="615">
        <f>2022!BC205</f>
        <v>0</v>
      </c>
      <c r="P217" s="616"/>
      <c r="Q217" s="610">
        <f t="shared" si="1414"/>
        <v>100</v>
      </c>
    </row>
    <row r="218" ht="31.5">
      <c r="A218" s="561">
        <v>178</v>
      </c>
      <c r="B218" s="582" t="s">
        <v>234</v>
      </c>
      <c r="C218" s="566">
        <f>2022!B206</f>
        <v>23.507999999999999</v>
      </c>
      <c r="D218" s="567">
        <f>2022!AL206</f>
        <v>82.78912353515625</v>
      </c>
      <c r="E218" s="567">
        <f>2022!AM206</f>
        <v>82</v>
      </c>
      <c r="F218" s="567">
        <f>2022!AN206</f>
        <v>86</v>
      </c>
      <c r="G218" s="566">
        <f>2022!AO206</f>
        <v>3.5109891349882725</v>
      </c>
      <c r="H218" s="566">
        <f>2022!AP206</f>
        <v>3.4775233361032218</v>
      </c>
      <c r="I218" s="566">
        <f>2022!AQ206</f>
        <v>3.6583290794623107</v>
      </c>
      <c r="J218" s="531">
        <f t="shared" si="1413"/>
        <v>6.9767441860465116</v>
      </c>
      <c r="K218" s="568">
        <f>2022!AX206</f>
        <v>6</v>
      </c>
      <c r="L218" s="568"/>
      <c r="M218" s="568">
        <f>2022!BA206</f>
        <v>0</v>
      </c>
      <c r="N218" s="568">
        <f t="shared" si="1412"/>
        <v>6</v>
      </c>
      <c r="O218" s="615">
        <f>2022!BC206</f>
        <v>0</v>
      </c>
      <c r="P218" s="616"/>
      <c r="Q218" s="610">
        <f t="shared" si="1414"/>
        <v>6</v>
      </c>
    </row>
    <row r="219" ht="31.5">
      <c r="A219" s="562">
        <v>179</v>
      </c>
      <c r="B219" s="582" t="s">
        <v>337</v>
      </c>
      <c r="C219" s="566">
        <f>2022!B207</f>
        <v>182.59999999999999</v>
      </c>
      <c r="D219" s="567">
        <f>2022!AL207</f>
        <v>870.64825439453125</v>
      </c>
      <c r="E219" s="567">
        <f>2022!AM207</f>
        <v>718</v>
      </c>
      <c r="F219" s="567">
        <f>2022!AN207</f>
        <v>778</v>
      </c>
      <c r="G219" s="566">
        <f>2022!AO207</f>
        <v>4.7683239600013971</v>
      </c>
      <c r="H219" s="566">
        <f>2022!AP207</f>
        <v>3.9323074341450241</v>
      </c>
      <c r="I219" s="566">
        <f>2022!AQ207</f>
        <v>4.2606790799561889</v>
      </c>
      <c r="J219" s="531">
        <f t="shared" si="1413"/>
        <v>3.8560411311053984</v>
      </c>
      <c r="K219" s="568">
        <f>2022!AX207</f>
        <v>30</v>
      </c>
      <c r="L219" s="563"/>
      <c r="M219" s="568">
        <f>2022!BA207</f>
        <v>0</v>
      </c>
      <c r="N219" s="568">
        <f t="shared" si="1412"/>
        <v>30</v>
      </c>
      <c r="O219" s="615">
        <f>2022!BC207</f>
        <v>0</v>
      </c>
      <c r="P219" s="616"/>
      <c r="Q219" s="610">
        <f t="shared" si="1414"/>
        <v>30</v>
      </c>
    </row>
    <row r="220" ht="15.75">
      <c r="A220" s="561"/>
      <c r="B220" s="122" t="s">
        <v>239</v>
      </c>
      <c r="C220" s="571"/>
      <c r="D220" s="570"/>
      <c r="E220" s="570"/>
      <c r="F220" s="570"/>
      <c r="G220" s="571"/>
      <c r="H220" s="571"/>
      <c r="I220" s="571"/>
      <c r="J220" s="531"/>
      <c r="K220" s="581"/>
      <c r="L220" s="568"/>
      <c r="M220" s="581"/>
      <c r="N220" s="568">
        <f t="shared" si="1412"/>
        <v>0</v>
      </c>
      <c r="O220" s="581"/>
      <c r="P220" s="616"/>
      <c r="Q220" s="610">
        <f t="shared" si="1414"/>
        <v>0</v>
      </c>
    </row>
    <row r="221" ht="31.5">
      <c r="A221" s="561">
        <v>180</v>
      </c>
      <c r="B221" s="582" t="s">
        <v>348</v>
      </c>
      <c r="C221" s="566">
        <f>2022!B209</f>
        <v>397</v>
      </c>
      <c r="D221" s="567">
        <f>2022!AL209</f>
        <v>289.70272827148438</v>
      </c>
      <c r="E221" s="567">
        <f>2022!AM209</f>
        <v>326</v>
      </c>
      <c r="F221" s="567">
        <f>2022!AN209</f>
        <v>353</v>
      </c>
      <c r="G221" s="566">
        <f>2022!AO209</f>
        <v>0.72972979413472139</v>
      </c>
      <c r="H221" s="566">
        <f>2022!AP209</f>
        <v>0.82115875329918486</v>
      </c>
      <c r="I221" s="566">
        <f>2022!AQ209</f>
        <v>0.88916876574307302</v>
      </c>
      <c r="J221" s="531">
        <f t="shared" si="1413"/>
        <v>2.8328611898017</v>
      </c>
      <c r="K221" s="568">
        <f>2022!AX209</f>
        <v>10</v>
      </c>
      <c r="L221" s="568"/>
      <c r="M221" s="568">
        <f>2022!BA209</f>
        <v>0</v>
      </c>
      <c r="N221" s="568">
        <f t="shared" si="1412"/>
        <v>10</v>
      </c>
      <c r="O221" s="615">
        <f>2022!BC209</f>
        <v>0</v>
      </c>
      <c r="P221" s="616"/>
      <c r="Q221" s="610">
        <f t="shared" si="1414"/>
        <v>10</v>
      </c>
    </row>
    <row r="222" ht="47.25">
      <c r="A222" s="574">
        <v>181</v>
      </c>
      <c r="B222" s="152" t="s">
        <v>451</v>
      </c>
      <c r="C222" s="566">
        <f>2022!B210</f>
        <v>283.50999999999999</v>
      </c>
      <c r="D222" s="575">
        <f>2022!AL210</f>
        <v>988.18450927734375</v>
      </c>
      <c r="E222" s="575">
        <f>2022!AM210</f>
        <v>1210</v>
      </c>
      <c r="F222" s="567">
        <f>2022!AN210</f>
        <v>230</v>
      </c>
      <c r="G222" s="576">
        <f>2022!AO210</f>
        <v>0.54895781385985642</v>
      </c>
      <c r="H222" s="576">
        <f>2022!AP210</f>
        <v>0.70752854737700754</v>
      </c>
      <c r="I222" s="566">
        <f>2022!AQ210</f>
        <v>0.81125886212126563</v>
      </c>
      <c r="J222" s="531">
        <f t="shared" si="1413"/>
        <v>2.6086956521739131</v>
      </c>
      <c r="K222" s="568">
        <f>2022!AX210</f>
        <v>6</v>
      </c>
      <c r="L222" s="581"/>
      <c r="M222" s="568">
        <f>2022!BA210</f>
        <v>0</v>
      </c>
      <c r="N222" s="568">
        <f t="shared" si="1412"/>
        <v>4</v>
      </c>
      <c r="O222" s="615">
        <f>2022!BC210</f>
        <v>2</v>
      </c>
      <c r="P222" s="616"/>
      <c r="Q222" s="610">
        <f t="shared" si="1414"/>
        <v>4</v>
      </c>
    </row>
    <row r="223" ht="47.25">
      <c r="A223" s="574">
        <v>182</v>
      </c>
      <c r="B223" s="152" t="s">
        <v>452</v>
      </c>
      <c r="C223" s="566">
        <f>2022!B211</f>
        <v>17.289999999999999</v>
      </c>
      <c r="D223" s="585"/>
      <c r="E223" s="585"/>
      <c r="F223" s="567">
        <f>2022!AN211</f>
        <v>13</v>
      </c>
      <c r="G223" s="586"/>
      <c r="H223" s="586"/>
      <c r="I223" s="566">
        <f>2022!AQ211</f>
        <v>0.75187969924812037</v>
      </c>
      <c r="J223" s="531">
        <f t="shared" si="1413"/>
        <v>0</v>
      </c>
      <c r="K223" s="568">
        <f>2022!AX211</f>
        <v>0</v>
      </c>
      <c r="L223" s="581"/>
      <c r="M223" s="568">
        <f>2022!BA211</f>
        <v>0</v>
      </c>
      <c r="N223" s="568">
        <f t="shared" si="1412"/>
        <v>0</v>
      </c>
      <c r="O223" s="615">
        <f>2022!BC211</f>
        <v>0</v>
      </c>
      <c r="P223" s="616"/>
      <c r="Q223" s="610">
        <f t="shared" si="1414"/>
        <v>0</v>
      </c>
    </row>
    <row r="224" ht="47.25">
      <c r="A224" s="562">
        <v>183</v>
      </c>
      <c r="B224" s="152" t="s">
        <v>453</v>
      </c>
      <c r="C224" s="566">
        <f>2022!B212</f>
        <v>21.34</v>
      </c>
      <c r="D224" s="577"/>
      <c r="E224" s="577"/>
      <c r="F224" s="567">
        <f>2022!AN212</f>
        <v>18</v>
      </c>
      <c r="G224" s="578"/>
      <c r="H224" s="578"/>
      <c r="I224" s="566">
        <f>2022!AQ212</f>
        <v>0.8434864104967198</v>
      </c>
      <c r="J224" s="531">
        <f t="shared" si="1413"/>
        <v>0</v>
      </c>
      <c r="K224" s="568">
        <f>2022!AX212</f>
        <v>0</v>
      </c>
      <c r="L224" s="563"/>
      <c r="M224" s="568">
        <f>2022!BA212</f>
        <v>0</v>
      </c>
      <c r="N224" s="568">
        <f t="shared" si="1412"/>
        <v>0</v>
      </c>
      <c r="O224" s="615">
        <f>2022!BC212</f>
        <v>0</v>
      </c>
      <c r="P224" s="616"/>
      <c r="Q224" s="610">
        <f t="shared" si="1414"/>
        <v>0</v>
      </c>
    </row>
    <row r="225" ht="58.5" customHeight="1">
      <c r="A225" s="561">
        <v>184</v>
      </c>
      <c r="B225" s="583" t="s">
        <v>355</v>
      </c>
      <c r="C225" s="566">
        <f>2022!B213</f>
        <v>398.80799999999999</v>
      </c>
      <c r="D225" s="567">
        <f>2022!AL213</f>
        <v>717.786376953125</v>
      </c>
      <c r="E225" s="567">
        <f>2022!AM213</f>
        <v>879</v>
      </c>
      <c r="F225" s="567">
        <f>2022!AN213</f>
        <v>876</v>
      </c>
      <c r="G225" s="566">
        <f>2022!AO213</f>
        <v>2.0508180410489292</v>
      </c>
      <c r="H225" s="566">
        <f>2022!AP213</f>
        <v>2.5114285714285716</v>
      </c>
      <c r="I225" s="566">
        <f>2022!AQ213</f>
        <v>2.1965457062044895</v>
      </c>
      <c r="J225" s="531">
        <f t="shared" si="1413"/>
        <v>1.1415525114155249</v>
      </c>
      <c r="K225" s="568">
        <f>2022!AX213</f>
        <v>10</v>
      </c>
      <c r="L225" s="568"/>
      <c r="M225" s="568">
        <f>2022!BA213</f>
        <v>0</v>
      </c>
      <c r="N225" s="568">
        <f t="shared" si="1412"/>
        <v>10</v>
      </c>
      <c r="O225" s="615">
        <f>2022!BC213</f>
        <v>0</v>
      </c>
      <c r="P225" s="616"/>
      <c r="Q225" s="610">
        <f t="shared" si="1414"/>
        <v>10</v>
      </c>
    </row>
    <row r="226" ht="58.5" customHeight="1">
      <c r="A226" s="574">
        <v>185</v>
      </c>
      <c r="B226" s="165" t="s">
        <v>454</v>
      </c>
      <c r="C226" s="566">
        <f>2022!B214</f>
        <v>379.44299999999998</v>
      </c>
      <c r="D226" s="567">
        <f>2022!AL214</f>
        <v>0</v>
      </c>
      <c r="E226" s="567">
        <f>2022!AM214</f>
        <v>0</v>
      </c>
      <c r="F226" s="567">
        <f>2022!AN214</f>
        <v>326</v>
      </c>
      <c r="G226" s="566">
        <f>2022!AO214</f>
        <v>0</v>
      </c>
      <c r="H226" s="566">
        <f>2022!AP214</f>
        <v>0</v>
      </c>
      <c r="I226" s="566">
        <f>2022!AQ214</f>
        <v>0.8591540758427485</v>
      </c>
      <c r="J226" s="531">
        <f t="shared" si="1413"/>
        <v>2.7607361963190185</v>
      </c>
      <c r="K226" s="568">
        <f>2022!AX214</f>
        <v>9</v>
      </c>
      <c r="L226" s="581"/>
      <c r="M226" s="568">
        <f>2022!BA214</f>
        <v>0</v>
      </c>
      <c r="N226" s="568">
        <f t="shared" si="1412"/>
        <v>9</v>
      </c>
      <c r="O226" s="615">
        <f>2022!BC214</f>
        <v>0</v>
      </c>
      <c r="P226" s="616"/>
      <c r="Q226" s="610">
        <f t="shared" si="1414"/>
        <v>9</v>
      </c>
    </row>
    <row r="227" ht="58.5" customHeight="1">
      <c r="A227" s="574">
        <v>186</v>
      </c>
      <c r="B227" s="165" t="s">
        <v>455</v>
      </c>
      <c r="C227" s="566">
        <f>2022!B215</f>
        <v>349.32100000000003</v>
      </c>
      <c r="D227" s="567">
        <f>2022!AL215</f>
        <v>0</v>
      </c>
      <c r="E227" s="567">
        <f>2022!AM215</f>
        <v>0</v>
      </c>
      <c r="F227" s="567">
        <f>2022!AN215</f>
        <v>318</v>
      </c>
      <c r="G227" s="566">
        <f>2022!AO215</f>
        <v>0</v>
      </c>
      <c r="H227" s="566">
        <f>2022!AP215</f>
        <v>0</v>
      </c>
      <c r="I227" s="566">
        <f>2022!AQ215</f>
        <v>0.91033748328900921</v>
      </c>
      <c r="J227" s="531">
        <f t="shared" si="1413"/>
        <v>2.8301886792452833</v>
      </c>
      <c r="K227" s="568">
        <f>2022!AX215</f>
        <v>9</v>
      </c>
      <c r="L227" s="581"/>
      <c r="M227" s="568">
        <f>2022!BA215</f>
        <v>0</v>
      </c>
      <c r="N227" s="568">
        <f t="shared" si="1412"/>
        <v>9</v>
      </c>
      <c r="O227" s="615">
        <f>2022!BC215</f>
        <v>0</v>
      </c>
      <c r="P227" s="616"/>
      <c r="Q227" s="610">
        <f t="shared" si="1414"/>
        <v>9</v>
      </c>
    </row>
    <row r="228" ht="58.5" customHeight="1">
      <c r="A228" s="574">
        <v>187</v>
      </c>
      <c r="B228" s="165" t="s">
        <v>456</v>
      </c>
      <c r="C228" s="566">
        <f>2022!B216</f>
        <v>144.42500000000001</v>
      </c>
      <c r="D228" s="567">
        <f>2022!AL216</f>
        <v>0</v>
      </c>
      <c r="E228" s="567">
        <f>2022!AM216</f>
        <v>0</v>
      </c>
      <c r="F228" s="567">
        <f>2022!AN216</f>
        <v>130</v>
      </c>
      <c r="G228" s="566">
        <f>2022!AO216</f>
        <v>0</v>
      </c>
      <c r="H228" s="566">
        <f>2022!AP216</f>
        <v>0</v>
      </c>
      <c r="I228" s="566">
        <f>2022!AQ216</f>
        <v>0.90012117015752113</v>
      </c>
      <c r="J228" s="531">
        <f t="shared" si="1413"/>
        <v>2.3076923076923079</v>
      </c>
      <c r="K228" s="568">
        <f>2022!AX216</f>
        <v>3</v>
      </c>
      <c r="L228" s="581"/>
      <c r="M228" s="568">
        <f>2022!BA216</f>
        <v>0</v>
      </c>
      <c r="N228" s="568">
        <f t="shared" si="1412"/>
        <v>3</v>
      </c>
      <c r="O228" s="615">
        <f>2022!BC216</f>
        <v>0</v>
      </c>
      <c r="P228" s="616"/>
      <c r="Q228" s="610">
        <f t="shared" si="1414"/>
        <v>3</v>
      </c>
    </row>
    <row r="229" ht="58.5" customHeight="1">
      <c r="A229" s="574">
        <v>188</v>
      </c>
      <c r="B229" s="165" t="s">
        <v>457</v>
      </c>
      <c r="C229" s="566">
        <f>2022!B217</f>
        <v>289.97000000000003</v>
      </c>
      <c r="D229" s="567">
        <f>2022!AL217</f>
        <v>0</v>
      </c>
      <c r="E229" s="567">
        <f>2022!AM217</f>
        <v>0</v>
      </c>
      <c r="F229" s="567">
        <f>2022!AN217</f>
        <v>267</v>
      </c>
      <c r="G229" s="566">
        <f>2022!AO217</f>
        <v>0</v>
      </c>
      <c r="H229" s="566">
        <f>2022!AP217</f>
        <v>0</v>
      </c>
      <c r="I229" s="566">
        <f>2022!AQ217</f>
        <v>0.92078490878366714</v>
      </c>
      <c r="J229" s="531">
        <f t="shared" si="1413"/>
        <v>2.9962546816479403</v>
      </c>
      <c r="K229" s="568">
        <f>2022!AX217</f>
        <v>8</v>
      </c>
      <c r="L229" s="581"/>
      <c r="M229" s="568">
        <f>2022!BA217</f>
        <v>0</v>
      </c>
      <c r="N229" s="568">
        <f t="shared" si="1412"/>
        <v>8</v>
      </c>
      <c r="O229" s="615">
        <f>2022!BC217</f>
        <v>0</v>
      </c>
      <c r="P229" s="616"/>
      <c r="Q229" s="610">
        <f t="shared" si="1414"/>
        <v>8</v>
      </c>
    </row>
    <row r="230" ht="58.5" customHeight="1">
      <c r="A230" s="574">
        <v>189</v>
      </c>
      <c r="B230" s="165" t="s">
        <v>458</v>
      </c>
      <c r="C230" s="566">
        <f>2022!B218</f>
        <v>246.11000000000001</v>
      </c>
      <c r="D230" s="567">
        <f>2022!AL218</f>
        <v>0</v>
      </c>
      <c r="E230" s="567">
        <f>2022!AM218</f>
        <v>0</v>
      </c>
      <c r="F230" s="567">
        <f>2022!AN218</f>
        <v>361</v>
      </c>
      <c r="G230" s="566">
        <f>2022!AO218</f>
        <v>0</v>
      </c>
      <c r="H230" s="566">
        <f>2022!AP218</f>
        <v>0</v>
      </c>
      <c r="I230" s="566">
        <f>2022!AQ218</f>
        <v>1.4668237779854536</v>
      </c>
      <c r="J230" s="531">
        <f t="shared" si="1413"/>
        <v>4.986149584487535</v>
      </c>
      <c r="K230" s="568">
        <f>2022!AX218</f>
        <v>18</v>
      </c>
      <c r="L230" s="581"/>
      <c r="M230" s="568">
        <f>2022!BA218</f>
        <v>0</v>
      </c>
      <c r="N230" s="568">
        <f t="shared" ref="N230:N272" si="1415">K230-M230-O230</f>
        <v>18</v>
      </c>
      <c r="O230" s="615">
        <f>2022!BC218</f>
        <v>0</v>
      </c>
      <c r="P230" s="616"/>
      <c r="Q230" s="610">
        <f t="shared" si="1414"/>
        <v>18</v>
      </c>
    </row>
    <row r="231" ht="47.25">
      <c r="A231" s="562">
        <v>190</v>
      </c>
      <c r="B231" s="599" t="s">
        <v>240</v>
      </c>
      <c r="C231" s="566">
        <f>2022!B219</f>
        <v>89.932000000000002</v>
      </c>
      <c r="D231" s="567">
        <f>2022!AL219</f>
        <v>0</v>
      </c>
      <c r="E231" s="567">
        <f>2022!AM219</f>
        <v>107</v>
      </c>
      <c r="F231" s="567">
        <f>2022!AN219</f>
        <v>108</v>
      </c>
      <c r="G231" s="566">
        <f>2022!AO219</f>
        <v>0</v>
      </c>
      <c r="H231" s="566">
        <f>2022!AP219</f>
        <v>1.1897921904549251</v>
      </c>
      <c r="I231" s="566">
        <f>2022!AQ219</f>
        <v>1.2009073522216787</v>
      </c>
      <c r="J231" s="531">
        <f t="shared" si="1413"/>
        <v>4.6296296296296298</v>
      </c>
      <c r="K231" s="568">
        <f>2022!AX219</f>
        <v>5</v>
      </c>
      <c r="L231" s="563"/>
      <c r="M231" s="568">
        <f>2022!BA219</f>
        <v>0</v>
      </c>
      <c r="N231" s="568">
        <f t="shared" si="1415"/>
        <v>5</v>
      </c>
      <c r="O231" s="615">
        <f>2022!BC219</f>
        <v>0</v>
      </c>
      <c r="P231" s="616"/>
      <c r="Q231" s="610">
        <f t="shared" si="1414"/>
        <v>5</v>
      </c>
    </row>
    <row r="232" ht="15.75">
      <c r="A232" s="561"/>
      <c r="B232" s="122" t="s">
        <v>251</v>
      </c>
      <c r="C232" s="571"/>
      <c r="D232" s="570"/>
      <c r="E232" s="570"/>
      <c r="F232" s="570"/>
      <c r="G232" s="571"/>
      <c r="H232" s="571"/>
      <c r="I232" s="571"/>
      <c r="J232" s="531"/>
      <c r="K232" s="581"/>
      <c r="L232" s="568"/>
      <c r="M232" s="581"/>
      <c r="N232" s="568">
        <f t="shared" si="1415"/>
        <v>0</v>
      </c>
      <c r="O232" s="581"/>
      <c r="P232" s="616"/>
      <c r="Q232" s="610">
        <f t="shared" si="1414"/>
        <v>0</v>
      </c>
    </row>
    <row r="233" ht="47.25" customHeight="1">
      <c r="A233" s="561">
        <v>191</v>
      </c>
      <c r="B233" s="582" t="s">
        <v>356</v>
      </c>
      <c r="C233" s="566">
        <f>2022!B221</f>
        <v>144.40000000000001</v>
      </c>
      <c r="D233" s="567">
        <f>2022!AL221</f>
        <v>2206.42626953125</v>
      </c>
      <c r="E233" s="567">
        <f>2022!AM221</f>
        <v>2624</v>
      </c>
      <c r="F233" s="567">
        <f>2022!AN221</f>
        <v>2436</v>
      </c>
      <c r="G233" s="566">
        <f>2022!AO221</f>
        <v>15.279959346530775</v>
      </c>
      <c r="H233" s="566">
        <f>2022!AP221</f>
        <v>18.171744000226557</v>
      </c>
      <c r="I233" s="566">
        <f>2022!AQ221</f>
        <v>16.869806094182824</v>
      </c>
      <c r="J233" s="531">
        <f t="shared" ref="J232:J272" si="1416">IF(K233&gt;0,K233/F233*100,0)</f>
        <v>15.9688013136289</v>
      </c>
      <c r="K233" s="568">
        <f>2022!AX221</f>
        <v>389</v>
      </c>
      <c r="L233" s="568"/>
      <c r="M233" s="568">
        <f>2022!BA221</f>
        <v>0</v>
      </c>
      <c r="N233" s="568">
        <f t="shared" si="1415"/>
        <v>389</v>
      </c>
      <c r="O233" s="615">
        <f>2022!BC221</f>
        <v>0</v>
      </c>
      <c r="P233" s="616"/>
      <c r="Q233" s="610">
        <f t="shared" si="1414"/>
        <v>389</v>
      </c>
    </row>
    <row r="234" ht="63">
      <c r="A234" s="561">
        <v>192</v>
      </c>
      <c r="B234" s="582" t="s">
        <v>357</v>
      </c>
      <c r="C234" s="566">
        <f>2022!B222</f>
        <v>18</v>
      </c>
      <c r="D234" s="567">
        <f>2022!AL222</f>
        <v>48.886421203613281</v>
      </c>
      <c r="E234" s="567">
        <f>2022!AM222</f>
        <v>51</v>
      </c>
      <c r="F234" s="567">
        <f>2022!AN222</f>
        <v>62</v>
      </c>
      <c r="G234" s="566">
        <f>2022!AO222</f>
        <v>2.7159122890896268</v>
      </c>
      <c r="H234" s="566">
        <f>2022!AP222</f>
        <v>2.8333333333333335</v>
      </c>
      <c r="I234" s="566">
        <f>2022!AQ222</f>
        <v>3.4444444444444446</v>
      </c>
      <c r="J234" s="531">
        <f t="shared" si="1416"/>
        <v>6.4516129032258061</v>
      </c>
      <c r="K234" s="568">
        <f>2022!AX222</f>
        <v>4</v>
      </c>
      <c r="L234" s="568"/>
      <c r="M234" s="568">
        <f>2022!BA222</f>
        <v>0</v>
      </c>
      <c r="N234" s="568">
        <f t="shared" si="1415"/>
        <v>4</v>
      </c>
      <c r="O234" s="615">
        <f>2022!BC222</f>
        <v>0</v>
      </c>
      <c r="P234" s="616"/>
      <c r="Q234" s="610">
        <f t="shared" si="1414"/>
        <v>4</v>
      </c>
    </row>
    <row r="235" ht="15.75">
      <c r="A235" s="561"/>
      <c r="B235" s="122" t="s">
        <v>21</v>
      </c>
      <c r="C235" s="571"/>
      <c r="D235" s="570"/>
      <c r="E235" s="570"/>
      <c r="F235" s="570"/>
      <c r="G235" s="571"/>
      <c r="H235" s="571"/>
      <c r="I235" s="571"/>
      <c r="J235" s="531">
        <f t="shared" si="1416"/>
        <v>0</v>
      </c>
      <c r="K235" s="581"/>
      <c r="L235" s="568"/>
      <c r="M235" s="581"/>
      <c r="N235" s="568">
        <f t="shared" si="1415"/>
        <v>0</v>
      </c>
      <c r="O235" s="581"/>
      <c r="P235" s="616"/>
      <c r="Q235" s="610">
        <f t="shared" si="1414"/>
        <v>0</v>
      </c>
    </row>
    <row r="236" ht="31.5">
      <c r="A236" s="562">
        <v>193</v>
      </c>
      <c r="B236" s="582" t="s">
        <v>22</v>
      </c>
      <c r="C236" s="566">
        <f>2022!B224</f>
        <v>240</v>
      </c>
      <c r="D236" s="567">
        <f>2022!AL224</f>
        <v>251.44821166992188</v>
      </c>
      <c r="E236" s="567">
        <f>2022!AM224</f>
        <v>549</v>
      </c>
      <c r="F236" s="567">
        <f>2022!AN224</f>
        <v>402</v>
      </c>
      <c r="G236" s="566">
        <f>2022!AO224</f>
        <v>1.0477008819580078</v>
      </c>
      <c r="H236" s="566">
        <f>2022!AP224</f>
        <v>2.2875000000000001</v>
      </c>
      <c r="I236" s="566">
        <f>2022!AQ224</f>
        <v>1.675</v>
      </c>
      <c r="J236" s="531">
        <f t="shared" si="1416"/>
        <v>4.9751243781094532</v>
      </c>
      <c r="K236" s="568">
        <f>2022!AX224</f>
        <v>20</v>
      </c>
      <c r="L236" s="563"/>
      <c r="M236" s="568">
        <f>2022!BA224</f>
        <v>0</v>
      </c>
      <c r="N236" s="568">
        <f t="shared" si="1415"/>
        <v>14</v>
      </c>
      <c r="O236" s="615">
        <f>2022!BC224</f>
        <v>6</v>
      </c>
      <c r="P236" s="616"/>
      <c r="Q236" s="610">
        <f t="shared" si="1414"/>
        <v>14</v>
      </c>
    </row>
    <row r="237" ht="15.75">
      <c r="A237" s="598"/>
      <c r="B237" s="618" t="s">
        <v>29</v>
      </c>
      <c r="C237" s="619"/>
      <c r="D237" s="620"/>
      <c r="E237" s="620"/>
      <c r="F237" s="620"/>
      <c r="G237" s="619"/>
      <c r="H237" s="619"/>
      <c r="I237" s="619"/>
      <c r="J237" s="592"/>
      <c r="K237" s="602"/>
      <c r="L237" s="593"/>
      <c r="M237" s="602"/>
      <c r="N237" s="593">
        <f t="shared" si="1415"/>
        <v>0</v>
      </c>
      <c r="O237" s="602"/>
      <c r="P237" s="616"/>
      <c r="Q237" s="621">
        <f t="shared" si="1414"/>
        <v>0</v>
      </c>
    </row>
    <row r="238" ht="63">
      <c r="A238" s="598">
        <v>194</v>
      </c>
      <c r="B238" s="162" t="s">
        <v>358</v>
      </c>
      <c r="C238" s="566">
        <f>2022!B226</f>
        <v>33.299999999999997</v>
      </c>
      <c r="D238" s="575">
        <f>2022!AL226</f>
        <v>493.78756713867188</v>
      </c>
      <c r="E238" s="575">
        <f>2022!AM226</f>
        <v>507</v>
      </c>
      <c r="F238" s="567">
        <f>2022!AN226</f>
        <v>272</v>
      </c>
      <c r="G238" s="576">
        <f>2022!AO226</f>
        <v>7.6084369110804078</v>
      </c>
      <c r="H238" s="576">
        <f>2022!AP226</f>
        <v>7.8120183063144228</v>
      </c>
      <c r="I238" s="566">
        <f>2022!AQ226</f>
        <v>8.1681681681681688</v>
      </c>
      <c r="J238" s="531">
        <f t="shared" si="1416"/>
        <v>11.76470588235294</v>
      </c>
      <c r="K238" s="568">
        <f>2022!AX226</f>
        <v>32</v>
      </c>
      <c r="L238" s="568"/>
      <c r="M238" s="568">
        <f>2022!BA226</f>
        <v>0</v>
      </c>
      <c r="N238" s="568">
        <f t="shared" si="1415"/>
        <v>32</v>
      </c>
      <c r="O238" s="615">
        <f>2022!BC226</f>
        <v>0</v>
      </c>
      <c r="P238" s="616"/>
      <c r="Q238" s="610">
        <f t="shared" si="1414"/>
        <v>32</v>
      </c>
    </row>
    <row r="239" ht="63">
      <c r="A239" s="598">
        <v>195</v>
      </c>
      <c r="B239" s="152" t="s">
        <v>359</v>
      </c>
      <c r="C239" s="578">
        <f>2022!B227</f>
        <v>31.300000000000001</v>
      </c>
      <c r="D239" s="577"/>
      <c r="E239" s="577"/>
      <c r="F239" s="577">
        <f>2022!AN227</f>
        <v>232</v>
      </c>
      <c r="G239" s="578"/>
      <c r="H239" s="578"/>
      <c r="I239" s="578">
        <f>2022!AQ227</f>
        <v>7.4121405750798717</v>
      </c>
      <c r="J239" s="596">
        <f t="shared" si="1416"/>
        <v>9.9137931034482758</v>
      </c>
      <c r="K239" s="597">
        <f>2022!AX227</f>
        <v>23</v>
      </c>
      <c r="L239" s="597"/>
      <c r="M239" s="597">
        <f>2022!BA227</f>
        <v>0</v>
      </c>
      <c r="N239" s="597">
        <f t="shared" si="1415"/>
        <v>23</v>
      </c>
      <c r="O239" s="624">
        <f>2022!BC227</f>
        <v>0</v>
      </c>
      <c r="P239" s="616"/>
      <c r="Q239" s="625">
        <f t="shared" si="1414"/>
        <v>23</v>
      </c>
    </row>
    <row r="240" ht="47.25">
      <c r="A240" s="598">
        <v>196</v>
      </c>
      <c r="B240" s="582" t="s">
        <v>30</v>
      </c>
      <c r="C240" s="566">
        <f>2022!B228</f>
        <v>34</v>
      </c>
      <c r="D240" s="567">
        <f>2022!AL228</f>
        <v>260.63812255859375</v>
      </c>
      <c r="E240" s="567">
        <f>2022!AM228</f>
        <v>254</v>
      </c>
      <c r="F240" s="567">
        <f>2022!AN228</f>
        <v>307</v>
      </c>
      <c r="G240" s="566">
        <f>2022!AO228</f>
        <v>7.6658271340762871</v>
      </c>
      <c r="H240" s="566">
        <f>2022!AP228</f>
        <v>7.4705882352941178</v>
      </c>
      <c r="I240" s="566">
        <f>2022!AQ228</f>
        <v>9.0294117647058822</v>
      </c>
      <c r="J240" s="531">
        <f t="shared" si="1416"/>
        <v>11.726384364820847</v>
      </c>
      <c r="K240" s="568">
        <f>2022!AX228</f>
        <v>36</v>
      </c>
      <c r="L240" s="568"/>
      <c r="M240" s="568">
        <f>2022!BA228</f>
        <v>0</v>
      </c>
      <c r="N240" s="568">
        <f t="shared" si="1415"/>
        <v>36</v>
      </c>
      <c r="O240" s="615">
        <f>2022!BC228</f>
        <v>0</v>
      </c>
      <c r="P240" s="616"/>
      <c r="Q240" s="610">
        <f t="shared" si="1414"/>
        <v>36</v>
      </c>
    </row>
    <row r="241" ht="31.5">
      <c r="A241" s="598">
        <v>197</v>
      </c>
      <c r="B241" s="582" t="s">
        <v>31</v>
      </c>
      <c r="C241" s="566">
        <f>2022!B229</f>
        <v>21.359999999999999</v>
      </c>
      <c r="D241" s="567">
        <f>2022!AL229</f>
        <v>323.23251342773438</v>
      </c>
      <c r="E241" s="567">
        <f>2022!AM229</f>
        <v>329</v>
      </c>
      <c r="F241" s="567">
        <f>2022!AN229</f>
        <v>293</v>
      </c>
      <c r="G241" s="566">
        <f>2022!AO229</f>
        <v>15.132609225406563</v>
      </c>
      <c r="H241" s="566">
        <f>2022!AP229</f>
        <v>15.402622658106576</v>
      </c>
      <c r="I241" s="566">
        <f>2022!AQ229</f>
        <v>13.717228464419476</v>
      </c>
      <c r="J241" s="531">
        <f t="shared" si="1416"/>
        <v>17.747440273037544</v>
      </c>
      <c r="K241" s="568">
        <f>2022!AX229</f>
        <v>52</v>
      </c>
      <c r="L241" s="568"/>
      <c r="M241" s="568">
        <f>2022!BA229</f>
        <v>0</v>
      </c>
      <c r="N241" s="568">
        <f t="shared" si="1415"/>
        <v>52</v>
      </c>
      <c r="O241" s="615">
        <f>2022!BC229</f>
        <v>0</v>
      </c>
      <c r="P241" s="616"/>
      <c r="Q241" s="610">
        <f t="shared" si="1414"/>
        <v>52</v>
      </c>
    </row>
    <row r="242" ht="31.5">
      <c r="A242" s="598">
        <v>198</v>
      </c>
      <c r="B242" s="582" t="s">
        <v>34</v>
      </c>
      <c r="C242" s="566">
        <f>2022!B230</f>
        <v>254.53999999999999</v>
      </c>
      <c r="D242" s="567">
        <f>2022!AL230</f>
        <v>1648.8035888671875</v>
      </c>
      <c r="E242" s="567">
        <f>2022!AM230</f>
        <v>1900</v>
      </c>
      <c r="F242" s="567">
        <f>2022!AN230</f>
        <v>1953</v>
      </c>
      <c r="G242" s="566">
        <f>2022!AO230</f>
        <v>6.4300893164560335</v>
      </c>
      <c r="H242" s="566">
        <f>2022!AP230</f>
        <v>7.4097180426810478</v>
      </c>
      <c r="I242" s="566">
        <f>2022!AQ230</f>
        <v>7.672664414237448</v>
      </c>
      <c r="J242" s="531">
        <f t="shared" si="1416"/>
        <v>9.9846390168970824</v>
      </c>
      <c r="K242" s="568">
        <f>2022!AX230</f>
        <v>195</v>
      </c>
      <c r="L242" s="568"/>
      <c r="M242" s="568">
        <f>2022!BA230</f>
        <v>20</v>
      </c>
      <c r="N242" s="568">
        <f t="shared" si="1415"/>
        <v>116</v>
      </c>
      <c r="O242" s="615">
        <f>2022!BC230</f>
        <v>59</v>
      </c>
      <c r="P242" s="616"/>
      <c r="Q242" s="610">
        <f t="shared" si="1414"/>
        <v>116</v>
      </c>
    </row>
    <row r="243" ht="15.75">
      <c r="A243" s="598"/>
      <c r="B243" s="122" t="s">
        <v>37</v>
      </c>
      <c r="C243" s="571"/>
      <c r="D243" s="570"/>
      <c r="E243" s="570"/>
      <c r="F243" s="570"/>
      <c r="G243" s="571"/>
      <c r="H243" s="571"/>
      <c r="I243" s="571"/>
      <c r="J243" s="531">
        <f t="shared" si="1416"/>
        <v>0</v>
      </c>
      <c r="K243" s="581"/>
      <c r="L243" s="568"/>
      <c r="M243" s="581"/>
      <c r="N243" s="568">
        <f t="shared" si="1415"/>
        <v>0</v>
      </c>
      <c r="O243" s="581"/>
      <c r="P243" s="616"/>
      <c r="Q243" s="610">
        <f t="shared" si="1414"/>
        <v>0</v>
      </c>
    </row>
    <row r="244" ht="31.5">
      <c r="A244" s="598">
        <v>199</v>
      </c>
      <c r="B244" s="582" t="s">
        <v>360</v>
      </c>
      <c r="C244" s="566">
        <f>2022!B232</f>
        <v>9.0289999999999999</v>
      </c>
      <c r="D244" s="567">
        <f>2022!AL232</f>
        <v>76.346488952636719</v>
      </c>
      <c r="E244" s="567">
        <f>2022!AM232</f>
        <v>71</v>
      </c>
      <c r="F244" s="567">
        <f>2022!AN232</f>
        <v>90</v>
      </c>
      <c r="G244" s="566">
        <f>2022!AO232</f>
        <v>8.4556977106744782</v>
      </c>
      <c r="H244" s="566">
        <f>2022!AP232</f>
        <v>7.8635513655425795</v>
      </c>
      <c r="I244" s="566">
        <f>2022!AQ232</f>
        <v>9.9678812714586336</v>
      </c>
      <c r="J244" s="531">
        <f t="shared" si="1416"/>
        <v>11.111111111111111</v>
      </c>
      <c r="K244" s="568">
        <f>2022!AX232</f>
        <v>10</v>
      </c>
      <c r="L244" s="568"/>
      <c r="M244" s="568">
        <f>2022!BA232</f>
        <v>0</v>
      </c>
      <c r="N244" s="568">
        <f t="shared" si="1415"/>
        <v>10</v>
      </c>
      <c r="O244" s="615">
        <f>2022!BC232</f>
        <v>0</v>
      </c>
      <c r="P244" s="616"/>
      <c r="Q244" s="610">
        <f t="shared" si="1414"/>
        <v>10</v>
      </c>
    </row>
    <row r="245" ht="31.5">
      <c r="A245" s="562">
        <v>200</v>
      </c>
      <c r="B245" s="147" t="s">
        <v>361</v>
      </c>
      <c r="C245" s="566">
        <f>2022!B233</f>
        <v>19.600000000000001</v>
      </c>
      <c r="D245" s="567">
        <f>2022!AL233</f>
        <v>88.242141723632813</v>
      </c>
      <c r="E245" s="567">
        <f>2022!AM233</f>
        <v>102</v>
      </c>
      <c r="F245" s="567">
        <f>2022!AN233</f>
        <v>141</v>
      </c>
      <c r="G245" s="566">
        <f>2022!AO233</f>
        <v>4.5021500003162691</v>
      </c>
      <c r="H245" s="566">
        <f>2022!AP233</f>
        <v>5.2040815313673692</v>
      </c>
      <c r="I245" s="566">
        <f>2022!AQ233</f>
        <v>7.1938775510204076</v>
      </c>
      <c r="J245" s="531">
        <f t="shared" si="1416"/>
        <v>9.9290780141843982</v>
      </c>
      <c r="K245" s="568">
        <f>2022!AX233</f>
        <v>14</v>
      </c>
      <c r="L245" s="563"/>
      <c r="M245" s="568">
        <f>2022!BA233</f>
        <v>0</v>
      </c>
      <c r="N245" s="568">
        <f t="shared" si="1415"/>
        <v>14</v>
      </c>
      <c r="O245" s="615">
        <f>2022!BC233</f>
        <v>0</v>
      </c>
      <c r="P245" s="616"/>
      <c r="Q245" s="610">
        <f t="shared" si="1414"/>
        <v>14</v>
      </c>
    </row>
    <row r="246" ht="31.5">
      <c r="A246" s="561">
        <v>201</v>
      </c>
      <c r="B246" s="582" t="s">
        <v>44</v>
      </c>
      <c r="C246" s="566">
        <f>2022!B234</f>
        <v>10</v>
      </c>
      <c r="D246" s="567">
        <f>2022!AL234</f>
        <v>94.859664916992188</v>
      </c>
      <c r="E246" s="567">
        <f>2022!AM234</f>
        <v>92</v>
      </c>
      <c r="F246" s="567">
        <f>2022!AN234</f>
        <v>91</v>
      </c>
      <c r="G246" s="566">
        <f>2022!AO234</f>
        <v>9.392045676654563</v>
      </c>
      <c r="H246" s="566">
        <f>2022!AP234</f>
        <v>9.1089105470521172</v>
      </c>
      <c r="I246" s="566">
        <f>2022!AQ234</f>
        <v>9.0999999999999996</v>
      </c>
      <c r="J246" s="531">
        <f t="shared" si="1416"/>
        <v>10.989010989010989</v>
      </c>
      <c r="K246" s="568">
        <f>2022!AX234</f>
        <v>10</v>
      </c>
      <c r="L246" s="568"/>
      <c r="M246" s="568">
        <f>2022!BA234</f>
        <v>0</v>
      </c>
      <c r="N246" s="568">
        <f t="shared" si="1415"/>
        <v>10</v>
      </c>
      <c r="O246" s="615">
        <f>2022!BC234</f>
        <v>0</v>
      </c>
      <c r="P246" s="616"/>
      <c r="Q246" s="610">
        <f t="shared" si="1414"/>
        <v>10</v>
      </c>
    </row>
    <row r="247" ht="47.25">
      <c r="A247" s="561">
        <v>202</v>
      </c>
      <c r="B247" s="582" t="s">
        <v>45</v>
      </c>
      <c r="C247" s="566">
        <f>2022!B235</f>
        <v>9.8000000000000007</v>
      </c>
      <c r="D247" s="567">
        <f>2022!AL235</f>
        <v>58.709766387939453</v>
      </c>
      <c r="E247" s="567">
        <f>2022!AM235</f>
        <v>125</v>
      </c>
      <c r="F247" s="567">
        <f>2022!AN235</f>
        <v>195</v>
      </c>
      <c r="G247" s="566">
        <f>2022!AO235</f>
        <v>5.9907923719680092</v>
      </c>
      <c r="H247" s="566">
        <f>2022!AP235</f>
        <v>12.757705217118094</v>
      </c>
      <c r="I247" s="566">
        <f>2022!AQ235</f>
        <v>19.897959183673468</v>
      </c>
      <c r="J247" s="531">
        <f t="shared" si="1416"/>
        <v>10.256410256410255</v>
      </c>
      <c r="K247" s="568">
        <f>2022!AX235</f>
        <v>20</v>
      </c>
      <c r="L247" s="568"/>
      <c r="M247" s="568">
        <f>2022!BA235</f>
        <v>0</v>
      </c>
      <c r="N247" s="568">
        <f t="shared" si="1415"/>
        <v>20</v>
      </c>
      <c r="O247" s="615">
        <f>2022!BC235</f>
        <v>0</v>
      </c>
      <c r="P247" s="616"/>
      <c r="Q247" s="610">
        <f t="shared" si="1414"/>
        <v>20</v>
      </c>
    </row>
    <row r="248" ht="31.5">
      <c r="A248" s="574">
        <v>203</v>
      </c>
      <c r="B248" s="152" t="s">
        <v>459</v>
      </c>
      <c r="C248" s="566">
        <f>2022!B236</f>
        <v>302.69999999999999</v>
      </c>
      <c r="D248" s="575">
        <f>2022!AL236</f>
        <v>593.4464111328125</v>
      </c>
      <c r="E248" s="575">
        <f>2022!AM236</f>
        <v>799</v>
      </c>
      <c r="F248" s="567">
        <f>2022!AN236</f>
        <v>745</v>
      </c>
      <c r="G248" s="576">
        <f>2022!AO236</f>
        <v>1.9292795817861652</v>
      </c>
      <c r="H248" s="576">
        <f>2022!AP236</f>
        <v>2.5975292072364757</v>
      </c>
      <c r="I248" s="566">
        <f>2022!AQ236</f>
        <v>2.461182689131153</v>
      </c>
      <c r="J248" s="531">
        <f t="shared" si="1416"/>
        <v>6.9798657718120802</v>
      </c>
      <c r="K248" s="568">
        <f>2022!AX236</f>
        <v>52</v>
      </c>
      <c r="L248" s="581"/>
      <c r="M248" s="568">
        <f>2022!BA236</f>
        <v>6</v>
      </c>
      <c r="N248" s="568">
        <f t="shared" si="1415"/>
        <v>30</v>
      </c>
      <c r="O248" s="615">
        <f>2022!BC236</f>
        <v>16</v>
      </c>
      <c r="P248" s="616"/>
      <c r="Q248" s="610">
        <f t="shared" si="1414"/>
        <v>30</v>
      </c>
    </row>
    <row r="249" ht="31.5">
      <c r="A249" s="562">
        <v>204</v>
      </c>
      <c r="B249" s="152" t="s">
        <v>460</v>
      </c>
      <c r="C249" s="566">
        <f>2022!B237</f>
        <v>4.7999999999999998</v>
      </c>
      <c r="D249" s="577"/>
      <c r="E249" s="577"/>
      <c r="F249" s="567">
        <f>2022!AN237</f>
        <v>27</v>
      </c>
      <c r="G249" s="578"/>
      <c r="H249" s="578"/>
      <c r="I249" s="566">
        <f>2022!AQ237</f>
        <v>5.625</v>
      </c>
      <c r="J249" s="531">
        <f t="shared" si="1416"/>
        <v>0</v>
      </c>
      <c r="K249" s="568">
        <f>2022!AX237</f>
        <v>0</v>
      </c>
      <c r="L249" s="563"/>
      <c r="M249" s="568">
        <f>2022!BA237</f>
        <v>0</v>
      </c>
      <c r="N249" s="568">
        <f t="shared" si="1415"/>
        <v>0</v>
      </c>
      <c r="O249" s="615">
        <f>2022!BC237</f>
        <v>0</v>
      </c>
      <c r="P249" s="616"/>
      <c r="Q249" s="610">
        <f t="shared" si="1414"/>
        <v>0</v>
      </c>
    </row>
    <row r="250" ht="31.5">
      <c r="A250" s="561">
        <v>205</v>
      </c>
      <c r="B250" s="582" t="s">
        <v>38</v>
      </c>
      <c r="C250" s="566">
        <f>2022!B238</f>
        <v>5.1580000000000004</v>
      </c>
      <c r="D250" s="567">
        <f>2022!AL238</f>
        <v>40.06927490234375</v>
      </c>
      <c r="E250" s="567">
        <f>2022!AM238</f>
        <v>44</v>
      </c>
      <c r="F250" s="567">
        <f>2022!AN238</f>
        <v>54</v>
      </c>
      <c r="G250" s="566">
        <f>2022!AO238</f>
        <v>7.7804415845326247</v>
      </c>
      <c r="H250" s="566">
        <f>2022!AP238</f>
        <v>8.5436891621767597</v>
      </c>
      <c r="I250" s="566">
        <f>2022!AQ238</f>
        <v>10.469174098487786</v>
      </c>
      <c r="J250" s="531">
        <f t="shared" si="1416"/>
        <v>14.814814814814813</v>
      </c>
      <c r="K250" s="568">
        <f>2022!AX238</f>
        <v>8</v>
      </c>
      <c r="L250" s="568"/>
      <c r="M250" s="568">
        <f>2022!BA238</f>
        <v>0</v>
      </c>
      <c r="N250" s="568">
        <f t="shared" si="1415"/>
        <v>8</v>
      </c>
      <c r="O250" s="615">
        <f>2022!BC238</f>
        <v>0</v>
      </c>
      <c r="P250" s="616"/>
      <c r="Q250" s="610">
        <f t="shared" si="1414"/>
        <v>8</v>
      </c>
    </row>
    <row r="251" ht="31.5">
      <c r="A251" s="562">
        <v>206</v>
      </c>
      <c r="B251" s="582" t="s">
        <v>362</v>
      </c>
      <c r="C251" s="566">
        <f>2022!B239</f>
        <v>6.7999999999999998</v>
      </c>
      <c r="D251" s="567">
        <f>2022!AL239</f>
        <v>42.404750823974609</v>
      </c>
      <c r="E251" s="567">
        <f>2022!AM239</f>
        <v>59</v>
      </c>
      <c r="F251" s="567">
        <f>2022!AN239</f>
        <v>71</v>
      </c>
      <c r="G251" s="566">
        <f>2022!AO239</f>
        <v>6.2360568751964784</v>
      </c>
      <c r="H251" s="566">
        <f>2022!AP239</f>
        <v>8.6765597836876118</v>
      </c>
      <c r="I251" s="566">
        <f>2022!AQ239</f>
        <v>10.441176470588236</v>
      </c>
      <c r="J251" s="531">
        <f t="shared" si="1416"/>
        <v>14.084507042253522</v>
      </c>
      <c r="K251" s="568">
        <f>2022!AX239</f>
        <v>10</v>
      </c>
      <c r="L251" s="563"/>
      <c r="M251" s="568">
        <f>2022!BA239</f>
        <v>0</v>
      </c>
      <c r="N251" s="568">
        <f t="shared" si="1415"/>
        <v>10</v>
      </c>
      <c r="O251" s="615">
        <f>2022!BC239</f>
        <v>0</v>
      </c>
      <c r="P251" s="616"/>
      <c r="Q251" s="610">
        <f t="shared" si="1414"/>
        <v>10</v>
      </c>
    </row>
    <row r="252" ht="15.75">
      <c r="A252" s="561"/>
      <c r="B252" s="122" t="s">
        <v>170</v>
      </c>
      <c r="C252" s="571"/>
      <c r="D252" s="570"/>
      <c r="E252" s="570"/>
      <c r="F252" s="570"/>
      <c r="G252" s="571"/>
      <c r="H252" s="571"/>
      <c r="I252" s="571"/>
      <c r="J252" s="531"/>
      <c r="K252" s="581"/>
      <c r="L252" s="568"/>
      <c r="M252" s="581"/>
      <c r="N252" s="568">
        <f t="shared" si="1415"/>
        <v>0</v>
      </c>
      <c r="O252" s="581"/>
      <c r="P252" s="616"/>
      <c r="Q252" s="610">
        <f t="shared" si="1414"/>
        <v>0</v>
      </c>
    </row>
    <row r="253" ht="31.5">
      <c r="A253" s="561">
        <v>207</v>
      </c>
      <c r="B253" s="582" t="s">
        <v>171</v>
      </c>
      <c r="C253" s="566">
        <f>2022!B241</f>
        <v>91.599999999999994</v>
      </c>
      <c r="D253" s="567">
        <f>2022!AL241</f>
        <v>617.52313232421875</v>
      </c>
      <c r="E253" s="567">
        <f>2022!AM241</f>
        <v>639</v>
      </c>
      <c r="F253" s="567">
        <f>2022!AN241</f>
        <v>566</v>
      </c>
      <c r="G253" s="566">
        <f>2022!AO241</f>
        <v>6.6543438794910861</v>
      </c>
      <c r="H253" s="566">
        <f>2022!AP241</f>
        <v>6.8842922010441638</v>
      </c>
      <c r="I253" s="566">
        <f>2022!AQ241</f>
        <v>6.179039301310044</v>
      </c>
      <c r="J253" s="531">
        <f t="shared" si="1416"/>
        <v>9.8939929328621901</v>
      </c>
      <c r="K253" s="568">
        <f>2022!AX241</f>
        <v>56</v>
      </c>
      <c r="L253" s="568"/>
      <c r="M253" s="568">
        <f>2022!BA241</f>
        <v>0</v>
      </c>
      <c r="N253" s="568">
        <f t="shared" si="1415"/>
        <v>56</v>
      </c>
      <c r="O253" s="615">
        <f>2022!BC241</f>
        <v>0</v>
      </c>
      <c r="P253" s="616"/>
      <c r="Q253" s="610">
        <f t="shared" si="1414"/>
        <v>56</v>
      </c>
    </row>
    <row r="254" ht="31.5">
      <c r="A254" s="561">
        <v>208</v>
      </c>
      <c r="B254" s="582" t="s">
        <v>172</v>
      </c>
      <c r="C254" s="566">
        <f>2022!B242</f>
        <v>347.19999999999999</v>
      </c>
      <c r="D254" s="567">
        <f>2022!AL242</f>
        <v>3165.052001953125</v>
      </c>
      <c r="E254" s="567">
        <f>2022!AM242</f>
        <v>3386</v>
      </c>
      <c r="F254" s="567">
        <f>2022!AN242</f>
        <v>3299</v>
      </c>
      <c r="G254" s="566">
        <f>2022!AO242</f>
        <v>9.1159328648463358</v>
      </c>
      <c r="H254" s="566">
        <f>2022!AP242</f>
        <v>9.7523038045890633</v>
      </c>
      <c r="I254" s="566">
        <f>2022!AQ242</f>
        <v>9.5017281105990783</v>
      </c>
      <c r="J254" s="531">
        <f t="shared" si="1416"/>
        <v>6.0624431645953321</v>
      </c>
      <c r="K254" s="568">
        <f>2022!AX242</f>
        <v>200</v>
      </c>
      <c r="L254" s="568"/>
      <c r="M254" s="568">
        <f>2022!BA242</f>
        <v>30</v>
      </c>
      <c r="N254" s="568">
        <f t="shared" si="1415"/>
        <v>110</v>
      </c>
      <c r="O254" s="615">
        <f>2022!BC242</f>
        <v>60</v>
      </c>
      <c r="P254" s="616"/>
      <c r="Q254" s="610">
        <f t="shared" ref="Q254:Q274" si="1417">K254-M254-O254</f>
        <v>110</v>
      </c>
    </row>
    <row r="255" ht="15.75">
      <c r="A255" s="561"/>
      <c r="B255" s="122" t="s">
        <v>151</v>
      </c>
      <c r="C255" s="571"/>
      <c r="D255" s="570"/>
      <c r="E255" s="570"/>
      <c r="F255" s="570"/>
      <c r="G255" s="571"/>
      <c r="H255" s="571"/>
      <c r="I255" s="571"/>
      <c r="J255" s="531"/>
      <c r="K255" s="581"/>
      <c r="L255" s="568"/>
      <c r="M255" s="581"/>
      <c r="N255" s="568">
        <f t="shared" si="1415"/>
        <v>0</v>
      </c>
      <c r="O255" s="581"/>
      <c r="P255" s="616"/>
      <c r="Q255" s="610">
        <f t="shared" si="1417"/>
        <v>0</v>
      </c>
    </row>
    <row r="256" ht="31.5">
      <c r="A256" s="561">
        <v>209</v>
      </c>
      <c r="B256" s="582" t="s">
        <v>152</v>
      </c>
      <c r="C256" s="566">
        <f>2022!B244</f>
        <v>211.19999999999999</v>
      </c>
      <c r="D256" s="567">
        <f>2022!AL244</f>
        <v>406.7076416015625</v>
      </c>
      <c r="E256" s="567">
        <f>2022!AM244</f>
        <v>418</v>
      </c>
      <c r="F256" s="567">
        <f>2022!AN244</f>
        <v>518</v>
      </c>
      <c r="G256" s="566">
        <f>2022!AO244</f>
        <v>1.9255167088868395</v>
      </c>
      <c r="H256" s="566">
        <f>2022!AP244</f>
        <v>1.9789792518902274</v>
      </c>
      <c r="I256" s="566">
        <f>2022!AQ244</f>
        <v>2.4526515151515151</v>
      </c>
      <c r="J256" s="531">
        <f t="shared" si="1416"/>
        <v>6.9498069498069501</v>
      </c>
      <c r="K256" s="568">
        <f>2022!AX244</f>
        <v>36</v>
      </c>
      <c r="L256" s="568"/>
      <c r="M256" s="568">
        <f>2022!BA244</f>
        <v>0</v>
      </c>
      <c r="N256" s="568">
        <f t="shared" si="1415"/>
        <v>25</v>
      </c>
      <c r="O256" s="615">
        <f>2022!BC244</f>
        <v>11</v>
      </c>
      <c r="P256" s="616"/>
      <c r="Q256" s="610">
        <f t="shared" si="1417"/>
        <v>25</v>
      </c>
    </row>
    <row r="257" ht="15.75">
      <c r="A257" s="561"/>
      <c r="B257" s="122" t="s">
        <v>254</v>
      </c>
      <c r="C257" s="571"/>
      <c r="D257" s="570"/>
      <c r="E257" s="570"/>
      <c r="F257" s="570"/>
      <c r="G257" s="571"/>
      <c r="H257" s="571"/>
      <c r="I257" s="571"/>
      <c r="J257" s="531"/>
      <c r="K257" s="581"/>
      <c r="L257" s="568"/>
      <c r="M257" s="581"/>
      <c r="N257" s="568">
        <f t="shared" si="1415"/>
        <v>0</v>
      </c>
      <c r="O257" s="581"/>
      <c r="P257" s="616"/>
      <c r="Q257" s="610">
        <f t="shared" si="1417"/>
        <v>0</v>
      </c>
    </row>
    <row r="258" ht="63">
      <c r="A258" s="561">
        <v>210</v>
      </c>
      <c r="B258" s="582" t="s">
        <v>363</v>
      </c>
      <c r="C258" s="566">
        <f>2022!B246</f>
        <v>15.6</v>
      </c>
      <c r="D258" s="567">
        <f>2022!AL246</f>
        <v>136.4615478515625</v>
      </c>
      <c r="E258" s="567">
        <f>2022!AM246</f>
        <v>143</v>
      </c>
      <c r="F258" s="567">
        <f>2022!AN246</f>
        <v>122</v>
      </c>
      <c r="G258" s="566">
        <f>2022!AO246</f>
        <v>4.8910949719486441</v>
      </c>
      <c r="H258" s="566">
        <f>2022!AP246</f>
        <v>5.1254480987528055</v>
      </c>
      <c r="I258" s="566">
        <f>2022!AQ246</f>
        <v>7.8205128205128203</v>
      </c>
      <c r="J258" s="531">
        <f t="shared" si="1416"/>
        <v>0</v>
      </c>
      <c r="K258" s="568">
        <f>2022!AX246</f>
        <v>0</v>
      </c>
      <c r="L258" s="568"/>
      <c r="M258" s="568">
        <f>2022!BA246</f>
        <v>0</v>
      </c>
      <c r="N258" s="568">
        <f t="shared" si="1415"/>
        <v>0</v>
      </c>
      <c r="O258" s="615">
        <f>2022!BC246</f>
        <v>0</v>
      </c>
      <c r="P258" s="616"/>
      <c r="Q258" s="610">
        <f t="shared" si="1417"/>
        <v>0</v>
      </c>
    </row>
    <row r="259" ht="47.25">
      <c r="A259" s="561">
        <v>211</v>
      </c>
      <c r="B259" s="582" t="s">
        <v>364</v>
      </c>
      <c r="C259" s="566">
        <f>2022!B247</f>
        <v>5.2999999999999998</v>
      </c>
      <c r="D259" s="567">
        <f>2022!AL247</f>
        <v>18.436061859130859</v>
      </c>
      <c r="E259" s="567">
        <f>2022!AM247</f>
        <v>20</v>
      </c>
      <c r="F259" s="567">
        <f>2022!AN247</f>
        <v>31</v>
      </c>
      <c r="G259" s="566">
        <f>2022!AO247</f>
        <v>3.4785021123885347</v>
      </c>
      <c r="H259" s="566">
        <f>2022!AP247</f>
        <v>3.773584769857703</v>
      </c>
      <c r="I259" s="566">
        <f>2022!AQ247</f>
        <v>5.8490566037735849</v>
      </c>
      <c r="J259" s="531">
        <f t="shared" si="1416"/>
        <v>0</v>
      </c>
      <c r="K259" s="568">
        <f>2022!AX247</f>
        <v>0</v>
      </c>
      <c r="L259" s="568"/>
      <c r="M259" s="568">
        <f>2022!BA247</f>
        <v>0</v>
      </c>
      <c r="N259" s="568">
        <f t="shared" si="1415"/>
        <v>0</v>
      </c>
      <c r="O259" s="615">
        <f>2022!BC247</f>
        <v>0</v>
      </c>
      <c r="P259" s="616"/>
      <c r="Q259" s="610">
        <f t="shared" si="1417"/>
        <v>0</v>
      </c>
    </row>
    <row r="260" ht="47.25">
      <c r="A260" s="561">
        <v>212</v>
      </c>
      <c r="B260" s="582" t="s">
        <v>365</v>
      </c>
      <c r="C260" s="566">
        <f>2022!B248</f>
        <v>3.2000000000000002</v>
      </c>
      <c r="D260" s="567">
        <f>2022!AL248</f>
        <v>0</v>
      </c>
      <c r="E260" s="567">
        <f>2022!AM248</f>
        <v>24</v>
      </c>
      <c r="F260" s="567">
        <f>2022!AN248</f>
        <v>19</v>
      </c>
      <c r="G260" s="566">
        <f>2022!AO248</f>
        <v>0</v>
      </c>
      <c r="H260" s="566">
        <f>2022!AP248</f>
        <v>7.5</v>
      </c>
      <c r="I260" s="566">
        <f>2022!AQ248</f>
        <v>5.9375</v>
      </c>
      <c r="J260" s="531">
        <f t="shared" si="1416"/>
        <v>0</v>
      </c>
      <c r="K260" s="568">
        <f>2022!AX248</f>
        <v>0</v>
      </c>
      <c r="L260" s="568"/>
      <c r="M260" s="568">
        <f>2022!BA248</f>
        <v>0</v>
      </c>
      <c r="N260" s="568">
        <f t="shared" si="1415"/>
        <v>0</v>
      </c>
      <c r="O260" s="615">
        <f>2022!BC248</f>
        <v>0</v>
      </c>
      <c r="P260" s="616"/>
      <c r="Q260" s="610">
        <f t="shared" si="1417"/>
        <v>0</v>
      </c>
    </row>
    <row r="261" ht="31.5">
      <c r="A261" s="561">
        <v>213</v>
      </c>
      <c r="B261" s="582" t="s">
        <v>258</v>
      </c>
      <c r="C261" s="566">
        <f>2022!B249</f>
        <v>4</v>
      </c>
      <c r="D261" s="567">
        <f>2022!AL249</f>
        <v>31.895721435546875</v>
      </c>
      <c r="E261" s="567">
        <f>2022!AM249</f>
        <v>22</v>
      </c>
      <c r="F261" s="567">
        <f>2022!AN249</f>
        <v>32</v>
      </c>
      <c r="G261" s="566">
        <f>2022!AO249</f>
        <v>7.9739303588867188</v>
      </c>
      <c r="H261" s="566">
        <f>2022!AP249</f>
        <v>5.5</v>
      </c>
      <c r="I261" s="566">
        <f>2022!AQ249</f>
        <v>8</v>
      </c>
      <c r="J261" s="531">
        <f t="shared" si="1416"/>
        <v>0</v>
      </c>
      <c r="K261" s="568">
        <f>2022!AX249</f>
        <v>0</v>
      </c>
      <c r="L261" s="568"/>
      <c r="M261" s="568">
        <f>2022!BA249</f>
        <v>0</v>
      </c>
      <c r="N261" s="568">
        <f t="shared" si="1415"/>
        <v>0</v>
      </c>
      <c r="O261" s="615">
        <f>2022!BC249</f>
        <v>0</v>
      </c>
      <c r="P261" s="616"/>
      <c r="Q261" s="610">
        <f t="shared" si="1417"/>
        <v>0</v>
      </c>
    </row>
    <row r="262" ht="31.5">
      <c r="A262" s="561">
        <v>214</v>
      </c>
      <c r="B262" s="582" t="s">
        <v>262</v>
      </c>
      <c r="C262" s="587">
        <f>2022!B250</f>
        <v>3.52</v>
      </c>
      <c r="D262" s="567">
        <f>2022!AL250</f>
        <v>55.938144683837891</v>
      </c>
      <c r="E262" s="567">
        <f>2022!AM250</f>
        <v>26</v>
      </c>
      <c r="F262" s="567">
        <f>2022!AN250</f>
        <v>77</v>
      </c>
      <c r="G262" s="566">
        <f>2022!AO250</f>
        <v>15.891518462200157</v>
      </c>
      <c r="H262" s="566">
        <f>2022!AP250</f>
        <v>7.3863636763874165</v>
      </c>
      <c r="I262" s="566">
        <f>2022!AQ250</f>
        <v>21.875</v>
      </c>
      <c r="J262" s="531">
        <f t="shared" si="1416"/>
        <v>6.4935064935064926</v>
      </c>
      <c r="K262" s="568">
        <f>2022!AX250</f>
        <v>5</v>
      </c>
      <c r="L262" s="568"/>
      <c r="M262" s="568">
        <f>2022!BA250</f>
        <v>0</v>
      </c>
      <c r="N262" s="568">
        <f t="shared" si="1415"/>
        <v>5</v>
      </c>
      <c r="O262" s="615">
        <f>2022!BC250</f>
        <v>0</v>
      </c>
      <c r="P262" s="616"/>
      <c r="Q262" s="610">
        <f t="shared" si="1417"/>
        <v>5</v>
      </c>
    </row>
    <row r="263" ht="78.75">
      <c r="A263" s="561">
        <v>215</v>
      </c>
      <c r="B263" s="582" t="s">
        <v>261</v>
      </c>
      <c r="C263" s="566">
        <f>2022!B251</f>
        <v>7.2000000000000002</v>
      </c>
      <c r="D263" s="567">
        <f>2022!AL251</f>
        <v>59.611381530761719</v>
      </c>
      <c r="E263" s="567">
        <f>2022!AM251</f>
        <v>61</v>
      </c>
      <c r="F263" s="567">
        <f>2022!AN251</f>
        <v>72</v>
      </c>
      <c r="G263" s="566">
        <f>2022!AO251</f>
        <v>8.2793587652672329</v>
      </c>
      <c r="H263" s="566">
        <f>2022!AP251</f>
        <v>8.4722224466594707</v>
      </c>
      <c r="I263" s="566">
        <f>2022!AQ251</f>
        <v>10</v>
      </c>
      <c r="J263" s="531">
        <f t="shared" si="1416"/>
        <v>11.111111111111111</v>
      </c>
      <c r="K263" s="568">
        <f>2022!AX251</f>
        <v>8</v>
      </c>
      <c r="L263" s="568"/>
      <c r="M263" s="568">
        <f>2022!BA251</f>
        <v>0</v>
      </c>
      <c r="N263" s="568">
        <f t="shared" si="1415"/>
        <v>8</v>
      </c>
      <c r="O263" s="615">
        <f>2022!BC251</f>
        <v>0</v>
      </c>
      <c r="P263" s="616"/>
      <c r="Q263" s="568">
        <f t="shared" si="1417"/>
        <v>8</v>
      </c>
    </row>
    <row r="264" ht="31.5">
      <c r="A264" s="561">
        <v>216</v>
      </c>
      <c r="B264" s="582" t="s">
        <v>259</v>
      </c>
      <c r="C264" s="566">
        <f>2022!B252</f>
        <v>9.4000000000000004</v>
      </c>
      <c r="D264" s="567">
        <f>2022!AL252</f>
        <v>75.829292297363281</v>
      </c>
      <c r="E264" s="567">
        <f>2022!AM252</f>
        <v>79</v>
      </c>
      <c r="F264" s="567">
        <f>2022!AN252</f>
        <v>62</v>
      </c>
      <c r="G264" s="566">
        <f>2022!AO252</f>
        <v>8.0669463164530946</v>
      </c>
      <c r="H264" s="566">
        <f>2022!AP252</f>
        <v>8.4042556602094791</v>
      </c>
      <c r="I264" s="566">
        <f>2022!AQ252</f>
        <v>6.5957446808510634</v>
      </c>
      <c r="J264" s="531">
        <f t="shared" si="1416"/>
        <v>6.4516129032258061</v>
      </c>
      <c r="K264" s="568">
        <f>2022!AX252</f>
        <v>4</v>
      </c>
      <c r="L264" s="568"/>
      <c r="M264" s="568">
        <f>2022!BA252</f>
        <v>0</v>
      </c>
      <c r="N264" s="568">
        <f t="shared" si="1415"/>
        <v>4</v>
      </c>
      <c r="O264" s="615">
        <f>2022!BC252</f>
        <v>0</v>
      </c>
      <c r="P264" s="616"/>
      <c r="Q264" s="568">
        <f t="shared" si="1417"/>
        <v>4</v>
      </c>
    </row>
    <row r="265" ht="63">
      <c r="A265" s="600">
        <v>217</v>
      </c>
      <c r="B265" s="582" t="s">
        <v>255</v>
      </c>
      <c r="C265" s="566">
        <f>2022!B253</f>
        <v>29.600000000000001</v>
      </c>
      <c r="D265" s="567">
        <f>2022!AL253</f>
        <v>349.84796142578125</v>
      </c>
      <c r="E265" s="567">
        <f>2022!AM253</f>
        <v>369</v>
      </c>
      <c r="F265" s="567">
        <f>2022!AN253</f>
        <v>497</v>
      </c>
      <c r="G265" s="566">
        <f>2022!AO253</f>
        <v>11.81918773368645</v>
      </c>
      <c r="H265" s="566">
        <f>2022!AP253</f>
        <v>12.466216055557972</v>
      </c>
      <c r="I265" s="566">
        <f>2022!AQ253</f>
        <v>16.79054054054054</v>
      </c>
      <c r="J265" s="531">
        <f t="shared" si="1416"/>
        <v>13.883299798792756</v>
      </c>
      <c r="K265" s="568">
        <f>2022!AX253</f>
        <v>69</v>
      </c>
      <c r="L265" s="568"/>
      <c r="M265" s="568">
        <f>2022!BA253</f>
        <v>0</v>
      </c>
      <c r="N265" s="568">
        <f t="shared" si="1415"/>
        <v>69</v>
      </c>
      <c r="O265" s="615">
        <f>2022!BC253</f>
        <v>0</v>
      </c>
      <c r="P265" s="616"/>
      <c r="Q265" s="568">
        <f t="shared" si="1417"/>
        <v>69</v>
      </c>
    </row>
    <row r="266" ht="34.5" customHeight="1">
      <c r="A266" s="600">
        <v>218</v>
      </c>
      <c r="B266" s="582" t="s">
        <v>263</v>
      </c>
      <c r="C266" s="566">
        <f>2022!B254</f>
        <v>23.164000000000001</v>
      </c>
      <c r="D266" s="567">
        <f>2022!AL254</f>
        <v>268.23458862304688</v>
      </c>
      <c r="E266" s="567">
        <f>2022!AM254</f>
        <v>338</v>
      </c>
      <c r="F266" s="567">
        <f>2022!AN254</f>
        <v>313</v>
      </c>
      <c r="G266" s="566">
        <f>2022!AO254</f>
        <v>11.561835336295973</v>
      </c>
      <c r="H266" s="566">
        <f>2022!AP254</f>
        <v>14.568966235899081</v>
      </c>
      <c r="I266" s="566">
        <f>2022!AQ254</f>
        <v>13.512346744949058</v>
      </c>
      <c r="J266" s="531">
        <f t="shared" si="1416"/>
        <v>17.252396166134183</v>
      </c>
      <c r="K266" s="568">
        <f>2022!AX254</f>
        <v>54</v>
      </c>
      <c r="L266" s="568"/>
      <c r="M266" s="568">
        <f>2022!BA254</f>
        <v>0</v>
      </c>
      <c r="N266" s="568">
        <f t="shared" si="1415"/>
        <v>54</v>
      </c>
      <c r="O266" s="615">
        <f>2022!BC254</f>
        <v>0</v>
      </c>
      <c r="P266" s="616"/>
      <c r="Q266" s="568">
        <f t="shared" si="1417"/>
        <v>54</v>
      </c>
    </row>
    <row r="267" ht="63">
      <c r="A267" s="600">
        <v>219</v>
      </c>
      <c r="B267" s="582" t="s">
        <v>260</v>
      </c>
      <c r="C267" s="566">
        <f>2022!B255</f>
        <v>11.4</v>
      </c>
      <c r="D267" s="567">
        <f>2022!AL255</f>
        <v>66.612533569335938</v>
      </c>
      <c r="E267" s="567">
        <f>2022!AM255</f>
        <v>80</v>
      </c>
      <c r="F267" s="567">
        <f>2022!AN255</f>
        <v>84</v>
      </c>
      <c r="G267" s="566">
        <f>2022!AO255</f>
        <v>5.8432048945913779</v>
      </c>
      <c r="H267" s="566">
        <f>2022!AP255</f>
        <v>7.0175440944719849</v>
      </c>
      <c r="I267" s="566">
        <f>2022!AQ255</f>
        <v>7.3684210526315788</v>
      </c>
      <c r="J267" s="531">
        <f t="shared" si="1416"/>
        <v>9.5238095238095237</v>
      </c>
      <c r="K267" s="568">
        <f>2022!AX255</f>
        <v>8</v>
      </c>
      <c r="L267" s="568"/>
      <c r="M267" s="568">
        <f>2022!BA255</f>
        <v>0</v>
      </c>
      <c r="N267" s="568">
        <f t="shared" si="1415"/>
        <v>8</v>
      </c>
      <c r="O267" s="615">
        <f>2022!BC255</f>
        <v>0</v>
      </c>
      <c r="P267" s="616"/>
      <c r="Q267" s="568">
        <f t="shared" si="1417"/>
        <v>8</v>
      </c>
    </row>
    <row r="268" ht="62.25" customHeight="1">
      <c r="A268" s="600">
        <v>220</v>
      </c>
      <c r="B268" s="152" t="s">
        <v>366</v>
      </c>
      <c r="C268" s="566">
        <f>2022!B256</f>
        <v>23.773</v>
      </c>
      <c r="D268" s="567">
        <f>2022!AL256</f>
        <v>170.56784057617188</v>
      </c>
      <c r="E268" s="567">
        <f>2022!AM256</f>
        <v>221</v>
      </c>
      <c r="F268" s="567">
        <f>2022!AN256</f>
        <v>248</v>
      </c>
      <c r="G268" s="566">
        <f>2022!AO256</f>
        <v>7.1307625431495767</v>
      </c>
      <c r="H268" s="566">
        <f>2022!AP256</f>
        <v>9.2391311420298656</v>
      </c>
      <c r="I268" s="566">
        <f>2022!AQ256</f>
        <v>10.432002692129727</v>
      </c>
      <c r="J268" s="531">
        <f t="shared" si="1416"/>
        <v>14.516129032258066</v>
      </c>
      <c r="K268" s="568">
        <f>2022!AX256</f>
        <v>36</v>
      </c>
      <c r="L268" s="568"/>
      <c r="M268" s="568">
        <f>2022!BA256</f>
        <v>0</v>
      </c>
      <c r="N268" s="568">
        <f t="shared" si="1415"/>
        <v>36</v>
      </c>
      <c r="O268" s="615">
        <f>2022!BC256</f>
        <v>0</v>
      </c>
      <c r="P268" s="616"/>
      <c r="Q268" s="568">
        <f t="shared" si="1417"/>
        <v>36</v>
      </c>
    </row>
    <row r="269" ht="63">
      <c r="A269" s="600">
        <v>221</v>
      </c>
      <c r="B269" s="582" t="s">
        <v>367</v>
      </c>
      <c r="C269" s="566">
        <f>2022!B257</f>
        <v>12.676</v>
      </c>
      <c r="D269" s="567">
        <f>2022!AL257</f>
        <v>62.738887786865234</v>
      </c>
      <c r="E269" s="567">
        <f>2022!AM257</f>
        <v>75</v>
      </c>
      <c r="F269" s="567">
        <f>2022!AN257</f>
        <v>118</v>
      </c>
      <c r="G269" s="566">
        <f>2022!AO257</f>
        <v>4.9145299075064388</v>
      </c>
      <c r="H269" s="566">
        <f>2022!AP257</f>
        <v>5.8749805115313096</v>
      </c>
      <c r="I269" s="566">
        <f>2022!AQ257</f>
        <v>9.3089302619122751</v>
      </c>
      <c r="J269" s="531">
        <f t="shared" si="1416"/>
        <v>11.864406779661017</v>
      </c>
      <c r="K269" s="568">
        <f>2022!AX257</f>
        <v>14</v>
      </c>
      <c r="L269" s="568"/>
      <c r="M269" s="568">
        <f>2022!BA257</f>
        <v>0</v>
      </c>
      <c r="N269" s="568">
        <f t="shared" si="1415"/>
        <v>14</v>
      </c>
      <c r="O269" s="615">
        <f>2022!BC257</f>
        <v>0</v>
      </c>
      <c r="P269" s="616"/>
      <c r="Q269" s="568">
        <f t="shared" si="1417"/>
        <v>14</v>
      </c>
    </row>
    <row r="270" ht="48" customHeight="1">
      <c r="A270" s="600">
        <v>222</v>
      </c>
      <c r="B270" s="582" t="s">
        <v>368</v>
      </c>
      <c r="C270" s="566">
        <f>2022!B258</f>
        <v>40.100000000000001</v>
      </c>
      <c r="D270" s="567">
        <f>2022!AL258</f>
        <v>523.257080078125</v>
      </c>
      <c r="E270" s="567">
        <f>2022!AM258</f>
        <v>567</v>
      </c>
      <c r="F270" s="567">
        <f>2022!AN258</f>
        <v>546</v>
      </c>
      <c r="G270" s="566">
        <f>2022!AO258</f>
        <v>11.015938527960527</v>
      </c>
      <c r="H270" s="566">
        <f>2022!AP258</f>
        <v>12.133533181131837</v>
      </c>
      <c r="I270" s="566">
        <f>2022!AQ258</f>
        <v>13.615960099750623</v>
      </c>
      <c r="J270" s="531">
        <f t="shared" si="1416"/>
        <v>19.963369963369964</v>
      </c>
      <c r="K270" s="568">
        <f>2022!AX258</f>
        <v>109</v>
      </c>
      <c r="L270" s="568"/>
      <c r="M270" s="568">
        <f>2022!BA258</f>
        <v>0</v>
      </c>
      <c r="N270" s="568">
        <f t="shared" si="1415"/>
        <v>109</v>
      </c>
      <c r="O270" s="615">
        <f>2022!BC258</f>
        <v>0</v>
      </c>
      <c r="P270" s="616"/>
      <c r="Q270" s="568">
        <f t="shared" si="1417"/>
        <v>109</v>
      </c>
    </row>
    <row r="271" ht="31.5">
      <c r="A271" s="600">
        <v>223</v>
      </c>
      <c r="B271" s="147" t="s">
        <v>264</v>
      </c>
      <c r="C271" s="566">
        <f>2022!B259</f>
        <v>34.82</v>
      </c>
      <c r="D271" s="567">
        <f>2022!AL259</f>
        <v>0</v>
      </c>
      <c r="E271" s="567">
        <f>2022!AM259</f>
        <v>301</v>
      </c>
      <c r="F271" s="567">
        <f>2022!AN259</f>
        <v>404</v>
      </c>
      <c r="G271" s="566">
        <f>2022!AO259</f>
        <v>0</v>
      </c>
      <c r="H271" s="566">
        <f>2022!AP259</f>
        <v>8.3754503622588068</v>
      </c>
      <c r="I271" s="566">
        <f>2022!AQ259</f>
        <v>11.602527283170591</v>
      </c>
      <c r="J271" s="531">
        <f t="shared" si="1416"/>
        <v>14.85148514851485</v>
      </c>
      <c r="K271" s="568">
        <f>2022!AX259</f>
        <v>60</v>
      </c>
      <c r="L271" s="568"/>
      <c r="M271" s="568">
        <f>2022!BA259</f>
        <v>0</v>
      </c>
      <c r="N271" s="568">
        <f t="shared" si="1415"/>
        <v>60</v>
      </c>
      <c r="O271" s="615">
        <f>2022!BC259</f>
        <v>0</v>
      </c>
      <c r="P271" s="616"/>
      <c r="Q271" s="568">
        <f t="shared" si="1417"/>
        <v>60</v>
      </c>
    </row>
    <row r="272" ht="31.5">
      <c r="A272" s="600">
        <v>224</v>
      </c>
      <c r="B272" s="582" t="s">
        <v>267</v>
      </c>
      <c r="C272" s="566">
        <f>2022!B260</f>
        <v>179.86000000000001</v>
      </c>
      <c r="D272" s="567">
        <f>2022!AL260</f>
        <v>1590.383056640625</v>
      </c>
      <c r="E272" s="567">
        <f>2022!AM260</f>
        <v>1283</v>
      </c>
      <c r="F272" s="567">
        <f>2022!AN260</f>
        <v>1103</v>
      </c>
      <c r="G272" s="566">
        <f>2022!AO260</f>
        <v>7.369708221269974</v>
      </c>
      <c r="H272" s="566">
        <f>2022!AP260</f>
        <v>7.1332466195362585</v>
      </c>
      <c r="I272" s="566">
        <f>2022!AQ260</f>
        <v>6.1325475369732008</v>
      </c>
      <c r="J272" s="531">
        <f t="shared" si="1416"/>
        <v>9.9728014505893032</v>
      </c>
      <c r="K272" s="568">
        <f>2022!AX260</f>
        <v>110</v>
      </c>
      <c r="L272" s="568"/>
      <c r="M272" s="568">
        <f>2022!BA260</f>
        <v>8</v>
      </c>
      <c r="N272" s="568">
        <f t="shared" si="1415"/>
        <v>62</v>
      </c>
      <c r="O272" s="615">
        <f>2022!BC260</f>
        <v>40</v>
      </c>
      <c r="P272" s="616"/>
      <c r="Q272" s="568">
        <f t="shared" si="1417"/>
        <v>62</v>
      </c>
    </row>
    <row r="273" ht="18.75" customHeight="1">
      <c r="A273" s="92" t="s">
        <v>369</v>
      </c>
      <c r="B273" s="93"/>
      <c r="C273" s="601"/>
      <c r="D273" s="601"/>
      <c r="E273" s="601"/>
      <c r="F273" s="568">
        <f>SUM(F17:F272)</f>
        <v>102269</v>
      </c>
      <c r="G273" s="601"/>
      <c r="H273" s="601"/>
      <c r="I273" s="601"/>
      <c r="J273" s="601"/>
      <c r="K273" s="568">
        <f>SUM(K17:K272)</f>
        <v>8316</v>
      </c>
      <c r="L273" s="568"/>
      <c r="M273" s="568">
        <f>SUM(M17:M272)</f>
        <v>114</v>
      </c>
      <c r="N273" s="568">
        <f>SUM(N17:N272)</f>
        <v>7822</v>
      </c>
      <c r="O273" s="615">
        <f>SUM(O17:O272)</f>
        <v>380</v>
      </c>
      <c r="P273" s="616"/>
      <c r="Q273" s="598">
        <f t="shared" si="1417"/>
        <v>7822</v>
      </c>
    </row>
    <row r="274" ht="15.75" hidden="1">
      <c r="A274" s="92" t="s">
        <v>370</v>
      </c>
      <c r="B274" s="93"/>
      <c r="C274" s="568"/>
      <c r="D274" s="568"/>
      <c r="E274" s="568"/>
      <c r="F274" s="568"/>
      <c r="G274" s="568"/>
      <c r="H274" s="568"/>
      <c r="I274" s="568"/>
      <c r="J274" s="568"/>
      <c r="K274" s="568">
        <v>1100</v>
      </c>
      <c r="L274" s="568"/>
      <c r="M274" s="568"/>
      <c r="N274" s="568"/>
      <c r="O274" s="568"/>
      <c r="Q274" s="532">
        <f t="shared" si="1417"/>
        <v>1100</v>
      </c>
    </row>
    <row r="275" ht="15.75" hidden="1">
      <c r="A275" s="92" t="s">
        <v>371</v>
      </c>
      <c r="B275" s="93"/>
      <c r="C275" s="568"/>
      <c r="D275" s="568"/>
      <c r="E275" s="568"/>
      <c r="F275" s="568"/>
      <c r="G275" s="568"/>
      <c r="H275" s="568"/>
      <c r="I275" s="568"/>
      <c r="J275" s="568"/>
      <c r="K275" s="568">
        <f>K274-K273</f>
        <v>-7216</v>
      </c>
      <c r="L275" s="568"/>
      <c r="M275" s="568"/>
      <c r="N275" s="568"/>
      <c r="O275" s="568"/>
    </row>
    <row r="276" ht="15.75" hidden="1">
      <c r="A276" s="92" t="s">
        <v>293</v>
      </c>
      <c r="B276" s="93"/>
      <c r="C276" s="613"/>
      <c r="D276" s="613"/>
      <c r="E276" s="613"/>
      <c r="F276" s="613"/>
      <c r="G276" s="568"/>
      <c r="H276" s="568"/>
      <c r="I276" s="568"/>
      <c r="J276" s="568"/>
      <c r="K276" s="568"/>
      <c r="L276" s="568"/>
      <c r="M276" s="568"/>
      <c r="N276" s="568"/>
      <c r="O276" s="568"/>
    </row>
    <row r="277" ht="7.5" customHeight="1">
      <c r="G277" s="602"/>
      <c r="H277" s="602"/>
      <c r="I277" s="602"/>
      <c r="J277" s="602"/>
      <c r="K277" s="602"/>
      <c r="L277" s="602"/>
      <c r="M277" s="602"/>
      <c r="N277" s="602"/>
      <c r="O277" s="602"/>
    </row>
    <row r="278" ht="12.75" customHeight="1">
      <c r="A278" s="603"/>
      <c r="B278" s="603"/>
      <c r="C278" s="603"/>
      <c r="D278" s="603"/>
      <c r="E278" s="603"/>
      <c r="G278" s="604"/>
      <c r="H278" s="604"/>
      <c r="I278" s="604"/>
      <c r="J278" s="604"/>
      <c r="K278" s="604"/>
      <c r="L278" s="604"/>
      <c r="M278" s="604"/>
      <c r="N278" s="604"/>
      <c r="O278" s="604"/>
    </row>
    <row r="279" ht="78.75" customHeight="1">
      <c r="A279" s="605" t="s">
        <v>461</v>
      </c>
      <c r="B279" s="605"/>
      <c r="C279" s="605"/>
      <c r="D279" s="605"/>
      <c r="E279" s="605"/>
      <c r="F279" s="605"/>
      <c r="G279" s="604"/>
      <c r="H279" s="604"/>
      <c r="I279" s="604"/>
      <c r="J279" s="604"/>
      <c r="K279" s="604"/>
      <c r="L279" s="604"/>
      <c r="N279" s="606" t="s">
        <v>462</v>
      </c>
      <c r="O279" s="606"/>
    </row>
    <row r="280" ht="18.75">
      <c r="A280" s="603"/>
      <c r="B280" s="603"/>
      <c r="C280" s="603"/>
      <c r="D280" s="603"/>
      <c r="E280" s="603"/>
      <c r="G280" s="604"/>
      <c r="H280" s="604"/>
      <c r="I280" s="604"/>
      <c r="J280" s="607" t="s">
        <v>463</v>
      </c>
      <c r="K280" s="604"/>
      <c r="L280" s="604"/>
      <c r="M280" s="604"/>
      <c r="N280" s="604"/>
      <c r="O280" s="604"/>
    </row>
    <row r="281" ht="12.75">
      <c r="G281" s="604"/>
      <c r="H281" s="604"/>
      <c r="I281" s="604"/>
      <c r="J281" s="604"/>
      <c r="K281" s="604"/>
      <c r="L281" s="604"/>
      <c r="M281" s="604"/>
      <c r="N281" s="604"/>
      <c r="O281" s="604"/>
    </row>
    <row r="282" ht="12.75">
      <c r="G282" s="604"/>
      <c r="H282" s="604"/>
      <c r="I282" s="604"/>
      <c r="J282" s="604"/>
      <c r="K282" s="604"/>
      <c r="L282" s="604"/>
      <c r="M282" s="604"/>
      <c r="N282" s="604"/>
      <c r="O282" s="604"/>
    </row>
    <row r="283" ht="12.75">
      <c r="G283" s="604"/>
      <c r="H283" s="608"/>
      <c r="I283" s="609"/>
      <c r="J283" s="604"/>
      <c r="K283" s="604"/>
      <c r="L283" s="604"/>
      <c r="M283" s="604"/>
      <c r="N283" s="604"/>
      <c r="O283" s="604"/>
    </row>
    <row r="284" ht="12.75">
      <c r="G284" s="604"/>
      <c r="H284" s="608"/>
      <c r="I284" s="609"/>
      <c r="J284" s="604"/>
      <c r="K284" s="604"/>
      <c r="L284" s="604"/>
      <c r="M284" s="604"/>
      <c r="N284" s="604"/>
      <c r="O284" s="604"/>
    </row>
    <row r="285" ht="12.75">
      <c r="G285" s="604"/>
      <c r="H285" s="608"/>
      <c r="I285" s="609"/>
      <c r="J285" s="604"/>
      <c r="K285" s="604"/>
      <c r="L285" s="604"/>
      <c r="M285" s="604"/>
      <c r="N285" s="604"/>
      <c r="O285" s="604"/>
    </row>
    <row r="286" ht="12.75">
      <c r="G286" s="604"/>
      <c r="H286" s="608"/>
      <c r="I286" s="609"/>
      <c r="J286" s="604"/>
      <c r="K286" s="604"/>
      <c r="L286" s="604"/>
      <c r="M286" s="604"/>
      <c r="N286" s="604"/>
      <c r="O286" s="604"/>
    </row>
    <row r="287" ht="12.75">
      <c r="G287" s="604"/>
      <c r="H287" s="608"/>
      <c r="I287" s="609"/>
      <c r="J287" s="604"/>
      <c r="K287" s="604"/>
      <c r="L287" s="604"/>
      <c r="M287" s="604"/>
      <c r="N287" s="604"/>
      <c r="O287" s="604"/>
    </row>
  </sheetData>
  <mergeCells count="84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pane state="frozen" topLeftCell="C3" xSplit="2" ySplit="2"/>
      <selection activeCell="A228" activeCellId="0" sqref="A228:B228"/>
    </sheetView>
  </sheetViews>
  <sheetFormatPr baseColWidth="8" customHeight="1" defaultRowHeight="15.75"/>
  <cols>
    <col bestFit="1" customWidth="1" min="1" max="1" style="42" width="5.2851600000000003"/>
    <col bestFit="1" customWidth="1" min="2" max="2" style="43" width="38.140599999999999"/>
    <col bestFit="1" customWidth="1" min="3" max="17" style="44" width="9.1406299999999998"/>
    <col bestFit="1" customWidth="1" min="18" max="18" style="44" width="10.855499999999999"/>
    <col bestFit="1" customWidth="1" min="19" max="257" style="44" width="9.1406299999999998"/>
  </cols>
  <sheetData>
    <row r="2" ht="15.75">
      <c r="B2" s="44"/>
    </row>
    <row r="3" ht="15.75">
      <c r="B3" s="44"/>
    </row>
    <row r="4" ht="15.75">
      <c r="B4" s="45"/>
    </row>
    <row r="5" ht="15.75">
      <c r="B5" s="44"/>
    </row>
    <row r="6" ht="15.75">
      <c r="B6" s="44"/>
    </row>
    <row r="8" ht="3" customHeight="1"/>
    <row r="9" ht="30.75" customHeight="1">
      <c r="A9" s="46" t="s">
        <v>271</v>
      </c>
      <c r="B9" s="47" t="s">
        <v>272</v>
      </c>
      <c r="C9" s="48"/>
      <c r="D9" s="48"/>
      <c r="E9" s="48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</row>
    <row r="10" ht="51.75" customHeight="1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</row>
    <row r="11" ht="45.75" customHeight="1">
      <c r="A11" s="46"/>
      <c r="B11" s="47"/>
      <c r="C11" s="49" t="s">
        <v>4</v>
      </c>
      <c r="D11" s="47" t="s">
        <v>273</v>
      </c>
      <c r="E11" s="47"/>
      <c r="F11" s="49" t="s">
        <v>274</v>
      </c>
      <c r="G11" s="47" t="s">
        <v>273</v>
      </c>
      <c r="H11" s="47"/>
      <c r="I11" s="49" t="s">
        <v>275</v>
      </c>
      <c r="J11" s="47" t="s">
        <v>273</v>
      </c>
      <c r="K11" s="47"/>
      <c r="L11" s="49" t="s">
        <v>7</v>
      </c>
      <c r="M11" s="47"/>
      <c r="N11" s="47"/>
      <c r="O11" s="49" t="s">
        <v>8</v>
      </c>
      <c r="P11" s="47"/>
      <c r="Q11" s="47"/>
      <c r="R11" s="50" t="s">
        <v>276</v>
      </c>
      <c r="S11" s="50" t="s">
        <v>277</v>
      </c>
      <c r="T11" s="50" t="s">
        <v>278</v>
      </c>
      <c r="U11" s="50" t="s">
        <v>279</v>
      </c>
    </row>
    <row r="12" ht="36.75" customHeight="1">
      <c r="A12" s="46"/>
      <c r="B12" s="47"/>
      <c r="C12" s="51" t="s">
        <v>280</v>
      </c>
      <c r="D12" s="51" t="s">
        <v>281</v>
      </c>
      <c r="E12" s="51" t="s">
        <v>282</v>
      </c>
      <c r="F12" s="51" t="s">
        <v>280</v>
      </c>
      <c r="G12" s="51" t="s">
        <v>281</v>
      </c>
      <c r="H12" s="51" t="s">
        <v>282</v>
      </c>
      <c r="I12" s="51" t="s">
        <v>280</v>
      </c>
      <c r="J12" s="51" t="s">
        <v>281</v>
      </c>
      <c r="K12" s="51" t="s">
        <v>282</v>
      </c>
      <c r="L12" s="51" t="s">
        <v>280</v>
      </c>
      <c r="M12" s="51" t="s">
        <v>281</v>
      </c>
      <c r="N12" s="51" t="s">
        <v>282</v>
      </c>
      <c r="O12" s="51" t="s">
        <v>280</v>
      </c>
      <c r="P12" s="52" t="s">
        <v>283</v>
      </c>
      <c r="Q12" s="53" t="s">
        <v>284</v>
      </c>
      <c r="R12" s="54"/>
      <c r="S12" s="54"/>
      <c r="T12" s="54"/>
      <c r="U12" s="54"/>
    </row>
    <row r="13" ht="28.5" customHeight="1">
      <c r="A13" s="55">
        <v>1</v>
      </c>
      <c r="B13" s="55">
        <v>2</v>
      </c>
      <c r="C13" s="55">
        <v>3</v>
      </c>
      <c r="D13" s="55">
        <v>4</v>
      </c>
      <c r="E13" s="55">
        <v>5</v>
      </c>
      <c r="F13" s="55">
        <v>6</v>
      </c>
      <c r="G13" s="55">
        <v>7</v>
      </c>
      <c r="H13" s="55">
        <v>8</v>
      </c>
      <c r="I13" s="55">
        <v>9</v>
      </c>
      <c r="J13" s="55">
        <v>10</v>
      </c>
      <c r="K13" s="55">
        <v>11</v>
      </c>
      <c r="L13" s="55">
        <v>13</v>
      </c>
      <c r="M13" s="55">
        <v>14</v>
      </c>
      <c r="N13" s="55">
        <v>15</v>
      </c>
      <c r="O13" s="55">
        <v>16</v>
      </c>
      <c r="P13" s="55">
        <v>17</v>
      </c>
      <c r="Q13" s="55">
        <v>18</v>
      </c>
      <c r="R13" s="55">
        <v>19</v>
      </c>
      <c r="S13" s="55">
        <v>20</v>
      </c>
      <c r="T13" s="55">
        <v>21</v>
      </c>
      <c r="U13" s="55">
        <v>22</v>
      </c>
    </row>
    <row r="14" ht="17.25" customHeight="1">
      <c r="A14" s="56"/>
      <c r="B14" s="57" t="s">
        <v>23</v>
      </c>
    </row>
    <row r="15" ht="49.5" customHeight="1">
      <c r="A15" s="46">
        <v>1</v>
      </c>
      <c r="B15" s="58" t="s">
        <v>24</v>
      </c>
      <c r="C15" s="59"/>
      <c r="D15" s="59"/>
      <c r="E15" s="59"/>
      <c r="F15" s="59">
        <v>67</v>
      </c>
      <c r="G15" s="59">
        <v>34</v>
      </c>
      <c r="H15" s="59">
        <v>33</v>
      </c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ht="30" customHeight="1">
      <c r="A16" s="46">
        <v>2</v>
      </c>
      <c r="B16" s="60" t="s">
        <v>25</v>
      </c>
      <c r="C16" s="59"/>
      <c r="D16" s="59"/>
      <c r="E16" s="59"/>
      <c r="F16" s="59">
        <v>3</v>
      </c>
      <c r="G16" s="59">
        <v>1</v>
      </c>
      <c r="H16" s="59">
        <v>2</v>
      </c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>
        <v>2</v>
      </c>
      <c r="T16" s="59"/>
      <c r="U16" s="59">
        <v>0</v>
      </c>
    </row>
    <row r="17" ht="17.25" customHeight="1">
      <c r="A17" s="56"/>
      <c r="B17" s="61" t="s">
        <v>26</v>
      </c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</row>
    <row r="18" ht="48" customHeight="1">
      <c r="A18" s="46">
        <v>3</v>
      </c>
      <c r="B18" s="58" t="s">
        <v>285</v>
      </c>
      <c r="C18" s="59">
        <v>11</v>
      </c>
      <c r="D18" s="59">
        <v>2</v>
      </c>
      <c r="E18" s="59">
        <v>9</v>
      </c>
      <c r="F18" s="59">
        <v>16</v>
      </c>
      <c r="G18" s="59">
        <v>4</v>
      </c>
      <c r="H18" s="59">
        <v>12</v>
      </c>
      <c r="I18" s="59">
        <v>15</v>
      </c>
      <c r="J18" s="59">
        <v>3</v>
      </c>
      <c r="K18" s="59">
        <v>12</v>
      </c>
      <c r="L18" s="59"/>
      <c r="M18" s="59"/>
      <c r="N18" s="59"/>
      <c r="O18" s="59">
        <v>25</v>
      </c>
      <c r="P18" s="59">
        <v>24</v>
      </c>
      <c r="Q18" s="59">
        <v>1</v>
      </c>
      <c r="R18" s="59">
        <v>1</v>
      </c>
      <c r="S18" s="59">
        <v>3</v>
      </c>
      <c r="T18" s="59"/>
      <c r="U18" s="59">
        <v>0</v>
      </c>
    </row>
    <row r="19" ht="30">
      <c r="A19" s="46">
        <v>4</v>
      </c>
      <c r="B19" s="63" t="s">
        <v>28</v>
      </c>
      <c r="C19" s="59">
        <v>4</v>
      </c>
      <c r="D19" s="59">
        <v>1</v>
      </c>
      <c r="E19" s="59">
        <v>3</v>
      </c>
      <c r="F19" s="59">
        <v>4</v>
      </c>
      <c r="G19" s="59">
        <v>2</v>
      </c>
      <c r="H19" s="59">
        <v>2</v>
      </c>
      <c r="I19" s="59">
        <v>3</v>
      </c>
      <c r="J19" s="59">
        <v>1</v>
      </c>
      <c r="K19" s="59">
        <v>2</v>
      </c>
      <c r="L19" s="59"/>
      <c r="M19" s="59"/>
      <c r="N19" s="59"/>
      <c r="O19" s="59">
        <v>6</v>
      </c>
      <c r="P19" s="59">
        <v>6</v>
      </c>
      <c r="Q19" s="59"/>
      <c r="R19" s="59"/>
      <c r="S19" s="59">
        <v>35</v>
      </c>
      <c r="T19" s="59"/>
      <c r="U19" s="59">
        <v>0</v>
      </c>
    </row>
    <row r="20" ht="17.25" customHeight="1">
      <c r="A20" s="56"/>
      <c r="B20" s="61" t="s">
        <v>46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</row>
    <row r="21" ht="45">
      <c r="A21" s="46">
        <v>5</v>
      </c>
      <c r="B21" s="58" t="s">
        <v>286</v>
      </c>
      <c r="C21" s="59">
        <v>16</v>
      </c>
      <c r="D21" s="59">
        <v>3</v>
      </c>
      <c r="E21" s="59">
        <v>13</v>
      </c>
      <c r="F21" s="59"/>
      <c r="G21" s="59"/>
      <c r="H21" s="59"/>
      <c r="I21" s="59">
        <v>11</v>
      </c>
      <c r="J21" s="59">
        <v>2</v>
      </c>
      <c r="K21" s="59">
        <v>9</v>
      </c>
      <c r="L21" s="59"/>
      <c r="M21" s="59"/>
      <c r="N21" s="59"/>
      <c r="O21" s="59">
        <v>1</v>
      </c>
      <c r="P21" s="59">
        <v>1</v>
      </c>
      <c r="Q21" s="59"/>
      <c r="R21" s="59">
        <v>3</v>
      </c>
      <c r="S21" s="59">
        <v>90</v>
      </c>
      <c r="T21" s="59"/>
      <c r="U21" s="59">
        <v>0</v>
      </c>
    </row>
    <row r="22" ht="45">
      <c r="A22" s="46">
        <v>6</v>
      </c>
      <c r="B22" s="58" t="s">
        <v>48</v>
      </c>
      <c r="C22" s="59">
        <v>20</v>
      </c>
      <c r="D22" s="59">
        <v>4</v>
      </c>
      <c r="E22" s="59">
        <v>16</v>
      </c>
      <c r="F22" s="59"/>
      <c r="G22" s="59"/>
      <c r="H22" s="59"/>
      <c r="I22" s="59">
        <v>10</v>
      </c>
      <c r="J22" s="59">
        <v>2</v>
      </c>
      <c r="K22" s="59">
        <v>8</v>
      </c>
      <c r="L22" s="59"/>
      <c r="M22" s="59"/>
      <c r="N22" s="59"/>
      <c r="O22" s="59">
        <v>4</v>
      </c>
      <c r="P22" s="59">
        <v>3</v>
      </c>
      <c r="Q22" s="59">
        <v>1</v>
      </c>
      <c r="R22" s="59">
        <v>3</v>
      </c>
      <c r="S22" s="59">
        <v>104</v>
      </c>
      <c r="T22" s="59"/>
      <c r="U22" s="59"/>
    </row>
    <row r="23" ht="30">
      <c r="A23" s="46">
        <v>7</v>
      </c>
      <c r="B23" s="64" t="s">
        <v>50</v>
      </c>
      <c r="C23" s="59">
        <v>12</v>
      </c>
      <c r="D23" s="59">
        <v>2</v>
      </c>
      <c r="E23" s="59">
        <v>10</v>
      </c>
      <c r="F23" s="59">
        <v>10</v>
      </c>
      <c r="G23" s="59">
        <v>3</v>
      </c>
      <c r="H23" s="59">
        <v>7</v>
      </c>
      <c r="I23" s="59">
        <v>5</v>
      </c>
      <c r="J23" s="59">
        <v>1</v>
      </c>
      <c r="K23" s="59">
        <v>4</v>
      </c>
      <c r="L23" s="59"/>
      <c r="M23" s="59"/>
      <c r="N23" s="59"/>
      <c r="O23" s="59"/>
      <c r="P23" s="59"/>
      <c r="Q23" s="59"/>
      <c r="R23" s="59">
        <v>1</v>
      </c>
      <c r="S23" s="59">
        <v>30</v>
      </c>
      <c r="T23" s="59"/>
      <c r="U23" s="59"/>
    </row>
    <row r="24" ht="45">
      <c r="A24" s="46">
        <v>8</v>
      </c>
      <c r="B24" s="64" t="s">
        <v>51</v>
      </c>
      <c r="C24" s="59">
        <v>21</v>
      </c>
      <c r="D24" s="59">
        <v>11</v>
      </c>
      <c r="E24" s="59">
        <v>10</v>
      </c>
      <c r="F24" s="59">
        <v>30</v>
      </c>
      <c r="G24" s="59">
        <v>18</v>
      </c>
      <c r="H24" s="59">
        <v>12</v>
      </c>
      <c r="I24" s="59">
        <v>2</v>
      </c>
      <c r="J24" s="59">
        <v>2</v>
      </c>
      <c r="K24" s="59"/>
      <c r="L24" s="59"/>
      <c r="M24" s="59"/>
      <c r="N24" s="59"/>
      <c r="O24" s="59"/>
      <c r="P24" s="59"/>
      <c r="Q24" s="59"/>
      <c r="R24" s="59">
        <v>1</v>
      </c>
      <c r="S24" s="59">
        <v>111</v>
      </c>
      <c r="T24" s="59"/>
      <c r="U24" s="59"/>
    </row>
    <row r="25" ht="45">
      <c r="A25" s="46">
        <v>9</v>
      </c>
      <c r="B25" s="65" t="s">
        <v>287</v>
      </c>
      <c r="C25" s="59">
        <v>22</v>
      </c>
      <c r="D25" s="59">
        <v>9</v>
      </c>
      <c r="E25" s="59">
        <v>13</v>
      </c>
      <c r="F25" s="59">
        <v>10</v>
      </c>
      <c r="G25" s="59">
        <v>4</v>
      </c>
      <c r="H25" s="59">
        <v>6</v>
      </c>
      <c r="I25" s="59">
        <v>9</v>
      </c>
      <c r="J25" s="59">
        <v>1</v>
      </c>
      <c r="K25" s="59">
        <v>8</v>
      </c>
      <c r="L25" s="59"/>
      <c r="M25" s="59"/>
      <c r="N25" s="59"/>
      <c r="O25" s="59"/>
      <c r="P25" s="59"/>
      <c r="Q25" s="59"/>
      <c r="R25" s="59">
        <v>2</v>
      </c>
      <c r="S25" s="59">
        <v>70</v>
      </c>
      <c r="T25" s="59"/>
      <c r="U25" s="59"/>
    </row>
    <row r="26" ht="45">
      <c r="A26" s="46">
        <v>10</v>
      </c>
      <c r="B26" s="65" t="s">
        <v>288</v>
      </c>
      <c r="C26" s="59">
        <v>16</v>
      </c>
      <c r="D26" s="59">
        <v>3</v>
      </c>
      <c r="E26" s="59">
        <v>13</v>
      </c>
      <c r="F26" s="59"/>
      <c r="G26" s="59"/>
      <c r="H26" s="59"/>
      <c r="I26" s="59">
        <v>9</v>
      </c>
      <c r="J26" s="59">
        <v>4</v>
      </c>
      <c r="K26" s="59">
        <v>5</v>
      </c>
      <c r="L26" s="59"/>
      <c r="M26" s="59"/>
      <c r="N26" s="59"/>
      <c r="O26" s="59"/>
      <c r="P26" s="59"/>
      <c r="Q26" s="59"/>
      <c r="R26" s="59">
        <v>2</v>
      </c>
      <c r="S26" s="59">
        <v>55</v>
      </c>
      <c r="T26" s="59"/>
      <c r="U26" s="59"/>
    </row>
    <row r="27" ht="45">
      <c r="A27" s="46">
        <v>11</v>
      </c>
      <c r="B27" s="65" t="s">
        <v>289</v>
      </c>
      <c r="C27" s="59">
        <v>6</v>
      </c>
      <c r="D27" s="59">
        <v>1</v>
      </c>
      <c r="E27" s="59">
        <v>5</v>
      </c>
      <c r="F27" s="59">
        <v>28</v>
      </c>
      <c r="G27" s="59">
        <v>5</v>
      </c>
      <c r="H27" s="59">
        <v>23</v>
      </c>
      <c r="I27" s="59">
        <v>2</v>
      </c>
      <c r="J27" s="59">
        <v>2</v>
      </c>
      <c r="K27" s="59"/>
      <c r="L27" s="59"/>
      <c r="M27" s="59"/>
      <c r="N27" s="59"/>
      <c r="O27" s="59"/>
      <c r="P27" s="59"/>
      <c r="Q27" s="59"/>
      <c r="R27" s="59">
        <v>2</v>
      </c>
      <c r="S27" s="59">
        <v>4</v>
      </c>
      <c r="T27" s="59"/>
      <c r="U27" s="59"/>
    </row>
    <row r="28" ht="45">
      <c r="A28" s="46">
        <v>12</v>
      </c>
      <c r="B28" s="65" t="s">
        <v>290</v>
      </c>
      <c r="C28" s="59">
        <v>12</v>
      </c>
      <c r="D28" s="59">
        <v>3</v>
      </c>
      <c r="E28" s="59">
        <v>9</v>
      </c>
      <c r="F28" s="59">
        <v>1</v>
      </c>
      <c r="G28" s="59"/>
      <c r="H28" s="59">
        <v>1</v>
      </c>
      <c r="I28" s="59">
        <v>2</v>
      </c>
      <c r="J28" s="59"/>
      <c r="K28" s="59">
        <v>2</v>
      </c>
      <c r="L28" s="59"/>
      <c r="M28" s="59"/>
      <c r="N28" s="59"/>
      <c r="O28" s="59"/>
      <c r="P28" s="59"/>
      <c r="Q28" s="59"/>
      <c r="R28" s="59">
        <v>1</v>
      </c>
      <c r="S28" s="59">
        <v>57</v>
      </c>
      <c r="T28" s="59"/>
      <c r="U28" s="59"/>
    </row>
    <row r="29" s="66" customFormat="1" ht="30" customHeight="1">
      <c r="A29" s="67">
        <v>13</v>
      </c>
      <c r="B29" s="68" t="s">
        <v>291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</row>
    <row r="30" ht="30">
      <c r="A30" s="46">
        <v>14</v>
      </c>
      <c r="B30" s="65" t="s">
        <v>292</v>
      </c>
      <c r="C30" s="59">
        <v>26</v>
      </c>
      <c r="D30" s="59">
        <v>5</v>
      </c>
      <c r="E30" s="59">
        <v>21</v>
      </c>
      <c r="F30" s="59">
        <v>9</v>
      </c>
      <c r="G30" s="59">
        <v>2</v>
      </c>
      <c r="H30" s="59">
        <v>7</v>
      </c>
      <c r="I30" s="59">
        <v>12</v>
      </c>
      <c r="J30" s="59">
        <v>1</v>
      </c>
      <c r="K30" s="59">
        <v>11</v>
      </c>
      <c r="L30" s="59"/>
      <c r="M30" s="59"/>
      <c r="N30" s="59"/>
      <c r="O30" s="59"/>
      <c r="P30" s="59"/>
      <c r="Q30" s="59"/>
      <c r="R30" s="59">
        <v>5</v>
      </c>
      <c r="S30" s="59">
        <v>85</v>
      </c>
      <c r="T30" s="59">
        <v>1</v>
      </c>
      <c r="U30" s="59"/>
    </row>
    <row r="31" ht="15.75">
      <c r="A31" s="46"/>
      <c r="B31" s="61" t="s">
        <v>35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</row>
    <row r="32" ht="32.25" customHeight="1">
      <c r="A32" s="46">
        <v>15</v>
      </c>
      <c r="B32" s="58" t="s">
        <v>36</v>
      </c>
      <c r="C32" s="59">
        <v>1</v>
      </c>
      <c r="D32" s="59"/>
      <c r="E32" s="59">
        <v>1</v>
      </c>
      <c r="F32" s="59"/>
      <c r="G32" s="59"/>
      <c r="H32" s="59"/>
      <c r="I32" s="59">
        <v>2</v>
      </c>
      <c r="J32" s="59"/>
      <c r="K32" s="59">
        <v>2</v>
      </c>
      <c r="L32" s="59">
        <v>25</v>
      </c>
      <c r="M32" s="59"/>
      <c r="N32" s="59">
        <v>25</v>
      </c>
      <c r="O32" s="59">
        <v>561</v>
      </c>
      <c r="P32" s="59">
        <v>531</v>
      </c>
      <c r="Q32" s="59">
        <v>30</v>
      </c>
      <c r="R32" s="59"/>
      <c r="S32" s="59">
        <v>7850</v>
      </c>
      <c r="T32" s="59"/>
      <c r="U32" s="59"/>
    </row>
    <row r="33" s="66" customFormat="1" ht="30">
      <c r="A33" s="67">
        <v>16</v>
      </c>
      <c r="B33" s="70" t="s">
        <v>293</v>
      </c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</row>
    <row r="34" ht="15.75">
      <c r="A34" s="46"/>
      <c r="B34" s="61" t="s">
        <v>58</v>
      </c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</row>
    <row r="35" ht="30">
      <c r="A35" s="46">
        <v>17</v>
      </c>
      <c r="B35" s="72" t="s">
        <v>60</v>
      </c>
      <c r="C35" s="59">
        <v>36</v>
      </c>
      <c r="D35" s="59">
        <v>11</v>
      </c>
      <c r="E35" s="59">
        <v>25</v>
      </c>
      <c r="F35" s="59">
        <v>68</v>
      </c>
      <c r="G35" s="59">
        <v>26</v>
      </c>
      <c r="H35" s="59">
        <v>42</v>
      </c>
      <c r="I35" s="59">
        <v>43</v>
      </c>
      <c r="J35" s="59">
        <v>13</v>
      </c>
      <c r="K35" s="59">
        <v>30</v>
      </c>
      <c r="L35" s="59">
        <v>14</v>
      </c>
      <c r="M35" s="59">
        <v>8</v>
      </c>
      <c r="N35" s="59">
        <v>6</v>
      </c>
      <c r="O35" s="59">
        <v>266</v>
      </c>
      <c r="P35" s="59">
        <v>199</v>
      </c>
      <c r="Q35" s="59">
        <v>67</v>
      </c>
      <c r="R35" s="59">
        <v>2</v>
      </c>
      <c r="S35" s="59">
        <v>1519</v>
      </c>
      <c r="T35" s="59">
        <v>2</v>
      </c>
      <c r="U35" s="59"/>
    </row>
    <row r="36" ht="45">
      <c r="A36" s="46">
        <v>18</v>
      </c>
      <c r="B36" s="72" t="s">
        <v>59</v>
      </c>
      <c r="C36" s="59">
        <v>2</v>
      </c>
      <c r="D36" s="59">
        <v>1</v>
      </c>
      <c r="E36" s="59">
        <v>1</v>
      </c>
      <c r="F36" s="59">
        <v>38</v>
      </c>
      <c r="G36" s="59">
        <v>21</v>
      </c>
      <c r="H36" s="59">
        <v>17</v>
      </c>
      <c r="I36" s="59">
        <v>10</v>
      </c>
      <c r="J36" s="59">
        <v>4</v>
      </c>
      <c r="K36" s="59">
        <v>6</v>
      </c>
      <c r="L36" s="59"/>
      <c r="M36" s="59"/>
      <c r="N36" s="59"/>
      <c r="O36" s="59">
        <v>24</v>
      </c>
      <c r="P36" s="59">
        <v>18</v>
      </c>
      <c r="Q36" s="59">
        <v>6</v>
      </c>
      <c r="R36" s="59">
        <v>2</v>
      </c>
      <c r="S36" s="59">
        <v>97</v>
      </c>
      <c r="T36" s="59"/>
      <c r="U36" s="59"/>
    </row>
    <row r="37" ht="30.75" customHeight="1">
      <c r="A37" s="46">
        <v>19</v>
      </c>
      <c r="B37" s="72" t="s">
        <v>294</v>
      </c>
      <c r="C37" s="59">
        <v>3</v>
      </c>
      <c r="D37" s="59">
        <v>1</v>
      </c>
      <c r="E37" s="59">
        <v>2</v>
      </c>
      <c r="F37" s="59">
        <v>12</v>
      </c>
      <c r="G37" s="59">
        <v>4</v>
      </c>
      <c r="H37" s="59">
        <v>8</v>
      </c>
      <c r="I37" s="59">
        <v>9</v>
      </c>
      <c r="J37" s="59">
        <v>1</v>
      </c>
      <c r="K37" s="59">
        <v>8</v>
      </c>
      <c r="L37" s="59"/>
      <c r="M37" s="59"/>
      <c r="N37" s="59"/>
      <c r="O37" s="59">
        <v>28</v>
      </c>
      <c r="P37" s="59">
        <v>24</v>
      </c>
      <c r="Q37" s="59">
        <v>4</v>
      </c>
      <c r="R37" s="59">
        <v>2</v>
      </c>
      <c r="S37" s="59">
        <v>16</v>
      </c>
      <c r="T37" s="59">
        <v>1</v>
      </c>
      <c r="U37" s="59"/>
    </row>
    <row r="38" ht="30">
      <c r="A38" s="56">
        <v>20</v>
      </c>
      <c r="B38" s="72" t="s">
        <v>62</v>
      </c>
      <c r="C38" s="59">
        <v>8</v>
      </c>
      <c r="D38" s="59">
        <v>2</v>
      </c>
      <c r="E38" s="59">
        <v>6</v>
      </c>
      <c r="F38" s="59">
        <v>9</v>
      </c>
      <c r="G38" s="59">
        <v>3</v>
      </c>
      <c r="H38" s="59">
        <v>9</v>
      </c>
      <c r="I38" s="59">
        <v>17</v>
      </c>
      <c r="J38" s="59">
        <v>5</v>
      </c>
      <c r="K38" s="59">
        <v>12</v>
      </c>
      <c r="L38" s="59">
        <v>13</v>
      </c>
      <c r="M38" s="59">
        <v>3</v>
      </c>
      <c r="N38" s="59">
        <v>10</v>
      </c>
      <c r="O38" s="59">
        <v>106</v>
      </c>
      <c r="P38" s="59">
        <v>81</v>
      </c>
      <c r="Q38" s="59">
        <v>25</v>
      </c>
      <c r="R38" s="59">
        <v>12</v>
      </c>
      <c r="S38" s="59">
        <v>279</v>
      </c>
      <c r="T38" s="59">
        <v>4</v>
      </c>
      <c r="U38" s="59"/>
    </row>
    <row r="39" ht="15.75">
      <c r="A39" s="46"/>
      <c r="B39" s="61" t="s">
        <v>63</v>
      </c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</row>
    <row r="40" ht="30">
      <c r="A40" s="46">
        <v>21</v>
      </c>
      <c r="B40" s="72" t="s">
        <v>295</v>
      </c>
      <c r="C40" s="59">
        <v>10</v>
      </c>
      <c r="D40" s="59">
        <v>5</v>
      </c>
      <c r="E40" s="59">
        <v>5</v>
      </c>
      <c r="F40" s="59">
        <v>61</v>
      </c>
      <c r="G40" s="59">
        <v>29</v>
      </c>
      <c r="H40" s="59">
        <v>32</v>
      </c>
      <c r="I40" s="59">
        <v>45</v>
      </c>
      <c r="J40" s="59">
        <v>20</v>
      </c>
      <c r="K40" s="59">
        <v>25</v>
      </c>
      <c r="L40" s="59"/>
      <c r="M40" s="59"/>
      <c r="N40" s="59"/>
      <c r="O40" s="59">
        <v>131</v>
      </c>
      <c r="P40" s="59">
        <v>131</v>
      </c>
      <c r="Q40" s="59"/>
      <c r="R40" s="59">
        <v>5</v>
      </c>
      <c r="S40" s="59">
        <v>498</v>
      </c>
      <c r="T40" s="59">
        <v>2</v>
      </c>
      <c r="U40" s="59"/>
    </row>
    <row r="41" ht="31.5" customHeight="1">
      <c r="A41" s="46">
        <v>22</v>
      </c>
      <c r="B41" s="72" t="s">
        <v>296</v>
      </c>
      <c r="C41" s="59">
        <v>2</v>
      </c>
      <c r="D41" s="59">
        <v>1</v>
      </c>
      <c r="E41" s="59">
        <v>1</v>
      </c>
      <c r="F41" s="59">
        <v>540</v>
      </c>
      <c r="G41" s="59">
        <v>260</v>
      </c>
      <c r="H41" s="59">
        <v>280</v>
      </c>
      <c r="I41" s="59">
        <v>1</v>
      </c>
      <c r="J41" s="59">
        <v>1</v>
      </c>
      <c r="K41" s="59"/>
      <c r="L41" s="59"/>
      <c r="M41" s="59"/>
      <c r="N41" s="59"/>
      <c r="O41" s="59">
        <v>16</v>
      </c>
      <c r="P41" s="59">
        <v>12</v>
      </c>
      <c r="Q41" s="59">
        <v>4</v>
      </c>
      <c r="R41" s="59">
        <v>1</v>
      </c>
      <c r="S41" s="59">
        <v>40</v>
      </c>
      <c r="T41" s="59"/>
      <c r="U41" s="59">
        <v>30</v>
      </c>
    </row>
    <row r="42" ht="30">
      <c r="A42" s="56">
        <v>23</v>
      </c>
      <c r="B42" s="72" t="s">
        <v>66</v>
      </c>
      <c r="C42" s="59">
        <v>3</v>
      </c>
      <c r="D42" s="59"/>
      <c r="E42" s="59">
        <v>3</v>
      </c>
      <c r="F42" s="59">
        <v>26</v>
      </c>
      <c r="G42" s="59">
        <v>14</v>
      </c>
      <c r="H42" s="59">
        <v>12</v>
      </c>
      <c r="I42" s="59">
        <v>5</v>
      </c>
      <c r="J42" s="59">
        <v>1</v>
      </c>
      <c r="K42" s="59">
        <v>4</v>
      </c>
      <c r="L42" s="59"/>
      <c r="M42" s="59"/>
      <c r="N42" s="59"/>
      <c r="O42" s="59">
        <v>10</v>
      </c>
      <c r="P42" s="59">
        <v>10</v>
      </c>
      <c r="Q42" s="59"/>
      <c r="R42" s="59">
        <v>1</v>
      </c>
      <c r="S42" s="59">
        <v>40</v>
      </c>
      <c r="T42" s="59"/>
      <c r="U42" s="59"/>
    </row>
    <row r="43" ht="15.75">
      <c r="A43" s="46"/>
      <c r="B43" s="61" t="s">
        <v>67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</row>
    <row r="44" ht="31.5" customHeight="1">
      <c r="A44" s="46">
        <v>24</v>
      </c>
      <c r="B44" s="73" t="s">
        <v>297</v>
      </c>
      <c r="C44" s="59">
        <v>5</v>
      </c>
      <c r="D44" s="59">
        <v>1</v>
      </c>
      <c r="E44" s="59">
        <v>4</v>
      </c>
      <c r="F44" s="59">
        <v>132</v>
      </c>
      <c r="G44" s="59">
        <v>53</v>
      </c>
      <c r="H44" s="59">
        <v>79</v>
      </c>
      <c r="I44" s="59">
        <v>4</v>
      </c>
      <c r="J44" s="59">
        <v>1</v>
      </c>
      <c r="K44" s="59">
        <v>3</v>
      </c>
      <c r="L44" s="59"/>
      <c r="M44" s="59"/>
      <c r="N44" s="59"/>
      <c r="O44" s="59"/>
      <c r="P44" s="59"/>
      <c r="Q44" s="59"/>
      <c r="R44" s="59">
        <v>3</v>
      </c>
      <c r="S44" s="59">
        <v>20</v>
      </c>
      <c r="T44" s="59">
        <v>2</v>
      </c>
      <c r="U44" s="59">
        <v>7</v>
      </c>
    </row>
    <row r="45" ht="30">
      <c r="A45" s="56">
        <v>25</v>
      </c>
      <c r="B45" s="73" t="s">
        <v>298</v>
      </c>
      <c r="C45" s="59">
        <v>8</v>
      </c>
      <c r="D45" s="59">
        <v>1</v>
      </c>
      <c r="E45" s="59">
        <v>7</v>
      </c>
      <c r="F45" s="59">
        <v>26</v>
      </c>
      <c r="G45" s="59">
        <v>13</v>
      </c>
      <c r="H45" s="59">
        <v>13</v>
      </c>
      <c r="I45" s="59">
        <v>14</v>
      </c>
      <c r="J45" s="59">
        <v>3</v>
      </c>
      <c r="K45" s="59">
        <v>11</v>
      </c>
      <c r="L45" s="59"/>
      <c r="M45" s="59"/>
      <c r="N45" s="59"/>
      <c r="O45" s="59">
        <v>30</v>
      </c>
      <c r="P45" s="59">
        <v>22</v>
      </c>
      <c r="Q45" s="59">
        <v>8</v>
      </c>
      <c r="R45" s="59">
        <v>3</v>
      </c>
      <c r="S45" s="59">
        <v>130</v>
      </c>
      <c r="T45" s="59">
        <v>1</v>
      </c>
      <c r="U45" s="59"/>
    </row>
    <row r="46" ht="15.75">
      <c r="A46" s="46"/>
      <c r="B46" s="61" t="s">
        <v>70</v>
      </c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</row>
    <row r="47" ht="45">
      <c r="A47" s="46">
        <v>26</v>
      </c>
      <c r="B47" s="64" t="s">
        <v>77</v>
      </c>
      <c r="C47" s="59"/>
      <c r="D47" s="59"/>
      <c r="E47" s="59"/>
      <c r="F47" s="59">
        <v>1</v>
      </c>
      <c r="G47" s="59"/>
      <c r="H47" s="59">
        <v>1</v>
      </c>
      <c r="I47" s="59">
        <v>1</v>
      </c>
      <c r="J47" s="59"/>
      <c r="K47" s="59">
        <v>1</v>
      </c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ht="34.5" customHeight="1">
      <c r="A48" s="46">
        <v>27</v>
      </c>
      <c r="B48" s="64" t="s">
        <v>76</v>
      </c>
      <c r="C48" s="59">
        <v>1</v>
      </c>
      <c r="D48" s="59"/>
      <c r="E48" s="59">
        <v>1</v>
      </c>
      <c r="F48" s="59">
        <v>3</v>
      </c>
      <c r="G48" s="59">
        <v>2</v>
      </c>
      <c r="H48" s="59">
        <v>1</v>
      </c>
      <c r="I48" s="59">
        <v>1</v>
      </c>
      <c r="J48" s="59"/>
      <c r="K48" s="59">
        <v>1</v>
      </c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ht="33.75" customHeight="1">
      <c r="A49" s="46">
        <v>28</v>
      </c>
      <c r="B49" s="64" t="s">
        <v>75</v>
      </c>
      <c r="C49" s="59">
        <v>2</v>
      </c>
      <c r="D49" s="59">
        <v>1</v>
      </c>
      <c r="E49" s="59">
        <v>1</v>
      </c>
      <c r="F49" s="59">
        <v>3</v>
      </c>
      <c r="G49" s="59">
        <v>2</v>
      </c>
      <c r="H49" s="59">
        <v>1</v>
      </c>
      <c r="I49" s="59"/>
      <c r="J49" s="59"/>
      <c r="K49" s="59"/>
      <c r="L49" s="59"/>
      <c r="M49" s="59"/>
      <c r="N49" s="59"/>
      <c r="O49" s="59">
        <v>2</v>
      </c>
      <c r="P49" s="59">
        <v>2</v>
      </c>
      <c r="Q49" s="59"/>
      <c r="R49" s="59"/>
      <c r="S49" s="59">
        <v>15</v>
      </c>
      <c r="T49" s="59"/>
      <c r="U49" s="59"/>
    </row>
    <row r="50" ht="30">
      <c r="A50" s="46">
        <v>29</v>
      </c>
      <c r="B50" s="72" t="s">
        <v>299</v>
      </c>
      <c r="C50" s="59">
        <v>3</v>
      </c>
      <c r="D50" s="59">
        <v>1</v>
      </c>
      <c r="E50" s="59">
        <v>2</v>
      </c>
      <c r="F50" s="59">
        <v>15</v>
      </c>
      <c r="G50" s="59">
        <v>5</v>
      </c>
      <c r="H50" s="59">
        <v>10</v>
      </c>
      <c r="I50" s="59">
        <v>8</v>
      </c>
      <c r="J50" s="59">
        <v>1</v>
      </c>
      <c r="K50" s="59">
        <v>7</v>
      </c>
      <c r="L50" s="59"/>
      <c r="M50" s="59"/>
      <c r="N50" s="59"/>
      <c r="O50" s="59"/>
      <c r="P50" s="59"/>
      <c r="Q50" s="59"/>
      <c r="R50" s="59"/>
      <c r="S50" s="59">
        <v>1</v>
      </c>
      <c r="T50" s="59"/>
      <c r="U50" s="59"/>
    </row>
    <row r="51" ht="30.75" customHeight="1">
      <c r="A51" s="46">
        <v>30</v>
      </c>
      <c r="B51" s="72" t="s">
        <v>74</v>
      </c>
      <c r="C51" s="59">
        <v>3</v>
      </c>
      <c r="D51" s="59">
        <v>2</v>
      </c>
      <c r="E51" s="59">
        <v>1</v>
      </c>
      <c r="F51" s="59">
        <v>1</v>
      </c>
      <c r="G51" s="59">
        <v>1</v>
      </c>
      <c r="H51" s="59"/>
      <c r="I51" s="59">
        <v>7</v>
      </c>
      <c r="J51" s="59">
        <v>3</v>
      </c>
      <c r="K51" s="59">
        <v>4</v>
      </c>
      <c r="L51" s="59"/>
      <c r="M51" s="59"/>
      <c r="N51" s="59"/>
      <c r="O51" s="59"/>
      <c r="P51" s="59"/>
      <c r="Q51" s="59"/>
      <c r="R51" s="59">
        <v>1</v>
      </c>
      <c r="S51" s="59"/>
      <c r="T51" s="59"/>
      <c r="U51" s="59"/>
    </row>
    <row r="52" ht="30">
      <c r="A52" s="46">
        <v>31</v>
      </c>
      <c r="B52" s="64" t="s">
        <v>300</v>
      </c>
      <c r="C52" s="59">
        <v>1</v>
      </c>
      <c r="D52" s="59">
        <v>1</v>
      </c>
      <c r="E52" s="59"/>
      <c r="F52" s="59">
        <v>2</v>
      </c>
      <c r="G52" s="59">
        <v>1</v>
      </c>
      <c r="H52" s="59">
        <v>1</v>
      </c>
      <c r="I52" s="59">
        <v>2</v>
      </c>
      <c r="J52" s="59">
        <v>1</v>
      </c>
      <c r="K52" s="59">
        <v>1</v>
      </c>
      <c r="L52" s="59"/>
      <c r="M52" s="59"/>
      <c r="N52" s="59"/>
      <c r="O52" s="59"/>
      <c r="P52" s="59"/>
      <c r="Q52" s="59"/>
      <c r="R52" s="59">
        <v>1</v>
      </c>
      <c r="S52" s="59"/>
      <c r="T52" s="59"/>
      <c r="U52" s="59"/>
    </row>
    <row r="53" ht="75">
      <c r="A53" s="46">
        <v>32</v>
      </c>
      <c r="B53" s="72" t="s">
        <v>71</v>
      </c>
      <c r="C53" s="59">
        <v>9</v>
      </c>
      <c r="D53" s="59">
        <v>2</v>
      </c>
      <c r="E53" s="59">
        <v>7</v>
      </c>
      <c r="F53" s="59">
        <v>37</v>
      </c>
      <c r="G53" s="59">
        <v>13</v>
      </c>
      <c r="H53" s="59">
        <v>24</v>
      </c>
      <c r="I53" s="59">
        <v>7</v>
      </c>
      <c r="J53" s="59">
        <v>1</v>
      </c>
      <c r="K53" s="59">
        <v>6</v>
      </c>
      <c r="L53" s="59"/>
      <c r="M53" s="59"/>
      <c r="N53" s="59"/>
      <c r="O53" s="59"/>
      <c r="P53" s="59"/>
      <c r="Q53" s="59"/>
      <c r="R53" s="59">
        <v>2</v>
      </c>
      <c r="S53" s="59">
        <v>5</v>
      </c>
      <c r="T53" s="59"/>
      <c r="U53" s="59"/>
    </row>
    <row r="54" ht="50.25" customHeight="1">
      <c r="A54" s="46">
        <v>33</v>
      </c>
      <c r="B54" s="72" t="s">
        <v>301</v>
      </c>
      <c r="C54" s="59">
        <v>10</v>
      </c>
      <c r="D54" s="59">
        <v>1</v>
      </c>
      <c r="E54" s="59">
        <v>9</v>
      </c>
      <c r="F54" s="59">
        <v>37</v>
      </c>
      <c r="G54" s="59">
        <v>14</v>
      </c>
      <c r="H54" s="59">
        <v>23</v>
      </c>
      <c r="I54" s="59">
        <v>21</v>
      </c>
      <c r="J54" s="59">
        <v>5</v>
      </c>
      <c r="K54" s="59">
        <v>16</v>
      </c>
      <c r="L54" s="59"/>
      <c r="M54" s="59"/>
      <c r="N54" s="59"/>
      <c r="O54" s="59">
        <v>25</v>
      </c>
      <c r="P54" s="59">
        <v>18</v>
      </c>
      <c r="Q54" s="59">
        <v>7</v>
      </c>
      <c r="R54" s="59"/>
      <c r="S54" s="59">
        <v>24</v>
      </c>
      <c r="T54" s="59">
        <v>2</v>
      </c>
      <c r="U54" s="59">
        <v>0</v>
      </c>
    </row>
    <row r="55" ht="51.75" customHeight="1">
      <c r="A55" s="46">
        <v>34</v>
      </c>
      <c r="B55" s="72" t="s">
        <v>72</v>
      </c>
      <c r="C55" s="59">
        <v>2</v>
      </c>
      <c r="D55" s="59"/>
      <c r="E55" s="59">
        <v>2</v>
      </c>
      <c r="F55" s="59">
        <v>27</v>
      </c>
      <c r="G55" s="59">
        <v>11</v>
      </c>
      <c r="H55" s="59">
        <v>16</v>
      </c>
      <c r="I55" s="59">
        <v>5</v>
      </c>
      <c r="J55" s="59"/>
      <c r="K55" s="59">
        <v>5</v>
      </c>
      <c r="L55" s="59"/>
      <c r="M55" s="59"/>
      <c r="N55" s="59"/>
      <c r="O55" s="59">
        <v>3</v>
      </c>
      <c r="P55" s="59">
        <v>2</v>
      </c>
      <c r="Q55" s="59">
        <v>1</v>
      </c>
      <c r="R55" s="59">
        <v>1</v>
      </c>
      <c r="S55" s="59">
        <v>53</v>
      </c>
      <c r="T55" s="59"/>
      <c r="U55" s="59"/>
    </row>
    <row r="56" ht="48.75" customHeight="1">
      <c r="A56" s="46">
        <v>35</v>
      </c>
      <c r="B56" s="72" t="s">
        <v>302</v>
      </c>
      <c r="C56" s="59">
        <v>2</v>
      </c>
      <c r="D56" s="59">
        <v>1</v>
      </c>
      <c r="E56" s="59">
        <v>1</v>
      </c>
      <c r="F56" s="59">
        <v>154</v>
      </c>
      <c r="G56" s="59">
        <v>78</v>
      </c>
      <c r="H56" s="59">
        <v>76</v>
      </c>
      <c r="I56" s="59">
        <v>5</v>
      </c>
      <c r="J56" s="59">
        <v>3</v>
      </c>
      <c r="K56" s="59">
        <v>2</v>
      </c>
      <c r="L56" s="59"/>
      <c r="M56" s="59"/>
      <c r="N56" s="59"/>
      <c r="O56" s="59"/>
      <c r="P56" s="59"/>
      <c r="Q56" s="59"/>
      <c r="R56" s="59">
        <v>1</v>
      </c>
      <c r="S56" s="59">
        <v>3</v>
      </c>
      <c r="T56" s="59"/>
      <c r="U56" s="59">
        <v>4</v>
      </c>
    </row>
    <row r="57" ht="15.75">
      <c r="A57" s="46"/>
      <c r="B57" s="61" t="s">
        <v>83</v>
      </c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</row>
    <row r="58" s="66" customFormat="1" ht="60">
      <c r="A58" s="67">
        <v>36</v>
      </c>
      <c r="B58" s="74" t="s">
        <v>303</v>
      </c>
      <c r="C58" s="69">
        <v>4</v>
      </c>
      <c r="D58" s="69">
        <v>1</v>
      </c>
      <c r="E58" s="69">
        <v>3</v>
      </c>
      <c r="F58" s="69">
        <v>4</v>
      </c>
      <c r="G58" s="69">
        <v>1</v>
      </c>
      <c r="H58" s="69">
        <v>3</v>
      </c>
      <c r="I58" s="69">
        <v>6</v>
      </c>
      <c r="J58" s="69">
        <v>1</v>
      </c>
      <c r="K58" s="69">
        <v>5</v>
      </c>
      <c r="L58" s="69">
        <v>20</v>
      </c>
      <c r="M58" s="69">
        <v>3</v>
      </c>
      <c r="N58" s="69">
        <v>17</v>
      </c>
      <c r="O58" s="69">
        <v>23</v>
      </c>
      <c r="P58" s="69">
        <v>21</v>
      </c>
      <c r="Q58" s="69">
        <v>2</v>
      </c>
      <c r="R58" s="69">
        <v>2</v>
      </c>
      <c r="S58" s="69">
        <v>259</v>
      </c>
      <c r="T58" s="69"/>
      <c r="U58" s="69"/>
    </row>
    <row r="59" ht="30">
      <c r="A59" s="46">
        <v>37</v>
      </c>
      <c r="B59" s="72" t="s">
        <v>87</v>
      </c>
      <c r="C59" s="59">
        <v>4</v>
      </c>
      <c r="D59" s="59"/>
      <c r="E59" s="59">
        <v>4</v>
      </c>
      <c r="F59" s="59"/>
      <c r="G59" s="59"/>
      <c r="H59" s="59"/>
      <c r="I59" s="59">
        <v>2</v>
      </c>
      <c r="J59" s="59"/>
      <c r="K59" s="59">
        <v>2</v>
      </c>
      <c r="L59" s="59">
        <v>1</v>
      </c>
      <c r="M59" s="59"/>
      <c r="N59" s="59">
        <v>1</v>
      </c>
      <c r="O59" s="59">
        <v>189</v>
      </c>
      <c r="P59" s="59">
        <v>189</v>
      </c>
      <c r="Q59" s="59"/>
      <c r="R59" s="59">
        <v>2</v>
      </c>
      <c r="S59" s="59">
        <v>1215</v>
      </c>
      <c r="T59" s="59"/>
      <c r="U59" s="59"/>
    </row>
    <row r="60" ht="60">
      <c r="A60" s="46">
        <v>38</v>
      </c>
      <c r="B60" s="72" t="s">
        <v>304</v>
      </c>
      <c r="C60" s="59">
        <v>9</v>
      </c>
      <c r="D60" s="59">
        <v>1</v>
      </c>
      <c r="E60" s="59">
        <v>8</v>
      </c>
      <c r="F60" s="59">
        <v>5</v>
      </c>
      <c r="G60" s="59"/>
      <c r="H60" s="59">
        <v>5</v>
      </c>
      <c r="I60" s="59">
        <v>13</v>
      </c>
      <c r="J60" s="59">
        <v>1</v>
      </c>
      <c r="K60" s="59">
        <v>12</v>
      </c>
      <c r="L60" s="59">
        <v>7</v>
      </c>
      <c r="M60" s="59"/>
      <c r="N60" s="59">
        <v>7</v>
      </c>
      <c r="O60" s="59">
        <v>114</v>
      </c>
      <c r="P60" s="59">
        <v>85</v>
      </c>
      <c r="Q60" s="59">
        <v>29</v>
      </c>
      <c r="R60" s="59">
        <v>1</v>
      </c>
      <c r="S60" s="59">
        <v>804</v>
      </c>
      <c r="T60" s="59">
        <v>3</v>
      </c>
      <c r="U60" s="59"/>
    </row>
    <row r="61" ht="34.5" customHeight="1">
      <c r="A61" s="46">
        <v>39</v>
      </c>
      <c r="B61" s="63" t="s">
        <v>305</v>
      </c>
      <c r="C61" s="59">
        <v>1</v>
      </c>
      <c r="D61" s="59"/>
      <c r="E61" s="59">
        <v>1</v>
      </c>
      <c r="F61" s="59">
        <v>5</v>
      </c>
      <c r="G61" s="59">
        <v>1</v>
      </c>
      <c r="H61" s="59">
        <v>4</v>
      </c>
      <c r="I61" s="59">
        <v>4</v>
      </c>
      <c r="J61" s="59"/>
      <c r="K61" s="59">
        <v>4</v>
      </c>
      <c r="L61" s="59">
        <v>27</v>
      </c>
      <c r="M61" s="59">
        <v>3</v>
      </c>
      <c r="N61" s="59">
        <v>24</v>
      </c>
      <c r="O61" s="59">
        <v>52</v>
      </c>
      <c r="P61" s="59">
        <v>49</v>
      </c>
      <c r="Q61" s="59">
        <v>3</v>
      </c>
      <c r="R61" s="59">
        <v>2</v>
      </c>
      <c r="S61" s="59">
        <v>418</v>
      </c>
      <c r="T61" s="59"/>
      <c r="U61" s="59"/>
    </row>
    <row r="62" s="66" customFormat="1" ht="30">
      <c r="A62" s="67">
        <v>40</v>
      </c>
      <c r="B62" s="70" t="s">
        <v>293</v>
      </c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</row>
    <row r="63" ht="15.75">
      <c r="A63" s="46"/>
      <c r="B63" s="61" t="s">
        <v>88</v>
      </c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</row>
    <row r="64" s="75" customFormat="1" ht="36.75" customHeight="1">
      <c r="A64" s="76">
        <v>41</v>
      </c>
      <c r="B64" s="72" t="s">
        <v>306</v>
      </c>
      <c r="C64" s="59">
        <v>129</v>
      </c>
      <c r="D64" s="59">
        <v>34</v>
      </c>
      <c r="E64" s="59">
        <v>95</v>
      </c>
      <c r="F64" s="59"/>
      <c r="G64" s="59"/>
      <c r="H64" s="59"/>
      <c r="I64" s="59"/>
      <c r="J64" s="59"/>
      <c r="K64" s="59"/>
      <c r="L64" s="59">
        <v>130</v>
      </c>
      <c r="M64" s="59">
        <v>1</v>
      </c>
      <c r="N64" s="59">
        <v>129</v>
      </c>
      <c r="O64" s="59"/>
      <c r="P64" s="59"/>
      <c r="Q64" s="59"/>
      <c r="R64" s="59">
        <v>1</v>
      </c>
      <c r="S64" s="59">
        <v>11695</v>
      </c>
      <c r="T64" s="59"/>
      <c r="U64" s="59"/>
    </row>
    <row r="65" s="66" customFormat="1" ht="47.25" customHeight="1">
      <c r="A65" s="67">
        <v>42</v>
      </c>
      <c r="B65" s="74" t="s">
        <v>89</v>
      </c>
      <c r="C65" s="69">
        <v>5</v>
      </c>
      <c r="D65" s="69">
        <v>2</v>
      </c>
      <c r="E65" s="69">
        <v>3</v>
      </c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>
        <v>1100</v>
      </c>
      <c r="T65" s="69"/>
      <c r="U65" s="69"/>
    </row>
    <row r="66" ht="46.5" customHeight="1">
      <c r="A66" s="46">
        <v>43</v>
      </c>
      <c r="B66" s="72" t="s">
        <v>307</v>
      </c>
      <c r="C66" s="59">
        <v>50</v>
      </c>
      <c r="D66" s="59">
        <v>20</v>
      </c>
      <c r="E66" s="59">
        <v>30</v>
      </c>
      <c r="F66" s="59"/>
      <c r="G66" s="59"/>
      <c r="H66" s="59"/>
      <c r="I66" s="59"/>
      <c r="J66" s="59"/>
      <c r="K66" s="59"/>
      <c r="L66" s="59">
        <v>50</v>
      </c>
      <c r="M66" s="59">
        <v>15</v>
      </c>
      <c r="N66" s="59">
        <v>35</v>
      </c>
      <c r="O66" s="59"/>
      <c r="P66" s="59"/>
      <c r="Q66" s="59"/>
      <c r="R66" s="59"/>
      <c r="S66" s="59">
        <v>2400</v>
      </c>
      <c r="T66" s="59"/>
      <c r="U66" s="59"/>
    </row>
    <row r="67" s="66" customFormat="1">
      <c r="A67" s="67">
        <v>44</v>
      </c>
      <c r="B67" s="74" t="s">
        <v>90</v>
      </c>
      <c r="C67" s="69">
        <v>11</v>
      </c>
      <c r="D67" s="69">
        <v>5</v>
      </c>
      <c r="E67" s="69">
        <v>6</v>
      </c>
      <c r="F67" s="69"/>
      <c r="G67" s="69"/>
      <c r="H67" s="69"/>
      <c r="I67" s="69"/>
      <c r="J67" s="69"/>
      <c r="K67" s="69"/>
      <c r="L67" s="69">
        <v>20</v>
      </c>
      <c r="M67" s="69">
        <v>6</v>
      </c>
      <c r="N67" s="69">
        <v>14</v>
      </c>
      <c r="O67" s="69"/>
      <c r="P67" s="69"/>
      <c r="Q67" s="69"/>
      <c r="R67" s="69"/>
      <c r="S67" s="69">
        <v>1287</v>
      </c>
      <c r="T67" s="69"/>
      <c r="U67" s="69"/>
    </row>
    <row r="68" s="66" customFormat="1">
      <c r="A68" s="67">
        <v>45</v>
      </c>
      <c r="B68" s="70" t="s">
        <v>293</v>
      </c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</row>
    <row r="69" ht="15.75">
      <c r="A69" s="46"/>
      <c r="B69" s="61" t="s">
        <v>108</v>
      </c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</row>
    <row r="70" s="75" customFormat="1">
      <c r="A70" s="77">
        <v>46</v>
      </c>
      <c r="B70" s="72" t="s">
        <v>118</v>
      </c>
      <c r="C70" s="59">
        <v>14</v>
      </c>
      <c r="D70" s="59">
        <v>7</v>
      </c>
      <c r="E70" s="59">
        <v>7</v>
      </c>
      <c r="F70" s="59">
        <v>131</v>
      </c>
      <c r="G70" s="59">
        <v>56</v>
      </c>
      <c r="H70" s="59">
        <v>75</v>
      </c>
      <c r="I70" s="59">
        <v>75</v>
      </c>
      <c r="J70" s="59">
        <v>22</v>
      </c>
      <c r="K70" s="59">
        <v>53</v>
      </c>
      <c r="L70" s="59">
        <v>39</v>
      </c>
      <c r="M70" s="59"/>
      <c r="N70" s="59">
        <v>39</v>
      </c>
      <c r="O70" s="59">
        <v>142</v>
      </c>
      <c r="P70" s="59">
        <v>132</v>
      </c>
      <c r="Q70" s="59">
        <v>10</v>
      </c>
      <c r="R70" s="59">
        <v>12</v>
      </c>
      <c r="S70" s="59">
        <v>513</v>
      </c>
      <c r="T70" s="59">
        <v>1</v>
      </c>
      <c r="U70" s="59"/>
    </row>
    <row r="71" ht="30" customHeight="1">
      <c r="A71" s="46">
        <v>47</v>
      </c>
      <c r="B71" s="72" t="s">
        <v>308</v>
      </c>
      <c r="C71" s="59">
        <v>9</v>
      </c>
      <c r="D71" s="59">
        <v>2</v>
      </c>
      <c r="E71" s="59">
        <v>7</v>
      </c>
      <c r="F71" s="59">
        <v>590</v>
      </c>
      <c r="G71" s="59">
        <v>275</v>
      </c>
      <c r="H71" s="59">
        <v>315</v>
      </c>
      <c r="I71" s="59">
        <v>23</v>
      </c>
      <c r="J71" s="59">
        <v>4</v>
      </c>
      <c r="K71" s="59">
        <v>19</v>
      </c>
      <c r="L71" s="59"/>
      <c r="M71" s="59"/>
      <c r="N71" s="59"/>
      <c r="O71" s="59">
        <v>21</v>
      </c>
      <c r="P71" s="59">
        <v>18</v>
      </c>
      <c r="Q71" s="59">
        <v>3</v>
      </c>
      <c r="R71" s="59">
        <v>3</v>
      </c>
      <c r="S71" s="59">
        <v>78</v>
      </c>
      <c r="T71" s="59">
        <v>3</v>
      </c>
      <c r="U71" s="59">
        <v>6</v>
      </c>
    </row>
    <row r="72" ht="63">
      <c r="A72" s="56">
        <v>48</v>
      </c>
      <c r="B72" s="72" t="s">
        <v>117</v>
      </c>
      <c r="C72" s="59">
        <v>1</v>
      </c>
      <c r="D72" s="59">
        <v>1</v>
      </c>
      <c r="E72" s="59"/>
      <c r="F72" s="59"/>
      <c r="G72" s="59"/>
      <c r="H72" s="59"/>
      <c r="I72" s="59">
        <v>2</v>
      </c>
      <c r="J72" s="59">
        <v>1</v>
      </c>
      <c r="K72" s="59">
        <v>1</v>
      </c>
      <c r="L72" s="59">
        <v>7</v>
      </c>
      <c r="M72" s="59">
        <v>3</v>
      </c>
      <c r="N72" s="59">
        <v>4</v>
      </c>
      <c r="O72" s="59">
        <v>7</v>
      </c>
      <c r="P72" s="59">
        <v>5</v>
      </c>
      <c r="Q72" s="59">
        <v>2</v>
      </c>
      <c r="R72" s="59"/>
      <c r="S72" s="59">
        <v>53</v>
      </c>
      <c r="T72" s="59"/>
      <c r="U72" s="59"/>
    </row>
    <row r="73" ht="47.25">
      <c r="A73" s="46">
        <v>49</v>
      </c>
      <c r="B73" s="72" t="s">
        <v>116</v>
      </c>
      <c r="C73" s="59">
        <v>3</v>
      </c>
      <c r="D73" s="59">
        <v>2</v>
      </c>
      <c r="E73" s="59">
        <v>1</v>
      </c>
      <c r="F73" s="59">
        <v>11</v>
      </c>
      <c r="G73" s="59">
        <v>6</v>
      </c>
      <c r="H73" s="59">
        <v>5</v>
      </c>
      <c r="I73" s="59">
        <v>6</v>
      </c>
      <c r="J73" s="59">
        <v>2</v>
      </c>
      <c r="K73" s="59">
        <v>4</v>
      </c>
      <c r="L73" s="59"/>
      <c r="M73" s="59"/>
      <c r="N73" s="59"/>
      <c r="O73" s="59">
        <v>6</v>
      </c>
      <c r="P73" s="59">
        <v>5</v>
      </c>
      <c r="Q73" s="59">
        <v>1</v>
      </c>
      <c r="R73" s="59">
        <v>4</v>
      </c>
      <c r="S73" s="59">
        <v>7</v>
      </c>
      <c r="T73" s="59"/>
      <c r="U73" s="59"/>
    </row>
    <row r="74" ht="47.25">
      <c r="A74" s="56">
        <v>50</v>
      </c>
      <c r="B74" s="72" t="s">
        <v>111</v>
      </c>
      <c r="C74" s="59">
        <v>9</v>
      </c>
      <c r="D74" s="59">
        <v>1</v>
      </c>
      <c r="E74" s="59">
        <v>8</v>
      </c>
      <c r="F74" s="59">
        <v>48</v>
      </c>
      <c r="G74" s="59">
        <v>30</v>
      </c>
      <c r="H74" s="59">
        <v>18</v>
      </c>
      <c r="I74" s="59">
        <v>19</v>
      </c>
      <c r="J74" s="59">
        <v>7</v>
      </c>
      <c r="K74" s="59">
        <v>12</v>
      </c>
      <c r="L74" s="59"/>
      <c r="M74" s="59"/>
      <c r="N74" s="59"/>
      <c r="O74" s="59">
        <v>23</v>
      </c>
      <c r="P74" s="59">
        <v>21</v>
      </c>
      <c r="Q74" s="59">
        <v>2</v>
      </c>
      <c r="R74" s="59">
        <v>3</v>
      </c>
      <c r="S74" s="59">
        <v>50</v>
      </c>
      <c r="T74" s="59"/>
      <c r="U74" s="59"/>
    </row>
    <row r="75" ht="53.25" customHeight="1">
      <c r="A75" s="46">
        <v>51</v>
      </c>
      <c r="B75" s="72" t="s">
        <v>309</v>
      </c>
      <c r="C75" s="59">
        <v>7</v>
      </c>
      <c r="D75" s="59">
        <v>1</v>
      </c>
      <c r="E75" s="59">
        <v>6</v>
      </c>
      <c r="F75" s="59">
        <v>20</v>
      </c>
      <c r="G75" s="59">
        <v>11</v>
      </c>
      <c r="H75" s="59">
        <v>9</v>
      </c>
      <c r="I75" s="59">
        <v>14</v>
      </c>
      <c r="J75" s="59">
        <v>4</v>
      </c>
      <c r="K75" s="59">
        <v>10</v>
      </c>
      <c r="L75" s="59"/>
      <c r="M75" s="59"/>
      <c r="N75" s="59"/>
      <c r="O75" s="59">
        <v>14</v>
      </c>
      <c r="P75" s="59">
        <v>12</v>
      </c>
      <c r="Q75" s="59">
        <v>2</v>
      </c>
      <c r="R75" s="59">
        <v>3</v>
      </c>
      <c r="S75" s="59">
        <v>35</v>
      </c>
      <c r="T75" s="59"/>
      <c r="U75" s="59"/>
    </row>
    <row r="76" ht="48" customHeight="1">
      <c r="A76" s="56">
        <v>52</v>
      </c>
      <c r="B76" s="72" t="s">
        <v>310</v>
      </c>
      <c r="C76" s="59">
        <v>25</v>
      </c>
      <c r="D76" s="59">
        <v>7</v>
      </c>
      <c r="E76" s="59">
        <v>18</v>
      </c>
      <c r="F76" s="59">
        <v>47</v>
      </c>
      <c r="G76" s="59">
        <v>30</v>
      </c>
      <c r="H76" s="59">
        <v>17</v>
      </c>
      <c r="I76" s="59">
        <v>25</v>
      </c>
      <c r="J76" s="59">
        <v>5</v>
      </c>
      <c r="K76" s="59">
        <v>20</v>
      </c>
      <c r="L76" s="59">
        <v>30</v>
      </c>
      <c r="M76" s="59">
        <v>4</v>
      </c>
      <c r="N76" s="59">
        <v>26</v>
      </c>
      <c r="O76" s="59">
        <v>30</v>
      </c>
      <c r="P76" s="59">
        <v>27</v>
      </c>
      <c r="Q76" s="59">
        <v>3</v>
      </c>
      <c r="R76" s="59">
        <v>4</v>
      </c>
      <c r="S76" s="59">
        <v>54</v>
      </c>
      <c r="T76" s="59"/>
      <c r="U76" s="59"/>
    </row>
    <row r="77" ht="31.5">
      <c r="A77" s="46">
        <v>53</v>
      </c>
      <c r="B77" s="72" t="s">
        <v>115</v>
      </c>
      <c r="C77" s="59">
        <v>1</v>
      </c>
      <c r="D77" s="59"/>
      <c r="E77" s="59">
        <v>1</v>
      </c>
      <c r="F77" s="59">
        <v>16</v>
      </c>
      <c r="G77" s="59">
        <v>8</v>
      </c>
      <c r="H77" s="59">
        <v>8</v>
      </c>
      <c r="I77" s="59">
        <v>4</v>
      </c>
      <c r="J77" s="59">
        <v>1</v>
      </c>
      <c r="K77" s="59">
        <v>3</v>
      </c>
      <c r="L77" s="59"/>
      <c r="M77" s="59"/>
      <c r="N77" s="59"/>
      <c r="O77" s="59"/>
      <c r="P77" s="59"/>
      <c r="Q77" s="59"/>
      <c r="R77" s="59"/>
      <c r="S77" s="59"/>
      <c r="T77" s="59"/>
      <c r="U77" s="59"/>
    </row>
    <row r="78" ht="36" customHeight="1">
      <c r="A78" s="56">
        <v>54</v>
      </c>
      <c r="B78" s="72" t="s">
        <v>110</v>
      </c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</row>
    <row r="79" s="66" customFormat="1" ht="31.5" customHeight="1">
      <c r="A79" s="67">
        <v>55</v>
      </c>
      <c r="B79" s="74" t="s">
        <v>114</v>
      </c>
      <c r="C79" s="69"/>
      <c r="D79" s="69"/>
      <c r="E79" s="69"/>
      <c r="F79" s="69">
        <v>10</v>
      </c>
      <c r="G79" s="69">
        <v>5</v>
      </c>
      <c r="H79" s="69">
        <v>5</v>
      </c>
      <c r="I79" s="69">
        <v>3</v>
      </c>
      <c r="J79" s="69">
        <v>1</v>
      </c>
      <c r="K79" s="69">
        <v>1</v>
      </c>
      <c r="L79" s="69"/>
      <c r="M79" s="69"/>
      <c r="N79" s="69"/>
      <c r="O79" s="69">
        <v>2</v>
      </c>
      <c r="P79" s="69">
        <v>2</v>
      </c>
      <c r="Q79" s="69"/>
      <c r="R79" s="69">
        <v>1</v>
      </c>
      <c r="S79" s="69">
        <v>15</v>
      </c>
      <c r="T79" s="69"/>
      <c r="U79" s="69"/>
    </row>
    <row r="80" s="66" customFormat="1" ht="30.75" customHeight="1">
      <c r="A80" s="78">
        <v>56</v>
      </c>
      <c r="B80" s="70" t="s">
        <v>293</v>
      </c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</row>
    <row r="81" ht="17.25" customHeight="1">
      <c r="A81" s="56"/>
      <c r="B81" s="61" t="s">
        <v>119</v>
      </c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</row>
    <row r="82" ht="35.25" customHeight="1">
      <c r="A82" s="46">
        <v>57</v>
      </c>
      <c r="B82" s="72" t="s">
        <v>126</v>
      </c>
      <c r="C82" s="59">
        <v>32</v>
      </c>
      <c r="D82" s="59">
        <v>7</v>
      </c>
      <c r="E82" s="59">
        <v>25</v>
      </c>
      <c r="F82" s="59"/>
      <c r="G82" s="59"/>
      <c r="H82" s="59"/>
      <c r="I82" s="59">
        <v>4</v>
      </c>
      <c r="J82" s="59">
        <v>1</v>
      </c>
      <c r="K82" s="59">
        <v>3</v>
      </c>
      <c r="L82" s="59">
        <v>37</v>
      </c>
      <c r="M82" s="59">
        <v>8</v>
      </c>
      <c r="N82" s="59">
        <v>29</v>
      </c>
      <c r="O82" s="59">
        <v>23</v>
      </c>
      <c r="P82" s="59">
        <v>17</v>
      </c>
      <c r="Q82" s="59">
        <v>6</v>
      </c>
      <c r="R82" s="59">
        <v>2</v>
      </c>
      <c r="S82" s="59">
        <v>3250</v>
      </c>
      <c r="T82" s="59"/>
      <c r="U82" s="59"/>
    </row>
    <row r="83" ht="35.25" customHeight="1">
      <c r="A83" s="46">
        <v>58</v>
      </c>
      <c r="B83" s="63" t="s">
        <v>311</v>
      </c>
      <c r="C83" s="59">
        <v>32</v>
      </c>
      <c r="D83" s="59">
        <v>9</v>
      </c>
      <c r="E83" s="59">
        <v>23</v>
      </c>
      <c r="F83" s="59"/>
      <c r="G83" s="59"/>
      <c r="H83" s="59"/>
      <c r="I83" s="59">
        <v>5</v>
      </c>
      <c r="J83" s="59">
        <v>1</v>
      </c>
      <c r="K83" s="59">
        <v>4</v>
      </c>
      <c r="L83" s="59">
        <v>33</v>
      </c>
      <c r="M83" s="59"/>
      <c r="N83" s="59">
        <v>33</v>
      </c>
      <c r="O83" s="59">
        <v>15</v>
      </c>
      <c r="P83" s="59">
        <v>15</v>
      </c>
      <c r="Q83" s="59"/>
      <c r="R83" s="59">
        <v>1</v>
      </c>
      <c r="S83" s="59">
        <v>2193</v>
      </c>
      <c r="T83" s="59"/>
      <c r="U83" s="59"/>
    </row>
    <row r="84" s="66" customFormat="1" ht="35.25" customHeight="1">
      <c r="A84" s="67">
        <v>59</v>
      </c>
      <c r="B84" s="70" t="s">
        <v>293</v>
      </c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</row>
    <row r="85" ht="17.25" customHeight="1">
      <c r="A85" s="56"/>
      <c r="B85" s="61" t="s">
        <v>127</v>
      </c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</row>
    <row r="86" ht="31.5">
      <c r="A86" s="46">
        <v>60</v>
      </c>
      <c r="B86" s="72" t="s">
        <v>129</v>
      </c>
      <c r="C86" s="59">
        <v>2</v>
      </c>
      <c r="D86" s="59"/>
      <c r="E86" s="59">
        <v>2</v>
      </c>
      <c r="F86" s="59">
        <v>32</v>
      </c>
      <c r="G86" s="59">
        <v>11</v>
      </c>
      <c r="H86" s="59">
        <v>21</v>
      </c>
      <c r="I86" s="59">
        <v>2</v>
      </c>
      <c r="J86" s="59"/>
      <c r="K86" s="59">
        <v>2</v>
      </c>
      <c r="L86" s="59"/>
      <c r="M86" s="59"/>
      <c r="N86" s="59"/>
      <c r="O86" s="59"/>
      <c r="P86" s="59"/>
      <c r="Q86" s="59"/>
      <c r="R86" s="59">
        <v>1</v>
      </c>
      <c r="S86" s="59"/>
      <c r="T86" s="59"/>
      <c r="U86" s="59">
        <v>6</v>
      </c>
    </row>
    <row r="87" ht="51.75" customHeight="1">
      <c r="A87" s="46">
        <v>61</v>
      </c>
      <c r="B87" s="79" t="s">
        <v>128</v>
      </c>
      <c r="C87" s="80">
        <v>12</v>
      </c>
      <c r="D87" s="80">
        <v>5</v>
      </c>
      <c r="E87" s="80">
        <v>7</v>
      </c>
      <c r="F87" s="80">
        <v>41</v>
      </c>
      <c r="G87" s="80">
        <v>13</v>
      </c>
      <c r="H87" s="80">
        <v>28</v>
      </c>
      <c r="I87" s="80">
        <v>8</v>
      </c>
      <c r="J87" s="80">
        <v>1</v>
      </c>
      <c r="K87" s="80">
        <v>7</v>
      </c>
      <c r="L87" s="80"/>
      <c r="M87" s="80"/>
      <c r="N87" s="80"/>
      <c r="O87" s="80">
        <v>4</v>
      </c>
      <c r="P87" s="80">
        <v>3</v>
      </c>
      <c r="Q87" s="80">
        <v>1</v>
      </c>
      <c r="R87" s="80">
        <v>1</v>
      </c>
      <c r="S87" s="80">
        <v>3</v>
      </c>
      <c r="T87" s="80"/>
      <c r="U87" s="80">
        <v>1</v>
      </c>
    </row>
    <row r="88" ht="17.25" customHeight="1">
      <c r="A88" s="56"/>
      <c r="B88" s="61" t="s">
        <v>130</v>
      </c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</row>
    <row r="89" ht="45.75" customHeight="1">
      <c r="A89" s="46">
        <v>62</v>
      </c>
      <c r="B89" s="81" t="s">
        <v>134</v>
      </c>
      <c r="C89" s="82">
        <v>2</v>
      </c>
      <c r="D89" s="82"/>
      <c r="E89" s="82">
        <v>2</v>
      </c>
      <c r="F89" s="82"/>
      <c r="G89" s="82"/>
      <c r="H89" s="82"/>
      <c r="I89" s="82">
        <v>2</v>
      </c>
      <c r="J89" s="82"/>
      <c r="K89" s="82">
        <v>2</v>
      </c>
      <c r="L89" s="82">
        <v>20</v>
      </c>
      <c r="M89" s="82"/>
      <c r="N89" s="82">
        <v>20</v>
      </c>
      <c r="O89" s="82">
        <v>49</v>
      </c>
      <c r="P89" s="82">
        <v>36</v>
      </c>
      <c r="Q89" s="82">
        <v>13</v>
      </c>
      <c r="R89" s="82"/>
      <c r="S89" s="82">
        <v>1268</v>
      </c>
      <c r="T89" s="82"/>
      <c r="U89" s="82"/>
    </row>
    <row r="90" ht="48.75" customHeight="1">
      <c r="A90" s="46">
        <v>63</v>
      </c>
      <c r="B90" s="72" t="s">
        <v>312</v>
      </c>
      <c r="C90" s="59"/>
      <c r="D90" s="59"/>
      <c r="E90" s="59"/>
      <c r="F90" s="59"/>
      <c r="G90" s="59"/>
      <c r="H90" s="59"/>
      <c r="I90" s="59"/>
      <c r="J90" s="59"/>
      <c r="K90" s="59"/>
      <c r="L90" s="59">
        <v>6</v>
      </c>
      <c r="M90" s="59"/>
      <c r="N90" s="59">
        <v>6</v>
      </c>
      <c r="O90" s="59"/>
      <c r="P90" s="59"/>
      <c r="Q90" s="59"/>
      <c r="R90" s="59"/>
      <c r="S90" s="59">
        <v>160</v>
      </c>
      <c r="T90" s="59"/>
      <c r="U90" s="59"/>
    </row>
    <row r="91" ht="38.25" customHeight="1">
      <c r="A91" s="46">
        <v>64</v>
      </c>
      <c r="B91" s="72" t="s">
        <v>313</v>
      </c>
      <c r="C91" s="59">
        <v>2</v>
      </c>
      <c r="D91" s="59"/>
      <c r="E91" s="59">
        <v>2</v>
      </c>
      <c r="F91" s="59"/>
      <c r="G91" s="59"/>
      <c r="H91" s="59"/>
      <c r="I91" s="59"/>
      <c r="J91" s="59"/>
      <c r="K91" s="59"/>
      <c r="L91" s="59">
        <v>12</v>
      </c>
      <c r="M91" s="59"/>
      <c r="N91" s="59">
        <v>12</v>
      </c>
      <c r="O91" s="59">
        <v>148</v>
      </c>
      <c r="P91" s="59">
        <v>148</v>
      </c>
      <c r="Q91" s="59"/>
      <c r="R91" s="59"/>
      <c r="S91" s="59">
        <v>2255</v>
      </c>
      <c r="T91" s="59"/>
      <c r="U91" s="59"/>
    </row>
    <row r="92" ht="17.25" customHeight="1">
      <c r="A92" s="56"/>
      <c r="B92" s="61" t="s">
        <v>137</v>
      </c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</row>
    <row r="93" s="66" customFormat="1">
      <c r="A93" s="67">
        <v>65</v>
      </c>
      <c r="B93" s="74" t="s">
        <v>314</v>
      </c>
      <c r="C93" s="69"/>
      <c r="D93" s="69"/>
      <c r="E93" s="69"/>
      <c r="F93" s="69"/>
      <c r="G93" s="69"/>
      <c r="H93" s="69"/>
      <c r="I93" s="69">
        <v>1</v>
      </c>
      <c r="J93" s="69"/>
      <c r="K93" s="69">
        <v>1</v>
      </c>
      <c r="L93" s="69"/>
      <c r="M93" s="69"/>
      <c r="N93" s="69"/>
      <c r="O93" s="69"/>
      <c r="P93" s="69"/>
      <c r="Q93" s="69"/>
      <c r="R93" s="69"/>
      <c r="S93" s="69">
        <v>15</v>
      </c>
      <c r="T93" s="69"/>
      <c r="U93" s="69"/>
    </row>
    <row r="94" ht="63">
      <c r="A94" s="56">
        <v>66</v>
      </c>
      <c r="B94" s="72" t="s">
        <v>315</v>
      </c>
      <c r="C94" s="59">
        <v>22</v>
      </c>
      <c r="D94" s="59">
        <v>2</v>
      </c>
      <c r="E94" s="59">
        <v>20</v>
      </c>
      <c r="F94" s="59"/>
      <c r="G94" s="59"/>
      <c r="H94" s="59"/>
      <c r="I94" s="59">
        <v>21</v>
      </c>
      <c r="J94" s="59">
        <v>1</v>
      </c>
      <c r="K94" s="59">
        <v>20</v>
      </c>
      <c r="L94" s="59">
        <v>3</v>
      </c>
      <c r="M94" s="59"/>
      <c r="N94" s="59">
        <v>3</v>
      </c>
      <c r="O94" s="59">
        <v>32</v>
      </c>
      <c r="P94" s="59">
        <v>27</v>
      </c>
      <c r="Q94" s="59">
        <v>5</v>
      </c>
      <c r="R94" s="59">
        <v>4</v>
      </c>
      <c r="S94" s="59">
        <v>1025</v>
      </c>
      <c r="T94" s="59"/>
      <c r="U94" s="59"/>
    </row>
    <row r="95" ht="15.75">
      <c r="A95" s="46"/>
      <c r="B95" s="61" t="s">
        <v>141</v>
      </c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</row>
    <row r="96" ht="32.25" customHeight="1">
      <c r="A96" s="46">
        <v>67</v>
      </c>
      <c r="B96" s="72" t="s">
        <v>142</v>
      </c>
      <c r="C96" s="59">
        <v>18</v>
      </c>
      <c r="D96" s="59">
        <v>3</v>
      </c>
      <c r="E96" s="59">
        <v>15</v>
      </c>
      <c r="F96" s="59">
        <v>64</v>
      </c>
      <c r="G96" s="59">
        <v>28</v>
      </c>
      <c r="H96" s="59">
        <v>36</v>
      </c>
      <c r="I96" s="59">
        <v>28</v>
      </c>
      <c r="J96" s="59">
        <v>10</v>
      </c>
      <c r="K96" s="59">
        <v>18</v>
      </c>
      <c r="L96" s="59"/>
      <c r="M96" s="59"/>
      <c r="N96" s="59"/>
      <c r="O96" s="59">
        <v>117</v>
      </c>
      <c r="P96" s="59">
        <v>92</v>
      </c>
      <c r="Q96" s="59">
        <v>25</v>
      </c>
      <c r="R96" s="59">
        <v>4</v>
      </c>
      <c r="S96" s="59">
        <v>330</v>
      </c>
      <c r="T96" s="59">
        <v>8</v>
      </c>
      <c r="U96" s="59"/>
    </row>
    <row r="97" ht="32.25" customHeight="1">
      <c r="A97" s="46">
        <v>68</v>
      </c>
      <c r="B97" s="72" t="s">
        <v>316</v>
      </c>
      <c r="C97" s="59">
        <v>12</v>
      </c>
      <c r="D97" s="59">
        <v>5</v>
      </c>
      <c r="E97" s="59">
        <v>7</v>
      </c>
      <c r="F97" s="59">
        <v>3</v>
      </c>
      <c r="G97" s="59">
        <v>2</v>
      </c>
      <c r="H97" s="59">
        <v>1</v>
      </c>
      <c r="I97" s="59">
        <v>27</v>
      </c>
      <c r="J97" s="59">
        <v>12</v>
      </c>
      <c r="K97" s="59">
        <v>15</v>
      </c>
      <c r="L97" s="59"/>
      <c r="M97" s="59"/>
      <c r="N97" s="59"/>
      <c r="O97" s="59">
        <v>76</v>
      </c>
      <c r="P97" s="59">
        <v>57</v>
      </c>
      <c r="Q97" s="59">
        <v>19</v>
      </c>
      <c r="R97" s="59">
        <v>18</v>
      </c>
      <c r="S97" s="59">
        <v>597</v>
      </c>
      <c r="T97" s="59"/>
      <c r="U97" s="59"/>
    </row>
    <row r="98" ht="32.25" customHeight="1">
      <c r="A98" s="46">
        <v>69</v>
      </c>
      <c r="B98" s="72" t="s">
        <v>317</v>
      </c>
      <c r="C98" s="59">
        <v>1</v>
      </c>
      <c r="D98" s="59"/>
      <c r="E98" s="59">
        <v>1</v>
      </c>
      <c r="F98" s="59">
        <v>27</v>
      </c>
      <c r="G98" s="59">
        <v>12</v>
      </c>
      <c r="H98" s="59">
        <v>15</v>
      </c>
      <c r="I98" s="59">
        <v>1</v>
      </c>
      <c r="J98" s="59">
        <v>1</v>
      </c>
      <c r="K98" s="59"/>
      <c r="L98" s="59"/>
      <c r="M98" s="59"/>
      <c r="N98" s="59"/>
      <c r="O98" s="59">
        <v>117</v>
      </c>
      <c r="P98" s="59">
        <v>87</v>
      </c>
      <c r="Q98" s="59">
        <v>30</v>
      </c>
      <c r="R98" s="59">
        <v>1</v>
      </c>
      <c r="S98" s="59">
        <v>310</v>
      </c>
      <c r="T98" s="59"/>
      <c r="U98" s="59"/>
    </row>
    <row r="99" ht="32.25" customHeight="1">
      <c r="A99" s="46">
        <v>70</v>
      </c>
      <c r="B99" s="72" t="s">
        <v>318</v>
      </c>
      <c r="C99" s="59"/>
      <c r="D99" s="59"/>
      <c r="E99" s="59"/>
      <c r="F99" s="59"/>
      <c r="G99" s="59"/>
      <c r="H99" s="59"/>
      <c r="I99" s="59">
        <v>1</v>
      </c>
      <c r="J99" s="59">
        <v>1</v>
      </c>
      <c r="K99" s="59"/>
      <c r="L99" s="59"/>
      <c r="M99" s="59"/>
      <c r="N99" s="59"/>
      <c r="O99" s="59">
        <v>12</v>
      </c>
      <c r="P99" s="59">
        <v>11</v>
      </c>
      <c r="Q99" s="59">
        <v>1</v>
      </c>
      <c r="R99" s="59"/>
      <c r="S99" s="59">
        <v>50</v>
      </c>
      <c r="T99" s="59"/>
      <c r="U99" s="59"/>
    </row>
    <row r="100" ht="32.25" customHeight="1">
      <c r="A100" s="46">
        <v>71</v>
      </c>
      <c r="B100" s="72" t="s">
        <v>319</v>
      </c>
      <c r="C100" s="59">
        <v>2</v>
      </c>
      <c r="D100" s="59">
        <v>1</v>
      </c>
      <c r="E100" s="59">
        <v>1</v>
      </c>
      <c r="F100" s="59">
        <v>9</v>
      </c>
      <c r="G100" s="59">
        <v>3</v>
      </c>
      <c r="H100" s="59">
        <v>6</v>
      </c>
      <c r="I100" s="59">
        <v>3</v>
      </c>
      <c r="J100" s="59">
        <v>1</v>
      </c>
      <c r="K100" s="59">
        <v>2</v>
      </c>
      <c r="L100" s="59"/>
      <c r="M100" s="59"/>
      <c r="N100" s="59"/>
      <c r="O100" s="59">
        <v>39</v>
      </c>
      <c r="P100" s="59">
        <v>37</v>
      </c>
      <c r="Q100" s="59">
        <v>2</v>
      </c>
      <c r="R100" s="59">
        <v>1</v>
      </c>
      <c r="S100" s="59">
        <v>150</v>
      </c>
      <c r="T100" s="59"/>
      <c r="U100" s="59"/>
    </row>
    <row r="101" ht="30" customHeight="1">
      <c r="A101" s="46">
        <v>72</v>
      </c>
      <c r="B101" s="72" t="s">
        <v>320</v>
      </c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>
        <v>9</v>
      </c>
      <c r="P101" s="59">
        <v>9</v>
      </c>
      <c r="Q101" s="59"/>
      <c r="R101" s="59"/>
      <c r="S101" s="59">
        <v>50</v>
      </c>
      <c r="T101" s="59"/>
      <c r="U101" s="59"/>
    </row>
    <row r="102" ht="32.25" customHeight="1">
      <c r="A102" s="46">
        <v>73</v>
      </c>
      <c r="B102" s="72" t="s">
        <v>321</v>
      </c>
      <c r="C102" s="59">
        <v>8</v>
      </c>
      <c r="D102" s="59">
        <v>3</v>
      </c>
      <c r="E102" s="59">
        <v>5</v>
      </c>
      <c r="F102" s="59"/>
      <c r="G102" s="59"/>
      <c r="H102" s="59"/>
      <c r="I102" s="59">
        <v>19</v>
      </c>
      <c r="J102" s="59">
        <v>8</v>
      </c>
      <c r="K102" s="59">
        <v>11</v>
      </c>
      <c r="L102" s="59"/>
      <c r="M102" s="59"/>
      <c r="N102" s="59"/>
      <c r="O102" s="59">
        <v>540</v>
      </c>
      <c r="P102" s="59">
        <v>540</v>
      </c>
      <c r="Q102" s="59"/>
      <c r="R102" s="59"/>
      <c r="S102" s="59">
        <v>2500</v>
      </c>
      <c r="T102" s="59"/>
      <c r="U102" s="59"/>
    </row>
    <row r="103" s="66" customFormat="1" ht="33" customHeight="1">
      <c r="A103" s="67">
        <v>74</v>
      </c>
      <c r="B103" s="74" t="s">
        <v>322</v>
      </c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>
        <v>5</v>
      </c>
      <c r="P103" s="69">
        <v>5</v>
      </c>
      <c r="Q103" s="69"/>
      <c r="R103" s="69"/>
      <c r="S103" s="69">
        <v>20</v>
      </c>
      <c r="T103" s="69"/>
      <c r="U103" s="69"/>
    </row>
    <row r="104" ht="31.5">
      <c r="A104" s="46">
        <v>75</v>
      </c>
      <c r="B104" s="72" t="s">
        <v>145</v>
      </c>
      <c r="C104" s="59">
        <v>2</v>
      </c>
      <c r="D104" s="59">
        <v>1</v>
      </c>
      <c r="E104" s="59">
        <v>1</v>
      </c>
      <c r="F104" s="59">
        <v>4</v>
      </c>
      <c r="G104" s="59">
        <v>2</v>
      </c>
      <c r="H104" s="59">
        <v>2</v>
      </c>
      <c r="I104" s="59">
        <v>2</v>
      </c>
      <c r="J104" s="59">
        <v>1</v>
      </c>
      <c r="K104" s="59">
        <v>1</v>
      </c>
      <c r="L104" s="59"/>
      <c r="M104" s="59"/>
      <c r="N104" s="59"/>
      <c r="O104" s="59">
        <v>21</v>
      </c>
      <c r="P104" s="59">
        <v>15</v>
      </c>
      <c r="Q104" s="59">
        <v>6</v>
      </c>
      <c r="R104" s="59"/>
      <c r="S104" s="59">
        <v>58</v>
      </c>
      <c r="T104" s="59"/>
      <c r="U104" s="59"/>
    </row>
    <row r="105" s="66" customFormat="1">
      <c r="A105" s="67">
        <v>76</v>
      </c>
      <c r="B105" s="70" t="s">
        <v>293</v>
      </c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</row>
    <row r="106" ht="15.75">
      <c r="A106" s="46"/>
      <c r="B106" s="61" t="s">
        <v>153</v>
      </c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</row>
    <row r="107" ht="64.5" customHeight="1">
      <c r="A107" s="46">
        <v>77</v>
      </c>
      <c r="B107" s="72" t="s">
        <v>168</v>
      </c>
      <c r="C107" s="59">
        <v>1</v>
      </c>
      <c r="D107" s="59"/>
      <c r="E107" s="59">
        <v>1</v>
      </c>
      <c r="F107" s="59">
        <v>12</v>
      </c>
      <c r="G107" s="59">
        <v>3</v>
      </c>
      <c r="H107" s="59">
        <v>9</v>
      </c>
      <c r="I107" s="59">
        <v>4</v>
      </c>
      <c r="J107" s="59"/>
      <c r="K107" s="59">
        <v>4</v>
      </c>
      <c r="L107" s="59"/>
      <c r="M107" s="59"/>
      <c r="N107" s="59"/>
      <c r="O107" s="59">
        <v>3</v>
      </c>
      <c r="P107" s="59">
        <v>3</v>
      </c>
      <c r="Q107" s="59"/>
      <c r="R107" s="59"/>
      <c r="S107" s="59">
        <v>18</v>
      </c>
      <c r="T107" s="59"/>
      <c r="U107" s="59"/>
    </row>
    <row r="108" ht="48.75" customHeight="1">
      <c r="A108" s="46">
        <v>78</v>
      </c>
      <c r="B108" s="72" t="s">
        <v>156</v>
      </c>
      <c r="C108" s="59">
        <v>2</v>
      </c>
      <c r="D108" s="59">
        <v>1</v>
      </c>
      <c r="E108" s="59">
        <v>1</v>
      </c>
      <c r="F108" s="59">
        <v>37</v>
      </c>
      <c r="G108" s="59">
        <v>10</v>
      </c>
      <c r="H108" s="59">
        <v>27</v>
      </c>
      <c r="I108" s="59">
        <v>13</v>
      </c>
      <c r="J108" s="59">
        <v>3</v>
      </c>
      <c r="K108" s="59">
        <v>10</v>
      </c>
      <c r="L108" s="59"/>
      <c r="M108" s="59"/>
      <c r="N108" s="59"/>
      <c r="O108" s="59">
        <v>5</v>
      </c>
      <c r="P108" s="59">
        <v>3</v>
      </c>
      <c r="Q108" s="59">
        <v>2</v>
      </c>
      <c r="R108" s="59">
        <v>2</v>
      </c>
      <c r="S108" s="59">
        <v>9</v>
      </c>
      <c r="T108" s="59"/>
      <c r="U108" s="59"/>
    </row>
    <row r="109" ht="30.75" customHeight="1">
      <c r="A109" s="46">
        <v>79</v>
      </c>
      <c r="B109" s="72" t="s">
        <v>323</v>
      </c>
      <c r="C109" s="59"/>
      <c r="D109" s="59"/>
      <c r="E109" s="59"/>
      <c r="F109" s="59">
        <v>8</v>
      </c>
      <c r="G109" s="59">
        <v>3</v>
      </c>
      <c r="H109" s="59">
        <v>5</v>
      </c>
      <c r="I109" s="59">
        <v>1</v>
      </c>
      <c r="J109" s="59">
        <v>1</v>
      </c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</row>
    <row r="110" ht="50.25" customHeight="1">
      <c r="A110" s="46">
        <v>80</v>
      </c>
      <c r="B110" s="72" t="s">
        <v>324</v>
      </c>
      <c r="C110" s="59"/>
      <c r="D110" s="59"/>
      <c r="E110" s="59"/>
      <c r="F110" s="59">
        <v>2</v>
      </c>
      <c r="G110" s="59"/>
      <c r="H110" s="59">
        <v>2</v>
      </c>
      <c r="I110" s="59"/>
      <c r="J110" s="59"/>
      <c r="K110" s="59"/>
      <c r="L110" s="59"/>
      <c r="M110" s="59"/>
      <c r="N110" s="59"/>
      <c r="O110" s="59">
        <v>3</v>
      </c>
      <c r="P110" s="59">
        <v>3</v>
      </c>
      <c r="Q110" s="59"/>
      <c r="R110" s="59"/>
      <c r="S110" s="59">
        <v>1</v>
      </c>
      <c r="T110" s="59"/>
      <c r="U110" s="59"/>
    </row>
    <row r="111" ht="31.5">
      <c r="A111" s="46">
        <v>81</v>
      </c>
      <c r="B111" s="72" t="s">
        <v>155</v>
      </c>
      <c r="C111" s="59">
        <v>1</v>
      </c>
      <c r="D111" s="59">
        <v>1</v>
      </c>
      <c r="E111" s="59"/>
      <c r="F111" s="59">
        <v>15</v>
      </c>
      <c r="G111" s="59">
        <v>9</v>
      </c>
      <c r="H111" s="59">
        <v>6</v>
      </c>
      <c r="I111" s="59">
        <v>5</v>
      </c>
      <c r="J111" s="59"/>
      <c r="K111" s="59">
        <v>5</v>
      </c>
      <c r="L111" s="59"/>
      <c r="M111" s="59"/>
      <c r="N111" s="59"/>
      <c r="O111" s="59">
        <v>54</v>
      </c>
      <c r="P111" s="59">
        <v>40</v>
      </c>
      <c r="Q111" s="59">
        <v>14</v>
      </c>
      <c r="R111" s="59"/>
      <c r="S111" s="59">
        <v>42</v>
      </c>
      <c r="T111" s="59"/>
      <c r="U111" s="59"/>
    </row>
    <row r="112" ht="31.5">
      <c r="A112" s="46">
        <v>82</v>
      </c>
      <c r="B112" s="72" t="s">
        <v>154</v>
      </c>
      <c r="C112" s="59"/>
      <c r="D112" s="59"/>
      <c r="E112" s="59"/>
      <c r="F112" s="59">
        <v>5</v>
      </c>
      <c r="G112" s="59">
        <v>4</v>
      </c>
      <c r="H112" s="59">
        <v>1</v>
      </c>
      <c r="I112" s="59">
        <v>6</v>
      </c>
      <c r="J112" s="59">
        <v>3</v>
      </c>
      <c r="K112" s="59">
        <v>3</v>
      </c>
      <c r="L112" s="59"/>
      <c r="M112" s="59"/>
      <c r="N112" s="59"/>
      <c r="O112" s="59">
        <v>5</v>
      </c>
      <c r="P112" s="59">
        <v>3</v>
      </c>
      <c r="Q112" s="59">
        <v>2</v>
      </c>
      <c r="R112" s="59"/>
      <c r="S112" s="59">
        <v>17</v>
      </c>
      <c r="T112" s="59"/>
      <c r="U112" s="59"/>
    </row>
    <row r="113" ht="30.75" customHeight="1">
      <c r="A113" s="46">
        <v>83</v>
      </c>
      <c r="B113" s="72" t="s">
        <v>163</v>
      </c>
      <c r="C113" s="59">
        <v>5</v>
      </c>
      <c r="D113" s="59">
        <v>1</v>
      </c>
      <c r="E113" s="59">
        <v>4</v>
      </c>
      <c r="F113" s="59">
        <v>18</v>
      </c>
      <c r="G113" s="59">
        <v>10</v>
      </c>
      <c r="H113" s="59">
        <v>8</v>
      </c>
      <c r="I113" s="59">
        <v>12</v>
      </c>
      <c r="J113" s="59">
        <v>1</v>
      </c>
      <c r="K113" s="59">
        <v>11</v>
      </c>
      <c r="L113" s="59"/>
      <c r="M113" s="59"/>
      <c r="N113" s="59"/>
      <c r="O113" s="59">
        <v>2</v>
      </c>
      <c r="P113" s="59">
        <v>1</v>
      </c>
      <c r="Q113" s="59">
        <v>1</v>
      </c>
      <c r="R113" s="59">
        <v>2</v>
      </c>
      <c r="S113" s="59">
        <v>9</v>
      </c>
      <c r="T113" s="59"/>
      <c r="U113" s="59"/>
    </row>
    <row r="114" ht="47.25">
      <c r="A114" s="46">
        <v>84</v>
      </c>
      <c r="B114" s="72" t="s">
        <v>325</v>
      </c>
      <c r="C114" s="59"/>
      <c r="D114" s="59"/>
      <c r="E114" s="59"/>
      <c r="F114" s="59">
        <v>3</v>
      </c>
      <c r="G114" s="59">
        <v>1</v>
      </c>
      <c r="H114" s="59">
        <v>2</v>
      </c>
      <c r="I114" s="59">
        <v>3</v>
      </c>
      <c r="J114" s="59"/>
      <c r="K114" s="59">
        <v>3</v>
      </c>
      <c r="L114" s="59"/>
      <c r="M114" s="59"/>
      <c r="N114" s="59"/>
      <c r="O114" s="59">
        <v>3</v>
      </c>
      <c r="P114" s="59">
        <v>3</v>
      </c>
      <c r="Q114" s="59"/>
      <c r="R114" s="59"/>
      <c r="S114" s="59"/>
      <c r="T114" s="59"/>
      <c r="U114" s="59"/>
    </row>
    <row r="115" ht="30.75" customHeight="1">
      <c r="A115" s="46">
        <v>85</v>
      </c>
      <c r="B115" s="72" t="s">
        <v>326</v>
      </c>
      <c r="C115" s="59"/>
      <c r="D115" s="59"/>
      <c r="E115" s="59"/>
      <c r="F115" s="59">
        <v>1</v>
      </c>
      <c r="G115" s="59"/>
      <c r="H115" s="59">
        <v>1</v>
      </c>
      <c r="I115" s="59">
        <v>6</v>
      </c>
      <c r="J115" s="59">
        <v>2</v>
      </c>
      <c r="K115" s="59">
        <v>4</v>
      </c>
      <c r="L115" s="59"/>
      <c r="M115" s="59"/>
      <c r="N115" s="59"/>
      <c r="O115" s="59"/>
      <c r="P115" s="59"/>
      <c r="Q115" s="59"/>
      <c r="R115" s="59">
        <v>1</v>
      </c>
      <c r="S115" s="59"/>
      <c r="T115" s="59"/>
      <c r="U115" s="59"/>
    </row>
    <row r="116" ht="31.5">
      <c r="A116" s="46">
        <v>86</v>
      </c>
      <c r="B116" s="72" t="s">
        <v>158</v>
      </c>
      <c r="C116" s="59">
        <v>2</v>
      </c>
      <c r="D116" s="59"/>
      <c r="E116" s="59">
        <v>2</v>
      </c>
      <c r="F116" s="59">
        <v>15</v>
      </c>
      <c r="G116" s="59">
        <v>4</v>
      </c>
      <c r="H116" s="59">
        <v>11</v>
      </c>
      <c r="I116" s="59">
        <v>19</v>
      </c>
      <c r="J116" s="59">
        <v>2</v>
      </c>
      <c r="K116" s="59">
        <v>17</v>
      </c>
      <c r="L116" s="59"/>
      <c r="M116" s="59"/>
      <c r="N116" s="59"/>
      <c r="O116" s="59">
        <v>4</v>
      </c>
      <c r="P116" s="59">
        <v>3</v>
      </c>
      <c r="Q116" s="59">
        <v>1</v>
      </c>
      <c r="R116" s="59"/>
      <c r="S116" s="59"/>
      <c r="T116" s="59"/>
      <c r="U116" s="59"/>
    </row>
    <row r="117" ht="47.25">
      <c r="A117" s="46">
        <v>87</v>
      </c>
      <c r="B117" s="72" t="s">
        <v>157</v>
      </c>
      <c r="C117" s="59">
        <v>2</v>
      </c>
      <c r="D117" s="59">
        <v>1</v>
      </c>
      <c r="E117" s="59">
        <v>1</v>
      </c>
      <c r="F117" s="59">
        <v>33</v>
      </c>
      <c r="G117" s="59">
        <v>16</v>
      </c>
      <c r="H117" s="59">
        <v>17</v>
      </c>
      <c r="I117" s="59">
        <v>2</v>
      </c>
      <c r="J117" s="59">
        <v>1</v>
      </c>
      <c r="K117" s="59">
        <v>1</v>
      </c>
      <c r="L117" s="59"/>
      <c r="M117" s="59"/>
      <c r="N117" s="59"/>
      <c r="O117" s="59">
        <v>4</v>
      </c>
      <c r="P117" s="59">
        <v>3</v>
      </c>
      <c r="Q117" s="59">
        <v>1</v>
      </c>
      <c r="R117" s="59">
        <v>1</v>
      </c>
      <c r="S117" s="59">
        <v>6</v>
      </c>
      <c r="T117" s="59"/>
      <c r="U117" s="59"/>
    </row>
    <row r="118" s="66" customFormat="1" ht="32.25" customHeight="1">
      <c r="A118" s="67">
        <v>88</v>
      </c>
      <c r="B118" s="74" t="s">
        <v>161</v>
      </c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</row>
    <row r="119" s="66" customFormat="1">
      <c r="A119" s="67">
        <v>89</v>
      </c>
      <c r="B119" s="74" t="s">
        <v>162</v>
      </c>
      <c r="C119" s="69"/>
      <c r="D119" s="69"/>
      <c r="E119" s="69"/>
      <c r="F119" s="69">
        <v>6</v>
      </c>
      <c r="G119" s="69">
        <v>1</v>
      </c>
      <c r="H119" s="69">
        <v>5</v>
      </c>
      <c r="I119" s="69">
        <v>4</v>
      </c>
      <c r="J119" s="69"/>
      <c r="K119" s="69">
        <v>4</v>
      </c>
      <c r="L119" s="69"/>
      <c r="M119" s="69"/>
      <c r="N119" s="69"/>
      <c r="O119" s="69">
        <v>3</v>
      </c>
      <c r="P119" s="69">
        <v>3</v>
      </c>
      <c r="Q119" s="69"/>
      <c r="R119" s="69"/>
      <c r="S119" s="69">
        <v>3</v>
      </c>
      <c r="T119" s="69"/>
      <c r="U119" s="69"/>
    </row>
    <row r="120" ht="34.5" customHeight="1">
      <c r="A120" s="46">
        <v>90</v>
      </c>
      <c r="B120" s="63" t="s">
        <v>327</v>
      </c>
      <c r="C120" s="59"/>
      <c r="D120" s="59"/>
      <c r="E120" s="59"/>
      <c r="F120" s="59">
        <v>27</v>
      </c>
      <c r="G120" s="59">
        <v>8</v>
      </c>
      <c r="H120" s="59">
        <v>19</v>
      </c>
      <c r="I120" s="59">
        <v>3</v>
      </c>
      <c r="J120" s="59">
        <v>0</v>
      </c>
      <c r="K120" s="59">
        <v>3</v>
      </c>
      <c r="L120" s="59"/>
      <c r="M120" s="59"/>
      <c r="N120" s="59"/>
      <c r="O120" s="59">
        <v>4</v>
      </c>
      <c r="P120" s="59">
        <v>4</v>
      </c>
      <c r="Q120" s="59"/>
      <c r="R120" s="59"/>
      <c r="S120" s="59">
        <v>11</v>
      </c>
      <c r="T120" s="59"/>
      <c r="U120" s="59"/>
    </row>
    <row r="121" ht="15.75">
      <c r="A121" s="46"/>
      <c r="B121" s="61" t="s">
        <v>173</v>
      </c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</row>
    <row r="122" ht="94.5">
      <c r="A122" s="46">
        <v>91</v>
      </c>
      <c r="B122" s="72" t="s">
        <v>328</v>
      </c>
      <c r="C122" s="59"/>
      <c r="D122" s="59"/>
      <c r="E122" s="59"/>
      <c r="F122" s="59">
        <v>8</v>
      </c>
      <c r="G122" s="59">
        <v>3</v>
      </c>
      <c r="H122" s="59">
        <v>5</v>
      </c>
      <c r="I122" s="59">
        <v>5</v>
      </c>
      <c r="J122" s="59">
        <v>1</v>
      </c>
      <c r="K122" s="59">
        <v>4</v>
      </c>
      <c r="L122" s="59"/>
      <c r="M122" s="59"/>
      <c r="N122" s="59"/>
      <c r="O122" s="59">
        <v>12</v>
      </c>
      <c r="P122" s="59">
        <v>12</v>
      </c>
      <c r="Q122" s="59"/>
      <c r="R122" s="59">
        <v>1</v>
      </c>
      <c r="S122" s="59">
        <v>4</v>
      </c>
      <c r="T122" s="59"/>
      <c r="U122" s="59"/>
    </row>
    <row r="123" ht="63">
      <c r="A123" s="46">
        <v>92</v>
      </c>
      <c r="B123" s="72" t="s">
        <v>329</v>
      </c>
      <c r="C123" s="59"/>
      <c r="D123" s="59"/>
      <c r="E123" s="59"/>
      <c r="F123" s="59">
        <v>1</v>
      </c>
      <c r="G123" s="59"/>
      <c r="H123" s="59">
        <v>1</v>
      </c>
      <c r="I123" s="59">
        <v>6</v>
      </c>
      <c r="J123" s="59">
        <v>1</v>
      </c>
      <c r="K123" s="59">
        <v>5</v>
      </c>
      <c r="L123" s="59"/>
      <c r="M123" s="59"/>
      <c r="N123" s="59"/>
      <c r="O123" s="59">
        <v>8</v>
      </c>
      <c r="P123" s="59">
        <v>7</v>
      </c>
      <c r="Q123" s="59">
        <v>1</v>
      </c>
      <c r="R123" s="59">
        <v>2</v>
      </c>
      <c r="S123" s="59">
        <v>26</v>
      </c>
      <c r="T123" s="59"/>
      <c r="U123" s="59"/>
    </row>
    <row r="124" ht="31.5" customHeight="1">
      <c r="A124" s="46">
        <v>93</v>
      </c>
      <c r="B124" s="72" t="s">
        <v>174</v>
      </c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>
        <v>3</v>
      </c>
      <c r="P124" s="59">
        <v>2</v>
      </c>
      <c r="Q124" s="59">
        <v>1</v>
      </c>
      <c r="R124" s="59"/>
      <c r="S124" s="59"/>
      <c r="T124" s="59"/>
      <c r="U124" s="59"/>
    </row>
    <row r="125" ht="31.5">
      <c r="A125" s="46">
        <v>94</v>
      </c>
      <c r="B125" s="72" t="s">
        <v>178</v>
      </c>
      <c r="C125" s="59"/>
      <c r="D125" s="59"/>
      <c r="E125" s="59"/>
      <c r="F125" s="59">
        <v>18</v>
      </c>
      <c r="G125" s="59">
        <v>5</v>
      </c>
      <c r="H125" s="59">
        <v>13</v>
      </c>
      <c r="I125" s="59">
        <v>2</v>
      </c>
      <c r="J125" s="59"/>
      <c r="K125" s="59">
        <v>2</v>
      </c>
      <c r="L125" s="59"/>
      <c r="M125" s="59"/>
      <c r="N125" s="59"/>
      <c r="O125" s="59">
        <v>14</v>
      </c>
      <c r="P125" s="59">
        <v>14</v>
      </c>
      <c r="Q125" s="59"/>
      <c r="R125" s="59">
        <v>4</v>
      </c>
      <c r="S125" s="59">
        <v>24</v>
      </c>
      <c r="T125" s="59"/>
      <c r="U125" s="59"/>
    </row>
    <row r="126" ht="31.5">
      <c r="A126" s="46">
        <v>95</v>
      </c>
      <c r="B126" s="64" t="s">
        <v>177</v>
      </c>
      <c r="C126" s="59"/>
      <c r="D126" s="59"/>
      <c r="E126" s="59"/>
      <c r="F126" s="59"/>
      <c r="G126" s="59"/>
      <c r="H126" s="59"/>
      <c r="I126" s="59">
        <v>1</v>
      </c>
      <c r="J126" s="59"/>
      <c r="K126" s="59">
        <v>1</v>
      </c>
      <c r="L126" s="59"/>
      <c r="M126" s="59"/>
      <c r="N126" s="59"/>
      <c r="O126" s="59">
        <v>11</v>
      </c>
      <c r="P126" s="59">
        <v>9</v>
      </c>
      <c r="Q126" s="59">
        <v>2</v>
      </c>
      <c r="R126" s="59"/>
      <c r="S126" s="59">
        <v>100</v>
      </c>
      <c r="T126" s="59"/>
      <c r="U126" s="59"/>
    </row>
    <row r="127" ht="32.25" customHeight="1">
      <c r="A127" s="46">
        <v>96</v>
      </c>
      <c r="B127" s="72" t="s">
        <v>330</v>
      </c>
      <c r="C127" s="59"/>
      <c r="D127" s="59"/>
      <c r="E127" s="59"/>
      <c r="F127" s="59">
        <v>3</v>
      </c>
      <c r="G127" s="59">
        <v>1</v>
      </c>
      <c r="H127" s="59">
        <v>2</v>
      </c>
      <c r="I127" s="59">
        <v>5</v>
      </c>
      <c r="J127" s="59">
        <v>1</v>
      </c>
      <c r="K127" s="59">
        <v>4</v>
      </c>
      <c r="L127" s="59"/>
      <c r="M127" s="59"/>
      <c r="N127" s="59"/>
      <c r="O127" s="59">
        <v>6</v>
      </c>
      <c r="P127" s="59">
        <v>4</v>
      </c>
      <c r="Q127" s="59">
        <v>2</v>
      </c>
      <c r="R127" s="59">
        <v>1</v>
      </c>
      <c r="S127" s="59">
        <v>20</v>
      </c>
      <c r="T127" s="59"/>
      <c r="U127" s="59"/>
    </row>
    <row r="128" ht="15.75">
      <c r="A128" s="46"/>
      <c r="B128" s="61" t="s">
        <v>180</v>
      </c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</row>
    <row r="129" ht="31.5">
      <c r="A129" s="46">
        <v>97</v>
      </c>
      <c r="B129" s="72" t="s">
        <v>185</v>
      </c>
      <c r="C129" s="59">
        <v>29</v>
      </c>
      <c r="D129" s="59">
        <v>4</v>
      </c>
      <c r="E129" s="59">
        <v>25</v>
      </c>
      <c r="F129" s="59">
        <v>13</v>
      </c>
      <c r="G129" s="59">
        <v>4</v>
      </c>
      <c r="H129" s="59">
        <v>9</v>
      </c>
      <c r="I129" s="59">
        <v>14</v>
      </c>
      <c r="J129" s="59">
        <v>6</v>
      </c>
      <c r="K129" s="59">
        <v>8</v>
      </c>
      <c r="L129" s="59"/>
      <c r="M129" s="59"/>
      <c r="N129" s="59"/>
      <c r="O129" s="59">
        <v>133</v>
      </c>
      <c r="P129" s="59">
        <v>129</v>
      </c>
      <c r="Q129" s="59">
        <v>4</v>
      </c>
      <c r="R129" s="59">
        <v>2</v>
      </c>
      <c r="S129" s="59">
        <v>436</v>
      </c>
      <c r="T129" s="59"/>
      <c r="U129" s="59"/>
    </row>
    <row r="130" ht="31.5">
      <c r="A130" s="46">
        <v>98</v>
      </c>
      <c r="B130" s="72" t="s">
        <v>331</v>
      </c>
      <c r="C130" s="59"/>
      <c r="D130" s="59"/>
      <c r="E130" s="59"/>
      <c r="F130" s="59"/>
      <c r="G130" s="59"/>
      <c r="H130" s="59"/>
      <c r="I130" s="59">
        <v>2</v>
      </c>
      <c r="J130" s="59"/>
      <c r="K130" s="59">
        <v>2</v>
      </c>
      <c r="L130" s="59"/>
      <c r="M130" s="59"/>
      <c r="N130" s="59"/>
      <c r="O130" s="59">
        <v>75</v>
      </c>
      <c r="P130" s="59">
        <v>75</v>
      </c>
      <c r="Q130" s="59"/>
      <c r="R130" s="59">
        <v>3</v>
      </c>
      <c r="S130" s="59">
        <v>160</v>
      </c>
      <c r="T130" s="59"/>
      <c r="U130" s="59"/>
    </row>
    <row r="131" ht="48.75" customHeight="1">
      <c r="A131" s="46">
        <v>99</v>
      </c>
      <c r="B131" s="72" t="s">
        <v>332</v>
      </c>
      <c r="C131" s="59">
        <v>9</v>
      </c>
      <c r="D131" s="59">
        <v>1</v>
      </c>
      <c r="E131" s="59">
        <v>8</v>
      </c>
      <c r="F131" s="59">
        <v>32</v>
      </c>
      <c r="G131" s="59">
        <v>10</v>
      </c>
      <c r="H131" s="59">
        <v>22</v>
      </c>
      <c r="I131" s="59">
        <v>7</v>
      </c>
      <c r="J131" s="59"/>
      <c r="K131" s="59">
        <v>7</v>
      </c>
      <c r="L131" s="59"/>
      <c r="M131" s="59"/>
      <c r="N131" s="59"/>
      <c r="O131" s="59">
        <v>89</v>
      </c>
      <c r="P131" s="59">
        <v>66</v>
      </c>
      <c r="Q131" s="59">
        <v>23</v>
      </c>
      <c r="R131" s="59">
        <v>2</v>
      </c>
      <c r="S131" s="59">
        <v>473</v>
      </c>
      <c r="T131" s="59"/>
      <c r="U131" s="59"/>
    </row>
    <row r="132" ht="45" customHeight="1">
      <c r="A132" s="46">
        <v>100</v>
      </c>
      <c r="B132" s="72" t="s">
        <v>333</v>
      </c>
      <c r="C132" s="59">
        <v>13</v>
      </c>
      <c r="D132" s="59">
        <v>3</v>
      </c>
      <c r="E132" s="59">
        <v>10</v>
      </c>
      <c r="F132" s="59">
        <v>3</v>
      </c>
      <c r="G132" s="59"/>
      <c r="H132" s="59">
        <v>3</v>
      </c>
      <c r="I132" s="59">
        <v>7</v>
      </c>
      <c r="J132" s="59">
        <v>4</v>
      </c>
      <c r="K132" s="59">
        <v>3</v>
      </c>
      <c r="L132" s="59"/>
      <c r="M132" s="59"/>
      <c r="N132" s="59"/>
      <c r="O132" s="59">
        <v>67</v>
      </c>
      <c r="P132" s="59">
        <v>50</v>
      </c>
      <c r="Q132" s="59">
        <v>17</v>
      </c>
      <c r="R132" s="59"/>
      <c r="S132" s="59">
        <v>226</v>
      </c>
      <c r="T132" s="59"/>
      <c r="U132" s="59">
        <v>4</v>
      </c>
    </row>
    <row r="133" ht="31.5">
      <c r="A133" s="46">
        <v>101</v>
      </c>
      <c r="B133" s="72" t="s">
        <v>182</v>
      </c>
      <c r="C133" s="59">
        <v>10</v>
      </c>
      <c r="D133" s="59">
        <v>2</v>
      </c>
      <c r="E133" s="59">
        <v>8</v>
      </c>
      <c r="F133" s="59">
        <v>5</v>
      </c>
      <c r="G133" s="59"/>
      <c r="H133" s="59">
        <v>5</v>
      </c>
      <c r="I133" s="59">
        <v>10</v>
      </c>
      <c r="J133" s="59"/>
      <c r="K133" s="59">
        <v>10</v>
      </c>
      <c r="L133" s="59"/>
      <c r="M133" s="59"/>
      <c r="N133" s="59"/>
      <c r="O133" s="59">
        <v>80</v>
      </c>
      <c r="P133" s="59">
        <v>78</v>
      </c>
      <c r="Q133" s="59">
        <v>2</v>
      </c>
      <c r="R133" s="59">
        <v>1</v>
      </c>
      <c r="S133" s="59">
        <v>116</v>
      </c>
      <c r="T133" s="59"/>
      <c r="U133" s="59"/>
    </row>
    <row r="134" ht="47.25">
      <c r="A134" s="46">
        <v>102</v>
      </c>
      <c r="B134" s="72" t="s">
        <v>334</v>
      </c>
      <c r="C134" s="59">
        <v>7</v>
      </c>
      <c r="D134" s="59">
        <v>1</v>
      </c>
      <c r="E134" s="59">
        <v>6</v>
      </c>
      <c r="F134" s="59">
        <v>1</v>
      </c>
      <c r="G134" s="59"/>
      <c r="H134" s="59">
        <v>1</v>
      </c>
      <c r="I134" s="59">
        <v>1</v>
      </c>
      <c r="J134" s="59"/>
      <c r="K134" s="59">
        <v>1</v>
      </c>
      <c r="L134" s="59"/>
      <c r="M134" s="59"/>
      <c r="N134" s="59"/>
      <c r="O134" s="59">
        <v>65</v>
      </c>
      <c r="P134" s="59">
        <v>63</v>
      </c>
      <c r="Q134" s="59">
        <v>2</v>
      </c>
      <c r="R134" s="59"/>
      <c r="S134" s="59">
        <v>104</v>
      </c>
      <c r="T134" s="59"/>
      <c r="U134" s="59"/>
    </row>
    <row r="135" ht="31.5">
      <c r="A135" s="46">
        <v>103</v>
      </c>
      <c r="B135" s="72" t="s">
        <v>335</v>
      </c>
      <c r="C135" s="59">
        <v>6</v>
      </c>
      <c r="D135" s="59">
        <v>1</v>
      </c>
      <c r="E135" s="59">
        <v>5</v>
      </c>
      <c r="F135" s="59"/>
      <c r="G135" s="59"/>
      <c r="H135" s="59"/>
      <c r="I135" s="59">
        <v>7</v>
      </c>
      <c r="J135" s="59">
        <v>2</v>
      </c>
      <c r="K135" s="59">
        <v>5</v>
      </c>
      <c r="L135" s="59"/>
      <c r="M135" s="59"/>
      <c r="N135" s="59"/>
      <c r="O135" s="59">
        <v>66</v>
      </c>
      <c r="P135" s="59">
        <v>56</v>
      </c>
      <c r="Q135" s="59">
        <v>10</v>
      </c>
      <c r="R135" s="59">
        <v>1</v>
      </c>
      <c r="S135" s="59">
        <v>273</v>
      </c>
      <c r="T135" s="59"/>
      <c r="U135" s="59"/>
    </row>
    <row r="136" ht="15.75">
      <c r="A136" s="46"/>
      <c r="B136" s="61" t="s">
        <v>187</v>
      </c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</row>
    <row r="137" ht="45.75" customHeight="1">
      <c r="A137" s="56">
        <v>104</v>
      </c>
      <c r="B137" s="72" t="s">
        <v>336</v>
      </c>
      <c r="C137" s="59">
        <v>1</v>
      </c>
      <c r="D137" s="59">
        <v>1</v>
      </c>
      <c r="E137" s="59"/>
      <c r="F137" s="59">
        <v>13</v>
      </c>
      <c r="G137" s="59">
        <v>6</v>
      </c>
      <c r="H137" s="59">
        <v>7</v>
      </c>
      <c r="I137" s="59">
        <v>1</v>
      </c>
      <c r="J137" s="59"/>
      <c r="K137" s="59">
        <v>1</v>
      </c>
      <c r="L137" s="59"/>
      <c r="M137" s="59"/>
      <c r="N137" s="59"/>
      <c r="O137" s="59">
        <v>2</v>
      </c>
      <c r="P137" s="59">
        <v>2</v>
      </c>
      <c r="Q137" s="59"/>
      <c r="R137" s="59"/>
      <c r="S137" s="59">
        <v>10</v>
      </c>
      <c r="T137" s="59"/>
      <c r="U137" s="59"/>
    </row>
    <row r="138" ht="31.5">
      <c r="A138" s="46">
        <v>105</v>
      </c>
      <c r="B138" s="72" t="s">
        <v>337</v>
      </c>
      <c r="C138" s="59">
        <v>14</v>
      </c>
      <c r="D138" s="59"/>
      <c r="E138" s="59">
        <v>14</v>
      </c>
      <c r="F138" s="59">
        <v>70</v>
      </c>
      <c r="G138" s="59">
        <v>31</v>
      </c>
      <c r="H138" s="59">
        <v>39</v>
      </c>
      <c r="I138" s="59">
        <v>24</v>
      </c>
      <c r="J138" s="59">
        <v>10</v>
      </c>
      <c r="K138" s="59">
        <v>14</v>
      </c>
      <c r="L138" s="59"/>
      <c r="M138" s="59"/>
      <c r="N138" s="59"/>
      <c r="O138" s="59">
        <v>339</v>
      </c>
      <c r="P138" s="59">
        <v>254</v>
      </c>
      <c r="Q138" s="59">
        <v>85</v>
      </c>
      <c r="R138" s="59">
        <v>2</v>
      </c>
      <c r="S138" s="59">
        <v>1104</v>
      </c>
      <c r="T138" s="59">
        <v>10</v>
      </c>
      <c r="U138" s="59">
        <v>1</v>
      </c>
    </row>
    <row r="139" ht="17.25" customHeight="1">
      <c r="A139" s="56"/>
      <c r="B139" s="61" t="s">
        <v>201</v>
      </c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</row>
    <row r="140" ht="48" customHeight="1">
      <c r="A140" s="46">
        <v>106</v>
      </c>
      <c r="B140" s="72" t="s">
        <v>202</v>
      </c>
      <c r="C140" s="59">
        <v>17</v>
      </c>
      <c r="D140" s="59">
        <v>2</v>
      </c>
      <c r="E140" s="59">
        <v>15</v>
      </c>
      <c r="F140" s="59">
        <v>455</v>
      </c>
      <c r="G140" s="59">
        <v>161</v>
      </c>
      <c r="H140" s="59">
        <v>294</v>
      </c>
      <c r="I140" s="59">
        <v>46</v>
      </c>
      <c r="J140" s="59">
        <v>8</v>
      </c>
      <c r="K140" s="59">
        <v>38</v>
      </c>
      <c r="L140" s="59"/>
      <c r="M140" s="59"/>
      <c r="N140" s="59"/>
      <c r="O140" s="59">
        <v>82</v>
      </c>
      <c r="P140" s="59">
        <v>62</v>
      </c>
      <c r="Q140" s="59">
        <v>20</v>
      </c>
      <c r="R140" s="59">
        <v>2</v>
      </c>
      <c r="S140" s="59">
        <v>80</v>
      </c>
      <c r="T140" s="59">
        <v>2</v>
      </c>
      <c r="U140" s="59">
        <v>6</v>
      </c>
    </row>
    <row r="141" ht="15.75">
      <c r="A141" s="46"/>
      <c r="B141" s="61" t="s">
        <v>203</v>
      </c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</row>
    <row r="142" s="83" customFormat="1" ht="46.5" customHeight="1">
      <c r="A142" s="84">
        <v>107</v>
      </c>
      <c r="B142" s="85" t="s">
        <v>204</v>
      </c>
      <c r="C142" s="86">
        <v>4</v>
      </c>
      <c r="D142" s="86"/>
      <c r="E142" s="86">
        <v>4</v>
      </c>
      <c r="F142" s="86"/>
      <c r="G142" s="86"/>
      <c r="H142" s="86"/>
      <c r="I142" s="86">
        <v>7</v>
      </c>
      <c r="J142" s="86">
        <v>1</v>
      </c>
      <c r="K142" s="86">
        <v>6</v>
      </c>
      <c r="L142" s="86"/>
      <c r="M142" s="86"/>
      <c r="N142" s="86"/>
      <c r="O142" s="86">
        <v>20</v>
      </c>
      <c r="P142" s="86">
        <v>15</v>
      </c>
      <c r="Q142" s="86">
        <v>5</v>
      </c>
      <c r="R142" s="86">
        <v>5</v>
      </c>
      <c r="S142" s="86">
        <v>169</v>
      </c>
      <c r="T142" s="86"/>
      <c r="U142" s="86"/>
    </row>
    <row r="143" s="83" customFormat="1">
      <c r="A143" s="84">
        <v>108</v>
      </c>
      <c r="B143" s="85" t="s">
        <v>205</v>
      </c>
      <c r="C143" s="86">
        <v>59</v>
      </c>
      <c r="D143" s="86">
        <v>9</v>
      </c>
      <c r="E143" s="86">
        <v>50</v>
      </c>
      <c r="F143" s="86">
        <v>2</v>
      </c>
      <c r="G143" s="86"/>
      <c r="H143" s="86">
        <v>2</v>
      </c>
      <c r="I143" s="86">
        <v>21</v>
      </c>
      <c r="J143" s="86">
        <v>6</v>
      </c>
      <c r="K143" s="86">
        <v>15</v>
      </c>
      <c r="L143" s="86"/>
      <c r="M143" s="86"/>
      <c r="N143" s="86"/>
      <c r="O143" s="86">
        <v>31</v>
      </c>
      <c r="P143" s="86">
        <v>23</v>
      </c>
      <c r="Q143" s="86">
        <v>8</v>
      </c>
      <c r="R143" s="86">
        <v>31</v>
      </c>
      <c r="S143" s="86">
        <v>1155</v>
      </c>
      <c r="T143" s="86">
        <v>4</v>
      </c>
      <c r="U143" s="86">
        <v>2</v>
      </c>
    </row>
    <row r="144" s="83" customFormat="1" ht="31.5" customHeight="1">
      <c r="A144" s="84">
        <v>109</v>
      </c>
      <c r="B144" s="85" t="s">
        <v>206</v>
      </c>
      <c r="C144" s="86">
        <v>20</v>
      </c>
      <c r="D144" s="86">
        <v>2</v>
      </c>
      <c r="E144" s="86">
        <v>18</v>
      </c>
      <c r="F144" s="86"/>
      <c r="G144" s="86"/>
      <c r="H144" s="86"/>
      <c r="I144" s="86">
        <v>6</v>
      </c>
      <c r="J144" s="86">
        <v>1</v>
      </c>
      <c r="K144" s="86">
        <v>5</v>
      </c>
      <c r="L144" s="86"/>
      <c r="M144" s="86"/>
      <c r="N144" s="86"/>
      <c r="O144" s="86">
        <v>46</v>
      </c>
      <c r="P144" s="86">
        <v>34</v>
      </c>
      <c r="Q144" s="86">
        <v>12</v>
      </c>
      <c r="R144" s="86">
        <v>16</v>
      </c>
      <c r="S144" s="86">
        <v>1513</v>
      </c>
      <c r="T144" s="86">
        <v>4</v>
      </c>
      <c r="U144" s="86">
        <v>2</v>
      </c>
    </row>
    <row r="145" ht="48.75" customHeight="1">
      <c r="A145" s="46">
        <v>110</v>
      </c>
      <c r="B145" s="72" t="s">
        <v>209</v>
      </c>
      <c r="C145" s="59">
        <v>21</v>
      </c>
      <c r="D145" s="59">
        <v>3</v>
      </c>
      <c r="E145" s="59">
        <v>18</v>
      </c>
      <c r="F145" s="59"/>
      <c r="G145" s="59"/>
      <c r="H145" s="59"/>
      <c r="I145" s="59">
        <v>12</v>
      </c>
      <c r="J145" s="59">
        <v>3</v>
      </c>
      <c r="K145" s="59">
        <v>9</v>
      </c>
      <c r="L145" s="59"/>
      <c r="M145" s="59"/>
      <c r="N145" s="59"/>
      <c r="O145" s="59"/>
      <c r="P145" s="59"/>
      <c r="Q145" s="59"/>
      <c r="R145" s="59">
        <v>4</v>
      </c>
      <c r="S145" s="59">
        <v>390</v>
      </c>
      <c r="T145" s="59">
        <v>1</v>
      </c>
      <c r="U145" s="59"/>
    </row>
    <row r="146" s="66" customFormat="1">
      <c r="A146" s="67">
        <v>111</v>
      </c>
      <c r="B146" s="74" t="s">
        <v>210</v>
      </c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</row>
    <row r="147" s="66" customFormat="1">
      <c r="A147" s="67">
        <v>112</v>
      </c>
      <c r="B147" s="74" t="s">
        <v>338</v>
      </c>
      <c r="C147" s="69">
        <v>3</v>
      </c>
      <c r="D147" s="69"/>
      <c r="E147" s="69">
        <v>3</v>
      </c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>
        <v>47</v>
      </c>
      <c r="T147" s="69"/>
      <c r="U147" s="69"/>
    </row>
    <row r="148" ht="48.75" customHeight="1">
      <c r="A148" s="46">
        <v>113</v>
      </c>
      <c r="B148" s="72" t="s">
        <v>339</v>
      </c>
      <c r="C148" s="59">
        <v>17</v>
      </c>
      <c r="D148" s="59">
        <v>3</v>
      </c>
      <c r="E148" s="59">
        <v>14</v>
      </c>
      <c r="F148" s="59"/>
      <c r="G148" s="59"/>
      <c r="H148" s="59"/>
      <c r="I148" s="59">
        <v>5</v>
      </c>
      <c r="J148" s="59"/>
      <c r="K148" s="59">
        <v>5</v>
      </c>
      <c r="L148" s="59"/>
      <c r="M148" s="59"/>
      <c r="N148" s="59"/>
      <c r="O148" s="59">
        <v>8</v>
      </c>
      <c r="P148" s="59">
        <v>8</v>
      </c>
      <c r="Q148" s="59"/>
      <c r="R148" s="59">
        <v>4</v>
      </c>
      <c r="S148" s="59">
        <v>293</v>
      </c>
      <c r="T148" s="59"/>
      <c r="U148" s="59"/>
    </row>
    <row r="149" ht="31.5">
      <c r="A149" s="46">
        <v>114</v>
      </c>
      <c r="B149" s="72" t="s">
        <v>340</v>
      </c>
      <c r="C149" s="59">
        <v>10</v>
      </c>
      <c r="D149" s="59">
        <v>2</v>
      </c>
      <c r="E149" s="59">
        <v>8</v>
      </c>
      <c r="F149" s="59"/>
      <c r="G149" s="59"/>
      <c r="H149" s="59"/>
      <c r="I149" s="59">
        <v>3</v>
      </c>
      <c r="J149" s="59">
        <v>1</v>
      </c>
      <c r="K149" s="59">
        <v>2</v>
      </c>
      <c r="L149" s="59"/>
      <c r="M149" s="59"/>
      <c r="N149" s="59"/>
      <c r="O149" s="59"/>
      <c r="P149" s="59"/>
      <c r="Q149" s="59"/>
      <c r="R149" s="59">
        <v>1</v>
      </c>
      <c r="S149" s="59">
        <v>119</v>
      </c>
      <c r="T149" s="59"/>
      <c r="U149" s="59"/>
    </row>
    <row r="150" ht="32.25" customHeight="1">
      <c r="A150" s="46">
        <v>115</v>
      </c>
      <c r="B150" s="72" t="s">
        <v>217</v>
      </c>
      <c r="C150" s="59">
        <v>6</v>
      </c>
      <c r="D150" s="59">
        <v>1</v>
      </c>
      <c r="E150" s="59">
        <v>5</v>
      </c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>
        <v>1</v>
      </c>
      <c r="S150" s="59">
        <v>37</v>
      </c>
      <c r="T150" s="59"/>
      <c r="U150" s="59"/>
    </row>
    <row r="151" ht="33" customHeight="1">
      <c r="A151" s="46">
        <v>116</v>
      </c>
      <c r="B151" s="72" t="s">
        <v>222</v>
      </c>
      <c r="C151" s="59">
        <v>5</v>
      </c>
      <c r="D151" s="59">
        <v>1</v>
      </c>
      <c r="E151" s="59">
        <v>4</v>
      </c>
      <c r="F151" s="59"/>
      <c r="G151" s="59"/>
      <c r="H151" s="59"/>
      <c r="I151" s="59">
        <v>1</v>
      </c>
      <c r="J151" s="59">
        <v>1</v>
      </c>
      <c r="K151" s="59"/>
      <c r="L151" s="59"/>
      <c r="M151" s="59"/>
      <c r="N151" s="59"/>
      <c r="O151" s="59"/>
      <c r="P151" s="59"/>
      <c r="Q151" s="59"/>
      <c r="R151" s="59">
        <v>1</v>
      </c>
      <c r="S151" s="59">
        <v>44</v>
      </c>
      <c r="T151" s="59"/>
      <c r="U151" s="59"/>
    </row>
    <row r="152" ht="31.5" customHeight="1">
      <c r="A152" s="46">
        <v>117</v>
      </c>
      <c r="B152" s="72" t="s">
        <v>221</v>
      </c>
      <c r="C152" s="59">
        <v>5</v>
      </c>
      <c r="D152" s="59"/>
      <c r="E152" s="59">
        <v>5</v>
      </c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>
        <v>1</v>
      </c>
      <c r="S152" s="59">
        <v>38</v>
      </c>
      <c r="T152" s="59"/>
      <c r="U152" s="59"/>
    </row>
    <row r="153" ht="33" customHeight="1">
      <c r="A153" s="46">
        <v>118</v>
      </c>
      <c r="B153" s="72" t="s">
        <v>218</v>
      </c>
      <c r="C153" s="59">
        <v>2</v>
      </c>
      <c r="D153" s="59"/>
      <c r="E153" s="59">
        <v>2</v>
      </c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>
        <v>1</v>
      </c>
      <c r="S153" s="59">
        <v>11</v>
      </c>
      <c r="T153" s="59"/>
      <c r="U153" s="59"/>
    </row>
    <row r="154" ht="47.25">
      <c r="A154" s="46">
        <v>119</v>
      </c>
      <c r="B154" s="72" t="s">
        <v>220</v>
      </c>
      <c r="C154" s="59">
        <v>6</v>
      </c>
      <c r="D154" s="59"/>
      <c r="E154" s="59">
        <v>6</v>
      </c>
      <c r="F154" s="59"/>
      <c r="G154" s="59"/>
      <c r="H154" s="59"/>
      <c r="I154" s="59">
        <v>1</v>
      </c>
      <c r="J154" s="59">
        <v>1</v>
      </c>
      <c r="K154" s="59"/>
      <c r="L154" s="59"/>
      <c r="M154" s="59"/>
      <c r="N154" s="59"/>
      <c r="O154" s="59"/>
      <c r="P154" s="59"/>
      <c r="Q154" s="59"/>
      <c r="R154" s="59"/>
      <c r="S154" s="59">
        <v>25</v>
      </c>
      <c r="T154" s="59"/>
      <c r="U154" s="59"/>
    </row>
    <row r="155" ht="47.25">
      <c r="A155" s="46">
        <v>120</v>
      </c>
      <c r="B155" s="72" t="s">
        <v>219</v>
      </c>
      <c r="C155" s="59">
        <v>1</v>
      </c>
      <c r="D155" s="59"/>
      <c r="E155" s="59">
        <v>1</v>
      </c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>
        <v>23</v>
      </c>
      <c r="T155" s="59"/>
      <c r="U155" s="59"/>
    </row>
    <row r="156" ht="47.25" customHeight="1">
      <c r="A156" s="46">
        <v>121</v>
      </c>
      <c r="B156" s="72" t="s">
        <v>208</v>
      </c>
      <c r="C156" s="59">
        <v>7</v>
      </c>
      <c r="D156" s="59">
        <v>1</v>
      </c>
      <c r="E156" s="59">
        <v>6</v>
      </c>
      <c r="F156" s="59"/>
      <c r="G156" s="59"/>
      <c r="H156" s="59"/>
      <c r="I156" s="59">
        <v>5</v>
      </c>
      <c r="J156" s="59">
        <v>2</v>
      </c>
      <c r="K156" s="59">
        <v>3</v>
      </c>
      <c r="L156" s="59"/>
      <c r="M156" s="59"/>
      <c r="N156" s="59"/>
      <c r="O156" s="59"/>
      <c r="P156" s="59"/>
      <c r="Q156" s="59"/>
      <c r="R156" s="59">
        <v>4</v>
      </c>
      <c r="S156" s="59">
        <v>15</v>
      </c>
      <c r="T156" s="59"/>
      <c r="U156" s="59"/>
    </row>
    <row r="157" ht="15.75">
      <c r="A157" s="46"/>
      <c r="B157" s="61" t="s">
        <v>223</v>
      </c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</row>
    <row r="158" ht="47.25" customHeight="1">
      <c r="A158" s="46">
        <v>122</v>
      </c>
      <c r="B158" s="72" t="s">
        <v>224</v>
      </c>
      <c r="C158" s="59">
        <v>22</v>
      </c>
      <c r="D158" s="59"/>
      <c r="E158" s="59">
        <v>22</v>
      </c>
      <c r="F158" s="59"/>
      <c r="G158" s="59"/>
      <c r="H158" s="59"/>
      <c r="I158" s="59">
        <v>11</v>
      </c>
      <c r="J158" s="59"/>
      <c r="K158" s="59">
        <v>11</v>
      </c>
      <c r="L158" s="59">
        <v>9</v>
      </c>
      <c r="M158" s="59"/>
      <c r="N158" s="59">
        <v>9</v>
      </c>
      <c r="O158" s="59">
        <v>134</v>
      </c>
      <c r="P158" s="59">
        <v>134</v>
      </c>
      <c r="Q158" s="59"/>
      <c r="R158" s="59">
        <v>4</v>
      </c>
      <c r="S158" s="59">
        <v>3200</v>
      </c>
      <c r="T158" s="59"/>
      <c r="U158" s="59"/>
    </row>
    <row r="159" ht="31.5">
      <c r="A159" s="87">
        <v>123</v>
      </c>
      <c r="B159" s="63" t="s">
        <v>293</v>
      </c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</row>
    <row r="160" ht="15.75">
      <c r="A160" s="46"/>
      <c r="B160" s="61" t="s">
        <v>225</v>
      </c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</row>
    <row r="161" ht="50.25" customHeight="1">
      <c r="A161" s="46">
        <v>124</v>
      </c>
      <c r="B161" s="72" t="s">
        <v>341</v>
      </c>
      <c r="C161" s="59">
        <v>2</v>
      </c>
      <c r="D161" s="59">
        <v>1</v>
      </c>
      <c r="E161" s="59">
        <v>1</v>
      </c>
      <c r="F161" s="59">
        <v>180</v>
      </c>
      <c r="G161" s="59">
        <v>92</v>
      </c>
      <c r="H161" s="59">
        <v>88</v>
      </c>
      <c r="I161" s="59">
        <v>12</v>
      </c>
      <c r="J161" s="59">
        <v>2</v>
      </c>
      <c r="K161" s="59">
        <v>10</v>
      </c>
      <c r="L161" s="59"/>
      <c r="M161" s="59"/>
      <c r="N161" s="59"/>
      <c r="O161" s="59">
        <v>19</v>
      </c>
      <c r="P161" s="59">
        <v>19</v>
      </c>
      <c r="Q161" s="59"/>
      <c r="R161" s="59">
        <v>1</v>
      </c>
      <c r="S161" s="59">
        <v>40</v>
      </c>
      <c r="T161" s="59"/>
      <c r="U161" s="59"/>
    </row>
    <row r="162" ht="47.25">
      <c r="A162" s="46">
        <v>125</v>
      </c>
      <c r="B162" s="72" t="s">
        <v>342</v>
      </c>
      <c r="C162" s="59">
        <v>7</v>
      </c>
      <c r="D162" s="59">
        <v>1</v>
      </c>
      <c r="E162" s="59">
        <v>6</v>
      </c>
      <c r="F162" s="59">
        <v>7</v>
      </c>
      <c r="G162" s="59">
        <v>2</v>
      </c>
      <c r="H162" s="59">
        <v>5</v>
      </c>
      <c r="I162" s="59">
        <v>34</v>
      </c>
      <c r="J162" s="59">
        <v>2</v>
      </c>
      <c r="K162" s="59">
        <v>32</v>
      </c>
      <c r="L162" s="59">
        <v>5</v>
      </c>
      <c r="M162" s="59"/>
      <c r="N162" s="59">
        <v>5</v>
      </c>
      <c r="O162" s="59">
        <v>192</v>
      </c>
      <c r="P162" s="59">
        <v>184</v>
      </c>
      <c r="Q162" s="59">
        <v>8</v>
      </c>
      <c r="R162" s="59">
        <v>4</v>
      </c>
      <c r="S162" s="59">
        <v>1407</v>
      </c>
      <c r="T162" s="59"/>
      <c r="U162" s="59"/>
    </row>
    <row r="163" ht="47.25">
      <c r="A163" s="46">
        <v>126</v>
      </c>
      <c r="B163" s="72" t="s">
        <v>343</v>
      </c>
      <c r="C163" s="59">
        <v>6</v>
      </c>
      <c r="D163" s="59"/>
      <c r="E163" s="59">
        <v>6</v>
      </c>
      <c r="F163" s="59"/>
      <c r="G163" s="59"/>
      <c r="H163" s="59"/>
      <c r="I163" s="59">
        <v>8</v>
      </c>
      <c r="J163" s="59"/>
      <c r="K163" s="59">
        <v>8</v>
      </c>
      <c r="L163" s="59">
        <v>4</v>
      </c>
      <c r="M163" s="59"/>
      <c r="N163" s="59">
        <v>4</v>
      </c>
      <c r="O163" s="59">
        <v>63</v>
      </c>
      <c r="P163" s="59">
        <v>57</v>
      </c>
      <c r="Q163" s="59">
        <v>6</v>
      </c>
      <c r="R163" s="59"/>
      <c r="S163" s="59">
        <v>423</v>
      </c>
      <c r="T163" s="59"/>
      <c r="U163" s="59"/>
    </row>
    <row r="164" ht="15.75">
      <c r="A164" s="46"/>
      <c r="B164" s="61" t="s">
        <v>229</v>
      </c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</row>
    <row r="165" ht="31.5">
      <c r="A165" s="46">
        <v>127</v>
      </c>
      <c r="B165" s="72" t="s">
        <v>344</v>
      </c>
      <c r="C165" s="59">
        <v>1</v>
      </c>
      <c r="D165" s="59"/>
      <c r="E165" s="59">
        <v>1</v>
      </c>
      <c r="F165" s="59">
        <v>21</v>
      </c>
      <c r="G165" s="59">
        <v>10</v>
      </c>
      <c r="H165" s="59">
        <v>11</v>
      </c>
      <c r="I165" s="59">
        <v>18</v>
      </c>
      <c r="J165" s="59">
        <v>4</v>
      </c>
      <c r="K165" s="59">
        <v>14</v>
      </c>
      <c r="L165" s="59"/>
      <c r="M165" s="59"/>
      <c r="N165" s="59"/>
      <c r="O165" s="59">
        <v>53</v>
      </c>
      <c r="P165" s="59">
        <v>39</v>
      </c>
      <c r="Q165" s="59">
        <v>14</v>
      </c>
      <c r="R165" s="59">
        <v>2</v>
      </c>
      <c r="S165" s="59">
        <v>138</v>
      </c>
      <c r="T165" s="59"/>
      <c r="U165" s="59"/>
    </row>
    <row r="166" ht="30" customHeight="1">
      <c r="A166" s="46">
        <v>128</v>
      </c>
      <c r="B166" s="72" t="s">
        <v>231</v>
      </c>
      <c r="C166" s="59"/>
      <c r="D166" s="59"/>
      <c r="E166" s="59"/>
      <c r="F166" s="59">
        <v>7</v>
      </c>
      <c r="G166" s="59">
        <v>2</v>
      </c>
      <c r="H166" s="59">
        <v>5</v>
      </c>
      <c r="I166" s="59">
        <v>6</v>
      </c>
      <c r="J166" s="59">
        <v>1</v>
      </c>
      <c r="K166" s="59">
        <v>5</v>
      </c>
      <c r="L166" s="59"/>
      <c r="M166" s="59"/>
      <c r="N166" s="59"/>
      <c r="O166" s="59">
        <v>60</v>
      </c>
      <c r="P166" s="59">
        <v>53</v>
      </c>
      <c r="Q166" s="59">
        <v>7</v>
      </c>
      <c r="R166" s="59"/>
      <c r="S166" s="59">
        <v>241</v>
      </c>
      <c r="T166" s="59"/>
      <c r="U166" s="59"/>
    </row>
    <row r="167" ht="51" customHeight="1">
      <c r="A167" s="46">
        <v>129</v>
      </c>
      <c r="B167" s="72" t="s">
        <v>345</v>
      </c>
      <c r="C167" s="59">
        <v>3</v>
      </c>
      <c r="D167" s="59">
        <v>1</v>
      </c>
      <c r="E167" s="59">
        <v>2</v>
      </c>
      <c r="F167" s="59">
        <v>524</v>
      </c>
      <c r="G167" s="59">
        <v>264</v>
      </c>
      <c r="H167" s="59">
        <v>260</v>
      </c>
      <c r="I167" s="59">
        <v>4</v>
      </c>
      <c r="J167" s="59">
        <v>2</v>
      </c>
      <c r="K167" s="59">
        <v>2</v>
      </c>
      <c r="L167" s="59"/>
      <c r="M167" s="59"/>
      <c r="N167" s="59"/>
      <c r="O167" s="59">
        <v>13</v>
      </c>
      <c r="P167" s="59">
        <v>12</v>
      </c>
      <c r="Q167" s="59">
        <v>1</v>
      </c>
      <c r="R167" s="59">
        <v>1</v>
      </c>
      <c r="S167" s="59">
        <v>152</v>
      </c>
      <c r="T167" s="59"/>
      <c r="U167" s="59">
        <v>5</v>
      </c>
    </row>
    <row r="168" s="75" customFormat="1">
      <c r="A168" s="76">
        <v>130</v>
      </c>
      <c r="B168" s="72" t="s">
        <v>346</v>
      </c>
      <c r="C168" s="59"/>
      <c r="D168" s="59"/>
      <c r="E168" s="59"/>
      <c r="F168" s="59">
        <v>2</v>
      </c>
      <c r="G168" s="59"/>
      <c r="H168" s="59">
        <v>2</v>
      </c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</row>
    <row r="169" ht="47.25">
      <c r="A169" s="46">
        <v>131</v>
      </c>
      <c r="B169" s="72" t="s">
        <v>347</v>
      </c>
      <c r="C169" s="59">
        <v>3</v>
      </c>
      <c r="D169" s="59">
        <v>1</v>
      </c>
      <c r="E169" s="59">
        <v>2</v>
      </c>
      <c r="F169" s="59">
        <v>59</v>
      </c>
      <c r="G169" s="59">
        <v>21</v>
      </c>
      <c r="H169" s="59">
        <v>38</v>
      </c>
      <c r="I169" s="59">
        <v>15</v>
      </c>
      <c r="J169" s="59">
        <v>3</v>
      </c>
      <c r="K169" s="59">
        <v>12</v>
      </c>
      <c r="L169" s="59"/>
      <c r="M169" s="59"/>
      <c r="N169" s="59"/>
      <c r="O169" s="59">
        <v>52</v>
      </c>
      <c r="P169" s="59">
        <v>44</v>
      </c>
      <c r="Q169" s="59">
        <v>8</v>
      </c>
      <c r="R169" s="59"/>
      <c r="S169" s="59">
        <v>200</v>
      </c>
      <c r="T169" s="59"/>
      <c r="U169" s="59"/>
    </row>
    <row r="170" ht="31.5">
      <c r="A170" s="46">
        <v>132</v>
      </c>
      <c r="B170" s="72" t="s">
        <v>234</v>
      </c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>
        <v>11</v>
      </c>
      <c r="P170" s="59">
        <v>11</v>
      </c>
      <c r="Q170" s="59"/>
      <c r="R170" s="59"/>
      <c r="S170" s="59"/>
      <c r="T170" s="59"/>
      <c r="U170" s="59"/>
    </row>
    <row r="171" ht="31.5">
      <c r="A171" s="46">
        <v>133</v>
      </c>
      <c r="B171" s="72" t="s">
        <v>337</v>
      </c>
      <c r="C171" s="59">
        <v>5</v>
      </c>
      <c r="D171" s="59">
        <v>1</v>
      </c>
      <c r="E171" s="59">
        <v>4</v>
      </c>
      <c r="F171" s="59">
        <v>13</v>
      </c>
      <c r="G171" s="59">
        <v>6</v>
      </c>
      <c r="H171" s="59">
        <v>7</v>
      </c>
      <c r="I171" s="59">
        <v>12</v>
      </c>
      <c r="J171" s="59">
        <v>5</v>
      </c>
      <c r="K171" s="59">
        <v>7</v>
      </c>
      <c r="L171" s="59"/>
      <c r="M171" s="59"/>
      <c r="N171" s="59"/>
      <c r="O171" s="59">
        <v>153</v>
      </c>
      <c r="P171" s="59">
        <v>114</v>
      </c>
      <c r="Q171" s="59">
        <v>39</v>
      </c>
      <c r="R171" s="59">
        <v>1</v>
      </c>
      <c r="S171" s="59">
        <v>388</v>
      </c>
      <c r="T171" s="59"/>
      <c r="U171" s="59"/>
    </row>
    <row r="172" ht="15.75">
      <c r="A172" s="46"/>
      <c r="B172" s="61" t="s">
        <v>239</v>
      </c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</row>
    <row r="173" ht="31.5">
      <c r="A173" s="46">
        <v>134</v>
      </c>
      <c r="B173" s="72" t="s">
        <v>348</v>
      </c>
      <c r="C173" s="59">
        <v>11</v>
      </c>
      <c r="D173" s="59">
        <v>2</v>
      </c>
      <c r="E173" s="59">
        <v>9</v>
      </c>
      <c r="F173" s="59">
        <v>9</v>
      </c>
      <c r="G173" s="59">
        <v>2</v>
      </c>
      <c r="H173" s="59">
        <v>7</v>
      </c>
      <c r="I173" s="59">
        <v>7</v>
      </c>
      <c r="J173" s="59">
        <v>1</v>
      </c>
      <c r="K173" s="59">
        <v>6</v>
      </c>
      <c r="L173" s="59">
        <v>8</v>
      </c>
      <c r="M173" s="59"/>
      <c r="N173" s="59">
        <v>8</v>
      </c>
      <c r="O173" s="59">
        <v>24</v>
      </c>
      <c r="P173" s="59">
        <v>18</v>
      </c>
      <c r="Q173" s="59">
        <v>6</v>
      </c>
      <c r="R173" s="59">
        <v>8</v>
      </c>
      <c r="S173" s="59">
        <v>597</v>
      </c>
      <c r="T173" s="59"/>
      <c r="U173" s="59">
        <v>5</v>
      </c>
    </row>
    <row r="174" ht="31.5">
      <c r="A174" s="56">
        <v>135</v>
      </c>
      <c r="B174" s="72" t="s">
        <v>349</v>
      </c>
      <c r="C174" s="59">
        <v>37</v>
      </c>
      <c r="D174" s="59">
        <v>9</v>
      </c>
      <c r="E174" s="59">
        <v>28</v>
      </c>
      <c r="F174" s="59">
        <v>27</v>
      </c>
      <c r="G174" s="59">
        <v>8</v>
      </c>
      <c r="H174" s="59">
        <v>19</v>
      </c>
      <c r="I174" s="59">
        <v>27</v>
      </c>
      <c r="J174" s="59">
        <v>6</v>
      </c>
      <c r="K174" s="59">
        <v>21</v>
      </c>
      <c r="L174" s="59">
        <v>4</v>
      </c>
      <c r="M174" s="59"/>
      <c r="N174" s="59">
        <v>4</v>
      </c>
      <c r="O174" s="59">
        <v>95</v>
      </c>
      <c r="P174" s="59">
        <v>95</v>
      </c>
      <c r="Q174" s="59"/>
      <c r="R174" s="59">
        <v>9</v>
      </c>
      <c r="S174" s="59">
        <v>2500</v>
      </c>
      <c r="T174" s="59"/>
      <c r="U174" s="59"/>
    </row>
    <row r="175" ht="31.5">
      <c r="A175" s="88"/>
      <c r="B175" s="74" t="s">
        <v>350</v>
      </c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</row>
    <row r="176" ht="15.75">
      <c r="A176" s="88"/>
      <c r="B176" s="74" t="s">
        <v>351</v>
      </c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</row>
    <row r="177" ht="31.5">
      <c r="A177" s="88"/>
      <c r="B177" s="74" t="s">
        <v>352</v>
      </c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</row>
    <row r="178" ht="31.5">
      <c r="A178" s="88"/>
      <c r="B178" s="74" t="s">
        <v>353</v>
      </c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</row>
    <row r="179" ht="31.5">
      <c r="A179" s="88"/>
      <c r="B179" s="74" t="s">
        <v>354</v>
      </c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</row>
    <row r="180" ht="63">
      <c r="A180" s="46">
        <v>136</v>
      </c>
      <c r="B180" s="73" t="s">
        <v>355</v>
      </c>
      <c r="C180" s="59">
        <v>16</v>
      </c>
      <c r="D180" s="59">
        <v>2</v>
      </c>
      <c r="E180" s="59">
        <v>14</v>
      </c>
      <c r="F180" s="59">
        <v>7</v>
      </c>
      <c r="G180" s="59"/>
      <c r="H180" s="59">
        <v>7</v>
      </c>
      <c r="I180" s="59">
        <v>5</v>
      </c>
      <c r="J180" s="59">
        <v>1</v>
      </c>
      <c r="K180" s="59">
        <v>4</v>
      </c>
      <c r="L180" s="59">
        <v>2</v>
      </c>
      <c r="M180" s="59"/>
      <c r="N180" s="59">
        <v>2</v>
      </c>
      <c r="O180" s="59">
        <v>34</v>
      </c>
      <c r="P180" s="59">
        <v>25</v>
      </c>
      <c r="Q180" s="59">
        <v>9</v>
      </c>
      <c r="R180" s="59">
        <v>1</v>
      </c>
      <c r="S180" s="59">
        <v>365</v>
      </c>
      <c r="T180" s="59"/>
      <c r="U180" s="59"/>
    </row>
    <row r="181" s="66" customFormat="1">
      <c r="A181" s="78">
        <v>137</v>
      </c>
      <c r="B181" s="89" t="s">
        <v>240</v>
      </c>
      <c r="C181" s="69">
        <v>5</v>
      </c>
      <c r="D181" s="69">
        <v>2</v>
      </c>
      <c r="E181" s="69">
        <v>3</v>
      </c>
      <c r="F181" s="69">
        <v>2</v>
      </c>
      <c r="G181" s="69">
        <v>1</v>
      </c>
      <c r="H181" s="69">
        <v>1</v>
      </c>
      <c r="I181" s="69">
        <v>3</v>
      </c>
      <c r="J181" s="69">
        <v>1</v>
      </c>
      <c r="K181" s="69">
        <v>2</v>
      </c>
      <c r="L181" s="69"/>
      <c r="M181" s="69"/>
      <c r="N181" s="69"/>
      <c r="O181" s="69">
        <v>4</v>
      </c>
      <c r="P181" s="69">
        <v>3</v>
      </c>
      <c r="Q181" s="69">
        <v>1</v>
      </c>
      <c r="R181" s="69"/>
      <c r="S181" s="69">
        <v>73</v>
      </c>
      <c r="T181" s="69"/>
      <c r="U181" s="69"/>
    </row>
    <row r="182" ht="15.75">
      <c r="A182" s="46"/>
      <c r="B182" s="61" t="s">
        <v>251</v>
      </c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</row>
    <row r="183" ht="47.25" customHeight="1">
      <c r="A183" s="46">
        <v>138</v>
      </c>
      <c r="B183" s="72" t="s">
        <v>356</v>
      </c>
      <c r="C183" s="59">
        <v>3</v>
      </c>
      <c r="D183" s="59">
        <v>1</v>
      </c>
      <c r="E183" s="59">
        <v>2</v>
      </c>
      <c r="F183" s="59">
        <v>209</v>
      </c>
      <c r="G183" s="59">
        <v>78</v>
      </c>
      <c r="H183" s="59">
        <v>131</v>
      </c>
      <c r="I183" s="59">
        <v>20</v>
      </c>
      <c r="J183" s="59">
        <v>5</v>
      </c>
      <c r="K183" s="59">
        <v>15</v>
      </c>
      <c r="L183" s="59"/>
      <c r="M183" s="59"/>
      <c r="N183" s="59"/>
      <c r="O183" s="59">
        <v>26</v>
      </c>
      <c r="P183" s="59">
        <v>21</v>
      </c>
      <c r="Q183" s="59">
        <v>5</v>
      </c>
      <c r="R183" s="59">
        <v>12</v>
      </c>
      <c r="S183" s="59">
        <v>40</v>
      </c>
      <c r="T183" s="59"/>
      <c r="U183" s="59">
        <v>3</v>
      </c>
    </row>
    <row r="184" ht="63">
      <c r="A184" s="46">
        <v>139</v>
      </c>
      <c r="B184" s="72" t="s">
        <v>357</v>
      </c>
      <c r="C184" s="59"/>
      <c r="D184" s="59"/>
      <c r="E184" s="59"/>
      <c r="F184" s="59">
        <v>3</v>
      </c>
      <c r="G184" s="59">
        <v>1</v>
      </c>
      <c r="H184" s="59">
        <v>2</v>
      </c>
      <c r="I184" s="59">
        <v>2</v>
      </c>
      <c r="J184" s="59"/>
      <c r="K184" s="59">
        <v>2</v>
      </c>
      <c r="L184" s="59"/>
      <c r="M184" s="59"/>
      <c r="N184" s="59"/>
      <c r="O184" s="59">
        <v>3</v>
      </c>
      <c r="P184" s="59">
        <v>3</v>
      </c>
      <c r="Q184" s="59">
        <v>0</v>
      </c>
      <c r="R184" s="59">
        <v>1</v>
      </c>
      <c r="S184" s="59"/>
      <c r="T184" s="59"/>
      <c r="U184" s="59"/>
    </row>
    <row r="185" ht="15.75">
      <c r="A185" s="46"/>
      <c r="B185" s="61" t="s">
        <v>21</v>
      </c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</row>
    <row r="186" ht="31.5">
      <c r="A186" s="56">
        <v>140</v>
      </c>
      <c r="B186" s="72" t="s">
        <v>22</v>
      </c>
      <c r="C186" s="59"/>
      <c r="D186" s="59"/>
      <c r="E186" s="59"/>
      <c r="F186" s="59">
        <v>18</v>
      </c>
      <c r="G186" s="59">
        <v>5</v>
      </c>
      <c r="H186" s="59">
        <v>13</v>
      </c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</row>
    <row r="187" ht="15.75">
      <c r="A187" s="87"/>
      <c r="B187" s="61" t="s">
        <v>29</v>
      </c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</row>
    <row r="188" ht="63">
      <c r="A188" s="87">
        <v>141</v>
      </c>
      <c r="B188" s="72" t="s">
        <v>358</v>
      </c>
      <c r="C188" s="59"/>
      <c r="D188" s="59"/>
      <c r="E188" s="59"/>
      <c r="F188" s="59">
        <v>8</v>
      </c>
      <c r="G188" s="59">
        <v>4</v>
      </c>
      <c r="H188" s="59">
        <v>4</v>
      </c>
      <c r="I188" s="59">
        <v>3</v>
      </c>
      <c r="J188" s="59">
        <v>1</v>
      </c>
      <c r="K188" s="59">
        <v>2</v>
      </c>
      <c r="L188" s="59"/>
      <c r="M188" s="59"/>
      <c r="N188" s="59"/>
      <c r="O188" s="59">
        <v>2</v>
      </c>
      <c r="P188" s="59">
        <v>1</v>
      </c>
      <c r="Q188" s="59">
        <v>1</v>
      </c>
      <c r="R188" s="59"/>
      <c r="S188" s="59">
        <v>2</v>
      </c>
      <c r="T188" s="59"/>
      <c r="U188" s="59"/>
    </row>
    <row r="189" ht="63">
      <c r="A189" s="87"/>
      <c r="B189" s="72" t="s">
        <v>359</v>
      </c>
      <c r="C189" s="59">
        <v>1</v>
      </c>
      <c r="D189" s="59"/>
      <c r="E189" s="59">
        <v>1</v>
      </c>
      <c r="F189" s="59">
        <v>6</v>
      </c>
      <c r="G189" s="59">
        <v>2</v>
      </c>
      <c r="H189" s="59">
        <v>4</v>
      </c>
      <c r="I189" s="59">
        <v>3</v>
      </c>
      <c r="J189" s="59"/>
      <c r="K189" s="59">
        <v>3</v>
      </c>
      <c r="L189" s="59"/>
      <c r="M189" s="59"/>
      <c r="N189" s="59"/>
      <c r="O189" s="59">
        <v>5</v>
      </c>
      <c r="P189" s="59">
        <v>5</v>
      </c>
      <c r="Q189" s="59"/>
      <c r="R189" s="59"/>
      <c r="S189" s="59"/>
      <c r="T189" s="59"/>
      <c r="U189" s="59"/>
    </row>
    <row r="190" ht="47.25">
      <c r="A190" s="87">
        <v>142</v>
      </c>
      <c r="B190" s="72" t="s">
        <v>30</v>
      </c>
      <c r="C190" s="59">
        <v>5</v>
      </c>
      <c r="D190" s="59">
        <v>1</v>
      </c>
      <c r="E190" s="59">
        <v>4</v>
      </c>
      <c r="F190" s="59">
        <v>25</v>
      </c>
      <c r="G190" s="59">
        <v>7</v>
      </c>
      <c r="H190" s="59">
        <v>18</v>
      </c>
      <c r="I190" s="59">
        <v>6</v>
      </c>
      <c r="J190" s="59">
        <v>1</v>
      </c>
      <c r="K190" s="59">
        <v>5</v>
      </c>
      <c r="L190" s="59"/>
      <c r="M190" s="59"/>
      <c r="N190" s="59"/>
      <c r="O190" s="59">
        <v>4</v>
      </c>
      <c r="P190" s="59">
        <v>3</v>
      </c>
      <c r="Q190" s="59">
        <v>1</v>
      </c>
      <c r="R190" s="59"/>
      <c r="S190" s="59">
        <v>20</v>
      </c>
      <c r="T190" s="59"/>
      <c r="U190" s="59"/>
    </row>
    <row r="191" ht="31.5">
      <c r="A191" s="87">
        <v>143</v>
      </c>
      <c r="B191" s="72" t="s">
        <v>31</v>
      </c>
      <c r="C191" s="59">
        <v>2</v>
      </c>
      <c r="D191" s="59">
        <v>1</v>
      </c>
      <c r="E191" s="59">
        <v>1</v>
      </c>
      <c r="F191" s="59">
        <v>25</v>
      </c>
      <c r="G191" s="59">
        <v>15</v>
      </c>
      <c r="H191" s="59">
        <v>10</v>
      </c>
      <c r="I191" s="59">
        <v>18</v>
      </c>
      <c r="J191" s="59">
        <v>4</v>
      </c>
      <c r="K191" s="59">
        <v>14</v>
      </c>
      <c r="L191" s="59"/>
      <c r="M191" s="59"/>
      <c r="N191" s="59"/>
      <c r="O191" s="59"/>
      <c r="P191" s="59"/>
      <c r="Q191" s="59"/>
      <c r="R191" s="59"/>
      <c r="S191" s="59"/>
      <c r="T191" s="59"/>
      <c r="U191" s="59"/>
    </row>
    <row r="192" ht="31.5">
      <c r="A192" s="87">
        <v>144</v>
      </c>
      <c r="B192" s="72" t="s">
        <v>34</v>
      </c>
      <c r="C192" s="59"/>
      <c r="D192" s="59"/>
      <c r="E192" s="59"/>
      <c r="F192" s="59">
        <v>107</v>
      </c>
      <c r="G192" s="59">
        <v>33</v>
      </c>
      <c r="H192" s="59">
        <v>74</v>
      </c>
      <c r="I192" s="59">
        <v>2</v>
      </c>
      <c r="J192" s="59"/>
      <c r="K192" s="59">
        <v>2</v>
      </c>
      <c r="L192" s="59"/>
      <c r="M192" s="59"/>
      <c r="N192" s="59"/>
      <c r="O192" s="59"/>
      <c r="P192" s="59"/>
      <c r="Q192" s="59"/>
      <c r="R192" s="59"/>
      <c r="S192" s="59"/>
      <c r="T192" s="59"/>
      <c r="U192" s="59">
        <v>1</v>
      </c>
    </row>
    <row r="193" ht="15.75">
      <c r="A193" s="87"/>
      <c r="B193" s="61" t="s">
        <v>37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</row>
    <row r="194" ht="31.5">
      <c r="A194" s="87">
        <v>145</v>
      </c>
      <c r="B194" s="72" t="s">
        <v>360</v>
      </c>
      <c r="C194" s="59"/>
      <c r="D194" s="59"/>
      <c r="E194" s="59"/>
      <c r="F194" s="59">
        <v>5</v>
      </c>
      <c r="G194" s="59">
        <v>3</v>
      </c>
      <c r="H194" s="59">
        <v>2</v>
      </c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</row>
    <row r="195" ht="31.5">
      <c r="A195" s="56">
        <v>146</v>
      </c>
      <c r="B195" s="64" t="s">
        <v>361</v>
      </c>
      <c r="C195" s="59"/>
      <c r="D195" s="59"/>
      <c r="E195" s="59"/>
      <c r="F195" s="59">
        <v>2</v>
      </c>
      <c r="G195" s="59"/>
      <c r="H195" s="59">
        <v>2</v>
      </c>
      <c r="I195" s="59">
        <v>3</v>
      </c>
      <c r="J195" s="59">
        <v>1</v>
      </c>
      <c r="K195" s="59">
        <v>2</v>
      </c>
      <c r="L195" s="59"/>
      <c r="M195" s="59"/>
      <c r="N195" s="59"/>
      <c r="O195" s="59">
        <v>1</v>
      </c>
      <c r="P195" s="59">
        <v>1</v>
      </c>
      <c r="Q195" s="59"/>
      <c r="R195" s="59"/>
      <c r="S195" s="59"/>
      <c r="T195" s="59"/>
      <c r="U195" s="59"/>
    </row>
    <row r="196" ht="31.5">
      <c r="A196" s="87">
        <v>147</v>
      </c>
      <c r="B196" s="72" t="s">
        <v>44</v>
      </c>
      <c r="C196" s="59"/>
      <c r="D196" s="59"/>
      <c r="E196" s="59"/>
      <c r="F196" s="59">
        <v>11</v>
      </c>
      <c r="G196" s="59">
        <v>5</v>
      </c>
      <c r="H196" s="59">
        <v>6</v>
      </c>
      <c r="I196" s="59">
        <v>2</v>
      </c>
      <c r="J196" s="59">
        <v>1</v>
      </c>
      <c r="K196" s="59">
        <v>1</v>
      </c>
      <c r="L196" s="59"/>
      <c r="M196" s="59"/>
      <c r="N196" s="59"/>
      <c r="O196" s="59"/>
      <c r="P196" s="59"/>
      <c r="Q196" s="59"/>
      <c r="R196" s="59"/>
      <c r="S196" s="59"/>
      <c r="T196" s="59"/>
      <c r="U196" s="59"/>
    </row>
    <row r="197" ht="47.25">
      <c r="A197" s="56">
        <v>148</v>
      </c>
      <c r="B197" s="72" t="s">
        <v>45</v>
      </c>
      <c r="C197" s="59"/>
      <c r="D197" s="59"/>
      <c r="E197" s="59"/>
      <c r="F197" s="59">
        <v>9</v>
      </c>
      <c r="G197" s="59">
        <v>3</v>
      </c>
      <c r="H197" s="59">
        <v>6</v>
      </c>
      <c r="I197" s="59">
        <v>6</v>
      </c>
      <c r="J197" s="59">
        <v>2</v>
      </c>
      <c r="K197" s="59">
        <v>4</v>
      </c>
      <c r="L197" s="59"/>
      <c r="M197" s="59"/>
      <c r="N197" s="59"/>
      <c r="O197" s="59"/>
      <c r="P197" s="59"/>
      <c r="Q197" s="59"/>
      <c r="R197" s="59"/>
      <c r="S197" s="59"/>
      <c r="T197" s="59"/>
      <c r="U197" s="59"/>
    </row>
    <row r="198" s="75" customFormat="1">
      <c r="A198" s="90">
        <v>149</v>
      </c>
      <c r="B198" s="72" t="s">
        <v>43</v>
      </c>
      <c r="C198" s="59"/>
      <c r="D198" s="59"/>
      <c r="E198" s="59"/>
      <c r="F198" s="59">
        <v>29</v>
      </c>
      <c r="G198" s="59">
        <v>10</v>
      </c>
      <c r="H198" s="59">
        <v>19</v>
      </c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>
        <v>1</v>
      </c>
      <c r="U198" s="59"/>
    </row>
    <row r="199" ht="31.5">
      <c r="A199" s="56">
        <v>150</v>
      </c>
      <c r="B199" s="72" t="s">
        <v>38</v>
      </c>
      <c r="C199" s="59"/>
      <c r="D199" s="59"/>
      <c r="E199" s="59"/>
      <c r="F199" s="59">
        <v>3</v>
      </c>
      <c r="G199" s="59">
        <v>2</v>
      </c>
      <c r="H199" s="59">
        <v>1</v>
      </c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</row>
    <row r="200" ht="31.5">
      <c r="A200" s="87">
        <v>151</v>
      </c>
      <c r="B200" s="72" t="s">
        <v>362</v>
      </c>
      <c r="C200" s="59"/>
      <c r="D200" s="59"/>
      <c r="E200" s="59"/>
      <c r="F200" s="59">
        <v>1</v>
      </c>
      <c r="G200" s="59">
        <v>1</v>
      </c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</row>
    <row r="201" ht="15.75">
      <c r="A201" s="46"/>
      <c r="B201" s="61" t="s">
        <v>170</v>
      </c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</row>
    <row r="202" ht="31.5">
      <c r="A202" s="46">
        <v>152</v>
      </c>
      <c r="B202" s="72" t="s">
        <v>171</v>
      </c>
      <c r="C202" s="59">
        <v>1</v>
      </c>
      <c r="D202" s="59">
        <v>1</v>
      </c>
      <c r="E202" s="59"/>
      <c r="F202" s="59">
        <v>51</v>
      </c>
      <c r="G202" s="59">
        <v>16</v>
      </c>
      <c r="H202" s="59">
        <v>35</v>
      </c>
      <c r="I202" s="59">
        <v>5</v>
      </c>
      <c r="J202" s="59">
        <v>1</v>
      </c>
      <c r="K202" s="59">
        <v>4</v>
      </c>
      <c r="L202" s="59"/>
      <c r="M202" s="59"/>
      <c r="N202" s="59"/>
      <c r="O202" s="59">
        <v>31</v>
      </c>
      <c r="P202" s="59">
        <v>26</v>
      </c>
      <c r="Q202" s="59">
        <v>5</v>
      </c>
      <c r="R202" s="59"/>
      <c r="S202" s="59">
        <v>35</v>
      </c>
      <c r="T202" s="59"/>
      <c r="U202" s="59"/>
    </row>
    <row r="203" s="75" customFormat="1" ht="30" customHeight="1">
      <c r="A203" s="76">
        <v>153</v>
      </c>
      <c r="B203" s="72" t="s">
        <v>172</v>
      </c>
      <c r="C203" s="59">
        <v>4</v>
      </c>
      <c r="D203" s="59">
        <v>1</v>
      </c>
      <c r="E203" s="59">
        <v>3</v>
      </c>
      <c r="F203" s="59">
        <v>94</v>
      </c>
      <c r="G203" s="59">
        <v>30</v>
      </c>
      <c r="H203" s="59">
        <v>64</v>
      </c>
      <c r="I203" s="59">
        <v>6</v>
      </c>
      <c r="J203" s="59"/>
      <c r="K203" s="59">
        <v>6</v>
      </c>
      <c r="L203" s="59"/>
      <c r="M203" s="59"/>
      <c r="N203" s="59"/>
      <c r="O203" s="59">
        <v>21</v>
      </c>
      <c r="P203" s="59">
        <v>21</v>
      </c>
      <c r="Q203" s="59"/>
      <c r="R203" s="59">
        <v>1</v>
      </c>
      <c r="S203" s="59">
        <v>45</v>
      </c>
      <c r="T203" s="59"/>
      <c r="U203" s="59"/>
    </row>
    <row r="204" ht="15.75">
      <c r="A204" s="46"/>
      <c r="B204" s="61" t="s">
        <v>151</v>
      </c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</row>
    <row r="205" ht="31.5">
      <c r="A205" s="46">
        <v>154</v>
      </c>
      <c r="B205" s="72" t="s">
        <v>152</v>
      </c>
      <c r="C205" s="59"/>
      <c r="D205" s="59"/>
      <c r="E205" s="59"/>
      <c r="F205" s="59">
        <v>16</v>
      </c>
      <c r="G205" s="59">
        <v>6</v>
      </c>
      <c r="H205" s="59">
        <v>10</v>
      </c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</row>
    <row r="206" ht="15.75">
      <c r="A206" s="46"/>
      <c r="B206" s="61" t="s">
        <v>254</v>
      </c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</row>
    <row r="207" ht="63">
      <c r="A207" s="46">
        <v>155</v>
      </c>
      <c r="B207" s="72" t="s">
        <v>363</v>
      </c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</row>
    <row r="208" ht="47.25">
      <c r="A208" s="46">
        <v>156</v>
      </c>
      <c r="B208" s="72" t="s">
        <v>364</v>
      </c>
      <c r="C208" s="59"/>
      <c r="D208" s="59"/>
      <c r="E208" s="59"/>
      <c r="F208" s="59"/>
      <c r="G208" s="59"/>
      <c r="H208" s="59"/>
      <c r="I208" s="59">
        <v>5</v>
      </c>
      <c r="J208" s="59">
        <v>2</v>
      </c>
      <c r="K208" s="59">
        <v>3</v>
      </c>
      <c r="L208" s="59"/>
      <c r="M208" s="59"/>
      <c r="N208" s="59"/>
      <c r="O208" s="59"/>
      <c r="P208" s="59"/>
      <c r="Q208" s="59"/>
      <c r="R208" s="59">
        <v>1</v>
      </c>
      <c r="S208" s="59"/>
      <c r="T208" s="59"/>
      <c r="U208" s="59"/>
    </row>
    <row r="209" ht="47.25">
      <c r="A209" s="46">
        <v>157</v>
      </c>
      <c r="B209" s="72" t="s">
        <v>365</v>
      </c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</row>
    <row r="210" s="66" customFormat="1">
      <c r="A210" s="67">
        <v>158</v>
      </c>
      <c r="B210" s="74" t="s">
        <v>258</v>
      </c>
      <c r="C210" s="69">
        <v>2</v>
      </c>
      <c r="D210" s="69">
        <v>1</v>
      </c>
      <c r="E210" s="69">
        <v>1</v>
      </c>
      <c r="F210" s="69"/>
      <c r="G210" s="69"/>
      <c r="H210" s="69"/>
      <c r="I210" s="69">
        <v>2</v>
      </c>
      <c r="J210" s="69">
        <v>1</v>
      </c>
      <c r="K210" s="69">
        <v>1</v>
      </c>
      <c r="L210" s="69"/>
      <c r="M210" s="69"/>
      <c r="N210" s="69"/>
      <c r="O210" s="69"/>
      <c r="P210" s="69"/>
      <c r="Q210" s="69"/>
      <c r="R210" s="69"/>
      <c r="S210" s="69"/>
      <c r="T210" s="69"/>
      <c r="U210" s="69"/>
    </row>
    <row r="211" ht="31.5">
      <c r="A211" s="46">
        <v>159</v>
      </c>
      <c r="B211" s="72" t="s">
        <v>262</v>
      </c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</row>
    <row r="212" ht="78.75">
      <c r="A212" s="46">
        <v>160</v>
      </c>
      <c r="B212" s="72" t="s">
        <v>261</v>
      </c>
      <c r="C212" s="59"/>
      <c r="D212" s="59"/>
      <c r="E212" s="59"/>
      <c r="F212" s="59">
        <v>7</v>
      </c>
      <c r="G212" s="59">
        <v>3</v>
      </c>
      <c r="H212" s="59">
        <v>4</v>
      </c>
      <c r="I212" s="59">
        <v>8</v>
      </c>
      <c r="J212" s="59">
        <v>2</v>
      </c>
      <c r="K212" s="59">
        <v>6</v>
      </c>
      <c r="L212" s="59"/>
      <c r="M212" s="59"/>
      <c r="N212" s="59"/>
      <c r="O212" s="59"/>
      <c r="P212" s="59"/>
      <c r="Q212" s="59"/>
      <c r="R212" s="59">
        <v>1</v>
      </c>
      <c r="S212" s="59"/>
      <c r="T212" s="59"/>
      <c r="U212" s="59"/>
    </row>
    <row r="213" s="66" customFormat="1" ht="37.5" customHeight="1">
      <c r="A213" s="67">
        <v>161</v>
      </c>
      <c r="B213" s="74" t="s">
        <v>259</v>
      </c>
      <c r="C213" s="69"/>
      <c r="D213" s="69"/>
      <c r="E213" s="69"/>
      <c r="F213" s="69">
        <v>3</v>
      </c>
      <c r="G213" s="69"/>
      <c r="H213" s="69">
        <v>3</v>
      </c>
      <c r="I213" s="69">
        <v>3</v>
      </c>
      <c r="J213" s="69">
        <v>1</v>
      </c>
      <c r="K213" s="69">
        <v>2</v>
      </c>
      <c r="L213" s="69"/>
      <c r="M213" s="69"/>
      <c r="N213" s="69"/>
      <c r="O213" s="69"/>
      <c r="P213" s="69"/>
      <c r="Q213" s="69"/>
      <c r="R213" s="69"/>
      <c r="S213" s="69"/>
      <c r="T213" s="69"/>
      <c r="U213" s="69"/>
    </row>
    <row r="214" ht="63">
      <c r="A214" s="46">
        <v>162</v>
      </c>
      <c r="B214" s="72" t="s">
        <v>255</v>
      </c>
      <c r="C214" s="59"/>
      <c r="D214" s="59"/>
      <c r="E214" s="59"/>
      <c r="F214" s="59">
        <v>29</v>
      </c>
      <c r="G214" s="59">
        <v>10</v>
      </c>
      <c r="H214" s="59">
        <v>19</v>
      </c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</row>
    <row r="215" ht="37.5" customHeight="1">
      <c r="A215" s="46">
        <v>163</v>
      </c>
      <c r="B215" s="72" t="s">
        <v>263</v>
      </c>
      <c r="C215" s="59">
        <v>2</v>
      </c>
      <c r="D215" s="59">
        <v>1</v>
      </c>
      <c r="E215" s="59">
        <v>1</v>
      </c>
      <c r="F215" s="59">
        <v>54</v>
      </c>
      <c r="G215" s="59">
        <v>24</v>
      </c>
      <c r="H215" s="59">
        <v>30</v>
      </c>
      <c r="I215" s="59">
        <v>8</v>
      </c>
      <c r="J215" s="59">
        <v>3</v>
      </c>
      <c r="K215" s="59">
        <v>5</v>
      </c>
      <c r="L215" s="59"/>
      <c r="M215" s="59"/>
      <c r="N215" s="59"/>
      <c r="O215" s="59">
        <v>3</v>
      </c>
      <c r="P215" s="59">
        <v>2</v>
      </c>
      <c r="Q215" s="59">
        <v>1</v>
      </c>
      <c r="R215" s="59">
        <v>1</v>
      </c>
      <c r="S215" s="59"/>
      <c r="T215" s="59"/>
      <c r="U215" s="59"/>
    </row>
    <row r="216" ht="63">
      <c r="A216" s="46">
        <v>164</v>
      </c>
      <c r="B216" s="72" t="s">
        <v>260</v>
      </c>
      <c r="C216" s="59"/>
      <c r="D216" s="59"/>
      <c r="E216" s="59"/>
      <c r="F216" s="59">
        <v>8</v>
      </c>
      <c r="G216" s="59">
        <v>4</v>
      </c>
      <c r="H216" s="59">
        <v>4</v>
      </c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</row>
    <row r="217" ht="47.25">
      <c r="A217" s="46">
        <v>165</v>
      </c>
      <c r="B217" s="72" t="s">
        <v>366</v>
      </c>
      <c r="C217" s="59"/>
      <c r="D217" s="59"/>
      <c r="E217" s="59"/>
      <c r="F217" s="59">
        <v>22</v>
      </c>
      <c r="G217" s="59">
        <v>7</v>
      </c>
      <c r="H217" s="59">
        <v>15</v>
      </c>
      <c r="I217" s="59">
        <v>2</v>
      </c>
      <c r="J217" s="59">
        <v>1</v>
      </c>
      <c r="K217" s="59">
        <v>1</v>
      </c>
      <c r="L217" s="59"/>
      <c r="M217" s="59"/>
      <c r="N217" s="59"/>
      <c r="O217" s="59"/>
      <c r="P217" s="59"/>
      <c r="Q217" s="59"/>
      <c r="R217" s="59"/>
      <c r="S217" s="59"/>
      <c r="T217" s="59"/>
      <c r="U217" s="59"/>
    </row>
    <row r="218" ht="63">
      <c r="A218" s="46">
        <v>166</v>
      </c>
      <c r="B218" s="72" t="s">
        <v>367</v>
      </c>
      <c r="C218" s="59"/>
      <c r="D218" s="59"/>
      <c r="E218" s="59"/>
      <c r="F218" s="59">
        <v>6</v>
      </c>
      <c r="G218" s="59">
        <v>3</v>
      </c>
      <c r="H218" s="59">
        <v>3</v>
      </c>
      <c r="I218" s="59">
        <v>3</v>
      </c>
      <c r="J218" s="59">
        <v>1</v>
      </c>
      <c r="K218" s="59">
        <v>2</v>
      </c>
      <c r="L218" s="59"/>
      <c r="M218" s="59"/>
      <c r="N218" s="59"/>
      <c r="O218" s="59"/>
      <c r="P218" s="59"/>
      <c r="Q218" s="59"/>
      <c r="R218" s="59">
        <v>1</v>
      </c>
      <c r="S218" s="59"/>
      <c r="T218" s="59"/>
      <c r="U218" s="59"/>
    </row>
    <row r="219" ht="45" customHeight="1">
      <c r="A219" s="46">
        <v>167</v>
      </c>
      <c r="B219" s="72" t="s">
        <v>368</v>
      </c>
      <c r="C219" s="59">
        <v>1</v>
      </c>
      <c r="D219" s="59">
        <v>1</v>
      </c>
      <c r="E219" s="59"/>
      <c r="F219" s="59">
        <v>96</v>
      </c>
      <c r="G219" s="59">
        <v>28</v>
      </c>
      <c r="H219" s="59">
        <v>68</v>
      </c>
      <c r="I219" s="59">
        <v>4</v>
      </c>
      <c r="J219" s="59">
        <v>1</v>
      </c>
      <c r="K219" s="59">
        <v>3</v>
      </c>
      <c r="L219" s="59"/>
      <c r="M219" s="59"/>
      <c r="N219" s="59"/>
      <c r="O219" s="59">
        <v>10</v>
      </c>
      <c r="P219" s="59">
        <v>7</v>
      </c>
      <c r="Q219" s="59">
        <v>3</v>
      </c>
      <c r="R219" s="59">
        <v>1</v>
      </c>
      <c r="S219" s="59">
        <v>10</v>
      </c>
      <c r="T219" s="59"/>
      <c r="U219" s="59"/>
    </row>
    <row r="220" s="66" customFormat="1" ht="37.5" customHeight="1">
      <c r="A220" s="67">
        <v>168</v>
      </c>
      <c r="B220" s="91" t="s">
        <v>264</v>
      </c>
      <c r="C220" s="69"/>
      <c r="D220" s="69"/>
      <c r="E220" s="69"/>
      <c r="F220" s="69">
        <v>27</v>
      </c>
      <c r="G220" s="69">
        <v>15</v>
      </c>
      <c r="H220" s="69">
        <v>12</v>
      </c>
      <c r="I220" s="69">
        <v>2</v>
      </c>
      <c r="J220" s="69"/>
      <c r="K220" s="69">
        <v>2</v>
      </c>
      <c r="L220" s="69"/>
      <c r="M220" s="69"/>
      <c r="N220" s="69"/>
      <c r="O220" s="69"/>
      <c r="P220" s="69"/>
      <c r="Q220" s="69"/>
      <c r="R220" s="69"/>
      <c r="S220" s="69"/>
      <c r="T220" s="69"/>
      <c r="U220" s="69">
        <v>2</v>
      </c>
    </row>
    <row r="221" ht="37.5" customHeight="1">
      <c r="A221" s="46">
        <v>169</v>
      </c>
      <c r="B221" s="72" t="s">
        <v>267</v>
      </c>
      <c r="C221" s="59"/>
      <c r="D221" s="59"/>
      <c r="E221" s="59"/>
      <c r="F221" s="59">
        <v>107</v>
      </c>
      <c r="G221" s="59">
        <v>35</v>
      </c>
      <c r="H221" s="59">
        <v>72</v>
      </c>
      <c r="I221" s="59">
        <v>2</v>
      </c>
      <c r="J221" s="59">
        <v>1</v>
      </c>
      <c r="K221" s="59">
        <v>1</v>
      </c>
      <c r="L221" s="59"/>
      <c r="M221" s="59"/>
      <c r="N221" s="59"/>
      <c r="O221" s="59"/>
      <c r="P221" s="59"/>
      <c r="Q221" s="59"/>
      <c r="R221" s="59">
        <v>1</v>
      </c>
      <c r="S221" s="59">
        <v>2</v>
      </c>
      <c r="T221" s="59"/>
      <c r="U221" s="59"/>
    </row>
    <row r="222" ht="18.75" customHeight="1">
      <c r="A222" s="92" t="s">
        <v>369</v>
      </c>
      <c r="B222" s="93"/>
    </row>
    <row r="223" ht="15.75" hidden="1">
      <c r="A223" s="92" t="s">
        <v>370</v>
      </c>
      <c r="B223" s="93"/>
    </row>
    <row r="224" ht="15.75" hidden="1">
      <c r="A224" s="92" t="s">
        <v>371</v>
      </c>
      <c r="B224" s="93"/>
    </row>
    <row r="225" ht="15.75" hidden="1">
      <c r="A225" s="92" t="s">
        <v>293</v>
      </c>
      <c r="B225" s="93"/>
    </row>
    <row r="226" ht="15.75" customHeight="1"/>
    <row r="227" ht="12.75" hidden="1" customHeight="1">
      <c r="A227" s="94"/>
      <c r="B227" s="95"/>
    </row>
    <row r="228" ht="33.75" customHeight="1">
      <c r="A228" s="96" t="s">
        <v>372</v>
      </c>
      <c r="B228" s="96"/>
    </row>
    <row r="229" ht="15.75">
      <c r="A229" s="94"/>
      <c r="B229" s="95"/>
    </row>
  </sheetData>
  <mergeCells count="28">
    <mergeCell ref="A9:A12"/>
    <mergeCell ref="B9:B12"/>
    <mergeCell ref="C9:E9"/>
    <mergeCell ref="F9:H9"/>
    <mergeCell ref="I9:K9"/>
    <mergeCell ref="L9:N9"/>
    <mergeCell ref="O9:Q9"/>
    <mergeCell ref="R9:U9"/>
    <mergeCell ref="C10:E10"/>
    <mergeCell ref="F10:H10"/>
    <mergeCell ref="I10:K10"/>
    <mergeCell ref="L10:N10"/>
    <mergeCell ref="O10:Q10"/>
    <mergeCell ref="R10:U10"/>
    <mergeCell ref="D11:E11"/>
    <mergeCell ref="G11:H11"/>
    <mergeCell ref="J11:K11"/>
    <mergeCell ref="M11:N11"/>
    <mergeCell ref="P11:Q11"/>
    <mergeCell ref="R11:R12"/>
    <mergeCell ref="S11:S12"/>
    <mergeCell ref="T11:T12"/>
    <mergeCell ref="U11:U12"/>
    <mergeCell ref="A222:B222"/>
    <mergeCell ref="A223:B223"/>
    <mergeCell ref="A224:B224"/>
    <mergeCell ref="A225:B225"/>
    <mergeCell ref="A228:B22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8" fitToWidth="1" horizontalDpi="300" orientation="landscape" pageOrder="downThenOver" paperSize="9" scale="52" useFirstPageNumber="0" usePrinterDefaults="1" verticalDpi="300"/>
  <headerFooter>
    <oddHeader>&amp;C&amp;P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B79" activeCellId="0" sqref="B79"/>
    </sheetView>
  </sheetViews>
  <sheetFormatPr baseColWidth="8" customHeight="1" defaultRowHeight="12.75"/>
  <cols>
    <col bestFit="1" customWidth="1" min="1" max="1" style="532" width="3.85547"/>
    <col bestFit="1" customWidth="1" min="2" max="2" style="533" width="38.140599999999999"/>
    <col bestFit="1" customWidth="1" min="3" max="3" style="533" width="11.710900000000001"/>
    <col bestFit="1" customWidth="1" min="4" max="5" style="533" width="7.4257799999999996"/>
    <col bestFit="1" customWidth="1" min="6" max="6" style="533" width="9.1406299999999998"/>
    <col bestFit="1" customWidth="1" min="7" max="7" style="534" width="5.7109399999999999"/>
    <col bestFit="1" customWidth="1" min="8" max="8" style="535" width="6.5703100000000001"/>
    <col bestFit="1" customWidth="1" min="9" max="9" style="533" width="6.5703100000000001"/>
    <col bestFit="1" customWidth="1" min="10" max="10" style="534" width="11.855499999999999"/>
    <col bestFit="1" customWidth="1" min="11" max="11" style="536" width="7.2851600000000003"/>
    <col bestFit="1" customWidth="1" min="12" max="12" style="536" width="15.140599999999999"/>
    <col bestFit="1" customWidth="1" min="13" max="13" style="536" width="9.2851599999999994"/>
    <col bestFit="1" customWidth="1" min="14" max="14" style="536" width="13.425800000000001"/>
    <col bestFit="1" customWidth="1" min="15" max="15" style="536" width="9.8554700000000004"/>
    <col bestFit="1" customWidth="1" min="16" max="257" style="532" width="9.1406299999999998"/>
  </cols>
  <sheetData>
    <row r="2" ht="17.25">
      <c r="B2" s="537" t="s">
        <v>373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</row>
    <row r="3" ht="17.25">
      <c r="B3" s="538" t="s">
        <v>1049</v>
      </c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</row>
    <row r="4" ht="12.75">
      <c r="B4" s="539" t="s">
        <v>1031</v>
      </c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</row>
    <row r="5" ht="17.25">
      <c r="B5" s="540" t="s">
        <v>1032</v>
      </c>
      <c r="C5" s="540"/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</row>
    <row r="6" ht="12.75">
      <c r="B6" s="539" t="s">
        <v>1033</v>
      </c>
      <c r="C6" s="539"/>
      <c r="D6" s="539"/>
      <c r="E6" s="539"/>
      <c r="F6" s="539"/>
      <c r="G6" s="539"/>
      <c r="H6" s="539"/>
      <c r="I6" s="539"/>
      <c r="J6" s="539"/>
      <c r="K6" s="539"/>
      <c r="L6" s="539"/>
      <c r="M6" s="539"/>
      <c r="N6" s="539"/>
      <c r="O6" s="539"/>
    </row>
    <row r="8" ht="17.25">
      <c r="B8" s="537" t="s">
        <v>374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</row>
    <row r="10" ht="3" customHeight="1"/>
    <row r="11" ht="26.25" customHeight="1">
      <c r="A11" s="541" t="s">
        <v>271</v>
      </c>
      <c r="B11" s="541" t="s">
        <v>1034</v>
      </c>
      <c r="C11" s="541" t="s">
        <v>1035</v>
      </c>
      <c r="D11" s="542" t="s">
        <v>1036</v>
      </c>
      <c r="E11" s="543"/>
      <c r="F11" s="544"/>
      <c r="G11" s="542" t="s">
        <v>1037</v>
      </c>
      <c r="H11" s="543"/>
      <c r="I11" s="544"/>
      <c r="J11" s="545" t="s">
        <v>1038</v>
      </c>
      <c r="K11" s="546"/>
      <c r="L11" s="546"/>
      <c r="M11" s="546"/>
      <c r="N11" s="546"/>
      <c r="O11" s="547"/>
    </row>
    <row r="12" ht="24.75" customHeight="1">
      <c r="A12" s="541"/>
      <c r="B12" s="541"/>
      <c r="C12" s="541"/>
      <c r="D12" s="548"/>
      <c r="E12" s="549"/>
      <c r="F12" s="550"/>
      <c r="G12" s="548"/>
      <c r="H12" s="549"/>
      <c r="I12" s="550"/>
      <c r="J12" s="551" t="s">
        <v>1039</v>
      </c>
      <c r="K12" s="551" t="s">
        <v>1040</v>
      </c>
      <c r="L12" s="552" t="s">
        <v>273</v>
      </c>
      <c r="M12" s="553"/>
      <c r="N12" s="553"/>
      <c r="O12" s="554"/>
    </row>
    <row r="13" ht="24.75" customHeight="1">
      <c r="A13" s="541"/>
      <c r="B13" s="541"/>
      <c r="C13" s="541"/>
      <c r="D13" s="555">
        <v>2020</v>
      </c>
      <c r="E13" s="555">
        <v>2021</v>
      </c>
      <c r="F13" s="555">
        <v>2022</v>
      </c>
      <c r="G13" s="555">
        <v>2020</v>
      </c>
      <c r="H13" s="555">
        <v>2021</v>
      </c>
      <c r="I13" s="555">
        <v>2022</v>
      </c>
      <c r="J13" s="556"/>
      <c r="K13" s="556"/>
      <c r="L13" s="552" t="s">
        <v>1041</v>
      </c>
      <c r="M13" s="553"/>
      <c r="N13" s="554"/>
      <c r="O13" s="557" t="s">
        <v>1042</v>
      </c>
    </row>
    <row r="14" ht="62.25" customHeight="1">
      <c r="A14" s="541"/>
      <c r="B14" s="541"/>
      <c r="C14" s="541"/>
      <c r="D14" s="558"/>
      <c r="E14" s="558"/>
      <c r="F14" s="558"/>
      <c r="G14" s="558"/>
      <c r="H14" s="558"/>
      <c r="I14" s="558"/>
      <c r="J14" s="559"/>
      <c r="K14" s="559"/>
      <c r="L14" s="541" t="s">
        <v>394</v>
      </c>
      <c r="M14" s="541" t="s">
        <v>1043</v>
      </c>
      <c r="N14" s="541" t="s">
        <v>1044</v>
      </c>
      <c r="O14" s="560"/>
    </row>
    <row r="15" ht="25.5" customHeight="1">
      <c r="A15" s="561">
        <v>1</v>
      </c>
      <c r="B15" s="561">
        <v>2</v>
      </c>
      <c r="C15" s="561">
        <v>3</v>
      </c>
      <c r="D15" s="561">
        <v>4</v>
      </c>
      <c r="E15" s="561">
        <v>5</v>
      </c>
      <c r="F15" s="561">
        <v>6</v>
      </c>
      <c r="G15" s="561">
        <v>7</v>
      </c>
      <c r="H15" s="561">
        <v>8</v>
      </c>
      <c r="I15" s="561">
        <v>9</v>
      </c>
      <c r="J15" s="561">
        <v>10</v>
      </c>
      <c r="K15" s="561">
        <v>11</v>
      </c>
      <c r="L15" s="561">
        <v>12</v>
      </c>
      <c r="M15" s="561">
        <v>13</v>
      </c>
      <c r="N15" s="561">
        <v>14</v>
      </c>
      <c r="O15" s="561">
        <v>15</v>
      </c>
    </row>
    <row r="16" ht="17.25" customHeight="1">
      <c r="A16" s="562"/>
      <c r="B16" s="57" t="s">
        <v>23</v>
      </c>
      <c r="C16" s="122"/>
      <c r="D16" s="122"/>
      <c r="E16" s="122"/>
      <c r="F16" s="122"/>
      <c r="G16" s="563"/>
      <c r="H16" s="564"/>
      <c r="I16" s="564"/>
      <c r="J16" s="563"/>
      <c r="K16" s="563"/>
      <c r="L16" s="563"/>
      <c r="M16" s="563"/>
      <c r="N16" s="563"/>
      <c r="O16" s="563"/>
    </row>
    <row r="17" ht="49.5" customHeight="1">
      <c r="A17" s="561">
        <v>1</v>
      </c>
      <c r="B17" s="565" t="s">
        <v>24</v>
      </c>
      <c r="C17" s="566">
        <f>2022!B5</f>
        <v>67.034000000000006</v>
      </c>
      <c r="D17" s="567">
        <f>2022!BD5</f>
        <v>0.88916885852813721</v>
      </c>
      <c r="E17" s="567">
        <f>2022!BE5</f>
        <v>6</v>
      </c>
      <c r="F17" s="567">
        <f>2022!BF5</f>
        <v>0</v>
      </c>
      <c r="G17" s="566">
        <f>2022!BG5</f>
        <v>1.3265237576026469e-002</v>
      </c>
      <c r="H17" s="566">
        <f>2022!BH5</f>
        <v>8.951216036502721e-002</v>
      </c>
      <c r="I17" s="566">
        <f>2022!BI5</f>
        <v>0</v>
      </c>
      <c r="J17" s="531">
        <f t="shared" ref="J17:J80" si="1418">IF(K17&gt;0,K17/F17*100,0)</f>
        <v>0</v>
      </c>
      <c r="K17" s="568">
        <f>2022!BO5</f>
        <v>0</v>
      </c>
      <c r="L17" s="568"/>
      <c r="M17" s="568">
        <f>2022!BR5</f>
        <v>0</v>
      </c>
      <c r="N17" s="568">
        <f t="shared" ref="N17:N80" si="1419">K17-M17-O17</f>
        <v>0</v>
      </c>
      <c r="O17" s="568">
        <f>2022!BT5</f>
        <v>0</v>
      </c>
      <c r="Q17" s="568">
        <f t="shared" ref="Q17:Q80" si="1420">K17-M17-O17</f>
        <v>0</v>
      </c>
    </row>
    <row r="18" ht="30" customHeight="1">
      <c r="A18" s="561">
        <v>2</v>
      </c>
      <c r="B18" s="569" t="s">
        <v>25</v>
      </c>
      <c r="C18" s="566">
        <f>2022!B6</f>
        <v>10.308</v>
      </c>
      <c r="D18" s="567">
        <f>2022!BD6</f>
        <v>32.912117004394531</v>
      </c>
      <c r="E18" s="567">
        <f>2022!BE6</f>
        <v>5</v>
      </c>
      <c r="F18" s="567">
        <f>2022!BF6</f>
        <v>0</v>
      </c>
      <c r="G18" s="566">
        <f>2022!BG6</f>
        <v>2.572263916228712</v>
      </c>
      <c r="H18" s="566">
        <f>2022!BH6</f>
        <v>0.39077764518843544</v>
      </c>
      <c r="I18" s="566">
        <f>2022!BI6</f>
        <v>0</v>
      </c>
      <c r="J18" s="531">
        <f t="shared" si="1418"/>
        <v>0</v>
      </c>
      <c r="K18" s="568">
        <f>2022!BO6</f>
        <v>0</v>
      </c>
      <c r="L18" s="568"/>
      <c r="M18" s="568">
        <f>2022!BR6</f>
        <v>0</v>
      </c>
      <c r="N18" s="568">
        <f t="shared" si="1419"/>
        <v>0</v>
      </c>
      <c r="O18" s="568">
        <f>2022!BT6</f>
        <v>0</v>
      </c>
      <c r="Q18" s="568">
        <f t="shared" si="1420"/>
        <v>0</v>
      </c>
    </row>
    <row r="19" ht="17.25" customHeight="1">
      <c r="A19" s="562"/>
      <c r="B19" s="122" t="s">
        <v>26</v>
      </c>
      <c r="C19" s="129"/>
      <c r="D19" s="570"/>
      <c r="E19" s="570"/>
      <c r="F19" s="570"/>
      <c r="G19" s="571"/>
      <c r="H19" s="571"/>
      <c r="I19" s="571"/>
      <c r="J19" s="614"/>
      <c r="K19" s="563"/>
      <c r="L19" s="563"/>
      <c r="M19" s="563"/>
      <c r="N19" s="568">
        <f t="shared" si="1419"/>
        <v>0</v>
      </c>
      <c r="O19" s="563"/>
      <c r="Q19" s="568">
        <f t="shared" si="1420"/>
        <v>0</v>
      </c>
    </row>
    <row r="20" ht="48" customHeight="1">
      <c r="A20" s="561">
        <v>3</v>
      </c>
      <c r="B20" s="565" t="s">
        <v>285</v>
      </c>
      <c r="C20" s="566">
        <f>2022!B8</f>
        <v>397.60000000000002</v>
      </c>
      <c r="D20" s="567">
        <f>2022!BD8</f>
        <v>394.87899780273438</v>
      </c>
      <c r="E20" s="567">
        <f>2022!BE8</f>
        <v>426</v>
      </c>
      <c r="F20" s="567">
        <f>2022!BF8</f>
        <v>421</v>
      </c>
      <c r="G20" s="566">
        <f>2022!BG8</f>
        <v>0.99315641785962938</v>
      </c>
      <c r="H20" s="566">
        <f>2022!BH8</f>
        <v>1.0714285549811848</v>
      </c>
      <c r="I20" s="566">
        <f>2022!BI8</f>
        <v>1.0588531187122736</v>
      </c>
      <c r="J20" s="531">
        <f t="shared" si="1418"/>
        <v>4.9881235154394297</v>
      </c>
      <c r="K20" s="568">
        <f>2022!BO8</f>
        <v>21</v>
      </c>
      <c r="L20" s="568"/>
      <c r="M20" s="568">
        <f>2022!BR8</f>
        <v>0</v>
      </c>
      <c r="N20" s="568">
        <f t="shared" si="1419"/>
        <v>21</v>
      </c>
      <c r="O20" s="568">
        <f>2022!BT8</f>
        <v>0</v>
      </c>
      <c r="Q20" s="568">
        <f t="shared" si="1420"/>
        <v>21</v>
      </c>
    </row>
    <row r="21" ht="30">
      <c r="A21" s="561">
        <v>4</v>
      </c>
      <c r="B21" s="572" t="s">
        <v>28</v>
      </c>
      <c r="C21" s="566">
        <f>2022!B9</f>
        <v>236.40000000000001</v>
      </c>
      <c r="D21" s="567">
        <f>2022!BD9</f>
        <v>171.31694030761719</v>
      </c>
      <c r="E21" s="567">
        <f>2022!BE9</f>
        <v>181</v>
      </c>
      <c r="F21" s="567">
        <f>2022!BF9</f>
        <v>179</v>
      </c>
      <c r="G21" s="566">
        <f>2022!BG9</f>
        <v>0.72469096755829032</v>
      </c>
      <c r="H21" s="566">
        <f>2022!BH9</f>
        <v>0.76565145800831491</v>
      </c>
      <c r="I21" s="566">
        <f>2022!BI9</f>
        <v>0.75719120135363793</v>
      </c>
      <c r="J21" s="531">
        <f t="shared" si="1418"/>
        <v>2.7932960893854748</v>
      </c>
      <c r="K21" s="568">
        <f>2022!BO9</f>
        <v>5</v>
      </c>
      <c r="L21" s="568"/>
      <c r="M21" s="568">
        <f>2022!BR9</f>
        <v>0</v>
      </c>
      <c r="N21" s="568">
        <f t="shared" si="1419"/>
        <v>4</v>
      </c>
      <c r="O21" s="568">
        <f>2022!BT9</f>
        <v>1</v>
      </c>
      <c r="Q21" s="568"/>
    </row>
    <row r="22" ht="17.25" customHeight="1">
      <c r="A22" s="562"/>
      <c r="B22" s="122" t="s">
        <v>46</v>
      </c>
      <c r="C22" s="129"/>
      <c r="D22" s="570"/>
      <c r="E22" s="570"/>
      <c r="F22" s="570"/>
      <c r="G22" s="571"/>
      <c r="H22" s="571"/>
      <c r="I22" s="573"/>
      <c r="J22" s="614"/>
      <c r="K22" s="563"/>
      <c r="L22" s="563"/>
      <c r="M22" s="563"/>
      <c r="N22" s="568">
        <f t="shared" si="1419"/>
        <v>0</v>
      </c>
      <c r="O22" s="563"/>
      <c r="Q22" s="568">
        <f t="shared" si="1420"/>
        <v>0</v>
      </c>
    </row>
    <row r="23" ht="45">
      <c r="A23" s="561">
        <v>5</v>
      </c>
      <c r="B23" s="565" t="s">
        <v>286</v>
      </c>
      <c r="C23" s="566">
        <f>2022!B11</f>
        <v>225.40000000000001</v>
      </c>
      <c r="D23" s="567">
        <f>2022!BD11</f>
        <v>393.72720336914063</v>
      </c>
      <c r="E23" s="567">
        <f>2022!BE11</f>
        <v>401</v>
      </c>
      <c r="F23" s="567">
        <f>2022!BF11</f>
        <v>424</v>
      </c>
      <c r="G23" s="566">
        <f>2022!BG11</f>
        <v>1.7467933186811044</v>
      </c>
      <c r="H23" s="566">
        <f>2022!BH11</f>
        <v>1.7790594980413375</v>
      </c>
      <c r="I23" s="566">
        <f>2022!BI11</f>
        <v>1.881100266193434</v>
      </c>
      <c r="J23" s="531">
        <f t="shared" si="1418"/>
        <v>4.9528301886792452</v>
      </c>
      <c r="K23" s="568">
        <f>2022!BO11</f>
        <v>21</v>
      </c>
      <c r="L23" s="568"/>
      <c r="M23" s="568">
        <f>2022!BR11</f>
        <v>0</v>
      </c>
      <c r="N23" s="568">
        <f t="shared" si="1419"/>
        <v>21</v>
      </c>
      <c r="O23" s="568">
        <f>2022!BT11</f>
        <v>0</v>
      </c>
      <c r="Q23" s="568">
        <f t="shared" si="1420"/>
        <v>21</v>
      </c>
    </row>
    <row r="24" ht="45">
      <c r="A24" s="561">
        <v>6</v>
      </c>
      <c r="B24" s="565" t="s">
        <v>48</v>
      </c>
      <c r="C24" s="566">
        <f>2022!B12</f>
        <v>358.69999999999999</v>
      </c>
      <c r="D24" s="567">
        <f>2022!BD12</f>
        <v>624.16363525390625</v>
      </c>
      <c r="E24" s="567">
        <f>2022!BE12</f>
        <v>641</v>
      </c>
      <c r="F24" s="567">
        <f>2022!BF12</f>
        <v>692</v>
      </c>
      <c r="G24" s="566">
        <f>2022!BG12</f>
        <v>1.7400714078974078</v>
      </c>
      <c r="H24" s="566">
        <f>2022!BH12</f>
        <v>1.7870085815052423</v>
      </c>
      <c r="I24" s="566">
        <f>2022!BI12</f>
        <v>1.9291887371062169</v>
      </c>
      <c r="J24" s="531">
        <f t="shared" si="1418"/>
        <v>4.9132947976878611</v>
      </c>
      <c r="K24" s="568">
        <f>2022!BO12</f>
        <v>34</v>
      </c>
      <c r="L24" s="568"/>
      <c r="M24" s="568">
        <f>2022!BR12</f>
        <v>0</v>
      </c>
      <c r="N24" s="568">
        <f t="shared" si="1419"/>
        <v>34</v>
      </c>
      <c r="O24" s="568">
        <f>2022!BT12</f>
        <v>0</v>
      </c>
      <c r="Q24" s="568">
        <f t="shared" si="1420"/>
        <v>34</v>
      </c>
    </row>
    <row r="25" ht="30.75" customHeight="1">
      <c r="A25" s="561">
        <v>7</v>
      </c>
      <c r="B25" s="147" t="s">
        <v>50</v>
      </c>
      <c r="C25" s="566">
        <f>2022!B13</f>
        <v>57.560000000000002</v>
      </c>
      <c r="D25" s="567">
        <f>2022!BD13</f>
        <v>168.87751770019531</v>
      </c>
      <c r="E25" s="567">
        <f>2022!BE13</f>
        <v>174</v>
      </c>
      <c r="F25" s="567">
        <f>2022!BF13</f>
        <v>191</v>
      </c>
      <c r="G25" s="566">
        <f>2022!BG13</f>
        <v>2.9307818692585403</v>
      </c>
      <c r="H25" s="566">
        <f>2022!BH13</f>
        <v>3.0196800968880977</v>
      </c>
      <c r="I25" s="566">
        <f>2022!BI13</f>
        <v>3.3182765809589991</v>
      </c>
      <c r="J25" s="531">
        <f t="shared" si="1418"/>
        <v>6.8062827225130889</v>
      </c>
      <c r="K25" s="568">
        <f>2022!BO13</f>
        <v>13</v>
      </c>
      <c r="L25" s="568"/>
      <c r="M25" s="568">
        <f>2022!BR13</f>
        <v>0</v>
      </c>
      <c r="N25" s="568">
        <f t="shared" si="1419"/>
        <v>13</v>
      </c>
      <c r="O25" s="568">
        <f>2022!BT13</f>
        <v>0</v>
      </c>
      <c r="Q25" s="568">
        <f t="shared" si="1420"/>
        <v>13</v>
      </c>
    </row>
    <row r="26" ht="45">
      <c r="A26" s="561">
        <v>8</v>
      </c>
      <c r="B26" s="147" t="s">
        <v>51</v>
      </c>
      <c r="C26" s="566">
        <f>2022!B14</f>
        <v>335.70999999999998</v>
      </c>
      <c r="D26" s="567">
        <f>2022!BD14</f>
        <v>959.06524658203125</v>
      </c>
      <c r="E26" s="567">
        <f>2022!BE14</f>
        <v>893</v>
      </c>
      <c r="F26" s="567">
        <f>2022!BF14</f>
        <v>986</v>
      </c>
      <c r="G26" s="566">
        <f>2022!BG14</f>
        <v>2.4864931368876122</v>
      </c>
      <c r="H26" s="566">
        <f>2022!BH14</f>
        <v>2.3152109610414477</v>
      </c>
      <c r="I26" s="566">
        <f>2022!BI14</f>
        <v>2.9370587709630338</v>
      </c>
      <c r="J26" s="531">
        <f t="shared" si="1418"/>
        <v>6.9979716024340775</v>
      </c>
      <c r="K26" s="568">
        <f>2022!BO14</f>
        <v>69</v>
      </c>
      <c r="L26" s="568"/>
      <c r="M26" s="568">
        <f>2022!BR14</f>
        <v>0</v>
      </c>
      <c r="N26" s="568">
        <f t="shared" si="1419"/>
        <v>69</v>
      </c>
      <c r="O26" s="568">
        <f>2022!BT14</f>
        <v>0</v>
      </c>
      <c r="Q26" s="568">
        <f t="shared" si="1420"/>
        <v>69</v>
      </c>
    </row>
    <row r="27" ht="45">
      <c r="A27" s="561">
        <v>9</v>
      </c>
      <c r="B27" s="137" t="s">
        <v>287</v>
      </c>
      <c r="C27" s="566">
        <f>2022!B15</f>
        <v>164.08600000000001</v>
      </c>
      <c r="D27" s="567">
        <f>2022!BD15</f>
        <v>344.56686401367188</v>
      </c>
      <c r="E27" s="567">
        <f>2022!BE15</f>
        <v>403</v>
      </c>
      <c r="F27" s="567">
        <f>2022!BF15</f>
        <v>393</v>
      </c>
      <c r="G27" s="566">
        <f>2022!BG15</f>
        <v>2.0999163066301887</v>
      </c>
      <c r="H27" s="566">
        <f>2022!BH15</f>
        <v>2.4560291773685687</v>
      </c>
      <c r="I27" s="566">
        <f>2022!BI15</f>
        <v>2.3950855039430539</v>
      </c>
      <c r="J27" s="531">
        <f t="shared" si="1418"/>
        <v>6.8702290076335881</v>
      </c>
      <c r="K27" s="568">
        <f>2022!BO15</f>
        <v>27</v>
      </c>
      <c r="L27" s="568"/>
      <c r="M27" s="568">
        <f>2022!BR15</f>
        <v>0</v>
      </c>
      <c r="N27" s="568">
        <f t="shared" si="1419"/>
        <v>27</v>
      </c>
      <c r="O27" s="568">
        <f>2022!BT15</f>
        <v>0</v>
      </c>
      <c r="Q27" s="568">
        <f t="shared" si="1420"/>
        <v>27</v>
      </c>
    </row>
    <row r="28" ht="45">
      <c r="A28" s="561">
        <v>10</v>
      </c>
      <c r="B28" s="137" t="s">
        <v>288</v>
      </c>
      <c r="C28" s="566">
        <f>2022!B16</f>
        <v>371.93000000000001</v>
      </c>
      <c r="D28" s="567">
        <f>2022!BD16</f>
        <v>478.97036743164063</v>
      </c>
      <c r="E28" s="567">
        <f>2022!BE16</f>
        <v>484</v>
      </c>
      <c r="F28" s="567">
        <f>2022!BF16</f>
        <v>568</v>
      </c>
      <c r="G28" s="566">
        <f>2022!BG16</f>
        <v>1.2877969982612374</v>
      </c>
      <c r="H28" s="566">
        <f>2022!BH16</f>
        <v>1.3013200597370909</v>
      </c>
      <c r="I28" s="566">
        <f>2022!BI16</f>
        <v>1.527169090957976</v>
      </c>
      <c r="J28" s="531">
        <f t="shared" si="1418"/>
        <v>4.929577464788732</v>
      </c>
      <c r="K28" s="568">
        <f>2022!BO16</f>
        <v>28</v>
      </c>
      <c r="L28" s="568"/>
      <c r="M28" s="568">
        <f>2022!BR16</f>
        <v>0</v>
      </c>
      <c r="N28" s="568">
        <f t="shared" si="1419"/>
        <v>28</v>
      </c>
      <c r="O28" s="568">
        <f>2022!BT16</f>
        <v>0</v>
      </c>
      <c r="Q28" s="568">
        <f t="shared" si="1420"/>
        <v>28</v>
      </c>
    </row>
    <row r="29" ht="45">
      <c r="A29" s="561">
        <v>11</v>
      </c>
      <c r="B29" s="137" t="s">
        <v>289</v>
      </c>
      <c r="C29" s="566">
        <f>2022!B17</f>
        <v>291.029</v>
      </c>
      <c r="D29" s="567">
        <f>2022!BD17</f>
        <v>339.38629150390625</v>
      </c>
      <c r="E29" s="567">
        <f>2022!BE17</f>
        <v>334</v>
      </c>
      <c r="F29" s="567">
        <f>2022!BF17</f>
        <v>327</v>
      </c>
      <c r="G29" s="566">
        <f>2022!BG17</f>
        <v>1.1661597338545062</v>
      </c>
      <c r="H29" s="566">
        <f>2022!BH17</f>
        <v>1.1476519849444835</v>
      </c>
      <c r="I29" s="566">
        <f>2022!BI17</f>
        <v>1.1235993663861676</v>
      </c>
      <c r="J29" s="531">
        <f t="shared" si="1418"/>
        <v>4.8929663608562688</v>
      </c>
      <c r="K29" s="568">
        <f>2022!BO17</f>
        <v>16</v>
      </c>
      <c r="L29" s="568"/>
      <c r="M29" s="568">
        <f>2022!BR17</f>
        <v>0</v>
      </c>
      <c r="N29" s="568">
        <f t="shared" si="1419"/>
        <v>16</v>
      </c>
      <c r="O29" s="568">
        <f>2022!BT17</f>
        <v>0</v>
      </c>
      <c r="Q29" s="568">
        <f t="shared" si="1420"/>
        <v>16</v>
      </c>
    </row>
    <row r="30" ht="45">
      <c r="A30" s="561">
        <v>12</v>
      </c>
      <c r="B30" s="137" t="s">
        <v>290</v>
      </c>
      <c r="C30" s="566">
        <f>2022!B18</f>
        <v>170.64400000000001</v>
      </c>
      <c r="D30" s="567">
        <f>2022!BD18</f>
        <v>283.0458984375</v>
      </c>
      <c r="E30" s="567">
        <f>2022!BE18</f>
        <v>285</v>
      </c>
      <c r="F30" s="567">
        <f>2022!BF18</f>
        <v>347</v>
      </c>
      <c r="G30" s="566">
        <f>2022!BG18</f>
        <v>1.6586923835263663</v>
      </c>
      <c r="H30" s="566">
        <f>2022!BH18</f>
        <v>1.6701437184379422</v>
      </c>
      <c r="I30" s="566">
        <f>2022!BI18</f>
        <v>2.0334731956587984</v>
      </c>
      <c r="J30" s="531">
        <f t="shared" si="1418"/>
        <v>6.9164265129683002</v>
      </c>
      <c r="K30" s="568">
        <f>2022!BO18</f>
        <v>24</v>
      </c>
      <c r="L30" s="568"/>
      <c r="M30" s="568">
        <f>2022!BR18</f>
        <v>0</v>
      </c>
      <c r="N30" s="568">
        <f t="shared" si="1419"/>
        <v>24</v>
      </c>
      <c r="O30" s="568">
        <f>2022!BT18</f>
        <v>0</v>
      </c>
      <c r="Q30" s="568">
        <f t="shared" si="1420"/>
        <v>24</v>
      </c>
    </row>
    <row r="31" ht="30">
      <c r="A31" s="561">
        <v>13</v>
      </c>
      <c r="B31" s="137" t="s">
        <v>291</v>
      </c>
      <c r="C31" s="566">
        <f>2022!B19</f>
        <v>50</v>
      </c>
      <c r="D31" s="567">
        <f>2022!BD19</f>
        <v>0</v>
      </c>
      <c r="E31" s="567">
        <f>2022!BE19</f>
        <v>0</v>
      </c>
      <c r="F31" s="567">
        <f>2022!BF19</f>
        <v>14</v>
      </c>
      <c r="G31" s="566">
        <f>2022!BG19</f>
        <v>0</v>
      </c>
      <c r="H31" s="566">
        <f>2022!BH19</f>
        <v>0</v>
      </c>
      <c r="I31" s="566">
        <f>2022!BI19</f>
        <v>0.28000000000000003</v>
      </c>
      <c r="J31" s="531">
        <f t="shared" si="1418"/>
        <v>0</v>
      </c>
      <c r="K31" s="568">
        <f>2022!BO19</f>
        <v>0</v>
      </c>
      <c r="L31" s="568"/>
      <c r="M31" s="568">
        <f>2022!BR19</f>
        <v>0</v>
      </c>
      <c r="N31" s="568">
        <f t="shared" si="1419"/>
        <v>0</v>
      </c>
      <c r="O31" s="568">
        <f>2022!BT19</f>
        <v>0</v>
      </c>
      <c r="Q31" s="568">
        <f t="shared" si="1420"/>
        <v>0</v>
      </c>
    </row>
    <row r="32" ht="45">
      <c r="A32" s="561">
        <v>14</v>
      </c>
      <c r="B32" s="65" t="s">
        <v>408</v>
      </c>
      <c r="C32" s="566">
        <f>2022!B20</f>
        <v>434.36000000000001</v>
      </c>
      <c r="D32" s="575">
        <f>2022!BD20</f>
        <v>427.66766357421875</v>
      </c>
      <c r="E32" s="575">
        <f>2022!BE20</f>
        <v>796</v>
      </c>
      <c r="F32" s="567">
        <f>2022!BF20</f>
        <v>443</v>
      </c>
      <c r="G32" s="576">
        <f>2022!BG20</f>
        <v>0.98460395933519029</v>
      </c>
      <c r="H32" s="576">
        <f>2022!BH20</f>
        <v>1.8326023180726125</v>
      </c>
      <c r="I32" s="566">
        <f>2022!BI20</f>
        <v>1.0198913343770144</v>
      </c>
      <c r="J32" s="531">
        <f t="shared" si="1418"/>
        <v>4.966139954853273</v>
      </c>
      <c r="K32" s="568">
        <f>2022!BO20</f>
        <v>22</v>
      </c>
      <c r="L32" s="581"/>
      <c r="M32" s="568">
        <f>2022!BR20</f>
        <v>3</v>
      </c>
      <c r="N32" s="568">
        <f t="shared" si="1419"/>
        <v>14</v>
      </c>
      <c r="O32" s="568">
        <f>2022!BT20</f>
        <v>5</v>
      </c>
      <c r="Q32" s="568">
        <f t="shared" si="1420"/>
        <v>14</v>
      </c>
    </row>
    <row r="33" ht="45">
      <c r="A33" s="562">
        <v>15</v>
      </c>
      <c r="B33" s="65" t="s">
        <v>965</v>
      </c>
      <c r="C33" s="566">
        <f>2022!B21</f>
        <v>182.90000000000001</v>
      </c>
      <c r="D33" s="577"/>
      <c r="E33" s="577"/>
      <c r="F33" s="567">
        <f>2022!BF21</f>
        <v>360</v>
      </c>
      <c r="G33" s="578"/>
      <c r="H33" s="578"/>
      <c r="I33" s="566">
        <f>2022!BI21</f>
        <v>1.9682886823400765</v>
      </c>
      <c r="J33" s="531">
        <f t="shared" si="1418"/>
        <v>5</v>
      </c>
      <c r="K33" s="568">
        <f>2022!BO21</f>
        <v>18</v>
      </c>
      <c r="L33" s="563"/>
      <c r="M33" s="568">
        <f>2022!BR21</f>
        <v>2</v>
      </c>
      <c r="N33" s="568">
        <f t="shared" si="1419"/>
        <v>12</v>
      </c>
      <c r="O33" s="568">
        <f>2022!BT21</f>
        <v>4</v>
      </c>
      <c r="Q33" s="568">
        <f t="shared" si="1420"/>
        <v>12</v>
      </c>
    </row>
    <row r="34" ht="15">
      <c r="A34" s="561"/>
      <c r="B34" s="122" t="s">
        <v>35</v>
      </c>
      <c r="C34" s="129"/>
      <c r="D34" s="570"/>
      <c r="E34" s="570"/>
      <c r="F34" s="570"/>
      <c r="G34" s="571"/>
      <c r="H34" s="571"/>
      <c r="I34" s="571"/>
      <c r="J34" s="531"/>
      <c r="K34" s="563"/>
      <c r="L34" s="568"/>
      <c r="M34" s="563"/>
      <c r="N34" s="568">
        <f t="shared" si="1419"/>
        <v>0</v>
      </c>
      <c r="O34" s="563"/>
      <c r="Q34" s="568">
        <f t="shared" si="1420"/>
        <v>0</v>
      </c>
    </row>
    <row r="35" ht="48.75" customHeight="1">
      <c r="A35" s="561">
        <v>16</v>
      </c>
      <c r="B35" s="565" t="s">
        <v>36</v>
      </c>
      <c r="C35" s="566">
        <f>2022!B23</f>
        <v>8592.01953125</v>
      </c>
      <c r="D35" s="567">
        <f>2022!BD23</f>
        <v>4994.96533203125</v>
      </c>
      <c r="E35" s="567">
        <f>2022!BE23</f>
        <v>4634</v>
      </c>
      <c r="F35" s="567">
        <f>2022!BF23</f>
        <v>5636</v>
      </c>
      <c r="G35" s="566">
        <f>2022!BG23</f>
        <v>0.58133716841889549</v>
      </c>
      <c r="H35" s="566">
        <f>2022!BH23</f>
        <v>0.53933769390836428</v>
      </c>
      <c r="I35" s="566">
        <f>2022!BI23</f>
        <v>0.6559575405411181</v>
      </c>
      <c r="J35" s="531">
        <f t="shared" si="1418"/>
        <v>0.39034776437189495</v>
      </c>
      <c r="K35" s="568">
        <f>2022!BO23</f>
        <v>22</v>
      </c>
      <c r="L35" s="568"/>
      <c r="M35" s="568">
        <f>2022!BR23</f>
        <v>0</v>
      </c>
      <c r="N35" s="568">
        <f t="shared" si="1419"/>
        <v>22</v>
      </c>
      <c r="O35" s="568">
        <f>2022!BT23</f>
        <v>0</v>
      </c>
      <c r="Q35" s="568">
        <f t="shared" si="1420"/>
        <v>22</v>
      </c>
    </row>
    <row r="36" ht="30">
      <c r="A36" s="562">
        <v>17</v>
      </c>
      <c r="B36" s="580" t="s">
        <v>293</v>
      </c>
      <c r="C36" s="566">
        <f>2022!B24</f>
        <v>0</v>
      </c>
      <c r="D36" s="567">
        <f>2022!BD24</f>
        <v>0</v>
      </c>
      <c r="E36" s="567">
        <f>2022!BE24</f>
        <v>0</v>
      </c>
      <c r="F36" s="567">
        <f>2022!BF24</f>
        <v>0</v>
      </c>
      <c r="G36" s="566">
        <f>2022!BG24</f>
        <v>0</v>
      </c>
      <c r="H36" s="566">
        <f>2022!BH24</f>
        <v>0</v>
      </c>
      <c r="I36" s="566">
        <f>2022!BI24</f>
        <v>0</v>
      </c>
      <c r="J36" s="614"/>
      <c r="K36" s="568">
        <f>2022!BO24</f>
        <v>0</v>
      </c>
      <c r="L36" s="563"/>
      <c r="M36" s="568">
        <f>2022!BR24</f>
        <v>0</v>
      </c>
      <c r="N36" s="568">
        <f t="shared" si="1419"/>
        <v>0</v>
      </c>
      <c r="O36" s="568">
        <f>2022!BT24</f>
        <v>0</v>
      </c>
      <c r="Q36" s="568">
        <f t="shared" si="1420"/>
        <v>0</v>
      </c>
    </row>
    <row r="37" ht="15">
      <c r="A37" s="561"/>
      <c r="B37" s="122" t="s">
        <v>58</v>
      </c>
      <c r="C37" s="129"/>
      <c r="D37" s="570"/>
      <c r="E37" s="570"/>
      <c r="F37" s="570"/>
      <c r="G37" s="571"/>
      <c r="H37" s="571"/>
      <c r="I37" s="571"/>
      <c r="J37" s="531"/>
      <c r="K37" s="581"/>
      <c r="L37" s="568"/>
      <c r="M37" s="581"/>
      <c r="N37" s="568">
        <f t="shared" si="1419"/>
        <v>0</v>
      </c>
      <c r="O37" s="581"/>
      <c r="Q37" s="568">
        <f t="shared" si="1420"/>
        <v>0</v>
      </c>
    </row>
    <row r="38" ht="30">
      <c r="A38" s="561">
        <v>18</v>
      </c>
      <c r="B38" s="582" t="s">
        <v>60</v>
      </c>
      <c r="C38" s="566">
        <f>2022!B26</f>
        <v>1576.173</v>
      </c>
      <c r="D38" s="567">
        <f>2022!BD26</f>
        <v>1237.029541015625</v>
      </c>
      <c r="E38" s="567">
        <f>2022!BE26</f>
        <v>1704</v>
      </c>
      <c r="F38" s="567">
        <f>2022!BF26</f>
        <v>1894</v>
      </c>
      <c r="G38" s="566">
        <f>2022!BG26</f>
        <v>0.78486743238209988</v>
      </c>
      <c r="H38" s="566">
        <f>2022!BH26</f>
        <v>1.0811613294182014</v>
      </c>
      <c r="I38" s="566">
        <f>2022!BI26</f>
        <v>1.2016447433118065</v>
      </c>
      <c r="J38" s="531">
        <f t="shared" si="1418"/>
        <v>4.9630411826821543</v>
      </c>
      <c r="K38" s="568">
        <f>2022!BO26</f>
        <v>94</v>
      </c>
      <c r="L38" s="568"/>
      <c r="M38" s="568">
        <f>2022!BR26</f>
        <v>0</v>
      </c>
      <c r="N38" s="568">
        <f t="shared" si="1419"/>
        <v>94</v>
      </c>
      <c r="O38" s="568">
        <f>2022!BT26</f>
        <v>0</v>
      </c>
      <c r="Q38" s="568">
        <f t="shared" si="1420"/>
        <v>94</v>
      </c>
    </row>
    <row r="39" ht="31.5" customHeight="1">
      <c r="A39" s="561">
        <v>19</v>
      </c>
      <c r="B39" s="582" t="s">
        <v>59</v>
      </c>
      <c r="C39" s="566">
        <f>2022!B27</f>
        <v>116.81</v>
      </c>
      <c r="D39" s="567">
        <f>2022!BD27</f>
        <v>91.455757141113281</v>
      </c>
      <c r="E39" s="567">
        <f>2022!BE27</f>
        <v>73</v>
      </c>
      <c r="F39" s="567">
        <f>2022!BF27</f>
        <v>76</v>
      </c>
      <c r="G39" s="566">
        <f>2022!BG27</f>
        <v>0.7829445516583009</v>
      </c>
      <c r="H39" s="566">
        <f>2022!BH27</f>
        <v>0.62494646655068109</v>
      </c>
      <c r="I39" s="566">
        <f>2022!BI27</f>
        <v>0.65062922694974745</v>
      </c>
      <c r="J39" s="531">
        <f t="shared" si="1418"/>
        <v>2.6315789473684208</v>
      </c>
      <c r="K39" s="568">
        <f>2022!BO27</f>
        <v>2</v>
      </c>
      <c r="L39" s="568"/>
      <c r="M39" s="568">
        <f>2022!BR27</f>
        <v>0</v>
      </c>
      <c r="N39" s="568">
        <f t="shared" si="1419"/>
        <v>2</v>
      </c>
      <c r="O39" s="568">
        <f>2022!BT27</f>
        <v>0</v>
      </c>
      <c r="Q39" s="568">
        <f t="shared" si="1420"/>
        <v>2</v>
      </c>
    </row>
    <row r="40" ht="30.75" customHeight="1">
      <c r="A40" s="561">
        <v>20</v>
      </c>
      <c r="B40" s="582" t="s">
        <v>294</v>
      </c>
      <c r="C40" s="566">
        <f>2022!B28</f>
        <v>109.2</v>
      </c>
      <c r="D40" s="567">
        <f>2022!BD28</f>
        <v>134.10977172851563</v>
      </c>
      <c r="E40" s="567">
        <f>2022!BE28</f>
        <v>154</v>
      </c>
      <c r="F40" s="567">
        <f>2022!BF28</f>
        <v>142</v>
      </c>
      <c r="G40" s="566">
        <f>2022!BG28</f>
        <v>1.2224024505301112</v>
      </c>
      <c r="H40" s="566">
        <f>2022!BH28</f>
        <v>1.403700677104424</v>
      </c>
      <c r="I40" s="566">
        <f>2022!BI28</f>
        <v>1.3003663003663004</v>
      </c>
      <c r="J40" s="531">
        <f t="shared" si="1418"/>
        <v>4.929577464788732</v>
      </c>
      <c r="K40" s="568">
        <f>2022!BO28</f>
        <v>7</v>
      </c>
      <c r="L40" s="568"/>
      <c r="M40" s="568">
        <f>2022!BR28</f>
        <v>0</v>
      </c>
      <c r="N40" s="568">
        <f t="shared" si="1419"/>
        <v>7</v>
      </c>
      <c r="O40" s="568">
        <f>2022!BT28</f>
        <v>0</v>
      </c>
      <c r="Q40" s="568">
        <f t="shared" si="1420"/>
        <v>7</v>
      </c>
    </row>
    <row r="41" ht="30">
      <c r="A41" s="562">
        <v>21</v>
      </c>
      <c r="B41" s="572" t="s">
        <v>62</v>
      </c>
      <c r="C41" s="566">
        <f>2022!B29</f>
        <v>395.19999999999999</v>
      </c>
      <c r="D41" s="567">
        <f>2022!BD29</f>
        <v>432.18035888671875</v>
      </c>
      <c r="E41" s="567">
        <f>2022!BE29</f>
        <v>390</v>
      </c>
      <c r="F41" s="567">
        <f>2022!BF29</f>
        <v>403</v>
      </c>
      <c r="G41" s="566">
        <f>2022!BG29</f>
        <v>0.96702601700452095</v>
      </c>
      <c r="H41" s="566">
        <f>2022!BH29</f>
        <v>0.87264527153261384</v>
      </c>
      <c r="I41" s="566">
        <f>2022!BI29</f>
        <v>1.0197368421052633</v>
      </c>
      <c r="J41" s="531">
        <f t="shared" si="1418"/>
        <v>4.9627791563275441</v>
      </c>
      <c r="K41" s="568">
        <f>2022!BO29</f>
        <v>20</v>
      </c>
      <c r="L41" s="563"/>
      <c r="M41" s="568">
        <f>2022!BR29</f>
        <v>3</v>
      </c>
      <c r="N41" s="568">
        <f t="shared" si="1419"/>
        <v>13</v>
      </c>
      <c r="O41" s="568">
        <f>2022!BT29</f>
        <v>4</v>
      </c>
      <c r="Q41" s="568">
        <f t="shared" si="1420"/>
        <v>13</v>
      </c>
    </row>
    <row r="42" ht="15">
      <c r="A42" s="561"/>
      <c r="B42" s="122" t="s">
        <v>63</v>
      </c>
      <c r="C42" s="129"/>
      <c r="D42" s="570"/>
      <c r="E42" s="570"/>
      <c r="F42" s="570"/>
      <c r="G42" s="571"/>
      <c r="H42" s="571"/>
      <c r="I42" s="571"/>
      <c r="J42" s="531"/>
      <c r="K42" s="581"/>
      <c r="L42" s="568"/>
      <c r="M42" s="581"/>
      <c r="N42" s="568">
        <f t="shared" si="1419"/>
        <v>0</v>
      </c>
      <c r="O42" s="581"/>
      <c r="Q42" s="568">
        <f t="shared" si="1420"/>
        <v>0</v>
      </c>
    </row>
    <row r="43" ht="30">
      <c r="A43" s="561">
        <v>22</v>
      </c>
      <c r="B43" s="582" t="s">
        <v>295</v>
      </c>
      <c r="C43" s="566">
        <f>2022!B31</f>
        <v>375.81700000000001</v>
      </c>
      <c r="D43" s="567">
        <f>2022!BD31</f>
        <v>967.709716796875</v>
      </c>
      <c r="E43" s="567">
        <f>2022!BE31</f>
        <v>871</v>
      </c>
      <c r="F43" s="567">
        <f>2022!BF31</f>
        <v>863</v>
      </c>
      <c r="G43" s="566">
        <f>2022!BG31</f>
        <v>2.5964285620707814</v>
      </c>
      <c r="H43" s="566">
        <f>2022!BH31</f>
        <v>2.3369500567269221</v>
      </c>
      <c r="I43" s="566">
        <f>2022!BI31</f>
        <v>2.2963303948464278</v>
      </c>
      <c r="J43" s="531">
        <f t="shared" si="1418"/>
        <v>6.9524913093858638</v>
      </c>
      <c r="K43" s="568">
        <f>2022!BO31</f>
        <v>60</v>
      </c>
      <c r="L43" s="568"/>
      <c r="M43" s="568">
        <f>2022!BR31</f>
        <v>0</v>
      </c>
      <c r="N43" s="568">
        <f t="shared" si="1419"/>
        <v>60</v>
      </c>
      <c r="O43" s="568">
        <f>2022!BT31</f>
        <v>0</v>
      </c>
      <c r="Q43" s="568">
        <f t="shared" si="1420"/>
        <v>60</v>
      </c>
    </row>
    <row r="44" ht="51.75" customHeight="1">
      <c r="A44" s="561">
        <v>23</v>
      </c>
      <c r="B44" s="582" t="s">
        <v>296</v>
      </c>
      <c r="C44" s="566">
        <f>2022!B32</f>
        <v>242.90000000000001</v>
      </c>
      <c r="D44" s="567">
        <f>2022!BD32</f>
        <v>186.1815185546875</v>
      </c>
      <c r="E44" s="567">
        <f>2022!BE32</f>
        <v>99</v>
      </c>
      <c r="F44" s="567">
        <f>2022!BF32</f>
        <v>212</v>
      </c>
      <c r="G44" s="566">
        <f>2022!BG32</f>
        <v>0.76649453780567678</v>
      </c>
      <c r="H44" s="566">
        <f>2022!BH32</f>
        <v>0.40757514404133904</v>
      </c>
      <c r="I44" s="566">
        <f>2022!BI32</f>
        <v>0.87278715520790451</v>
      </c>
      <c r="J44" s="531">
        <f t="shared" si="1418"/>
        <v>2.358490566037736</v>
      </c>
      <c r="K44" s="568">
        <f>2022!BO32</f>
        <v>5</v>
      </c>
      <c r="L44" s="568"/>
      <c r="M44" s="568">
        <f>2022!BR32</f>
        <v>0</v>
      </c>
      <c r="N44" s="568">
        <f t="shared" si="1419"/>
        <v>5</v>
      </c>
      <c r="O44" s="568">
        <f>2022!BT32</f>
        <v>0</v>
      </c>
      <c r="Q44" s="568">
        <f t="shared" si="1420"/>
        <v>5</v>
      </c>
    </row>
    <row r="45" ht="30">
      <c r="A45" s="562">
        <v>24</v>
      </c>
      <c r="B45" s="582" t="s">
        <v>66</v>
      </c>
      <c r="C45" s="566">
        <f>2022!B33</f>
        <v>46.606000000000002</v>
      </c>
      <c r="D45" s="567">
        <f>2022!BD33</f>
        <v>105.36160278320313</v>
      </c>
      <c r="E45" s="567">
        <f>2022!BE33</f>
        <v>113</v>
      </c>
      <c r="F45" s="567">
        <f>2022!BF33</f>
        <v>123</v>
      </c>
      <c r="G45" s="566">
        <f>2022!BG33</f>
        <v>2.2322373110199409</v>
      </c>
      <c r="H45" s="566">
        <f>2022!BH33</f>
        <v>2.3943214478374597</v>
      </c>
      <c r="I45" s="566">
        <f>2022!BI33</f>
        <v>2.639145174441059</v>
      </c>
      <c r="J45" s="531">
        <f t="shared" si="1418"/>
        <v>6.5040650406504072</v>
      </c>
      <c r="K45" s="568">
        <f>2022!BO33</f>
        <v>8</v>
      </c>
      <c r="L45" s="563"/>
      <c r="M45" s="568">
        <f>2022!BR33</f>
        <v>0</v>
      </c>
      <c r="N45" s="568">
        <f t="shared" si="1419"/>
        <v>8</v>
      </c>
      <c r="O45" s="568">
        <f>2022!BT33</f>
        <v>0</v>
      </c>
      <c r="Q45" s="568">
        <f t="shared" si="1420"/>
        <v>8</v>
      </c>
    </row>
    <row r="46" ht="15">
      <c r="A46" s="561"/>
      <c r="B46" s="122" t="s">
        <v>67</v>
      </c>
      <c r="C46" s="129"/>
      <c r="D46" s="570"/>
      <c r="E46" s="570"/>
      <c r="F46" s="570"/>
      <c r="G46" s="571"/>
      <c r="H46" s="571"/>
      <c r="I46" s="571"/>
      <c r="J46" s="531">
        <f t="shared" si="1418"/>
        <v>0</v>
      </c>
      <c r="K46" s="581"/>
      <c r="L46" s="568"/>
      <c r="M46" s="581"/>
      <c r="N46" s="568">
        <f t="shared" si="1419"/>
        <v>0</v>
      </c>
      <c r="O46" s="581"/>
      <c r="Q46" s="568">
        <f t="shared" si="1420"/>
        <v>0</v>
      </c>
    </row>
    <row r="47" ht="45">
      <c r="A47" s="561">
        <v>25</v>
      </c>
      <c r="B47" s="583" t="s">
        <v>297</v>
      </c>
      <c r="C47" s="566">
        <f>2022!B35</f>
        <v>399.13200000000001</v>
      </c>
      <c r="D47" s="567">
        <f>2022!BD35</f>
        <v>222.29058837890625</v>
      </c>
      <c r="E47" s="567">
        <f>2022!BE35</f>
        <v>199</v>
      </c>
      <c r="F47" s="567">
        <f>2022!BF35</f>
        <v>256</v>
      </c>
      <c r="G47" s="566">
        <f>2022!BG35</f>
        <v>0.56051888345283707</v>
      </c>
      <c r="H47" s="566">
        <f>2022!BH35</f>
        <v>0.4980229027700746</v>
      </c>
      <c r="I47" s="566">
        <f>2022!BI35</f>
        <v>0.64139182024994235</v>
      </c>
      <c r="J47" s="531">
        <f t="shared" si="1418"/>
        <v>2.734375</v>
      </c>
      <c r="K47" s="568">
        <f>2022!BO35</f>
        <v>7</v>
      </c>
      <c r="L47" s="568"/>
      <c r="M47" s="568">
        <f>2022!BR35</f>
        <v>0</v>
      </c>
      <c r="N47" s="568">
        <f t="shared" si="1419"/>
        <v>7</v>
      </c>
      <c r="O47" s="568">
        <f>2022!BT35</f>
        <v>0</v>
      </c>
      <c r="Q47" s="568">
        <f t="shared" si="1420"/>
        <v>7</v>
      </c>
    </row>
    <row r="48" ht="30">
      <c r="A48" s="562">
        <v>26</v>
      </c>
      <c r="B48" s="583" t="s">
        <v>298</v>
      </c>
      <c r="C48" s="566">
        <f>2022!B36</f>
        <v>162.821</v>
      </c>
      <c r="D48" s="567">
        <f>2022!BD36</f>
        <v>305.57565307617188</v>
      </c>
      <c r="E48" s="567">
        <f>2022!BE36</f>
        <v>232</v>
      </c>
      <c r="F48" s="567">
        <f>2022!BF36</f>
        <v>257</v>
      </c>
      <c r="G48" s="566">
        <f>2022!BG36</f>
        <v>1.8767582478909179</v>
      </c>
      <c r="H48" s="566">
        <f>2022!BH36</f>
        <v>1.4248776338282334</v>
      </c>
      <c r="I48" s="566">
        <f>2022!BI36</f>
        <v>1.5784204740174794</v>
      </c>
      <c r="J48" s="531">
        <f t="shared" si="1418"/>
        <v>3.1128404669260701</v>
      </c>
      <c r="K48" s="568">
        <f>2022!BO36</f>
        <v>8</v>
      </c>
      <c r="L48" s="563"/>
      <c r="M48" s="568">
        <f>2022!BR36</f>
        <v>0</v>
      </c>
      <c r="N48" s="568">
        <f t="shared" si="1419"/>
        <v>8</v>
      </c>
      <c r="O48" s="568">
        <f>2022!BT36</f>
        <v>0</v>
      </c>
      <c r="Q48" s="568">
        <f t="shared" si="1420"/>
        <v>8</v>
      </c>
    </row>
    <row r="49" ht="15">
      <c r="A49" s="561"/>
      <c r="B49" s="122" t="s">
        <v>70</v>
      </c>
      <c r="C49" s="571"/>
      <c r="D49" s="570"/>
      <c r="E49" s="570"/>
      <c r="F49" s="570"/>
      <c r="G49" s="571"/>
      <c r="H49" s="571"/>
      <c r="I49" s="571"/>
      <c r="J49" s="531"/>
      <c r="K49" s="581"/>
      <c r="L49" s="568"/>
      <c r="M49" s="581"/>
      <c r="N49" s="568">
        <f t="shared" si="1419"/>
        <v>0</v>
      </c>
      <c r="O49" s="581"/>
      <c r="Q49" s="568">
        <f t="shared" si="1420"/>
        <v>0</v>
      </c>
    </row>
    <row r="50" ht="45">
      <c r="A50" s="561">
        <v>27</v>
      </c>
      <c r="B50" s="147" t="s">
        <v>77</v>
      </c>
      <c r="C50" s="566">
        <f>2022!B38</f>
        <v>7.1820000000000004</v>
      </c>
      <c r="D50" s="567">
        <f>2022!BD38</f>
        <v>4.0966634750366211</v>
      </c>
      <c r="E50" s="567">
        <f>2022!BE38</f>
        <v>5</v>
      </c>
      <c r="F50" s="567">
        <f>2022!BF38</f>
        <v>5</v>
      </c>
      <c r="G50" s="566">
        <f>2022!BG38</f>
        <v>0.57040704311439061</v>
      </c>
      <c r="H50" s="566">
        <f>2022!BH38</f>
        <v>0.69618489118061078</v>
      </c>
      <c r="I50" s="566">
        <f>2022!BI38</f>
        <v>0.69618490671122246</v>
      </c>
      <c r="J50" s="531">
        <f t="shared" si="1418"/>
        <v>0</v>
      </c>
      <c r="K50" s="568">
        <f>2022!BO38</f>
        <v>0</v>
      </c>
      <c r="L50" s="568"/>
      <c r="M50" s="568">
        <f>2022!BR38</f>
        <v>0</v>
      </c>
      <c r="N50" s="568">
        <f t="shared" si="1419"/>
        <v>0</v>
      </c>
      <c r="O50" s="568">
        <f>2022!BT38</f>
        <v>0</v>
      </c>
      <c r="Q50" s="568">
        <f t="shared" si="1420"/>
        <v>0</v>
      </c>
    </row>
    <row r="51" ht="32.25" customHeight="1">
      <c r="A51" s="561">
        <v>28</v>
      </c>
      <c r="B51" s="147" t="s">
        <v>76</v>
      </c>
      <c r="C51" s="566">
        <f>2022!B39</f>
        <v>11.596</v>
      </c>
      <c r="D51" s="567">
        <f>2022!BD39</f>
        <v>38.432819366455078</v>
      </c>
      <c r="E51" s="567">
        <f>2022!BE39</f>
        <v>49</v>
      </c>
      <c r="F51" s="567">
        <f>2022!BF39</f>
        <v>50</v>
      </c>
      <c r="G51" s="566">
        <f>2022!BG39</f>
        <v>3.314317031911493</v>
      </c>
      <c r="H51" s="566">
        <f>2022!BH39</f>
        <v>4.2255951356358317</v>
      </c>
      <c r="I51" s="566">
        <f>2022!BI39</f>
        <v>4.3118316660917557</v>
      </c>
      <c r="J51" s="531">
        <f t="shared" si="1418"/>
        <v>6</v>
      </c>
      <c r="K51" s="568">
        <f>2022!BO39</f>
        <v>3</v>
      </c>
      <c r="L51" s="568"/>
      <c r="M51" s="568">
        <f>2022!BR39</f>
        <v>0</v>
      </c>
      <c r="N51" s="568">
        <f t="shared" si="1419"/>
        <v>3</v>
      </c>
      <c r="O51" s="568">
        <f>2022!BT39</f>
        <v>0</v>
      </c>
      <c r="Q51" s="568">
        <f t="shared" si="1420"/>
        <v>3</v>
      </c>
    </row>
    <row r="52" ht="30.75" customHeight="1">
      <c r="A52" s="561">
        <v>29</v>
      </c>
      <c r="B52" s="147" t="s">
        <v>75</v>
      </c>
      <c r="C52" s="566">
        <f>2022!B40</f>
        <v>16.030000000000001</v>
      </c>
      <c r="D52" s="567">
        <f>2022!BD40</f>
        <v>69.667694091796875</v>
      </c>
      <c r="E52" s="567">
        <f>2022!BE40</f>
        <v>69</v>
      </c>
      <c r="F52" s="567">
        <f>2022!BF40</f>
        <v>71</v>
      </c>
      <c r="G52" s="566">
        <f>2022!BG40</f>
        <v>4.3460817908658349</v>
      </c>
      <c r="H52" s="566">
        <f>2022!BH40</f>
        <v>4.3044290108785503</v>
      </c>
      <c r="I52" s="566">
        <f>2022!BI40</f>
        <v>4.4291952588895818</v>
      </c>
      <c r="J52" s="531">
        <f t="shared" si="1418"/>
        <v>7.042253521126761</v>
      </c>
      <c r="K52" s="568">
        <f>2022!BO40</f>
        <v>5</v>
      </c>
      <c r="L52" s="568"/>
      <c r="M52" s="568">
        <f>2022!BR40</f>
        <v>0</v>
      </c>
      <c r="N52" s="568">
        <f t="shared" si="1419"/>
        <v>5</v>
      </c>
      <c r="O52" s="568">
        <f>2022!BT40</f>
        <v>0</v>
      </c>
      <c r="Q52" s="568">
        <f t="shared" si="1420"/>
        <v>5</v>
      </c>
    </row>
    <row r="53" ht="30.75" customHeight="1">
      <c r="A53" s="561">
        <v>30</v>
      </c>
      <c r="B53" s="147" t="s">
        <v>410</v>
      </c>
      <c r="C53" s="566">
        <f>2022!B41</f>
        <v>7.9729999999999999</v>
      </c>
      <c r="D53" s="575">
        <f>2022!BD41</f>
        <v>86.319725036621094</v>
      </c>
      <c r="E53" s="575">
        <f>2022!BE41</f>
        <v>155</v>
      </c>
      <c r="F53" s="567">
        <f>2022!BF41</f>
        <v>30</v>
      </c>
      <c r="G53" s="576">
        <f>2022!BG41</f>
        <v>1.1298393103746482</v>
      </c>
      <c r="H53" s="576">
        <f>2022!BH41</f>
        <v>2.0287957709987348</v>
      </c>
      <c r="I53" s="566">
        <f>2022!BI41</f>
        <v>3.7626991094945441</v>
      </c>
      <c r="J53" s="531">
        <f t="shared" si="1418"/>
        <v>6.666666666666667</v>
      </c>
      <c r="K53" s="568">
        <f>2022!BO41</f>
        <v>2</v>
      </c>
      <c r="L53" s="568"/>
      <c r="M53" s="568">
        <f>2022!BR41</f>
        <v>0</v>
      </c>
      <c r="N53" s="568">
        <f t="shared" si="1419"/>
        <v>1</v>
      </c>
      <c r="O53" s="568">
        <f>2022!BT41</f>
        <v>1</v>
      </c>
      <c r="Q53" s="568">
        <f t="shared" si="1420"/>
        <v>1</v>
      </c>
    </row>
    <row r="54" ht="30.75" customHeight="1">
      <c r="A54" s="561">
        <v>31</v>
      </c>
      <c r="B54" s="147" t="s">
        <v>411</v>
      </c>
      <c r="C54" s="566">
        <f>2022!B42</f>
        <v>28.376999999999999</v>
      </c>
      <c r="D54" s="585"/>
      <c r="E54" s="585"/>
      <c r="F54" s="567">
        <f>2022!BF42</f>
        <v>88</v>
      </c>
      <c r="G54" s="586"/>
      <c r="H54" s="586"/>
      <c r="I54" s="566">
        <f>2022!BI42</f>
        <v>3.1011030059555273</v>
      </c>
      <c r="J54" s="531">
        <f t="shared" si="1418"/>
        <v>6.8181818181818175</v>
      </c>
      <c r="K54" s="568">
        <f>2022!BO42</f>
        <v>6</v>
      </c>
      <c r="L54" s="568"/>
      <c r="M54" s="568">
        <f>2022!BR42</f>
        <v>0</v>
      </c>
      <c r="N54" s="568">
        <f t="shared" si="1419"/>
        <v>4</v>
      </c>
      <c r="O54" s="568">
        <f>2022!BT42</f>
        <v>2</v>
      </c>
      <c r="Q54" s="568">
        <f t="shared" si="1420"/>
        <v>4</v>
      </c>
    </row>
    <row r="55" ht="30">
      <c r="A55" s="561">
        <v>32</v>
      </c>
      <c r="B55" s="152" t="s">
        <v>412</v>
      </c>
      <c r="C55" s="566">
        <f>2022!B43</f>
        <v>36.741999999999997</v>
      </c>
      <c r="D55" s="577"/>
      <c r="E55" s="577"/>
      <c r="F55" s="567">
        <f>2022!BF43</f>
        <v>0</v>
      </c>
      <c r="G55" s="578"/>
      <c r="H55" s="578"/>
      <c r="I55" s="566">
        <f>2022!BI43</f>
        <v>0</v>
      </c>
      <c r="J55" s="531">
        <f t="shared" si="1418"/>
        <v>0</v>
      </c>
      <c r="K55" s="568">
        <f>2022!BO43</f>
        <v>0</v>
      </c>
      <c r="L55" s="568"/>
      <c r="M55" s="568">
        <f>2022!BR43</f>
        <v>0</v>
      </c>
      <c r="N55" s="568">
        <f t="shared" si="1419"/>
        <v>0</v>
      </c>
      <c r="O55" s="568">
        <f>2022!BT43</f>
        <v>0</v>
      </c>
      <c r="Q55" s="568">
        <f t="shared" si="1420"/>
        <v>0</v>
      </c>
    </row>
    <row r="56" ht="31.5" customHeight="1">
      <c r="A56" s="561">
        <v>33</v>
      </c>
      <c r="B56" s="582" t="s">
        <v>74</v>
      </c>
      <c r="C56" s="566">
        <f>2022!B44</f>
        <v>9.9800000000000004</v>
      </c>
      <c r="D56" s="567">
        <f>2022!BD44</f>
        <v>42.832271575927734</v>
      </c>
      <c r="E56" s="567">
        <f>2022!BE44</f>
        <v>42</v>
      </c>
      <c r="F56" s="567">
        <f>2022!BF44</f>
        <v>43</v>
      </c>
      <c r="G56" s="566">
        <f>2022!BG44</f>
        <v>4.2918109760083052</v>
      </c>
      <c r="H56" s="566">
        <f>2022!BH44</f>
        <v>4.2084170266994416</v>
      </c>
      <c r="I56" s="566">
        <f>2022!BI44</f>
        <v>4.3086172344689375</v>
      </c>
      <c r="J56" s="531">
        <f t="shared" si="1418"/>
        <v>6.9767441860465116</v>
      </c>
      <c r="K56" s="568">
        <f>2022!BO44</f>
        <v>3</v>
      </c>
      <c r="L56" s="568"/>
      <c r="M56" s="568">
        <f>2022!BR44</f>
        <v>0</v>
      </c>
      <c r="N56" s="568">
        <f t="shared" si="1419"/>
        <v>3</v>
      </c>
      <c r="O56" s="568">
        <f>2022!BT44</f>
        <v>0</v>
      </c>
      <c r="Q56" s="568">
        <f t="shared" si="1420"/>
        <v>3</v>
      </c>
    </row>
    <row r="57" ht="30">
      <c r="A57" s="561">
        <v>34</v>
      </c>
      <c r="B57" s="147" t="s">
        <v>300</v>
      </c>
      <c r="C57" s="566">
        <f>2022!B45</f>
        <v>9.4399999999999995</v>
      </c>
      <c r="D57" s="567">
        <f>2022!BD45</f>
        <v>32.179454803466797</v>
      </c>
      <c r="E57" s="567">
        <f>2022!BE45</f>
        <v>28</v>
      </c>
      <c r="F57" s="567">
        <f>2022!BF45</f>
        <v>28</v>
      </c>
      <c r="G57" s="566">
        <f>2022!BG45</f>
        <v>2.9293997095308488</v>
      </c>
      <c r="H57" s="566">
        <f>2022!BH45</f>
        <v>2.5489304392449537</v>
      </c>
      <c r="I57" s="566">
        <f>2022!BI45</f>
        <v>2.9661016949152543</v>
      </c>
      <c r="J57" s="531">
        <f t="shared" si="1418"/>
        <v>3.5714285714285712</v>
      </c>
      <c r="K57" s="568">
        <f>2022!BO45</f>
        <v>1</v>
      </c>
      <c r="L57" s="568"/>
      <c r="M57" s="568">
        <f>2022!BR45</f>
        <v>0</v>
      </c>
      <c r="N57" s="568">
        <f t="shared" si="1419"/>
        <v>1</v>
      </c>
      <c r="O57" s="568">
        <f>2022!BT45</f>
        <v>0</v>
      </c>
      <c r="Q57" s="568">
        <f t="shared" si="1420"/>
        <v>1</v>
      </c>
    </row>
    <row r="58" ht="75">
      <c r="A58" s="561">
        <v>35</v>
      </c>
      <c r="B58" s="582" t="s">
        <v>71</v>
      </c>
      <c r="C58" s="566">
        <f>2022!B46</f>
        <v>51.079999999999998</v>
      </c>
      <c r="D58" s="567">
        <f>2022!BD46</f>
        <v>140.22752380371094</v>
      </c>
      <c r="E58" s="567">
        <f>2022!BE46</f>
        <v>145</v>
      </c>
      <c r="F58" s="567">
        <f>2022!BF46</f>
        <v>142</v>
      </c>
      <c r="G58" s="566">
        <f>2022!BG46</f>
        <v>2.5729820881414849</v>
      </c>
      <c r="H58" s="566">
        <f>2022!BH46</f>
        <v>2.6605504587155964</v>
      </c>
      <c r="I58" s="566">
        <f>2022!BI46</f>
        <v>2.7799530148786218</v>
      </c>
      <c r="J58" s="531">
        <f t="shared" si="1418"/>
        <v>6.3380281690140841</v>
      </c>
      <c r="K58" s="568">
        <f>2022!BO46</f>
        <v>9</v>
      </c>
      <c r="L58" s="568"/>
      <c r="M58" s="568">
        <f>2022!BR46</f>
        <v>0</v>
      </c>
      <c r="N58" s="568">
        <f t="shared" si="1419"/>
        <v>9</v>
      </c>
      <c r="O58" s="568">
        <f>2022!BT46</f>
        <v>0</v>
      </c>
      <c r="Q58" s="568">
        <f t="shared" si="1420"/>
        <v>9</v>
      </c>
    </row>
    <row r="59" ht="105">
      <c r="A59" s="561">
        <v>36</v>
      </c>
      <c r="B59" s="72" t="s">
        <v>301</v>
      </c>
      <c r="C59" s="566">
        <f>2022!B47</f>
        <v>115.09999999999999</v>
      </c>
      <c r="D59" s="567">
        <f>2022!BD47</f>
        <v>282.8489990234375</v>
      </c>
      <c r="E59" s="567">
        <f>2022!BE47</f>
        <v>275</v>
      </c>
      <c r="F59" s="567">
        <f>2022!BF47</f>
        <v>234</v>
      </c>
      <c r="G59" s="566">
        <f>2022!BG47</f>
        <v>2.3570749918619791</v>
      </c>
      <c r="H59" s="566">
        <f>2022!BH47</f>
        <v>2.2916666666666665</v>
      </c>
      <c r="I59" s="566">
        <f>2022!BI47</f>
        <v>2.0330147697654213</v>
      </c>
      <c r="J59" s="531">
        <f t="shared" si="1418"/>
        <v>5.982905982905983</v>
      </c>
      <c r="K59" s="568">
        <f>2022!BO47</f>
        <v>14</v>
      </c>
      <c r="L59" s="568"/>
      <c r="M59" s="568">
        <f>2022!BR47</f>
        <v>0</v>
      </c>
      <c r="N59" s="568">
        <f t="shared" si="1419"/>
        <v>14</v>
      </c>
      <c r="O59" s="568">
        <f>2022!BT47</f>
        <v>0</v>
      </c>
      <c r="Q59" s="568">
        <f t="shared" si="1420"/>
        <v>14</v>
      </c>
    </row>
    <row r="60" ht="51.75" customHeight="1">
      <c r="A60" s="561">
        <v>37</v>
      </c>
      <c r="B60" s="582" t="s">
        <v>72</v>
      </c>
      <c r="C60" s="566">
        <f>2022!B48</f>
        <v>120.515</v>
      </c>
      <c r="D60" s="567">
        <f>2022!BD48</f>
        <v>139.39628601074219</v>
      </c>
      <c r="E60" s="567">
        <f>2022!BE48</f>
        <v>143</v>
      </c>
      <c r="F60" s="567">
        <f>2022!BF48</f>
        <v>152</v>
      </c>
      <c r="G60" s="566">
        <f>2022!BG48</f>
        <v>1.1566716733744227</v>
      </c>
      <c r="H60" s="566">
        <f>2022!BH48</f>
        <v>1.1865742913681074</v>
      </c>
      <c r="I60" s="566">
        <f>2022!BI48</f>
        <v>1.2612537858357882</v>
      </c>
      <c r="J60" s="531">
        <f t="shared" si="1418"/>
        <v>4.6052631578947363</v>
      </c>
      <c r="K60" s="568">
        <f>2022!BO48</f>
        <v>7</v>
      </c>
      <c r="L60" s="568"/>
      <c r="M60" s="568">
        <f>2022!BR48</f>
        <v>0</v>
      </c>
      <c r="N60" s="568">
        <f t="shared" si="1419"/>
        <v>7</v>
      </c>
      <c r="O60" s="568">
        <f>2022!BT48</f>
        <v>0</v>
      </c>
      <c r="Q60" s="568">
        <f t="shared" si="1420"/>
        <v>7</v>
      </c>
    </row>
    <row r="61" ht="45">
      <c r="A61" s="562">
        <v>38</v>
      </c>
      <c r="B61" s="582" t="s">
        <v>302</v>
      </c>
      <c r="C61" s="566">
        <f>2022!B49</f>
        <v>214.80000000000001</v>
      </c>
      <c r="D61" s="567">
        <f>2022!BD49</f>
        <v>145.01863098144531</v>
      </c>
      <c r="E61" s="567">
        <f>2022!BE49</f>
        <v>159</v>
      </c>
      <c r="F61" s="567">
        <f>2022!BF49</f>
        <v>125</v>
      </c>
      <c r="G61" s="566">
        <f>2022!BG49</f>
        <v>0.65648992743820966</v>
      </c>
      <c r="H61" s="566">
        <f>2022!BH49</f>
        <v>0.75534441805225649</v>
      </c>
      <c r="I61" s="566">
        <f>2022!BI49</f>
        <v>0.58193668528864062</v>
      </c>
      <c r="J61" s="531">
        <f t="shared" si="1418"/>
        <v>2.3999999999999999</v>
      </c>
      <c r="K61" s="568">
        <f>2022!BO49</f>
        <v>3</v>
      </c>
      <c r="L61" s="563"/>
      <c r="M61" s="568">
        <f>2022!BR49</f>
        <v>0</v>
      </c>
      <c r="N61" s="568">
        <f t="shared" si="1419"/>
        <v>3</v>
      </c>
      <c r="O61" s="568">
        <f>2022!BT49</f>
        <v>0</v>
      </c>
      <c r="Q61" s="568">
        <f t="shared" si="1420"/>
        <v>3</v>
      </c>
    </row>
    <row r="62" ht="15">
      <c r="A62" s="561"/>
      <c r="B62" s="122" t="s">
        <v>83</v>
      </c>
      <c r="C62" s="571"/>
      <c r="D62" s="570"/>
      <c r="E62" s="570"/>
      <c r="F62" s="570"/>
      <c r="G62" s="571"/>
      <c r="H62" s="571"/>
      <c r="I62" s="571"/>
      <c r="J62" s="531"/>
      <c r="K62" s="581"/>
      <c r="L62" s="568"/>
      <c r="M62" s="581"/>
      <c r="N62" s="568">
        <f t="shared" si="1419"/>
        <v>0</v>
      </c>
      <c r="O62" s="581"/>
      <c r="Q62" s="568">
        <f t="shared" si="1420"/>
        <v>0</v>
      </c>
    </row>
    <row r="63" ht="60">
      <c r="A63" s="561">
        <v>39</v>
      </c>
      <c r="B63" s="582" t="s">
        <v>303</v>
      </c>
      <c r="C63" s="587">
        <f>2022!B51</f>
        <v>299.10000000000002</v>
      </c>
      <c r="D63" s="567">
        <f>2022!BD51</f>
        <v>117.50949096679688</v>
      </c>
      <c r="E63" s="567">
        <f>2022!BE51</f>
        <v>166</v>
      </c>
      <c r="F63" s="567">
        <f>2022!BF51</f>
        <v>279</v>
      </c>
      <c r="G63" s="566">
        <f>2022!BG51</f>
        <v>0.39300833099263172</v>
      </c>
      <c r="H63" s="566">
        <f>2022!BH51</f>
        <v>0.55505959441937092</v>
      </c>
      <c r="I63" s="566">
        <f>2022!BI51</f>
        <v>0.93279839518555663</v>
      </c>
      <c r="J63" s="531">
        <f t="shared" si="1418"/>
        <v>2.8673835125448028</v>
      </c>
      <c r="K63" s="568">
        <f>2022!BO51</f>
        <v>8</v>
      </c>
      <c r="L63" s="568"/>
      <c r="M63" s="568">
        <f>2022!BR51</f>
        <v>0</v>
      </c>
      <c r="N63" s="568">
        <f t="shared" si="1419"/>
        <v>8</v>
      </c>
      <c r="O63" s="568">
        <f>2022!BT51</f>
        <v>0</v>
      </c>
      <c r="Q63" s="568">
        <f t="shared" si="1420"/>
        <v>8</v>
      </c>
    </row>
    <row r="64" ht="30">
      <c r="A64" s="561">
        <v>40</v>
      </c>
      <c r="B64" s="582" t="s">
        <v>87</v>
      </c>
      <c r="C64" s="566">
        <f>2022!B52</f>
        <v>1577</v>
      </c>
      <c r="D64" s="567">
        <f>2022!BD52</f>
        <v>851.9755859375</v>
      </c>
      <c r="E64" s="567">
        <f>2022!BE52</f>
        <v>853</v>
      </c>
      <c r="F64" s="567">
        <f>2022!BF52</f>
        <v>429</v>
      </c>
      <c r="G64" s="566">
        <f>2022!BG52</f>
        <v>0.5402611348126235</v>
      </c>
      <c r="H64" s="566">
        <f>2022!BH52</f>
        <v>0.54091074392473826</v>
      </c>
      <c r="I64" s="566">
        <f>2022!BI52</f>
        <v>0.27203551046290425</v>
      </c>
      <c r="J64" s="531">
        <f t="shared" si="1418"/>
        <v>2.7972027972027971</v>
      </c>
      <c r="K64" s="568">
        <f>2022!BO52</f>
        <v>12</v>
      </c>
      <c r="L64" s="568"/>
      <c r="M64" s="568">
        <f>2022!BR52</f>
        <v>0</v>
      </c>
      <c r="N64" s="568">
        <f t="shared" si="1419"/>
        <v>8</v>
      </c>
      <c r="O64" s="568">
        <f>2022!BT52</f>
        <v>4</v>
      </c>
      <c r="Q64" s="568">
        <f t="shared" si="1420"/>
        <v>8</v>
      </c>
    </row>
    <row r="65" ht="63">
      <c r="A65" s="561">
        <v>41</v>
      </c>
      <c r="B65" s="582" t="s">
        <v>304</v>
      </c>
      <c r="C65" s="566">
        <f>2022!B53</f>
        <v>585.35000000000002</v>
      </c>
      <c r="D65" s="567">
        <f>2022!BD53</f>
        <v>610.05377197265625</v>
      </c>
      <c r="E65" s="567">
        <f>2022!BE53</f>
        <v>683</v>
      </c>
      <c r="F65" s="567">
        <f>2022!BF53</f>
        <v>673</v>
      </c>
      <c r="G65" s="566">
        <f>2022!BG53</f>
        <v>1.0340069866783856</v>
      </c>
      <c r="H65" s="566">
        <f>2022!BH53</f>
        <v>1.1604989049159675</v>
      </c>
      <c r="I65" s="566">
        <f>2022!BI53</f>
        <v>1.149739472110703</v>
      </c>
      <c r="J65" s="531">
        <f t="shared" si="1418"/>
        <v>4.9034175334323926</v>
      </c>
      <c r="K65" s="568">
        <f>2022!BO53</f>
        <v>33</v>
      </c>
      <c r="L65" s="568"/>
      <c r="M65" s="568">
        <f>2022!BR53</f>
        <v>0</v>
      </c>
      <c r="N65" s="568">
        <f t="shared" si="1419"/>
        <v>33</v>
      </c>
      <c r="O65" s="568">
        <f>2022!BT53</f>
        <v>0</v>
      </c>
      <c r="Q65" s="568">
        <f t="shared" si="1420"/>
        <v>33</v>
      </c>
    </row>
    <row r="66" ht="47.25" customHeight="1">
      <c r="A66" s="561">
        <v>42</v>
      </c>
      <c r="B66" s="572" t="s">
        <v>305</v>
      </c>
      <c r="C66" s="566">
        <f>2022!B54</f>
        <v>399</v>
      </c>
      <c r="D66" s="567">
        <f>2022!BD54</f>
        <v>299.70632934570313</v>
      </c>
      <c r="E66" s="567">
        <f>2022!BE54</f>
        <v>324</v>
      </c>
      <c r="F66" s="567">
        <f>2022!BF54</f>
        <v>349</v>
      </c>
      <c r="G66" s="566">
        <f>2022!BG54</f>
        <v>0.75120016148760749</v>
      </c>
      <c r="H66" s="566">
        <f>2022!BH54</f>
        <v>0.81209113218707629</v>
      </c>
      <c r="I66" s="566">
        <f>2022!BI54</f>
        <v>0.87468671679197996</v>
      </c>
      <c r="J66" s="531">
        <f t="shared" si="1418"/>
        <v>2.8653295128939829</v>
      </c>
      <c r="K66" s="568">
        <f>2022!BO54</f>
        <v>10</v>
      </c>
      <c r="L66" s="568"/>
      <c r="M66" s="568">
        <f>2022!BR54</f>
        <v>0</v>
      </c>
      <c r="N66" s="568">
        <f t="shared" si="1419"/>
        <v>10</v>
      </c>
      <c r="O66" s="568">
        <f>2022!BT54</f>
        <v>0</v>
      </c>
      <c r="Q66" s="568">
        <f t="shared" si="1420"/>
        <v>10</v>
      </c>
    </row>
    <row r="67" ht="31.5">
      <c r="A67" s="562">
        <v>43</v>
      </c>
      <c r="B67" s="580" t="s">
        <v>293</v>
      </c>
      <c r="C67" s="566">
        <f>2022!B55</f>
        <v>0</v>
      </c>
      <c r="D67" s="567">
        <f>2022!BD55</f>
        <v>0</v>
      </c>
      <c r="E67" s="567">
        <f>2022!BE55</f>
        <v>0</v>
      </c>
      <c r="F67" s="567">
        <f>2022!BF55</f>
        <v>0</v>
      </c>
      <c r="G67" s="566">
        <f>2022!BG55</f>
        <v>0</v>
      </c>
      <c r="H67" s="566">
        <f>2022!BH55</f>
        <v>0</v>
      </c>
      <c r="I67" s="566">
        <f>2022!BI55</f>
        <v>0</v>
      </c>
      <c r="J67" s="531">
        <f t="shared" si="1418"/>
        <v>0</v>
      </c>
      <c r="K67" s="568">
        <f>2022!BO55</f>
        <v>0</v>
      </c>
      <c r="L67" s="563"/>
      <c r="M67" s="568">
        <f>2022!BR55</f>
        <v>0</v>
      </c>
      <c r="N67" s="568">
        <f t="shared" si="1419"/>
        <v>0</v>
      </c>
      <c r="O67" s="568">
        <f>2022!BT55</f>
        <v>0</v>
      </c>
      <c r="P67" s="563"/>
      <c r="Q67" s="568">
        <f t="shared" si="1420"/>
        <v>0</v>
      </c>
    </row>
    <row r="68" ht="15.75">
      <c r="A68" s="561"/>
      <c r="B68" s="122" t="s">
        <v>88</v>
      </c>
      <c r="C68" s="571"/>
      <c r="D68" s="570"/>
      <c r="E68" s="570"/>
      <c r="F68" s="570"/>
      <c r="G68" s="571"/>
      <c r="H68" s="571"/>
      <c r="I68" s="571"/>
      <c r="J68" s="531"/>
      <c r="K68" s="581"/>
      <c r="L68" s="568"/>
      <c r="M68" s="581"/>
      <c r="N68" s="568">
        <f t="shared" si="1419"/>
        <v>0</v>
      </c>
      <c r="O68" s="581"/>
      <c r="Q68" s="568">
        <f t="shared" si="1420"/>
        <v>0</v>
      </c>
    </row>
    <row r="69" ht="31.5">
      <c r="A69" s="561">
        <v>44</v>
      </c>
      <c r="B69" s="153" t="s">
        <v>413</v>
      </c>
      <c r="C69" s="566">
        <f>2022!B57</f>
        <v>1064.22</v>
      </c>
      <c r="D69" s="575">
        <f>2022!BD57</f>
        <v>5622.22998046875</v>
      </c>
      <c r="E69" s="575">
        <f>2022!BE57</f>
        <v>9613</v>
      </c>
      <c r="F69" s="567">
        <f>2022!BF57</f>
        <v>1353</v>
      </c>
      <c r="G69" s="576">
        <f>2022!BG57</f>
        <v>0.87631007070405265</v>
      </c>
      <c r="H69" s="576">
        <f>2022!BH57</f>
        <v>1.1887125518627855</v>
      </c>
      <c r="I69" s="566">
        <f>2022!BI57</f>
        <v>1.2713536674747703</v>
      </c>
      <c r="J69" s="531">
        <f t="shared" si="1418"/>
        <v>3.9911308203991127</v>
      </c>
      <c r="K69" s="568">
        <f>2022!BO57</f>
        <v>54</v>
      </c>
      <c r="L69" s="568"/>
      <c r="M69" s="568">
        <f>2022!BR57</f>
        <v>5</v>
      </c>
      <c r="N69" s="568">
        <f t="shared" si="1419"/>
        <v>35</v>
      </c>
      <c r="O69" s="568">
        <f>2022!BT57</f>
        <v>14</v>
      </c>
      <c r="Q69" s="568">
        <f t="shared" si="1420"/>
        <v>35</v>
      </c>
    </row>
    <row r="70" ht="31.5">
      <c r="A70" s="561">
        <v>45</v>
      </c>
      <c r="B70" s="153" t="s">
        <v>414</v>
      </c>
      <c r="C70" s="566">
        <f>2022!B58</f>
        <v>2277.5900000000001</v>
      </c>
      <c r="D70" s="585"/>
      <c r="E70" s="585"/>
      <c r="F70" s="567">
        <f>2022!BF58</f>
        <v>3119</v>
      </c>
      <c r="G70" s="586"/>
      <c r="H70" s="586"/>
      <c r="I70" s="566">
        <f>2022!BI58</f>
        <v>1.3694299676412347</v>
      </c>
      <c r="J70" s="531">
        <f t="shared" si="1418"/>
        <v>3.9756332157742866</v>
      </c>
      <c r="K70" s="568">
        <f>2022!BO58</f>
        <v>124</v>
      </c>
      <c r="L70" s="568"/>
      <c r="M70" s="568">
        <f>2022!BR58</f>
        <v>15</v>
      </c>
      <c r="N70" s="568">
        <f t="shared" si="1419"/>
        <v>78</v>
      </c>
      <c r="O70" s="568">
        <f>2022!BT58</f>
        <v>31</v>
      </c>
      <c r="Q70" s="568">
        <f t="shared" si="1420"/>
        <v>78</v>
      </c>
    </row>
    <row r="71" ht="31.5">
      <c r="A71" s="561">
        <v>46</v>
      </c>
      <c r="B71" s="154" t="s">
        <v>415</v>
      </c>
      <c r="C71" s="587">
        <f>2022!B59</f>
        <v>6270.6800000000003</v>
      </c>
      <c r="D71" s="577"/>
      <c r="E71" s="577"/>
      <c r="F71" s="567">
        <f>2022!BF59</f>
        <v>8003</v>
      </c>
      <c r="G71" s="578"/>
      <c r="H71" s="578"/>
      <c r="I71" s="566">
        <f>2022!BI59</f>
        <v>1.2762571204398885</v>
      </c>
      <c r="J71" s="531">
        <f t="shared" si="1418"/>
        <v>1.9992502811445707</v>
      </c>
      <c r="K71" s="568">
        <f>2022!BO59</f>
        <v>160</v>
      </c>
      <c r="L71" s="568"/>
      <c r="M71" s="568">
        <f>2022!BR59</f>
        <v>10</v>
      </c>
      <c r="N71" s="568">
        <f t="shared" si="1419"/>
        <v>70</v>
      </c>
      <c r="O71" s="568">
        <f>2022!BT59</f>
        <v>80</v>
      </c>
      <c r="Q71" s="568">
        <f t="shared" si="1420"/>
        <v>70</v>
      </c>
    </row>
    <row r="72" ht="47.25" customHeight="1">
      <c r="A72" s="561">
        <v>47</v>
      </c>
      <c r="B72" s="582" t="s">
        <v>89</v>
      </c>
      <c r="C72" s="566">
        <f>2022!B60</f>
        <v>644</v>
      </c>
      <c r="D72" s="567">
        <f>2022!BD60</f>
        <v>346.44949340820313</v>
      </c>
      <c r="E72" s="567">
        <f>2022!BE60</f>
        <v>528</v>
      </c>
      <c r="F72" s="567">
        <f>2022!BF60</f>
        <v>432</v>
      </c>
      <c r="G72" s="566">
        <f>2022!BG60</f>
        <v>0.53796505187609178</v>
      </c>
      <c r="H72" s="566">
        <f>2022!BH60</f>
        <v>0.81987577639751552</v>
      </c>
      <c r="I72" s="566">
        <f>2022!BI60</f>
        <v>0.67080745341614911</v>
      </c>
      <c r="J72" s="531">
        <f t="shared" si="1418"/>
        <v>1.1574074074074074</v>
      </c>
      <c r="K72" s="568">
        <f>2022!BO60</f>
        <v>5</v>
      </c>
      <c r="L72" s="568"/>
      <c r="M72" s="568">
        <f>2022!BR60</f>
        <v>0</v>
      </c>
      <c r="N72" s="568">
        <f t="shared" si="1419"/>
        <v>5</v>
      </c>
      <c r="O72" s="568">
        <f>2022!BT60</f>
        <v>0</v>
      </c>
      <c r="Q72" s="568">
        <f t="shared" si="1420"/>
        <v>5</v>
      </c>
    </row>
    <row r="73" ht="47.25" customHeight="1">
      <c r="A73" s="561">
        <v>48</v>
      </c>
      <c r="B73" s="152" t="s">
        <v>416</v>
      </c>
      <c r="C73" s="566">
        <f>2022!B61</f>
        <v>21.48</v>
      </c>
      <c r="D73" s="575">
        <f>2022!BD61</f>
        <v>1798.379638671875</v>
      </c>
      <c r="E73" s="575">
        <f>2022!BE61</f>
        <v>1995</v>
      </c>
      <c r="F73" s="567">
        <f>2022!BF61</f>
        <v>24</v>
      </c>
      <c r="G73" s="576">
        <f>2022!BG61</f>
        <v>1.2147930349998932</v>
      </c>
      <c r="H73" s="576">
        <f>2022!BH61</f>
        <v>1.347608732166574</v>
      </c>
      <c r="I73" s="566">
        <f>2022!BI61</f>
        <v>1.1173184357541899</v>
      </c>
      <c r="J73" s="531">
        <f t="shared" si="1418"/>
        <v>4.1666666666666661</v>
      </c>
      <c r="K73" s="568">
        <f>2022!BO61</f>
        <v>1</v>
      </c>
      <c r="L73" s="568"/>
      <c r="M73" s="568">
        <f>2022!BR61</f>
        <v>0</v>
      </c>
      <c r="N73" s="568">
        <f t="shared" si="1419"/>
        <v>1</v>
      </c>
      <c r="O73" s="568">
        <f>2022!BT61</f>
        <v>0</v>
      </c>
      <c r="Q73" s="568">
        <f t="shared" si="1420"/>
        <v>1</v>
      </c>
    </row>
    <row r="74" ht="47.25" customHeight="1">
      <c r="A74" s="561">
        <v>49</v>
      </c>
      <c r="B74" s="152" t="s">
        <v>417</v>
      </c>
      <c r="C74" s="566">
        <f>2022!B62</f>
        <v>75.909999999999997</v>
      </c>
      <c r="D74" s="585"/>
      <c r="E74" s="585"/>
      <c r="F74" s="567">
        <f>2022!BF62</f>
        <v>69</v>
      </c>
      <c r="G74" s="586"/>
      <c r="H74" s="586"/>
      <c r="I74" s="566">
        <f>2022!BI62</f>
        <v>0.90897115004610729</v>
      </c>
      <c r="J74" s="531">
        <f t="shared" si="1418"/>
        <v>2.8985507246376812</v>
      </c>
      <c r="K74" s="568">
        <f>2022!BO62</f>
        <v>2</v>
      </c>
      <c r="L74" s="568"/>
      <c r="M74" s="568">
        <f>2022!BR62</f>
        <v>0</v>
      </c>
      <c r="N74" s="568">
        <f t="shared" si="1419"/>
        <v>2</v>
      </c>
      <c r="O74" s="568">
        <f>2022!BT62</f>
        <v>0</v>
      </c>
      <c r="Q74" s="568">
        <f t="shared" si="1420"/>
        <v>2</v>
      </c>
    </row>
    <row r="75" ht="47.25" customHeight="1">
      <c r="A75" s="561">
        <v>50</v>
      </c>
      <c r="B75" s="152" t="s">
        <v>418</v>
      </c>
      <c r="C75" s="566">
        <f>2022!B63</f>
        <v>40.039999999999999</v>
      </c>
      <c r="D75" s="585"/>
      <c r="E75" s="585"/>
      <c r="F75" s="567">
        <f>2022!BF63</f>
        <v>31</v>
      </c>
      <c r="G75" s="586"/>
      <c r="H75" s="586"/>
      <c r="I75" s="566">
        <f>2022!BI63</f>
        <v>0.77422577422577421</v>
      </c>
      <c r="J75" s="531">
        <f t="shared" si="1418"/>
        <v>0</v>
      </c>
      <c r="K75" s="568">
        <f>2022!BO63</f>
        <v>0</v>
      </c>
      <c r="L75" s="568"/>
      <c r="M75" s="568">
        <f>2022!BR63</f>
        <v>0</v>
      </c>
      <c r="N75" s="568">
        <f t="shared" si="1419"/>
        <v>0</v>
      </c>
      <c r="O75" s="568">
        <f>2022!BT63</f>
        <v>0</v>
      </c>
      <c r="Q75" s="568">
        <f t="shared" si="1420"/>
        <v>0</v>
      </c>
    </row>
    <row r="76" ht="47.25" customHeight="1">
      <c r="A76" s="561">
        <v>51</v>
      </c>
      <c r="B76" s="152" t="s">
        <v>419</v>
      </c>
      <c r="C76" s="566">
        <f>2022!B64</f>
        <v>15.119999999999999</v>
      </c>
      <c r="D76" s="585"/>
      <c r="E76" s="585"/>
      <c r="F76" s="567">
        <f>2022!BF64</f>
        <v>23</v>
      </c>
      <c r="G76" s="586"/>
      <c r="H76" s="586"/>
      <c r="I76" s="566">
        <f>2022!BI64</f>
        <v>1.5211640211640212</v>
      </c>
      <c r="J76" s="531">
        <f t="shared" si="1418"/>
        <v>4.3478260869565215</v>
      </c>
      <c r="K76" s="568">
        <f>2022!BO64</f>
        <v>1</v>
      </c>
      <c r="L76" s="568"/>
      <c r="M76" s="568">
        <f>2022!BR64</f>
        <v>0</v>
      </c>
      <c r="N76" s="568">
        <f t="shared" si="1419"/>
        <v>1</v>
      </c>
      <c r="O76" s="568">
        <f>2022!BT64</f>
        <v>0</v>
      </c>
      <c r="Q76" s="568">
        <f t="shared" si="1420"/>
        <v>1</v>
      </c>
    </row>
    <row r="77" ht="47.25" customHeight="1">
      <c r="A77" s="561">
        <v>52</v>
      </c>
      <c r="B77" s="152" t="s">
        <v>420</v>
      </c>
      <c r="C77" s="566">
        <f>2022!B65</f>
        <v>38.659999999999997</v>
      </c>
      <c r="D77" s="585"/>
      <c r="E77" s="585"/>
      <c r="F77" s="567">
        <f>2022!BF65</f>
        <v>36</v>
      </c>
      <c r="G77" s="586"/>
      <c r="H77" s="586"/>
      <c r="I77" s="566">
        <f>2022!BI65</f>
        <v>0.93119503362648737</v>
      </c>
      <c r="J77" s="531">
        <f t="shared" si="1418"/>
        <v>2.7777777777777777</v>
      </c>
      <c r="K77" s="568">
        <f>2022!BO65</f>
        <v>1</v>
      </c>
      <c r="L77" s="568"/>
      <c r="M77" s="568">
        <f>2022!BR65</f>
        <v>0</v>
      </c>
      <c r="N77" s="568">
        <f t="shared" si="1419"/>
        <v>1</v>
      </c>
      <c r="O77" s="568">
        <f>2022!BT65</f>
        <v>0</v>
      </c>
      <c r="Q77" s="568">
        <f t="shared" si="1420"/>
        <v>1</v>
      </c>
    </row>
    <row r="78" ht="47.25" customHeight="1">
      <c r="A78" s="561">
        <v>53</v>
      </c>
      <c r="B78" s="152" t="s">
        <v>421</v>
      </c>
      <c r="C78" s="566">
        <f>2022!B66</f>
        <v>19.219999999999999</v>
      </c>
      <c r="D78" s="585"/>
      <c r="E78" s="585"/>
      <c r="F78" s="567">
        <f>2022!BF66</f>
        <v>14</v>
      </c>
      <c r="G78" s="586"/>
      <c r="H78" s="586"/>
      <c r="I78" s="566">
        <f>2022!BI66</f>
        <v>0.72840790842872016</v>
      </c>
      <c r="J78" s="531">
        <f t="shared" si="1418"/>
        <v>0</v>
      </c>
      <c r="K78" s="568">
        <f>2022!BO66</f>
        <v>0</v>
      </c>
      <c r="L78" s="568"/>
      <c r="M78" s="568">
        <f>2022!BR66</f>
        <v>0</v>
      </c>
      <c r="N78" s="568">
        <f t="shared" si="1419"/>
        <v>0</v>
      </c>
      <c r="O78" s="568">
        <f>2022!BT66</f>
        <v>0</v>
      </c>
      <c r="Q78" s="568">
        <f t="shared" si="1420"/>
        <v>0</v>
      </c>
    </row>
    <row r="79" ht="61.5" customHeight="1">
      <c r="A79" s="561">
        <v>54</v>
      </c>
      <c r="B79" s="152" t="s">
        <v>422</v>
      </c>
      <c r="C79" s="566">
        <f>2022!B67</f>
        <v>64.239999999999995</v>
      </c>
      <c r="D79" s="585"/>
      <c r="E79" s="585"/>
      <c r="F79" s="567">
        <f>2022!BF67</f>
        <v>57</v>
      </c>
      <c r="G79" s="586"/>
      <c r="H79" s="586"/>
      <c r="I79" s="566">
        <f>2022!BI67</f>
        <v>0.88729763387297644</v>
      </c>
      <c r="J79" s="531">
        <f t="shared" si="1418"/>
        <v>1.7543859649122806</v>
      </c>
      <c r="K79" s="568">
        <f>2022!BO67</f>
        <v>1</v>
      </c>
      <c r="L79" s="568"/>
      <c r="M79" s="568">
        <f>2022!BR67</f>
        <v>0</v>
      </c>
      <c r="N79" s="568">
        <f t="shared" si="1419"/>
        <v>1</v>
      </c>
      <c r="O79" s="568">
        <f>2022!BT67</f>
        <v>0</v>
      </c>
      <c r="Q79" s="568">
        <f t="shared" si="1420"/>
        <v>1</v>
      </c>
    </row>
    <row r="80" ht="53.25" customHeight="1">
      <c r="A80" s="561">
        <v>55</v>
      </c>
      <c r="B80" s="152" t="s">
        <v>423</v>
      </c>
      <c r="C80" s="566">
        <f>2022!B68</f>
        <v>100.11</v>
      </c>
      <c r="D80" s="585"/>
      <c r="E80" s="585"/>
      <c r="F80" s="567">
        <f>2022!BF68</f>
        <v>88</v>
      </c>
      <c r="G80" s="586"/>
      <c r="H80" s="586"/>
      <c r="I80" s="566">
        <f>2022!BI68</f>
        <v>0.87903306363000699</v>
      </c>
      <c r="J80" s="531">
        <f t="shared" si="1418"/>
        <v>2.2727272727272729</v>
      </c>
      <c r="K80" s="568">
        <f>2022!BO68</f>
        <v>2</v>
      </c>
      <c r="L80" s="568"/>
      <c r="M80" s="568">
        <f>2022!BR68</f>
        <v>0</v>
      </c>
      <c r="N80" s="568">
        <f t="shared" si="1419"/>
        <v>2</v>
      </c>
      <c r="O80" s="568">
        <f>2022!BT68</f>
        <v>0</v>
      </c>
      <c r="Q80" s="568">
        <f t="shared" si="1420"/>
        <v>2</v>
      </c>
    </row>
    <row r="81" ht="53.25" customHeight="1">
      <c r="A81" s="561">
        <v>56</v>
      </c>
      <c r="B81" s="152" t="s">
        <v>424</v>
      </c>
      <c r="C81" s="566">
        <f>2022!B69</f>
        <v>100.23</v>
      </c>
      <c r="D81" s="585"/>
      <c r="E81" s="585"/>
      <c r="F81" s="567">
        <f>2022!BF69</f>
        <v>82</v>
      </c>
      <c r="G81" s="586"/>
      <c r="H81" s="586"/>
      <c r="I81" s="566">
        <f>2022!BI69</f>
        <v>0.81811832784595429</v>
      </c>
      <c r="J81" s="531">
        <f t="shared" ref="J81:J101" si="1421">IF(K81&gt;0,K81/F81*100,0)</f>
        <v>2.4390243902439024</v>
      </c>
      <c r="K81" s="568">
        <f>2022!BO69</f>
        <v>2</v>
      </c>
      <c r="L81" s="568"/>
      <c r="M81" s="568">
        <f>2022!BR69</f>
        <v>0</v>
      </c>
      <c r="N81" s="568">
        <f t="shared" ref="N81:N101" si="1422">K81-M81-O81</f>
        <v>2</v>
      </c>
      <c r="O81" s="568">
        <f>2022!BT69</f>
        <v>0</v>
      </c>
      <c r="Q81" s="568">
        <f t="shared" ref="Q81:Q144" si="1423">K81-M81-O81</f>
        <v>2</v>
      </c>
    </row>
    <row r="82" ht="62.25" customHeight="1">
      <c r="A82" s="561">
        <v>57</v>
      </c>
      <c r="B82" s="152" t="s">
        <v>425</v>
      </c>
      <c r="C82" s="566">
        <f>2022!B70</f>
        <v>285.87</v>
      </c>
      <c r="D82" s="585"/>
      <c r="E82" s="585"/>
      <c r="F82" s="567">
        <f>2022!BF70</f>
        <v>271</v>
      </c>
      <c r="G82" s="586"/>
      <c r="H82" s="586"/>
      <c r="I82" s="566">
        <f>2022!BI70</f>
        <v>0.94798334907475423</v>
      </c>
      <c r="J82" s="531">
        <f t="shared" si="1421"/>
        <v>0.73800738007380073</v>
      </c>
      <c r="K82" s="568">
        <f>2022!BO70</f>
        <v>2</v>
      </c>
      <c r="L82" s="568"/>
      <c r="M82" s="568">
        <f>2022!BR70</f>
        <v>0</v>
      </c>
      <c r="N82" s="568">
        <f t="shared" si="1422"/>
        <v>2</v>
      </c>
      <c r="O82" s="568">
        <f>2022!BT70</f>
        <v>0</v>
      </c>
      <c r="Q82" s="568">
        <f t="shared" si="1423"/>
        <v>2</v>
      </c>
    </row>
    <row r="83" ht="65.25" customHeight="1">
      <c r="A83" s="561">
        <v>58</v>
      </c>
      <c r="B83" s="152" t="s">
        <v>426</v>
      </c>
      <c r="C83" s="566">
        <f>2022!B71</f>
        <v>75.650000000000006</v>
      </c>
      <c r="D83" s="585"/>
      <c r="E83" s="585"/>
      <c r="F83" s="567">
        <f>2022!BF71</f>
        <v>57</v>
      </c>
      <c r="G83" s="586"/>
      <c r="H83" s="586"/>
      <c r="I83" s="566">
        <f>2022!BI71</f>
        <v>0.75346992729676132</v>
      </c>
      <c r="J83" s="531">
        <f t="shared" si="1421"/>
        <v>1.7543859649122806</v>
      </c>
      <c r="K83" s="568">
        <f>2022!BO71</f>
        <v>1</v>
      </c>
      <c r="L83" s="568"/>
      <c r="M83" s="568">
        <f>2022!BR71</f>
        <v>0</v>
      </c>
      <c r="N83" s="568">
        <f t="shared" si="1422"/>
        <v>1</v>
      </c>
      <c r="O83" s="568">
        <f>2022!BT71</f>
        <v>0</v>
      </c>
      <c r="Q83" s="568">
        <f t="shared" si="1423"/>
        <v>1</v>
      </c>
    </row>
    <row r="84" ht="47.25" customHeight="1">
      <c r="A84" s="561">
        <v>59</v>
      </c>
      <c r="B84" s="152" t="s">
        <v>427</v>
      </c>
      <c r="C84" s="566">
        <f>2022!B72</f>
        <v>35.140000000000001</v>
      </c>
      <c r="D84" s="585"/>
      <c r="E84" s="585"/>
      <c r="F84" s="567">
        <f>2022!BF72</f>
        <v>39</v>
      </c>
      <c r="G84" s="586"/>
      <c r="H84" s="586"/>
      <c r="I84" s="566">
        <f>2022!BI72</f>
        <v>1.109846328969835</v>
      </c>
      <c r="J84" s="531">
        <f t="shared" si="1421"/>
        <v>2.5641025641025639</v>
      </c>
      <c r="K84" s="568">
        <f>2022!BO72</f>
        <v>1</v>
      </c>
      <c r="L84" s="568"/>
      <c r="M84" s="568">
        <f>2022!BR72</f>
        <v>0</v>
      </c>
      <c r="N84" s="568">
        <f t="shared" si="1422"/>
        <v>1</v>
      </c>
      <c r="O84" s="568">
        <f>2022!BT72</f>
        <v>0</v>
      </c>
      <c r="Q84" s="568">
        <f t="shared" si="1423"/>
        <v>1</v>
      </c>
    </row>
    <row r="85" ht="47.25" customHeight="1">
      <c r="A85" s="561">
        <v>60</v>
      </c>
      <c r="B85" s="152" t="s">
        <v>428</v>
      </c>
      <c r="C85" s="566">
        <f>2022!B73</f>
        <v>9.9299999999999997</v>
      </c>
      <c r="D85" s="585"/>
      <c r="E85" s="585"/>
      <c r="F85" s="567">
        <f>2022!BF73</f>
        <v>11</v>
      </c>
      <c r="G85" s="586"/>
      <c r="H85" s="586"/>
      <c r="I85" s="566">
        <f>2022!BI73</f>
        <v>1.107754279959718</v>
      </c>
      <c r="J85" s="531">
        <f t="shared" si="1421"/>
        <v>0</v>
      </c>
      <c r="K85" s="568">
        <f>2022!BO73</f>
        <v>0</v>
      </c>
      <c r="L85" s="568"/>
      <c r="M85" s="568">
        <f>2022!BR73</f>
        <v>0</v>
      </c>
      <c r="N85" s="568">
        <f t="shared" si="1422"/>
        <v>0</v>
      </c>
      <c r="O85" s="568">
        <f>2022!BT73</f>
        <v>0</v>
      </c>
      <c r="Q85" s="568">
        <f t="shared" si="1423"/>
        <v>0</v>
      </c>
    </row>
    <row r="86" ht="66.75" customHeight="1">
      <c r="A86" s="561">
        <v>61</v>
      </c>
      <c r="B86" s="152" t="s">
        <v>429</v>
      </c>
      <c r="C86" s="566">
        <f>2022!B74</f>
        <v>891.48000000000002</v>
      </c>
      <c r="D86" s="577"/>
      <c r="E86" s="577"/>
      <c r="F86" s="567">
        <f>2022!BF74</f>
        <v>952</v>
      </c>
      <c r="G86" s="578"/>
      <c r="H86" s="578"/>
      <c r="I86" s="566">
        <f>2022!BI74</f>
        <v>1.0678871090770403</v>
      </c>
      <c r="J86" s="531">
        <f t="shared" si="1421"/>
        <v>4.9369747899159666</v>
      </c>
      <c r="K86" s="568">
        <f>2022!BO74</f>
        <v>47</v>
      </c>
      <c r="L86" s="568"/>
      <c r="M86" s="568">
        <f>2022!BR74</f>
        <v>0</v>
      </c>
      <c r="N86" s="568">
        <f t="shared" si="1422"/>
        <v>47</v>
      </c>
      <c r="O86" s="568">
        <f>2022!BT74</f>
        <v>0</v>
      </c>
      <c r="Q86" s="568">
        <f t="shared" si="1423"/>
        <v>47</v>
      </c>
    </row>
    <row r="87" ht="63">
      <c r="A87" s="561">
        <v>62</v>
      </c>
      <c r="B87" s="582" t="s">
        <v>90</v>
      </c>
      <c r="C87" s="587">
        <f>2022!B75</f>
        <v>1406</v>
      </c>
      <c r="D87" s="567">
        <f>2022!BD75</f>
        <v>944.9521484375</v>
      </c>
      <c r="E87" s="567">
        <f>2022!BE75</f>
        <v>378</v>
      </c>
      <c r="F87" s="567">
        <f>2022!BF75</f>
        <v>882</v>
      </c>
      <c r="G87" s="566">
        <f>2022!BG75</f>
        <v>0.67208545408072551</v>
      </c>
      <c r="H87" s="566">
        <f>2022!BH75</f>
        <v>0.26884779516358465</v>
      </c>
      <c r="I87" s="566">
        <f>2022!BI75</f>
        <v>0.62731152204836416</v>
      </c>
      <c r="J87" s="531">
        <f t="shared" si="1421"/>
        <v>2.947845804988662</v>
      </c>
      <c r="K87" s="568">
        <f>2022!BO75</f>
        <v>26</v>
      </c>
      <c r="L87" s="568"/>
      <c r="M87" s="568">
        <f>2022!BR75</f>
        <v>0</v>
      </c>
      <c r="N87" s="568">
        <f t="shared" si="1422"/>
        <v>26</v>
      </c>
      <c r="O87" s="568">
        <f>2022!BT75</f>
        <v>0</v>
      </c>
      <c r="Q87" s="568">
        <f t="shared" si="1423"/>
        <v>26</v>
      </c>
    </row>
    <row r="88" ht="31.5">
      <c r="A88" s="561">
        <v>63</v>
      </c>
      <c r="B88" s="588" t="s">
        <v>293</v>
      </c>
      <c r="C88" s="587">
        <f>2022!B76</f>
        <v>0</v>
      </c>
      <c r="D88" s="567">
        <f>2022!BD76</f>
        <v>0</v>
      </c>
      <c r="E88" s="567">
        <f>2022!BE76</f>
        <v>0</v>
      </c>
      <c r="F88" s="567">
        <f>2022!BF76</f>
        <v>0</v>
      </c>
      <c r="G88" s="566">
        <f>2022!BG76</f>
        <v>0</v>
      </c>
      <c r="H88" s="566">
        <f>2022!BH76</f>
        <v>0</v>
      </c>
      <c r="I88" s="566">
        <f>2022!BI76</f>
        <v>0</v>
      </c>
      <c r="J88" s="531">
        <v>0</v>
      </c>
      <c r="K88" s="568">
        <f>2022!BO76</f>
        <v>13</v>
      </c>
      <c r="L88" s="568"/>
      <c r="M88" s="568">
        <f>2022!BR76</f>
        <v>0</v>
      </c>
      <c r="N88" s="568">
        <f t="shared" si="1422"/>
        <v>13</v>
      </c>
      <c r="O88" s="568">
        <f>2022!BT76</f>
        <v>0</v>
      </c>
      <c r="Q88" s="568">
        <f t="shared" si="1423"/>
        <v>13</v>
      </c>
    </row>
    <row r="89" ht="31.5">
      <c r="A89" s="561">
        <v>64</v>
      </c>
      <c r="B89" s="588" t="s">
        <v>293</v>
      </c>
      <c r="C89" s="587">
        <f>2022!B77</f>
        <v>0</v>
      </c>
      <c r="D89" s="567">
        <f>2022!BD77</f>
        <v>0</v>
      </c>
      <c r="E89" s="567">
        <f>2022!BE77</f>
        <v>0</v>
      </c>
      <c r="F89" s="567">
        <f>2022!BF77</f>
        <v>0</v>
      </c>
      <c r="G89" s="566">
        <f>2022!BG77</f>
        <v>0</v>
      </c>
      <c r="H89" s="566">
        <f>2022!BH77</f>
        <v>0</v>
      </c>
      <c r="I89" s="566">
        <f>2022!BI77</f>
        <v>0</v>
      </c>
      <c r="J89" s="531">
        <v>0</v>
      </c>
      <c r="K89" s="568">
        <f>2022!BO77</f>
        <v>31</v>
      </c>
      <c r="L89" s="568"/>
      <c r="M89" s="568">
        <f>2022!BR77</f>
        <v>0</v>
      </c>
      <c r="N89" s="568">
        <f t="shared" si="1422"/>
        <v>31</v>
      </c>
      <c r="O89" s="568">
        <f>2022!BT77</f>
        <v>0</v>
      </c>
      <c r="Q89" s="568">
        <f t="shared" si="1423"/>
        <v>31</v>
      </c>
    </row>
    <row r="90" ht="31.5">
      <c r="A90" s="561">
        <v>65</v>
      </c>
      <c r="B90" s="588" t="s">
        <v>293</v>
      </c>
      <c r="C90" s="587">
        <f>2022!B78</f>
        <v>0</v>
      </c>
      <c r="D90" s="567">
        <f>2022!BD78</f>
        <v>0</v>
      </c>
      <c r="E90" s="567">
        <f>2022!BE78</f>
        <v>0</v>
      </c>
      <c r="F90" s="567">
        <f>2022!BF78</f>
        <v>0</v>
      </c>
      <c r="G90" s="566">
        <f>2022!BG78</f>
        <v>0</v>
      </c>
      <c r="H90" s="566">
        <f>2022!BH78</f>
        <v>0</v>
      </c>
      <c r="I90" s="566">
        <f>2022!BI78</f>
        <v>0</v>
      </c>
      <c r="J90" s="531">
        <v>0</v>
      </c>
      <c r="K90" s="568">
        <f>2022!BO78</f>
        <v>240</v>
      </c>
      <c r="L90" s="568"/>
      <c r="M90" s="568">
        <f>2022!BR78</f>
        <v>0</v>
      </c>
      <c r="N90" s="568">
        <f t="shared" si="1422"/>
        <v>240</v>
      </c>
      <c r="O90" s="568">
        <f>2022!BT78</f>
        <v>0</v>
      </c>
      <c r="Q90" s="568">
        <f t="shared" si="1423"/>
        <v>240</v>
      </c>
    </row>
    <row r="91" ht="15.75">
      <c r="A91" s="561"/>
      <c r="B91" s="122" t="s">
        <v>108</v>
      </c>
      <c r="C91" s="571"/>
      <c r="D91" s="570"/>
      <c r="E91" s="570"/>
      <c r="F91" s="570"/>
      <c r="G91" s="571"/>
      <c r="H91" s="571"/>
      <c r="I91" s="571"/>
      <c r="J91" s="531"/>
      <c r="K91" s="581"/>
      <c r="L91" s="568"/>
      <c r="M91" s="581"/>
      <c r="N91" s="568">
        <f t="shared" si="1422"/>
        <v>0</v>
      </c>
      <c r="O91" s="581"/>
      <c r="Q91" s="568">
        <f t="shared" si="1423"/>
        <v>0</v>
      </c>
    </row>
    <row r="92" ht="31.5">
      <c r="A92" s="562">
        <v>66</v>
      </c>
      <c r="B92" s="582" t="s">
        <v>118</v>
      </c>
      <c r="C92" s="587">
        <f>2022!B80</f>
        <v>1007.1</v>
      </c>
      <c r="D92" s="567">
        <f>2022!BD80</f>
        <v>1240.8323974609375</v>
      </c>
      <c r="E92" s="567">
        <f>2022!BE80</f>
        <v>1367</v>
      </c>
      <c r="F92" s="567">
        <f>2022!BF80</f>
        <v>1258</v>
      </c>
      <c r="G92" s="566">
        <f>2022!BG80</f>
        <v>1.1141230668293058</v>
      </c>
      <c r="H92" s="566">
        <f>2022!BH80</f>
        <v>1.2704531590577073</v>
      </c>
      <c r="I92" s="566">
        <f>2022!BI80</f>
        <v>1.2491311687022142</v>
      </c>
      <c r="J92" s="531">
        <f t="shared" si="1421"/>
        <v>2.7821939586645468</v>
      </c>
      <c r="K92" s="568">
        <f>2022!BO80</f>
        <v>35</v>
      </c>
      <c r="L92" s="563"/>
      <c r="M92" s="568">
        <f>2022!BR80</f>
        <v>5</v>
      </c>
      <c r="N92" s="568">
        <f t="shared" si="1422"/>
        <v>17</v>
      </c>
      <c r="O92" s="568">
        <f>2022!BT80</f>
        <v>13</v>
      </c>
      <c r="P92" s="563"/>
      <c r="Q92" s="568">
        <f t="shared" si="1423"/>
        <v>17</v>
      </c>
    </row>
    <row r="93" ht="48" customHeight="1">
      <c r="A93" s="561">
        <v>67</v>
      </c>
      <c r="B93" s="582" t="s">
        <v>308</v>
      </c>
      <c r="C93" s="566">
        <f>2022!B81</f>
        <v>559.5</v>
      </c>
      <c r="D93" s="567">
        <f>2022!BD81</f>
        <v>348.85433959960938</v>
      </c>
      <c r="E93" s="567">
        <f>2022!BE81</f>
        <v>362</v>
      </c>
      <c r="F93" s="567">
        <f>2022!BF81</f>
        <v>365</v>
      </c>
      <c r="G93" s="566">
        <f>2022!BG81</f>
        <v>0.62351088400287646</v>
      </c>
      <c r="H93" s="566">
        <f>2022!BH81</f>
        <v>0.64700625558534408</v>
      </c>
      <c r="I93" s="566">
        <f>2022!BI81</f>
        <v>0.65236818588025025</v>
      </c>
      <c r="J93" s="531">
        <f t="shared" si="1421"/>
        <v>2.7397260273972601</v>
      </c>
      <c r="K93" s="568">
        <f>2022!BO81</f>
        <v>10</v>
      </c>
      <c r="L93" s="568"/>
      <c r="M93" s="568">
        <f>2022!BR81</f>
        <v>0</v>
      </c>
      <c r="N93" s="568">
        <f t="shared" si="1422"/>
        <v>10</v>
      </c>
      <c r="O93" s="568">
        <f>2022!BT81</f>
        <v>0</v>
      </c>
      <c r="Q93" s="568">
        <f t="shared" si="1423"/>
        <v>10</v>
      </c>
    </row>
    <row r="94" ht="63">
      <c r="A94" s="561">
        <v>68</v>
      </c>
      <c r="B94" s="582" t="s">
        <v>117</v>
      </c>
      <c r="C94" s="566">
        <f>2022!B82</f>
        <v>26.699999999999999</v>
      </c>
      <c r="D94" s="567">
        <f>2022!BD82</f>
        <v>40.900478363037109</v>
      </c>
      <c r="E94" s="567">
        <f>2022!BE82</f>
        <v>36</v>
      </c>
      <c r="F94" s="567">
        <f>2022!BF82</f>
        <v>40</v>
      </c>
      <c r="G94" s="566">
        <f>2022!BG82</f>
        <v>1.5318530784391746</v>
      </c>
      <c r="H94" s="566">
        <f>2022!BH82</f>
        <v>1.3483145682141431</v>
      </c>
      <c r="I94" s="566">
        <f>2022!BI82</f>
        <v>1.4981273408239701</v>
      </c>
      <c r="J94" s="531">
        <f t="shared" si="1421"/>
        <v>5</v>
      </c>
      <c r="K94" s="568">
        <f>2022!BO82</f>
        <v>2</v>
      </c>
      <c r="L94" s="568"/>
      <c r="M94" s="568">
        <f>2022!BR82</f>
        <v>0</v>
      </c>
      <c r="N94" s="568">
        <f t="shared" si="1422"/>
        <v>2</v>
      </c>
      <c r="O94" s="568">
        <f>2022!BT82</f>
        <v>0</v>
      </c>
      <c r="Q94" s="568">
        <f t="shared" si="1423"/>
        <v>2</v>
      </c>
    </row>
    <row r="95" ht="31.5" customHeight="1">
      <c r="A95" s="561">
        <v>69</v>
      </c>
      <c r="B95" s="582" t="s">
        <v>116</v>
      </c>
      <c r="C95" s="566">
        <f>2022!B83</f>
        <v>41.696399999999997</v>
      </c>
      <c r="D95" s="567">
        <f>2022!BD83</f>
        <v>94.16632080078125</v>
      </c>
      <c r="E95" s="567">
        <f>2022!BE83</f>
        <v>96</v>
      </c>
      <c r="F95" s="567">
        <f>2022!BF83</f>
        <v>92</v>
      </c>
      <c r="G95" s="566">
        <f>2022!BG83</f>
        <v>2.2527828353951711</v>
      </c>
      <c r="H95" s="566">
        <f>2022!BH83</f>
        <v>2.2916836689487439</v>
      </c>
      <c r="I95" s="566">
        <f>2022!BI83</f>
        <v>2.2064254947669344</v>
      </c>
      <c r="J95" s="531">
        <f t="shared" si="1421"/>
        <v>6.5217391304347823</v>
      </c>
      <c r="K95" s="568">
        <f>2022!BO83</f>
        <v>6</v>
      </c>
      <c r="L95" s="568"/>
      <c r="M95" s="568">
        <f>2022!BR83</f>
        <v>0</v>
      </c>
      <c r="N95" s="568">
        <f t="shared" si="1422"/>
        <v>6</v>
      </c>
      <c r="O95" s="568">
        <f>2022!BT83</f>
        <v>0</v>
      </c>
      <c r="Q95" s="568">
        <f t="shared" si="1423"/>
        <v>6</v>
      </c>
    </row>
    <row r="96" ht="48.75" customHeight="1">
      <c r="A96" s="561">
        <v>70</v>
      </c>
      <c r="B96" s="582" t="s">
        <v>111</v>
      </c>
      <c r="C96" s="566">
        <f>2022!B84</f>
        <v>114.90000000000001</v>
      </c>
      <c r="D96" s="567">
        <f>2022!BD84</f>
        <v>199.63265991210938</v>
      </c>
      <c r="E96" s="567">
        <f>2022!BE84</f>
        <v>236</v>
      </c>
      <c r="F96" s="567">
        <f>2022!BF84</f>
        <v>241</v>
      </c>
      <c r="G96" s="566">
        <f>2022!BG84</f>
        <v>1.6828177066012497</v>
      </c>
      <c r="H96" s="566">
        <f>2022!BH84</f>
        <v>1.9886244710613052</v>
      </c>
      <c r="I96" s="566">
        <f>2022!BI84</f>
        <v>2.0974760661444734</v>
      </c>
      <c r="J96" s="531">
        <f t="shared" si="1421"/>
        <v>6.6390041493775938</v>
      </c>
      <c r="K96" s="568">
        <f>2022!BO84</f>
        <v>16</v>
      </c>
      <c r="L96" s="568"/>
      <c r="M96" s="568">
        <f>2022!BR84</f>
        <v>0</v>
      </c>
      <c r="N96" s="568">
        <f t="shared" si="1422"/>
        <v>16</v>
      </c>
      <c r="O96" s="568">
        <f>2022!BT84</f>
        <v>0</v>
      </c>
      <c r="Q96" s="568">
        <f t="shared" si="1423"/>
        <v>16</v>
      </c>
    </row>
    <row r="97" ht="47.25" customHeight="1">
      <c r="A97" s="561">
        <v>71</v>
      </c>
      <c r="B97" s="582" t="s">
        <v>309</v>
      </c>
      <c r="C97" s="566">
        <f>2022!B85</f>
        <v>78.599999999999994</v>
      </c>
      <c r="D97" s="567">
        <f>2022!BD85</f>
        <v>157.32054138183594</v>
      </c>
      <c r="E97" s="567">
        <f>2022!BE85</f>
        <v>150</v>
      </c>
      <c r="F97" s="567">
        <f>2022!BF85</f>
        <v>154</v>
      </c>
      <c r="G97" s="566">
        <f>2022!BG85</f>
        <v>1.8686368549677426</v>
      </c>
      <c r="H97" s="566">
        <f>2022!BH85</f>
        <v>1.7816842338779544</v>
      </c>
      <c r="I97" s="566">
        <f>2022!BI85</f>
        <v>1.9592875318066159</v>
      </c>
      <c r="J97" s="531">
        <f t="shared" si="1421"/>
        <v>4.5454545454545459</v>
      </c>
      <c r="K97" s="568">
        <f>2022!BO85</f>
        <v>7</v>
      </c>
      <c r="L97" s="568"/>
      <c r="M97" s="568">
        <f>2022!BR85</f>
        <v>0</v>
      </c>
      <c r="N97" s="568">
        <f t="shared" si="1422"/>
        <v>7</v>
      </c>
      <c r="O97" s="568">
        <f>2022!BT85</f>
        <v>0</v>
      </c>
      <c r="Q97" s="568">
        <f t="shared" si="1423"/>
        <v>7</v>
      </c>
    </row>
    <row r="98" ht="45" customHeight="1">
      <c r="A98" s="561">
        <v>72</v>
      </c>
      <c r="B98" s="582" t="s">
        <v>310</v>
      </c>
      <c r="C98" s="566">
        <f>2022!B86</f>
        <v>167.19999999999999</v>
      </c>
      <c r="D98" s="567">
        <f>2022!BD86</f>
        <v>515.130126953125</v>
      </c>
      <c r="E98" s="567">
        <f>2022!BE86</f>
        <v>534</v>
      </c>
      <c r="F98" s="567">
        <f>2022!BF86</f>
        <v>544</v>
      </c>
      <c r="G98" s="566">
        <f>2022!BG86</f>
        <v>2.7855412715894587</v>
      </c>
      <c r="H98" s="566">
        <f>2022!BH86</f>
        <v>2.8875791983413275</v>
      </c>
      <c r="I98" s="566">
        <f>2022!BI86</f>
        <v>3.2535885167464116</v>
      </c>
      <c r="J98" s="531">
        <f t="shared" si="1421"/>
        <v>6.9852941176470589</v>
      </c>
      <c r="K98" s="568">
        <f>2022!BO86</f>
        <v>38</v>
      </c>
      <c r="L98" s="568"/>
      <c r="M98" s="568">
        <f>2022!BR86</f>
        <v>0</v>
      </c>
      <c r="N98" s="568">
        <f t="shared" si="1422"/>
        <v>38</v>
      </c>
      <c r="O98" s="568">
        <f>2022!BT86</f>
        <v>0</v>
      </c>
      <c r="Q98" s="568">
        <f t="shared" si="1423"/>
        <v>38</v>
      </c>
    </row>
    <row r="99" ht="32.25" customHeight="1">
      <c r="A99" s="561">
        <v>73</v>
      </c>
      <c r="B99" s="582" t="s">
        <v>115</v>
      </c>
      <c r="C99" s="566">
        <f>2022!B87</f>
        <v>40.045999999999999</v>
      </c>
      <c r="D99" s="567">
        <f>2022!BD87</f>
        <v>51.500751495361328</v>
      </c>
      <c r="E99" s="567">
        <f>2022!BE87</f>
        <v>49</v>
      </c>
      <c r="F99" s="567">
        <f>2022!BF87</f>
        <v>46</v>
      </c>
      <c r="G99" s="566">
        <f>2022!BG87</f>
        <v>1.28603979550419</v>
      </c>
      <c r="H99" s="566">
        <f>2022!BH87</f>
        <v>1.2235928243761871</v>
      </c>
      <c r="I99" s="566">
        <f>2022!BI87</f>
        <v>1.1486790191280027</v>
      </c>
      <c r="J99" s="531">
        <f t="shared" si="1421"/>
        <v>4.3478260869565215</v>
      </c>
      <c r="K99" s="568">
        <f>2022!BO87</f>
        <v>2</v>
      </c>
      <c r="L99" s="568"/>
      <c r="M99" s="568">
        <f>2022!BR87</f>
        <v>0</v>
      </c>
      <c r="N99" s="568">
        <f t="shared" si="1422"/>
        <v>2</v>
      </c>
      <c r="O99" s="568">
        <f>2022!BT87</f>
        <v>0</v>
      </c>
      <c r="Q99" s="568">
        <f t="shared" si="1423"/>
        <v>2</v>
      </c>
    </row>
    <row r="100" ht="31.5">
      <c r="A100" s="561">
        <v>74</v>
      </c>
      <c r="B100" s="582" t="s">
        <v>110</v>
      </c>
      <c r="C100" s="566">
        <f>2022!B88</f>
        <v>83.5</v>
      </c>
      <c r="D100" s="567">
        <f>2022!BD88</f>
        <v>184.37350463867188</v>
      </c>
      <c r="E100" s="567">
        <f>2022!BE88</f>
        <v>168</v>
      </c>
      <c r="F100" s="567">
        <f>2022!BF88</f>
        <v>120</v>
      </c>
      <c r="G100" s="566">
        <f>2022!BG88</f>
        <v>2.1824514359887233</v>
      </c>
      <c r="H100" s="566">
        <f>2022!BH88</f>
        <v>2.0004762239168152</v>
      </c>
      <c r="I100" s="566">
        <f>2022!BI88</f>
        <v>1.437125748502994</v>
      </c>
      <c r="J100" s="531">
        <f t="shared" si="1421"/>
        <v>5</v>
      </c>
      <c r="K100" s="568">
        <f>2022!BO88</f>
        <v>6</v>
      </c>
      <c r="L100" s="568"/>
      <c r="M100" s="568">
        <f>2022!BR88</f>
        <v>0</v>
      </c>
      <c r="N100" s="568">
        <f t="shared" si="1422"/>
        <v>6</v>
      </c>
      <c r="O100" s="568">
        <f>2022!BT88</f>
        <v>0</v>
      </c>
      <c r="Q100" s="568">
        <f t="shared" si="1423"/>
        <v>6</v>
      </c>
    </row>
    <row r="101" ht="33" customHeight="1">
      <c r="A101" s="561">
        <v>75</v>
      </c>
      <c r="B101" s="582" t="s">
        <v>114</v>
      </c>
      <c r="C101" s="566">
        <f>2022!B89</f>
        <v>37.700000000000003</v>
      </c>
      <c r="D101" s="567">
        <f>2022!BD89</f>
        <v>0</v>
      </c>
      <c r="E101" s="567">
        <f>2022!BE89</f>
        <v>27</v>
      </c>
      <c r="F101" s="567">
        <f>2022!BF89</f>
        <v>42</v>
      </c>
      <c r="G101" s="566">
        <f>2022!BG89</f>
        <v>0</v>
      </c>
      <c r="H101" s="566">
        <f>2022!BH89</f>
        <v>0.71549713685418492</v>
      </c>
      <c r="I101" s="566">
        <f>2022!BI89</f>
        <v>1.1140583554376657</v>
      </c>
      <c r="J101" s="531">
        <f t="shared" si="1421"/>
        <v>4.7619047619047619</v>
      </c>
      <c r="K101" s="568">
        <f>2022!BO89</f>
        <v>2</v>
      </c>
      <c r="L101" s="568"/>
      <c r="M101" s="568">
        <f>2022!BR89</f>
        <v>0</v>
      </c>
      <c r="N101" s="568">
        <f t="shared" si="1422"/>
        <v>2</v>
      </c>
      <c r="O101" s="568">
        <f>2022!BT89</f>
        <v>0</v>
      </c>
      <c r="Q101" s="568">
        <f t="shared" si="1423"/>
        <v>2</v>
      </c>
    </row>
    <row r="102" ht="36" customHeight="1">
      <c r="A102" s="561">
        <v>76</v>
      </c>
      <c r="B102" s="588" t="s">
        <v>293</v>
      </c>
      <c r="C102" s="566">
        <f>2022!B90</f>
        <v>0</v>
      </c>
      <c r="D102" s="567">
        <f>2022!BD90</f>
        <v>0</v>
      </c>
      <c r="E102" s="567">
        <f>2022!BE90</f>
        <v>0</v>
      </c>
      <c r="F102" s="567">
        <f>2022!BF90</f>
        <v>0</v>
      </c>
      <c r="G102" s="566">
        <f>2022!BG90</f>
        <v>0</v>
      </c>
      <c r="H102" s="566">
        <f>2022!BH90</f>
        <v>0</v>
      </c>
      <c r="I102" s="566">
        <f>2022!BI90</f>
        <v>0</v>
      </c>
      <c r="J102" s="531"/>
      <c r="K102" s="568">
        <f>2022!BO90</f>
        <v>27</v>
      </c>
      <c r="L102" s="568"/>
      <c r="M102" s="568">
        <f>2022!BR90</f>
        <v>0</v>
      </c>
      <c r="N102" s="568">
        <f t="shared" ref="N102:N165" si="1424">K102-M102-O102</f>
        <v>27</v>
      </c>
      <c r="O102" s="568">
        <f>2022!BT90</f>
        <v>0</v>
      </c>
      <c r="Q102" s="568">
        <f t="shared" si="1423"/>
        <v>27</v>
      </c>
    </row>
    <row r="103" ht="17.25" customHeight="1">
      <c r="A103" s="562"/>
      <c r="B103" s="122" t="s">
        <v>119</v>
      </c>
      <c r="C103" s="571"/>
      <c r="D103" s="570"/>
      <c r="E103" s="570"/>
      <c r="F103" s="570"/>
      <c r="G103" s="571"/>
      <c r="H103" s="571"/>
      <c r="I103" s="571"/>
      <c r="J103" s="614"/>
      <c r="K103" s="581"/>
      <c r="L103" s="563"/>
      <c r="M103" s="581"/>
      <c r="N103" s="568">
        <f t="shared" si="1424"/>
        <v>0</v>
      </c>
      <c r="O103" s="581"/>
      <c r="Q103" s="568">
        <f t="shared" si="1423"/>
        <v>0</v>
      </c>
    </row>
    <row r="104" ht="33" customHeight="1">
      <c r="A104" s="561">
        <v>77</v>
      </c>
      <c r="B104" s="582" t="s">
        <v>126</v>
      </c>
      <c r="C104" s="566">
        <f>2022!B92</f>
        <v>1493.5999999999999</v>
      </c>
      <c r="D104" s="567">
        <f>2022!BD92</f>
        <v>1632.30615234375</v>
      </c>
      <c r="E104" s="567">
        <f>2022!BE92</f>
        <v>1728</v>
      </c>
      <c r="F104" s="567">
        <f>2022!BF92</f>
        <v>1596</v>
      </c>
      <c r="G104" s="566">
        <f>2022!BG92</f>
        <v>1.0928684477328572</v>
      </c>
      <c r="H104" s="566">
        <f>2022!BH92</f>
        <v>1.1569377931773426</v>
      </c>
      <c r="I104" s="566">
        <f>2022!BI92</f>
        <v>1.0685591858596679</v>
      </c>
      <c r="J104" s="531">
        <f t="shared" ref="J104:J167" si="1425">IF(K104&gt;0,K104/F104*100,0)</f>
        <v>3.4461152882205512</v>
      </c>
      <c r="K104" s="568">
        <f>2022!BO92</f>
        <v>55</v>
      </c>
      <c r="L104" s="568"/>
      <c r="M104" s="568">
        <f>2022!BR92</f>
        <v>0</v>
      </c>
      <c r="N104" s="568">
        <f t="shared" si="1424"/>
        <v>55</v>
      </c>
      <c r="O104" s="568">
        <f>2022!BT92</f>
        <v>0</v>
      </c>
      <c r="Q104" s="568">
        <f t="shared" si="1423"/>
        <v>55</v>
      </c>
    </row>
    <row r="105" ht="33" customHeight="1">
      <c r="A105" s="561">
        <v>78</v>
      </c>
      <c r="B105" s="155" t="s">
        <v>430</v>
      </c>
      <c r="C105" s="566">
        <f>2022!B93</f>
        <v>438.69999999999999</v>
      </c>
      <c r="D105" s="575">
        <f>2022!BD93</f>
        <v>2248.814208984375</v>
      </c>
      <c r="E105" s="575">
        <f>2022!BE93</f>
        <v>2352</v>
      </c>
      <c r="F105" s="567">
        <f>2022!BF93</f>
        <v>387</v>
      </c>
      <c r="G105" s="576">
        <f>2022!BG93</f>
        <v>0.81017508164953345</v>
      </c>
      <c r="H105" s="576">
        <f>2022!BH93</f>
        <v>0.84734958736332966</v>
      </c>
      <c r="I105" s="566">
        <f>2022!BI93</f>
        <v>0.8821518121723273</v>
      </c>
      <c r="J105" s="531">
        <f t="shared" si="1425"/>
        <v>2.842377260981912</v>
      </c>
      <c r="K105" s="568">
        <f>2022!BO93</f>
        <v>11</v>
      </c>
      <c r="L105" s="568"/>
      <c r="M105" s="568">
        <f>2022!BR93</f>
        <v>1</v>
      </c>
      <c r="N105" s="568">
        <f t="shared" si="1424"/>
        <v>7</v>
      </c>
      <c r="O105" s="568">
        <f>2022!BT93</f>
        <v>3</v>
      </c>
      <c r="Q105" s="568">
        <f t="shared" ref="Q105:Q109" si="1426">K105-M105-O105</f>
        <v>7</v>
      </c>
    </row>
    <row r="106" ht="33" customHeight="1">
      <c r="A106" s="561">
        <v>79</v>
      </c>
      <c r="B106" s="155" t="s">
        <v>431</v>
      </c>
      <c r="C106" s="566">
        <f>2022!B94</f>
        <v>537.20000000000005</v>
      </c>
      <c r="D106" s="585"/>
      <c r="E106" s="585"/>
      <c r="F106" s="567">
        <f>2022!BF94</f>
        <v>399</v>
      </c>
      <c r="G106" s="586"/>
      <c r="H106" s="586"/>
      <c r="I106" s="566">
        <f>2022!BI94</f>
        <v>0.74274013402829475</v>
      </c>
      <c r="J106" s="531">
        <f t="shared" si="1425"/>
        <v>2.7568922305764412</v>
      </c>
      <c r="K106" s="568">
        <f>2022!BO94</f>
        <v>11</v>
      </c>
      <c r="L106" s="568"/>
      <c r="M106" s="568">
        <f>2022!BR94</f>
        <v>1</v>
      </c>
      <c r="N106" s="568">
        <f t="shared" si="1424"/>
        <v>7</v>
      </c>
      <c r="O106" s="568">
        <f>2022!BT94</f>
        <v>3</v>
      </c>
      <c r="Q106" s="568">
        <f t="shared" si="1426"/>
        <v>7</v>
      </c>
    </row>
    <row r="107" ht="33" customHeight="1">
      <c r="A107" s="561">
        <v>80</v>
      </c>
      <c r="B107" s="155" t="s">
        <v>432</v>
      </c>
      <c r="C107" s="566">
        <f>2022!B95</f>
        <v>140</v>
      </c>
      <c r="D107" s="585"/>
      <c r="E107" s="585"/>
      <c r="F107" s="567">
        <f>2022!BF95</f>
        <v>129</v>
      </c>
      <c r="G107" s="586"/>
      <c r="H107" s="586"/>
      <c r="I107" s="566">
        <f>2022!BI95</f>
        <v>0.92142857142857137</v>
      </c>
      <c r="J107" s="531">
        <f t="shared" si="1425"/>
        <v>2.3255813953488373</v>
      </c>
      <c r="K107" s="568">
        <f>2022!BO95</f>
        <v>3</v>
      </c>
      <c r="L107" s="568"/>
      <c r="M107" s="568">
        <f>2022!BR95</f>
        <v>0</v>
      </c>
      <c r="N107" s="568">
        <f t="shared" si="1424"/>
        <v>2</v>
      </c>
      <c r="O107" s="568">
        <f>2022!BT95</f>
        <v>1</v>
      </c>
      <c r="Q107" s="568">
        <f t="shared" si="1426"/>
        <v>2</v>
      </c>
    </row>
    <row r="108" ht="33" customHeight="1">
      <c r="A108" s="561">
        <v>81</v>
      </c>
      <c r="B108" s="155" t="s">
        <v>433</v>
      </c>
      <c r="C108" s="566">
        <f>2022!B96</f>
        <v>1100</v>
      </c>
      <c r="D108" s="585"/>
      <c r="E108" s="585"/>
      <c r="F108" s="567">
        <f>2022!BF96</f>
        <v>619</v>
      </c>
      <c r="G108" s="586"/>
      <c r="H108" s="586"/>
      <c r="I108" s="566">
        <f>2022!BI96</f>
        <v>0.56272727272727274</v>
      </c>
      <c r="J108" s="531">
        <f t="shared" si="1425"/>
        <v>2.9079159935379644</v>
      </c>
      <c r="K108" s="568">
        <f>2022!BO96</f>
        <v>18</v>
      </c>
      <c r="L108" s="568"/>
      <c r="M108" s="568">
        <f>2022!BR96</f>
        <v>2</v>
      </c>
      <c r="N108" s="568">
        <f t="shared" si="1424"/>
        <v>12</v>
      </c>
      <c r="O108" s="568">
        <f>2022!BT96</f>
        <v>4</v>
      </c>
      <c r="Q108" s="568">
        <f t="shared" si="1426"/>
        <v>12</v>
      </c>
    </row>
    <row r="109" ht="33" customHeight="1">
      <c r="A109" s="561">
        <v>82</v>
      </c>
      <c r="B109" s="155" t="s">
        <v>434</v>
      </c>
      <c r="C109" s="566">
        <f>2022!B97</f>
        <v>310.89999999999998</v>
      </c>
      <c r="D109" s="585"/>
      <c r="E109" s="585"/>
      <c r="F109" s="567">
        <f>2022!BF97</f>
        <v>200</v>
      </c>
      <c r="G109" s="586"/>
      <c r="H109" s="586"/>
      <c r="I109" s="566">
        <f>2022!BI97</f>
        <v>0.64329366355741402</v>
      </c>
      <c r="J109" s="531">
        <f t="shared" si="1425"/>
        <v>3</v>
      </c>
      <c r="K109" s="568">
        <f>2022!BO97</f>
        <v>6</v>
      </c>
      <c r="L109" s="568"/>
      <c r="M109" s="568">
        <f>2022!BR97</f>
        <v>0</v>
      </c>
      <c r="N109" s="568">
        <f t="shared" si="1424"/>
        <v>4</v>
      </c>
      <c r="O109" s="568">
        <f>2022!BT97</f>
        <v>2</v>
      </c>
      <c r="Q109" s="568">
        <f t="shared" si="1426"/>
        <v>4</v>
      </c>
    </row>
    <row r="110" ht="31.5">
      <c r="A110" s="561">
        <v>83</v>
      </c>
      <c r="B110" s="155" t="s">
        <v>435</v>
      </c>
      <c r="C110" s="566">
        <f>2022!B98</f>
        <v>75.200000000000003</v>
      </c>
      <c r="D110" s="577"/>
      <c r="E110" s="577"/>
      <c r="F110" s="567">
        <f>2022!BF98</f>
        <v>48</v>
      </c>
      <c r="G110" s="578"/>
      <c r="H110" s="578"/>
      <c r="I110" s="566">
        <f>2022!BI98</f>
        <v>0.63829787234042545</v>
      </c>
      <c r="J110" s="531">
        <f t="shared" si="1425"/>
        <v>2.083333333333333</v>
      </c>
      <c r="K110" s="568">
        <f>2022!BO98</f>
        <v>1</v>
      </c>
      <c r="L110" s="568"/>
      <c r="M110" s="568">
        <f>2022!BR98</f>
        <v>0</v>
      </c>
      <c r="N110" s="568">
        <f t="shared" si="1424"/>
        <v>0</v>
      </c>
      <c r="O110" s="568">
        <f>2022!BT98</f>
        <v>1</v>
      </c>
      <c r="Q110" s="568">
        <f t="shared" si="1423"/>
        <v>0</v>
      </c>
    </row>
    <row r="111" ht="32.25" customHeight="1">
      <c r="A111" s="561">
        <v>84</v>
      </c>
      <c r="B111" s="588" t="s">
        <v>293</v>
      </c>
      <c r="C111" s="566">
        <f>2022!B99</f>
        <v>0</v>
      </c>
      <c r="D111" s="567">
        <f>2022!BD99</f>
        <v>0</v>
      </c>
      <c r="E111" s="567">
        <f>2022!BE99</f>
        <v>0</v>
      </c>
      <c r="F111" s="567">
        <f>2022!BF99</f>
        <v>0</v>
      </c>
      <c r="G111" s="566">
        <f>2022!BG99</f>
        <v>0</v>
      </c>
      <c r="H111" s="566">
        <f>2022!BH99</f>
        <v>0</v>
      </c>
      <c r="I111" s="566">
        <f>2022!BI99</f>
        <v>0</v>
      </c>
      <c r="J111" s="531"/>
      <c r="K111" s="568">
        <f>2022!BO99</f>
        <v>3</v>
      </c>
      <c r="L111" s="568"/>
      <c r="M111" s="568">
        <f>2022!BR99</f>
        <v>0</v>
      </c>
      <c r="N111" s="568">
        <f t="shared" si="1424"/>
        <v>3</v>
      </c>
      <c r="O111" s="568">
        <f>2022!BT99</f>
        <v>0</v>
      </c>
      <c r="Q111" s="568">
        <f t="shared" si="1423"/>
        <v>3</v>
      </c>
    </row>
    <row r="112" ht="17.25" customHeight="1">
      <c r="A112" s="562"/>
      <c r="B112" s="122" t="s">
        <v>127</v>
      </c>
      <c r="C112" s="571"/>
      <c r="D112" s="570"/>
      <c r="E112" s="570"/>
      <c r="F112" s="570"/>
      <c r="G112" s="571"/>
      <c r="H112" s="571"/>
      <c r="I112" s="571"/>
      <c r="J112" s="614"/>
      <c r="K112" s="581"/>
      <c r="L112" s="563"/>
      <c r="M112" s="581"/>
      <c r="N112" s="568">
        <f t="shared" si="1424"/>
        <v>0</v>
      </c>
      <c r="O112" s="581"/>
      <c r="Q112" s="568">
        <f t="shared" si="1423"/>
        <v>0</v>
      </c>
    </row>
    <row r="113" ht="31.5">
      <c r="A113" s="561">
        <v>85</v>
      </c>
      <c r="B113" s="582" t="s">
        <v>129</v>
      </c>
      <c r="C113" s="566">
        <f>2022!B101</f>
        <v>384.80000000000001</v>
      </c>
      <c r="D113" s="567">
        <f>2022!BD101</f>
        <v>241.23599243164063</v>
      </c>
      <c r="E113" s="567">
        <f>2022!BE101</f>
        <v>128</v>
      </c>
      <c r="F113" s="567">
        <f>2022!BF101</f>
        <v>288</v>
      </c>
      <c r="G113" s="566">
        <f>2022!BG101</f>
        <v>0.64551657153281772</v>
      </c>
      <c r="H113" s="566">
        <f>2022!BH101</f>
        <v>0.33266627765881146</v>
      </c>
      <c r="I113" s="566">
        <f>2022!BI101</f>
        <v>0.74844074844074837</v>
      </c>
      <c r="J113" s="531">
        <f t="shared" si="1425"/>
        <v>2.7777777777777777</v>
      </c>
      <c r="K113" s="568">
        <f>2022!BO101</f>
        <v>8</v>
      </c>
      <c r="L113" s="568"/>
      <c r="M113" s="568">
        <f>2022!BR101</f>
        <v>0</v>
      </c>
      <c r="N113" s="568">
        <f t="shared" si="1424"/>
        <v>6</v>
      </c>
      <c r="O113" s="568">
        <f>2022!BT101</f>
        <v>2</v>
      </c>
      <c r="Q113" s="568">
        <f t="shared" si="1423"/>
        <v>6</v>
      </c>
    </row>
    <row r="114" ht="51.75" customHeight="1">
      <c r="A114" s="561">
        <v>86</v>
      </c>
      <c r="B114" s="591" t="s">
        <v>128</v>
      </c>
      <c r="C114" s="576">
        <f>2022!B102</f>
        <v>396.19999999999999</v>
      </c>
      <c r="D114" s="575">
        <f>2022!BD102</f>
        <v>462.8297119140625</v>
      </c>
      <c r="E114" s="575">
        <f>2022!BE102</f>
        <v>559</v>
      </c>
      <c r="F114" s="575">
        <f>2022!BF102</f>
        <v>604</v>
      </c>
      <c r="G114" s="576">
        <f>2022!BG102</f>
        <v>1.1588125162415943</v>
      </c>
      <c r="H114" s="576">
        <f>2022!BH102</f>
        <v>1.4013536369698287</v>
      </c>
      <c r="I114" s="576">
        <f>2022!BI102</f>
        <v>1.5244825845532559</v>
      </c>
      <c r="J114" s="531">
        <f t="shared" si="1425"/>
        <v>4.9668874172185431</v>
      </c>
      <c r="K114" s="593">
        <f>2022!BO102</f>
        <v>30</v>
      </c>
      <c r="L114" s="568"/>
      <c r="M114" s="593">
        <f>2022!BR102</f>
        <v>0</v>
      </c>
      <c r="N114" s="568">
        <f t="shared" si="1424"/>
        <v>30</v>
      </c>
      <c r="O114" s="593">
        <f>2022!BT102</f>
        <v>0</v>
      </c>
      <c r="Q114" s="568">
        <f t="shared" si="1423"/>
        <v>30</v>
      </c>
    </row>
    <row r="115" ht="17.25" customHeight="1">
      <c r="A115" s="562"/>
      <c r="B115" s="122" t="s">
        <v>130</v>
      </c>
      <c r="C115" s="571"/>
      <c r="D115" s="570"/>
      <c r="E115" s="570"/>
      <c r="F115" s="570"/>
      <c r="G115" s="571"/>
      <c r="H115" s="571"/>
      <c r="I115" s="571"/>
      <c r="J115" s="614"/>
      <c r="K115" s="581"/>
      <c r="L115" s="563"/>
      <c r="M115" s="581"/>
      <c r="N115" s="568">
        <f t="shared" si="1424"/>
        <v>0</v>
      </c>
      <c r="O115" s="581"/>
      <c r="Q115" s="568">
        <f t="shared" si="1423"/>
        <v>0</v>
      </c>
    </row>
    <row r="116" ht="45" customHeight="1">
      <c r="A116" s="561">
        <v>87</v>
      </c>
      <c r="B116" s="595" t="s">
        <v>134</v>
      </c>
      <c r="C116" s="578">
        <f>2022!B104</f>
        <v>597.84699999999998</v>
      </c>
      <c r="D116" s="577">
        <f>2022!BD104</f>
        <v>210.12582397460938</v>
      </c>
      <c r="E116" s="577">
        <f>2022!BE104</f>
        <v>249</v>
      </c>
      <c r="F116" s="577">
        <f>2022!BF104</f>
        <v>298</v>
      </c>
      <c r="G116" s="578">
        <f>2022!BG104</f>
        <v>0.34982082702659639</v>
      </c>
      <c r="H116" s="578">
        <f>2022!BH104</f>
        <v>0.41453917601364371</v>
      </c>
      <c r="I116" s="578">
        <f>2022!BI104</f>
        <v>0.49845529040038672</v>
      </c>
      <c r="J116" s="531">
        <f t="shared" si="1425"/>
        <v>2.6845637583892619</v>
      </c>
      <c r="K116" s="597">
        <f>2022!BO104</f>
        <v>8</v>
      </c>
      <c r="L116" s="568"/>
      <c r="M116" s="597">
        <f>2022!BR104</f>
        <v>0</v>
      </c>
      <c r="N116" s="568">
        <f t="shared" si="1424"/>
        <v>8</v>
      </c>
      <c r="O116" s="597">
        <f>2022!BT104</f>
        <v>0</v>
      </c>
      <c r="Q116" s="568">
        <f t="shared" si="1423"/>
        <v>8</v>
      </c>
    </row>
    <row r="117" ht="68.25" customHeight="1">
      <c r="A117" s="561">
        <v>88</v>
      </c>
      <c r="B117" s="152" t="s">
        <v>436</v>
      </c>
      <c r="C117" s="578">
        <f>2022!B105</f>
        <v>84.5</v>
      </c>
      <c r="D117" s="575">
        <f>2022!BD105</f>
        <v>44.068939208984375</v>
      </c>
      <c r="E117" s="575">
        <f>2022!BE105</f>
        <v>61</v>
      </c>
      <c r="F117" s="577">
        <f>2022!BF105</f>
        <v>30</v>
      </c>
      <c r="G117" s="576">
        <f>2022!BG105</f>
        <v>0.10987020328693561</v>
      </c>
      <c r="H117" s="576">
        <f>2022!BH105</f>
        <v>0.15174129353233831</v>
      </c>
      <c r="I117" s="578">
        <f>2022!BI105</f>
        <v>0.35502958579881655</v>
      </c>
      <c r="J117" s="531">
        <f t="shared" si="1425"/>
        <v>0</v>
      </c>
      <c r="K117" s="597">
        <f>2022!BO105</f>
        <v>0</v>
      </c>
      <c r="L117" s="568"/>
      <c r="M117" s="597">
        <f>2022!BR105</f>
        <v>0</v>
      </c>
      <c r="N117" s="568">
        <f t="shared" si="1424"/>
        <v>0</v>
      </c>
      <c r="O117" s="597">
        <f>2022!BT105</f>
        <v>0</v>
      </c>
      <c r="Q117" s="568">
        <f t="shared" ref="Q117:Q118" si="1427">K117-M117-O117</f>
        <v>0</v>
      </c>
    </row>
    <row r="118" ht="61.5" customHeight="1">
      <c r="A118" s="561">
        <v>89</v>
      </c>
      <c r="B118" s="152" t="s">
        <v>437</v>
      </c>
      <c r="C118" s="578">
        <f>2022!B106</f>
        <v>70</v>
      </c>
      <c r="D118" s="585"/>
      <c r="E118" s="585"/>
      <c r="F118" s="577">
        <f>2022!BF106</f>
        <v>3</v>
      </c>
      <c r="G118" s="586"/>
      <c r="H118" s="586"/>
      <c r="I118" s="578">
        <f>2022!BI106</f>
        <v>4.2857142857142858e-002</v>
      </c>
      <c r="J118" s="531">
        <f t="shared" si="1425"/>
        <v>0</v>
      </c>
      <c r="K118" s="597">
        <f>2022!BO106</f>
        <v>0</v>
      </c>
      <c r="L118" s="568"/>
      <c r="M118" s="597">
        <f>2022!BR106</f>
        <v>0</v>
      </c>
      <c r="N118" s="568">
        <f t="shared" si="1424"/>
        <v>0</v>
      </c>
      <c r="O118" s="597">
        <f>2022!BT106</f>
        <v>0</v>
      </c>
      <c r="Q118" s="568">
        <f t="shared" si="1427"/>
        <v>0</v>
      </c>
    </row>
    <row r="119" ht="67.5" customHeight="1">
      <c r="A119" s="561">
        <v>90</v>
      </c>
      <c r="B119" s="152" t="s">
        <v>438</v>
      </c>
      <c r="C119" s="566">
        <f>2022!B107</f>
        <v>247.5</v>
      </c>
      <c r="D119" s="577"/>
      <c r="E119" s="577"/>
      <c r="F119" s="567">
        <f>2022!BF107</f>
        <v>24</v>
      </c>
      <c r="G119" s="578"/>
      <c r="H119" s="578"/>
      <c r="I119" s="566">
        <f>2022!BI107</f>
        <v>9.696969696969697e-002</v>
      </c>
      <c r="J119" s="531">
        <f t="shared" si="1425"/>
        <v>0</v>
      </c>
      <c r="K119" s="568">
        <f>2022!BO107</f>
        <v>0</v>
      </c>
      <c r="L119" s="568"/>
      <c r="M119" s="568">
        <f>2022!BR107</f>
        <v>0</v>
      </c>
      <c r="N119" s="568">
        <f t="shared" si="1424"/>
        <v>0</v>
      </c>
      <c r="O119" s="568">
        <f>2022!BT107</f>
        <v>0</v>
      </c>
      <c r="Q119" s="568">
        <f t="shared" si="1423"/>
        <v>0</v>
      </c>
    </row>
    <row r="120" ht="39" customHeight="1">
      <c r="A120" s="561">
        <v>91</v>
      </c>
      <c r="B120" s="152" t="s">
        <v>439</v>
      </c>
      <c r="C120" s="566">
        <f>2022!B108</f>
        <v>564.60000000000002</v>
      </c>
      <c r="D120" s="575">
        <f>2022!BD108</f>
        <v>925.4730224609375</v>
      </c>
      <c r="E120" s="575">
        <f>2022!BE108</f>
        <v>1192</v>
      </c>
      <c r="F120" s="567">
        <f>2022!BF108</f>
        <v>339</v>
      </c>
      <c r="G120" s="576">
        <f>2022!BG108</f>
        <v>0.26884058705914199</v>
      </c>
      <c r="H120" s="576">
        <f>2022!BH108</f>
        <v>0.34626398824934218</v>
      </c>
      <c r="I120" s="566">
        <f>2022!BI108</f>
        <v>0.60042507970244419</v>
      </c>
      <c r="J120" s="531">
        <f t="shared" si="1425"/>
        <v>2.9498525073746311</v>
      </c>
      <c r="K120" s="568">
        <f>2022!BO108</f>
        <v>10</v>
      </c>
      <c r="L120" s="568"/>
      <c r="M120" s="568">
        <f>2022!BR108</f>
        <v>0</v>
      </c>
      <c r="N120" s="568">
        <f t="shared" si="1424"/>
        <v>8</v>
      </c>
      <c r="O120" s="568">
        <f>2022!BT108</f>
        <v>2</v>
      </c>
      <c r="Q120" s="568">
        <f>K120-M120-O120</f>
        <v>8</v>
      </c>
    </row>
    <row r="121" ht="31.5">
      <c r="A121" s="561">
        <v>92</v>
      </c>
      <c r="B121" s="152" t="s">
        <v>440</v>
      </c>
      <c r="C121" s="587">
        <f>2022!B109</f>
        <v>2437.1999999999998</v>
      </c>
      <c r="D121" s="577"/>
      <c r="E121" s="577"/>
      <c r="F121" s="567">
        <f>2022!BF109</f>
        <v>999</v>
      </c>
      <c r="G121" s="578"/>
      <c r="H121" s="578"/>
      <c r="I121" s="566">
        <f>2022!BI109</f>
        <v>0.4098966026587888</v>
      </c>
      <c r="J121" s="531">
        <f t="shared" si="1425"/>
        <v>2.9029029029029032</v>
      </c>
      <c r="K121" s="568">
        <f>2022!BO109</f>
        <v>29</v>
      </c>
      <c r="L121" s="568"/>
      <c r="M121" s="568">
        <f>2022!BR109</f>
        <v>2</v>
      </c>
      <c r="N121" s="568">
        <f t="shared" si="1424"/>
        <v>21</v>
      </c>
      <c r="O121" s="568">
        <f>2022!BT109</f>
        <v>6</v>
      </c>
      <c r="Q121" s="568">
        <f t="shared" si="1423"/>
        <v>21</v>
      </c>
    </row>
    <row r="122" ht="17.25" customHeight="1">
      <c r="A122" s="562"/>
      <c r="B122" s="122" t="s">
        <v>137</v>
      </c>
      <c r="C122" s="571"/>
      <c r="D122" s="570"/>
      <c r="E122" s="570"/>
      <c r="F122" s="570"/>
      <c r="G122" s="571"/>
      <c r="H122" s="571"/>
      <c r="I122" s="571"/>
      <c r="J122" s="614"/>
      <c r="K122" s="581"/>
      <c r="L122" s="563"/>
      <c r="M122" s="581"/>
      <c r="N122" s="568">
        <f t="shared" si="1424"/>
        <v>0</v>
      </c>
      <c r="O122" s="581"/>
      <c r="Q122" s="568">
        <f t="shared" si="1423"/>
        <v>0</v>
      </c>
    </row>
    <row r="123" ht="48.75" customHeight="1">
      <c r="A123" s="562">
        <v>93</v>
      </c>
      <c r="B123" s="209" t="s">
        <v>441</v>
      </c>
      <c r="C123" s="566">
        <f>2022!B111</f>
        <v>6.7999999999999998</v>
      </c>
      <c r="D123" s="575">
        <f>2022!BD111</f>
        <v>0</v>
      </c>
      <c r="E123" s="575">
        <f>2022!BE111</f>
        <v>161</v>
      </c>
      <c r="F123" s="567">
        <f>2022!BF111</f>
        <v>0</v>
      </c>
      <c r="G123" s="576">
        <f>2022!BG111</f>
        <v>0</v>
      </c>
      <c r="H123" s="576">
        <f>2022!BH111</f>
        <v>0.92765977724305415</v>
      </c>
      <c r="I123" s="566">
        <f>2022!BI111</f>
        <v>0</v>
      </c>
      <c r="J123" s="629">
        <f t="shared" si="1425"/>
        <v>0</v>
      </c>
      <c r="K123" s="568">
        <f>2022!BO111</f>
        <v>0</v>
      </c>
      <c r="L123" s="579"/>
      <c r="M123" s="568">
        <f>2022!BR111</f>
        <v>0</v>
      </c>
      <c r="N123" s="568">
        <f t="shared" si="1424"/>
        <v>0</v>
      </c>
      <c r="O123" s="568">
        <f>2022!BT111</f>
        <v>0</v>
      </c>
      <c r="Q123" s="568">
        <f>K123-M123-O123</f>
        <v>0</v>
      </c>
    </row>
    <row r="124" ht="50.25" customHeight="1">
      <c r="A124" s="561">
        <v>94</v>
      </c>
      <c r="B124" s="154" t="s">
        <v>442</v>
      </c>
      <c r="C124" s="587">
        <f>2022!B112</f>
        <v>166.57499999999999</v>
      </c>
      <c r="D124" s="577"/>
      <c r="E124" s="577"/>
      <c r="F124" s="567">
        <f>2022!BF112</f>
        <v>166</v>
      </c>
      <c r="G124" s="578"/>
      <c r="H124" s="578"/>
      <c r="I124" s="566">
        <f>2022!BI112</f>
        <v>0.99654810145580075</v>
      </c>
      <c r="J124" s="531">
        <f t="shared" si="1425"/>
        <v>2.4096385542168677</v>
      </c>
      <c r="K124" s="568">
        <f>2022!BO112</f>
        <v>4</v>
      </c>
      <c r="L124" s="568"/>
      <c r="M124" s="568">
        <f>2022!BR112</f>
        <v>0</v>
      </c>
      <c r="N124" s="568">
        <f t="shared" si="1424"/>
        <v>3</v>
      </c>
      <c r="O124" s="568">
        <f>2022!BT112</f>
        <v>1</v>
      </c>
      <c r="Q124" s="568">
        <f t="shared" si="1423"/>
        <v>3</v>
      </c>
    </row>
    <row r="125" ht="57.75" customHeight="1">
      <c r="A125" s="562">
        <v>95</v>
      </c>
      <c r="B125" s="582" t="s">
        <v>315</v>
      </c>
      <c r="C125" s="587">
        <f>2022!B113</f>
        <v>1572.825</v>
      </c>
      <c r="D125" s="567">
        <f>2022!BD113</f>
        <v>1089.768310546875</v>
      </c>
      <c r="E125" s="567">
        <f>2022!BE113</f>
        <v>1429</v>
      </c>
      <c r="F125" s="567">
        <f>2022!BF113</f>
        <v>1413</v>
      </c>
      <c r="G125" s="566">
        <f>2022!BG113</f>
        <v>0.62644764649402562</v>
      </c>
      <c r="H125" s="566">
        <f>2022!BH113</f>
        <v>0.90855628843838321</v>
      </c>
      <c r="I125" s="566">
        <f>2022!BI113</f>
        <v>0.89838348195126605</v>
      </c>
      <c r="J125" s="531">
        <f t="shared" si="1425"/>
        <v>2.9723991507431</v>
      </c>
      <c r="K125" s="568">
        <f>2022!BO113</f>
        <v>42</v>
      </c>
      <c r="L125" s="563"/>
      <c r="M125" s="568">
        <f>2022!BR113</f>
        <v>0</v>
      </c>
      <c r="N125" s="568">
        <f t="shared" si="1424"/>
        <v>42</v>
      </c>
      <c r="O125" s="568">
        <f>2022!BT113</f>
        <v>0</v>
      </c>
      <c r="Q125" s="568">
        <f t="shared" si="1423"/>
        <v>42</v>
      </c>
    </row>
    <row r="126" ht="15.75">
      <c r="A126" s="561"/>
      <c r="B126" s="122" t="s">
        <v>141</v>
      </c>
      <c r="C126" s="571"/>
      <c r="D126" s="570"/>
      <c r="E126" s="570"/>
      <c r="F126" s="570"/>
      <c r="G126" s="571"/>
      <c r="H126" s="571"/>
      <c r="I126" s="571"/>
      <c r="J126" s="531"/>
      <c r="K126" s="581"/>
      <c r="L126" s="568"/>
      <c r="M126" s="581"/>
      <c r="N126" s="568">
        <f t="shared" si="1424"/>
        <v>0</v>
      </c>
      <c r="O126" s="581"/>
      <c r="Q126" s="568">
        <f t="shared" si="1423"/>
        <v>0</v>
      </c>
    </row>
    <row r="127" ht="48.75" customHeight="1">
      <c r="A127" s="561">
        <v>96</v>
      </c>
      <c r="B127" s="582" t="s">
        <v>142</v>
      </c>
      <c r="C127" s="566">
        <f>2022!B115</f>
        <v>867</v>
      </c>
      <c r="D127" s="567">
        <f>2022!BD115</f>
        <v>967.41204833984375</v>
      </c>
      <c r="E127" s="567">
        <f>2022!BE115</f>
        <v>989</v>
      </c>
      <c r="F127" s="567">
        <f>2022!BF115</f>
        <v>1135</v>
      </c>
      <c r="G127" s="566">
        <f>2022!BG115</f>
        <v>0.9531153185614224</v>
      </c>
      <c r="H127" s="566">
        <f>2022!BH115</f>
        <v>0.97438423645320194</v>
      </c>
      <c r="I127" s="566">
        <f>2022!BI115</f>
        <v>1.3091118800461361</v>
      </c>
      <c r="J127" s="531">
        <f t="shared" si="1425"/>
        <v>2.9955947136563874</v>
      </c>
      <c r="K127" s="568">
        <f>2022!BO115</f>
        <v>34</v>
      </c>
      <c r="L127" s="568"/>
      <c r="M127" s="568">
        <f>2022!BR115</f>
        <v>0</v>
      </c>
      <c r="N127" s="568">
        <f t="shared" si="1424"/>
        <v>34</v>
      </c>
      <c r="O127" s="568">
        <f>2022!BT115</f>
        <v>0</v>
      </c>
      <c r="Q127" s="568">
        <f t="shared" si="1423"/>
        <v>34</v>
      </c>
    </row>
    <row r="128" ht="32.25" customHeight="1">
      <c r="A128" s="561">
        <v>97</v>
      </c>
      <c r="B128" s="582" t="s">
        <v>316</v>
      </c>
      <c r="C128" s="566">
        <f>2022!B116</f>
        <v>385.19600000000003</v>
      </c>
      <c r="D128" s="567">
        <f>2022!BD116</f>
        <v>399.54757690429688</v>
      </c>
      <c r="E128" s="567">
        <f>2022!BE116</f>
        <v>415</v>
      </c>
      <c r="F128" s="567">
        <f>2022!BF116</f>
        <v>413</v>
      </c>
      <c r="G128" s="566">
        <f>2022!BG116</f>
        <v>1.0372470515124343</v>
      </c>
      <c r="H128" s="566">
        <f>2022!BH116</f>
        <v>1.0773735565301599</v>
      </c>
      <c r="I128" s="566">
        <f>2022!BI116</f>
        <v>1.072181434905866</v>
      </c>
      <c r="J128" s="531">
        <f t="shared" si="1425"/>
        <v>4.8426150121065374</v>
      </c>
      <c r="K128" s="568">
        <f>2022!BO116</f>
        <v>20</v>
      </c>
      <c r="L128" s="568"/>
      <c r="M128" s="568">
        <f>2022!BR116</f>
        <v>0</v>
      </c>
      <c r="N128" s="568">
        <f t="shared" si="1424"/>
        <v>20</v>
      </c>
      <c r="O128" s="568">
        <f>2022!BT116</f>
        <v>0</v>
      </c>
      <c r="Q128" s="568">
        <f t="shared" si="1423"/>
        <v>20</v>
      </c>
    </row>
    <row r="129" ht="32.25" customHeight="1">
      <c r="A129" s="561">
        <v>98</v>
      </c>
      <c r="B129" s="582" t="s">
        <v>317</v>
      </c>
      <c r="C129" s="566">
        <f>2022!B117</f>
        <v>163.09700000000001</v>
      </c>
      <c r="D129" s="567">
        <f>2022!BD117</f>
        <v>232.18730163574219</v>
      </c>
      <c r="E129" s="567">
        <f>2022!BE117</f>
        <v>303</v>
      </c>
      <c r="F129" s="567">
        <f>2022!BF117</f>
        <v>453</v>
      </c>
      <c r="G129" s="566">
        <f>2022!BG117</f>
        <v>1.4236147903515153</v>
      </c>
      <c r="H129" s="566">
        <f>2022!BH117</f>
        <v>1.8564925324853807</v>
      </c>
      <c r="I129" s="566">
        <f>2022!BI117</f>
        <v>2.777488243192701</v>
      </c>
      <c r="J129" s="531">
        <f t="shared" si="1425"/>
        <v>4.8565121412803531</v>
      </c>
      <c r="K129" s="568">
        <f>2022!BO117</f>
        <v>22</v>
      </c>
      <c r="L129" s="568"/>
      <c r="M129" s="568">
        <f>2022!BR117</f>
        <v>0</v>
      </c>
      <c r="N129" s="568">
        <f t="shared" si="1424"/>
        <v>22</v>
      </c>
      <c r="O129" s="568">
        <f>2022!BT117</f>
        <v>0</v>
      </c>
      <c r="Q129" s="568">
        <f t="shared" si="1423"/>
        <v>22</v>
      </c>
    </row>
    <row r="130" ht="32.25" customHeight="1">
      <c r="A130" s="561">
        <v>99</v>
      </c>
      <c r="B130" s="582" t="s">
        <v>318</v>
      </c>
      <c r="C130" s="566">
        <f>2022!B118</f>
        <v>49.079999999999998</v>
      </c>
      <c r="D130" s="567">
        <f>2022!BD118</f>
        <v>7.5730524063110352</v>
      </c>
      <c r="E130" s="567">
        <f>2022!BE118</f>
        <v>21</v>
      </c>
      <c r="F130" s="567">
        <f>2022!BF118</f>
        <v>20</v>
      </c>
      <c r="G130" s="566">
        <f>2022!BG118</f>
        <v>0.1543001655211694</v>
      </c>
      <c r="H130" s="566">
        <f>2022!BH118</f>
        <v>0.42787284467280812</v>
      </c>
      <c r="I130" s="566">
        <f>2022!BI118</f>
        <v>0.40749796251018744</v>
      </c>
      <c r="J130" s="531">
        <f t="shared" si="1425"/>
        <v>0</v>
      </c>
      <c r="K130" s="568">
        <f>2022!BO118</f>
        <v>0</v>
      </c>
      <c r="L130" s="568"/>
      <c r="M130" s="568">
        <f>2022!BR118</f>
        <v>0</v>
      </c>
      <c r="N130" s="568">
        <f t="shared" si="1424"/>
        <v>0</v>
      </c>
      <c r="O130" s="568">
        <f>2022!BT118</f>
        <v>0</v>
      </c>
      <c r="Q130" s="568">
        <f t="shared" si="1423"/>
        <v>0</v>
      </c>
    </row>
    <row r="131" ht="52.5" customHeight="1">
      <c r="A131" s="561">
        <v>100</v>
      </c>
      <c r="B131" s="582" t="s">
        <v>319</v>
      </c>
      <c r="C131" s="566">
        <f>2022!B119</f>
        <v>151.09999999999999</v>
      </c>
      <c r="D131" s="567">
        <f>2022!BD119</f>
        <v>76.069046020507813</v>
      </c>
      <c r="E131" s="567">
        <f>2022!BE119</f>
        <v>69</v>
      </c>
      <c r="F131" s="567">
        <f>2022!BF119</f>
        <v>72</v>
      </c>
      <c r="G131" s="566">
        <f>2022!BG119</f>
        <v>0.50350175469002223</v>
      </c>
      <c r="H131" s="566">
        <f>2022!BH119</f>
        <v>0.4567116703980405</v>
      </c>
      <c r="I131" s="566">
        <f>2022!BI119</f>
        <v>0.47650562541363339</v>
      </c>
      <c r="J131" s="531">
        <f t="shared" si="1425"/>
        <v>2.7777777777777777</v>
      </c>
      <c r="K131" s="568">
        <f>2022!BO119</f>
        <v>2</v>
      </c>
      <c r="L131" s="568"/>
      <c r="M131" s="568">
        <f>2022!BR119</f>
        <v>0</v>
      </c>
      <c r="N131" s="568">
        <f t="shared" si="1424"/>
        <v>1</v>
      </c>
      <c r="O131" s="568">
        <f>2022!BT119</f>
        <v>1</v>
      </c>
      <c r="Q131" s="568">
        <f t="shared" si="1423"/>
        <v>1</v>
      </c>
    </row>
    <row r="132" ht="31.5" customHeight="1">
      <c r="A132" s="561">
        <v>101</v>
      </c>
      <c r="B132" s="582" t="s">
        <v>320</v>
      </c>
      <c r="C132" s="566">
        <f>2022!B120</f>
        <v>46.079999999999998</v>
      </c>
      <c r="D132" s="567">
        <f>2022!BD120</f>
        <v>17.698375701904297</v>
      </c>
      <c r="E132" s="567">
        <f>2022!BE120</f>
        <v>14</v>
      </c>
      <c r="F132" s="567">
        <f>2022!BF120</f>
        <v>11</v>
      </c>
      <c r="G132" s="566">
        <f>2022!BG120</f>
        <v>0.38077400766370062</v>
      </c>
      <c r="H132" s="566">
        <f>2022!BH120</f>
        <v>0.30120482224355904</v>
      </c>
      <c r="I132" s="566">
        <f>2022!BI120</f>
        <v>0.23871527777777779</v>
      </c>
      <c r="J132" s="531">
        <f t="shared" si="1425"/>
        <v>0</v>
      </c>
      <c r="K132" s="568">
        <f>2022!BO120</f>
        <v>0</v>
      </c>
      <c r="L132" s="568"/>
      <c r="M132" s="568">
        <f>2022!BR120</f>
        <v>0</v>
      </c>
      <c r="N132" s="568">
        <f t="shared" si="1424"/>
        <v>0</v>
      </c>
      <c r="O132" s="568">
        <f>2022!BT120</f>
        <v>0</v>
      </c>
      <c r="Q132" s="568">
        <f t="shared" si="1423"/>
        <v>0</v>
      </c>
    </row>
    <row r="133" ht="50.25" customHeight="1">
      <c r="A133" s="561">
        <v>102</v>
      </c>
      <c r="B133" s="582" t="s">
        <v>321</v>
      </c>
      <c r="C133" s="566">
        <f>2022!B121</f>
        <v>2622.0999999999999</v>
      </c>
      <c r="D133" s="567">
        <f>2022!BD121</f>
        <v>793.549560546875</v>
      </c>
      <c r="E133" s="567">
        <f>2022!BE121</f>
        <v>736</v>
      </c>
      <c r="F133" s="567">
        <f>2022!BF121</f>
        <v>1232</v>
      </c>
      <c r="G133" s="566">
        <f>2022!BG121</f>
        <v>0.37968878495065789</v>
      </c>
      <c r="H133" s="566">
        <f>2022!BH121</f>
        <v>0.35215311004784688</v>
      </c>
      <c r="I133" s="566">
        <f>2022!BI121</f>
        <v>0.46985240837496667</v>
      </c>
      <c r="J133" s="531">
        <f t="shared" si="1425"/>
        <v>2.1103896103896105</v>
      </c>
      <c r="K133" s="568">
        <f>2022!BO121</f>
        <v>26</v>
      </c>
      <c r="L133" s="568"/>
      <c r="M133" s="568">
        <f>2022!BR121</f>
        <v>3</v>
      </c>
      <c r="N133" s="568">
        <f t="shared" si="1424"/>
        <v>15</v>
      </c>
      <c r="O133" s="568">
        <f>2022!BT121</f>
        <v>8</v>
      </c>
      <c r="Q133" s="568">
        <f t="shared" si="1423"/>
        <v>15</v>
      </c>
    </row>
    <row r="134" ht="30.75" customHeight="1">
      <c r="A134" s="561">
        <v>103</v>
      </c>
      <c r="B134" s="582" t="s">
        <v>322</v>
      </c>
      <c r="C134" s="566">
        <f>2022!B122</f>
        <v>31.664999999999999</v>
      </c>
      <c r="D134" s="567">
        <f>2022!BD122</f>
        <v>0</v>
      </c>
      <c r="E134" s="567">
        <f>2022!BE122</f>
        <v>13</v>
      </c>
      <c r="F134" s="567">
        <f>2022!BF122</f>
        <v>22</v>
      </c>
      <c r="G134" s="566">
        <f>2022!BG122</f>
        <v>0</v>
      </c>
      <c r="H134" s="566">
        <f>2022!BH122</f>
        <v>0.41067760916158791</v>
      </c>
      <c r="I134" s="566">
        <f>2022!BI122</f>
        <v>0.69477340912679619</v>
      </c>
      <c r="J134" s="531">
        <f t="shared" si="1425"/>
        <v>0</v>
      </c>
      <c r="K134" s="568">
        <f>2022!BO122</f>
        <v>0</v>
      </c>
      <c r="L134" s="568"/>
      <c r="M134" s="568">
        <f>2022!BR122</f>
        <v>0</v>
      </c>
      <c r="N134" s="568">
        <f t="shared" si="1424"/>
        <v>0</v>
      </c>
      <c r="O134" s="568">
        <f>2022!BT122</f>
        <v>0</v>
      </c>
      <c r="Q134" s="568">
        <f t="shared" si="1423"/>
        <v>0</v>
      </c>
    </row>
    <row r="135" ht="31.5">
      <c r="A135" s="562">
        <v>104</v>
      </c>
      <c r="B135" s="582" t="s">
        <v>145</v>
      </c>
      <c r="C135" s="566">
        <f>2022!B123</f>
        <v>42</v>
      </c>
      <c r="D135" s="567">
        <f>2022!BD123</f>
        <v>87.85003662109375</v>
      </c>
      <c r="E135" s="567">
        <f>2022!BE123</f>
        <v>103</v>
      </c>
      <c r="F135" s="567">
        <f>2022!BF123</f>
        <v>116</v>
      </c>
      <c r="G135" s="566">
        <f>2022!BG123</f>
        <v>2.0451643086086846</v>
      </c>
      <c r="H135" s="566">
        <f>2022!BH123</f>
        <v>2.3978581215083379</v>
      </c>
      <c r="I135" s="566">
        <f>2022!BI123</f>
        <v>2.7619047619047619</v>
      </c>
      <c r="J135" s="531">
        <f t="shared" si="1425"/>
        <v>6.8965517241379306</v>
      </c>
      <c r="K135" s="568">
        <f>2022!BO123</f>
        <v>8</v>
      </c>
      <c r="L135" s="563"/>
      <c r="M135" s="568">
        <f>2022!BR123</f>
        <v>0</v>
      </c>
      <c r="N135" s="568">
        <f t="shared" si="1424"/>
        <v>8</v>
      </c>
      <c r="O135" s="568">
        <f>2022!BT123</f>
        <v>0</v>
      </c>
      <c r="P135" s="563"/>
      <c r="Q135" s="568">
        <f t="shared" si="1423"/>
        <v>8</v>
      </c>
    </row>
    <row r="136" ht="31.5">
      <c r="A136" s="561">
        <v>105</v>
      </c>
      <c r="B136" s="580" t="s">
        <v>293</v>
      </c>
      <c r="C136" s="566">
        <f>2022!B124</f>
        <v>0</v>
      </c>
      <c r="D136" s="567">
        <f>2022!BD124</f>
        <v>0</v>
      </c>
      <c r="E136" s="567">
        <f>2022!BE124</f>
        <v>0</v>
      </c>
      <c r="F136" s="567">
        <f>2022!BF124</f>
        <v>0</v>
      </c>
      <c r="G136" s="566">
        <f>2022!BG124</f>
        <v>0</v>
      </c>
      <c r="H136" s="566">
        <f>2022!BH124</f>
        <v>0</v>
      </c>
      <c r="I136" s="566">
        <f>2022!BI124</f>
        <v>0</v>
      </c>
      <c r="J136" s="531">
        <v>0</v>
      </c>
      <c r="K136" s="568">
        <f>2022!BO124</f>
        <v>10</v>
      </c>
      <c r="L136" s="568"/>
      <c r="M136" s="568">
        <f>2022!BR124</f>
        <v>0</v>
      </c>
      <c r="N136" s="568">
        <f t="shared" si="1424"/>
        <v>10</v>
      </c>
      <c r="O136" s="568">
        <f>2022!BT124</f>
        <v>0</v>
      </c>
      <c r="Q136" s="568">
        <f t="shared" si="1423"/>
        <v>10</v>
      </c>
    </row>
    <row r="137" ht="15.75">
      <c r="A137" s="561"/>
      <c r="B137" s="122" t="s">
        <v>153</v>
      </c>
      <c r="C137" s="571"/>
      <c r="D137" s="570"/>
      <c r="E137" s="570"/>
      <c r="F137" s="570"/>
      <c r="G137" s="571"/>
      <c r="H137" s="571"/>
      <c r="I137" s="571"/>
      <c r="J137" s="531"/>
      <c r="K137" s="581"/>
      <c r="L137" s="568"/>
      <c r="M137" s="581"/>
      <c r="N137" s="568">
        <f t="shared" si="1424"/>
        <v>0</v>
      </c>
      <c r="O137" s="581"/>
      <c r="Q137" s="568">
        <f t="shared" si="1423"/>
        <v>0</v>
      </c>
    </row>
    <row r="138" ht="63">
      <c r="A138" s="561">
        <v>106</v>
      </c>
      <c r="B138" s="582" t="s">
        <v>168</v>
      </c>
      <c r="C138" s="566">
        <f>2022!B126</f>
        <v>34.731000000000002</v>
      </c>
      <c r="D138" s="567">
        <f>2022!BD126</f>
        <v>70.282188415527344</v>
      </c>
      <c r="E138" s="567">
        <f>2022!BE126</f>
        <v>74</v>
      </c>
      <c r="F138" s="567">
        <f>2022!BF126</f>
        <v>71</v>
      </c>
      <c r="G138" s="566">
        <f>2022!BG126</f>
        <v>2.0236155150577355</v>
      </c>
      <c r="H138" s="566">
        <f>2022!BH126</f>
        <v>2.130661430587852</v>
      </c>
      <c r="I138" s="566">
        <f>2022!BI126</f>
        <v>2.044283205205724</v>
      </c>
      <c r="J138" s="531">
        <f t="shared" si="1425"/>
        <v>4.225352112676056</v>
      </c>
      <c r="K138" s="568">
        <f>2022!BO126</f>
        <v>3</v>
      </c>
      <c r="L138" s="568"/>
      <c r="M138" s="568">
        <f>2022!BR126</f>
        <v>0</v>
      </c>
      <c r="N138" s="568">
        <f t="shared" si="1424"/>
        <v>3</v>
      </c>
      <c r="O138" s="568">
        <f>2022!BT126</f>
        <v>0</v>
      </c>
      <c r="Q138" s="568">
        <f t="shared" si="1423"/>
        <v>3</v>
      </c>
    </row>
    <row r="139" ht="78.75">
      <c r="A139" s="561">
        <v>107</v>
      </c>
      <c r="B139" s="582" t="s">
        <v>156</v>
      </c>
      <c r="C139" s="566">
        <f>2022!B127</f>
        <v>46.969999999999999</v>
      </c>
      <c r="D139" s="567">
        <f>2022!BD127</f>
        <v>71.436744689941406</v>
      </c>
      <c r="E139" s="567">
        <f>2022!BE127</f>
        <v>50</v>
      </c>
      <c r="F139" s="567">
        <f>2022!BF127</f>
        <v>77</v>
      </c>
      <c r="G139" s="566">
        <f>2022!BG127</f>
        <v>2.0568583329406716</v>
      </c>
      <c r="H139" s="566">
        <f>2022!BH127</f>
        <v>1.3123360105634079</v>
      </c>
      <c r="I139" s="566">
        <f>2022!BI127</f>
        <v>1.639344262295082</v>
      </c>
      <c r="J139" s="531">
        <f t="shared" si="1425"/>
        <v>3.8961038961038961</v>
      </c>
      <c r="K139" s="568">
        <f>2022!BO127</f>
        <v>3</v>
      </c>
      <c r="L139" s="568"/>
      <c r="M139" s="568">
        <f>2022!BR127</f>
        <v>0</v>
      </c>
      <c r="N139" s="568">
        <f t="shared" si="1424"/>
        <v>3</v>
      </c>
      <c r="O139" s="568">
        <f>2022!BT127</f>
        <v>0</v>
      </c>
      <c r="Q139" s="568">
        <f t="shared" si="1423"/>
        <v>3</v>
      </c>
    </row>
    <row r="140" ht="64.5" customHeight="1">
      <c r="A140" s="561">
        <v>108</v>
      </c>
      <c r="B140" s="582" t="s">
        <v>323</v>
      </c>
      <c r="C140" s="566">
        <f>2022!B128</f>
        <v>9.1639999999999997</v>
      </c>
      <c r="D140" s="567">
        <f>2022!BD128</f>
        <v>9.3552494049072266</v>
      </c>
      <c r="E140" s="567">
        <f>2022!BE128</f>
        <v>7</v>
      </c>
      <c r="F140" s="567">
        <f>2022!BF128</f>
        <v>10</v>
      </c>
      <c r="G140" s="566">
        <f>2022!BG128</f>
        <v>0.73087884886743348</v>
      </c>
      <c r="H140" s="566">
        <f>2022!BH128</f>
        <v>0.61598032295522909</v>
      </c>
      <c r="I140" s="566">
        <f>2022!BI128</f>
        <v>1.0912265386294195</v>
      </c>
      <c r="J140" s="531">
        <f t="shared" si="1425"/>
        <v>0</v>
      </c>
      <c r="K140" s="568">
        <f>2022!BO128</f>
        <v>0</v>
      </c>
      <c r="L140" s="568"/>
      <c r="M140" s="568">
        <f>2022!BR128</f>
        <v>0</v>
      </c>
      <c r="N140" s="568">
        <f t="shared" si="1424"/>
        <v>0</v>
      </c>
      <c r="O140" s="568">
        <f>2022!BT128</f>
        <v>0</v>
      </c>
      <c r="Q140" s="568">
        <f t="shared" si="1423"/>
        <v>0</v>
      </c>
    </row>
    <row r="141" ht="47.25">
      <c r="A141" s="561">
        <v>109</v>
      </c>
      <c r="B141" s="582" t="s">
        <v>324</v>
      </c>
      <c r="C141" s="566">
        <f>2022!B129</f>
        <v>22.285</v>
      </c>
      <c r="D141" s="567">
        <f>2022!BD129</f>
        <v>14.190912246704102</v>
      </c>
      <c r="E141" s="567">
        <f>2022!BE129</f>
        <v>14</v>
      </c>
      <c r="F141" s="567">
        <f>2022!BF129</f>
        <v>16</v>
      </c>
      <c r="G141" s="566">
        <f>2022!BG129</f>
        <v>0.57348607230767068</v>
      </c>
      <c r="H141" s="566">
        <f>2022!BH129</f>
        <v>0.56577088722200464</v>
      </c>
      <c r="I141" s="566">
        <f>2022!BI129</f>
        <v>0.71797172986313662</v>
      </c>
      <c r="J141" s="531">
        <f t="shared" si="1425"/>
        <v>0</v>
      </c>
      <c r="K141" s="568">
        <f>2022!BO129</f>
        <v>0</v>
      </c>
      <c r="L141" s="568"/>
      <c r="M141" s="568">
        <f>2022!BR129</f>
        <v>0</v>
      </c>
      <c r="N141" s="568">
        <f t="shared" si="1424"/>
        <v>0</v>
      </c>
      <c r="O141" s="568">
        <f>2022!BT129</f>
        <v>0</v>
      </c>
      <c r="Q141" s="568">
        <f t="shared" si="1423"/>
        <v>0</v>
      </c>
    </row>
    <row r="142" ht="31.5">
      <c r="A142" s="561">
        <v>110</v>
      </c>
      <c r="B142" s="582" t="s">
        <v>155</v>
      </c>
      <c r="C142" s="566">
        <f>2022!B130</f>
        <v>62.600000000000001</v>
      </c>
      <c r="D142" s="567">
        <f>2022!BD130</f>
        <v>29.78392219543457</v>
      </c>
      <c r="E142" s="567">
        <f>2022!BE130</f>
        <v>37</v>
      </c>
      <c r="F142" s="567">
        <f>2022!BF130</f>
        <v>0</v>
      </c>
      <c r="G142" s="566">
        <f>2022!BG130</f>
        <v>0.47578148732359693</v>
      </c>
      <c r="H142" s="566">
        <f>2022!BH130</f>
        <v>0.5910542914885637</v>
      </c>
      <c r="I142" s="566">
        <f>2022!BI130</f>
        <v>0</v>
      </c>
      <c r="J142" s="531">
        <f t="shared" si="1425"/>
        <v>0</v>
      </c>
      <c r="K142" s="568">
        <f>2022!BO130</f>
        <v>0</v>
      </c>
      <c r="L142" s="568"/>
      <c r="M142" s="568">
        <f>2022!BR130</f>
        <v>0</v>
      </c>
      <c r="N142" s="568">
        <f t="shared" si="1424"/>
        <v>0</v>
      </c>
      <c r="O142" s="568">
        <f>2022!BT130</f>
        <v>0</v>
      </c>
      <c r="Q142" s="568">
        <f t="shared" si="1423"/>
        <v>0</v>
      </c>
    </row>
    <row r="143" ht="31.5">
      <c r="A143" s="561">
        <v>111</v>
      </c>
      <c r="B143" s="582" t="s">
        <v>154</v>
      </c>
      <c r="C143" s="566">
        <f>2022!B131</f>
        <v>8.4000000000000004</v>
      </c>
      <c r="D143" s="567">
        <f>2022!BD131</f>
        <v>5.1275520324707031</v>
      </c>
      <c r="E143" s="567">
        <f>2022!BE131</f>
        <v>9</v>
      </c>
      <c r="F143" s="567">
        <f>2022!BF131</f>
        <v>0</v>
      </c>
      <c r="G143" s="566">
        <f>2022!BG131</f>
        <v>0.61042288872958994</v>
      </c>
      <c r="H143" s="566">
        <f>2022!BH131</f>
        <v>1.0714286200854266</v>
      </c>
      <c r="I143" s="566">
        <f>2022!BI131</f>
        <v>0</v>
      </c>
      <c r="J143" s="531">
        <f t="shared" si="1425"/>
        <v>0</v>
      </c>
      <c r="K143" s="568">
        <f>2022!BO131</f>
        <v>0</v>
      </c>
      <c r="L143" s="568"/>
      <c r="M143" s="568">
        <f>2022!BR131</f>
        <v>0</v>
      </c>
      <c r="N143" s="568">
        <f t="shared" si="1424"/>
        <v>0</v>
      </c>
      <c r="O143" s="568">
        <f>2022!BT131</f>
        <v>0</v>
      </c>
      <c r="Q143" s="568">
        <f t="shared" si="1423"/>
        <v>0</v>
      </c>
    </row>
    <row r="144" ht="51.75" customHeight="1">
      <c r="A144" s="561">
        <v>112</v>
      </c>
      <c r="B144" s="582" t="s">
        <v>163</v>
      </c>
      <c r="C144" s="566">
        <f>2022!B132</f>
        <v>40.399999999999999</v>
      </c>
      <c r="D144" s="567">
        <f>2022!BD132</f>
        <v>107.17542266845703</v>
      </c>
      <c r="E144" s="567">
        <f>2022!BE132</f>
        <v>123</v>
      </c>
      <c r="F144" s="567">
        <f>2022!BF132</f>
        <v>135</v>
      </c>
      <c r="G144" s="566">
        <f>2022!BG132</f>
        <v>2.6503640980365319</v>
      </c>
      <c r="H144" s="566">
        <f>2022!BH132</f>
        <v>3.0416931903726021</v>
      </c>
      <c r="I144" s="566">
        <f>2022!BI132</f>
        <v>3.3415841584158419</v>
      </c>
      <c r="J144" s="531">
        <f t="shared" si="1425"/>
        <v>3.7037037037037033</v>
      </c>
      <c r="K144" s="568">
        <f>2022!BO132</f>
        <v>5</v>
      </c>
      <c r="L144" s="568"/>
      <c r="M144" s="568">
        <f>2022!BR132</f>
        <v>0</v>
      </c>
      <c r="N144" s="568">
        <f t="shared" si="1424"/>
        <v>5</v>
      </c>
      <c r="O144" s="568">
        <f>2022!BT132</f>
        <v>0</v>
      </c>
      <c r="Q144" s="568">
        <f t="shared" si="1423"/>
        <v>5</v>
      </c>
    </row>
    <row r="145" ht="47.25">
      <c r="A145" s="561">
        <v>113</v>
      </c>
      <c r="B145" s="582" t="s">
        <v>325</v>
      </c>
      <c r="C145" s="566">
        <f>2022!B133</f>
        <v>25.609999999999999</v>
      </c>
      <c r="D145" s="567">
        <f>2022!BD133</f>
        <v>50.830287933349609</v>
      </c>
      <c r="E145" s="567">
        <f>2022!BE133</f>
        <v>47</v>
      </c>
      <c r="F145" s="567">
        <f>2022!BF133</f>
        <v>45</v>
      </c>
      <c r="G145" s="566">
        <f>2022!BG133</f>
        <v>1.9847053145996958</v>
      </c>
      <c r="H145" s="566">
        <f>2022!BH133</f>
        <v>1.8351489550580375</v>
      </c>
      <c r="I145" s="566">
        <f>2022!BI133</f>
        <v>1.7571261226083561</v>
      </c>
      <c r="J145" s="531">
        <f t="shared" si="1425"/>
        <v>4.4444444444444446</v>
      </c>
      <c r="K145" s="568">
        <f>2022!BO133</f>
        <v>2</v>
      </c>
      <c r="L145" s="568"/>
      <c r="M145" s="568">
        <f>2022!BR133</f>
        <v>0</v>
      </c>
      <c r="N145" s="568">
        <f t="shared" si="1424"/>
        <v>2</v>
      </c>
      <c r="O145" s="568">
        <f>2022!BT133</f>
        <v>0</v>
      </c>
      <c r="Q145" s="568">
        <f t="shared" ref="Q145:Q208" si="1428">K145-M145-O145</f>
        <v>2</v>
      </c>
    </row>
    <row r="146" ht="37.5" customHeight="1">
      <c r="A146" s="561">
        <v>114</v>
      </c>
      <c r="B146" s="582" t="s">
        <v>326</v>
      </c>
      <c r="C146" s="566">
        <f>2022!B134</f>
        <v>16.600000000000001</v>
      </c>
      <c r="D146" s="567">
        <f>2022!BD134</f>
        <v>0</v>
      </c>
      <c r="E146" s="567">
        <f>2022!BE134</f>
        <v>0</v>
      </c>
      <c r="F146" s="567">
        <f>2022!BF134</f>
        <v>0</v>
      </c>
      <c r="G146" s="566">
        <f>2022!BG134</f>
        <v>0</v>
      </c>
      <c r="H146" s="566">
        <f>2022!BH134</f>
        <v>0</v>
      </c>
      <c r="I146" s="566">
        <f>2022!BI134</f>
        <v>0</v>
      </c>
      <c r="J146" s="531">
        <f t="shared" si="1425"/>
        <v>0</v>
      </c>
      <c r="K146" s="568">
        <f>2022!BO134</f>
        <v>0</v>
      </c>
      <c r="L146" s="568"/>
      <c r="M146" s="568">
        <f>2022!BR134</f>
        <v>0</v>
      </c>
      <c r="N146" s="568">
        <f t="shared" si="1424"/>
        <v>0</v>
      </c>
      <c r="O146" s="568">
        <f>2022!BT134</f>
        <v>0</v>
      </c>
      <c r="Q146" s="568">
        <f t="shared" si="1428"/>
        <v>0</v>
      </c>
    </row>
    <row r="147" ht="31.5">
      <c r="A147" s="561">
        <v>115</v>
      </c>
      <c r="B147" s="582" t="s">
        <v>158</v>
      </c>
      <c r="C147" s="566">
        <f>2022!B135</f>
        <v>48.850000000000001</v>
      </c>
      <c r="D147" s="567">
        <f>2022!BD135</f>
        <v>105.58902740478516</v>
      </c>
      <c r="E147" s="567">
        <f>2022!BE135</f>
        <v>99</v>
      </c>
      <c r="F147" s="567">
        <f>2022!BF135</f>
        <v>101</v>
      </c>
      <c r="G147" s="566">
        <f>2022!BG135</f>
        <v>2.1357868034992622</v>
      </c>
      <c r="H147" s="566">
        <f>2022!BH135</f>
        <v>2.0150621928461958</v>
      </c>
      <c r="I147" s="566">
        <f>2022!BI135</f>
        <v>2.067553735926305</v>
      </c>
      <c r="J147" s="531">
        <f t="shared" si="1425"/>
        <v>6.9306930693069315</v>
      </c>
      <c r="K147" s="568">
        <f>2022!BO135</f>
        <v>7</v>
      </c>
      <c r="L147" s="568"/>
      <c r="M147" s="568">
        <f>2022!BR135</f>
        <v>0</v>
      </c>
      <c r="N147" s="568">
        <f t="shared" si="1424"/>
        <v>7</v>
      </c>
      <c r="O147" s="568">
        <f>2022!BT135</f>
        <v>0</v>
      </c>
      <c r="Q147" s="568">
        <f t="shared" si="1428"/>
        <v>7</v>
      </c>
    </row>
    <row r="148" ht="47.25">
      <c r="A148" s="561">
        <v>116</v>
      </c>
      <c r="B148" s="582" t="s">
        <v>157</v>
      </c>
      <c r="C148" s="566">
        <f>2022!B136</f>
        <v>34.689999999999998</v>
      </c>
      <c r="D148" s="567">
        <f>2022!BD136</f>
        <v>48.762527465820313</v>
      </c>
      <c r="E148" s="567">
        <f>2022!BE136</f>
        <v>55</v>
      </c>
      <c r="F148" s="567">
        <f>2022!BF136</f>
        <v>51</v>
      </c>
      <c r="G148" s="566">
        <f>2022!BG136</f>
        <v>1.4056653040129099</v>
      </c>
      <c r="H148" s="566">
        <f>2022!BH136</f>
        <v>1.5854713801474085</v>
      </c>
      <c r="I148" s="566">
        <f>2022!BI136</f>
        <v>1.4701643124819834</v>
      </c>
      <c r="J148" s="531">
        <f t="shared" si="1425"/>
        <v>3.9215686274509802</v>
      </c>
      <c r="K148" s="568">
        <f>2022!BO136</f>
        <v>2</v>
      </c>
      <c r="L148" s="568"/>
      <c r="M148" s="568">
        <f>2022!BR136</f>
        <v>0</v>
      </c>
      <c r="N148" s="568">
        <f t="shared" si="1424"/>
        <v>2</v>
      </c>
      <c r="O148" s="568">
        <f>2022!BT136</f>
        <v>0</v>
      </c>
      <c r="Q148" s="568">
        <f t="shared" si="1428"/>
        <v>2</v>
      </c>
    </row>
    <row r="149" ht="32.25" customHeight="1">
      <c r="A149" s="561">
        <v>117</v>
      </c>
      <c r="B149" s="582" t="s">
        <v>161</v>
      </c>
      <c r="C149" s="566">
        <f>2022!B137</f>
        <v>8.7080000000000002</v>
      </c>
      <c r="D149" s="567">
        <f>2022!BD137</f>
        <v>0</v>
      </c>
      <c r="E149" s="567">
        <f>2022!BE137</f>
        <v>0</v>
      </c>
      <c r="F149" s="567">
        <f>2022!BF137</f>
        <v>0</v>
      </c>
      <c r="G149" s="566">
        <f>2022!BG137</f>
        <v>0</v>
      </c>
      <c r="H149" s="566">
        <f>2022!BH137</f>
        <v>0</v>
      </c>
      <c r="I149" s="566">
        <f>2022!BI137</f>
        <v>0</v>
      </c>
      <c r="J149" s="531">
        <f t="shared" si="1425"/>
        <v>0</v>
      </c>
      <c r="K149" s="568">
        <f>2022!BO137</f>
        <v>0</v>
      </c>
      <c r="L149" s="568"/>
      <c r="M149" s="568">
        <f>2022!BR137</f>
        <v>0</v>
      </c>
      <c r="N149" s="568">
        <f t="shared" si="1424"/>
        <v>0</v>
      </c>
      <c r="O149" s="568">
        <f>2022!BT137</f>
        <v>0</v>
      </c>
      <c r="Q149" s="568">
        <f t="shared" si="1428"/>
        <v>0</v>
      </c>
    </row>
    <row r="150" ht="31.5">
      <c r="A150" s="562">
        <v>118</v>
      </c>
      <c r="B150" s="582" t="s">
        <v>162</v>
      </c>
      <c r="C150" s="587">
        <f>2022!B138</f>
        <v>76.099999999999994</v>
      </c>
      <c r="D150" s="567">
        <f>2022!BD138</f>
        <v>133.92913818359375</v>
      </c>
      <c r="E150" s="567">
        <f>2022!BE138</f>
        <v>132</v>
      </c>
      <c r="F150" s="567">
        <f>2022!BF138</f>
        <v>138</v>
      </c>
      <c r="G150" s="566">
        <f>2022!BG138</f>
        <v>1.7588465794021186</v>
      </c>
      <c r="H150" s="566">
        <f>2022!BH138</f>
        <v>1.73351185283383</v>
      </c>
      <c r="I150" s="566">
        <f>2022!BI138</f>
        <v>1.8134034165571618</v>
      </c>
      <c r="J150" s="531">
        <f t="shared" si="1425"/>
        <v>4.3478260869565215</v>
      </c>
      <c r="K150" s="568">
        <f>2022!BO138</f>
        <v>6</v>
      </c>
      <c r="L150" s="563"/>
      <c r="M150" s="568">
        <f>2022!BR138</f>
        <v>0</v>
      </c>
      <c r="N150" s="568">
        <f t="shared" si="1424"/>
        <v>6</v>
      </c>
      <c r="O150" s="568">
        <f>2022!BT138</f>
        <v>0</v>
      </c>
      <c r="Q150" s="568">
        <f t="shared" si="1428"/>
        <v>6</v>
      </c>
    </row>
    <row r="151" ht="47.25">
      <c r="A151" s="562">
        <v>119</v>
      </c>
      <c r="B151" s="164" t="s">
        <v>165</v>
      </c>
      <c r="C151" s="587">
        <f>2022!B139</f>
        <v>3.52</v>
      </c>
      <c r="D151" s="575">
        <f>2022!BD139</f>
        <v>0</v>
      </c>
      <c r="E151" s="575">
        <f>2022!BE139</f>
        <v>24</v>
      </c>
      <c r="F151" s="567">
        <f>2022!BF139</f>
        <v>1</v>
      </c>
      <c r="G151" s="576">
        <f>2022!BG139</f>
        <v>0</v>
      </c>
      <c r="H151" s="576">
        <f>2022!BH139</f>
        <v>0.61006608812687602</v>
      </c>
      <c r="I151" s="566">
        <f>2022!BI139</f>
        <v>0.28409090909090912</v>
      </c>
      <c r="J151" s="531">
        <f t="shared" si="1425"/>
        <v>0</v>
      </c>
      <c r="K151" s="568">
        <f>2022!BO139</f>
        <v>0</v>
      </c>
      <c r="L151" s="563"/>
      <c r="M151" s="568">
        <f>2022!BR139</f>
        <v>0</v>
      </c>
      <c r="N151" s="568">
        <f t="shared" si="1424"/>
        <v>0</v>
      </c>
      <c r="O151" s="568">
        <f>2022!BT139</f>
        <v>0</v>
      </c>
      <c r="Q151" s="568">
        <f t="shared" si="1428"/>
        <v>0</v>
      </c>
    </row>
    <row r="152" ht="47.25" customHeight="1">
      <c r="A152" s="561">
        <v>120</v>
      </c>
      <c r="B152" s="155" t="s">
        <v>443</v>
      </c>
      <c r="C152" s="566">
        <f>2022!B140</f>
        <v>16.07</v>
      </c>
      <c r="D152" s="577"/>
      <c r="E152" s="577"/>
      <c r="F152" s="567">
        <f>2022!BF140</f>
        <v>27</v>
      </c>
      <c r="G152" s="578"/>
      <c r="H152" s="578"/>
      <c r="I152" s="566">
        <f>2022!BI140</f>
        <v>1.6801493466085875</v>
      </c>
      <c r="J152" s="531">
        <f t="shared" si="1425"/>
        <v>3.7037037037037033</v>
      </c>
      <c r="K152" s="568">
        <f>2022!BO140</f>
        <v>1</v>
      </c>
      <c r="L152" s="568"/>
      <c r="M152" s="568">
        <f>2022!BR140</f>
        <v>0</v>
      </c>
      <c r="N152" s="568">
        <f t="shared" si="1424"/>
        <v>0</v>
      </c>
      <c r="O152" s="568">
        <f>2022!BT140</f>
        <v>1</v>
      </c>
      <c r="Q152" s="568">
        <f t="shared" si="1428"/>
        <v>0</v>
      </c>
    </row>
    <row r="153" ht="15.75">
      <c r="A153" s="561"/>
      <c r="B153" s="122" t="s">
        <v>173</v>
      </c>
      <c r="C153" s="571"/>
      <c r="D153" s="570"/>
      <c r="E153" s="570"/>
      <c r="F153" s="570"/>
      <c r="G153" s="571"/>
      <c r="H153" s="571"/>
      <c r="I153" s="571"/>
      <c r="J153" s="531">
        <f t="shared" si="1425"/>
        <v>0</v>
      </c>
      <c r="K153" s="581"/>
      <c r="L153" s="568"/>
      <c r="M153" s="581"/>
      <c r="N153" s="568">
        <f t="shared" si="1424"/>
        <v>0</v>
      </c>
      <c r="O153" s="581"/>
      <c r="Q153" s="568">
        <f t="shared" si="1428"/>
        <v>0</v>
      </c>
    </row>
    <row r="154" ht="94.5">
      <c r="A154" s="561">
        <v>121</v>
      </c>
      <c r="B154" s="582" t="s">
        <v>328</v>
      </c>
      <c r="C154" s="566">
        <f>2022!B142</f>
        <v>22.076000000000001</v>
      </c>
      <c r="D154" s="567">
        <f>2022!BD142</f>
        <v>8.0812931060791016</v>
      </c>
      <c r="E154" s="567">
        <f>2022!BE142</f>
        <v>7</v>
      </c>
      <c r="F154" s="567">
        <f>2022!BF142</f>
        <v>21</v>
      </c>
      <c r="G154" s="566">
        <f>2022!BG142</f>
        <v>0.36616643488102535</v>
      </c>
      <c r="H154" s="566">
        <f>2022!BH142</f>
        <v>0.31717263691859571</v>
      </c>
      <c r="I154" s="566">
        <f>2022!BI142</f>
        <v>0.95125928610255484</v>
      </c>
      <c r="J154" s="531">
        <f t="shared" si="1425"/>
        <v>0</v>
      </c>
      <c r="K154" s="568">
        <f>2022!BO142</f>
        <v>0</v>
      </c>
      <c r="L154" s="568"/>
      <c r="M154" s="568">
        <f>2022!BR142</f>
        <v>0</v>
      </c>
      <c r="N154" s="568">
        <f t="shared" si="1424"/>
        <v>0</v>
      </c>
      <c r="O154" s="568">
        <f>2022!BT142</f>
        <v>0</v>
      </c>
      <c r="Q154" s="568">
        <f t="shared" si="1428"/>
        <v>0</v>
      </c>
    </row>
    <row r="155" ht="67.5" customHeight="1">
      <c r="A155" s="561">
        <v>122</v>
      </c>
      <c r="B155" s="582" t="s">
        <v>329</v>
      </c>
      <c r="C155" s="566">
        <f>2022!B143</f>
        <v>51.795000000000002</v>
      </c>
      <c r="D155" s="567">
        <f>2022!BD143</f>
        <v>15.678861618041992</v>
      </c>
      <c r="E155" s="567">
        <f>2022!BE143</f>
        <v>68</v>
      </c>
      <c r="F155" s="567">
        <f>2022!BF143</f>
        <v>57</v>
      </c>
      <c r="G155" s="566">
        <f>2022!BG143</f>
        <v>0.30173125571097892</v>
      </c>
      <c r="H155" s="566">
        <f>2022!BH143</f>
        <v>1.3086234120936684</v>
      </c>
      <c r="I155" s="566">
        <f>2022!BI143</f>
        <v>1.1004923255140457</v>
      </c>
      <c r="J155" s="531">
        <f t="shared" si="1425"/>
        <v>3.5087719298245612</v>
      </c>
      <c r="K155" s="568">
        <f>2022!BO143</f>
        <v>2</v>
      </c>
      <c r="L155" s="568"/>
      <c r="M155" s="568">
        <f>2022!BR143</f>
        <v>0</v>
      </c>
      <c r="N155" s="568">
        <f t="shared" si="1424"/>
        <v>2</v>
      </c>
      <c r="O155" s="568">
        <f>2022!BT143</f>
        <v>0</v>
      </c>
      <c r="Q155" s="568">
        <f t="shared" si="1428"/>
        <v>2</v>
      </c>
    </row>
    <row r="156" ht="31.5" customHeight="1">
      <c r="A156" s="561">
        <v>123</v>
      </c>
      <c r="B156" s="582" t="s">
        <v>174</v>
      </c>
      <c r="C156" s="566">
        <f>2022!B144</f>
        <v>10.686999999999999</v>
      </c>
      <c r="D156" s="567">
        <f>2022!BD144</f>
        <v>1.8876289129257202</v>
      </c>
      <c r="E156" s="567">
        <f>2022!BE144</f>
        <v>2</v>
      </c>
      <c r="F156" s="567">
        <f>2022!BF144</f>
        <v>3</v>
      </c>
      <c r="G156" s="566">
        <f>2022!BG144</f>
        <v>0.17657895107775462</v>
      </c>
      <c r="H156" s="566">
        <f>2022!BH144</f>
        <v>0.18709074635232942</v>
      </c>
      <c r="I156" s="566">
        <f>2022!BI144</f>
        <v>0.28071488724618698</v>
      </c>
      <c r="J156" s="531">
        <f t="shared" si="1425"/>
        <v>0</v>
      </c>
      <c r="K156" s="568">
        <f>2022!BO144</f>
        <v>0</v>
      </c>
      <c r="L156" s="568"/>
      <c r="M156" s="568">
        <f>2022!BR144</f>
        <v>0</v>
      </c>
      <c r="N156" s="568">
        <f t="shared" si="1424"/>
        <v>0</v>
      </c>
      <c r="O156" s="568">
        <f>2022!BT144</f>
        <v>0</v>
      </c>
      <c r="Q156" s="568">
        <f t="shared" si="1428"/>
        <v>0</v>
      </c>
    </row>
    <row r="157" ht="31.5">
      <c r="A157" s="561">
        <v>124</v>
      </c>
      <c r="B157" s="582" t="s">
        <v>178</v>
      </c>
      <c r="C157" s="566">
        <f>2022!B145</f>
        <v>127.137</v>
      </c>
      <c r="D157" s="567">
        <f>2022!BD145</f>
        <v>26.382505416870117</v>
      </c>
      <c r="E157" s="567">
        <f>2022!BE145</f>
        <v>41</v>
      </c>
      <c r="F157" s="567">
        <f>2022!BF145</f>
        <v>39</v>
      </c>
      <c r="G157" s="566">
        <f>2022!BG145</f>
        <v>0.20751240946031232</v>
      </c>
      <c r="H157" s="566">
        <f>2022!BH145</f>
        <v>0.32248676361239048</v>
      </c>
      <c r="I157" s="566">
        <f>2022!BI145</f>
        <v>0.30675570447627365</v>
      </c>
      <c r="J157" s="531">
        <f t="shared" si="1425"/>
        <v>2.5641025641025639</v>
      </c>
      <c r="K157" s="568">
        <f>2022!BO145</f>
        <v>1</v>
      </c>
      <c r="L157" s="568"/>
      <c r="M157" s="568">
        <f>2022!BR145</f>
        <v>0</v>
      </c>
      <c r="N157" s="568">
        <f t="shared" si="1424"/>
        <v>0</v>
      </c>
      <c r="O157" s="568">
        <f>2022!BT145</f>
        <v>1</v>
      </c>
      <c r="Q157" s="568">
        <f t="shared" si="1428"/>
        <v>0</v>
      </c>
    </row>
    <row r="158" ht="31.5">
      <c r="A158" s="562">
        <v>125</v>
      </c>
      <c r="B158" s="147" t="s">
        <v>177</v>
      </c>
      <c r="C158" s="566">
        <f>2022!B146</f>
        <v>119.479</v>
      </c>
      <c r="D158" s="567">
        <f>2022!BD146</f>
        <v>45.015548706054688</v>
      </c>
      <c r="E158" s="567">
        <f>2022!BE146</f>
        <v>56</v>
      </c>
      <c r="F158" s="567">
        <f>2022!BF146</f>
        <v>88</v>
      </c>
      <c r="G158" s="566">
        <f>2022!BG146</f>
        <v>0.38646591996235607</v>
      </c>
      <c r="H158" s="566">
        <f>2022!BH146</f>
        <v>0.48076924840374169</v>
      </c>
      <c r="I158" s="566">
        <f>2022!BI146</f>
        <v>0.73653110588471615</v>
      </c>
      <c r="J158" s="531">
        <f t="shared" si="1425"/>
        <v>2.2727272727272729</v>
      </c>
      <c r="K158" s="568">
        <f>2022!BO146</f>
        <v>2</v>
      </c>
      <c r="L158" s="563"/>
      <c r="M158" s="568">
        <f>2022!BR146</f>
        <v>0</v>
      </c>
      <c r="N158" s="568">
        <f t="shared" si="1424"/>
        <v>2</v>
      </c>
      <c r="O158" s="568">
        <f>2022!BT146</f>
        <v>0</v>
      </c>
      <c r="Q158" s="568">
        <f t="shared" si="1428"/>
        <v>2</v>
      </c>
    </row>
    <row r="159" ht="47.25">
      <c r="A159" s="561">
        <v>126</v>
      </c>
      <c r="B159" s="582" t="s">
        <v>330</v>
      </c>
      <c r="C159" s="566">
        <f>2022!B147</f>
        <v>19.553999999999998</v>
      </c>
      <c r="D159" s="567">
        <f>2022!BD147</f>
        <v>19.264081954956055</v>
      </c>
      <c r="E159" s="567">
        <f>2022!BE147</f>
        <v>21</v>
      </c>
      <c r="F159" s="567">
        <f>2022!BF147</f>
        <v>44</v>
      </c>
      <c r="G159" s="566">
        <f>2022!BG147</f>
        <v>0.98517342298931476</v>
      </c>
      <c r="H159" s="566">
        <f>2022!BH147</f>
        <v>1.0739490171994965</v>
      </c>
      <c r="I159" s="566">
        <f>2022!BI147</f>
        <v>2.2501789915106887</v>
      </c>
      <c r="J159" s="531">
        <f t="shared" si="1425"/>
        <v>4.5454545454545459</v>
      </c>
      <c r="K159" s="568">
        <f>2022!BO147</f>
        <v>2</v>
      </c>
      <c r="L159" s="568"/>
      <c r="M159" s="568">
        <f>2022!BR147</f>
        <v>0</v>
      </c>
      <c r="N159" s="568">
        <f t="shared" si="1424"/>
        <v>2</v>
      </c>
      <c r="O159" s="568">
        <f>2022!BT147</f>
        <v>0</v>
      </c>
      <c r="Q159" s="568">
        <f t="shared" si="1428"/>
        <v>2</v>
      </c>
    </row>
    <row r="160" ht="15.75">
      <c r="A160" s="561"/>
      <c r="B160" s="122" t="s">
        <v>180</v>
      </c>
      <c r="C160" s="571"/>
      <c r="D160" s="570"/>
      <c r="E160" s="570"/>
      <c r="F160" s="570"/>
      <c r="G160" s="571"/>
      <c r="H160" s="571"/>
      <c r="I160" s="571"/>
      <c r="J160" s="531"/>
      <c r="K160" s="581"/>
      <c r="L160" s="568"/>
      <c r="M160" s="581"/>
      <c r="N160" s="568">
        <f t="shared" si="1424"/>
        <v>0</v>
      </c>
      <c r="O160" s="581"/>
      <c r="Q160" s="568">
        <f t="shared" si="1428"/>
        <v>0</v>
      </c>
    </row>
    <row r="161" ht="31.5">
      <c r="A161" s="561">
        <v>127</v>
      </c>
      <c r="B161" s="582" t="s">
        <v>185</v>
      </c>
      <c r="C161" s="566">
        <f>2022!B149</f>
        <v>1372</v>
      </c>
      <c r="D161" s="567">
        <f>2022!BD149</f>
        <v>1455.6683349609375</v>
      </c>
      <c r="E161" s="567">
        <f>2022!BE149</f>
        <v>3037</v>
      </c>
      <c r="F161" s="567">
        <f>2022!BF149</f>
        <v>2112</v>
      </c>
      <c r="G161" s="566">
        <f>2022!BG149</f>
        <v>1.0607585084239179</v>
      </c>
      <c r="H161" s="566">
        <f>2022!BH149</f>
        <v>2.2130890070985072</v>
      </c>
      <c r="I161" s="566">
        <f>2022!BI149</f>
        <v>1.5393586005830904</v>
      </c>
      <c r="J161" s="531">
        <f t="shared" si="1425"/>
        <v>4.7348484848484844</v>
      </c>
      <c r="K161" s="568">
        <f>2022!BO149</f>
        <v>100</v>
      </c>
      <c r="L161" s="568"/>
      <c r="M161" s="568">
        <f>2022!BR149</f>
        <v>10</v>
      </c>
      <c r="N161" s="568">
        <f t="shared" si="1424"/>
        <v>70</v>
      </c>
      <c r="O161" s="568">
        <f>2022!BT149</f>
        <v>20</v>
      </c>
      <c r="Q161" s="568">
        <f t="shared" si="1428"/>
        <v>70</v>
      </c>
    </row>
    <row r="162" ht="31.5">
      <c r="A162" s="561">
        <v>128</v>
      </c>
      <c r="B162" s="582" t="s">
        <v>331</v>
      </c>
      <c r="C162" s="566">
        <f>2022!B150</f>
        <v>187.15000000000001</v>
      </c>
      <c r="D162" s="567">
        <f>2022!BD150</f>
        <v>271.22601318359375</v>
      </c>
      <c r="E162" s="567">
        <f>2022!BE150</f>
        <v>271</v>
      </c>
      <c r="F162" s="567">
        <f>2022!BF150</f>
        <v>197</v>
      </c>
      <c r="G162" s="566">
        <f>2022!BG150</f>
        <v>1.449244039695845</v>
      </c>
      <c r="H162" s="566">
        <f>2022!BH150</f>
        <v>1.4480131238973428</v>
      </c>
      <c r="I162" s="566">
        <f>2022!BI150</f>
        <v>1.0526315789473684</v>
      </c>
      <c r="J162" s="531">
        <f t="shared" si="1425"/>
        <v>4.5685279187817258</v>
      </c>
      <c r="K162" s="568">
        <f>2022!BO150</f>
        <v>9</v>
      </c>
      <c r="L162" s="568"/>
      <c r="M162" s="568">
        <f>2022!BR150</f>
        <v>0</v>
      </c>
      <c r="N162" s="568">
        <f t="shared" si="1424"/>
        <v>9</v>
      </c>
      <c r="O162" s="568">
        <f>2022!BT150</f>
        <v>0</v>
      </c>
      <c r="Q162" s="568">
        <f t="shared" si="1428"/>
        <v>9</v>
      </c>
    </row>
    <row r="163" ht="45.75" customHeight="1">
      <c r="A163" s="561">
        <v>129</v>
      </c>
      <c r="B163" s="582" t="s">
        <v>332</v>
      </c>
      <c r="C163" s="566">
        <f>2022!B151</f>
        <v>363.30000000000001</v>
      </c>
      <c r="D163" s="567">
        <f>2022!BD151</f>
        <v>606.870361328125</v>
      </c>
      <c r="E163" s="567">
        <f>2022!BE151</f>
        <v>643</v>
      </c>
      <c r="F163" s="567">
        <f>2022!BF151</f>
        <v>538</v>
      </c>
      <c r="G163" s="566">
        <f>2022!BG151</f>
        <v>1.6704156935979824</v>
      </c>
      <c r="H163" s="566">
        <f>2022!BH151</f>
        <v>1.7698628231454632</v>
      </c>
      <c r="I163" s="566">
        <f>2022!BI151</f>
        <v>1.4808698045692266</v>
      </c>
      <c r="J163" s="531">
        <f t="shared" si="1425"/>
        <v>3.7174721189591078</v>
      </c>
      <c r="K163" s="568">
        <f>2022!BO151</f>
        <v>20</v>
      </c>
      <c r="L163" s="568"/>
      <c r="M163" s="568">
        <f>2022!BR151</f>
        <v>0</v>
      </c>
      <c r="N163" s="568">
        <f t="shared" si="1424"/>
        <v>20</v>
      </c>
      <c r="O163" s="568">
        <f>2022!BT151</f>
        <v>0</v>
      </c>
      <c r="Q163" s="568">
        <f t="shared" si="1428"/>
        <v>20</v>
      </c>
    </row>
    <row r="164" ht="47.25" customHeight="1">
      <c r="A164" s="561">
        <v>130</v>
      </c>
      <c r="B164" s="582" t="s">
        <v>333</v>
      </c>
      <c r="C164" s="566">
        <f>2022!B152</f>
        <v>394</v>
      </c>
      <c r="D164" s="567">
        <f>2022!BD152</f>
        <v>653.759033203125</v>
      </c>
      <c r="E164" s="567">
        <f>2022!BE152</f>
        <v>618</v>
      </c>
      <c r="F164" s="567">
        <f>2022!BF152</f>
        <v>681</v>
      </c>
      <c r="G164" s="566">
        <f>2022!BG152</f>
        <v>1.6579487736719074</v>
      </c>
      <c r="H164" s="566">
        <f>2022!BH152</f>
        <v>1.567262997666127</v>
      </c>
      <c r="I164" s="566">
        <f>2022!BI152</f>
        <v>1.7284263959390862</v>
      </c>
      <c r="J164" s="531">
        <f t="shared" si="1425"/>
        <v>4.9926578560939792</v>
      </c>
      <c r="K164" s="568">
        <f>2022!BO152</f>
        <v>34</v>
      </c>
      <c r="L164" s="568"/>
      <c r="M164" s="568">
        <f>2022!BR152</f>
        <v>0</v>
      </c>
      <c r="N164" s="568">
        <f t="shared" si="1424"/>
        <v>34</v>
      </c>
      <c r="O164" s="568">
        <f>2022!BT152</f>
        <v>0</v>
      </c>
      <c r="Q164" s="568">
        <f t="shared" si="1428"/>
        <v>34</v>
      </c>
    </row>
    <row r="165" ht="31.5">
      <c r="A165" s="561">
        <v>131</v>
      </c>
      <c r="B165" s="582" t="s">
        <v>182</v>
      </c>
      <c r="C165" s="566">
        <f>2022!B153</f>
        <v>193</v>
      </c>
      <c r="D165" s="567">
        <f>2022!BD153</f>
        <v>278.156982421875</v>
      </c>
      <c r="E165" s="567">
        <f>2022!BE153</f>
        <v>297</v>
      </c>
      <c r="F165" s="567">
        <f>2022!BF153</f>
        <v>422</v>
      </c>
      <c r="G165" s="566">
        <f>2022!BG153</f>
        <v>1.4343460380542057</v>
      </c>
      <c r="H165" s="566">
        <f>2022!BH153</f>
        <v>1.5315120605385071</v>
      </c>
      <c r="I165" s="566">
        <f>2022!BI153</f>
        <v>2.1865284974093266</v>
      </c>
      <c r="J165" s="531">
        <f t="shared" si="1425"/>
        <v>4.9763033175355451</v>
      </c>
      <c r="K165" s="568">
        <f>2022!BO153</f>
        <v>21</v>
      </c>
      <c r="L165" s="568"/>
      <c r="M165" s="568">
        <f>2022!BR153</f>
        <v>0</v>
      </c>
      <c r="N165" s="568">
        <f t="shared" si="1424"/>
        <v>21</v>
      </c>
      <c r="O165" s="568">
        <f>2022!BT153</f>
        <v>0</v>
      </c>
      <c r="Q165" s="568">
        <f t="shared" si="1428"/>
        <v>21</v>
      </c>
    </row>
    <row r="166" ht="47.25">
      <c r="A166" s="562">
        <v>132</v>
      </c>
      <c r="B166" s="582" t="s">
        <v>334</v>
      </c>
      <c r="C166" s="566">
        <f>2022!B154</f>
        <v>264.69999999999999</v>
      </c>
      <c r="D166" s="567">
        <f>2022!BD154</f>
        <v>451.15103149414063</v>
      </c>
      <c r="E166" s="567">
        <f>2022!BE154</f>
        <v>441</v>
      </c>
      <c r="F166" s="567">
        <f>2022!BF154</f>
        <v>685</v>
      </c>
      <c r="G166" s="566">
        <f>2022!BG154</f>
        <v>1.7044118798292605</v>
      </c>
      <c r="H166" s="566">
        <f>2022!BH154</f>
        <v>1.6660623010764442</v>
      </c>
      <c r="I166" s="566">
        <f>2022!BI154</f>
        <v>2.5878352852285609</v>
      </c>
      <c r="J166" s="531">
        <f t="shared" si="1425"/>
        <v>6.8613138686131396</v>
      </c>
      <c r="K166" s="568">
        <f>2022!BO154</f>
        <v>47</v>
      </c>
      <c r="L166" s="563"/>
      <c r="M166" s="568">
        <f>2022!BR154</f>
        <v>0</v>
      </c>
      <c r="N166" s="568">
        <f t="shared" ref="N166:N229" si="1429">K166-M166-O166</f>
        <v>47</v>
      </c>
      <c r="O166" s="568">
        <f>2022!BT154</f>
        <v>0</v>
      </c>
      <c r="Q166" s="568">
        <f t="shared" si="1428"/>
        <v>47</v>
      </c>
    </row>
    <row r="167" ht="31.5">
      <c r="A167" s="561">
        <v>133</v>
      </c>
      <c r="B167" s="582" t="s">
        <v>335</v>
      </c>
      <c r="C167" s="566">
        <f>2022!B155</f>
        <v>93.555000000000007</v>
      </c>
      <c r="D167" s="567">
        <f>2022!BD155</f>
        <v>140.37132263183594</v>
      </c>
      <c r="E167" s="567">
        <f>2022!BE155</f>
        <v>195</v>
      </c>
      <c r="F167" s="567">
        <f>2022!BF155</f>
        <v>188</v>
      </c>
      <c r="G167" s="566">
        <f>2022!BG155</f>
        <v>1.5004951154750212</v>
      </c>
      <c r="H167" s="566">
        <f>2022!BH155</f>
        <v>2.0844467518842689</v>
      </c>
      <c r="I167" s="566">
        <f>2022!BI155</f>
        <v>2.0095131206242316</v>
      </c>
      <c r="J167" s="531">
        <f t="shared" si="1425"/>
        <v>4.7872340425531918</v>
      </c>
      <c r="K167" s="568">
        <f>2022!BO155</f>
        <v>9</v>
      </c>
      <c r="L167" s="568"/>
      <c r="M167" s="568">
        <f>2022!BR155</f>
        <v>0</v>
      </c>
      <c r="N167" s="568">
        <f t="shared" si="1429"/>
        <v>9</v>
      </c>
      <c r="O167" s="568">
        <f>2022!BT155</f>
        <v>0</v>
      </c>
      <c r="Q167" s="568">
        <f t="shared" si="1428"/>
        <v>9</v>
      </c>
    </row>
    <row r="168" ht="15.75">
      <c r="A168" s="561"/>
      <c r="B168" s="122" t="s">
        <v>187</v>
      </c>
      <c r="C168" s="571"/>
      <c r="D168" s="570"/>
      <c r="E168" s="570"/>
      <c r="F168" s="570"/>
      <c r="G168" s="571"/>
      <c r="H168" s="571"/>
      <c r="I168" s="571"/>
      <c r="J168" s="531"/>
      <c r="K168" s="581"/>
      <c r="L168" s="568"/>
      <c r="M168" s="581"/>
      <c r="N168" s="568">
        <f t="shared" si="1429"/>
        <v>0</v>
      </c>
      <c r="O168" s="581"/>
      <c r="Q168" s="568">
        <f t="shared" si="1428"/>
        <v>0</v>
      </c>
    </row>
    <row r="169" ht="78.75">
      <c r="A169" s="574">
        <v>134</v>
      </c>
      <c r="B169" s="64" t="s">
        <v>189</v>
      </c>
      <c r="C169" s="566">
        <f>2022!B157</f>
        <v>58.799999999999997</v>
      </c>
      <c r="D169" s="575">
        <f>2022!BD157</f>
        <v>238.57769775390625</v>
      </c>
      <c r="E169" s="575">
        <f>2022!BE157</f>
        <v>384</v>
      </c>
      <c r="F169" s="567">
        <f>2022!BF157</f>
        <v>45</v>
      </c>
      <c r="G169" s="576">
        <f>2022!BG157</f>
        <v>0.820362051252992</v>
      </c>
      <c r="H169" s="576">
        <f>2022!BH157</f>
        <v>1.3204043405854817</v>
      </c>
      <c r="I169" s="566">
        <f>2022!BI157</f>
        <v>0.76530612244897966</v>
      </c>
      <c r="J169" s="531">
        <f t="shared" ref="J168:J231" si="1430">IF(K169&gt;0,K169/F169*100,0)</f>
        <v>2.2222222222222223</v>
      </c>
      <c r="K169" s="568">
        <f>2022!BO157</f>
        <v>1</v>
      </c>
      <c r="L169" s="568"/>
      <c r="M169" s="568">
        <f>2022!BR157</f>
        <v>0</v>
      </c>
      <c r="N169" s="568">
        <f t="shared" si="1429"/>
        <v>1</v>
      </c>
      <c r="O169" s="568">
        <f>2022!BT157</f>
        <v>0</v>
      </c>
      <c r="Q169" s="568">
        <f t="shared" si="1428"/>
        <v>1</v>
      </c>
    </row>
    <row r="170" ht="78.75">
      <c r="A170" s="574">
        <v>135</v>
      </c>
      <c r="B170" s="64" t="s">
        <v>190</v>
      </c>
      <c r="C170" s="566">
        <f>2022!B158</f>
        <v>17.800000000000001</v>
      </c>
      <c r="D170" s="585"/>
      <c r="E170" s="585"/>
      <c r="F170" s="567">
        <f>2022!BF158</f>
        <v>5</v>
      </c>
      <c r="G170" s="586"/>
      <c r="H170" s="586"/>
      <c r="I170" s="566">
        <f>2022!BI158</f>
        <v>0.28089887640449435</v>
      </c>
      <c r="J170" s="531">
        <f t="shared" si="1430"/>
        <v>0</v>
      </c>
      <c r="K170" s="568">
        <f>2022!BO158</f>
        <v>0</v>
      </c>
      <c r="L170" s="568"/>
      <c r="M170" s="568">
        <f>2022!BR158</f>
        <v>0</v>
      </c>
      <c r="N170" s="568">
        <f t="shared" si="1429"/>
        <v>0</v>
      </c>
      <c r="O170" s="568">
        <f>2022!BT158</f>
        <v>0</v>
      </c>
      <c r="Q170" s="568">
        <f t="shared" si="1428"/>
        <v>0</v>
      </c>
    </row>
    <row r="171" ht="78.75">
      <c r="A171" s="574">
        <v>136</v>
      </c>
      <c r="B171" s="64" t="s">
        <v>191</v>
      </c>
      <c r="C171" s="566">
        <f>2022!B159</f>
        <v>30.800000000000001</v>
      </c>
      <c r="D171" s="585"/>
      <c r="E171" s="585"/>
      <c r="F171" s="567">
        <f>2022!BF159</f>
        <v>30</v>
      </c>
      <c r="G171" s="586"/>
      <c r="H171" s="586"/>
      <c r="I171" s="566">
        <f>2022!BI159</f>
        <v>0.97402597402597402</v>
      </c>
      <c r="J171" s="531">
        <f t="shared" si="1430"/>
        <v>0</v>
      </c>
      <c r="K171" s="568">
        <f>2022!BO159</f>
        <v>0</v>
      </c>
      <c r="L171" s="568"/>
      <c r="M171" s="568">
        <f>2022!BR159</f>
        <v>0</v>
      </c>
      <c r="N171" s="568">
        <f t="shared" si="1429"/>
        <v>0</v>
      </c>
      <c r="O171" s="568">
        <f>2022!BT159</f>
        <v>0</v>
      </c>
      <c r="Q171" s="568">
        <f t="shared" si="1428"/>
        <v>0</v>
      </c>
    </row>
    <row r="172" ht="78.75">
      <c r="A172" s="574">
        <v>137</v>
      </c>
      <c r="B172" s="64" t="s">
        <v>192</v>
      </c>
      <c r="C172" s="566">
        <f>2022!B160</f>
        <v>20.399999999999999</v>
      </c>
      <c r="D172" s="585"/>
      <c r="E172" s="585"/>
      <c r="F172" s="567">
        <f>2022!BF160</f>
        <v>22</v>
      </c>
      <c r="G172" s="586"/>
      <c r="H172" s="586"/>
      <c r="I172" s="566">
        <f>2022!BI160</f>
        <v>1.0784313725490198</v>
      </c>
      <c r="J172" s="531">
        <f t="shared" si="1430"/>
        <v>4.5454545454545459</v>
      </c>
      <c r="K172" s="568">
        <f>2022!BO160</f>
        <v>1</v>
      </c>
      <c r="L172" s="568"/>
      <c r="M172" s="568">
        <f>2022!BR160</f>
        <v>0</v>
      </c>
      <c r="N172" s="568">
        <f t="shared" si="1429"/>
        <v>1</v>
      </c>
      <c r="O172" s="568">
        <f>2022!BT160</f>
        <v>0</v>
      </c>
      <c r="Q172" s="568">
        <f t="shared" si="1428"/>
        <v>1</v>
      </c>
    </row>
    <row r="173" ht="78.75">
      <c r="A173" s="574">
        <v>138</v>
      </c>
      <c r="B173" s="64" t="s">
        <v>193</v>
      </c>
      <c r="C173" s="566">
        <f>2022!B161</f>
        <v>20.800000000000001</v>
      </c>
      <c r="D173" s="585"/>
      <c r="E173" s="585"/>
      <c r="F173" s="567">
        <f>2022!BF161</f>
        <v>20</v>
      </c>
      <c r="G173" s="586"/>
      <c r="H173" s="586"/>
      <c r="I173" s="566">
        <f>2022!BI161</f>
        <v>0.96153846153846145</v>
      </c>
      <c r="J173" s="531">
        <f t="shared" si="1430"/>
        <v>0</v>
      </c>
      <c r="K173" s="568">
        <f>2022!BO161</f>
        <v>0</v>
      </c>
      <c r="L173" s="568"/>
      <c r="M173" s="568">
        <f>2022!BR161</f>
        <v>0</v>
      </c>
      <c r="N173" s="568">
        <f t="shared" si="1429"/>
        <v>0</v>
      </c>
      <c r="O173" s="568">
        <f>2022!BT161</f>
        <v>0</v>
      </c>
      <c r="Q173" s="568">
        <f t="shared" si="1428"/>
        <v>0</v>
      </c>
    </row>
    <row r="174" ht="78.75">
      <c r="A174" s="574">
        <v>139</v>
      </c>
      <c r="B174" s="64" t="s">
        <v>194</v>
      </c>
      <c r="C174" s="566">
        <f>2022!B162</f>
        <v>14.800000000000001</v>
      </c>
      <c r="D174" s="585"/>
      <c r="E174" s="585"/>
      <c r="F174" s="567">
        <f>2022!BF162</f>
        <v>22</v>
      </c>
      <c r="G174" s="586"/>
      <c r="H174" s="586"/>
      <c r="I174" s="566">
        <f>2022!BI162</f>
        <v>1.4864864864864864</v>
      </c>
      <c r="J174" s="531">
        <f t="shared" si="1430"/>
        <v>4.5454545454545459</v>
      </c>
      <c r="K174" s="568">
        <f>2022!BO162</f>
        <v>1</v>
      </c>
      <c r="L174" s="568"/>
      <c r="M174" s="568">
        <f>2022!BR162</f>
        <v>0</v>
      </c>
      <c r="N174" s="568">
        <f t="shared" si="1429"/>
        <v>1</v>
      </c>
      <c r="O174" s="568">
        <f>2022!BT162</f>
        <v>0</v>
      </c>
      <c r="Q174" s="568">
        <f t="shared" si="1428"/>
        <v>1</v>
      </c>
    </row>
    <row r="175" ht="78.75">
      <c r="A175" s="574">
        <v>140</v>
      </c>
      <c r="B175" s="64" t="s">
        <v>195</v>
      </c>
      <c r="C175" s="566">
        <f>2022!B163</f>
        <v>8.5999999999999996</v>
      </c>
      <c r="D175" s="585"/>
      <c r="E175" s="585"/>
      <c r="F175" s="567">
        <f>2022!BF163</f>
        <v>18</v>
      </c>
      <c r="G175" s="586"/>
      <c r="H175" s="586"/>
      <c r="I175" s="566">
        <f>2022!BI163</f>
        <v>2.0930232558139537</v>
      </c>
      <c r="J175" s="531">
        <f t="shared" si="1430"/>
        <v>5.5555555555555554</v>
      </c>
      <c r="K175" s="568">
        <f>2022!BO163</f>
        <v>1</v>
      </c>
      <c r="L175" s="568"/>
      <c r="M175" s="568">
        <f>2022!BR163</f>
        <v>0</v>
      </c>
      <c r="N175" s="568">
        <f t="shared" si="1429"/>
        <v>1</v>
      </c>
      <c r="O175" s="568">
        <f>2022!BT163</f>
        <v>0</v>
      </c>
      <c r="Q175" s="568">
        <f t="shared" si="1428"/>
        <v>1</v>
      </c>
    </row>
    <row r="176" ht="78.75">
      <c r="A176" s="574">
        <v>141</v>
      </c>
      <c r="B176" s="64" t="s">
        <v>196</v>
      </c>
      <c r="C176" s="566">
        <f>2022!B164</f>
        <v>8</v>
      </c>
      <c r="D176" s="585"/>
      <c r="E176" s="585"/>
      <c r="F176" s="567">
        <f>2022!BF164</f>
        <v>23</v>
      </c>
      <c r="G176" s="586"/>
      <c r="H176" s="586"/>
      <c r="I176" s="566">
        <f>2022!BI164</f>
        <v>2.875</v>
      </c>
      <c r="J176" s="531">
        <f t="shared" si="1430"/>
        <v>4.3478260869565215</v>
      </c>
      <c r="K176" s="568">
        <f>2022!BO164</f>
        <v>1</v>
      </c>
      <c r="L176" s="568"/>
      <c r="M176" s="568">
        <f>2022!BR164</f>
        <v>0</v>
      </c>
      <c r="N176" s="568">
        <f t="shared" si="1429"/>
        <v>1</v>
      </c>
      <c r="O176" s="568">
        <f>2022!BT164</f>
        <v>0</v>
      </c>
      <c r="Q176" s="568">
        <f t="shared" si="1428"/>
        <v>1</v>
      </c>
    </row>
    <row r="177" ht="78.75">
      <c r="A177" s="574">
        <v>142</v>
      </c>
      <c r="B177" s="64" t="s">
        <v>197</v>
      </c>
      <c r="C177" s="566">
        <f>2022!B165</f>
        <v>30.800000000000001</v>
      </c>
      <c r="D177" s="585"/>
      <c r="E177" s="585"/>
      <c r="F177" s="567">
        <f>2022!BF165</f>
        <v>24</v>
      </c>
      <c r="G177" s="586"/>
      <c r="H177" s="586"/>
      <c r="I177" s="566">
        <f>2022!BI165</f>
        <v>0.77922077922077926</v>
      </c>
      <c r="J177" s="531">
        <f t="shared" si="1430"/>
        <v>0</v>
      </c>
      <c r="K177" s="568">
        <f>2022!BO165</f>
        <v>0</v>
      </c>
      <c r="L177" s="568"/>
      <c r="M177" s="568">
        <f>2022!BR165</f>
        <v>0</v>
      </c>
      <c r="N177" s="568">
        <f t="shared" si="1429"/>
        <v>0</v>
      </c>
      <c r="O177" s="568">
        <f>2022!BT165</f>
        <v>0</v>
      </c>
      <c r="Q177" s="568">
        <f t="shared" si="1428"/>
        <v>0</v>
      </c>
    </row>
    <row r="178" ht="78.75">
      <c r="A178" s="574">
        <v>143</v>
      </c>
      <c r="B178" s="64" t="s">
        <v>198</v>
      </c>
      <c r="C178" s="566">
        <f>2022!B166</f>
        <v>37.25</v>
      </c>
      <c r="D178" s="585"/>
      <c r="E178" s="585"/>
      <c r="F178" s="567">
        <f>2022!BF166</f>
        <v>31</v>
      </c>
      <c r="G178" s="586"/>
      <c r="H178" s="586"/>
      <c r="I178" s="566">
        <f>2022!BI166</f>
        <v>0.83221476510067116</v>
      </c>
      <c r="J178" s="531">
        <f t="shared" si="1430"/>
        <v>0</v>
      </c>
      <c r="K178" s="568">
        <f>2022!BO166</f>
        <v>0</v>
      </c>
      <c r="L178" s="568"/>
      <c r="M178" s="568">
        <f>2022!BR166</f>
        <v>0</v>
      </c>
      <c r="N178" s="568">
        <f t="shared" si="1429"/>
        <v>0</v>
      </c>
      <c r="O178" s="568">
        <f>2022!BT166</f>
        <v>0</v>
      </c>
      <c r="Q178" s="568">
        <f t="shared" si="1428"/>
        <v>0</v>
      </c>
    </row>
    <row r="179" ht="78.75">
      <c r="A179" s="574">
        <v>144</v>
      </c>
      <c r="B179" s="64" t="s">
        <v>199</v>
      </c>
      <c r="C179" s="566">
        <f>2022!B167</f>
        <v>24.34</v>
      </c>
      <c r="D179" s="585"/>
      <c r="E179" s="585"/>
      <c r="F179" s="567">
        <f>2022!BF167</f>
        <v>7</v>
      </c>
      <c r="G179" s="586"/>
      <c r="H179" s="586"/>
      <c r="I179" s="566">
        <f>2022!BI167</f>
        <v>0.28759244042728022</v>
      </c>
      <c r="J179" s="531">
        <f t="shared" si="1430"/>
        <v>0</v>
      </c>
      <c r="K179" s="568">
        <f>2022!BO167</f>
        <v>0</v>
      </c>
      <c r="L179" s="568"/>
      <c r="M179" s="568">
        <f>2022!BR167</f>
        <v>0</v>
      </c>
      <c r="N179" s="568">
        <f t="shared" si="1429"/>
        <v>0</v>
      </c>
      <c r="O179" s="568">
        <f>2022!BT167</f>
        <v>0</v>
      </c>
      <c r="Q179" s="568">
        <f t="shared" si="1428"/>
        <v>0</v>
      </c>
    </row>
    <row r="180" ht="62.25" customHeight="1">
      <c r="A180" s="562">
        <v>145</v>
      </c>
      <c r="B180" s="64" t="s">
        <v>200</v>
      </c>
      <c r="C180" s="566">
        <f>2022!B168</f>
        <v>30.800000000000001</v>
      </c>
      <c r="D180" s="577"/>
      <c r="E180" s="577"/>
      <c r="F180" s="567">
        <f>2022!BF168</f>
        <v>22</v>
      </c>
      <c r="G180" s="578"/>
      <c r="H180" s="578"/>
      <c r="I180" s="566">
        <f>2022!BI168</f>
        <v>0.7142857142857143</v>
      </c>
      <c r="J180" s="531">
        <f t="shared" si="1430"/>
        <v>0</v>
      </c>
      <c r="K180" s="568">
        <f>2022!BO168</f>
        <v>0</v>
      </c>
      <c r="L180" s="563"/>
      <c r="M180" s="568">
        <f>2022!BR168</f>
        <v>0</v>
      </c>
      <c r="N180" s="568">
        <f t="shared" si="1429"/>
        <v>0</v>
      </c>
      <c r="O180" s="568">
        <f>2022!BT168</f>
        <v>0</v>
      </c>
      <c r="P180" s="563"/>
      <c r="Q180" s="568">
        <f t="shared" si="1428"/>
        <v>0</v>
      </c>
    </row>
    <row r="181" ht="31.5">
      <c r="A181" s="561">
        <v>146</v>
      </c>
      <c r="B181" s="582" t="s">
        <v>337</v>
      </c>
      <c r="C181" s="566">
        <f>2022!B169</f>
        <v>1020.3</v>
      </c>
      <c r="D181" s="567">
        <f>2022!BD169</f>
        <v>1037.3367919921875</v>
      </c>
      <c r="E181" s="567">
        <f>2022!BE169</f>
        <v>975</v>
      </c>
      <c r="F181" s="567">
        <f>2022!BF169</f>
        <v>1170</v>
      </c>
      <c r="G181" s="566">
        <f>2022!BG169</f>
        <v>0.92951325447328625</v>
      </c>
      <c r="H181" s="566">
        <f>2022!BH169</f>
        <v>0.95556666453911754</v>
      </c>
      <c r="I181" s="566">
        <f>2022!BI169</f>
        <v>1.1467215524845633</v>
      </c>
      <c r="J181" s="531">
        <f t="shared" si="1430"/>
        <v>2.9914529914529915</v>
      </c>
      <c r="K181" s="568">
        <f>2022!BO169</f>
        <v>35</v>
      </c>
      <c r="L181" s="568"/>
      <c r="M181" s="568">
        <f>2022!BR169</f>
        <v>0</v>
      </c>
      <c r="N181" s="568">
        <f t="shared" si="1429"/>
        <v>35</v>
      </c>
      <c r="O181" s="568">
        <f>2022!BT169</f>
        <v>0</v>
      </c>
      <c r="Q181" s="568">
        <f t="shared" si="1428"/>
        <v>35</v>
      </c>
    </row>
    <row r="182" ht="17.25" customHeight="1">
      <c r="A182" s="562"/>
      <c r="B182" s="122" t="s">
        <v>201</v>
      </c>
      <c r="C182" s="571"/>
      <c r="D182" s="570"/>
      <c r="E182" s="570"/>
      <c r="F182" s="570"/>
      <c r="G182" s="571"/>
      <c r="H182" s="571"/>
      <c r="I182" s="571"/>
      <c r="J182" s="531"/>
      <c r="K182" s="581"/>
      <c r="L182" s="563"/>
      <c r="M182" s="581"/>
      <c r="N182" s="568">
        <f t="shared" si="1429"/>
        <v>0</v>
      </c>
      <c r="O182" s="581"/>
      <c r="Q182" s="568">
        <f t="shared" si="1428"/>
        <v>0</v>
      </c>
    </row>
    <row r="183" ht="63">
      <c r="A183" s="561">
        <v>147</v>
      </c>
      <c r="B183" s="582" t="s">
        <v>202</v>
      </c>
      <c r="C183" s="566">
        <f>2022!B171</f>
        <v>538.20000000000005</v>
      </c>
      <c r="D183" s="567">
        <f>2022!BD171</f>
        <v>778.93646240234375</v>
      </c>
      <c r="E183" s="567">
        <f>2022!BE171</f>
        <v>1021</v>
      </c>
      <c r="F183" s="567">
        <f>2022!BF171</f>
        <v>1351</v>
      </c>
      <c r="G183" s="566">
        <f>2022!BG171</f>
        <v>1.4472992284190205</v>
      </c>
      <c r="H183" s="566">
        <f>2022!BH171</f>
        <v>1.8970642453409094</v>
      </c>
      <c r="I183" s="566">
        <f>2022!BI171</f>
        <v>2.5102192493496838</v>
      </c>
      <c r="J183" s="531">
        <f t="shared" si="1430"/>
        <v>6.9578090303478906</v>
      </c>
      <c r="K183" s="568">
        <f>2022!BO171</f>
        <v>94</v>
      </c>
      <c r="L183" s="568"/>
      <c r="M183" s="568">
        <f>2022!BR171</f>
        <v>0</v>
      </c>
      <c r="N183" s="568">
        <f t="shared" si="1429"/>
        <v>94</v>
      </c>
      <c r="O183" s="568">
        <f>2022!BT171</f>
        <v>0</v>
      </c>
      <c r="Q183" s="568">
        <f t="shared" si="1428"/>
        <v>94</v>
      </c>
    </row>
    <row r="184" ht="15.75">
      <c r="A184" s="561"/>
      <c r="B184" s="122" t="s">
        <v>203</v>
      </c>
      <c r="C184" s="571"/>
      <c r="D184" s="570"/>
      <c r="E184" s="570"/>
      <c r="F184" s="570"/>
      <c r="G184" s="571"/>
      <c r="H184" s="571"/>
      <c r="I184" s="571"/>
      <c r="J184" s="531">
        <f t="shared" si="1430"/>
        <v>0</v>
      </c>
      <c r="K184" s="581"/>
      <c r="L184" s="568"/>
      <c r="M184" s="581"/>
      <c r="N184" s="568">
        <f t="shared" si="1429"/>
        <v>0</v>
      </c>
      <c r="O184" s="581"/>
      <c r="Q184" s="568">
        <f t="shared" si="1428"/>
        <v>0</v>
      </c>
    </row>
    <row r="185" ht="50.25" customHeight="1">
      <c r="A185" s="561">
        <v>148</v>
      </c>
      <c r="B185" s="582" t="s">
        <v>204</v>
      </c>
      <c r="C185" s="587">
        <f>2022!B173</f>
        <v>133.66200000000001</v>
      </c>
      <c r="D185" s="567">
        <f>2022!BD173</f>
        <v>2398.595947265625</v>
      </c>
      <c r="E185" s="567">
        <f>2022!BE173</f>
        <v>155</v>
      </c>
      <c r="F185" s="567">
        <f>2022!BF173</f>
        <v>184</v>
      </c>
      <c r="G185" s="566">
        <f>2022!BG173</f>
        <v>1.0808386155134322</v>
      </c>
      <c r="H185" s="566">
        <f>2022!BH173</f>
        <v>1.1596360337791851</v>
      </c>
      <c r="I185" s="566">
        <f>2022!BI173</f>
        <v>1.3766066645718305</v>
      </c>
      <c r="J185" s="531">
        <f t="shared" si="1430"/>
        <v>4.8913043478260869</v>
      </c>
      <c r="K185" s="568">
        <f>2022!BO173</f>
        <v>9</v>
      </c>
      <c r="L185" s="568"/>
      <c r="M185" s="568">
        <f>2022!BR173</f>
        <v>0</v>
      </c>
      <c r="N185" s="568">
        <f t="shared" si="1429"/>
        <v>9</v>
      </c>
      <c r="O185" s="568">
        <f>2022!BT173</f>
        <v>0</v>
      </c>
      <c r="Q185" s="568">
        <f t="shared" si="1428"/>
        <v>9</v>
      </c>
    </row>
    <row r="186" ht="47.25">
      <c r="A186" s="561">
        <v>149</v>
      </c>
      <c r="B186" s="582" t="s">
        <v>205</v>
      </c>
      <c r="C186" s="587">
        <f>2022!B174</f>
        <v>868.12699999999995</v>
      </c>
      <c r="D186" s="567">
        <f>2022!BD174</f>
        <v>0</v>
      </c>
      <c r="E186" s="567">
        <f>2022!BE174</f>
        <v>1642</v>
      </c>
      <c r="F186" s="567">
        <f>2022!BF174</f>
        <v>1692</v>
      </c>
      <c r="G186" s="566">
        <f>2022!BG174</f>
        <v>0</v>
      </c>
      <c r="H186" s="566">
        <f>2022!BH174</f>
        <v>1.891428297031517</v>
      </c>
      <c r="I186" s="566">
        <f>2022!BI174</f>
        <v>1.9490235875626494</v>
      </c>
      <c r="J186" s="531">
        <f t="shared" si="1430"/>
        <v>4.9645390070921991</v>
      </c>
      <c r="K186" s="568">
        <f>2022!BO174</f>
        <v>84</v>
      </c>
      <c r="L186" s="568"/>
      <c r="M186" s="568">
        <f>2022!BR174</f>
        <v>0</v>
      </c>
      <c r="N186" s="568">
        <f t="shared" si="1429"/>
        <v>84</v>
      </c>
      <c r="O186" s="568">
        <f>2022!BT174</f>
        <v>0</v>
      </c>
      <c r="Q186" s="568">
        <f t="shared" si="1428"/>
        <v>84</v>
      </c>
    </row>
    <row r="187" ht="47.25">
      <c r="A187" s="561">
        <v>150</v>
      </c>
      <c r="B187" s="582" t="s">
        <v>206</v>
      </c>
      <c r="C187" s="587">
        <f>2022!B175</f>
        <v>1249.8789999999999</v>
      </c>
      <c r="D187" s="567">
        <f>2022!BD175</f>
        <v>0</v>
      </c>
      <c r="E187" s="567">
        <f>2022!BE175</f>
        <v>1253</v>
      </c>
      <c r="F187" s="567">
        <f>2022!BF175</f>
        <v>1399</v>
      </c>
      <c r="G187" s="566">
        <f>2022!BG175</f>
        <v>0</v>
      </c>
      <c r="H187" s="566">
        <f>2022!BH175</f>
        <v>1.0024967252699772</v>
      </c>
      <c r="I187" s="566">
        <f>2022!BI175</f>
        <v>1.1193083490481879</v>
      </c>
      <c r="J187" s="531">
        <f t="shared" si="1430"/>
        <v>4.9320943531093642</v>
      </c>
      <c r="K187" s="568">
        <f>2022!BO175</f>
        <v>69</v>
      </c>
      <c r="L187" s="568"/>
      <c r="M187" s="568">
        <f>2022!BR175</f>
        <v>0</v>
      </c>
      <c r="N187" s="568">
        <f t="shared" si="1429"/>
        <v>69</v>
      </c>
      <c r="O187" s="568">
        <f>2022!BT175</f>
        <v>0</v>
      </c>
      <c r="Q187" s="568">
        <f t="shared" si="1428"/>
        <v>69</v>
      </c>
    </row>
    <row r="188" ht="63">
      <c r="A188" s="561">
        <v>151</v>
      </c>
      <c r="B188" s="582" t="s">
        <v>209</v>
      </c>
      <c r="C188" s="566">
        <f>2022!B176</f>
        <v>387.89999999999998</v>
      </c>
      <c r="D188" s="567">
        <f>2022!BD176</f>
        <v>790.86273193359375</v>
      </c>
      <c r="E188" s="567">
        <f>2022!BE176</f>
        <v>700</v>
      </c>
      <c r="F188" s="567">
        <f>2022!BF176</f>
        <v>938</v>
      </c>
      <c r="G188" s="566">
        <f>2022!BG176</f>
        <v>2.0390889930696914</v>
      </c>
      <c r="H188" s="566">
        <f>2022!BH176</f>
        <v>1.8048168788649961</v>
      </c>
      <c r="I188" s="566">
        <f>2022!BI176</f>
        <v>2.4181490074761536</v>
      </c>
      <c r="J188" s="531">
        <f t="shared" si="1430"/>
        <v>5.9701492537313428</v>
      </c>
      <c r="K188" s="568">
        <f>2022!BO176</f>
        <v>56</v>
      </c>
      <c r="L188" s="568"/>
      <c r="M188" s="568">
        <f>2022!BR176</f>
        <v>0</v>
      </c>
      <c r="N188" s="568">
        <f t="shared" si="1429"/>
        <v>56</v>
      </c>
      <c r="O188" s="568">
        <f>2022!BT176</f>
        <v>0</v>
      </c>
      <c r="Q188" s="568">
        <f t="shared" si="1428"/>
        <v>56</v>
      </c>
    </row>
    <row r="189" ht="31.5">
      <c r="A189" s="561">
        <v>152</v>
      </c>
      <c r="B189" s="582" t="s">
        <v>210</v>
      </c>
      <c r="C189" s="566">
        <f>2022!B177</f>
        <v>1.93400001525878</v>
      </c>
      <c r="D189" s="567">
        <f>2022!BD177</f>
        <v>0</v>
      </c>
      <c r="E189" s="567">
        <f>2022!BE177</f>
        <v>0</v>
      </c>
      <c r="F189" s="567">
        <f>2022!BF177</f>
        <v>1</v>
      </c>
      <c r="G189" s="566">
        <f>2022!BG177</f>
        <v>0</v>
      </c>
      <c r="H189" s="566">
        <f>2022!BH177</f>
        <v>0</v>
      </c>
      <c r="I189" s="566">
        <f>2022!BI177</f>
        <v>0.51706307761646753</v>
      </c>
      <c r="J189" s="531">
        <f t="shared" si="1430"/>
        <v>0</v>
      </c>
      <c r="K189" s="568">
        <f>2022!BO177</f>
        <v>0</v>
      </c>
      <c r="L189" s="568"/>
      <c r="M189" s="568">
        <f>2022!BR177</f>
        <v>0</v>
      </c>
      <c r="N189" s="568">
        <f t="shared" si="1429"/>
        <v>0</v>
      </c>
      <c r="O189" s="568">
        <f>2022!BT177</f>
        <v>0</v>
      </c>
      <c r="Q189" s="568">
        <f t="shared" si="1428"/>
        <v>0</v>
      </c>
    </row>
    <row r="190" ht="47.25">
      <c r="A190" s="561">
        <v>153</v>
      </c>
      <c r="B190" s="582" t="s">
        <v>338</v>
      </c>
      <c r="C190" s="587">
        <f>2022!B178</f>
        <v>103.86014</v>
      </c>
      <c r="D190" s="567">
        <f>2022!BD178</f>
        <v>0</v>
      </c>
      <c r="E190" s="567">
        <f>2022!BE178</f>
        <v>153</v>
      </c>
      <c r="F190" s="567">
        <f>2022!BF178</f>
        <v>162</v>
      </c>
      <c r="G190" s="566">
        <f>2022!BG178</f>
        <v>0</v>
      </c>
      <c r="H190" s="566">
        <f>2022!BH178</f>
        <v>2.1732954545454546</v>
      </c>
      <c r="I190" s="566">
        <f>2022!BI178</f>
        <v>1.5597899251820766</v>
      </c>
      <c r="J190" s="531">
        <f t="shared" si="1430"/>
        <v>4.9382716049382713</v>
      </c>
      <c r="K190" s="568">
        <f>2022!BO178</f>
        <v>8</v>
      </c>
      <c r="L190" s="568"/>
      <c r="M190" s="568">
        <f>2022!BR178</f>
        <v>0</v>
      </c>
      <c r="N190" s="568">
        <f t="shared" si="1429"/>
        <v>8</v>
      </c>
      <c r="O190" s="568">
        <f>2022!BT178</f>
        <v>0</v>
      </c>
      <c r="Q190" s="568">
        <f t="shared" si="1428"/>
        <v>8</v>
      </c>
    </row>
    <row r="191" ht="47.25">
      <c r="A191" s="561">
        <v>154</v>
      </c>
      <c r="B191" s="582" t="s">
        <v>339</v>
      </c>
      <c r="C191" s="566">
        <f>2022!B179</f>
        <v>385.73099999999999</v>
      </c>
      <c r="D191" s="567">
        <f>2022!BD179</f>
        <v>769.8526611328125</v>
      </c>
      <c r="E191" s="567">
        <f>2022!BE179</f>
        <v>925</v>
      </c>
      <c r="F191" s="567">
        <f>2022!BF179</f>
        <v>948</v>
      </c>
      <c r="G191" s="566">
        <f>2022!BG179</f>
        <v>1.9512417961936659</v>
      </c>
      <c r="H191" s="566">
        <f>2022!BH179</f>
        <v>2.3444728486400148</v>
      </c>
      <c r="I191" s="566">
        <f>2022!BI179</f>
        <v>2.4576712786890345</v>
      </c>
      <c r="J191" s="531">
        <f t="shared" si="1430"/>
        <v>3.6919831223628692</v>
      </c>
      <c r="K191" s="568">
        <f>2022!BO179</f>
        <v>35</v>
      </c>
      <c r="L191" s="568"/>
      <c r="M191" s="568">
        <f>2022!BR179</f>
        <v>0</v>
      </c>
      <c r="N191" s="568">
        <f t="shared" si="1429"/>
        <v>35</v>
      </c>
      <c r="O191" s="568">
        <f>2022!BT179</f>
        <v>0</v>
      </c>
      <c r="Q191" s="568">
        <f t="shared" si="1428"/>
        <v>35</v>
      </c>
    </row>
    <row r="192" ht="31.5">
      <c r="A192" s="561">
        <v>155</v>
      </c>
      <c r="B192" s="152" t="s">
        <v>444</v>
      </c>
      <c r="C192" s="566">
        <f>2022!B180</f>
        <v>16.981999999999999</v>
      </c>
      <c r="D192" s="575">
        <f>2022!BD180</f>
        <v>429.69305419921875</v>
      </c>
      <c r="E192" s="575">
        <f>2022!BE180</f>
        <v>344</v>
      </c>
      <c r="F192" s="567">
        <f>2022!BF180</f>
        <v>40</v>
      </c>
      <c r="G192" s="576">
        <f>2022!BG180</f>
        <v>1.876143110026776</v>
      </c>
      <c r="H192" s="576">
        <f>2022!BH180</f>
        <v>2.1635220125786163</v>
      </c>
      <c r="I192" s="566">
        <f>2022!BI180</f>
        <v>2.3554351666470383</v>
      </c>
      <c r="J192" s="531">
        <f t="shared" si="1430"/>
        <v>5</v>
      </c>
      <c r="K192" s="568">
        <f>2022!BO180</f>
        <v>2</v>
      </c>
      <c r="L192" s="568"/>
      <c r="M192" s="568">
        <f>2022!BR180</f>
        <v>0</v>
      </c>
      <c r="N192" s="568">
        <f t="shared" si="1429"/>
        <v>1</v>
      </c>
      <c r="O192" s="568">
        <f>2022!BT180</f>
        <v>1</v>
      </c>
      <c r="Q192" s="568">
        <f t="shared" si="1428"/>
        <v>1</v>
      </c>
    </row>
    <row r="193" ht="47.25">
      <c r="A193" s="561">
        <v>156</v>
      </c>
      <c r="B193" s="152" t="s">
        <v>445</v>
      </c>
      <c r="C193" s="566">
        <f>2022!B181</f>
        <v>114.56699999999999</v>
      </c>
      <c r="D193" s="585"/>
      <c r="E193" s="585"/>
      <c r="F193" s="567">
        <f>2022!BF181</f>
        <v>180</v>
      </c>
      <c r="G193" s="586"/>
      <c r="H193" s="586"/>
      <c r="I193" s="566">
        <f>2022!BI181</f>
        <v>1.5711330487836812</v>
      </c>
      <c r="J193" s="531">
        <f t="shared" si="1430"/>
        <v>5</v>
      </c>
      <c r="K193" s="568">
        <f>2022!BO181</f>
        <v>9</v>
      </c>
      <c r="L193" s="568"/>
      <c r="M193" s="568">
        <f>2022!BR181</f>
        <v>1</v>
      </c>
      <c r="N193" s="568">
        <f t="shared" si="1429"/>
        <v>6</v>
      </c>
      <c r="O193" s="568">
        <f>2022!BT181</f>
        <v>2</v>
      </c>
      <c r="Q193" s="568">
        <f t="shared" si="1428"/>
        <v>6</v>
      </c>
    </row>
    <row r="194" ht="47.25">
      <c r="A194" s="561">
        <v>157</v>
      </c>
      <c r="B194" s="152" t="s">
        <v>446</v>
      </c>
      <c r="C194" s="566">
        <f>2022!B182</f>
        <v>15.319000000000001</v>
      </c>
      <c r="D194" s="585"/>
      <c r="E194" s="585"/>
      <c r="F194" s="567">
        <f>2022!BF182</f>
        <v>28</v>
      </c>
      <c r="G194" s="586"/>
      <c r="H194" s="586"/>
      <c r="I194" s="566">
        <f>2022!BI182</f>
        <v>1.8277955480122723</v>
      </c>
      <c r="J194" s="531">
        <f t="shared" si="1430"/>
        <v>3.5714285714285712</v>
      </c>
      <c r="K194" s="568">
        <f>2022!BO182</f>
        <v>1</v>
      </c>
      <c r="L194" s="568"/>
      <c r="M194" s="568">
        <f>2022!BR182</f>
        <v>0</v>
      </c>
      <c r="N194" s="568">
        <f t="shared" si="1429"/>
        <v>0</v>
      </c>
      <c r="O194" s="568">
        <f>2022!BT182</f>
        <v>1</v>
      </c>
      <c r="Q194" s="568">
        <f t="shared" si="1428"/>
        <v>0</v>
      </c>
    </row>
    <row r="195" ht="47.25">
      <c r="A195" s="561">
        <v>158</v>
      </c>
      <c r="B195" s="152" t="s">
        <v>447</v>
      </c>
      <c r="C195" s="566">
        <f>2022!B183</f>
        <v>8.5980000000000008</v>
      </c>
      <c r="D195" s="585"/>
      <c r="E195" s="585"/>
      <c r="F195" s="567">
        <f>2022!BF183</f>
        <v>22</v>
      </c>
      <c r="G195" s="586"/>
      <c r="H195" s="586"/>
      <c r="I195" s="566">
        <f>2022!BI183</f>
        <v>2.5587345894394042</v>
      </c>
      <c r="J195" s="531">
        <f t="shared" si="1430"/>
        <v>4.5454545454545459</v>
      </c>
      <c r="K195" s="568">
        <f>2022!BO183</f>
        <v>1</v>
      </c>
      <c r="L195" s="568"/>
      <c r="M195" s="568">
        <f>2022!BR183</f>
        <v>0</v>
      </c>
      <c r="N195" s="568">
        <f t="shared" si="1429"/>
        <v>0</v>
      </c>
      <c r="O195" s="568">
        <f>2022!BT183</f>
        <v>1</v>
      </c>
      <c r="Q195" s="568">
        <f t="shared" si="1428"/>
        <v>0</v>
      </c>
    </row>
    <row r="196" ht="31.5">
      <c r="A196" s="561">
        <v>159</v>
      </c>
      <c r="B196" s="152" t="s">
        <v>448</v>
      </c>
      <c r="C196" s="566">
        <f>2022!B184</f>
        <v>13.641</v>
      </c>
      <c r="D196" s="577"/>
      <c r="E196" s="577"/>
      <c r="F196" s="567">
        <f>2022!BF184</f>
        <v>22</v>
      </c>
      <c r="G196" s="578"/>
      <c r="H196" s="578"/>
      <c r="I196" s="566">
        <f>2022!BI184</f>
        <v>1.6127849864379444</v>
      </c>
      <c r="J196" s="531">
        <f t="shared" si="1430"/>
        <v>4.5454545454545459</v>
      </c>
      <c r="K196" s="568">
        <f>2022!BO184</f>
        <v>1</v>
      </c>
      <c r="L196" s="568"/>
      <c r="M196" s="568">
        <f>2022!BR184</f>
        <v>0</v>
      </c>
      <c r="N196" s="568">
        <f t="shared" si="1429"/>
        <v>0</v>
      </c>
      <c r="O196" s="568">
        <f>2022!BT184</f>
        <v>1</v>
      </c>
      <c r="Q196" s="568">
        <f t="shared" si="1428"/>
        <v>0</v>
      </c>
    </row>
    <row r="197" ht="30.75" customHeight="1">
      <c r="A197" s="561">
        <v>160</v>
      </c>
      <c r="B197" s="582" t="s">
        <v>217</v>
      </c>
      <c r="C197" s="566">
        <f>2022!B185</f>
        <v>52</v>
      </c>
      <c r="D197" s="567">
        <f>2022!BD185</f>
        <v>103.28372192382813</v>
      </c>
      <c r="E197" s="567">
        <f>2022!BE185</f>
        <v>110</v>
      </c>
      <c r="F197" s="567">
        <f>2022!BF185</f>
        <v>164</v>
      </c>
      <c r="G197" s="566">
        <f>2022!BG185</f>
        <v>1.9870660789252914</v>
      </c>
      <c r="H197" s="566">
        <f>2022!BH185</f>
        <v>2.1162799385074744</v>
      </c>
      <c r="I197" s="566">
        <f>2022!BI185</f>
        <v>3.1538461538461537</v>
      </c>
      <c r="J197" s="531">
        <f t="shared" si="1430"/>
        <v>5.4878048780487809</v>
      </c>
      <c r="K197" s="568">
        <f>2022!BO185</f>
        <v>9</v>
      </c>
      <c r="L197" s="568"/>
      <c r="M197" s="568">
        <f>2022!BR185</f>
        <v>0</v>
      </c>
      <c r="N197" s="568">
        <f t="shared" si="1429"/>
        <v>9</v>
      </c>
      <c r="O197" s="568">
        <f>2022!BT185</f>
        <v>0</v>
      </c>
      <c r="Q197" s="568">
        <f t="shared" si="1428"/>
        <v>9</v>
      </c>
    </row>
    <row r="198" ht="30.75" customHeight="1">
      <c r="A198" s="561">
        <v>161</v>
      </c>
      <c r="B198" s="582" t="s">
        <v>222</v>
      </c>
      <c r="C198" s="566">
        <f>2022!B186</f>
        <v>52.700000000000003</v>
      </c>
      <c r="D198" s="567">
        <f>2022!BD186</f>
        <v>105.20784759521484</v>
      </c>
      <c r="E198" s="567">
        <f>2022!BE186</f>
        <v>123</v>
      </c>
      <c r="F198" s="567">
        <f>2022!BF186</f>
        <v>115</v>
      </c>
      <c r="G198" s="566">
        <f>2022!BG186</f>
        <v>1.9960508315573922</v>
      </c>
      <c r="H198" s="566">
        <f>2022!BH186</f>
        <v>2.3336115878557897</v>
      </c>
      <c r="I198" s="566">
        <f>2022!BI186</f>
        <v>2.1821631878557874</v>
      </c>
      <c r="J198" s="531">
        <f t="shared" si="1430"/>
        <v>6.9565217391304346</v>
      </c>
      <c r="K198" s="568">
        <f>2022!BO186</f>
        <v>8</v>
      </c>
      <c r="L198" s="568"/>
      <c r="M198" s="568">
        <f>2022!BR186</f>
        <v>0</v>
      </c>
      <c r="N198" s="568">
        <f t="shared" si="1429"/>
        <v>8</v>
      </c>
      <c r="O198" s="568">
        <f>2022!BT186</f>
        <v>0</v>
      </c>
      <c r="Q198" s="568">
        <f t="shared" si="1428"/>
        <v>8</v>
      </c>
    </row>
    <row r="199" ht="31.5" customHeight="1">
      <c r="A199" s="562">
        <v>162</v>
      </c>
      <c r="B199" s="582" t="s">
        <v>221</v>
      </c>
      <c r="C199" s="566">
        <f>2022!B187</f>
        <v>34.100000000000001</v>
      </c>
      <c r="D199" s="567">
        <f>2022!BD187</f>
        <v>102.62523651123047</v>
      </c>
      <c r="E199" s="567">
        <f>2022!BE187</f>
        <v>100</v>
      </c>
      <c r="F199" s="567">
        <f>2022!BF187</f>
        <v>87</v>
      </c>
      <c r="G199" s="566">
        <f>2022!BG187</f>
        <v>3.0107739518143481</v>
      </c>
      <c r="H199" s="566">
        <f>2022!BH187</f>
        <v>2.9337559202456736</v>
      </c>
      <c r="I199" s="566">
        <f>2022!BI187</f>
        <v>2.5513196480938416</v>
      </c>
      <c r="J199" s="531">
        <f t="shared" si="1430"/>
        <v>6.8965517241379306</v>
      </c>
      <c r="K199" s="568">
        <f>2022!BO187</f>
        <v>6</v>
      </c>
      <c r="L199" s="563"/>
      <c r="M199" s="568">
        <f>2022!BR187</f>
        <v>0</v>
      </c>
      <c r="N199" s="568">
        <f t="shared" si="1429"/>
        <v>6</v>
      </c>
      <c r="O199" s="568">
        <f>2022!BT187</f>
        <v>0</v>
      </c>
      <c r="Q199" s="568">
        <f t="shared" si="1428"/>
        <v>6</v>
      </c>
    </row>
    <row r="200" ht="30" customHeight="1">
      <c r="A200" s="561">
        <v>163</v>
      </c>
      <c r="B200" s="582" t="s">
        <v>218</v>
      </c>
      <c r="C200" s="566">
        <f>2022!B188</f>
        <v>18.399999999999999</v>
      </c>
      <c r="D200" s="567">
        <f>2022!BD188</f>
        <v>42.442901611328125</v>
      </c>
      <c r="E200" s="567">
        <f>2022!BE188</f>
        <v>48</v>
      </c>
      <c r="F200" s="567">
        <f>2022!BF188</f>
        <v>37</v>
      </c>
      <c r="G200" s="566">
        <f>2022!BG188</f>
        <v>2.3041748879225588</v>
      </c>
      <c r="H200" s="566">
        <f>2022!BH188</f>
        <v>2.6058631813891648</v>
      </c>
      <c r="I200" s="566">
        <f>2022!BI188</f>
        <v>2.0108695652173916</v>
      </c>
      <c r="J200" s="531">
        <f t="shared" si="1430"/>
        <v>5.4054054054054053</v>
      </c>
      <c r="K200" s="568">
        <f>2022!BO188</f>
        <v>2</v>
      </c>
      <c r="L200" s="568"/>
      <c r="M200" s="568">
        <f>2022!BR188</f>
        <v>0</v>
      </c>
      <c r="N200" s="568">
        <f t="shared" si="1429"/>
        <v>2</v>
      </c>
      <c r="O200" s="568">
        <f>2022!BT188</f>
        <v>0</v>
      </c>
      <c r="Q200" s="568">
        <f t="shared" si="1428"/>
        <v>2</v>
      </c>
    </row>
    <row r="201" ht="47.25">
      <c r="A201" s="561">
        <v>164</v>
      </c>
      <c r="B201" s="582" t="s">
        <v>220</v>
      </c>
      <c r="C201" s="566">
        <f>2022!B189</f>
        <v>48.5</v>
      </c>
      <c r="D201" s="567">
        <f>2022!BD189</f>
        <v>127.87590789794922</v>
      </c>
      <c r="E201" s="567">
        <f>2022!BE189</f>
        <v>154</v>
      </c>
      <c r="F201" s="567">
        <f>2022!BF189</f>
        <v>196</v>
      </c>
      <c r="G201" s="566">
        <f>2022!BG189</f>
        <v>2.6373779593486044</v>
      </c>
      <c r="H201" s="566">
        <f>2022!BH189</f>
        <v>3.1761745618558281</v>
      </c>
      <c r="I201" s="566">
        <f>2022!BI189</f>
        <v>4.0412371134020617</v>
      </c>
      <c r="J201" s="531">
        <f t="shared" si="1430"/>
        <v>5.6122448979591839</v>
      </c>
      <c r="K201" s="568">
        <f>2022!BO189</f>
        <v>11</v>
      </c>
      <c r="L201" s="568"/>
      <c r="M201" s="568">
        <f>2022!BR189</f>
        <v>0</v>
      </c>
      <c r="N201" s="568">
        <f t="shared" si="1429"/>
        <v>11</v>
      </c>
      <c r="O201" s="568">
        <f>2022!BT189</f>
        <v>0</v>
      </c>
      <c r="Q201" s="568">
        <f t="shared" si="1428"/>
        <v>11</v>
      </c>
    </row>
    <row r="202" ht="47.25">
      <c r="A202" s="562">
        <v>165</v>
      </c>
      <c r="B202" s="582" t="s">
        <v>219</v>
      </c>
      <c r="C202" s="566">
        <f>2022!B190</f>
        <v>45.700000000000003</v>
      </c>
      <c r="D202" s="567">
        <f>2022!BD190</f>
        <v>92.452911376953125</v>
      </c>
      <c r="E202" s="567">
        <f>2022!BE190</f>
        <v>90</v>
      </c>
      <c r="F202" s="567">
        <f>2022!BF190</f>
        <v>118</v>
      </c>
      <c r="G202" s="566">
        <f>2022!BG190</f>
        <v>2.0252553841546255</v>
      </c>
      <c r="H202" s="566">
        <f>2022!BH190</f>
        <v>1.9715223875508341</v>
      </c>
      <c r="I202" s="566">
        <f>2022!BI190</f>
        <v>2.5820568927789931</v>
      </c>
      <c r="J202" s="531">
        <f t="shared" si="1430"/>
        <v>6.7796610169491522</v>
      </c>
      <c r="K202" s="568">
        <f>2022!BO190</f>
        <v>8</v>
      </c>
      <c r="L202" s="563"/>
      <c r="M202" s="568">
        <f>2022!BR190</f>
        <v>0</v>
      </c>
      <c r="N202" s="568">
        <f t="shared" si="1429"/>
        <v>8</v>
      </c>
      <c r="O202" s="568">
        <f>2022!BT190</f>
        <v>0</v>
      </c>
      <c r="Q202" s="568">
        <f t="shared" si="1428"/>
        <v>8</v>
      </c>
    </row>
    <row r="203" ht="45" customHeight="1">
      <c r="A203" s="561">
        <v>166</v>
      </c>
      <c r="B203" s="582" t="s">
        <v>208</v>
      </c>
      <c r="C203" s="566">
        <f>2022!B191</f>
        <v>85.331000000000003</v>
      </c>
      <c r="D203" s="567">
        <f>2022!BD191</f>
        <v>173.62889099121094</v>
      </c>
      <c r="E203" s="567">
        <f>2022!BE191</f>
        <v>187</v>
      </c>
      <c r="F203" s="567">
        <f>2022!BF191</f>
        <v>190</v>
      </c>
      <c r="G203" s="566">
        <f>2022!BG191</f>
        <v>2.0347691739598668</v>
      </c>
      <c r="H203" s="566">
        <f>2022!BH191</f>
        <v>2.1914661399856321</v>
      </c>
      <c r="I203" s="566">
        <f>2022!BI191</f>
        <v>2.2266233842331626</v>
      </c>
      <c r="J203" s="531">
        <f t="shared" si="1430"/>
        <v>6.8421052631578956</v>
      </c>
      <c r="K203" s="568">
        <f>2022!BO191</f>
        <v>13</v>
      </c>
      <c r="L203" s="568"/>
      <c r="M203" s="568">
        <f>2022!BR191</f>
        <v>0</v>
      </c>
      <c r="N203" s="568">
        <f t="shared" si="1429"/>
        <v>13</v>
      </c>
      <c r="O203" s="568">
        <f>2022!BT191</f>
        <v>0</v>
      </c>
      <c r="Q203" s="568">
        <f t="shared" si="1428"/>
        <v>13</v>
      </c>
    </row>
    <row r="204" ht="15.75">
      <c r="A204" s="561"/>
      <c r="B204" s="122" t="s">
        <v>223</v>
      </c>
      <c r="C204" s="571"/>
      <c r="D204" s="570"/>
      <c r="E204" s="570"/>
      <c r="F204" s="570"/>
      <c r="G204" s="571"/>
      <c r="H204" s="571"/>
      <c r="I204" s="571"/>
      <c r="J204" s="531">
        <f t="shared" si="1430"/>
        <v>0</v>
      </c>
      <c r="K204" s="581"/>
      <c r="L204" s="568"/>
      <c r="M204" s="581"/>
      <c r="N204" s="568">
        <f t="shared" si="1429"/>
        <v>0</v>
      </c>
      <c r="O204" s="581"/>
      <c r="Q204" s="568">
        <f t="shared" si="1428"/>
        <v>0</v>
      </c>
    </row>
    <row r="205" ht="48.75" customHeight="1">
      <c r="A205" s="561">
        <v>167</v>
      </c>
      <c r="B205" s="582" t="s">
        <v>224</v>
      </c>
      <c r="C205" s="587">
        <f>2022!B193</f>
        <v>3221.3000000000002</v>
      </c>
      <c r="D205" s="567">
        <f>2022!BD193</f>
        <v>3045.526611328125</v>
      </c>
      <c r="E205" s="567">
        <f>2022!BE193</f>
        <v>3128</v>
      </c>
      <c r="F205" s="567">
        <f>2022!BF193</f>
        <v>2413</v>
      </c>
      <c r="G205" s="566">
        <f>2022!BG193</f>
        <v>0.95497993730781894</v>
      </c>
      <c r="H205" s="566">
        <f>2022!BH193</f>
        <v>0.98084095958569817</v>
      </c>
      <c r="I205" s="566">
        <f>2022!BI193</f>
        <v>0.74907645981436066</v>
      </c>
      <c r="J205" s="531">
        <f t="shared" si="1430"/>
        <v>2.9838375466224618</v>
      </c>
      <c r="K205" s="568">
        <f>2022!BO193</f>
        <v>72</v>
      </c>
      <c r="L205" s="568"/>
      <c r="M205" s="568">
        <f>2022!BR193</f>
        <v>0</v>
      </c>
      <c r="N205" s="568">
        <f t="shared" si="1429"/>
        <v>72</v>
      </c>
      <c r="O205" s="568">
        <f>2022!BT193</f>
        <v>0</v>
      </c>
      <c r="Q205" s="568">
        <f t="shared" si="1428"/>
        <v>72</v>
      </c>
    </row>
    <row r="206" ht="31.5">
      <c r="A206" s="562">
        <v>168</v>
      </c>
      <c r="B206" s="580" t="s">
        <v>293</v>
      </c>
      <c r="C206" s="566">
        <f>2022!B194</f>
        <v>0</v>
      </c>
      <c r="D206" s="567">
        <f>2022!BD194</f>
        <v>0</v>
      </c>
      <c r="E206" s="567">
        <f>2022!BE194</f>
        <v>0</v>
      </c>
      <c r="F206" s="567">
        <f>2022!BF194</f>
        <v>0</v>
      </c>
      <c r="G206" s="566">
        <f>2022!BG194</f>
        <v>0</v>
      </c>
      <c r="H206" s="566">
        <f>2022!BH194</f>
        <v>0</v>
      </c>
      <c r="I206" s="566">
        <f>2022!BI194</f>
        <v>0</v>
      </c>
      <c r="J206" s="614"/>
      <c r="K206" s="568">
        <f>2022!BO194</f>
        <v>0</v>
      </c>
      <c r="L206" s="563"/>
      <c r="M206" s="568">
        <f>2022!BR194</f>
        <v>0</v>
      </c>
      <c r="N206" s="568">
        <f t="shared" si="1429"/>
        <v>0</v>
      </c>
      <c r="O206" s="568">
        <f>2022!BT194</f>
        <v>0</v>
      </c>
      <c r="Q206" s="568">
        <f t="shared" si="1428"/>
        <v>0</v>
      </c>
    </row>
    <row r="207" ht="15.75">
      <c r="A207" s="561"/>
      <c r="B207" s="122" t="s">
        <v>225</v>
      </c>
      <c r="C207" s="571"/>
      <c r="D207" s="570"/>
      <c r="E207" s="570"/>
      <c r="F207" s="570"/>
      <c r="G207" s="571"/>
      <c r="H207" s="571"/>
      <c r="I207" s="571"/>
      <c r="J207" s="531">
        <f t="shared" si="1430"/>
        <v>0</v>
      </c>
      <c r="K207" s="581"/>
      <c r="L207" s="568"/>
      <c r="M207" s="581"/>
      <c r="N207" s="568">
        <f t="shared" si="1429"/>
        <v>0</v>
      </c>
      <c r="O207" s="581"/>
      <c r="Q207" s="568">
        <f t="shared" si="1428"/>
        <v>0</v>
      </c>
    </row>
    <row r="208" ht="53.25" customHeight="1">
      <c r="A208" s="561">
        <v>169</v>
      </c>
      <c r="B208" s="582" t="s">
        <v>341</v>
      </c>
      <c r="C208" s="566">
        <f>2022!B196</f>
        <v>307.60000000000002</v>
      </c>
      <c r="D208" s="567">
        <f>2022!BD196</f>
        <v>32.748870849609375</v>
      </c>
      <c r="E208" s="567">
        <f>2022!BE196</f>
        <v>117</v>
      </c>
      <c r="F208" s="567">
        <f>2022!BF196</f>
        <v>123</v>
      </c>
      <c r="G208" s="566">
        <f>2022!BG196</f>
        <v>0.10334134263286486</v>
      </c>
      <c r="H208" s="566">
        <f>2022!BH196</f>
        <v>0.36913986506920859</v>
      </c>
      <c r="I208" s="566">
        <f>2022!BI196</f>
        <v>0.39986996098829647</v>
      </c>
      <c r="J208" s="531">
        <f t="shared" si="1430"/>
        <v>1.6260162601626018</v>
      </c>
      <c r="K208" s="568">
        <f>2022!BO196</f>
        <v>2</v>
      </c>
      <c r="L208" s="568"/>
      <c r="M208" s="568">
        <f>2022!BR196</f>
        <v>0</v>
      </c>
      <c r="N208" s="568">
        <f t="shared" si="1429"/>
        <v>2</v>
      </c>
      <c r="O208" s="568">
        <f>2022!BT196</f>
        <v>0</v>
      </c>
      <c r="Q208" s="568">
        <f t="shared" si="1428"/>
        <v>2</v>
      </c>
    </row>
    <row r="209" ht="47.25">
      <c r="A209" s="561">
        <v>170</v>
      </c>
      <c r="B209" s="582" t="s">
        <v>342</v>
      </c>
      <c r="C209" s="587">
        <f>2022!B197</f>
        <v>986.79999999999995</v>
      </c>
      <c r="D209" s="567">
        <f>2022!BD197</f>
        <v>1311.039794921875</v>
      </c>
      <c r="E209" s="567">
        <f>2022!BE197</f>
        <v>1468</v>
      </c>
      <c r="F209" s="567">
        <f>2022!BF197</f>
        <v>1282</v>
      </c>
      <c r="G209" s="566">
        <f>2022!BG197</f>
        <v>1.328493543748319</v>
      </c>
      <c r="H209" s="566">
        <f>2022!BH197</f>
        <v>1.4875433451955182</v>
      </c>
      <c r="I209" s="566">
        <f>2022!BI197</f>
        <v>1.2991487636805839</v>
      </c>
      <c r="J209" s="531">
        <f t="shared" si="1430"/>
        <v>4.9921996879875197</v>
      </c>
      <c r="K209" s="568">
        <f>2022!BO197</f>
        <v>64</v>
      </c>
      <c r="L209" s="568"/>
      <c r="M209" s="568">
        <f>2022!BR197</f>
        <v>0</v>
      </c>
      <c r="N209" s="568">
        <f t="shared" si="1429"/>
        <v>64</v>
      </c>
      <c r="O209" s="568">
        <f>2022!BT197</f>
        <v>0</v>
      </c>
      <c r="Q209" s="568">
        <f t="shared" ref="Q209:Q272" si="1431">K209-M209-O209</f>
        <v>64</v>
      </c>
    </row>
    <row r="210" ht="47.25">
      <c r="A210" s="561">
        <v>171</v>
      </c>
      <c r="B210" s="582" t="s">
        <v>343</v>
      </c>
      <c r="C210" s="587">
        <f>2022!B198</f>
        <v>600.10000000000002</v>
      </c>
      <c r="D210" s="567">
        <f>2022!BD198</f>
        <v>413.2601318359375</v>
      </c>
      <c r="E210" s="567">
        <f>2022!BE198</f>
        <v>528</v>
      </c>
      <c r="F210" s="567">
        <f>2022!BF198</f>
        <v>480</v>
      </c>
      <c r="G210" s="566">
        <f>2022!BG198</f>
        <v>0.68858896728750507</v>
      </c>
      <c r="H210" s="566">
        <f>2022!BH198</f>
        <v>0.879772682432721</v>
      </c>
      <c r="I210" s="566">
        <f>2022!BI198</f>
        <v>0.79986668888518575</v>
      </c>
      <c r="J210" s="531">
        <f t="shared" si="1430"/>
        <v>2.9166666666666665</v>
      </c>
      <c r="K210" s="568">
        <f>2022!BO198</f>
        <v>14</v>
      </c>
      <c r="L210" s="568"/>
      <c r="M210" s="568">
        <f>2022!BR198</f>
        <v>0</v>
      </c>
      <c r="N210" s="568">
        <f t="shared" si="1429"/>
        <v>14</v>
      </c>
      <c r="O210" s="568">
        <f>2022!BT198</f>
        <v>0</v>
      </c>
      <c r="Q210" s="568">
        <f t="shared" si="1431"/>
        <v>14</v>
      </c>
    </row>
    <row r="211" ht="15.75">
      <c r="A211" s="561"/>
      <c r="B211" s="122" t="s">
        <v>229</v>
      </c>
      <c r="C211" s="571"/>
      <c r="D211" s="570"/>
      <c r="E211" s="570"/>
      <c r="F211" s="570"/>
      <c r="G211" s="571"/>
      <c r="H211" s="571"/>
      <c r="I211" s="571"/>
      <c r="J211" s="531">
        <f t="shared" si="1430"/>
        <v>0</v>
      </c>
      <c r="K211" s="581"/>
      <c r="L211" s="568"/>
      <c r="M211" s="581"/>
      <c r="N211" s="568">
        <f t="shared" si="1429"/>
        <v>0</v>
      </c>
      <c r="O211" s="581"/>
      <c r="Q211" s="568">
        <f t="shared" si="1431"/>
        <v>0</v>
      </c>
    </row>
    <row r="212" ht="31.5">
      <c r="A212" s="561">
        <v>172</v>
      </c>
      <c r="B212" s="582" t="s">
        <v>344</v>
      </c>
      <c r="C212" s="566">
        <f>2022!B200</f>
        <v>74.5</v>
      </c>
      <c r="D212" s="567">
        <f>2022!BD200</f>
        <v>66.049957275390625</v>
      </c>
      <c r="E212" s="567">
        <f>2022!BE200</f>
        <v>104</v>
      </c>
      <c r="F212" s="567">
        <f>2022!BF200</f>
        <v>108</v>
      </c>
      <c r="G212" s="566">
        <f>2022!BG200</f>
        <v>0.88657660772336411</v>
      </c>
      <c r="H212" s="566">
        <f>2022!BH200</f>
        <v>1.3959731543624161</v>
      </c>
      <c r="I212" s="566">
        <f>2022!BI200</f>
        <v>1.4496644295302012</v>
      </c>
      <c r="J212" s="531">
        <f t="shared" si="1430"/>
        <v>4.6296296296296298</v>
      </c>
      <c r="K212" s="568">
        <f>2022!BO200</f>
        <v>5</v>
      </c>
      <c r="L212" s="568"/>
      <c r="M212" s="568">
        <f>2022!BR200</f>
        <v>0</v>
      </c>
      <c r="N212" s="568">
        <f t="shared" si="1429"/>
        <v>5</v>
      </c>
      <c r="O212" s="568">
        <f>2022!BT200</f>
        <v>0</v>
      </c>
      <c r="Q212" s="568">
        <f t="shared" si="1431"/>
        <v>5</v>
      </c>
    </row>
    <row r="213" ht="30.75" customHeight="1">
      <c r="A213" s="561">
        <v>173</v>
      </c>
      <c r="B213" s="582" t="s">
        <v>231</v>
      </c>
      <c r="C213" s="566">
        <f>2022!B201</f>
        <v>85.900000000000006</v>
      </c>
      <c r="D213" s="567">
        <f>2022!BD201</f>
        <v>25.221761703491211</v>
      </c>
      <c r="E213" s="567">
        <f>2022!BE201</f>
        <v>26</v>
      </c>
      <c r="F213" s="567">
        <f>2022!BF201</f>
        <v>25</v>
      </c>
      <c r="G213" s="566">
        <f>2022!BG201</f>
        <v>0.28180739333509736</v>
      </c>
      <c r="H213" s="566">
        <f>2022!BH201</f>
        <v>0.29050279329608941</v>
      </c>
      <c r="I213" s="566">
        <f>2022!BI201</f>
        <v>0.29103608847497087</v>
      </c>
      <c r="J213" s="531">
        <f t="shared" si="1430"/>
        <v>0</v>
      </c>
      <c r="K213" s="568">
        <f>2022!BO201</f>
        <v>0</v>
      </c>
      <c r="L213" s="568"/>
      <c r="M213" s="568">
        <f>2022!BR201</f>
        <v>0</v>
      </c>
      <c r="N213" s="568">
        <f t="shared" si="1429"/>
        <v>0</v>
      </c>
      <c r="O213" s="568">
        <f>2022!BT201</f>
        <v>0</v>
      </c>
      <c r="Q213" s="568">
        <f t="shared" si="1431"/>
        <v>0</v>
      </c>
    </row>
    <row r="214" ht="63.75" customHeight="1">
      <c r="A214" s="574">
        <v>174</v>
      </c>
      <c r="B214" s="152" t="s">
        <v>449</v>
      </c>
      <c r="C214" s="566">
        <f>2022!B202</f>
        <v>145.69999999999999</v>
      </c>
      <c r="D214" s="575">
        <f>2022!BD202</f>
        <v>459.48965454101563</v>
      </c>
      <c r="E214" s="575">
        <f>2022!BE202</f>
        <v>658</v>
      </c>
      <c r="F214" s="567">
        <f>2022!BF202</f>
        <v>91</v>
      </c>
      <c r="G214" s="576">
        <f>2022!BG202</f>
        <v>2.06791012285316</v>
      </c>
      <c r="H214" s="576">
        <f>2022!BH202</f>
        <v>2.9612959669278469</v>
      </c>
      <c r="I214" s="566">
        <f>2022!BI202</f>
        <v>0.62457103637611533</v>
      </c>
      <c r="J214" s="531">
        <f t="shared" si="1430"/>
        <v>2.197802197802198</v>
      </c>
      <c r="K214" s="568">
        <f>2022!BO202</f>
        <v>2</v>
      </c>
      <c r="L214" s="581"/>
      <c r="M214" s="568">
        <f>2022!BR202</f>
        <v>0</v>
      </c>
      <c r="N214" s="568">
        <f t="shared" si="1429"/>
        <v>2</v>
      </c>
      <c r="O214" s="568">
        <f>2022!BT202</f>
        <v>0</v>
      </c>
      <c r="Q214" s="568">
        <f t="shared" si="1431"/>
        <v>2</v>
      </c>
    </row>
    <row r="215" ht="66.75" customHeight="1">
      <c r="A215" s="562">
        <v>175</v>
      </c>
      <c r="B215" s="152" t="s">
        <v>450</v>
      </c>
      <c r="C215" s="566">
        <f>2022!B203</f>
        <v>76.5</v>
      </c>
      <c r="D215" s="577"/>
      <c r="E215" s="577"/>
      <c r="F215" s="567">
        <f>2022!BF203</f>
        <v>163</v>
      </c>
      <c r="G215" s="578"/>
      <c r="H215" s="578"/>
      <c r="I215" s="566">
        <f>2022!BI203</f>
        <v>2.130718954248366</v>
      </c>
      <c r="J215" s="531">
        <f t="shared" si="1430"/>
        <v>6.7484662576687118</v>
      </c>
      <c r="K215" s="568">
        <f>2022!BO203</f>
        <v>11</v>
      </c>
      <c r="L215" s="563"/>
      <c r="M215" s="568">
        <f>2022!BR203</f>
        <v>0</v>
      </c>
      <c r="N215" s="568">
        <f t="shared" si="1429"/>
        <v>11</v>
      </c>
      <c r="O215" s="568">
        <f>2022!BT203</f>
        <v>0</v>
      </c>
      <c r="Q215" s="568">
        <f t="shared" si="1431"/>
        <v>11</v>
      </c>
    </row>
    <row r="216" ht="31.5">
      <c r="A216" s="561">
        <v>176</v>
      </c>
      <c r="B216" s="582" t="s">
        <v>346</v>
      </c>
      <c r="C216" s="566">
        <f>2022!B204</f>
        <v>161</v>
      </c>
      <c r="D216" s="567">
        <f>2022!BD204</f>
        <v>43.988632202148438</v>
      </c>
      <c r="E216" s="567">
        <f>2022!BE204</f>
        <v>0</v>
      </c>
      <c r="F216" s="567">
        <f>2022!BF204</f>
        <v>0</v>
      </c>
      <c r="G216" s="566">
        <f>2022!BG204</f>
        <v>0.25011732224692684</v>
      </c>
      <c r="H216" s="566">
        <f>2022!BH204</f>
        <v>0</v>
      </c>
      <c r="I216" s="566">
        <f>2022!BI204</f>
        <v>0</v>
      </c>
      <c r="J216" s="531">
        <f t="shared" si="1430"/>
        <v>0</v>
      </c>
      <c r="K216" s="568">
        <f>2022!BO204</f>
        <v>0</v>
      </c>
      <c r="L216" s="568"/>
      <c r="M216" s="568">
        <f>2022!BR204</f>
        <v>0</v>
      </c>
      <c r="N216" s="568">
        <f t="shared" si="1429"/>
        <v>0</v>
      </c>
      <c r="O216" s="568">
        <f>2022!BT204</f>
        <v>0</v>
      </c>
      <c r="Q216" s="568">
        <f t="shared" si="1431"/>
        <v>0</v>
      </c>
    </row>
    <row r="217" ht="47.25">
      <c r="A217" s="561">
        <v>177</v>
      </c>
      <c r="B217" s="582" t="s">
        <v>347</v>
      </c>
      <c r="C217" s="566">
        <f>2022!B205</f>
        <v>121.011</v>
      </c>
      <c r="D217" s="567">
        <f>2022!BD205</f>
        <v>152.19261169433594</v>
      </c>
      <c r="E217" s="567">
        <f>2022!BE205</f>
        <v>186</v>
      </c>
      <c r="F217" s="567">
        <f>2022!BF205</f>
        <v>205</v>
      </c>
      <c r="G217" s="566">
        <f>2022!BG205</f>
        <v>1.2535840360220365</v>
      </c>
      <c r="H217" s="566">
        <f>2022!BH205</f>
        <v>1.4779263945201633</v>
      </c>
      <c r="I217" s="566">
        <f>2022!BI205</f>
        <v>1.6940608704993763</v>
      </c>
      <c r="J217" s="531">
        <f t="shared" si="1430"/>
        <v>4.8780487804878048</v>
      </c>
      <c r="K217" s="568">
        <f>2022!BO205</f>
        <v>10</v>
      </c>
      <c r="L217" s="568"/>
      <c r="M217" s="568">
        <f>2022!BR205</f>
        <v>0</v>
      </c>
      <c r="N217" s="568">
        <f t="shared" si="1429"/>
        <v>10</v>
      </c>
      <c r="O217" s="568">
        <f>2022!BT205</f>
        <v>0</v>
      </c>
      <c r="Q217" s="568">
        <f t="shared" si="1431"/>
        <v>10</v>
      </c>
    </row>
    <row r="218" ht="30.75" customHeight="1">
      <c r="A218" s="561">
        <v>178</v>
      </c>
      <c r="B218" s="582" t="s">
        <v>234</v>
      </c>
      <c r="C218" s="566">
        <f>2022!B206</f>
        <v>23.507999999999999</v>
      </c>
      <c r="D218" s="567">
        <f>2022!BD206</f>
        <v>26.870838165283203</v>
      </c>
      <c r="E218" s="567">
        <f>2022!BE206</f>
        <v>26</v>
      </c>
      <c r="F218" s="567">
        <f>2022!BF206</f>
        <v>31</v>
      </c>
      <c r="G218" s="566">
        <f>2022!BG206</f>
        <v>1.139560570492993</v>
      </c>
      <c r="H218" s="566">
        <f>2022!BH206</f>
        <v>1.1026293504717533</v>
      </c>
      <c r="I218" s="566">
        <f>2022!BI206</f>
        <v>1.3187000170154841</v>
      </c>
      <c r="J218" s="531">
        <f t="shared" si="1430"/>
        <v>3.225806451612903</v>
      </c>
      <c r="K218" s="568">
        <f>2022!BO206</f>
        <v>1</v>
      </c>
      <c r="L218" s="568"/>
      <c r="M218" s="568">
        <f>2022!BR206</f>
        <v>0</v>
      </c>
      <c r="N218" s="568">
        <f t="shared" si="1429"/>
        <v>1</v>
      </c>
      <c r="O218" s="568">
        <f>2022!BT206</f>
        <v>0</v>
      </c>
      <c r="Q218" s="568">
        <f t="shared" si="1431"/>
        <v>1</v>
      </c>
    </row>
    <row r="219" ht="31.5">
      <c r="A219" s="562">
        <v>179</v>
      </c>
      <c r="B219" s="582" t="s">
        <v>337</v>
      </c>
      <c r="C219" s="566">
        <f>2022!B207</f>
        <v>182.59999999999999</v>
      </c>
      <c r="D219" s="567">
        <f>2022!BD207</f>
        <v>484.80438232421875</v>
      </c>
      <c r="E219" s="567">
        <f>2022!BE207</f>
        <v>526</v>
      </c>
      <c r="F219" s="567">
        <f>2022!BF207</f>
        <v>526</v>
      </c>
      <c r="G219" s="566">
        <f>2022!BG207</f>
        <v>2.6551530316429135</v>
      </c>
      <c r="H219" s="566">
        <f>2022!BH207</f>
        <v>2.8807711843457975</v>
      </c>
      <c r="I219" s="566">
        <f>2022!BI207</f>
        <v>2.8806133625410735</v>
      </c>
      <c r="J219" s="531">
        <f t="shared" si="1430"/>
        <v>3.8022813688212929</v>
      </c>
      <c r="K219" s="568">
        <f>2022!BO207</f>
        <v>20</v>
      </c>
      <c r="L219" s="563"/>
      <c r="M219" s="568">
        <f>2022!BR207</f>
        <v>0</v>
      </c>
      <c r="N219" s="568">
        <f t="shared" si="1429"/>
        <v>20</v>
      </c>
      <c r="O219" s="568">
        <f>2022!BT207</f>
        <v>0</v>
      </c>
      <c r="Q219" s="568">
        <f t="shared" si="1431"/>
        <v>20</v>
      </c>
    </row>
    <row r="220" ht="15.75">
      <c r="A220" s="561"/>
      <c r="B220" s="122" t="s">
        <v>239</v>
      </c>
      <c r="C220" s="571"/>
      <c r="D220" s="570"/>
      <c r="E220" s="570"/>
      <c r="F220" s="570"/>
      <c r="G220" s="571"/>
      <c r="H220" s="571"/>
      <c r="I220" s="571"/>
      <c r="J220" s="531">
        <f t="shared" si="1430"/>
        <v>0</v>
      </c>
      <c r="K220" s="581"/>
      <c r="L220" s="568"/>
      <c r="M220" s="581"/>
      <c r="N220" s="568">
        <f t="shared" si="1429"/>
        <v>0</v>
      </c>
      <c r="O220" s="581"/>
      <c r="Q220" s="568">
        <f t="shared" si="1431"/>
        <v>0</v>
      </c>
    </row>
    <row r="221" ht="31.5">
      <c r="A221" s="561">
        <v>180</v>
      </c>
      <c r="B221" s="582" t="s">
        <v>348</v>
      </c>
      <c r="C221" s="566">
        <f>2022!B209</f>
        <v>397</v>
      </c>
      <c r="D221" s="567">
        <f>2022!BD209</f>
        <v>346.89215087890625</v>
      </c>
      <c r="E221" s="567">
        <f>2022!BE209</f>
        <v>376</v>
      </c>
      <c r="F221" s="567">
        <f>2022!BF209</f>
        <v>421</v>
      </c>
      <c r="G221" s="566">
        <f>2022!BG209</f>
        <v>0.8737837553624842</v>
      </c>
      <c r="H221" s="566">
        <f>2022!BH209</f>
        <v>0.94710334736347712</v>
      </c>
      <c r="I221" s="566">
        <f>2022!BI209</f>
        <v>1.0604534005037782</v>
      </c>
      <c r="J221" s="531">
        <f t="shared" si="1430"/>
        <v>4.9881235154394297</v>
      </c>
      <c r="K221" s="568">
        <f>2022!BO209</f>
        <v>21</v>
      </c>
      <c r="L221" s="568"/>
      <c r="M221" s="568">
        <f>2022!BR209</f>
        <v>0</v>
      </c>
      <c r="N221" s="568">
        <f t="shared" si="1429"/>
        <v>21</v>
      </c>
      <c r="O221" s="568">
        <f>2022!BT209</f>
        <v>0</v>
      </c>
      <c r="Q221" s="568">
        <f t="shared" si="1431"/>
        <v>21</v>
      </c>
    </row>
    <row r="222" ht="51" customHeight="1">
      <c r="A222" s="574">
        <v>181</v>
      </c>
      <c r="B222" s="152" t="s">
        <v>451</v>
      </c>
      <c r="C222" s="566">
        <f>2022!B210</f>
        <v>283.50999999999999</v>
      </c>
      <c r="D222" s="575">
        <f>2022!BD210</f>
        <v>1444.1905517578125</v>
      </c>
      <c r="E222" s="575">
        <f>2022!BE210</f>
        <v>1389</v>
      </c>
      <c r="F222" s="567">
        <f>2022!BF210</f>
        <v>266</v>
      </c>
      <c r="G222" s="576">
        <f>2022!BG210</f>
        <v>0.80227900826921528</v>
      </c>
      <c r="H222" s="576">
        <f>2022!BH210</f>
        <v>0.81219599364187067</v>
      </c>
      <c r="I222" s="566">
        <f>2022!BI210</f>
        <v>0.93823851010546366</v>
      </c>
      <c r="J222" s="531">
        <f t="shared" si="1430"/>
        <v>2.6315789473684208</v>
      </c>
      <c r="K222" s="568">
        <f>2022!BO210</f>
        <v>7</v>
      </c>
      <c r="L222" s="581"/>
      <c r="M222" s="568">
        <f>2022!BR210</f>
        <v>0</v>
      </c>
      <c r="N222" s="568">
        <f t="shared" si="1429"/>
        <v>5</v>
      </c>
      <c r="O222" s="568">
        <f>2022!BT210</f>
        <v>2</v>
      </c>
      <c r="Q222" s="568">
        <f t="shared" si="1431"/>
        <v>5</v>
      </c>
    </row>
    <row r="223" ht="56.25" customHeight="1">
      <c r="A223" s="574">
        <v>182</v>
      </c>
      <c r="B223" s="152" t="s">
        <v>452</v>
      </c>
      <c r="C223" s="566">
        <f>2022!B211</f>
        <v>17.289999999999999</v>
      </c>
      <c r="D223" s="585"/>
      <c r="E223" s="585"/>
      <c r="F223" s="567">
        <f>2022!BF211</f>
        <v>21</v>
      </c>
      <c r="G223" s="586"/>
      <c r="H223" s="586"/>
      <c r="I223" s="566">
        <f>2022!BI211</f>
        <v>1.2145748987854252</v>
      </c>
      <c r="J223" s="531">
        <f t="shared" si="1430"/>
        <v>4.7619047619047619</v>
      </c>
      <c r="K223" s="568">
        <f>2022!BO211</f>
        <v>1</v>
      </c>
      <c r="L223" s="581"/>
      <c r="M223" s="568">
        <f>2022!BR211</f>
        <v>0</v>
      </c>
      <c r="N223" s="568">
        <f t="shared" si="1429"/>
        <v>0</v>
      </c>
      <c r="O223" s="568">
        <f>2022!BT211</f>
        <v>1</v>
      </c>
      <c r="Q223" s="568">
        <f t="shared" si="1431"/>
        <v>0</v>
      </c>
    </row>
    <row r="224" ht="47.25">
      <c r="A224" s="562">
        <v>183</v>
      </c>
      <c r="B224" s="152" t="s">
        <v>453</v>
      </c>
      <c r="C224" s="566">
        <f>2022!B212</f>
        <v>21.34</v>
      </c>
      <c r="D224" s="577"/>
      <c r="E224" s="577"/>
      <c r="F224" s="567">
        <f>2022!BF212</f>
        <v>25</v>
      </c>
      <c r="G224" s="578"/>
      <c r="H224" s="578"/>
      <c r="I224" s="566">
        <f>2022!BI212</f>
        <v>1.1715089034676665</v>
      </c>
      <c r="J224" s="531">
        <f t="shared" si="1430"/>
        <v>4</v>
      </c>
      <c r="K224" s="568">
        <f>2022!BO212</f>
        <v>1</v>
      </c>
      <c r="L224" s="563"/>
      <c r="M224" s="568">
        <f>2022!BR212</f>
        <v>0</v>
      </c>
      <c r="N224" s="568">
        <f t="shared" si="1429"/>
        <v>0</v>
      </c>
      <c r="O224" s="568">
        <f>2022!BT212</f>
        <v>1</v>
      </c>
      <c r="Q224" s="568">
        <f t="shared" si="1431"/>
        <v>0</v>
      </c>
    </row>
    <row r="225" ht="63">
      <c r="A225" s="561">
        <v>184</v>
      </c>
      <c r="B225" s="583" t="s">
        <v>355</v>
      </c>
      <c r="C225" s="566">
        <f>2022!B213</f>
        <v>398.80799999999999</v>
      </c>
      <c r="D225" s="567">
        <f>2022!BD213</f>
        <v>488.21267700195313</v>
      </c>
      <c r="E225" s="567">
        <f>2022!BE213</f>
        <v>596</v>
      </c>
      <c r="F225" s="567">
        <f>2022!BF213</f>
        <v>666</v>
      </c>
      <c r="G225" s="566">
        <f>2022!BG213</f>
        <v>1.3948932412376847</v>
      </c>
      <c r="H225" s="566">
        <f>2022!BH213</f>
        <v>1.7028571428571428</v>
      </c>
      <c r="I225" s="566">
        <f>2022!BI213</f>
        <v>1.6699765300595775</v>
      </c>
      <c r="J225" s="531">
        <f t="shared" si="1430"/>
        <v>2.4024024024024024</v>
      </c>
      <c r="K225" s="568">
        <f>2022!BO213</f>
        <v>16</v>
      </c>
      <c r="L225" s="568"/>
      <c r="M225" s="568">
        <f>2022!BR213</f>
        <v>0</v>
      </c>
      <c r="N225" s="568">
        <f t="shared" si="1429"/>
        <v>16</v>
      </c>
      <c r="O225" s="568">
        <f>2022!BT213</f>
        <v>0</v>
      </c>
      <c r="Q225" s="568">
        <f t="shared" si="1431"/>
        <v>16</v>
      </c>
    </row>
    <row r="226" ht="47.25">
      <c r="A226" s="574">
        <v>185</v>
      </c>
      <c r="B226" s="165" t="s">
        <v>454</v>
      </c>
      <c r="C226" s="566">
        <f>2022!B214</f>
        <v>379.44299999999998</v>
      </c>
      <c r="D226" s="567">
        <f>2022!BD214</f>
        <v>0</v>
      </c>
      <c r="E226" s="567">
        <f>2022!BE214</f>
        <v>0</v>
      </c>
      <c r="F226" s="567">
        <f>2022!BF214</f>
        <v>414</v>
      </c>
      <c r="G226" s="566">
        <f>2022!BG214</f>
        <v>0</v>
      </c>
      <c r="H226" s="566">
        <f>2022!BH214</f>
        <v>0</v>
      </c>
      <c r="I226" s="566">
        <f>2022!BI214</f>
        <v>1.0910729674812818</v>
      </c>
      <c r="J226" s="531">
        <f t="shared" si="1430"/>
        <v>4.8309178743961354</v>
      </c>
      <c r="K226" s="568">
        <f>2022!BO214</f>
        <v>20</v>
      </c>
      <c r="L226" s="581"/>
      <c r="M226" s="568">
        <f>2022!BR214</f>
        <v>0</v>
      </c>
      <c r="N226" s="568">
        <f t="shared" si="1429"/>
        <v>20</v>
      </c>
      <c r="O226" s="568">
        <f>2022!BT214</f>
        <v>0</v>
      </c>
      <c r="Q226" s="568">
        <f t="shared" si="1431"/>
        <v>20</v>
      </c>
    </row>
    <row r="227" ht="47.25">
      <c r="A227" s="574">
        <v>186</v>
      </c>
      <c r="B227" s="165" t="s">
        <v>455</v>
      </c>
      <c r="C227" s="566">
        <f>2022!B215</f>
        <v>349.32100000000003</v>
      </c>
      <c r="D227" s="567">
        <f>2022!BD215</f>
        <v>0</v>
      </c>
      <c r="E227" s="567">
        <f>2022!BE215</f>
        <v>0</v>
      </c>
      <c r="F227" s="567">
        <f>2022!BF215</f>
        <v>363</v>
      </c>
      <c r="G227" s="566">
        <f>2022!BG215</f>
        <v>0</v>
      </c>
      <c r="H227" s="566">
        <f>2022!BH215</f>
        <v>0</v>
      </c>
      <c r="I227" s="566">
        <f>2022!BI215</f>
        <v>1.039158825263869</v>
      </c>
      <c r="J227" s="531">
        <f t="shared" si="1430"/>
        <v>4.9586776859504136</v>
      </c>
      <c r="K227" s="568">
        <f>2022!BO215</f>
        <v>18</v>
      </c>
      <c r="L227" s="581"/>
      <c r="M227" s="568">
        <f>2022!BR215</f>
        <v>0</v>
      </c>
      <c r="N227" s="568">
        <f t="shared" si="1429"/>
        <v>18</v>
      </c>
      <c r="O227" s="568">
        <f>2022!BT215</f>
        <v>0</v>
      </c>
      <c r="Q227" s="568">
        <f t="shared" si="1431"/>
        <v>18</v>
      </c>
    </row>
    <row r="228" ht="47.25">
      <c r="A228" s="574">
        <v>187</v>
      </c>
      <c r="B228" s="165" t="s">
        <v>456</v>
      </c>
      <c r="C228" s="566">
        <f>2022!B216</f>
        <v>144.42500000000001</v>
      </c>
      <c r="D228" s="567">
        <f>2022!BD216</f>
        <v>0</v>
      </c>
      <c r="E228" s="567">
        <f>2022!BE216</f>
        <v>0</v>
      </c>
      <c r="F228" s="567">
        <f>2022!BF216</f>
        <v>153</v>
      </c>
      <c r="G228" s="566">
        <f>2022!BG216</f>
        <v>0</v>
      </c>
      <c r="H228" s="566">
        <f>2022!BH216</f>
        <v>0</v>
      </c>
      <c r="I228" s="566">
        <f>2022!BI216</f>
        <v>1.0593733771853902</v>
      </c>
      <c r="J228" s="531">
        <f t="shared" si="1430"/>
        <v>4.5751633986928102</v>
      </c>
      <c r="K228" s="568">
        <f>2022!BO216</f>
        <v>7</v>
      </c>
      <c r="L228" s="581"/>
      <c r="M228" s="568">
        <f>2022!BR216</f>
        <v>0</v>
      </c>
      <c r="N228" s="568">
        <f t="shared" si="1429"/>
        <v>7</v>
      </c>
      <c r="O228" s="568">
        <f>2022!BT216</f>
        <v>0</v>
      </c>
      <c r="Q228" s="568">
        <f t="shared" si="1431"/>
        <v>7</v>
      </c>
    </row>
    <row r="229" ht="47.25">
      <c r="A229" s="574">
        <v>188</v>
      </c>
      <c r="B229" s="165" t="s">
        <v>457</v>
      </c>
      <c r="C229" s="566">
        <f>2022!B217</f>
        <v>289.97000000000003</v>
      </c>
      <c r="D229" s="567">
        <f>2022!BD217</f>
        <v>0</v>
      </c>
      <c r="E229" s="567">
        <f>2022!BE217</f>
        <v>0</v>
      </c>
      <c r="F229" s="567">
        <f>2022!BF217</f>
        <v>307</v>
      </c>
      <c r="G229" s="566">
        <f>2022!BG217</f>
        <v>0</v>
      </c>
      <c r="H229" s="566">
        <f>2022!BH217</f>
        <v>0</v>
      </c>
      <c r="I229" s="566">
        <f>2022!BI217</f>
        <v>1.0587302134703589</v>
      </c>
      <c r="J229" s="531">
        <f t="shared" si="1430"/>
        <v>4.8859934853420199</v>
      </c>
      <c r="K229" s="568">
        <f>2022!BO217</f>
        <v>15</v>
      </c>
      <c r="L229" s="581"/>
      <c r="M229" s="568">
        <f>2022!BR217</f>
        <v>0</v>
      </c>
      <c r="N229" s="568">
        <f t="shared" si="1429"/>
        <v>15</v>
      </c>
      <c r="O229" s="568">
        <f>2022!BT217</f>
        <v>0</v>
      </c>
      <c r="Q229" s="568">
        <f t="shared" si="1431"/>
        <v>15</v>
      </c>
    </row>
    <row r="230" ht="47.25">
      <c r="A230" s="574">
        <v>189</v>
      </c>
      <c r="B230" s="165" t="s">
        <v>458</v>
      </c>
      <c r="C230" s="566">
        <f>2022!B218</f>
        <v>246.11000000000001</v>
      </c>
      <c r="D230" s="567">
        <f>2022!BD218</f>
        <v>0</v>
      </c>
      <c r="E230" s="567">
        <f>2022!BE218</f>
        <v>0</v>
      </c>
      <c r="F230" s="567">
        <f>2022!BF218</f>
        <v>410</v>
      </c>
      <c r="G230" s="566">
        <f>2022!BG218</f>
        <v>0</v>
      </c>
      <c r="H230" s="566">
        <f>2022!BH218</f>
        <v>0</v>
      </c>
      <c r="I230" s="566">
        <f>2022!BI218</f>
        <v>1.665921742310349</v>
      </c>
      <c r="J230" s="531">
        <f t="shared" si="1430"/>
        <v>4.8780487804878048</v>
      </c>
      <c r="K230" s="568">
        <f>2022!BO218</f>
        <v>20</v>
      </c>
      <c r="L230" s="581"/>
      <c r="M230" s="568">
        <f>2022!BR218</f>
        <v>0</v>
      </c>
      <c r="N230" s="568">
        <f t="shared" ref="N230:N272" si="1432">K230-M230-O230</f>
        <v>20</v>
      </c>
      <c r="O230" s="568">
        <f>2022!BT218</f>
        <v>0</v>
      </c>
      <c r="Q230" s="568">
        <f t="shared" si="1431"/>
        <v>20</v>
      </c>
    </row>
    <row r="231" ht="47.25">
      <c r="A231" s="562">
        <v>190</v>
      </c>
      <c r="B231" s="599" t="s">
        <v>240</v>
      </c>
      <c r="C231" s="566">
        <f>2022!B219</f>
        <v>89.932000000000002</v>
      </c>
      <c r="D231" s="567">
        <f>2022!BD219</f>
        <v>0</v>
      </c>
      <c r="E231" s="567">
        <f>2022!BE219</f>
        <v>133</v>
      </c>
      <c r="F231" s="567">
        <f>2022!BF219</f>
        <v>134</v>
      </c>
      <c r="G231" s="566">
        <f>2022!BG219</f>
        <v>0</v>
      </c>
      <c r="H231" s="566">
        <f>2022!BH219</f>
        <v>1.47890057318229</v>
      </c>
      <c r="I231" s="566">
        <f>2022!BI219</f>
        <v>1.4900146777565271</v>
      </c>
      <c r="J231" s="531">
        <f t="shared" si="1430"/>
        <v>4.4776119402985071</v>
      </c>
      <c r="K231" s="568">
        <f>2022!BO219</f>
        <v>6</v>
      </c>
      <c r="L231" s="563"/>
      <c r="M231" s="568">
        <f>2022!BR219</f>
        <v>0</v>
      </c>
      <c r="N231" s="568">
        <f t="shared" si="1432"/>
        <v>6</v>
      </c>
      <c r="O231" s="568">
        <f>2022!BT219</f>
        <v>0</v>
      </c>
      <c r="Q231" s="568">
        <f t="shared" si="1431"/>
        <v>6</v>
      </c>
    </row>
    <row r="232" ht="15.75">
      <c r="A232" s="561"/>
      <c r="B232" s="122" t="s">
        <v>251</v>
      </c>
      <c r="C232" s="571"/>
      <c r="D232" s="570"/>
      <c r="E232" s="570"/>
      <c r="F232" s="570"/>
      <c r="G232" s="571"/>
      <c r="H232" s="571"/>
      <c r="I232" s="571"/>
      <c r="J232" s="531">
        <f t="shared" ref="J232:J272" si="1433">IF(K232&gt;0,K232/F232*100,0)</f>
        <v>0</v>
      </c>
      <c r="K232" s="581"/>
      <c r="L232" s="568"/>
      <c r="M232" s="581"/>
      <c r="N232" s="568">
        <f t="shared" si="1432"/>
        <v>0</v>
      </c>
      <c r="O232" s="581"/>
      <c r="Q232" s="568">
        <f t="shared" si="1431"/>
        <v>0</v>
      </c>
    </row>
    <row r="233" ht="46.5" customHeight="1">
      <c r="A233" s="561">
        <v>191</v>
      </c>
      <c r="B233" s="582" t="s">
        <v>356</v>
      </c>
      <c r="C233" s="566">
        <f>2022!B221</f>
        <v>144.40000000000001</v>
      </c>
      <c r="D233" s="567">
        <f>2022!BD221</f>
        <v>135.98649597167969</v>
      </c>
      <c r="E233" s="567">
        <f>2022!BE221</f>
        <v>107</v>
      </c>
      <c r="F233" s="567">
        <f>2022!BF221</f>
        <v>138</v>
      </c>
      <c r="G233" s="566">
        <f>2022!BG221</f>
        <v>0.94173467693795854</v>
      </c>
      <c r="H233" s="566">
        <f>2022!BH221</f>
        <v>0.74099718293606764</v>
      </c>
      <c r="I233" s="566">
        <f>2022!BI221</f>
        <v>0.95567867036011078</v>
      </c>
      <c r="J233" s="531">
        <f t="shared" si="1433"/>
        <v>2.8985507246376812</v>
      </c>
      <c r="K233" s="568">
        <f>2022!BO221</f>
        <v>4</v>
      </c>
      <c r="L233" s="568"/>
      <c r="M233" s="568">
        <f>2022!BR221</f>
        <v>0</v>
      </c>
      <c r="N233" s="568">
        <f t="shared" si="1432"/>
        <v>4</v>
      </c>
      <c r="O233" s="568">
        <f>2022!BT221</f>
        <v>0</v>
      </c>
      <c r="Q233" s="568">
        <f t="shared" si="1431"/>
        <v>4</v>
      </c>
    </row>
    <row r="234" ht="63">
      <c r="A234" s="561">
        <v>192</v>
      </c>
      <c r="B234" s="582" t="s">
        <v>357</v>
      </c>
      <c r="C234" s="566">
        <f>2022!B222</f>
        <v>18</v>
      </c>
      <c r="D234" s="567">
        <f>2022!BD222</f>
        <v>45.127468109130859</v>
      </c>
      <c r="E234" s="567">
        <f>2022!BE222</f>
        <v>47</v>
      </c>
      <c r="F234" s="567">
        <f>2022!BF222</f>
        <v>60</v>
      </c>
      <c r="G234" s="566">
        <f>2022!BG222</f>
        <v>2.507081561618381</v>
      </c>
      <c r="H234" s="566">
        <f>2022!BH222</f>
        <v>2.6111111111111112</v>
      </c>
      <c r="I234" s="566">
        <f>2022!BI222</f>
        <v>3.3333333333333335</v>
      </c>
      <c r="J234" s="531">
        <f t="shared" si="1433"/>
        <v>6.666666666666667</v>
      </c>
      <c r="K234" s="568">
        <f>2022!BO222</f>
        <v>4</v>
      </c>
      <c r="L234" s="568"/>
      <c r="M234" s="568">
        <f>2022!BR222</f>
        <v>0</v>
      </c>
      <c r="N234" s="568">
        <f t="shared" si="1432"/>
        <v>4</v>
      </c>
      <c r="O234" s="568">
        <f>2022!BT222</f>
        <v>0</v>
      </c>
      <c r="Q234" s="568">
        <f t="shared" si="1431"/>
        <v>4</v>
      </c>
    </row>
    <row r="235" ht="15.75">
      <c r="A235" s="561"/>
      <c r="B235" s="122" t="s">
        <v>21</v>
      </c>
      <c r="C235" s="571"/>
      <c r="D235" s="570"/>
      <c r="E235" s="570"/>
      <c r="F235" s="570"/>
      <c r="G235" s="571"/>
      <c r="H235" s="571"/>
      <c r="I235" s="571"/>
      <c r="J235" s="531">
        <f t="shared" si="1433"/>
        <v>0</v>
      </c>
      <c r="K235" s="581"/>
      <c r="L235" s="568"/>
      <c r="M235" s="581"/>
      <c r="N235" s="568">
        <f t="shared" si="1432"/>
        <v>0</v>
      </c>
      <c r="O235" s="581"/>
      <c r="Q235" s="568">
        <f t="shared" si="1431"/>
        <v>0</v>
      </c>
    </row>
    <row r="236" ht="31.5">
      <c r="A236" s="562">
        <v>193</v>
      </c>
      <c r="B236" s="582" t="s">
        <v>22</v>
      </c>
      <c r="C236" s="566">
        <f>2022!B224</f>
        <v>240</v>
      </c>
      <c r="D236" s="567">
        <f>2022!BD224</f>
        <v>0</v>
      </c>
      <c r="E236" s="567">
        <f>2022!BE224</f>
        <v>0</v>
      </c>
      <c r="F236" s="567">
        <f>2022!BF224</f>
        <v>0</v>
      </c>
      <c r="G236" s="566">
        <f>2022!BG224</f>
        <v>0</v>
      </c>
      <c r="H236" s="566">
        <f>2022!BH224</f>
        <v>0</v>
      </c>
      <c r="I236" s="566">
        <f>2022!BI224</f>
        <v>0</v>
      </c>
      <c r="J236" s="531">
        <f t="shared" si="1433"/>
        <v>0</v>
      </c>
      <c r="K236" s="568">
        <f>2022!BO224</f>
        <v>0</v>
      </c>
      <c r="L236" s="563"/>
      <c r="M236" s="568">
        <f>2022!BR224</f>
        <v>0</v>
      </c>
      <c r="N236" s="568">
        <f t="shared" si="1432"/>
        <v>0</v>
      </c>
      <c r="O236" s="568">
        <f>2022!BT224</f>
        <v>0</v>
      </c>
      <c r="Q236" s="568">
        <f t="shared" si="1431"/>
        <v>0</v>
      </c>
    </row>
    <row r="237" ht="15.75">
      <c r="A237" s="598"/>
      <c r="B237" s="122" t="s">
        <v>29</v>
      </c>
      <c r="C237" s="571"/>
      <c r="D237" s="570"/>
      <c r="E237" s="570"/>
      <c r="F237" s="570"/>
      <c r="G237" s="571"/>
      <c r="H237" s="571"/>
      <c r="I237" s="571"/>
      <c r="J237" s="531">
        <f t="shared" si="1433"/>
        <v>0</v>
      </c>
      <c r="K237" s="581"/>
      <c r="L237" s="568"/>
      <c r="M237" s="581"/>
      <c r="N237" s="568">
        <f t="shared" si="1432"/>
        <v>0</v>
      </c>
      <c r="O237" s="581"/>
      <c r="Q237" s="568">
        <f t="shared" si="1431"/>
        <v>0</v>
      </c>
    </row>
    <row r="238" ht="63">
      <c r="A238" s="598">
        <v>194</v>
      </c>
      <c r="B238" s="209" t="s">
        <v>358</v>
      </c>
      <c r="C238" s="566">
        <f>2022!B226</f>
        <v>33.299999999999997</v>
      </c>
      <c r="D238" s="575">
        <f>2022!BD226</f>
        <v>93.607223510742188</v>
      </c>
      <c r="E238" s="575">
        <f>2022!BE226</f>
        <v>116</v>
      </c>
      <c r="F238" s="567">
        <f>2022!BF226</f>
        <v>40</v>
      </c>
      <c r="G238" s="576">
        <f>2022!BG226</f>
        <v>1.4423300664086467</v>
      </c>
      <c r="H238" s="576">
        <f>2022!BH226</f>
        <v>1.7873651351725306</v>
      </c>
      <c r="I238" s="566">
        <f>2022!BI226</f>
        <v>1.2012012012012012</v>
      </c>
      <c r="J238" s="531">
        <f t="shared" si="1433"/>
        <v>5</v>
      </c>
      <c r="K238" s="568">
        <f>2022!BO226</f>
        <v>2</v>
      </c>
      <c r="L238" s="568"/>
      <c r="M238" s="568">
        <f>2022!BR226</f>
        <v>0</v>
      </c>
      <c r="N238" s="568">
        <f t="shared" si="1432"/>
        <v>2</v>
      </c>
      <c r="O238" s="568">
        <f>2022!BT226</f>
        <v>0</v>
      </c>
      <c r="Q238" s="568">
        <f t="shared" si="1431"/>
        <v>2</v>
      </c>
    </row>
    <row r="239" ht="71.25" customHeight="1">
      <c r="A239" s="598">
        <v>195</v>
      </c>
      <c r="B239" s="152" t="s">
        <v>359</v>
      </c>
      <c r="C239" s="566">
        <f>2022!B227</f>
        <v>31.300000000000001</v>
      </c>
      <c r="D239" s="577"/>
      <c r="E239" s="577"/>
      <c r="F239" s="567">
        <f>2022!BF227</f>
        <v>60</v>
      </c>
      <c r="G239" s="578"/>
      <c r="H239" s="578"/>
      <c r="I239" s="566">
        <f>2022!BI227</f>
        <v>1.9169329073482428</v>
      </c>
      <c r="J239" s="531">
        <f t="shared" si="1433"/>
        <v>5</v>
      </c>
      <c r="K239" s="568">
        <f>2022!BO227</f>
        <v>3</v>
      </c>
      <c r="L239" s="568"/>
      <c r="M239" s="568">
        <f>2022!BR227</f>
        <v>0</v>
      </c>
      <c r="N239" s="568">
        <f t="shared" si="1432"/>
        <v>3</v>
      </c>
      <c r="O239" s="568">
        <f>2022!BT227</f>
        <v>0</v>
      </c>
      <c r="Q239" s="568">
        <f t="shared" si="1431"/>
        <v>3</v>
      </c>
    </row>
    <row r="240" ht="47.25">
      <c r="A240" s="598">
        <v>196</v>
      </c>
      <c r="B240" s="582" t="s">
        <v>30</v>
      </c>
      <c r="C240" s="566">
        <f>2022!B228</f>
        <v>34</v>
      </c>
      <c r="D240" s="567">
        <f>2022!BD228</f>
        <v>64.179206848144531</v>
      </c>
      <c r="E240" s="567">
        <f>2022!BE228</f>
        <v>75</v>
      </c>
      <c r="F240" s="567">
        <f>2022!BF228</f>
        <v>83</v>
      </c>
      <c r="G240" s="566">
        <f>2022!BG228</f>
        <v>1.8876237308277803</v>
      </c>
      <c r="H240" s="566">
        <f>2022!BH228</f>
        <v>2.2058823529411766</v>
      </c>
      <c r="I240" s="566">
        <f>2022!BI228</f>
        <v>2.4411764705882355</v>
      </c>
      <c r="J240" s="531">
        <f t="shared" si="1433"/>
        <v>6.024096385542169</v>
      </c>
      <c r="K240" s="568">
        <f>2022!BO228</f>
        <v>5</v>
      </c>
      <c r="L240" s="568"/>
      <c r="M240" s="568">
        <f>2022!BR228</f>
        <v>0</v>
      </c>
      <c r="N240" s="568">
        <f t="shared" si="1432"/>
        <v>5</v>
      </c>
      <c r="O240" s="568">
        <f>2022!BT228</f>
        <v>0</v>
      </c>
      <c r="Q240" s="568">
        <f t="shared" si="1431"/>
        <v>5</v>
      </c>
    </row>
    <row r="241" ht="31.5">
      <c r="A241" s="598">
        <v>197</v>
      </c>
      <c r="B241" s="582" t="s">
        <v>31</v>
      </c>
      <c r="C241" s="566">
        <f>2022!B229</f>
        <v>21.359999999999999</v>
      </c>
      <c r="D241" s="567">
        <f>2022!BD229</f>
        <v>40.157817840576172</v>
      </c>
      <c r="E241" s="567">
        <f>2022!BE229</f>
        <v>40</v>
      </c>
      <c r="F241" s="567">
        <f>2022!BF229</f>
        <v>34</v>
      </c>
      <c r="G241" s="566">
        <f>2022!BG229</f>
        <v>1.8800477658704409</v>
      </c>
      <c r="H241" s="566">
        <f>2022!BH229</f>
        <v>1.8726592897394014</v>
      </c>
      <c r="I241" s="566">
        <f>2022!BI229</f>
        <v>1.5917602996254683</v>
      </c>
      <c r="J241" s="531">
        <f t="shared" si="1433"/>
        <v>2.9411764705882351</v>
      </c>
      <c r="K241" s="568">
        <f>2022!BO229</f>
        <v>1</v>
      </c>
      <c r="L241" s="568"/>
      <c r="M241" s="568">
        <f>2022!BR229</f>
        <v>0</v>
      </c>
      <c r="N241" s="568">
        <f t="shared" si="1432"/>
        <v>1</v>
      </c>
      <c r="O241" s="568">
        <f>2022!BT229</f>
        <v>0</v>
      </c>
      <c r="Q241" s="568">
        <f t="shared" si="1431"/>
        <v>1</v>
      </c>
    </row>
    <row r="242" ht="31.5">
      <c r="A242" s="598">
        <v>198</v>
      </c>
      <c r="B242" s="582" t="s">
        <v>34</v>
      </c>
      <c r="C242" s="566">
        <f>2022!B230</f>
        <v>254.53999999999999</v>
      </c>
      <c r="D242" s="567">
        <f>2022!BD230</f>
        <v>33.634521484375</v>
      </c>
      <c r="E242" s="567">
        <f>2022!BE230</f>
        <v>23</v>
      </c>
      <c r="F242" s="567">
        <f>2022!BF230</f>
        <v>23</v>
      </c>
      <c r="G242" s="566">
        <f>2022!BG230</f>
        <v>0.13116964247353516</v>
      </c>
      <c r="H242" s="566">
        <f>2022!BH230</f>
        <v>8.9696586832454794e-002</v>
      </c>
      <c r="I242" s="566">
        <f>2022!BI230</f>
        <v>9.0359079123124075e-002</v>
      </c>
      <c r="J242" s="531">
        <f t="shared" si="1433"/>
        <v>0</v>
      </c>
      <c r="K242" s="568">
        <f>2022!BO230</f>
        <v>0</v>
      </c>
      <c r="L242" s="568"/>
      <c r="M242" s="568">
        <f>2022!BR230</f>
        <v>0</v>
      </c>
      <c r="N242" s="568">
        <f t="shared" si="1432"/>
        <v>0</v>
      </c>
      <c r="O242" s="568">
        <f>2022!BT230</f>
        <v>0</v>
      </c>
      <c r="Q242" s="568">
        <f t="shared" si="1431"/>
        <v>0</v>
      </c>
    </row>
    <row r="243" ht="15.75">
      <c r="A243" s="598"/>
      <c r="B243" s="122" t="s">
        <v>37</v>
      </c>
      <c r="C243" s="571"/>
      <c r="D243" s="570"/>
      <c r="E243" s="570"/>
      <c r="F243" s="570"/>
      <c r="G243" s="571"/>
      <c r="H243" s="571"/>
      <c r="I243" s="571"/>
      <c r="J243" s="531">
        <f t="shared" si="1433"/>
        <v>0</v>
      </c>
      <c r="K243" s="581"/>
      <c r="L243" s="568"/>
      <c r="M243" s="581"/>
      <c r="N243" s="568">
        <f t="shared" si="1432"/>
        <v>0</v>
      </c>
      <c r="O243" s="581"/>
      <c r="Q243" s="568">
        <f t="shared" si="1431"/>
        <v>0</v>
      </c>
    </row>
    <row r="244" ht="31.5">
      <c r="A244" s="598">
        <v>199</v>
      </c>
      <c r="B244" s="582" t="s">
        <v>360</v>
      </c>
      <c r="C244" s="566">
        <f>2022!B232</f>
        <v>9.0289999999999999</v>
      </c>
      <c r="D244" s="567">
        <f>2022!BD232</f>
        <v>0</v>
      </c>
      <c r="E244" s="567">
        <f>2022!BE232</f>
        <v>0</v>
      </c>
      <c r="F244" s="567">
        <f>2022!BF232</f>
        <v>0</v>
      </c>
      <c r="G244" s="566">
        <f>2022!BG232</f>
        <v>0</v>
      </c>
      <c r="H244" s="566">
        <f>2022!BH232</f>
        <v>0</v>
      </c>
      <c r="I244" s="566">
        <f>2022!BI232</f>
        <v>0</v>
      </c>
      <c r="J244" s="531">
        <f t="shared" si="1433"/>
        <v>0</v>
      </c>
      <c r="K244" s="568">
        <f>2022!BO232</f>
        <v>0</v>
      </c>
      <c r="L244" s="568"/>
      <c r="M244" s="568">
        <f>2022!BR232</f>
        <v>0</v>
      </c>
      <c r="N244" s="568">
        <f t="shared" si="1432"/>
        <v>0</v>
      </c>
      <c r="O244" s="568">
        <f>2022!BT232</f>
        <v>0</v>
      </c>
      <c r="Q244" s="568">
        <f t="shared" si="1431"/>
        <v>0</v>
      </c>
    </row>
    <row r="245" ht="31.5">
      <c r="A245" s="562">
        <v>200</v>
      </c>
      <c r="B245" s="147" t="s">
        <v>361</v>
      </c>
      <c r="C245" s="566">
        <f>2022!B233</f>
        <v>19.600000000000001</v>
      </c>
      <c r="D245" s="567">
        <f>2022!BD233</f>
        <v>11.07215404510498</v>
      </c>
      <c r="E245" s="567">
        <f>2022!BE233</f>
        <v>15</v>
      </c>
      <c r="F245" s="567">
        <f>2022!BF233</f>
        <v>21</v>
      </c>
      <c r="G245" s="566">
        <f>2022!BG233</f>
        <v>0.56490580763318965</v>
      </c>
      <c r="H245" s="566">
        <f>2022!BH233</f>
        <v>0.76530610755402495</v>
      </c>
      <c r="I245" s="566">
        <f>2022!BI233</f>
        <v>1.0714285714285714</v>
      </c>
      <c r="J245" s="531">
        <f t="shared" si="1433"/>
        <v>4.7619047619047619</v>
      </c>
      <c r="K245" s="568">
        <f>2022!BO233</f>
        <v>1</v>
      </c>
      <c r="L245" s="563"/>
      <c r="M245" s="568">
        <f>2022!BR233</f>
        <v>0</v>
      </c>
      <c r="N245" s="568">
        <f t="shared" si="1432"/>
        <v>1</v>
      </c>
      <c r="O245" s="568">
        <f>2022!BT233</f>
        <v>0</v>
      </c>
      <c r="Q245" s="568">
        <f t="shared" si="1431"/>
        <v>1</v>
      </c>
    </row>
    <row r="246" ht="31.5">
      <c r="A246" s="561">
        <v>201</v>
      </c>
      <c r="B246" s="582" t="s">
        <v>44</v>
      </c>
      <c r="C246" s="566">
        <f>2022!B234</f>
        <v>10</v>
      </c>
      <c r="D246" s="567">
        <f>2022!BD234</f>
        <v>12.427018165588379</v>
      </c>
      <c r="E246" s="567">
        <f>2022!BE234</f>
        <v>9</v>
      </c>
      <c r="F246" s="567">
        <f>2022!BF234</f>
        <v>10</v>
      </c>
      <c r="G246" s="566">
        <f>2022!BG234</f>
        <v>1.2303977917058286</v>
      </c>
      <c r="H246" s="566">
        <f>2022!BH234</f>
        <v>0.8910890752550984</v>
      </c>
      <c r="I246" s="566">
        <f>2022!BI234</f>
        <v>1</v>
      </c>
      <c r="J246" s="531">
        <f t="shared" si="1433"/>
        <v>0</v>
      </c>
      <c r="K246" s="568">
        <f>2022!BO234</f>
        <v>0</v>
      </c>
      <c r="L246" s="568"/>
      <c r="M246" s="568">
        <f>2022!BR234</f>
        <v>0</v>
      </c>
      <c r="N246" s="568">
        <f t="shared" si="1432"/>
        <v>0</v>
      </c>
      <c r="O246" s="568">
        <f>2022!BT234</f>
        <v>0</v>
      </c>
      <c r="Q246" s="568">
        <f t="shared" si="1431"/>
        <v>0</v>
      </c>
    </row>
    <row r="247" ht="47.25">
      <c r="A247" s="561">
        <v>202</v>
      </c>
      <c r="B247" s="582" t="s">
        <v>45</v>
      </c>
      <c r="C247" s="566">
        <f>2022!B235</f>
        <v>9.8000000000000007</v>
      </c>
      <c r="D247" s="567">
        <f>2022!BD235</f>
        <v>1.9848828315734863</v>
      </c>
      <c r="E247" s="567">
        <f>2022!BE235</f>
        <v>12</v>
      </c>
      <c r="F247" s="567">
        <f>2022!BF235</f>
        <v>6</v>
      </c>
      <c r="G247" s="566">
        <f>2022!BG235</f>
        <v>0.20253906050430881</v>
      </c>
      <c r="H247" s="566">
        <f>2022!BH235</f>
        <v>1.2247397008433369</v>
      </c>
      <c r="I247" s="566">
        <f>2022!BI235</f>
        <v>0.61224489795918358</v>
      </c>
      <c r="J247" s="531">
        <f t="shared" si="1433"/>
        <v>0</v>
      </c>
      <c r="K247" s="568">
        <f>2022!BO235</f>
        <v>0</v>
      </c>
      <c r="L247" s="568"/>
      <c r="M247" s="568">
        <f>2022!BR235</f>
        <v>0</v>
      </c>
      <c r="N247" s="568">
        <f t="shared" si="1432"/>
        <v>0</v>
      </c>
      <c r="O247" s="568">
        <f>2022!BT235</f>
        <v>0</v>
      </c>
      <c r="Q247" s="568">
        <f t="shared" si="1431"/>
        <v>0</v>
      </c>
    </row>
    <row r="248" ht="31.5">
      <c r="A248" s="574">
        <v>203</v>
      </c>
      <c r="B248" s="152" t="s">
        <v>459</v>
      </c>
      <c r="C248" s="566">
        <f>2022!B236</f>
        <v>302.69999999999999</v>
      </c>
      <c r="D248" s="575">
        <f>2022!BD236</f>
        <v>5.7861204147338867</v>
      </c>
      <c r="E248" s="575">
        <f>2022!BE236</f>
        <v>2</v>
      </c>
      <c r="F248" s="567">
        <f>2022!BF236</f>
        <v>0</v>
      </c>
      <c r="G248" s="576">
        <f>2022!BG236</f>
        <v>1.8810534134991865e-002</v>
      </c>
      <c r="H248" s="576">
        <f>2022!BH236</f>
        <v>6.501950456161391e-003</v>
      </c>
      <c r="I248" s="566">
        <f>2022!BI236</f>
        <v>0</v>
      </c>
      <c r="J248" s="531">
        <f t="shared" si="1433"/>
        <v>0</v>
      </c>
      <c r="K248" s="568">
        <f>2022!BO236</f>
        <v>0</v>
      </c>
      <c r="L248" s="581"/>
      <c r="M248" s="568">
        <f>2022!BR236</f>
        <v>0</v>
      </c>
      <c r="N248" s="568">
        <f t="shared" si="1432"/>
        <v>0</v>
      </c>
      <c r="O248" s="568">
        <f>2022!BT236</f>
        <v>0</v>
      </c>
      <c r="Q248" s="568">
        <f t="shared" si="1431"/>
        <v>0</v>
      </c>
    </row>
    <row r="249" ht="31.5">
      <c r="A249" s="562">
        <v>204</v>
      </c>
      <c r="B249" s="152" t="s">
        <v>460</v>
      </c>
      <c r="C249" s="566">
        <f>2022!B237</f>
        <v>4.7999999999999998</v>
      </c>
      <c r="D249" s="577"/>
      <c r="E249" s="577"/>
      <c r="F249" s="567">
        <f>2022!BF237</f>
        <v>0</v>
      </c>
      <c r="G249" s="578"/>
      <c r="H249" s="578"/>
      <c r="I249" s="566">
        <f>2022!BI237</f>
        <v>0</v>
      </c>
      <c r="J249" s="531">
        <f t="shared" si="1433"/>
        <v>0</v>
      </c>
      <c r="K249" s="568">
        <f>2022!BO237</f>
        <v>0</v>
      </c>
      <c r="L249" s="563"/>
      <c r="M249" s="568">
        <f>2022!BR237</f>
        <v>0</v>
      </c>
      <c r="N249" s="568">
        <f t="shared" si="1432"/>
        <v>0</v>
      </c>
      <c r="O249" s="568">
        <f>2022!BT237</f>
        <v>0</v>
      </c>
      <c r="Q249" s="568">
        <f t="shared" si="1431"/>
        <v>0</v>
      </c>
    </row>
    <row r="250" ht="31.5">
      <c r="A250" s="561">
        <v>205</v>
      </c>
      <c r="B250" s="582" t="s">
        <v>38</v>
      </c>
      <c r="C250" s="566">
        <f>2022!B238</f>
        <v>5.1580000000000004</v>
      </c>
      <c r="D250" s="567">
        <f>2022!BD238</f>
        <v>4.0661797523498535</v>
      </c>
      <c r="E250" s="567">
        <f>2022!BE238</f>
        <v>3</v>
      </c>
      <c r="F250" s="567">
        <f>2022!BF238</f>
        <v>3</v>
      </c>
      <c r="G250" s="566">
        <f>2022!BG238</f>
        <v>0.78954945185486414</v>
      </c>
      <c r="H250" s="566">
        <f>2022!BH238</f>
        <v>0.58252426105750632</v>
      </c>
      <c r="I250" s="566">
        <f>2022!BI238</f>
        <v>0.58162078324932143</v>
      </c>
      <c r="J250" s="531">
        <f t="shared" si="1433"/>
        <v>0</v>
      </c>
      <c r="K250" s="568">
        <f>2022!BO238</f>
        <v>0</v>
      </c>
      <c r="L250" s="568"/>
      <c r="M250" s="568">
        <f>2022!BR238</f>
        <v>0</v>
      </c>
      <c r="N250" s="568">
        <f t="shared" si="1432"/>
        <v>0</v>
      </c>
      <c r="O250" s="568">
        <f>2022!BT238</f>
        <v>0</v>
      </c>
      <c r="Q250" s="568">
        <f t="shared" si="1431"/>
        <v>0</v>
      </c>
    </row>
    <row r="251" ht="31.5">
      <c r="A251" s="562">
        <v>206</v>
      </c>
      <c r="B251" s="582" t="s">
        <v>362</v>
      </c>
      <c r="C251" s="566">
        <f>2022!B239</f>
        <v>6.7999999999999998</v>
      </c>
      <c r="D251" s="567">
        <f>2022!BD239</f>
        <v>3.1716902256011963</v>
      </c>
      <c r="E251" s="567">
        <f>2022!BE239</f>
        <v>5</v>
      </c>
      <c r="F251" s="567">
        <f>2022!BF239</f>
        <v>6</v>
      </c>
      <c r="G251" s="566">
        <f>2022!BG239</f>
        <v>0.46642982809773609</v>
      </c>
      <c r="H251" s="566">
        <f>2022!BH239</f>
        <v>0.73530167658369594</v>
      </c>
      <c r="I251" s="566">
        <f>2022!BI239</f>
        <v>0.88235294117647056</v>
      </c>
      <c r="J251" s="531">
        <f t="shared" si="1433"/>
        <v>0</v>
      </c>
      <c r="K251" s="568">
        <f>2022!BO239</f>
        <v>0</v>
      </c>
      <c r="L251" s="563"/>
      <c r="M251" s="568">
        <f>2022!BR239</f>
        <v>0</v>
      </c>
      <c r="N251" s="568">
        <f t="shared" si="1432"/>
        <v>0</v>
      </c>
      <c r="O251" s="568">
        <f>2022!BT239</f>
        <v>0</v>
      </c>
      <c r="Q251" s="568">
        <f t="shared" si="1431"/>
        <v>0</v>
      </c>
    </row>
    <row r="252" ht="15.75">
      <c r="A252" s="561"/>
      <c r="B252" s="122" t="s">
        <v>170</v>
      </c>
      <c r="C252" s="571"/>
      <c r="D252" s="570"/>
      <c r="E252" s="570"/>
      <c r="F252" s="570"/>
      <c r="G252" s="571"/>
      <c r="H252" s="571"/>
      <c r="I252" s="571"/>
      <c r="J252" s="531">
        <f t="shared" si="1433"/>
        <v>0</v>
      </c>
      <c r="K252" s="581"/>
      <c r="L252" s="568"/>
      <c r="M252" s="581"/>
      <c r="N252" s="568">
        <f t="shared" si="1432"/>
        <v>0</v>
      </c>
      <c r="O252" s="581"/>
      <c r="Q252" s="568">
        <f t="shared" si="1431"/>
        <v>0</v>
      </c>
    </row>
    <row r="253" ht="31.5">
      <c r="A253" s="561">
        <v>207</v>
      </c>
      <c r="B253" s="582" t="s">
        <v>171</v>
      </c>
      <c r="C253" s="566">
        <f>2022!B241</f>
        <v>91.599999999999994</v>
      </c>
      <c r="D253" s="567">
        <f>2022!BD241</f>
        <v>59.293659210205078</v>
      </c>
      <c r="E253" s="567">
        <f>2022!BE241</f>
        <v>64</v>
      </c>
      <c r="F253" s="567">
        <f>2022!BF241</f>
        <v>56</v>
      </c>
      <c r="G253" s="566">
        <f>2022!BG241</f>
        <v>0.63894027220166072</v>
      </c>
      <c r="H253" s="566">
        <f>2022!BH241</f>
        <v>0.68950657412648897</v>
      </c>
      <c r="I253" s="566">
        <f>2022!BI241</f>
        <v>0.61135371179039311</v>
      </c>
      <c r="J253" s="531">
        <f t="shared" si="1433"/>
        <v>1.7857142857142856</v>
      </c>
      <c r="K253" s="568">
        <f>2022!BO241</f>
        <v>1</v>
      </c>
      <c r="L253" s="568"/>
      <c r="M253" s="568">
        <f>2022!BR241</f>
        <v>0</v>
      </c>
      <c r="N253" s="568">
        <f t="shared" si="1432"/>
        <v>1</v>
      </c>
      <c r="O253" s="568">
        <f>2022!BT241</f>
        <v>0</v>
      </c>
      <c r="Q253" s="568">
        <f t="shared" si="1431"/>
        <v>1</v>
      </c>
    </row>
    <row r="254" ht="30.75" customHeight="1">
      <c r="A254" s="561">
        <v>208</v>
      </c>
      <c r="B254" s="582" t="s">
        <v>172</v>
      </c>
      <c r="C254" s="566">
        <f>2022!B242</f>
        <v>347.19999999999999</v>
      </c>
      <c r="D254" s="567">
        <f>2022!BD242</f>
        <v>392.6640625</v>
      </c>
      <c r="E254" s="567">
        <f>2022!BE242</f>
        <v>353</v>
      </c>
      <c r="F254" s="567">
        <f>2022!BF242</f>
        <v>370</v>
      </c>
      <c r="G254" s="566">
        <f>2022!BG242</f>
        <v>1.130944840710026</v>
      </c>
      <c r="H254" s="566">
        <f>2022!BH242</f>
        <v>1.0167050333785999</v>
      </c>
      <c r="I254" s="566">
        <f>2022!BI242</f>
        <v>1.0656682027649771</v>
      </c>
      <c r="J254" s="531">
        <f t="shared" si="1433"/>
        <v>4.0540540540540544</v>
      </c>
      <c r="K254" s="568">
        <f>2022!BO242</f>
        <v>15</v>
      </c>
      <c r="L254" s="568"/>
      <c r="M254" s="568">
        <f>2022!BR242</f>
        <v>2</v>
      </c>
      <c r="N254" s="568">
        <f t="shared" si="1432"/>
        <v>10</v>
      </c>
      <c r="O254" s="568">
        <f>2022!BT242</f>
        <v>3</v>
      </c>
      <c r="Q254" s="568">
        <f t="shared" si="1431"/>
        <v>10</v>
      </c>
    </row>
    <row r="255" ht="15.75">
      <c r="A255" s="561"/>
      <c r="B255" s="122" t="s">
        <v>151</v>
      </c>
      <c r="C255" s="571"/>
      <c r="D255" s="570"/>
      <c r="E255" s="570"/>
      <c r="F255" s="570"/>
      <c r="G255" s="571"/>
      <c r="H255" s="571"/>
      <c r="I255" s="571"/>
      <c r="J255" s="531">
        <f t="shared" si="1433"/>
        <v>0</v>
      </c>
      <c r="K255" s="581"/>
      <c r="L255" s="568"/>
      <c r="M255" s="581"/>
      <c r="N255" s="568">
        <f t="shared" si="1432"/>
        <v>0</v>
      </c>
      <c r="O255" s="581"/>
      <c r="Q255" s="568">
        <f t="shared" si="1431"/>
        <v>0</v>
      </c>
    </row>
    <row r="256" ht="31.5">
      <c r="A256" s="561">
        <v>209</v>
      </c>
      <c r="B256" s="582" t="s">
        <v>152</v>
      </c>
      <c r="C256" s="566">
        <f>2022!B244</f>
        <v>211.19999999999999</v>
      </c>
      <c r="D256" s="567">
        <f>2022!BD244</f>
        <v>3.4196321964263916</v>
      </c>
      <c r="E256" s="567">
        <f>2022!BE244</f>
        <v>13</v>
      </c>
      <c r="F256" s="567">
        <f>2022!BF244</f>
        <v>10</v>
      </c>
      <c r="G256" s="566">
        <f>2022!BG244</f>
        <v>1.6189907095271856e-002</v>
      </c>
      <c r="H256" s="566">
        <f>2022!BH244</f>
        <v>6.1547201613810901e-002</v>
      </c>
      <c r="I256" s="566">
        <f>2022!BI244</f>
        <v>4.7348484848484848e-002</v>
      </c>
      <c r="J256" s="531">
        <f t="shared" si="1433"/>
        <v>0</v>
      </c>
      <c r="K256" s="568">
        <f>2022!BO244</f>
        <v>0</v>
      </c>
      <c r="L256" s="568"/>
      <c r="M256" s="568">
        <f>2022!BR244</f>
        <v>0</v>
      </c>
      <c r="N256" s="568">
        <f t="shared" si="1432"/>
        <v>0</v>
      </c>
      <c r="O256" s="568">
        <f>2022!BT244</f>
        <v>0</v>
      </c>
      <c r="Q256" s="568">
        <f t="shared" si="1431"/>
        <v>0</v>
      </c>
    </row>
    <row r="257" ht="15.75">
      <c r="A257" s="561"/>
      <c r="B257" s="122" t="s">
        <v>254</v>
      </c>
      <c r="C257" s="571"/>
      <c r="D257" s="570"/>
      <c r="E257" s="570"/>
      <c r="F257" s="570"/>
      <c r="G257" s="571"/>
      <c r="H257" s="571"/>
      <c r="I257" s="571"/>
      <c r="J257" s="531">
        <f t="shared" si="1433"/>
        <v>0</v>
      </c>
      <c r="K257" s="581"/>
      <c r="L257" s="568"/>
      <c r="M257" s="581"/>
      <c r="N257" s="568">
        <f t="shared" si="1432"/>
        <v>0</v>
      </c>
      <c r="O257" s="581"/>
      <c r="Q257" s="568">
        <f t="shared" si="1431"/>
        <v>0</v>
      </c>
    </row>
    <row r="258" ht="63.75" customHeight="1">
      <c r="A258" s="561">
        <v>210</v>
      </c>
      <c r="B258" s="582" t="s">
        <v>363</v>
      </c>
      <c r="C258" s="566">
        <f>2022!B246</f>
        <v>15.6</v>
      </c>
      <c r="D258" s="567">
        <f>2022!BD246</f>
        <v>17.856838226318359</v>
      </c>
      <c r="E258" s="567">
        <f>2022!BE246</f>
        <v>39</v>
      </c>
      <c r="F258" s="567">
        <f>2022!BF246</f>
        <v>31</v>
      </c>
      <c r="G258" s="566">
        <f>2022!BG246</f>
        <v>0.64003005270503399</v>
      </c>
      <c r="H258" s="566">
        <f>2022!BH246</f>
        <v>1.397849481478038</v>
      </c>
      <c r="I258" s="566">
        <f>2022!BI246</f>
        <v>1.9871794871794872</v>
      </c>
      <c r="J258" s="531">
        <f t="shared" si="1433"/>
        <v>0</v>
      </c>
      <c r="K258" s="568">
        <f>2022!BO246</f>
        <v>0</v>
      </c>
      <c r="L258" s="568"/>
      <c r="M258" s="568">
        <f>2022!BR246</f>
        <v>0</v>
      </c>
      <c r="N258" s="568">
        <f t="shared" si="1432"/>
        <v>0</v>
      </c>
      <c r="O258" s="568">
        <f>2022!BT246</f>
        <v>0</v>
      </c>
      <c r="Q258" s="568">
        <f t="shared" si="1431"/>
        <v>0</v>
      </c>
    </row>
    <row r="259" ht="47.25">
      <c r="A259" s="561">
        <v>211</v>
      </c>
      <c r="B259" s="582" t="s">
        <v>364</v>
      </c>
      <c r="C259" s="566">
        <f>2022!B247</f>
        <v>5.2999999999999998</v>
      </c>
      <c r="D259" s="567">
        <f>2022!BD247</f>
        <v>3.2285163402557373</v>
      </c>
      <c r="E259" s="567">
        <f>2022!BE247</f>
        <v>2</v>
      </c>
      <c r="F259" s="567">
        <f>2022!BF247</f>
        <v>7</v>
      </c>
      <c r="G259" s="566">
        <f>2022!BG247</f>
        <v>0.60915400454128898</v>
      </c>
      <c r="H259" s="566">
        <f>2022!BH247</f>
        <v>0.3773584769857703</v>
      </c>
      <c r="I259" s="566">
        <f>2022!BI247</f>
        <v>1.3207547169811322</v>
      </c>
      <c r="J259" s="531">
        <f t="shared" si="1433"/>
        <v>0</v>
      </c>
      <c r="K259" s="568">
        <f>2022!BO247</f>
        <v>0</v>
      </c>
      <c r="L259" s="568"/>
      <c r="M259" s="568">
        <f>2022!BR247</f>
        <v>0</v>
      </c>
      <c r="N259" s="568">
        <f t="shared" si="1432"/>
        <v>0</v>
      </c>
      <c r="O259" s="568">
        <f>2022!BT247</f>
        <v>0</v>
      </c>
      <c r="Q259" s="568">
        <f t="shared" si="1431"/>
        <v>0</v>
      </c>
    </row>
    <row r="260" ht="47.25">
      <c r="A260" s="561">
        <v>212</v>
      </c>
      <c r="B260" s="582" t="s">
        <v>365</v>
      </c>
      <c r="C260" s="566">
        <f>2022!B248</f>
        <v>3.2000000000000002</v>
      </c>
      <c r="D260" s="567">
        <f>2022!BD248</f>
        <v>0</v>
      </c>
      <c r="E260" s="567">
        <f>2022!BE248</f>
        <v>13</v>
      </c>
      <c r="F260" s="567">
        <f>2022!BF248</f>
        <v>5</v>
      </c>
      <c r="G260" s="566">
        <f>2022!BG248</f>
        <v>0</v>
      </c>
      <c r="H260" s="566">
        <f>2022!BH248</f>
        <v>4.0625</v>
      </c>
      <c r="I260" s="566">
        <f>2022!BI248</f>
        <v>1.5625</v>
      </c>
      <c r="J260" s="531">
        <f t="shared" si="1433"/>
        <v>0</v>
      </c>
      <c r="K260" s="568">
        <f>2022!BO248</f>
        <v>0</v>
      </c>
      <c r="L260" s="568"/>
      <c r="M260" s="568">
        <f>2022!BR248</f>
        <v>0</v>
      </c>
      <c r="N260" s="568">
        <f t="shared" si="1432"/>
        <v>0</v>
      </c>
      <c r="O260" s="568">
        <f>2022!BT248</f>
        <v>0</v>
      </c>
      <c r="Q260" s="568">
        <f t="shared" si="1431"/>
        <v>0</v>
      </c>
    </row>
    <row r="261" ht="31.5">
      <c r="A261" s="561">
        <v>213</v>
      </c>
      <c r="B261" s="582" t="s">
        <v>258</v>
      </c>
      <c r="C261" s="566">
        <f>2022!B249</f>
        <v>4</v>
      </c>
      <c r="D261" s="567">
        <f>2022!BD249</f>
        <v>25.029186248779297</v>
      </c>
      <c r="E261" s="567">
        <f>2022!BE249</f>
        <v>35</v>
      </c>
      <c r="F261" s="567">
        <f>2022!BF249</f>
        <v>29</v>
      </c>
      <c r="G261" s="566">
        <f>2022!BG249</f>
        <v>6.2572965621948242</v>
      </c>
      <c r="H261" s="566">
        <f>2022!BH249</f>
        <v>8.75</v>
      </c>
      <c r="I261" s="566">
        <f>2022!BI249</f>
        <v>7.25</v>
      </c>
      <c r="J261" s="531">
        <f t="shared" si="1433"/>
        <v>6.8965517241379306</v>
      </c>
      <c r="K261" s="568">
        <f>2022!BO249</f>
        <v>2</v>
      </c>
      <c r="L261" s="568"/>
      <c r="M261" s="568">
        <f>2022!BR249</f>
        <v>0</v>
      </c>
      <c r="N261" s="568">
        <f t="shared" si="1432"/>
        <v>2</v>
      </c>
      <c r="O261" s="568">
        <f>2022!BT249</f>
        <v>0</v>
      </c>
      <c r="Q261" s="568">
        <f t="shared" si="1431"/>
        <v>2</v>
      </c>
    </row>
    <row r="262" ht="31.5">
      <c r="A262" s="561">
        <v>214</v>
      </c>
      <c r="B262" s="582" t="s">
        <v>262</v>
      </c>
      <c r="C262" s="587">
        <f>2022!B250</f>
        <v>3.52</v>
      </c>
      <c r="D262" s="567">
        <f>2022!BD250</f>
        <v>2.9736180305480957</v>
      </c>
      <c r="E262" s="567">
        <f>2022!BE250</f>
        <v>7</v>
      </c>
      <c r="F262" s="567">
        <f>2022!BF250</f>
        <v>2</v>
      </c>
      <c r="G262" s="566">
        <f>2022!BG250</f>
        <v>0.84477785416504392</v>
      </c>
      <c r="H262" s="566">
        <f>2022!BH250</f>
        <v>1.9886363744119968</v>
      </c>
      <c r="I262" s="566">
        <f>2022!BI250</f>
        <v>0.56818181818181823</v>
      </c>
      <c r="J262" s="531">
        <f t="shared" si="1433"/>
        <v>0</v>
      </c>
      <c r="K262" s="568">
        <f>2022!BO250</f>
        <v>0</v>
      </c>
      <c r="L262" s="568"/>
      <c r="M262" s="568">
        <f>2022!BR250</f>
        <v>0</v>
      </c>
      <c r="N262" s="568">
        <f t="shared" si="1432"/>
        <v>0</v>
      </c>
      <c r="O262" s="568">
        <f>2022!BT250</f>
        <v>0</v>
      </c>
      <c r="Q262" s="568">
        <f t="shared" si="1431"/>
        <v>0</v>
      </c>
    </row>
    <row r="263" ht="78.75">
      <c r="A263" s="561">
        <v>215</v>
      </c>
      <c r="B263" s="582" t="s">
        <v>261</v>
      </c>
      <c r="C263" s="566">
        <f>2022!B251</f>
        <v>7.2000000000000002</v>
      </c>
      <c r="D263" s="567">
        <f>2022!BD251</f>
        <v>11.255194664001465</v>
      </c>
      <c r="E263" s="567">
        <f>2022!BE251</f>
        <v>7</v>
      </c>
      <c r="F263" s="567">
        <f>2022!BF251</f>
        <v>10</v>
      </c>
      <c r="G263" s="566">
        <f>2022!BG251</f>
        <v>1.5632215225225428</v>
      </c>
      <c r="H263" s="566">
        <f>2022!BH251</f>
        <v>0.97222224797731638</v>
      </c>
      <c r="I263" s="566">
        <f>2022!BI251</f>
        <v>1.3888888888888888</v>
      </c>
      <c r="J263" s="531">
        <f t="shared" si="1433"/>
        <v>0</v>
      </c>
      <c r="K263" s="568">
        <f>2022!BO251</f>
        <v>0</v>
      </c>
      <c r="L263" s="568"/>
      <c r="M263" s="568">
        <f>2022!BR251</f>
        <v>0</v>
      </c>
      <c r="N263" s="568">
        <f t="shared" si="1432"/>
        <v>0</v>
      </c>
      <c r="O263" s="568">
        <f>2022!BT251</f>
        <v>0</v>
      </c>
      <c r="Q263" s="568">
        <f t="shared" si="1431"/>
        <v>0</v>
      </c>
    </row>
    <row r="264" ht="31.5">
      <c r="A264" s="561">
        <v>216</v>
      </c>
      <c r="B264" s="582" t="s">
        <v>259</v>
      </c>
      <c r="C264" s="566">
        <f>2022!B252</f>
        <v>9.4000000000000004</v>
      </c>
      <c r="D264" s="567">
        <f>2022!BD252</f>
        <v>2.2392189502716064</v>
      </c>
      <c r="E264" s="567">
        <f>2022!BE252</f>
        <v>3</v>
      </c>
      <c r="F264" s="567">
        <f>2022!BF252</f>
        <v>13</v>
      </c>
      <c r="G264" s="566">
        <f>2022!BG252</f>
        <v>0.23821479161099338</v>
      </c>
      <c r="H264" s="566">
        <f>2022!BH252</f>
        <v>0.31914894912187897</v>
      </c>
      <c r="I264" s="566">
        <f>2022!BI252</f>
        <v>1.3829787234042552</v>
      </c>
      <c r="J264" s="531">
        <f t="shared" si="1433"/>
        <v>0</v>
      </c>
      <c r="K264" s="568">
        <f>2022!BO252</f>
        <v>0</v>
      </c>
      <c r="L264" s="568"/>
      <c r="M264" s="568">
        <f>2022!BR252</f>
        <v>0</v>
      </c>
      <c r="N264" s="568">
        <f t="shared" si="1432"/>
        <v>0</v>
      </c>
      <c r="O264" s="568">
        <f>2022!BT252</f>
        <v>0</v>
      </c>
      <c r="Q264" s="568">
        <f t="shared" si="1431"/>
        <v>0</v>
      </c>
    </row>
    <row r="265" ht="63">
      <c r="A265" s="600">
        <v>217</v>
      </c>
      <c r="B265" s="582" t="s">
        <v>255</v>
      </c>
      <c r="C265" s="566">
        <f>2022!B253</f>
        <v>29.600000000000001</v>
      </c>
      <c r="D265" s="567">
        <f>2022!BD253</f>
        <v>5.0142288208007813</v>
      </c>
      <c r="E265" s="567">
        <f>2022!BE253</f>
        <v>5</v>
      </c>
      <c r="F265" s="567">
        <f>2022!BF253</f>
        <v>5</v>
      </c>
      <c r="G265" s="566">
        <f>2022!BG253</f>
        <v>0.16939962014121468</v>
      </c>
      <c r="H265" s="566">
        <f>2022!BH253</f>
        <v>0.16891891674197795</v>
      </c>
      <c r="I265" s="566">
        <f>2022!BI253</f>
        <v>0.16891891891891891</v>
      </c>
      <c r="J265" s="531">
        <f t="shared" si="1433"/>
        <v>0</v>
      </c>
      <c r="K265" s="568">
        <f>2022!BO253</f>
        <v>0</v>
      </c>
      <c r="L265" s="568"/>
      <c r="M265" s="568">
        <f>2022!BR253</f>
        <v>0</v>
      </c>
      <c r="N265" s="568">
        <f t="shared" si="1432"/>
        <v>0</v>
      </c>
      <c r="O265" s="568">
        <f>2022!BT253</f>
        <v>0</v>
      </c>
      <c r="Q265" s="568">
        <f t="shared" si="1431"/>
        <v>0</v>
      </c>
    </row>
    <row r="266" ht="34.5" customHeight="1">
      <c r="A266" s="600">
        <v>218</v>
      </c>
      <c r="B266" s="582" t="s">
        <v>263</v>
      </c>
      <c r="C266" s="566">
        <f>2022!B254</f>
        <v>23.164000000000001</v>
      </c>
      <c r="D266" s="567">
        <f>2022!BD254</f>
        <v>43.892684936523438</v>
      </c>
      <c r="E266" s="567">
        <f>2022!BE254</f>
        <v>47</v>
      </c>
      <c r="F266" s="567">
        <f>2022!BF254</f>
        <v>40</v>
      </c>
      <c r="G266" s="566">
        <f>2022!BG254</f>
        <v>1.8919260126335535</v>
      </c>
      <c r="H266" s="566">
        <f>2022!BH254</f>
        <v>2.0258621688972096</v>
      </c>
      <c r="I266" s="566">
        <f>2022!BI254</f>
        <v>1.7268174753928509</v>
      </c>
      <c r="J266" s="531">
        <f t="shared" si="1433"/>
        <v>5</v>
      </c>
      <c r="K266" s="568">
        <f>2022!BO254</f>
        <v>2</v>
      </c>
      <c r="L266" s="568"/>
      <c r="M266" s="568">
        <f>2022!BR254</f>
        <v>0</v>
      </c>
      <c r="N266" s="568">
        <f t="shared" si="1432"/>
        <v>2</v>
      </c>
      <c r="O266" s="568">
        <f>2022!BT254</f>
        <v>0</v>
      </c>
      <c r="Q266" s="568">
        <f t="shared" si="1431"/>
        <v>2</v>
      </c>
    </row>
    <row r="267" ht="63">
      <c r="A267" s="600">
        <v>219</v>
      </c>
      <c r="B267" s="582" t="s">
        <v>260</v>
      </c>
      <c r="C267" s="566">
        <f>2022!B255</f>
        <v>11.4</v>
      </c>
      <c r="D267" s="567">
        <f>2022!BD255</f>
        <v>0</v>
      </c>
      <c r="E267" s="567">
        <f>2022!BE255</f>
        <v>0</v>
      </c>
      <c r="F267" s="567">
        <f>2022!BF255</f>
        <v>0</v>
      </c>
      <c r="G267" s="566">
        <f>2022!BG255</f>
        <v>0</v>
      </c>
      <c r="H267" s="566">
        <f>2022!BH255</f>
        <v>0</v>
      </c>
      <c r="I267" s="566">
        <f>2022!BI255</f>
        <v>0</v>
      </c>
      <c r="J267" s="531">
        <f t="shared" si="1433"/>
        <v>0</v>
      </c>
      <c r="K267" s="568">
        <f>2022!BO255</f>
        <v>0</v>
      </c>
      <c r="L267" s="568"/>
      <c r="M267" s="568">
        <f>2022!BR255</f>
        <v>0</v>
      </c>
      <c r="N267" s="568">
        <f t="shared" si="1432"/>
        <v>0</v>
      </c>
      <c r="O267" s="568">
        <f>2022!BT255</f>
        <v>0</v>
      </c>
      <c r="Q267" s="568">
        <f t="shared" si="1431"/>
        <v>0</v>
      </c>
    </row>
    <row r="268" ht="57" customHeight="1">
      <c r="A268" s="600">
        <v>220</v>
      </c>
      <c r="B268" s="152" t="s">
        <v>366</v>
      </c>
      <c r="C268" s="566">
        <f>2022!B256</f>
        <v>23.773</v>
      </c>
      <c r="D268" s="567">
        <f>2022!BD256</f>
        <v>10.121610641479492</v>
      </c>
      <c r="E268" s="567">
        <f>2022!BE256</f>
        <v>9</v>
      </c>
      <c r="F268" s="567">
        <f>2022!BF256</f>
        <v>16</v>
      </c>
      <c r="G268" s="566">
        <f>2022!BG256</f>
        <v>0.42314425623729712</v>
      </c>
      <c r="H268" s="566">
        <f>2022!BH256</f>
        <v>0.37625420940393117</v>
      </c>
      <c r="I268" s="566">
        <f>2022!BI256</f>
        <v>0.67303243175030503</v>
      </c>
      <c r="J268" s="531">
        <f t="shared" si="1433"/>
        <v>0</v>
      </c>
      <c r="K268" s="568">
        <f>2022!BO256</f>
        <v>0</v>
      </c>
      <c r="L268" s="568"/>
      <c r="M268" s="568">
        <f>2022!BR256</f>
        <v>0</v>
      </c>
      <c r="N268" s="568">
        <f t="shared" si="1432"/>
        <v>0</v>
      </c>
      <c r="O268" s="568">
        <f>2022!BT256</f>
        <v>0</v>
      </c>
      <c r="Q268" s="568">
        <f t="shared" si="1431"/>
        <v>0</v>
      </c>
    </row>
    <row r="269" ht="63">
      <c r="A269" s="600">
        <v>221</v>
      </c>
      <c r="B269" s="582" t="s">
        <v>367</v>
      </c>
      <c r="C269" s="566">
        <f>2022!B257</f>
        <v>12.676</v>
      </c>
      <c r="D269" s="567">
        <f>2022!BD257</f>
        <v>1.6639444828033447</v>
      </c>
      <c r="E269" s="567">
        <f>2022!BE257</f>
        <v>7</v>
      </c>
      <c r="F269" s="567">
        <f>2022!BF257</f>
        <v>12</v>
      </c>
      <c r="G269" s="566">
        <f>2022!BG257</f>
        <v>0.13034188544986258</v>
      </c>
      <c r="H269" s="566">
        <f>2022!BH257</f>
        <v>0.54833151440958883</v>
      </c>
      <c r="I269" s="566">
        <f>2022!BI257</f>
        <v>0.94667087409277373</v>
      </c>
      <c r="J269" s="531">
        <f t="shared" si="1433"/>
        <v>0</v>
      </c>
      <c r="K269" s="568">
        <f>2022!BO257</f>
        <v>0</v>
      </c>
      <c r="L269" s="568"/>
      <c r="M269" s="568">
        <f>2022!BR257</f>
        <v>0</v>
      </c>
      <c r="N269" s="568">
        <f t="shared" si="1432"/>
        <v>0</v>
      </c>
      <c r="O269" s="568">
        <f>2022!BT257</f>
        <v>0</v>
      </c>
      <c r="Q269" s="568">
        <f t="shared" si="1431"/>
        <v>0</v>
      </c>
    </row>
    <row r="270" ht="48.75" customHeight="1">
      <c r="A270" s="600">
        <v>222</v>
      </c>
      <c r="B270" s="582" t="s">
        <v>368</v>
      </c>
      <c r="C270" s="566">
        <f>2022!B258</f>
        <v>40.100000000000001</v>
      </c>
      <c r="D270" s="567">
        <f>2022!BD258</f>
        <v>19.85400390625</v>
      </c>
      <c r="E270" s="567">
        <f>2022!BE258</f>
        <v>37</v>
      </c>
      <c r="F270" s="567">
        <f>2022!BF258</f>
        <v>43</v>
      </c>
      <c r="G270" s="566">
        <f>2022!BG258</f>
        <v>0.41797902960526317</v>
      </c>
      <c r="H270" s="566">
        <f>2022!BH258</f>
        <v>0.79178258853946726</v>
      </c>
      <c r="I270" s="566">
        <f>2022!BI258</f>
        <v>1.0723192019950125</v>
      </c>
      <c r="J270" s="531">
        <f t="shared" si="1433"/>
        <v>4.6511627906976747</v>
      </c>
      <c r="K270" s="568">
        <f>2022!BO258</f>
        <v>2</v>
      </c>
      <c r="L270" s="568"/>
      <c r="M270" s="568">
        <f>2022!BR258</f>
        <v>0</v>
      </c>
      <c r="N270" s="568">
        <f t="shared" si="1432"/>
        <v>2</v>
      </c>
      <c r="O270" s="568">
        <f>2022!BT258</f>
        <v>0</v>
      </c>
      <c r="Q270" s="568">
        <f t="shared" si="1431"/>
        <v>2</v>
      </c>
    </row>
    <row r="271" ht="34.5" customHeight="1">
      <c r="A271" s="600">
        <v>223</v>
      </c>
      <c r="B271" s="147" t="s">
        <v>264</v>
      </c>
      <c r="C271" s="566">
        <f>2022!B259</f>
        <v>34.82</v>
      </c>
      <c r="D271" s="567">
        <f>2022!BD259</f>
        <v>0</v>
      </c>
      <c r="E271" s="567">
        <f>2022!BE259</f>
        <v>41</v>
      </c>
      <c r="F271" s="567">
        <f>2022!BF259</f>
        <v>48</v>
      </c>
      <c r="G271" s="566">
        <f>2022!BG259</f>
        <v>0</v>
      </c>
      <c r="H271" s="566">
        <f>2022!BH259</f>
        <v>1.1408420759222959</v>
      </c>
      <c r="I271" s="566">
        <f>2022!BI259</f>
        <v>1.3785180930499712</v>
      </c>
      <c r="J271" s="531">
        <f t="shared" si="1433"/>
        <v>4.1666666666666661</v>
      </c>
      <c r="K271" s="568">
        <f>2022!BO259</f>
        <v>2</v>
      </c>
      <c r="L271" s="568"/>
      <c r="M271" s="568">
        <f>2022!BR259</f>
        <v>0</v>
      </c>
      <c r="N271" s="568">
        <f t="shared" si="1432"/>
        <v>2</v>
      </c>
      <c r="O271" s="568">
        <f>2022!BT259</f>
        <v>0</v>
      </c>
      <c r="Q271" s="568">
        <f t="shared" si="1431"/>
        <v>2</v>
      </c>
    </row>
    <row r="272" ht="34.5" customHeight="1">
      <c r="A272" s="600">
        <v>224</v>
      </c>
      <c r="B272" s="582" t="s">
        <v>267</v>
      </c>
      <c r="C272" s="566">
        <f>2022!B260</f>
        <v>179.86000000000001</v>
      </c>
      <c r="D272" s="567">
        <f>2022!BD260</f>
        <v>7.3255710601806641</v>
      </c>
      <c r="E272" s="567">
        <f>2022!BE260</f>
        <v>12</v>
      </c>
      <c r="F272" s="567">
        <f>2022!BF260</f>
        <v>9</v>
      </c>
      <c r="G272" s="566">
        <f>2022!BG260</f>
        <v>3.3946111939691159e-002</v>
      </c>
      <c r="H272" s="566">
        <f>2022!BH260</f>
        <v>6.6717817174150512e-002</v>
      </c>
      <c r="I272" s="566">
        <f>2022!BI260</f>
        <v>5.0038919159346155e-002</v>
      </c>
      <c r="J272" s="531">
        <f t="shared" si="1433"/>
        <v>0</v>
      </c>
      <c r="K272" s="568">
        <f>2022!BO260</f>
        <v>0</v>
      </c>
      <c r="L272" s="568"/>
      <c r="M272" s="568">
        <f>2022!BR260</f>
        <v>0</v>
      </c>
      <c r="N272" s="568">
        <f t="shared" si="1432"/>
        <v>0</v>
      </c>
      <c r="O272" s="568">
        <f>2022!BT260</f>
        <v>0</v>
      </c>
      <c r="Q272" s="568">
        <f t="shared" si="1431"/>
        <v>0</v>
      </c>
    </row>
    <row r="273" ht="18" customHeight="1">
      <c r="A273" s="92" t="s">
        <v>369</v>
      </c>
      <c r="B273" s="93"/>
      <c r="C273" s="601"/>
      <c r="D273" s="601"/>
      <c r="E273" s="601"/>
      <c r="F273" s="568">
        <f>SUM(F17:F272)</f>
        <v>72243</v>
      </c>
      <c r="G273" s="601"/>
      <c r="H273" s="601"/>
      <c r="I273" s="601"/>
      <c r="J273" s="601"/>
      <c r="K273" s="568">
        <f>SUM(K17:K272)</f>
        <v>2992</v>
      </c>
      <c r="L273" s="568"/>
      <c r="M273" s="568">
        <f>SUM(M17:M272)</f>
        <v>65</v>
      </c>
      <c r="N273" s="568">
        <f>SUM(N17:N272)</f>
        <v>2699</v>
      </c>
      <c r="O273" s="568">
        <f>SUM(O17:O272)</f>
        <v>228</v>
      </c>
      <c r="Q273" s="568">
        <f t="shared" ref="Q273:Q276" si="1434">K273-M273-O273</f>
        <v>2699</v>
      </c>
    </row>
    <row r="274" ht="0.75" hidden="1" customHeight="1">
      <c r="A274" s="92" t="s">
        <v>370</v>
      </c>
      <c r="B274" s="93"/>
      <c r="C274" s="568"/>
      <c r="D274" s="568"/>
      <c r="E274" s="568"/>
      <c r="F274" s="568"/>
      <c r="G274" s="568"/>
      <c r="H274" s="568"/>
      <c r="I274" s="568"/>
      <c r="J274" s="568"/>
      <c r="K274" s="568">
        <v>1100</v>
      </c>
      <c r="L274" s="568"/>
      <c r="M274" s="568"/>
      <c r="N274" s="568"/>
      <c r="O274" s="568"/>
      <c r="Q274" s="568">
        <f t="shared" si="1434"/>
        <v>1100</v>
      </c>
    </row>
    <row r="275" ht="15.75" hidden="1">
      <c r="A275" s="92" t="s">
        <v>371</v>
      </c>
      <c r="B275" s="93"/>
      <c r="C275" s="568"/>
      <c r="D275" s="568"/>
      <c r="E275" s="568"/>
      <c r="F275" s="568"/>
      <c r="G275" s="568"/>
      <c r="H275" s="568"/>
      <c r="I275" s="568"/>
      <c r="J275" s="568"/>
      <c r="K275" s="568">
        <f>K274-K273</f>
        <v>-1892</v>
      </c>
      <c r="L275" s="568"/>
      <c r="M275" s="568"/>
      <c r="N275" s="568"/>
      <c r="O275" s="568"/>
      <c r="Q275" s="568">
        <f t="shared" si="1434"/>
        <v>-1892</v>
      </c>
    </row>
    <row r="276" ht="15.75" hidden="1">
      <c r="A276" s="92" t="s">
        <v>293</v>
      </c>
      <c r="B276" s="93"/>
      <c r="C276" s="613"/>
      <c r="D276" s="613"/>
      <c r="E276" s="613"/>
      <c r="F276" s="613"/>
      <c r="G276" s="568"/>
      <c r="H276" s="568"/>
      <c r="I276" s="568"/>
      <c r="J276" s="568"/>
      <c r="K276" s="568"/>
      <c r="L276" s="568"/>
      <c r="M276" s="568"/>
      <c r="N276" s="568"/>
      <c r="O276" s="568"/>
      <c r="Q276" s="568">
        <f t="shared" si="1434"/>
        <v>0</v>
      </c>
    </row>
    <row r="277" ht="12.75">
      <c r="G277" s="602"/>
      <c r="H277" s="602"/>
      <c r="I277" s="602"/>
      <c r="J277" s="602"/>
      <c r="K277" s="602"/>
      <c r="L277" s="602"/>
      <c r="M277" s="602"/>
      <c r="N277" s="602"/>
      <c r="O277" s="602"/>
    </row>
    <row r="278" ht="12.75" customHeight="1">
      <c r="A278" s="603"/>
      <c r="B278" s="603"/>
      <c r="C278" s="603"/>
      <c r="D278" s="603"/>
      <c r="E278" s="603"/>
      <c r="G278" s="604"/>
      <c r="H278" s="604"/>
      <c r="I278" s="604"/>
      <c r="J278" s="604"/>
      <c r="K278" s="604"/>
      <c r="L278" s="604"/>
      <c r="M278" s="604"/>
      <c r="N278" s="604"/>
      <c r="O278" s="604"/>
    </row>
    <row r="279" ht="85.5" customHeight="1">
      <c r="A279" s="605" t="s">
        <v>461</v>
      </c>
      <c r="B279" s="605"/>
      <c r="C279" s="605"/>
      <c r="D279" s="605" t="s">
        <v>461</v>
      </c>
      <c r="E279" s="605"/>
      <c r="F279" s="605"/>
      <c r="G279" s="604"/>
      <c r="H279" s="604"/>
      <c r="I279" s="604"/>
      <c r="J279" s="604"/>
      <c r="K279" s="604"/>
      <c r="L279" s="604"/>
      <c r="N279" s="606" t="s">
        <v>462</v>
      </c>
      <c r="O279" s="606"/>
    </row>
    <row r="280" ht="18.75">
      <c r="A280" s="603"/>
      <c r="B280" s="603"/>
      <c r="C280" s="603"/>
      <c r="D280" s="603"/>
      <c r="E280" s="603"/>
      <c r="G280" s="604"/>
      <c r="H280" s="604"/>
      <c r="I280" s="604"/>
      <c r="J280" s="607" t="s">
        <v>463</v>
      </c>
      <c r="K280" s="604"/>
      <c r="L280" s="604"/>
      <c r="M280" s="604"/>
      <c r="N280" s="604"/>
      <c r="O280" s="604"/>
    </row>
    <row r="281" ht="12.75">
      <c r="G281" s="604"/>
      <c r="H281" s="604"/>
      <c r="I281" s="604"/>
      <c r="J281" s="604"/>
      <c r="K281" s="604"/>
      <c r="L281" s="604"/>
      <c r="M281" s="604"/>
      <c r="N281" s="604"/>
      <c r="O281" s="604"/>
    </row>
    <row r="282" ht="12.75">
      <c r="G282" s="604"/>
      <c r="H282" s="604"/>
      <c r="I282" s="604"/>
      <c r="J282" s="604"/>
      <c r="K282" s="604"/>
      <c r="L282" s="604"/>
      <c r="M282" s="604"/>
      <c r="N282" s="604"/>
      <c r="O282" s="604"/>
    </row>
    <row r="283" ht="12.75">
      <c r="G283" s="604"/>
      <c r="H283" s="608"/>
      <c r="I283" s="609"/>
      <c r="J283" s="604"/>
      <c r="K283" s="604"/>
      <c r="L283" s="604"/>
      <c r="M283" s="604"/>
      <c r="N283" s="604"/>
      <c r="O283" s="604"/>
    </row>
    <row r="284" ht="12.75">
      <c r="G284" s="604"/>
      <c r="H284" s="608"/>
      <c r="I284" s="609"/>
      <c r="J284" s="604"/>
      <c r="K284" s="604"/>
      <c r="L284" s="604"/>
      <c r="M284" s="604"/>
      <c r="N284" s="604"/>
      <c r="O284" s="604"/>
    </row>
    <row r="285" ht="12.75">
      <c r="G285" s="604"/>
      <c r="H285" s="608"/>
      <c r="I285" s="609"/>
      <c r="J285" s="604"/>
      <c r="K285" s="604"/>
      <c r="L285" s="604"/>
      <c r="M285" s="604"/>
      <c r="N285" s="604"/>
      <c r="O285" s="604"/>
    </row>
    <row r="286" ht="12.75">
      <c r="G286" s="604"/>
      <c r="H286" s="608"/>
      <c r="I286" s="609"/>
      <c r="J286" s="604"/>
      <c r="K286" s="604"/>
      <c r="L286" s="604"/>
      <c r="M286" s="604"/>
      <c r="N286" s="604"/>
      <c r="O286" s="604"/>
    </row>
    <row r="287" ht="12.75">
      <c r="G287" s="604"/>
      <c r="H287" s="608"/>
      <c r="I287" s="609"/>
      <c r="J287" s="604"/>
      <c r="K287" s="604"/>
      <c r="L287" s="604"/>
      <c r="M287" s="604"/>
      <c r="N287" s="604"/>
      <c r="O287" s="604"/>
    </row>
  </sheetData>
  <mergeCells count="88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6" useFirstPageNumber="0" usePrinterDefaults="1" verticalDpi="300"/>
  <headerFooter>
    <oddHeader>&amp;C&amp;P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A206" activeCellId="0" sqref="A206"/>
    </sheetView>
  </sheetViews>
  <sheetFormatPr baseColWidth="8" customHeight="1" defaultRowHeight="12.75"/>
  <cols>
    <col bestFit="1" customWidth="1" min="1" max="1" style="532" width="3.85547"/>
    <col bestFit="1" customWidth="1" min="2" max="2" style="533" width="38.140599999999999"/>
    <col bestFit="1" customWidth="1" min="3" max="3" style="533" width="11.710900000000001"/>
    <col bestFit="1" customWidth="1" min="4" max="5" style="533" width="7.4257799999999996"/>
    <col bestFit="1" customWidth="1" min="6" max="6" style="533" width="7.8554700000000004"/>
    <col bestFit="1" customWidth="1" min="7" max="7" style="534" width="5.7109399999999999"/>
    <col bestFit="1" customWidth="1" min="8" max="8" style="535" width="6.5703100000000001"/>
    <col bestFit="1" customWidth="1" min="9" max="9" style="533" width="6.5703100000000001"/>
    <col bestFit="1" customWidth="1" min="10" max="10" style="534" width="10.425800000000001"/>
    <col bestFit="1" customWidth="1" min="11" max="11" style="536" width="7.2851600000000003"/>
    <col bestFit="1" customWidth="1" min="12" max="12" style="536" width="15.140599999999999"/>
    <col bestFit="1" customWidth="1" min="13" max="13" style="536" width="9.2851599999999994"/>
    <col bestFit="1" customWidth="1" min="14" max="14" style="536" width="13.425800000000001"/>
    <col bestFit="1" customWidth="1" min="15" max="15" style="536" width="9.8554700000000004"/>
    <col bestFit="1" customWidth="1" min="16" max="257" style="532" width="9.1406299999999998"/>
  </cols>
  <sheetData>
    <row r="2" ht="17.25">
      <c r="B2" s="537" t="s">
        <v>373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</row>
    <row r="3" ht="17.25">
      <c r="B3" s="538" t="s">
        <v>1050</v>
      </c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</row>
    <row r="4" ht="12.75">
      <c r="B4" s="539" t="s">
        <v>1031</v>
      </c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</row>
    <row r="5" ht="17.25">
      <c r="B5" s="540" t="s">
        <v>1032</v>
      </c>
      <c r="C5" s="540"/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</row>
    <row r="6" ht="12.75">
      <c r="B6" s="539" t="s">
        <v>1033</v>
      </c>
      <c r="C6" s="539"/>
      <c r="D6" s="539"/>
      <c r="E6" s="539"/>
      <c r="F6" s="539"/>
      <c r="G6" s="539"/>
      <c r="H6" s="539"/>
      <c r="I6" s="539"/>
      <c r="J6" s="539"/>
      <c r="K6" s="539"/>
      <c r="L6" s="539"/>
      <c r="M6" s="539"/>
      <c r="N6" s="539"/>
      <c r="O6" s="539"/>
    </row>
    <row r="8" ht="17.25">
      <c r="B8" s="537" t="s">
        <v>374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</row>
    <row r="10" ht="3" customHeight="1"/>
    <row r="11" ht="26.25" customHeight="1">
      <c r="A11" s="551" t="s">
        <v>271</v>
      </c>
      <c r="B11" s="541" t="s">
        <v>1034</v>
      </c>
      <c r="C11" s="541" t="s">
        <v>1035</v>
      </c>
      <c r="D11" s="542" t="s">
        <v>1036</v>
      </c>
      <c r="E11" s="543"/>
      <c r="F11" s="544"/>
      <c r="G11" s="542" t="s">
        <v>1037</v>
      </c>
      <c r="H11" s="543"/>
      <c r="I11" s="544"/>
      <c r="J11" s="545" t="s">
        <v>1038</v>
      </c>
      <c r="K11" s="546"/>
      <c r="L11" s="546"/>
      <c r="M11" s="546"/>
      <c r="N11" s="546"/>
      <c r="O11" s="547"/>
    </row>
    <row r="12" ht="24.75" customHeight="1">
      <c r="A12" s="556"/>
      <c r="B12" s="541"/>
      <c r="C12" s="541"/>
      <c r="D12" s="548"/>
      <c r="E12" s="549"/>
      <c r="F12" s="550"/>
      <c r="G12" s="548"/>
      <c r="H12" s="549"/>
      <c r="I12" s="550"/>
      <c r="J12" s="551" t="s">
        <v>1039</v>
      </c>
      <c r="K12" s="551" t="s">
        <v>1040</v>
      </c>
      <c r="L12" s="552" t="s">
        <v>273</v>
      </c>
      <c r="M12" s="553"/>
      <c r="N12" s="553"/>
      <c r="O12" s="554"/>
    </row>
    <row r="13" ht="24.75" customHeight="1">
      <c r="A13" s="556"/>
      <c r="B13" s="541"/>
      <c r="C13" s="541"/>
      <c r="D13" s="555">
        <v>2020</v>
      </c>
      <c r="E13" s="555">
        <v>2021</v>
      </c>
      <c r="F13" s="555">
        <v>2022</v>
      </c>
      <c r="G13" s="555">
        <v>2020</v>
      </c>
      <c r="H13" s="555">
        <v>2021</v>
      </c>
      <c r="I13" s="555">
        <v>2022</v>
      </c>
      <c r="J13" s="556"/>
      <c r="K13" s="556"/>
      <c r="L13" s="552" t="s">
        <v>1041</v>
      </c>
      <c r="M13" s="553"/>
      <c r="N13" s="554"/>
      <c r="O13" s="557" t="s">
        <v>1042</v>
      </c>
    </row>
    <row r="14" ht="62.25" customHeight="1">
      <c r="A14" s="559"/>
      <c r="B14" s="541"/>
      <c r="C14" s="541"/>
      <c r="D14" s="558"/>
      <c r="E14" s="558"/>
      <c r="F14" s="558"/>
      <c r="G14" s="558"/>
      <c r="H14" s="558"/>
      <c r="I14" s="558"/>
      <c r="J14" s="559"/>
      <c r="K14" s="559"/>
      <c r="L14" s="541" t="s">
        <v>394</v>
      </c>
      <c r="M14" s="541" t="s">
        <v>1043</v>
      </c>
      <c r="N14" s="541" t="s">
        <v>1044</v>
      </c>
      <c r="O14" s="560"/>
    </row>
    <row r="15" ht="25.5" customHeight="1">
      <c r="A15" s="561">
        <v>1</v>
      </c>
      <c r="B15" s="561">
        <v>2</v>
      </c>
      <c r="C15" s="561">
        <v>3</v>
      </c>
      <c r="D15" s="561">
        <v>4</v>
      </c>
      <c r="E15" s="561">
        <v>5</v>
      </c>
      <c r="F15" s="561">
        <v>6</v>
      </c>
      <c r="G15" s="561">
        <v>7</v>
      </c>
      <c r="H15" s="561">
        <v>8</v>
      </c>
      <c r="I15" s="561">
        <v>9</v>
      </c>
      <c r="J15" s="561">
        <v>10</v>
      </c>
      <c r="K15" s="561">
        <v>11</v>
      </c>
      <c r="L15" s="561">
        <v>12</v>
      </c>
      <c r="M15" s="561">
        <v>13</v>
      </c>
      <c r="N15" s="561">
        <v>14</v>
      </c>
      <c r="O15" s="561">
        <v>15</v>
      </c>
    </row>
    <row r="16" ht="17.25" customHeight="1">
      <c r="A16" s="562"/>
      <c r="B16" s="57" t="s">
        <v>23</v>
      </c>
      <c r="C16" s="122"/>
      <c r="D16" s="122"/>
      <c r="E16" s="122"/>
      <c r="F16" s="122"/>
      <c r="G16" s="563"/>
      <c r="H16" s="564"/>
      <c r="I16" s="564"/>
      <c r="J16" s="563"/>
      <c r="K16" s="563"/>
      <c r="L16" s="563"/>
      <c r="M16" s="563"/>
      <c r="N16" s="563"/>
      <c r="O16" s="563"/>
    </row>
    <row r="17" ht="49.5" customHeight="1">
      <c r="A17" s="561">
        <v>1</v>
      </c>
      <c r="B17" s="565" t="s">
        <v>24</v>
      </c>
      <c r="C17" s="566">
        <f>2022!B5</f>
        <v>67.034000000000006</v>
      </c>
      <c r="D17" s="567">
        <f>2022!BU5</f>
        <v>40.901771545410156</v>
      </c>
      <c r="E17" s="567">
        <f>2022!BV5</f>
        <v>12</v>
      </c>
      <c r="F17" s="567">
        <f>2022!BW5</f>
        <v>43</v>
      </c>
      <c r="G17" s="566">
        <f>2022!BX5</f>
        <v>0.61020098896441011</v>
      </c>
      <c r="H17" s="566">
        <f>2022!BY5</f>
        <v>0.17902432073005442</v>
      </c>
      <c r="I17" s="566">
        <f>2022!BZ5</f>
        <v>0.64146552495748421</v>
      </c>
      <c r="J17" s="531">
        <f t="shared" ref="J17:J80" si="1435">IF(K17&gt;0,K17/F17*100,0)</f>
        <v>2.3255813953488373</v>
      </c>
      <c r="K17" s="568">
        <f>2022!CG5</f>
        <v>1</v>
      </c>
      <c r="L17" s="568">
        <f>2022!CJ5</f>
        <v>0</v>
      </c>
      <c r="M17" s="568">
        <f>2022!CM5</f>
        <v>0</v>
      </c>
      <c r="N17" s="568">
        <f t="shared" ref="N17:N80" si="1436">K17-L17-M17-O17</f>
        <v>1</v>
      </c>
      <c r="O17" s="568">
        <f>2022!CO5</f>
        <v>0</v>
      </c>
      <c r="Q17" s="568">
        <f t="shared" ref="Q17:Q80" si="1437">K17-M17-O17</f>
        <v>1</v>
      </c>
    </row>
    <row r="18" ht="30" customHeight="1">
      <c r="A18" s="561">
        <v>2</v>
      </c>
      <c r="B18" s="569" t="s">
        <v>25</v>
      </c>
      <c r="C18" s="566">
        <f>2022!B6</f>
        <v>10.308</v>
      </c>
      <c r="D18" s="567">
        <f>2022!BU6</f>
        <v>79.029930114746094</v>
      </c>
      <c r="E18" s="567">
        <f>2022!BV6</f>
        <v>7</v>
      </c>
      <c r="F18" s="567">
        <f>2022!BW6</f>
        <v>17</v>
      </c>
      <c r="G18" s="566">
        <f>2022!BX6</f>
        <v>6.1766259979294196</v>
      </c>
      <c r="H18" s="566">
        <f>2022!BY6</f>
        <v>0.54708870326380965</v>
      </c>
      <c r="I18" s="566">
        <f>2022!BZ6</f>
        <v>1.6492045013581684</v>
      </c>
      <c r="J18" s="531">
        <f t="shared" si="1435"/>
        <v>0</v>
      </c>
      <c r="K18" s="568">
        <f>2022!CG6</f>
        <v>0</v>
      </c>
      <c r="L18" s="568">
        <f>2022!CJ6</f>
        <v>0</v>
      </c>
      <c r="M18" s="568">
        <f>2022!CM6</f>
        <v>0</v>
      </c>
      <c r="N18" s="568">
        <f t="shared" si="1436"/>
        <v>0</v>
      </c>
      <c r="O18" s="568">
        <f>2022!CO6</f>
        <v>0</v>
      </c>
      <c r="Q18" s="568">
        <f t="shared" si="1437"/>
        <v>0</v>
      </c>
    </row>
    <row r="19" ht="17.25" customHeight="1">
      <c r="A19" s="562"/>
      <c r="B19" s="122" t="s">
        <v>26</v>
      </c>
      <c r="C19" s="129"/>
      <c r="D19" s="570"/>
      <c r="E19" s="570"/>
      <c r="F19" s="570"/>
      <c r="G19" s="571"/>
      <c r="H19" s="571"/>
      <c r="I19" s="571"/>
      <c r="J19" s="614"/>
      <c r="K19" s="563"/>
      <c r="L19" s="563"/>
      <c r="M19" s="563"/>
      <c r="N19" s="568">
        <f t="shared" si="1436"/>
        <v>0</v>
      </c>
      <c r="O19" s="563"/>
      <c r="Q19" s="568">
        <f t="shared" si="1437"/>
        <v>0</v>
      </c>
    </row>
    <row r="20" ht="48" customHeight="1">
      <c r="A20" s="561">
        <v>3</v>
      </c>
      <c r="B20" s="565" t="s">
        <v>285</v>
      </c>
      <c r="C20" s="566">
        <f>2022!B8</f>
        <v>397.60000000000002</v>
      </c>
      <c r="D20" s="567">
        <f>2022!BU8</f>
        <v>559.41192626953125</v>
      </c>
      <c r="E20" s="567">
        <f>2022!BV8</f>
        <v>597</v>
      </c>
      <c r="F20" s="567">
        <f>2022!BW8</f>
        <v>595</v>
      </c>
      <c r="G20" s="566">
        <f>2022!BX8</f>
        <v>1.4069716239488379</v>
      </c>
      <c r="H20" s="566">
        <f>2022!BY8</f>
        <v>1.5015090312764492</v>
      </c>
      <c r="I20" s="566">
        <f>2022!BZ8</f>
        <v>1.4964788732394365</v>
      </c>
      <c r="J20" s="531">
        <f t="shared" si="1435"/>
        <v>4.8739495798319332</v>
      </c>
      <c r="K20" s="568">
        <f>2022!CG8</f>
        <v>29</v>
      </c>
      <c r="L20" s="568">
        <f>2022!CJ8</f>
        <v>0</v>
      </c>
      <c r="M20" s="568">
        <f>2022!CM8</f>
        <v>0</v>
      </c>
      <c r="N20" s="568">
        <f t="shared" si="1436"/>
        <v>29</v>
      </c>
      <c r="O20" s="568">
        <f>2022!CO8</f>
        <v>0</v>
      </c>
      <c r="Q20" s="568">
        <f t="shared" si="1437"/>
        <v>29</v>
      </c>
    </row>
    <row r="21" ht="30">
      <c r="A21" s="561">
        <v>4</v>
      </c>
      <c r="B21" s="572" t="s">
        <v>28</v>
      </c>
      <c r="C21" s="566">
        <f>2022!B9</f>
        <v>236.40000000000001</v>
      </c>
      <c r="D21" s="567">
        <f>2022!BU9</f>
        <v>234.24971008300781</v>
      </c>
      <c r="E21" s="567">
        <f>2022!BV9</f>
        <v>237</v>
      </c>
      <c r="F21" s="567">
        <f>2022!BW9</f>
        <v>243</v>
      </c>
      <c r="G21" s="566">
        <f>2022!BX9</f>
        <v>0.99090404454740322</v>
      </c>
      <c r="H21" s="566">
        <f>2022!BY9</f>
        <v>1.0025380969501139</v>
      </c>
      <c r="I21" s="566">
        <f>2022!BZ9</f>
        <v>1.0279187817258884</v>
      </c>
      <c r="J21" s="531">
        <f t="shared" si="1435"/>
        <v>4.9382716049382713</v>
      </c>
      <c r="K21" s="568">
        <f>2022!CG9</f>
        <v>12</v>
      </c>
      <c r="L21" s="568">
        <f>2022!CJ9</f>
        <v>0</v>
      </c>
      <c r="M21" s="568">
        <f>2022!CM9</f>
        <v>1</v>
      </c>
      <c r="N21" s="568">
        <f t="shared" si="1436"/>
        <v>7</v>
      </c>
      <c r="O21" s="568">
        <f>2022!CO9</f>
        <v>4</v>
      </c>
      <c r="Q21" s="568">
        <f t="shared" si="1437"/>
        <v>7</v>
      </c>
    </row>
    <row r="22" ht="17.25" customHeight="1">
      <c r="A22" s="562"/>
      <c r="B22" s="122" t="s">
        <v>46</v>
      </c>
      <c r="C22" s="129"/>
      <c r="D22" s="570"/>
      <c r="E22" s="570"/>
      <c r="F22" s="570"/>
      <c r="G22" s="571"/>
      <c r="H22" s="571"/>
      <c r="I22" s="573"/>
      <c r="J22" s="614"/>
      <c r="K22" s="563"/>
      <c r="L22" s="563"/>
      <c r="M22" s="563"/>
      <c r="N22" s="568">
        <f t="shared" si="1436"/>
        <v>0</v>
      </c>
      <c r="O22" s="563"/>
      <c r="Q22" s="568">
        <f t="shared" si="1437"/>
        <v>0</v>
      </c>
    </row>
    <row r="23" ht="45">
      <c r="A23" s="561">
        <v>5</v>
      </c>
      <c r="B23" s="565" t="s">
        <v>286</v>
      </c>
      <c r="C23" s="566">
        <f>2022!B11</f>
        <v>225.40000000000001</v>
      </c>
      <c r="D23" s="567">
        <f>2022!BU11</f>
        <v>321.097900390625</v>
      </c>
      <c r="E23" s="567">
        <f>2022!BV11</f>
        <v>340</v>
      </c>
      <c r="F23" s="567">
        <f>2022!BW11</f>
        <v>403</v>
      </c>
      <c r="G23" s="566">
        <f>2022!BX11</f>
        <v>1.4245692506011787</v>
      </c>
      <c r="H23" s="566">
        <f>2022!BY11</f>
        <v>1.5084294995861713</v>
      </c>
      <c r="I23" s="566">
        <f>2022!BZ11</f>
        <v>1.7879325643300799</v>
      </c>
      <c r="J23" s="531">
        <f t="shared" si="1435"/>
        <v>4.9627791563275441</v>
      </c>
      <c r="K23" s="568">
        <f>2022!CG11</f>
        <v>20</v>
      </c>
      <c r="L23" s="568">
        <f>2022!CJ11</f>
        <v>0</v>
      </c>
      <c r="M23" s="568">
        <f>2022!CM11</f>
        <v>0</v>
      </c>
      <c r="N23" s="568">
        <f t="shared" si="1436"/>
        <v>20</v>
      </c>
      <c r="O23" s="568">
        <f>2022!CO11</f>
        <v>0</v>
      </c>
      <c r="Q23" s="568">
        <f t="shared" si="1437"/>
        <v>20</v>
      </c>
    </row>
    <row r="24" ht="45">
      <c r="A24" s="561">
        <v>6</v>
      </c>
      <c r="B24" s="565" t="s">
        <v>48</v>
      </c>
      <c r="C24" s="566">
        <f>2022!B12</f>
        <v>358.69999999999999</v>
      </c>
      <c r="D24" s="567">
        <f>2022!BU12</f>
        <v>559.391845703125</v>
      </c>
      <c r="E24" s="567">
        <f>2022!BV12</f>
        <v>541</v>
      </c>
      <c r="F24" s="567">
        <f>2022!BW12</f>
        <v>644</v>
      </c>
      <c r="G24" s="566">
        <f>2022!BX12</f>
        <v>1.5594977046732306</v>
      </c>
      <c r="H24" s="566">
        <f>2022!BY12</f>
        <v>1.5082240914108207</v>
      </c>
      <c r="I24" s="566">
        <f>2022!BZ12</f>
        <v>1.7953721773069418</v>
      </c>
      <c r="J24" s="531">
        <f t="shared" si="1435"/>
        <v>4.9689440993788816</v>
      </c>
      <c r="K24" s="568">
        <f>2022!CG12</f>
        <v>32</v>
      </c>
      <c r="L24" s="568">
        <f>2022!CJ12</f>
        <v>0</v>
      </c>
      <c r="M24" s="568">
        <f>2022!CM12</f>
        <v>0</v>
      </c>
      <c r="N24" s="568">
        <f t="shared" si="1436"/>
        <v>32</v>
      </c>
      <c r="O24" s="568">
        <f>2022!CO12</f>
        <v>0</v>
      </c>
      <c r="Q24" s="568">
        <f t="shared" si="1437"/>
        <v>32</v>
      </c>
    </row>
    <row r="25" ht="30">
      <c r="A25" s="561">
        <v>7</v>
      </c>
      <c r="B25" s="147" t="s">
        <v>50</v>
      </c>
      <c r="C25" s="566">
        <f>2022!B13</f>
        <v>57.560000000000002</v>
      </c>
      <c r="D25" s="567">
        <f>2022!BU13</f>
        <v>87.778144836425781</v>
      </c>
      <c r="E25" s="567">
        <f>2022!BV13</f>
        <v>102</v>
      </c>
      <c r="F25" s="567">
        <f>2022!BW13</f>
        <v>120</v>
      </c>
      <c r="G25" s="566">
        <f>2022!BX13</f>
        <v>1.5233442491762141</v>
      </c>
      <c r="H25" s="566">
        <f>2022!BY13</f>
        <v>1.7701572981757814</v>
      </c>
      <c r="I25" s="566">
        <f>2022!BZ13</f>
        <v>2.0847810979847115</v>
      </c>
      <c r="J25" s="531">
        <f t="shared" si="1435"/>
        <v>6.666666666666667</v>
      </c>
      <c r="K25" s="568">
        <f>2022!CG13</f>
        <v>8</v>
      </c>
      <c r="L25" s="568">
        <f>2022!CJ13</f>
        <v>0</v>
      </c>
      <c r="M25" s="568">
        <f>2022!CM13</f>
        <v>0</v>
      </c>
      <c r="N25" s="568">
        <f t="shared" si="1436"/>
        <v>8</v>
      </c>
      <c r="O25" s="568">
        <f>2022!CO13</f>
        <v>0</v>
      </c>
      <c r="Q25" s="568">
        <f t="shared" si="1437"/>
        <v>8</v>
      </c>
    </row>
    <row r="26" ht="45">
      <c r="A26" s="561">
        <v>8</v>
      </c>
      <c r="B26" s="147" t="s">
        <v>51</v>
      </c>
      <c r="C26" s="566">
        <f>2022!B14</f>
        <v>335.70999999999998</v>
      </c>
      <c r="D26" s="567">
        <f>2022!BU14</f>
        <v>771.79217529296875</v>
      </c>
      <c r="E26" s="567">
        <f>2022!BV14</f>
        <v>706</v>
      </c>
      <c r="F26" s="567">
        <f>2022!BW14</f>
        <v>772</v>
      </c>
      <c r="G26" s="566">
        <f>2022!BX14</f>
        <v>2.0009649539577867</v>
      </c>
      <c r="H26" s="566">
        <f>2022!BY14</f>
        <v>1.8303907485949182</v>
      </c>
      <c r="I26" s="566">
        <f>2022!BZ14</f>
        <v>2.2996038247296777</v>
      </c>
      <c r="J26" s="531">
        <f t="shared" si="1435"/>
        <v>6.9948186528497409</v>
      </c>
      <c r="K26" s="568">
        <f>2022!CG14</f>
        <v>54</v>
      </c>
      <c r="L26" s="568">
        <f>2022!CJ14</f>
        <v>0</v>
      </c>
      <c r="M26" s="568">
        <f>2022!CM14</f>
        <v>0</v>
      </c>
      <c r="N26" s="568">
        <f t="shared" si="1436"/>
        <v>54</v>
      </c>
      <c r="O26" s="568">
        <f>2022!CO14</f>
        <v>0</v>
      </c>
      <c r="Q26" s="568">
        <f t="shared" si="1437"/>
        <v>54</v>
      </c>
    </row>
    <row r="27" ht="45">
      <c r="A27" s="561">
        <v>9</v>
      </c>
      <c r="B27" s="137" t="s">
        <v>287</v>
      </c>
      <c r="C27" s="566">
        <f>2022!B15</f>
        <v>164.08600000000001</v>
      </c>
      <c r="D27" s="567">
        <f>2022!BU15</f>
        <v>207.30036926269531</v>
      </c>
      <c r="E27" s="567">
        <f>2022!BV15</f>
        <v>283</v>
      </c>
      <c r="F27" s="567">
        <f>2022!BW15</f>
        <v>285</v>
      </c>
      <c r="G27" s="566">
        <f>2022!BX15</f>
        <v>1.2633641572914593</v>
      </c>
      <c r="H27" s="566">
        <f>2022!BY15</f>
        <v>1.7247053528419478</v>
      </c>
      <c r="I27" s="566">
        <f>2022!BZ15</f>
        <v>1.7368940677449629</v>
      </c>
      <c r="J27" s="531">
        <f t="shared" si="1435"/>
        <v>4.9122807017543861</v>
      </c>
      <c r="K27" s="568">
        <f>2022!CG15</f>
        <v>14</v>
      </c>
      <c r="L27" s="568">
        <f>2022!CJ15</f>
        <v>0</v>
      </c>
      <c r="M27" s="568">
        <f>2022!CM15</f>
        <v>0</v>
      </c>
      <c r="N27" s="568">
        <f t="shared" si="1436"/>
        <v>14</v>
      </c>
      <c r="O27" s="568">
        <f>2022!CO15</f>
        <v>0</v>
      </c>
      <c r="Q27" s="568">
        <f t="shared" si="1437"/>
        <v>14</v>
      </c>
    </row>
    <row r="28" ht="45">
      <c r="A28" s="561">
        <v>10</v>
      </c>
      <c r="B28" s="137" t="s">
        <v>288</v>
      </c>
      <c r="C28" s="566">
        <f>2022!B16</f>
        <v>371.93000000000001</v>
      </c>
      <c r="D28" s="567">
        <f>2022!BU16</f>
        <v>444.14523315429688</v>
      </c>
      <c r="E28" s="567">
        <f>2022!BV16</f>
        <v>437</v>
      </c>
      <c r="F28" s="567">
        <f>2022!BW16</f>
        <v>543</v>
      </c>
      <c r="G28" s="566">
        <f>2022!BX16</f>
        <v>1.194163432521268</v>
      </c>
      <c r="H28" s="566">
        <f>2022!BY16</f>
        <v>1.1749522026965056</v>
      </c>
      <c r="I28" s="566">
        <f>2022!BZ16</f>
        <v>1.4599521415320087</v>
      </c>
      <c r="J28" s="531">
        <f t="shared" si="1435"/>
        <v>4.972375690607735</v>
      </c>
      <c r="K28" s="568">
        <f>2022!CG16</f>
        <v>27</v>
      </c>
      <c r="L28" s="568">
        <f>2022!CJ16</f>
        <v>0</v>
      </c>
      <c r="M28" s="568">
        <f>2022!CM16</f>
        <v>0</v>
      </c>
      <c r="N28" s="568">
        <f t="shared" si="1436"/>
        <v>27</v>
      </c>
      <c r="O28" s="568">
        <f>2022!CO16</f>
        <v>0</v>
      </c>
      <c r="Q28" s="568">
        <f t="shared" si="1437"/>
        <v>27</v>
      </c>
    </row>
    <row r="29" ht="45">
      <c r="A29" s="561">
        <v>11</v>
      </c>
      <c r="B29" s="137" t="s">
        <v>289</v>
      </c>
      <c r="C29" s="566">
        <f>2022!B17</f>
        <v>291.029</v>
      </c>
      <c r="D29" s="567">
        <f>2022!BU17</f>
        <v>375.11114501953125</v>
      </c>
      <c r="E29" s="567">
        <f>2022!BV17</f>
        <v>384</v>
      </c>
      <c r="F29" s="567">
        <f>2022!BW17</f>
        <v>402</v>
      </c>
      <c r="G29" s="566">
        <f>2022!BX17</f>
        <v>1.2889133238217456</v>
      </c>
      <c r="H29" s="566">
        <f>2022!BY17</f>
        <v>1.31945617430743</v>
      </c>
      <c r="I29" s="566">
        <f>2022!BZ17</f>
        <v>1.3813056430802428</v>
      </c>
      <c r="J29" s="531">
        <f t="shared" si="1435"/>
        <v>4.9751243781094532</v>
      </c>
      <c r="K29" s="568">
        <f>2022!CG17</f>
        <v>20</v>
      </c>
      <c r="L29" s="568">
        <f>2022!CJ17</f>
        <v>0</v>
      </c>
      <c r="M29" s="568">
        <f>2022!CM17</f>
        <v>0</v>
      </c>
      <c r="N29" s="568">
        <f t="shared" si="1436"/>
        <v>20</v>
      </c>
      <c r="O29" s="568">
        <f>2022!CO17</f>
        <v>0</v>
      </c>
      <c r="Q29" s="568">
        <f t="shared" si="1437"/>
        <v>20</v>
      </c>
    </row>
    <row r="30" ht="45">
      <c r="A30" s="561">
        <v>12</v>
      </c>
      <c r="B30" s="137" t="s">
        <v>290</v>
      </c>
      <c r="C30" s="566">
        <f>2022!B18</f>
        <v>170.64400000000001</v>
      </c>
      <c r="D30" s="567">
        <f>2022!BU18</f>
        <v>268.75067138671875</v>
      </c>
      <c r="E30" s="567">
        <f>2022!BV18</f>
        <v>263</v>
      </c>
      <c r="F30" s="567">
        <f>2022!BW18</f>
        <v>281</v>
      </c>
      <c r="G30" s="566">
        <f>2022!BX18</f>
        <v>1.5749201601491507</v>
      </c>
      <c r="H30" s="566">
        <f>2022!BY18</f>
        <v>1.5412203436813292</v>
      </c>
      <c r="I30" s="566">
        <f>2022!BZ18</f>
        <v>1.646703077752514</v>
      </c>
      <c r="J30" s="531">
        <f t="shared" si="1435"/>
        <v>4.9822064056939501</v>
      </c>
      <c r="K30" s="568">
        <f>2022!CG18</f>
        <v>14</v>
      </c>
      <c r="L30" s="568">
        <f>2022!CJ18</f>
        <v>0</v>
      </c>
      <c r="M30" s="568">
        <f>2022!CM18</f>
        <v>0</v>
      </c>
      <c r="N30" s="568">
        <f t="shared" si="1436"/>
        <v>14</v>
      </c>
      <c r="O30" s="568">
        <f>2022!CO18</f>
        <v>0</v>
      </c>
      <c r="Q30" s="568">
        <f t="shared" si="1437"/>
        <v>14</v>
      </c>
    </row>
    <row r="31" ht="30" customHeight="1">
      <c r="A31" s="561">
        <v>13</v>
      </c>
      <c r="B31" s="137" t="s">
        <v>291</v>
      </c>
      <c r="C31" s="566">
        <f>2022!B19</f>
        <v>50</v>
      </c>
      <c r="D31" s="567">
        <f>2022!BU19</f>
        <v>0</v>
      </c>
      <c r="E31" s="567">
        <f>2022!BV19</f>
        <v>0</v>
      </c>
      <c r="F31" s="567">
        <f>2022!BW19</f>
        <v>25</v>
      </c>
      <c r="G31" s="566">
        <f>2022!BX19</f>
        <v>0</v>
      </c>
      <c r="H31" s="566">
        <f>2022!BY19</f>
        <v>0</v>
      </c>
      <c r="I31" s="566">
        <f>2022!BZ19</f>
        <v>0.5</v>
      </c>
      <c r="J31" s="531">
        <f t="shared" si="1435"/>
        <v>0</v>
      </c>
      <c r="K31" s="568">
        <f>2022!CG19</f>
        <v>0</v>
      </c>
      <c r="L31" s="568">
        <f>2022!CJ19</f>
        <v>0</v>
      </c>
      <c r="M31" s="568">
        <f>2022!CM19</f>
        <v>0</v>
      </c>
      <c r="N31" s="568">
        <f t="shared" si="1436"/>
        <v>0</v>
      </c>
      <c r="O31" s="568">
        <f>2022!CO19</f>
        <v>0</v>
      </c>
      <c r="Q31" s="568">
        <f t="shared" si="1437"/>
        <v>0</v>
      </c>
    </row>
    <row r="32" ht="48" customHeight="1">
      <c r="A32" s="574">
        <v>14</v>
      </c>
      <c r="B32" s="137" t="s">
        <v>408</v>
      </c>
      <c r="C32" s="566">
        <f>2022!B20</f>
        <v>434.36000000000001</v>
      </c>
      <c r="D32" s="575">
        <f>2022!BU20</f>
        <v>381.61117553710938</v>
      </c>
      <c r="E32" s="575">
        <f>2022!BV20</f>
        <v>708</v>
      </c>
      <c r="F32" s="567">
        <f>2022!BW20</f>
        <v>508</v>
      </c>
      <c r="G32" s="576">
        <f>2022!BX20</f>
        <v>0.87856975488909705</v>
      </c>
      <c r="H32" s="576">
        <f>2022!BY20</f>
        <v>1.630003066828404</v>
      </c>
      <c r="I32" s="566">
        <f>2022!BZ20</f>
        <v>1.1695367897596463</v>
      </c>
      <c r="J32" s="531">
        <f t="shared" si="1435"/>
        <v>4.9212598425196852</v>
      </c>
      <c r="K32" s="568">
        <f>2022!CG20</f>
        <v>25</v>
      </c>
      <c r="L32" s="568">
        <f>2022!CJ20</f>
        <v>1</v>
      </c>
      <c r="M32" s="568">
        <f>2022!CM20</f>
        <v>2</v>
      </c>
      <c r="N32" s="568">
        <f t="shared" si="1436"/>
        <v>17</v>
      </c>
      <c r="O32" s="568">
        <f>2022!CO20</f>
        <v>5</v>
      </c>
      <c r="Q32" s="568">
        <f t="shared" si="1437"/>
        <v>18</v>
      </c>
    </row>
    <row r="33" ht="45">
      <c r="A33" s="562">
        <v>15</v>
      </c>
      <c r="B33" s="141" t="s">
        <v>409</v>
      </c>
      <c r="C33" s="566">
        <f>2022!B21</f>
        <v>182.90000000000001</v>
      </c>
      <c r="D33" s="577"/>
      <c r="E33" s="577"/>
      <c r="F33" s="567">
        <f>2022!BW21</f>
        <v>223</v>
      </c>
      <c r="G33" s="578"/>
      <c r="H33" s="578"/>
      <c r="I33" s="566">
        <f>2022!BZ21</f>
        <v>1.2192454893384364</v>
      </c>
      <c r="J33" s="531">
        <f t="shared" si="1435"/>
        <v>4.9327354260089686</v>
      </c>
      <c r="K33" s="568">
        <f>2022!CG21</f>
        <v>11</v>
      </c>
      <c r="L33" s="568">
        <f>2022!CJ21</f>
        <v>0</v>
      </c>
      <c r="M33" s="568">
        <f>2022!CM21</f>
        <v>1</v>
      </c>
      <c r="N33" s="568">
        <f t="shared" si="1436"/>
        <v>7</v>
      </c>
      <c r="O33" s="568">
        <f>2022!CO21</f>
        <v>3</v>
      </c>
      <c r="Q33" s="568">
        <f t="shared" si="1437"/>
        <v>7</v>
      </c>
    </row>
    <row r="34" ht="30.75" customHeight="1">
      <c r="A34" s="561"/>
      <c r="B34" s="122" t="s">
        <v>35</v>
      </c>
      <c r="C34" s="129"/>
      <c r="D34" s="570"/>
      <c r="E34" s="570"/>
      <c r="F34" s="570"/>
      <c r="G34" s="571"/>
      <c r="H34" s="571"/>
      <c r="I34" s="571"/>
      <c r="J34" s="531">
        <f t="shared" si="1435"/>
        <v>0</v>
      </c>
      <c r="K34" s="563"/>
      <c r="L34" s="563"/>
      <c r="M34" s="563"/>
      <c r="N34" s="568">
        <f t="shared" si="1436"/>
        <v>0</v>
      </c>
      <c r="O34" s="563"/>
      <c r="Q34" s="568">
        <f t="shared" si="1437"/>
        <v>0</v>
      </c>
    </row>
    <row r="35" ht="32.25" customHeight="1">
      <c r="A35" s="561">
        <v>16</v>
      </c>
      <c r="B35" s="565" t="s">
        <v>36</v>
      </c>
      <c r="C35" s="566">
        <f>2022!B23</f>
        <v>8592.01953125</v>
      </c>
      <c r="D35" s="567">
        <f>2022!BU23</f>
        <v>5401.96240234375</v>
      </c>
      <c r="E35" s="567">
        <f>2022!BV23</f>
        <v>5724</v>
      </c>
      <c r="F35" s="567">
        <f>2022!BW23</f>
        <v>6142</v>
      </c>
      <c r="G35" s="566">
        <f>2022!BX23</f>
        <v>0.62870536993432791</v>
      </c>
      <c r="H35" s="566">
        <f>2022!BY23</f>
        <v>0.66619960292004254</v>
      </c>
      <c r="I35" s="566">
        <f>2022!BZ23</f>
        <v>0.71484939921993385</v>
      </c>
      <c r="J35" s="531">
        <f t="shared" si="1435"/>
        <v>0.68381634646694889</v>
      </c>
      <c r="K35" s="568">
        <f>2022!CG23</f>
        <v>42</v>
      </c>
      <c r="L35" s="568">
        <f>2022!CJ23</f>
        <v>0</v>
      </c>
      <c r="M35" s="568">
        <f>2022!CM23</f>
        <v>0</v>
      </c>
      <c r="N35" s="568">
        <f t="shared" si="1436"/>
        <v>42</v>
      </c>
      <c r="O35" s="568">
        <f>2022!CO23</f>
        <v>0</v>
      </c>
      <c r="Q35" s="568">
        <f t="shared" si="1437"/>
        <v>42</v>
      </c>
    </row>
    <row r="36" ht="30">
      <c r="A36" s="562">
        <v>17</v>
      </c>
      <c r="B36" s="580" t="s">
        <v>293</v>
      </c>
      <c r="C36" s="566">
        <f>2022!B24</f>
        <v>0</v>
      </c>
      <c r="D36" s="567">
        <f>2022!BU24</f>
        <v>0</v>
      </c>
      <c r="E36" s="567">
        <f>2022!BV24</f>
        <v>0</v>
      </c>
      <c r="F36" s="567">
        <f>2022!BW24</f>
        <v>0</v>
      </c>
      <c r="G36" s="566">
        <v>0</v>
      </c>
      <c r="H36" s="566">
        <v>0</v>
      </c>
      <c r="I36" s="566">
        <v>0</v>
      </c>
      <c r="J36" s="630">
        <v>0</v>
      </c>
      <c r="K36" s="568">
        <f>2022!CG24</f>
        <v>0</v>
      </c>
      <c r="L36" s="568">
        <f>2022!CJ24</f>
        <v>0</v>
      </c>
      <c r="M36" s="568">
        <f>2022!CM24</f>
        <v>0</v>
      </c>
      <c r="N36" s="568">
        <f t="shared" si="1436"/>
        <v>0</v>
      </c>
      <c r="O36" s="568">
        <f>2022!CO24</f>
        <v>0</v>
      </c>
      <c r="Q36" s="568">
        <f t="shared" si="1437"/>
        <v>0</v>
      </c>
    </row>
    <row r="37" ht="15">
      <c r="A37" s="561"/>
      <c r="B37" s="122" t="s">
        <v>58</v>
      </c>
      <c r="C37" s="129"/>
      <c r="D37" s="570"/>
      <c r="E37" s="570"/>
      <c r="F37" s="570"/>
      <c r="G37" s="571"/>
      <c r="H37" s="571"/>
      <c r="I37" s="571"/>
      <c r="J37" s="531">
        <f t="shared" si="1435"/>
        <v>0</v>
      </c>
      <c r="K37" s="581"/>
      <c r="L37" s="581"/>
      <c r="M37" s="581"/>
      <c r="N37" s="568">
        <f t="shared" si="1436"/>
        <v>0</v>
      </c>
      <c r="O37" s="581"/>
      <c r="Q37" s="568">
        <f t="shared" si="1437"/>
        <v>0</v>
      </c>
    </row>
    <row r="38" ht="30">
      <c r="A38" s="561">
        <v>18</v>
      </c>
      <c r="B38" s="582" t="s">
        <v>60</v>
      </c>
      <c r="C38" s="566">
        <f>2022!B26</f>
        <v>1576.173</v>
      </c>
      <c r="D38" s="567">
        <f>2022!BU26</f>
        <v>1330.743896484375</v>
      </c>
      <c r="E38" s="567">
        <f>2022!BV26</f>
        <v>1843</v>
      </c>
      <c r="F38" s="567">
        <f>2022!BW26</f>
        <v>2019</v>
      </c>
      <c r="G38" s="566">
        <f>2022!BX26</f>
        <v>0.84432708400344469</v>
      </c>
      <c r="H38" s="566">
        <f>2022!BY26</f>
        <v>1.1693546538249677</v>
      </c>
      <c r="I38" s="566">
        <f>2022!BZ26</f>
        <v>1.2809507585778972</v>
      </c>
      <c r="J38" s="531">
        <f t="shared" si="1435"/>
        <v>4.9529470034670631</v>
      </c>
      <c r="K38" s="568">
        <f>2022!CG26</f>
        <v>100</v>
      </c>
      <c r="L38" s="568">
        <f>2022!CJ26</f>
        <v>0</v>
      </c>
      <c r="M38" s="568">
        <f>2022!CM26</f>
        <v>0</v>
      </c>
      <c r="N38" s="568">
        <f t="shared" si="1436"/>
        <v>100</v>
      </c>
      <c r="O38" s="568">
        <f>2022!CO26</f>
        <v>0</v>
      </c>
      <c r="Q38" s="568">
        <f t="shared" si="1437"/>
        <v>100</v>
      </c>
    </row>
    <row r="39" ht="33.75" customHeight="1">
      <c r="A39" s="561">
        <v>19</v>
      </c>
      <c r="B39" s="582" t="s">
        <v>59</v>
      </c>
      <c r="C39" s="566">
        <f>2022!B27</f>
        <v>116.81</v>
      </c>
      <c r="D39" s="567">
        <f>2022!BU27</f>
        <v>243.3751220703125</v>
      </c>
      <c r="E39" s="567">
        <f>2022!BV27</f>
        <v>272</v>
      </c>
      <c r="F39" s="567">
        <f>2022!BW27</f>
        <v>274</v>
      </c>
      <c r="G39" s="566">
        <f>2022!BX27</f>
        <v>2.083512638139486</v>
      </c>
      <c r="H39" s="566">
        <f>2022!BY27</f>
        <v>2.3285676561888389</v>
      </c>
      <c r="I39" s="566">
        <f>2022!BZ27</f>
        <v>2.3456895813714578</v>
      </c>
      <c r="J39" s="531">
        <f t="shared" si="1435"/>
        <v>6.9343065693430654</v>
      </c>
      <c r="K39" s="568">
        <f>2022!CG27</f>
        <v>19</v>
      </c>
      <c r="L39" s="568">
        <f>2022!CJ27</f>
        <v>0</v>
      </c>
      <c r="M39" s="568">
        <f>2022!CM27</f>
        <v>0</v>
      </c>
      <c r="N39" s="568">
        <f t="shared" si="1436"/>
        <v>19</v>
      </c>
      <c r="O39" s="568">
        <f>2022!CO27</f>
        <v>0</v>
      </c>
      <c r="Q39" s="568">
        <f t="shared" si="1437"/>
        <v>19</v>
      </c>
    </row>
    <row r="40" ht="30.75" customHeight="1">
      <c r="A40" s="561">
        <v>20</v>
      </c>
      <c r="B40" s="582" t="s">
        <v>294</v>
      </c>
      <c r="C40" s="566">
        <f>2022!B28</f>
        <v>109.2</v>
      </c>
      <c r="D40" s="567">
        <f>2022!BU28</f>
        <v>361.06472778320313</v>
      </c>
      <c r="E40" s="567">
        <f>2022!BV28</f>
        <v>375</v>
      </c>
      <c r="F40" s="567">
        <f>2022!BW28</f>
        <v>401</v>
      </c>
      <c r="G40" s="566">
        <f>2022!BX28</f>
        <v>3.2910831355052386</v>
      </c>
      <c r="H40" s="566">
        <f>2022!BY28</f>
        <v>3.4181022981438893</v>
      </c>
      <c r="I40" s="566">
        <f>2022!BZ28</f>
        <v>3.672161172161172</v>
      </c>
      <c r="J40" s="531">
        <f t="shared" si="1435"/>
        <v>6.982543640897755</v>
      </c>
      <c r="K40" s="568">
        <f>2022!CG28</f>
        <v>28</v>
      </c>
      <c r="L40" s="568">
        <f>2022!CJ28</f>
        <v>0</v>
      </c>
      <c r="M40" s="568">
        <f>2022!CM28</f>
        <v>0</v>
      </c>
      <c r="N40" s="568">
        <f t="shared" si="1436"/>
        <v>28</v>
      </c>
      <c r="O40" s="568">
        <f>2022!CO28</f>
        <v>0</v>
      </c>
      <c r="Q40" s="568">
        <f t="shared" si="1437"/>
        <v>28</v>
      </c>
    </row>
    <row r="41" ht="30">
      <c r="A41" s="562">
        <v>21</v>
      </c>
      <c r="B41" s="572" t="s">
        <v>62</v>
      </c>
      <c r="C41" s="566">
        <f>2022!B29</f>
        <v>395.19999999999999</v>
      </c>
      <c r="D41" s="567">
        <f>2022!BU29</f>
        <v>639.62689208984375</v>
      </c>
      <c r="E41" s="567">
        <f>2022!BV29</f>
        <v>528</v>
      </c>
      <c r="F41" s="567">
        <f>2022!BW29</f>
        <v>541</v>
      </c>
      <c r="G41" s="566">
        <f>2022!BX29</f>
        <v>1.4311984177623169</v>
      </c>
      <c r="H41" s="566">
        <f>2022!BY29</f>
        <v>1.1814274445364619</v>
      </c>
      <c r="I41" s="566">
        <f>2022!BZ29</f>
        <v>1.3689271255060729</v>
      </c>
      <c r="J41" s="531">
        <f t="shared" si="1435"/>
        <v>4.9907578558225509</v>
      </c>
      <c r="K41" s="568">
        <f>2022!CG29</f>
        <v>27</v>
      </c>
      <c r="L41" s="568">
        <f>2022!CJ29</f>
        <v>2</v>
      </c>
      <c r="M41" s="568">
        <f>2022!CM29</f>
        <v>2</v>
      </c>
      <c r="N41" s="568">
        <f t="shared" si="1436"/>
        <v>17</v>
      </c>
      <c r="O41" s="568">
        <f>2022!CO29</f>
        <v>6</v>
      </c>
      <c r="Q41" s="568">
        <f t="shared" si="1437"/>
        <v>19</v>
      </c>
    </row>
    <row r="42" ht="15">
      <c r="A42" s="561"/>
      <c r="B42" s="122" t="s">
        <v>63</v>
      </c>
      <c r="C42" s="129"/>
      <c r="D42" s="570"/>
      <c r="E42" s="570"/>
      <c r="F42" s="570"/>
      <c r="G42" s="571"/>
      <c r="H42" s="571"/>
      <c r="I42" s="571"/>
      <c r="J42" s="531"/>
      <c r="K42" s="581"/>
      <c r="L42" s="581"/>
      <c r="M42" s="581"/>
      <c r="N42" s="568">
        <f t="shared" si="1436"/>
        <v>0</v>
      </c>
      <c r="O42" s="581"/>
      <c r="Q42" s="568">
        <f t="shared" si="1437"/>
        <v>0</v>
      </c>
    </row>
    <row r="43" ht="30">
      <c r="A43" s="561">
        <v>22</v>
      </c>
      <c r="B43" s="582" t="s">
        <v>295</v>
      </c>
      <c r="C43" s="566">
        <f>2022!B31</f>
        <v>375.81700000000001</v>
      </c>
      <c r="D43" s="567">
        <f>2022!BU31</f>
        <v>1831.517578125</v>
      </c>
      <c r="E43" s="567">
        <f>2022!BV31</f>
        <v>1758</v>
      </c>
      <c r="F43" s="567">
        <f>2022!BW31</f>
        <v>1792</v>
      </c>
      <c r="G43" s="566">
        <f>2022!BX31</f>
        <v>4.9140816396045626</v>
      </c>
      <c r="H43" s="566">
        <f>2022!BY31</f>
        <v>4.7168291615682305</v>
      </c>
      <c r="I43" s="566">
        <f>2022!BZ31</f>
        <v>4.7682781779429879</v>
      </c>
      <c r="J43" s="531">
        <f t="shared" si="1435"/>
        <v>7.9799107142857135</v>
      </c>
      <c r="K43" s="568">
        <f>2022!CG31</f>
        <v>143</v>
      </c>
      <c r="L43" s="568">
        <f>2022!CJ31</f>
        <v>0</v>
      </c>
      <c r="M43" s="568">
        <f>2022!CM31</f>
        <v>0</v>
      </c>
      <c r="N43" s="568">
        <f t="shared" si="1436"/>
        <v>143</v>
      </c>
      <c r="O43" s="568">
        <f>2022!CO31</f>
        <v>0</v>
      </c>
      <c r="Q43" s="568">
        <f t="shared" si="1437"/>
        <v>143</v>
      </c>
    </row>
    <row r="44" ht="51" customHeight="1">
      <c r="A44" s="561">
        <v>23</v>
      </c>
      <c r="B44" s="582" t="s">
        <v>296</v>
      </c>
      <c r="C44" s="566">
        <f>2022!B32</f>
        <v>242.90000000000001</v>
      </c>
      <c r="D44" s="567">
        <f>2022!BU32</f>
        <v>120.729736328125</v>
      </c>
      <c r="E44" s="567">
        <f>2022!BV32</f>
        <v>62</v>
      </c>
      <c r="F44" s="567">
        <f>2022!BW32</f>
        <v>122</v>
      </c>
      <c r="G44" s="566">
        <f>2022!BX32</f>
        <v>0.49703474418190335</v>
      </c>
      <c r="H44" s="566">
        <f>2022!BY32</f>
        <v>0.25524908010669717</v>
      </c>
      <c r="I44" s="566">
        <f>2022!BZ32</f>
        <v>0.50226430629888841</v>
      </c>
      <c r="J44" s="531">
        <f t="shared" si="1435"/>
        <v>2.459016393442623</v>
      </c>
      <c r="K44" s="568">
        <f>2022!CG32</f>
        <v>3</v>
      </c>
      <c r="L44" s="568">
        <f>2022!CJ32</f>
        <v>0</v>
      </c>
      <c r="M44" s="568">
        <f>2022!CM32</f>
        <v>0</v>
      </c>
      <c r="N44" s="568">
        <f t="shared" si="1436"/>
        <v>3</v>
      </c>
      <c r="O44" s="568">
        <f>2022!CO32</f>
        <v>0</v>
      </c>
      <c r="Q44" s="568">
        <f t="shared" si="1437"/>
        <v>3</v>
      </c>
    </row>
    <row r="45" ht="30">
      <c r="A45" s="562">
        <v>24</v>
      </c>
      <c r="B45" s="582" t="s">
        <v>66</v>
      </c>
      <c r="C45" s="566">
        <f>2022!B33</f>
        <v>46.606000000000002</v>
      </c>
      <c r="D45" s="567">
        <f>2022!BU33</f>
        <v>227.94486999511719</v>
      </c>
      <c r="E45" s="567">
        <f>2022!BV33</f>
        <v>234</v>
      </c>
      <c r="F45" s="567">
        <f>2022!BW33</f>
        <v>245</v>
      </c>
      <c r="G45" s="566">
        <f>2022!BX33</f>
        <v>4.8293403879369254</v>
      </c>
      <c r="H45" s="566">
        <f>2022!BY33</f>
        <v>4.95815237870766</v>
      </c>
      <c r="I45" s="566">
        <f>2022!BZ33</f>
        <v>5.2568338840492634</v>
      </c>
      <c r="J45" s="531">
        <f t="shared" si="1435"/>
        <v>7.7551020408163263</v>
      </c>
      <c r="K45" s="568">
        <f>2022!CG33</f>
        <v>19</v>
      </c>
      <c r="L45" s="568">
        <f>2022!CJ33</f>
        <v>0</v>
      </c>
      <c r="M45" s="568">
        <f>2022!CM33</f>
        <v>0</v>
      </c>
      <c r="N45" s="568">
        <f t="shared" si="1436"/>
        <v>19</v>
      </c>
      <c r="O45" s="568">
        <f>2022!CO33</f>
        <v>0</v>
      </c>
      <c r="Q45" s="568">
        <f t="shared" si="1437"/>
        <v>19</v>
      </c>
    </row>
    <row r="46" ht="15">
      <c r="A46" s="561"/>
      <c r="B46" s="122" t="s">
        <v>67</v>
      </c>
      <c r="C46" s="129"/>
      <c r="D46" s="570"/>
      <c r="E46" s="570"/>
      <c r="F46" s="570"/>
      <c r="G46" s="571"/>
      <c r="H46" s="571"/>
      <c r="I46" s="571"/>
      <c r="J46" s="531">
        <f t="shared" si="1435"/>
        <v>0</v>
      </c>
      <c r="K46" s="581"/>
      <c r="L46" s="581"/>
      <c r="M46" s="581"/>
      <c r="N46" s="568">
        <f t="shared" si="1436"/>
        <v>0</v>
      </c>
      <c r="O46" s="581"/>
      <c r="Q46" s="568">
        <f t="shared" si="1437"/>
        <v>0</v>
      </c>
    </row>
    <row r="47" ht="51.75" customHeight="1">
      <c r="A47" s="561">
        <v>25</v>
      </c>
      <c r="B47" s="583" t="s">
        <v>297</v>
      </c>
      <c r="C47" s="566">
        <f>2022!B35</f>
        <v>399.13200000000001</v>
      </c>
      <c r="D47" s="567">
        <f>2022!BU35</f>
        <v>393.34457397460938</v>
      </c>
      <c r="E47" s="567">
        <f>2022!BV35</f>
        <v>154</v>
      </c>
      <c r="F47" s="567">
        <f>2022!BW35</f>
        <v>185</v>
      </c>
      <c r="G47" s="566">
        <f>2022!BX35</f>
        <v>0.99184163857025254</v>
      </c>
      <c r="H47" s="566">
        <f>2022!BY35</f>
        <v>0.38540465842508287</v>
      </c>
      <c r="I47" s="566">
        <f>2022!BZ35</f>
        <v>0.46350580760249743</v>
      </c>
      <c r="J47" s="531">
        <f t="shared" si="1435"/>
        <v>2.7027027027027026</v>
      </c>
      <c r="K47" s="568">
        <f>2022!CG35</f>
        <v>5</v>
      </c>
      <c r="L47" s="568">
        <f>2022!CJ35</f>
        <v>0</v>
      </c>
      <c r="M47" s="568">
        <f>2022!CM35</f>
        <v>0</v>
      </c>
      <c r="N47" s="568">
        <f t="shared" si="1436"/>
        <v>5</v>
      </c>
      <c r="O47" s="568">
        <f>2022!CO35</f>
        <v>0</v>
      </c>
      <c r="Q47" s="568">
        <f t="shared" si="1437"/>
        <v>5</v>
      </c>
    </row>
    <row r="48" ht="30">
      <c r="A48" s="562">
        <v>26</v>
      </c>
      <c r="B48" s="583" t="s">
        <v>298</v>
      </c>
      <c r="C48" s="566">
        <f>2022!B36</f>
        <v>162.821</v>
      </c>
      <c r="D48" s="567">
        <f>2022!BU36</f>
        <v>447.55441284179688</v>
      </c>
      <c r="E48" s="567">
        <f>2022!BV36</f>
        <v>384</v>
      </c>
      <c r="F48" s="567">
        <f>2022!BW36</f>
        <v>413</v>
      </c>
      <c r="G48" s="566">
        <f>2022!BX36</f>
        <v>2.7487511757732928</v>
      </c>
      <c r="H48" s="566">
        <f>2022!BY36</f>
        <v>2.3584181525432832</v>
      </c>
      <c r="I48" s="566">
        <f>2022!BZ36</f>
        <v>2.536527843459996</v>
      </c>
      <c r="J48" s="531">
        <f t="shared" si="1435"/>
        <v>4.8426150121065374</v>
      </c>
      <c r="K48" s="568">
        <f>2022!CG36</f>
        <v>20</v>
      </c>
      <c r="L48" s="568">
        <f>2022!CJ36</f>
        <v>0</v>
      </c>
      <c r="M48" s="568">
        <f>2022!CM36</f>
        <v>0</v>
      </c>
      <c r="N48" s="568">
        <f t="shared" si="1436"/>
        <v>20</v>
      </c>
      <c r="O48" s="568">
        <f>2022!CO36</f>
        <v>0</v>
      </c>
      <c r="Q48" s="568">
        <f t="shared" si="1437"/>
        <v>20</v>
      </c>
    </row>
    <row r="49" ht="15">
      <c r="A49" s="561"/>
      <c r="B49" s="122" t="s">
        <v>70</v>
      </c>
      <c r="C49" s="571"/>
      <c r="D49" s="570"/>
      <c r="E49" s="570"/>
      <c r="F49" s="570"/>
      <c r="G49" s="571"/>
      <c r="H49" s="571"/>
      <c r="I49" s="571"/>
      <c r="J49" s="531">
        <f t="shared" si="1435"/>
        <v>0</v>
      </c>
      <c r="K49" s="581"/>
      <c r="L49" s="581"/>
      <c r="M49" s="581"/>
      <c r="N49" s="568">
        <f t="shared" si="1436"/>
        <v>0</v>
      </c>
      <c r="O49" s="581"/>
      <c r="Q49" s="568">
        <f t="shared" si="1437"/>
        <v>0</v>
      </c>
    </row>
    <row r="50" ht="45">
      <c r="A50" s="561">
        <v>27</v>
      </c>
      <c r="B50" s="147" t="s">
        <v>77</v>
      </c>
      <c r="C50" s="566">
        <f>2022!B38</f>
        <v>7.1820000000000004</v>
      </c>
      <c r="D50" s="567">
        <f>2022!BU38</f>
        <v>40.484676361083984</v>
      </c>
      <c r="E50" s="567">
        <f>2022!BV38</f>
        <v>47</v>
      </c>
      <c r="F50" s="567">
        <f>2022!BW38</f>
        <v>48</v>
      </c>
      <c r="G50" s="566">
        <f>2022!BX38</f>
        <v>5.6369640013847002</v>
      </c>
      <c r="H50" s="566">
        <f>2022!BY38</f>
        <v>6.5441379770977415</v>
      </c>
      <c r="I50" s="566">
        <f>2022!BZ38</f>
        <v>6.6833751044277356</v>
      </c>
      <c r="J50" s="531">
        <f t="shared" si="1435"/>
        <v>8.3333333333333321</v>
      </c>
      <c r="K50" s="568">
        <f>2022!CG38</f>
        <v>4</v>
      </c>
      <c r="L50" s="568">
        <f>2022!CJ38</f>
        <v>0</v>
      </c>
      <c r="M50" s="568">
        <f>2022!CM38</f>
        <v>0</v>
      </c>
      <c r="N50" s="568">
        <f t="shared" si="1436"/>
        <v>4</v>
      </c>
      <c r="O50" s="568">
        <f>2022!CO38</f>
        <v>0</v>
      </c>
      <c r="Q50" s="568">
        <f t="shared" si="1437"/>
        <v>4</v>
      </c>
    </row>
    <row r="51" ht="30">
      <c r="A51" s="561">
        <v>28</v>
      </c>
      <c r="B51" s="147" t="s">
        <v>76</v>
      </c>
      <c r="C51" s="566">
        <f>2022!B39</f>
        <v>11.596</v>
      </c>
      <c r="D51" s="567">
        <f>2022!BU39</f>
        <v>72.638023376464844</v>
      </c>
      <c r="E51" s="567">
        <f>2022!BV39</f>
        <v>84</v>
      </c>
      <c r="F51" s="567">
        <f>2022!BW39</f>
        <v>85</v>
      </c>
      <c r="G51" s="566">
        <f>2022!BX39</f>
        <v>6.2640587396284007</v>
      </c>
      <c r="H51" s="566">
        <f>2022!BY39</f>
        <v>7.2438773753757104</v>
      </c>
      <c r="I51" s="566">
        <f>2022!BZ39</f>
        <v>7.3301138323559849</v>
      </c>
      <c r="J51" s="531">
        <f t="shared" si="1435"/>
        <v>9.4117647058823533</v>
      </c>
      <c r="K51" s="568">
        <f>2022!CG39</f>
        <v>8</v>
      </c>
      <c r="L51" s="568">
        <f>2022!CJ39</f>
        <v>0</v>
      </c>
      <c r="M51" s="568">
        <f>2022!CM39</f>
        <v>0</v>
      </c>
      <c r="N51" s="568">
        <f t="shared" si="1436"/>
        <v>8</v>
      </c>
      <c r="O51" s="568">
        <f>2022!CO39</f>
        <v>0</v>
      </c>
      <c r="Q51" s="568">
        <f t="shared" si="1437"/>
        <v>8</v>
      </c>
    </row>
    <row r="52" ht="30.75" customHeight="1">
      <c r="A52" s="561">
        <v>29</v>
      </c>
      <c r="B52" s="147" t="s">
        <v>75</v>
      </c>
      <c r="C52" s="566">
        <f>2022!B40</f>
        <v>16.030000000000001</v>
      </c>
      <c r="D52" s="567">
        <f>2022!BU40</f>
        <v>117.24046325683594</v>
      </c>
      <c r="E52" s="567">
        <f>2022!BV40</f>
        <v>109</v>
      </c>
      <c r="F52" s="567">
        <f>2022!BW40</f>
        <v>111</v>
      </c>
      <c r="G52" s="566">
        <f>2022!BX40</f>
        <v>7.313815236109642</v>
      </c>
      <c r="H52" s="566">
        <f>2022!BY40</f>
        <v>6.7997501766052455</v>
      </c>
      <c r="I52" s="566">
        <f>2022!BZ40</f>
        <v>6.9245165315034303</v>
      </c>
      <c r="J52" s="531">
        <f t="shared" si="1435"/>
        <v>9.9099099099099099</v>
      </c>
      <c r="K52" s="568">
        <f>2022!CG40</f>
        <v>11</v>
      </c>
      <c r="L52" s="568">
        <f>2022!CJ40</f>
        <v>0</v>
      </c>
      <c r="M52" s="568">
        <f>2022!CM40</f>
        <v>0</v>
      </c>
      <c r="N52" s="568">
        <f t="shared" si="1436"/>
        <v>11</v>
      </c>
      <c r="O52" s="568">
        <f>2022!CO40</f>
        <v>0</v>
      </c>
      <c r="Q52" s="568">
        <f t="shared" si="1437"/>
        <v>11</v>
      </c>
    </row>
    <row r="53" ht="30.75" customHeight="1">
      <c r="A53" s="561">
        <v>30</v>
      </c>
      <c r="B53" s="147" t="s">
        <v>410</v>
      </c>
      <c r="C53" s="566">
        <f>2022!B41</f>
        <v>7.9729999999999999</v>
      </c>
      <c r="D53" s="575">
        <f>2022!BU41</f>
        <v>177.60035705566406</v>
      </c>
      <c r="E53" s="575">
        <f>2022!BV41</f>
        <v>245</v>
      </c>
      <c r="F53" s="567">
        <f>2022!BW41</f>
        <v>35</v>
      </c>
      <c r="G53" s="576">
        <f>2022!BX41</f>
        <v>2.3246119569186874</v>
      </c>
      <c r="H53" s="576">
        <f>2022!BY41</f>
        <v>3.2068062186754194</v>
      </c>
      <c r="I53" s="566">
        <f>2022!BZ41</f>
        <v>4.3898156277436344</v>
      </c>
      <c r="J53" s="531">
        <f t="shared" si="1435"/>
        <v>5.7142857142857144</v>
      </c>
      <c r="K53" s="568">
        <f>2022!CG41</f>
        <v>2</v>
      </c>
      <c r="L53" s="568">
        <f>2022!CJ41</f>
        <v>0</v>
      </c>
      <c r="M53" s="568">
        <f>2022!CM41</f>
        <v>0</v>
      </c>
      <c r="N53" s="568">
        <f t="shared" si="1436"/>
        <v>1</v>
      </c>
      <c r="O53" s="568">
        <f>2022!CO41</f>
        <v>1</v>
      </c>
      <c r="Q53" s="568">
        <f t="shared" si="1437"/>
        <v>1</v>
      </c>
    </row>
    <row r="54" ht="30.75" customHeight="1">
      <c r="A54" s="561">
        <v>31</v>
      </c>
      <c r="B54" s="147" t="s">
        <v>411</v>
      </c>
      <c r="C54" s="566">
        <f>2022!B42</f>
        <v>28.376999999999999</v>
      </c>
      <c r="D54" s="585"/>
      <c r="E54" s="585"/>
      <c r="F54" s="567">
        <f>2022!BW42</f>
        <v>140</v>
      </c>
      <c r="G54" s="586"/>
      <c r="H54" s="586"/>
      <c r="I54" s="566">
        <f>2022!BZ42</f>
        <v>4.9335729640201578</v>
      </c>
      <c r="J54" s="531">
        <f t="shared" si="1435"/>
        <v>7.8571428571428568</v>
      </c>
      <c r="K54" s="568">
        <f>2022!CG42</f>
        <v>11</v>
      </c>
      <c r="L54" s="568">
        <f>2022!CJ42</f>
        <v>1</v>
      </c>
      <c r="M54" s="568">
        <f>2022!CM42</f>
        <v>0</v>
      </c>
      <c r="N54" s="568">
        <f t="shared" si="1436"/>
        <v>6</v>
      </c>
      <c r="O54" s="568">
        <f>2022!CO42</f>
        <v>4</v>
      </c>
      <c r="Q54" s="568">
        <f t="shared" si="1437"/>
        <v>7</v>
      </c>
    </row>
    <row r="55" ht="30">
      <c r="A55" s="561">
        <v>32</v>
      </c>
      <c r="B55" s="152" t="s">
        <v>412</v>
      </c>
      <c r="C55" s="566">
        <f>2022!B43</f>
        <v>36.741999999999997</v>
      </c>
      <c r="D55" s="577"/>
      <c r="E55" s="577"/>
      <c r="F55" s="567">
        <f>2022!BW43</f>
        <v>0</v>
      </c>
      <c r="G55" s="578"/>
      <c r="H55" s="578"/>
      <c r="I55" s="566">
        <f>2022!BZ43</f>
        <v>0</v>
      </c>
      <c r="J55" s="531">
        <f t="shared" si="1435"/>
        <v>0</v>
      </c>
      <c r="K55" s="568">
        <f>2022!CG43</f>
        <v>0</v>
      </c>
      <c r="L55" s="568">
        <f>2022!CJ43</f>
        <v>0</v>
      </c>
      <c r="M55" s="568">
        <f>2022!CM43</f>
        <v>0</v>
      </c>
      <c r="N55" s="568">
        <f t="shared" si="1436"/>
        <v>0</v>
      </c>
      <c r="O55" s="568">
        <f>2022!CO43</f>
        <v>0</v>
      </c>
      <c r="Q55" s="568">
        <f t="shared" si="1437"/>
        <v>0</v>
      </c>
    </row>
    <row r="56" ht="31.5" customHeight="1">
      <c r="A56" s="561">
        <v>33</v>
      </c>
      <c r="B56" s="582" t="s">
        <v>74</v>
      </c>
      <c r="C56" s="566">
        <f>2022!B44</f>
        <v>9.9800000000000004</v>
      </c>
      <c r="D56" s="567">
        <f>2022!BU44</f>
        <v>61.966361999511719</v>
      </c>
      <c r="E56" s="567">
        <f>2022!BV44</f>
        <v>72</v>
      </c>
      <c r="F56" s="567">
        <f>2022!BW44</f>
        <v>74</v>
      </c>
      <c r="G56" s="566">
        <f>2022!BX44</f>
        <v>6.2090545933658667</v>
      </c>
      <c r="H56" s="566">
        <f>2022!BY44</f>
        <v>7.2144291886276148</v>
      </c>
      <c r="I56" s="566">
        <f>2022!BZ44</f>
        <v>7.4148296593186371</v>
      </c>
      <c r="J56" s="531">
        <f t="shared" si="1435"/>
        <v>9.4594594594594597</v>
      </c>
      <c r="K56" s="568">
        <f>2022!CG44</f>
        <v>7</v>
      </c>
      <c r="L56" s="568">
        <f>2022!CJ44</f>
        <v>0</v>
      </c>
      <c r="M56" s="568">
        <f>2022!CM44</f>
        <v>0</v>
      </c>
      <c r="N56" s="568">
        <f t="shared" si="1436"/>
        <v>7</v>
      </c>
      <c r="O56" s="568">
        <f>2022!CO44</f>
        <v>0</v>
      </c>
      <c r="Q56" s="568">
        <f t="shared" si="1437"/>
        <v>7</v>
      </c>
    </row>
    <row r="57" ht="30">
      <c r="A57" s="561">
        <v>34</v>
      </c>
      <c r="B57" s="147" t="s">
        <v>300</v>
      </c>
      <c r="C57" s="566">
        <f>2022!B45</f>
        <v>9.4399999999999995</v>
      </c>
      <c r="D57" s="567">
        <f>2022!BU45</f>
        <v>60.360626220703125</v>
      </c>
      <c r="E57" s="567">
        <f>2022!BV45</f>
        <v>44</v>
      </c>
      <c r="F57" s="567">
        <f>2022!BW45</f>
        <v>38</v>
      </c>
      <c r="G57" s="566">
        <f>2022!BX45</f>
        <v>5.4948227680656174</v>
      </c>
      <c r="H57" s="566">
        <f>2022!BY45</f>
        <v>4.0054621188134991</v>
      </c>
      <c r="I57" s="566">
        <f>2022!BZ45</f>
        <v>4.0254237288135597</v>
      </c>
      <c r="J57" s="531">
        <f t="shared" si="1435"/>
        <v>5.2631578947368416</v>
      </c>
      <c r="K57" s="568">
        <f>2022!CG45</f>
        <v>2</v>
      </c>
      <c r="L57" s="568">
        <f>2022!CJ45</f>
        <v>0</v>
      </c>
      <c r="M57" s="568">
        <f>2022!CM45</f>
        <v>0</v>
      </c>
      <c r="N57" s="568">
        <f t="shared" si="1436"/>
        <v>2</v>
      </c>
      <c r="O57" s="568">
        <f>2022!CO45</f>
        <v>0</v>
      </c>
      <c r="Q57" s="568">
        <f t="shared" si="1437"/>
        <v>2</v>
      </c>
    </row>
    <row r="58" ht="75">
      <c r="A58" s="561">
        <v>35</v>
      </c>
      <c r="B58" s="582" t="s">
        <v>71</v>
      </c>
      <c r="C58" s="566">
        <f>2022!B46</f>
        <v>51.079999999999998</v>
      </c>
      <c r="D58" s="567">
        <f>2022!BU46</f>
        <v>153.97837829589844</v>
      </c>
      <c r="E58" s="567">
        <f>2022!BV46</f>
        <v>133</v>
      </c>
      <c r="F58" s="567">
        <f>2022!BW46</f>
        <v>151</v>
      </c>
      <c r="G58" s="566">
        <f>2022!BX46</f>
        <v>2.8252913448788703</v>
      </c>
      <c r="H58" s="566">
        <f>2022!BY46</f>
        <v>2.4403669724770642</v>
      </c>
      <c r="I58" s="566">
        <f>2022!BZ46</f>
        <v>2.9561472200469852</v>
      </c>
      <c r="J58" s="531">
        <f t="shared" si="1435"/>
        <v>6.6225165562913908</v>
      </c>
      <c r="K58" s="568">
        <f>2022!CG46</f>
        <v>10</v>
      </c>
      <c r="L58" s="568">
        <f>2022!CJ46</f>
        <v>0</v>
      </c>
      <c r="M58" s="568">
        <f>2022!CM46</f>
        <v>0</v>
      </c>
      <c r="N58" s="568">
        <f t="shared" si="1436"/>
        <v>10</v>
      </c>
      <c r="O58" s="568">
        <f>2022!CO46</f>
        <v>0</v>
      </c>
      <c r="Q58" s="568">
        <f t="shared" si="1437"/>
        <v>10</v>
      </c>
    </row>
    <row r="59" ht="115.5" customHeight="1">
      <c r="A59" s="561">
        <v>36</v>
      </c>
      <c r="B59" s="72" t="s">
        <v>301</v>
      </c>
      <c r="C59" s="566">
        <f>2022!B47</f>
        <v>115.09999999999999</v>
      </c>
      <c r="D59" s="567">
        <f>2022!BU47</f>
        <v>488.72012329101563</v>
      </c>
      <c r="E59" s="567">
        <f>2022!BV47</f>
        <v>499</v>
      </c>
      <c r="F59" s="567">
        <f>2022!BW47</f>
        <v>483</v>
      </c>
      <c r="G59" s="566">
        <f>2022!BX47</f>
        <v>4.0726676940917965</v>
      </c>
      <c r="H59" s="566">
        <f>2022!BY47</f>
        <v>4.1583333333333332</v>
      </c>
      <c r="I59" s="566">
        <f>2022!BZ47</f>
        <v>4.1963509991311909</v>
      </c>
      <c r="J59" s="531">
        <f t="shared" si="1435"/>
        <v>7.8674948240165632</v>
      </c>
      <c r="K59" s="568">
        <f>2022!CG47</f>
        <v>38</v>
      </c>
      <c r="L59" s="568">
        <f>2022!CJ47</f>
        <v>0</v>
      </c>
      <c r="M59" s="568">
        <f>2022!CM47</f>
        <v>0</v>
      </c>
      <c r="N59" s="568">
        <f t="shared" si="1436"/>
        <v>38</v>
      </c>
      <c r="O59" s="568">
        <f>2022!CO47</f>
        <v>0</v>
      </c>
      <c r="Q59" s="568">
        <f t="shared" si="1437"/>
        <v>38</v>
      </c>
    </row>
    <row r="60" ht="48.75" customHeight="1">
      <c r="A60" s="561">
        <v>37</v>
      </c>
      <c r="B60" s="582" t="s">
        <v>72</v>
      </c>
      <c r="C60" s="566">
        <f>2022!B48</f>
        <v>120.515</v>
      </c>
      <c r="D60" s="567">
        <f>2022!BU48</f>
        <v>184.20225524902344</v>
      </c>
      <c r="E60" s="567">
        <f>2022!BV48</f>
        <v>188</v>
      </c>
      <c r="F60" s="567">
        <f>2022!BW48</f>
        <v>185</v>
      </c>
      <c r="G60" s="566">
        <f>2022!BX48</f>
        <v>1.5284591642693512</v>
      </c>
      <c r="H60" s="566">
        <f>2022!BY48</f>
        <v>1.5599717956447847</v>
      </c>
      <c r="I60" s="566">
        <f>2022!BZ48</f>
        <v>1.5350786209185578</v>
      </c>
      <c r="J60" s="531">
        <f t="shared" si="1435"/>
        <v>4.8648648648648649</v>
      </c>
      <c r="K60" s="568">
        <f>2022!CG48</f>
        <v>9</v>
      </c>
      <c r="L60" s="568">
        <f>2022!CJ48</f>
        <v>0</v>
      </c>
      <c r="M60" s="568">
        <f>2022!CM48</f>
        <v>0</v>
      </c>
      <c r="N60" s="568">
        <f t="shared" si="1436"/>
        <v>9</v>
      </c>
      <c r="O60" s="568">
        <f>2022!CO48</f>
        <v>0</v>
      </c>
      <c r="Q60" s="568">
        <f t="shared" si="1437"/>
        <v>9</v>
      </c>
    </row>
    <row r="61" ht="46.5" customHeight="1">
      <c r="A61" s="562">
        <v>38</v>
      </c>
      <c r="B61" s="582" t="s">
        <v>302</v>
      </c>
      <c r="C61" s="566">
        <f>2022!B49</f>
        <v>214.80000000000001</v>
      </c>
      <c r="D61" s="567">
        <f>2022!BU49</f>
        <v>225.95207214355469</v>
      </c>
      <c r="E61" s="567">
        <f>2022!BV49</f>
        <v>327</v>
      </c>
      <c r="F61" s="567">
        <f>2022!BW49</f>
        <v>246</v>
      </c>
      <c r="G61" s="566">
        <f>2022!BX49</f>
        <v>1.0228703611539014</v>
      </c>
      <c r="H61" s="566">
        <f>2022!BY49</f>
        <v>1.5534441805225654</v>
      </c>
      <c r="I61" s="566">
        <f>2022!BZ49</f>
        <v>1.1452513966480447</v>
      </c>
      <c r="J61" s="531">
        <f t="shared" si="1435"/>
        <v>2.8455284552845526</v>
      </c>
      <c r="K61" s="568">
        <f>2022!CG49</f>
        <v>7</v>
      </c>
      <c r="L61" s="568">
        <f>2022!CJ49</f>
        <v>0</v>
      </c>
      <c r="M61" s="568">
        <f>2022!CM49</f>
        <v>0</v>
      </c>
      <c r="N61" s="568">
        <f t="shared" si="1436"/>
        <v>7</v>
      </c>
      <c r="O61" s="568">
        <f>2022!CO49</f>
        <v>0</v>
      </c>
      <c r="Q61" s="568">
        <f t="shared" si="1437"/>
        <v>7</v>
      </c>
    </row>
    <row r="62" ht="15">
      <c r="A62" s="561"/>
      <c r="B62" s="122" t="s">
        <v>83</v>
      </c>
      <c r="C62" s="571"/>
      <c r="D62" s="570"/>
      <c r="E62" s="570"/>
      <c r="F62" s="570"/>
      <c r="G62" s="571"/>
      <c r="H62" s="571"/>
      <c r="I62" s="571"/>
      <c r="J62" s="531"/>
      <c r="K62" s="581"/>
      <c r="L62" s="581"/>
      <c r="M62" s="581"/>
      <c r="N62" s="568">
        <f t="shared" si="1436"/>
        <v>0</v>
      </c>
      <c r="O62" s="581"/>
      <c r="Q62" s="568">
        <f t="shared" si="1437"/>
        <v>0</v>
      </c>
    </row>
    <row r="63" ht="60">
      <c r="A63" s="561">
        <v>39</v>
      </c>
      <c r="B63" s="582" t="s">
        <v>303</v>
      </c>
      <c r="C63" s="587">
        <f>2022!B51</f>
        <v>299.10000000000002</v>
      </c>
      <c r="D63" s="567">
        <f>2022!BU51</f>
        <v>191.49696350097656</v>
      </c>
      <c r="E63" s="567">
        <f>2022!BV51</f>
        <v>212</v>
      </c>
      <c r="F63" s="567">
        <f>2022!BW51</f>
        <v>304</v>
      </c>
      <c r="G63" s="566">
        <f>2022!BX51</f>
        <v>0.64045807190962056</v>
      </c>
      <c r="H63" s="566">
        <f>2022!BY51</f>
        <v>0.70887128925847365</v>
      </c>
      <c r="I63" s="566">
        <f>2022!BZ51</f>
        <v>1.0163824807756603</v>
      </c>
      <c r="J63" s="531">
        <f t="shared" si="1435"/>
        <v>4.9342105263157894</v>
      </c>
      <c r="K63" s="568">
        <f>2022!CG51</f>
        <v>15</v>
      </c>
      <c r="L63" s="568">
        <f>2022!CJ51</f>
        <v>0</v>
      </c>
      <c r="M63" s="568">
        <f>2022!CM51</f>
        <v>0</v>
      </c>
      <c r="N63" s="568">
        <f t="shared" si="1436"/>
        <v>15</v>
      </c>
      <c r="O63" s="568">
        <f>2022!CO51</f>
        <v>0</v>
      </c>
      <c r="Q63" s="568">
        <f t="shared" si="1437"/>
        <v>15</v>
      </c>
    </row>
    <row r="64" ht="30">
      <c r="A64" s="561">
        <v>40</v>
      </c>
      <c r="B64" s="582" t="s">
        <v>87</v>
      </c>
      <c r="C64" s="566">
        <f>2022!B52</f>
        <v>1577</v>
      </c>
      <c r="D64" s="567">
        <f>2022!BU52</f>
        <v>868.6810302734375</v>
      </c>
      <c r="E64" s="567">
        <f>2022!BV52</f>
        <v>974</v>
      </c>
      <c r="F64" s="567">
        <f>2022!BW52</f>
        <v>365</v>
      </c>
      <c r="G64" s="566">
        <f>2022!BX52</f>
        <v>0.55085451619989811</v>
      </c>
      <c r="H64" s="566">
        <f>2022!BY52</f>
        <v>0.61764016949905631</v>
      </c>
      <c r="I64" s="566">
        <f>2022!BZ52</f>
        <v>0.23145212428662015</v>
      </c>
      <c r="J64" s="531">
        <f t="shared" si="1435"/>
        <v>2.7397260273972601</v>
      </c>
      <c r="K64" s="568">
        <f>2022!CG52</f>
        <v>10</v>
      </c>
      <c r="L64" s="568">
        <f>2022!CJ52</f>
        <v>1</v>
      </c>
      <c r="M64" s="568">
        <f>2022!CM52</f>
        <v>0</v>
      </c>
      <c r="N64" s="568">
        <f t="shared" si="1436"/>
        <v>6</v>
      </c>
      <c r="O64" s="568">
        <f>2022!CO52</f>
        <v>3</v>
      </c>
      <c r="Q64" s="568">
        <f t="shared" si="1437"/>
        <v>7</v>
      </c>
    </row>
    <row r="65" ht="63">
      <c r="A65" s="561">
        <v>41</v>
      </c>
      <c r="B65" s="582" t="s">
        <v>304</v>
      </c>
      <c r="C65" s="566">
        <f>2022!B53</f>
        <v>585.35000000000002</v>
      </c>
      <c r="D65" s="567">
        <f>2022!BU53</f>
        <v>902.87957763671875</v>
      </c>
      <c r="E65" s="567">
        <f>2022!BV53</f>
        <v>962</v>
      </c>
      <c r="F65" s="567">
        <f>2022!BW53</f>
        <v>913</v>
      </c>
      <c r="G65" s="566">
        <f>2022!BX53</f>
        <v>1.5303303320079169</v>
      </c>
      <c r="H65" s="566">
        <f>2022!BY53</f>
        <v>1.6345533624145838</v>
      </c>
      <c r="I65" s="566">
        <f>2022!BZ53</f>
        <v>1.5597505765781157</v>
      </c>
      <c r="J65" s="531">
        <f t="shared" si="1435"/>
        <v>4.928806133625411</v>
      </c>
      <c r="K65" s="568">
        <f>2022!CG53</f>
        <v>45</v>
      </c>
      <c r="L65" s="568">
        <f>2022!CJ53</f>
        <v>0</v>
      </c>
      <c r="M65" s="568">
        <f>2022!CM53</f>
        <v>0</v>
      </c>
      <c r="N65" s="568">
        <f t="shared" si="1436"/>
        <v>45</v>
      </c>
      <c r="O65" s="568">
        <f>2022!CO53</f>
        <v>0</v>
      </c>
      <c r="Q65" s="568">
        <f t="shared" si="1437"/>
        <v>45</v>
      </c>
    </row>
    <row r="66" ht="47.25">
      <c r="A66" s="561">
        <v>42</v>
      </c>
      <c r="B66" s="572" t="s">
        <v>305</v>
      </c>
      <c r="C66" s="566">
        <f>2022!B54</f>
        <v>399</v>
      </c>
      <c r="D66" s="567">
        <f>2022!BU54</f>
        <v>269.22772216796875</v>
      </c>
      <c r="E66" s="567">
        <f>2022!BV54</f>
        <v>279</v>
      </c>
      <c r="F66" s="567">
        <f>2022!BW54</f>
        <v>368</v>
      </c>
      <c r="G66" s="566">
        <f>2022!BX54</f>
        <v>0.67480693120843627</v>
      </c>
      <c r="H66" s="566">
        <f>2022!BY54</f>
        <v>0.69930069716109344</v>
      </c>
      <c r="I66" s="566">
        <f>2022!BZ54</f>
        <v>0.92230576441102752</v>
      </c>
      <c r="J66" s="531">
        <f t="shared" si="1435"/>
        <v>2.9891304347826089</v>
      </c>
      <c r="K66" s="568">
        <f>2022!CG54</f>
        <v>11</v>
      </c>
      <c r="L66" s="568">
        <f>2022!CJ54</f>
        <v>0</v>
      </c>
      <c r="M66" s="568">
        <f>2022!CM54</f>
        <v>0</v>
      </c>
      <c r="N66" s="568">
        <f t="shared" si="1436"/>
        <v>11</v>
      </c>
      <c r="O66" s="568">
        <f>2022!CO54</f>
        <v>0</v>
      </c>
      <c r="Q66" s="568">
        <f t="shared" si="1437"/>
        <v>11</v>
      </c>
    </row>
    <row r="67" ht="17.25" customHeight="1">
      <c r="A67" s="562">
        <v>43</v>
      </c>
      <c r="B67" s="580" t="s">
        <v>293</v>
      </c>
      <c r="C67" s="566">
        <f>2022!B55</f>
        <v>0</v>
      </c>
      <c r="D67" s="567">
        <f>2022!BU55</f>
        <v>0</v>
      </c>
      <c r="E67" s="567">
        <f>2022!BV55</f>
        <v>0</v>
      </c>
      <c r="F67" s="567">
        <f>2022!BW55</f>
        <v>0</v>
      </c>
      <c r="G67" s="566">
        <f>2022!BX55</f>
        <v>0</v>
      </c>
      <c r="H67" s="566">
        <f>2022!BY55</f>
        <v>0</v>
      </c>
      <c r="I67" s="566">
        <f>2022!BZ55</f>
        <v>0</v>
      </c>
      <c r="J67" s="630">
        <f t="shared" si="1435"/>
        <v>0</v>
      </c>
      <c r="K67" s="568">
        <f>2022!CG55</f>
        <v>0</v>
      </c>
      <c r="L67" s="568">
        <f>2022!CJ55</f>
        <v>0</v>
      </c>
      <c r="M67" s="568">
        <f>2022!CM55</f>
        <v>0</v>
      </c>
      <c r="N67" s="568">
        <f t="shared" si="1436"/>
        <v>0</v>
      </c>
      <c r="O67" s="568">
        <f>2022!CO55</f>
        <v>0</v>
      </c>
      <c r="P67" s="563"/>
      <c r="Q67" s="568">
        <f t="shared" si="1437"/>
        <v>0</v>
      </c>
    </row>
    <row r="68" ht="31.5" customHeight="1">
      <c r="A68" s="561"/>
      <c r="B68" s="122" t="s">
        <v>88</v>
      </c>
      <c r="C68" s="571"/>
      <c r="D68" s="570"/>
      <c r="E68" s="570"/>
      <c r="F68" s="570"/>
      <c r="G68" s="571"/>
      <c r="H68" s="571"/>
      <c r="I68" s="571"/>
      <c r="J68" s="531">
        <f t="shared" si="1435"/>
        <v>0</v>
      </c>
      <c r="K68" s="581"/>
      <c r="L68" s="581"/>
      <c r="M68" s="581"/>
      <c r="N68" s="568">
        <f t="shared" si="1436"/>
        <v>0</v>
      </c>
      <c r="O68" s="581"/>
      <c r="Q68" s="568">
        <f t="shared" si="1437"/>
        <v>0</v>
      </c>
    </row>
    <row r="69" ht="31.5" customHeight="1">
      <c r="A69" s="561">
        <v>44</v>
      </c>
      <c r="B69" s="214" t="s">
        <v>413</v>
      </c>
      <c r="C69" s="566">
        <f>2022!B57</f>
        <v>1064.22</v>
      </c>
      <c r="D69" s="575">
        <f>2022!BU57</f>
        <v>0</v>
      </c>
      <c r="E69" s="575">
        <f>2022!BV57</f>
        <v>76</v>
      </c>
      <c r="F69" s="567">
        <f>2022!BW57</f>
        <v>0</v>
      </c>
      <c r="G69" s="576">
        <f>2022!BX57</f>
        <v>0</v>
      </c>
      <c r="H69" s="576">
        <f>2022!BY57</f>
        <v>9.3979146927672622e-003</v>
      </c>
      <c r="I69" s="566">
        <f>2022!BZ57</f>
        <v>0</v>
      </c>
      <c r="J69" s="531">
        <f t="shared" si="1435"/>
        <v>0</v>
      </c>
      <c r="K69" s="568">
        <f>2022!CG57</f>
        <v>0</v>
      </c>
      <c r="L69" s="568">
        <f>2022!CJ57</f>
        <v>0</v>
      </c>
      <c r="M69" s="568">
        <f>2022!CM57</f>
        <v>0</v>
      </c>
      <c r="N69" s="568">
        <f t="shared" si="1436"/>
        <v>0</v>
      </c>
      <c r="O69" s="568">
        <f>2022!CO57</f>
        <v>0</v>
      </c>
      <c r="Q69" s="568">
        <f t="shared" si="1437"/>
        <v>0</v>
      </c>
    </row>
    <row r="70" ht="31.5" customHeight="1">
      <c r="A70" s="561">
        <v>45</v>
      </c>
      <c r="B70" s="214" t="s">
        <v>414</v>
      </c>
      <c r="C70" s="566">
        <f>2022!B58</f>
        <v>2277.5900000000001</v>
      </c>
      <c r="D70" s="585"/>
      <c r="E70" s="585"/>
      <c r="F70" s="567">
        <f>2022!BW58</f>
        <v>0</v>
      </c>
      <c r="G70" s="586"/>
      <c r="H70" s="586"/>
      <c r="I70" s="566">
        <f>2022!BZ58</f>
        <v>0</v>
      </c>
      <c r="J70" s="531">
        <f t="shared" si="1435"/>
        <v>0</v>
      </c>
      <c r="K70" s="568">
        <f>2022!CG58</f>
        <v>0</v>
      </c>
      <c r="L70" s="568">
        <f>2022!CJ58</f>
        <v>0</v>
      </c>
      <c r="M70" s="568">
        <f>2022!CM58</f>
        <v>0</v>
      </c>
      <c r="N70" s="568">
        <f t="shared" si="1436"/>
        <v>0</v>
      </c>
      <c r="O70" s="568">
        <f>2022!CO58</f>
        <v>0</v>
      </c>
      <c r="Q70" s="568">
        <f t="shared" si="1437"/>
        <v>0</v>
      </c>
    </row>
    <row r="71" ht="31.5">
      <c r="A71" s="561">
        <v>46</v>
      </c>
      <c r="B71" s="154" t="s">
        <v>415</v>
      </c>
      <c r="C71" s="587">
        <f>2022!B59</f>
        <v>6270.6800000000003</v>
      </c>
      <c r="D71" s="577"/>
      <c r="E71" s="577"/>
      <c r="F71" s="567">
        <f>2022!BW59</f>
        <v>899</v>
      </c>
      <c r="G71" s="578"/>
      <c r="H71" s="578"/>
      <c r="I71" s="566">
        <f>2022!BZ59</f>
        <v>0.14336563179750839</v>
      </c>
      <c r="J71" s="531">
        <f t="shared" si="1435"/>
        <v>2.2246941045606228</v>
      </c>
      <c r="K71" s="568">
        <f>2022!CG59</f>
        <v>20</v>
      </c>
      <c r="L71" s="568">
        <f>2022!CJ59</f>
        <v>0</v>
      </c>
      <c r="M71" s="568">
        <f>2022!CM59</f>
        <v>0</v>
      </c>
      <c r="N71" s="568">
        <f t="shared" si="1436"/>
        <v>14</v>
      </c>
      <c r="O71" s="568">
        <f>2022!CO59</f>
        <v>6</v>
      </c>
      <c r="Q71" s="568">
        <f t="shared" si="1437"/>
        <v>14</v>
      </c>
    </row>
    <row r="72" ht="51" customHeight="1">
      <c r="A72" s="561">
        <v>47</v>
      </c>
      <c r="B72" s="582" t="s">
        <v>89</v>
      </c>
      <c r="C72" s="566">
        <f>2022!B60</f>
        <v>644</v>
      </c>
      <c r="D72" s="567">
        <f>2022!BU60</f>
        <v>0</v>
      </c>
      <c r="E72" s="567">
        <f>2022!BV60</f>
        <v>0</v>
      </c>
      <c r="F72" s="567">
        <f>2022!BW60</f>
        <v>0</v>
      </c>
      <c r="G72" s="566">
        <f>2022!BX60</f>
        <v>0</v>
      </c>
      <c r="H72" s="566">
        <f>2022!BY60</f>
        <v>0</v>
      </c>
      <c r="I72" s="566">
        <f>2022!BZ60</f>
        <v>0</v>
      </c>
      <c r="J72" s="531">
        <f t="shared" si="1435"/>
        <v>0</v>
      </c>
      <c r="K72" s="568">
        <f>2022!CG60</f>
        <v>0</v>
      </c>
      <c r="L72" s="568">
        <f>2022!CJ60</f>
        <v>0</v>
      </c>
      <c r="M72" s="568">
        <f>2022!CM60</f>
        <v>0</v>
      </c>
      <c r="N72" s="568">
        <f t="shared" si="1436"/>
        <v>0</v>
      </c>
      <c r="O72" s="568">
        <f>2022!CO60</f>
        <v>0</v>
      </c>
      <c r="Q72" s="568">
        <f t="shared" si="1437"/>
        <v>0</v>
      </c>
    </row>
    <row r="73" ht="47.25" customHeight="1">
      <c r="A73" s="561">
        <v>48</v>
      </c>
      <c r="B73" s="152" t="s">
        <v>416</v>
      </c>
      <c r="C73" s="566">
        <f>2022!B61</f>
        <v>21.48</v>
      </c>
      <c r="D73" s="575">
        <f>2022!BU61</f>
        <v>0</v>
      </c>
      <c r="E73" s="575">
        <f>2022!BV61</f>
        <v>0</v>
      </c>
      <c r="F73" s="567">
        <f>2022!BW61</f>
        <v>0</v>
      </c>
      <c r="G73" s="576">
        <f>2022!BX61</f>
        <v>0</v>
      </c>
      <c r="H73" s="576">
        <f>2022!BY61</f>
        <v>0</v>
      </c>
      <c r="I73" s="566">
        <f>2022!BZ61</f>
        <v>0</v>
      </c>
      <c r="J73" s="531">
        <f t="shared" si="1435"/>
        <v>0</v>
      </c>
      <c r="K73" s="568">
        <f>2022!CG61</f>
        <v>0</v>
      </c>
      <c r="L73" s="568">
        <f>2022!CJ61</f>
        <v>0</v>
      </c>
      <c r="M73" s="568">
        <f>2022!CM61</f>
        <v>0</v>
      </c>
      <c r="N73" s="568">
        <f t="shared" si="1436"/>
        <v>0</v>
      </c>
      <c r="O73" s="568">
        <f>2022!CO61</f>
        <v>0</v>
      </c>
      <c r="Q73" s="568">
        <f t="shared" si="1437"/>
        <v>0</v>
      </c>
    </row>
    <row r="74" ht="47.25" customHeight="1">
      <c r="A74" s="561">
        <v>49</v>
      </c>
      <c r="B74" s="152" t="s">
        <v>417</v>
      </c>
      <c r="C74" s="566">
        <f>2022!B62</f>
        <v>75.909999999999997</v>
      </c>
      <c r="D74" s="585"/>
      <c r="E74" s="585"/>
      <c r="F74" s="567">
        <f>2022!BW62</f>
        <v>0</v>
      </c>
      <c r="G74" s="586"/>
      <c r="H74" s="586"/>
      <c r="I74" s="566">
        <f>2022!BZ62</f>
        <v>0</v>
      </c>
      <c r="J74" s="531">
        <f t="shared" si="1435"/>
        <v>0</v>
      </c>
      <c r="K74" s="568">
        <f>2022!CG62</f>
        <v>0</v>
      </c>
      <c r="L74" s="568">
        <f>2022!CJ62</f>
        <v>0</v>
      </c>
      <c r="M74" s="568">
        <f>2022!CM62</f>
        <v>0</v>
      </c>
      <c r="N74" s="568">
        <f t="shared" si="1436"/>
        <v>0</v>
      </c>
      <c r="O74" s="568">
        <f>2022!CO62</f>
        <v>0</v>
      </c>
      <c r="Q74" s="568">
        <f t="shared" si="1437"/>
        <v>0</v>
      </c>
    </row>
    <row r="75" ht="47.25" customHeight="1">
      <c r="A75" s="561">
        <v>50</v>
      </c>
      <c r="B75" s="152" t="s">
        <v>418</v>
      </c>
      <c r="C75" s="566">
        <f>2022!B63</f>
        <v>40.039999999999999</v>
      </c>
      <c r="D75" s="585"/>
      <c r="E75" s="585"/>
      <c r="F75" s="567">
        <f>2022!BW63</f>
        <v>0</v>
      </c>
      <c r="G75" s="586"/>
      <c r="H75" s="586"/>
      <c r="I75" s="566">
        <f>2022!BZ63</f>
        <v>0</v>
      </c>
      <c r="J75" s="531">
        <f t="shared" si="1435"/>
        <v>0</v>
      </c>
      <c r="K75" s="568">
        <f>2022!CG63</f>
        <v>0</v>
      </c>
      <c r="L75" s="568">
        <f>2022!CJ63</f>
        <v>0</v>
      </c>
      <c r="M75" s="568">
        <f>2022!CM63</f>
        <v>0</v>
      </c>
      <c r="N75" s="568">
        <f t="shared" si="1436"/>
        <v>0</v>
      </c>
      <c r="O75" s="568">
        <f>2022!CO63</f>
        <v>0</v>
      </c>
      <c r="Q75" s="568">
        <f t="shared" si="1437"/>
        <v>0</v>
      </c>
    </row>
    <row r="76" ht="47.25" customHeight="1">
      <c r="A76" s="561">
        <v>51</v>
      </c>
      <c r="B76" s="152" t="s">
        <v>419</v>
      </c>
      <c r="C76" s="566">
        <f>2022!B64</f>
        <v>15.119999999999999</v>
      </c>
      <c r="D76" s="585"/>
      <c r="E76" s="585"/>
      <c r="F76" s="567">
        <f>2022!BW64</f>
        <v>0</v>
      </c>
      <c r="G76" s="586"/>
      <c r="H76" s="586"/>
      <c r="I76" s="566">
        <f>2022!BZ64</f>
        <v>0</v>
      </c>
      <c r="J76" s="531">
        <f t="shared" si="1435"/>
        <v>0</v>
      </c>
      <c r="K76" s="568">
        <f>2022!CG64</f>
        <v>0</v>
      </c>
      <c r="L76" s="568">
        <f>2022!CJ64</f>
        <v>0</v>
      </c>
      <c r="M76" s="568">
        <f>2022!CM64</f>
        <v>0</v>
      </c>
      <c r="N76" s="568">
        <f t="shared" si="1436"/>
        <v>0</v>
      </c>
      <c r="O76" s="568">
        <f>2022!CO64</f>
        <v>0</v>
      </c>
      <c r="Q76" s="568">
        <f t="shared" si="1437"/>
        <v>0</v>
      </c>
    </row>
    <row r="77" ht="47.25" customHeight="1">
      <c r="A77" s="561">
        <v>52</v>
      </c>
      <c r="B77" s="152" t="s">
        <v>420</v>
      </c>
      <c r="C77" s="566">
        <f>2022!B65</f>
        <v>38.659999999999997</v>
      </c>
      <c r="D77" s="585"/>
      <c r="E77" s="585"/>
      <c r="F77" s="567">
        <f>2022!BW65</f>
        <v>0</v>
      </c>
      <c r="G77" s="586"/>
      <c r="H77" s="586"/>
      <c r="I77" s="566">
        <f>2022!BZ65</f>
        <v>0</v>
      </c>
      <c r="J77" s="531">
        <f t="shared" si="1435"/>
        <v>0</v>
      </c>
      <c r="K77" s="568">
        <f>2022!CG65</f>
        <v>0</v>
      </c>
      <c r="L77" s="568">
        <f>2022!CJ65</f>
        <v>0</v>
      </c>
      <c r="M77" s="568">
        <f>2022!CM65</f>
        <v>0</v>
      </c>
      <c r="N77" s="568">
        <f t="shared" si="1436"/>
        <v>0</v>
      </c>
      <c r="O77" s="568">
        <f>2022!CO65</f>
        <v>0</v>
      </c>
      <c r="Q77" s="568">
        <f t="shared" si="1437"/>
        <v>0</v>
      </c>
    </row>
    <row r="78" ht="47.25" customHeight="1">
      <c r="A78" s="561">
        <v>53</v>
      </c>
      <c r="B78" s="152" t="s">
        <v>421</v>
      </c>
      <c r="C78" s="566">
        <f>2022!B66</f>
        <v>19.219999999999999</v>
      </c>
      <c r="D78" s="585"/>
      <c r="E78" s="585"/>
      <c r="F78" s="567">
        <f>2022!BW66</f>
        <v>0</v>
      </c>
      <c r="G78" s="586"/>
      <c r="H78" s="586"/>
      <c r="I78" s="566">
        <f>2022!BZ66</f>
        <v>0</v>
      </c>
      <c r="J78" s="531">
        <f t="shared" si="1435"/>
        <v>0</v>
      </c>
      <c r="K78" s="568">
        <f>2022!CG66</f>
        <v>0</v>
      </c>
      <c r="L78" s="568">
        <f>2022!CJ66</f>
        <v>0</v>
      </c>
      <c r="M78" s="568">
        <f>2022!CM66</f>
        <v>0</v>
      </c>
      <c r="N78" s="568">
        <f t="shared" si="1436"/>
        <v>0</v>
      </c>
      <c r="O78" s="568">
        <f>2022!CO66</f>
        <v>0</v>
      </c>
      <c r="Q78" s="568">
        <f t="shared" si="1437"/>
        <v>0</v>
      </c>
    </row>
    <row r="79" ht="63.75" customHeight="1">
      <c r="A79" s="561">
        <v>54</v>
      </c>
      <c r="B79" s="152" t="s">
        <v>422</v>
      </c>
      <c r="C79" s="566">
        <f>2022!B67</f>
        <v>64.239999999999995</v>
      </c>
      <c r="D79" s="585"/>
      <c r="E79" s="585"/>
      <c r="F79" s="567">
        <f>2022!BW67</f>
        <v>0</v>
      </c>
      <c r="G79" s="586"/>
      <c r="H79" s="586"/>
      <c r="I79" s="566">
        <f>2022!BZ67</f>
        <v>0</v>
      </c>
      <c r="J79" s="531">
        <f t="shared" si="1435"/>
        <v>0</v>
      </c>
      <c r="K79" s="568">
        <f>2022!CG67</f>
        <v>0</v>
      </c>
      <c r="L79" s="568">
        <f>2022!CJ67</f>
        <v>0</v>
      </c>
      <c r="M79" s="568">
        <f>2022!CM67</f>
        <v>0</v>
      </c>
      <c r="N79" s="568">
        <f t="shared" si="1436"/>
        <v>0</v>
      </c>
      <c r="O79" s="568">
        <f>2022!CO67</f>
        <v>0</v>
      </c>
      <c r="Q79" s="568">
        <f t="shared" si="1437"/>
        <v>0</v>
      </c>
    </row>
    <row r="80" ht="47.25" customHeight="1">
      <c r="A80" s="561">
        <v>55</v>
      </c>
      <c r="B80" s="152" t="s">
        <v>423</v>
      </c>
      <c r="C80" s="566">
        <f>2022!B68</f>
        <v>100.11</v>
      </c>
      <c r="D80" s="585"/>
      <c r="E80" s="585"/>
      <c r="F80" s="567">
        <f>2022!BW68</f>
        <v>0</v>
      </c>
      <c r="G80" s="586"/>
      <c r="H80" s="586"/>
      <c r="I80" s="566">
        <f>2022!BZ68</f>
        <v>0</v>
      </c>
      <c r="J80" s="531">
        <f t="shared" si="1435"/>
        <v>0</v>
      </c>
      <c r="K80" s="568">
        <f>2022!CG68</f>
        <v>0</v>
      </c>
      <c r="L80" s="568">
        <f>2022!CJ68</f>
        <v>0</v>
      </c>
      <c r="M80" s="568">
        <f>2022!CM68</f>
        <v>0</v>
      </c>
      <c r="N80" s="568">
        <f t="shared" si="1436"/>
        <v>0</v>
      </c>
      <c r="O80" s="568">
        <f>2022!CO68</f>
        <v>0</v>
      </c>
      <c r="Q80" s="568">
        <f t="shared" si="1437"/>
        <v>0</v>
      </c>
    </row>
    <row r="81" ht="47.25" customHeight="1">
      <c r="A81" s="561">
        <v>56</v>
      </c>
      <c r="B81" s="152" t="s">
        <v>424</v>
      </c>
      <c r="C81" s="566">
        <f>2022!B69</f>
        <v>100.23</v>
      </c>
      <c r="D81" s="585"/>
      <c r="E81" s="585"/>
      <c r="F81" s="567">
        <f>2022!BW69</f>
        <v>0</v>
      </c>
      <c r="G81" s="586"/>
      <c r="H81" s="586"/>
      <c r="I81" s="566">
        <f>2022!BZ69</f>
        <v>0</v>
      </c>
      <c r="J81" s="531">
        <f t="shared" ref="J81:J101" si="1438">IF(K81&gt;0,K81/F81*100,0)</f>
        <v>0</v>
      </c>
      <c r="K81" s="568">
        <f>2022!CG69</f>
        <v>0</v>
      </c>
      <c r="L81" s="568">
        <f>2022!CJ69</f>
        <v>0</v>
      </c>
      <c r="M81" s="568">
        <f>2022!CM69</f>
        <v>0</v>
      </c>
      <c r="N81" s="568">
        <f t="shared" ref="N81:N101" si="1439">K81-L81-M81-O81</f>
        <v>0</v>
      </c>
      <c r="O81" s="568">
        <f>2022!CO69</f>
        <v>0</v>
      </c>
      <c r="Q81" s="568">
        <f t="shared" ref="Q81:Q125" si="1440">K81-M81-O81</f>
        <v>0</v>
      </c>
    </row>
    <row r="82" ht="64.5" customHeight="1">
      <c r="A82" s="561">
        <v>57</v>
      </c>
      <c r="B82" s="152" t="s">
        <v>425</v>
      </c>
      <c r="C82" s="566">
        <f>2022!B70</f>
        <v>285.87</v>
      </c>
      <c r="D82" s="585"/>
      <c r="E82" s="585"/>
      <c r="F82" s="567">
        <f>2022!BW70</f>
        <v>0</v>
      </c>
      <c r="G82" s="586"/>
      <c r="H82" s="586"/>
      <c r="I82" s="566">
        <f>2022!BZ70</f>
        <v>0</v>
      </c>
      <c r="J82" s="531">
        <f t="shared" si="1438"/>
        <v>0</v>
      </c>
      <c r="K82" s="568">
        <f>2022!CG70</f>
        <v>0</v>
      </c>
      <c r="L82" s="568">
        <f>2022!CJ70</f>
        <v>0</v>
      </c>
      <c r="M82" s="568">
        <f>2022!CM70</f>
        <v>0</v>
      </c>
      <c r="N82" s="568">
        <f t="shared" si="1439"/>
        <v>0</v>
      </c>
      <c r="O82" s="568">
        <f>2022!CO70</f>
        <v>0</v>
      </c>
      <c r="Q82" s="568">
        <f t="shared" si="1440"/>
        <v>0</v>
      </c>
    </row>
    <row r="83" ht="63.75" customHeight="1">
      <c r="A83" s="561">
        <v>58</v>
      </c>
      <c r="B83" s="152" t="s">
        <v>426</v>
      </c>
      <c r="C83" s="566">
        <f>2022!B71</f>
        <v>75.650000000000006</v>
      </c>
      <c r="D83" s="585"/>
      <c r="E83" s="585"/>
      <c r="F83" s="567">
        <f>2022!BW71</f>
        <v>0</v>
      </c>
      <c r="G83" s="586"/>
      <c r="H83" s="586"/>
      <c r="I83" s="566">
        <f>2022!BZ71</f>
        <v>0</v>
      </c>
      <c r="J83" s="531">
        <f t="shared" si="1438"/>
        <v>0</v>
      </c>
      <c r="K83" s="568">
        <f>2022!CG71</f>
        <v>0</v>
      </c>
      <c r="L83" s="568">
        <f>2022!CJ71</f>
        <v>0</v>
      </c>
      <c r="M83" s="568">
        <f>2022!CM71</f>
        <v>0</v>
      </c>
      <c r="N83" s="568">
        <f t="shared" si="1439"/>
        <v>0</v>
      </c>
      <c r="O83" s="568">
        <f>2022!CO71</f>
        <v>0</v>
      </c>
      <c r="Q83" s="568">
        <f t="shared" si="1440"/>
        <v>0</v>
      </c>
    </row>
    <row r="84" ht="47.25" customHeight="1">
      <c r="A84" s="561">
        <v>59</v>
      </c>
      <c r="B84" s="152" t="s">
        <v>427</v>
      </c>
      <c r="C84" s="566">
        <f>2022!B72</f>
        <v>35.140000000000001</v>
      </c>
      <c r="D84" s="585"/>
      <c r="E84" s="585"/>
      <c r="F84" s="567">
        <f>2022!BW72</f>
        <v>0</v>
      </c>
      <c r="G84" s="586"/>
      <c r="H84" s="586"/>
      <c r="I84" s="566">
        <f>2022!BZ72</f>
        <v>0</v>
      </c>
      <c r="J84" s="531">
        <f t="shared" si="1438"/>
        <v>0</v>
      </c>
      <c r="K84" s="568">
        <f>2022!CG72</f>
        <v>0</v>
      </c>
      <c r="L84" s="568">
        <f>2022!CJ72</f>
        <v>0</v>
      </c>
      <c r="M84" s="568">
        <f>2022!CM72</f>
        <v>0</v>
      </c>
      <c r="N84" s="568">
        <f t="shared" si="1439"/>
        <v>0</v>
      </c>
      <c r="O84" s="568">
        <f>2022!CO72</f>
        <v>0</v>
      </c>
      <c r="Q84" s="568">
        <f t="shared" si="1440"/>
        <v>0</v>
      </c>
    </row>
    <row r="85" ht="47.25" customHeight="1">
      <c r="A85" s="561">
        <v>60</v>
      </c>
      <c r="B85" s="152" t="s">
        <v>428</v>
      </c>
      <c r="C85" s="566">
        <f>2022!B73</f>
        <v>9.9299999999999997</v>
      </c>
      <c r="D85" s="585"/>
      <c r="E85" s="585"/>
      <c r="F85" s="567">
        <f>2022!BW73</f>
        <v>0</v>
      </c>
      <c r="G85" s="586"/>
      <c r="H85" s="586"/>
      <c r="I85" s="566">
        <f>2022!BZ73</f>
        <v>0</v>
      </c>
      <c r="J85" s="531">
        <f t="shared" si="1438"/>
        <v>0</v>
      </c>
      <c r="K85" s="568">
        <f>2022!CG73</f>
        <v>0</v>
      </c>
      <c r="L85" s="568">
        <f>2022!CJ73</f>
        <v>0</v>
      </c>
      <c r="M85" s="568">
        <f>2022!CM73</f>
        <v>0</v>
      </c>
      <c r="N85" s="568">
        <f t="shared" si="1439"/>
        <v>0</v>
      </c>
      <c r="O85" s="568">
        <f>2022!CO73</f>
        <v>0</v>
      </c>
      <c r="Q85" s="568">
        <f t="shared" si="1440"/>
        <v>0</v>
      </c>
    </row>
    <row r="86" ht="67.5" customHeight="1">
      <c r="A86" s="561">
        <v>61</v>
      </c>
      <c r="B86" s="152" t="s">
        <v>429</v>
      </c>
      <c r="C86" s="566">
        <f>2022!B74</f>
        <v>891.48000000000002</v>
      </c>
      <c r="D86" s="577"/>
      <c r="E86" s="577"/>
      <c r="F86" s="567">
        <f>2022!BW74</f>
        <v>0</v>
      </c>
      <c r="G86" s="578"/>
      <c r="H86" s="578"/>
      <c r="I86" s="566">
        <f>2022!BZ74</f>
        <v>0</v>
      </c>
      <c r="J86" s="531">
        <f t="shared" si="1438"/>
        <v>0</v>
      </c>
      <c r="K86" s="568">
        <f>2022!CG74</f>
        <v>0</v>
      </c>
      <c r="L86" s="568">
        <f>2022!CJ74</f>
        <v>0</v>
      </c>
      <c r="M86" s="568">
        <f>2022!CM74</f>
        <v>0</v>
      </c>
      <c r="N86" s="568">
        <f t="shared" si="1439"/>
        <v>0</v>
      </c>
      <c r="O86" s="568">
        <f>2022!CO74</f>
        <v>0</v>
      </c>
      <c r="Q86" s="568">
        <f t="shared" si="1440"/>
        <v>0</v>
      </c>
    </row>
    <row r="87" ht="63">
      <c r="A87" s="561">
        <v>62</v>
      </c>
      <c r="B87" s="582" t="s">
        <v>90</v>
      </c>
      <c r="C87" s="587">
        <f>2022!B75</f>
        <v>1406</v>
      </c>
      <c r="D87" s="567">
        <f>2022!BU75</f>
        <v>0</v>
      </c>
      <c r="E87" s="567">
        <f>2022!BV75</f>
        <v>0</v>
      </c>
      <c r="F87" s="567">
        <f>2022!BW75</f>
        <v>0</v>
      </c>
      <c r="G87" s="566">
        <f>2022!BX75</f>
        <v>0</v>
      </c>
      <c r="H87" s="566">
        <f>2022!BY75</f>
        <v>0</v>
      </c>
      <c r="I87" s="566">
        <f>2022!BZ75</f>
        <v>0</v>
      </c>
      <c r="J87" s="531">
        <f t="shared" si="1438"/>
        <v>0</v>
      </c>
      <c r="K87" s="568">
        <f>2022!CG75</f>
        <v>0</v>
      </c>
      <c r="L87" s="568">
        <f>2022!CJ75</f>
        <v>0</v>
      </c>
      <c r="M87" s="568">
        <f>2022!CM75</f>
        <v>0</v>
      </c>
      <c r="N87" s="568">
        <f t="shared" si="1439"/>
        <v>0</v>
      </c>
      <c r="O87" s="568">
        <f>2022!CO75</f>
        <v>0</v>
      </c>
      <c r="Q87" s="568">
        <f t="shared" si="1440"/>
        <v>0</v>
      </c>
    </row>
    <row r="88" ht="31.5">
      <c r="A88" s="561">
        <v>63</v>
      </c>
      <c r="B88" s="588" t="s">
        <v>293</v>
      </c>
      <c r="C88" s="587">
        <f>2022!B76</f>
        <v>0</v>
      </c>
      <c r="D88" s="567">
        <f>2022!BU76</f>
        <v>0</v>
      </c>
      <c r="E88" s="567">
        <f>2022!BV76</f>
        <v>0</v>
      </c>
      <c r="F88" s="567">
        <f>2022!BW76</f>
        <v>0</v>
      </c>
      <c r="G88" s="566">
        <f>2022!BX76</f>
        <v>0</v>
      </c>
      <c r="H88" s="566">
        <f>2022!BY76</f>
        <v>0</v>
      </c>
      <c r="I88" s="566">
        <f>2022!BZ76</f>
        <v>0</v>
      </c>
      <c r="J88" s="531">
        <f t="shared" si="1438"/>
        <v>0</v>
      </c>
      <c r="K88" s="568">
        <f>2022!CG76</f>
        <v>0</v>
      </c>
      <c r="L88" s="568">
        <f>2022!CJ76</f>
        <v>0</v>
      </c>
      <c r="M88" s="568">
        <f>2022!CM76</f>
        <v>0</v>
      </c>
      <c r="N88" s="568">
        <f t="shared" si="1439"/>
        <v>0</v>
      </c>
      <c r="O88" s="568">
        <f>2022!CO76</f>
        <v>0</v>
      </c>
      <c r="Q88" s="568">
        <f t="shared" si="1440"/>
        <v>0</v>
      </c>
    </row>
    <row r="89" ht="31.5">
      <c r="A89" s="561">
        <v>64</v>
      </c>
      <c r="B89" s="588" t="s">
        <v>293</v>
      </c>
      <c r="C89" s="587">
        <f>2022!B77</f>
        <v>0</v>
      </c>
      <c r="D89" s="567">
        <f>2022!BU77</f>
        <v>0</v>
      </c>
      <c r="E89" s="567">
        <f>2022!BV77</f>
        <v>0</v>
      </c>
      <c r="F89" s="567">
        <f>2022!BW77</f>
        <v>0</v>
      </c>
      <c r="G89" s="566">
        <f>2022!BX77</f>
        <v>0</v>
      </c>
      <c r="H89" s="566">
        <f>2022!BY77</f>
        <v>0</v>
      </c>
      <c r="I89" s="566">
        <f>2022!BZ77</f>
        <v>0</v>
      </c>
      <c r="J89" s="531">
        <f t="shared" si="1438"/>
        <v>0</v>
      </c>
      <c r="K89" s="568">
        <f>2022!CG77</f>
        <v>0</v>
      </c>
      <c r="L89" s="568">
        <f>2022!CJ77</f>
        <v>0</v>
      </c>
      <c r="M89" s="568">
        <f>2022!CM77</f>
        <v>0</v>
      </c>
      <c r="N89" s="568">
        <f t="shared" si="1439"/>
        <v>0</v>
      </c>
      <c r="O89" s="568">
        <f>2022!CO77</f>
        <v>0</v>
      </c>
      <c r="Q89" s="568">
        <f t="shared" si="1440"/>
        <v>0</v>
      </c>
    </row>
    <row r="90" ht="31.5">
      <c r="A90" s="561">
        <v>65</v>
      </c>
      <c r="B90" s="588" t="s">
        <v>293</v>
      </c>
      <c r="C90" s="587">
        <f>2022!B78</f>
        <v>0</v>
      </c>
      <c r="D90" s="567">
        <f>2022!BU78</f>
        <v>0</v>
      </c>
      <c r="E90" s="567">
        <f>2022!BV78</f>
        <v>0</v>
      </c>
      <c r="F90" s="567">
        <f>2022!BW78</f>
        <v>0</v>
      </c>
      <c r="G90" s="566">
        <f>2022!BX78</f>
        <v>0</v>
      </c>
      <c r="H90" s="566">
        <f>2022!BY78</f>
        <v>0</v>
      </c>
      <c r="I90" s="566">
        <f>2022!BZ78</f>
        <v>0</v>
      </c>
      <c r="J90" s="531">
        <v>0</v>
      </c>
      <c r="K90" s="568">
        <f>2022!CG78</f>
        <v>6</v>
      </c>
      <c r="L90" s="568">
        <f>2022!CJ78</f>
        <v>0</v>
      </c>
      <c r="M90" s="568">
        <f>2022!CM78</f>
        <v>0</v>
      </c>
      <c r="N90" s="568">
        <f t="shared" si="1439"/>
        <v>6</v>
      </c>
      <c r="O90" s="568">
        <f>2022!CO78</f>
        <v>0</v>
      </c>
      <c r="Q90" s="568">
        <f t="shared" si="1440"/>
        <v>6</v>
      </c>
    </row>
    <row r="91" ht="30" customHeight="1">
      <c r="A91" s="561"/>
      <c r="B91" s="122" t="s">
        <v>108</v>
      </c>
      <c r="C91" s="571"/>
      <c r="D91" s="570"/>
      <c r="E91" s="570"/>
      <c r="F91" s="570"/>
      <c r="G91" s="571"/>
      <c r="H91" s="571"/>
      <c r="I91" s="571"/>
      <c r="J91" s="531"/>
      <c r="K91" s="581"/>
      <c r="L91" s="581"/>
      <c r="M91" s="581"/>
      <c r="N91" s="568">
        <f t="shared" si="1439"/>
        <v>0</v>
      </c>
      <c r="O91" s="581"/>
      <c r="Q91" s="568">
        <f t="shared" si="1440"/>
        <v>0</v>
      </c>
    </row>
    <row r="92" ht="31.5">
      <c r="A92" s="562">
        <v>66</v>
      </c>
      <c r="B92" s="582" t="s">
        <v>118</v>
      </c>
      <c r="C92" s="587">
        <f>2022!B80</f>
        <v>1007.1</v>
      </c>
      <c r="D92" s="567">
        <f>2022!BU80</f>
        <v>2211.66845703125</v>
      </c>
      <c r="E92" s="567">
        <f>2022!BV80</f>
        <v>2664</v>
      </c>
      <c r="F92" s="567">
        <f>2022!BW80</f>
        <v>1752</v>
      </c>
      <c r="G92" s="566">
        <f>2022!BX80</f>
        <v>1.9858208483268314</v>
      </c>
      <c r="H92" s="566">
        <f>2022!BY80</f>
        <v>2.4758501943889772</v>
      </c>
      <c r="I92" s="566">
        <f>2022!BZ80</f>
        <v>1.7396484956806673</v>
      </c>
      <c r="J92" s="531">
        <f t="shared" si="1438"/>
        <v>4.5662100456620998</v>
      </c>
      <c r="K92" s="568">
        <f>2022!CG80</f>
        <v>80</v>
      </c>
      <c r="L92" s="568">
        <f>2022!CJ80</f>
        <v>6</v>
      </c>
      <c r="M92" s="568">
        <f>2022!CM80</f>
        <v>6</v>
      </c>
      <c r="N92" s="568">
        <f t="shared" si="1439"/>
        <v>50</v>
      </c>
      <c r="O92" s="568">
        <f>2022!CO80</f>
        <v>18</v>
      </c>
      <c r="P92" s="563"/>
      <c r="Q92" s="568">
        <f t="shared" si="1440"/>
        <v>56</v>
      </c>
    </row>
    <row r="93" ht="46.5" customHeight="1">
      <c r="A93" s="561">
        <v>67</v>
      </c>
      <c r="B93" s="582" t="s">
        <v>308</v>
      </c>
      <c r="C93" s="566">
        <f>2022!B81</f>
        <v>559.5</v>
      </c>
      <c r="D93" s="567">
        <f>2022!BU81</f>
        <v>852.79180908203125</v>
      </c>
      <c r="E93" s="567">
        <f>2022!BV81</f>
        <v>691</v>
      </c>
      <c r="F93" s="567">
        <f>2022!BW81</f>
        <v>870</v>
      </c>
      <c r="G93" s="566">
        <f>2022!BX81</f>
        <v>1.524203412121593</v>
      </c>
      <c r="H93" s="566">
        <f>2022!BY81</f>
        <v>1.2350312779267203</v>
      </c>
      <c r="I93" s="566">
        <f>2022!BZ81</f>
        <v>1.5549597855227881</v>
      </c>
      <c r="J93" s="531">
        <f t="shared" si="1438"/>
        <v>4.9425287356321839</v>
      </c>
      <c r="K93" s="568">
        <f>2022!CG81</f>
        <v>43</v>
      </c>
      <c r="L93" s="568">
        <f>2022!CJ81</f>
        <v>0</v>
      </c>
      <c r="M93" s="568">
        <f>2022!CM81</f>
        <v>0</v>
      </c>
      <c r="N93" s="568">
        <f t="shared" si="1439"/>
        <v>43</v>
      </c>
      <c r="O93" s="568">
        <f>2022!CO81</f>
        <v>0</v>
      </c>
      <c r="Q93" s="568">
        <f t="shared" si="1440"/>
        <v>43</v>
      </c>
    </row>
    <row r="94" ht="63">
      <c r="A94" s="561">
        <v>68</v>
      </c>
      <c r="B94" s="582" t="s">
        <v>117</v>
      </c>
      <c r="C94" s="566">
        <f>2022!B82</f>
        <v>26.699999999999999</v>
      </c>
      <c r="D94" s="567">
        <f>2022!BU82</f>
        <v>26.262411117553711</v>
      </c>
      <c r="E94" s="567">
        <f>2022!BV82</f>
        <v>47</v>
      </c>
      <c r="F94" s="567">
        <f>2022!BW82</f>
        <v>77</v>
      </c>
      <c r="G94" s="566">
        <f>2022!BX82</f>
        <v>0.98361087517296508</v>
      </c>
      <c r="H94" s="566">
        <f>2022!BY82</f>
        <v>1.7602995751684647</v>
      </c>
      <c r="I94" s="566">
        <f>2022!BZ82</f>
        <v>2.8838951310861423</v>
      </c>
      <c r="J94" s="531">
        <f t="shared" si="1438"/>
        <v>2.5974025974025974</v>
      </c>
      <c r="K94" s="568">
        <f>2022!CG82</f>
        <v>2</v>
      </c>
      <c r="L94" s="568">
        <f>2022!CJ82</f>
        <v>0</v>
      </c>
      <c r="M94" s="568">
        <f>2022!CM82</f>
        <v>0</v>
      </c>
      <c r="N94" s="568">
        <f t="shared" si="1439"/>
        <v>2</v>
      </c>
      <c r="O94" s="568">
        <f>2022!CO82</f>
        <v>0</v>
      </c>
      <c r="Q94" s="568">
        <f t="shared" si="1440"/>
        <v>2</v>
      </c>
    </row>
    <row r="95" ht="40.5" customHeight="1">
      <c r="A95" s="561">
        <v>69</v>
      </c>
      <c r="B95" s="582" t="s">
        <v>116</v>
      </c>
      <c r="C95" s="566">
        <f>2022!B83</f>
        <v>41.696399999999997</v>
      </c>
      <c r="D95" s="567">
        <f>2022!BU83</f>
        <v>133.59846496582031</v>
      </c>
      <c r="E95" s="567">
        <f>2022!BV83</f>
        <v>140</v>
      </c>
      <c r="F95" s="567">
        <f>2022!BW83</f>
        <v>136</v>
      </c>
      <c r="G95" s="566">
        <f>2022!BX83</f>
        <v>3.1961355838344079</v>
      </c>
      <c r="H95" s="566">
        <f>2022!BY83</f>
        <v>3.3420386838835849</v>
      </c>
      <c r="I95" s="566">
        <f>2022!BZ83</f>
        <v>3.2616724705250335</v>
      </c>
      <c r="J95" s="531">
        <f t="shared" si="1438"/>
        <v>6.6176470588235299</v>
      </c>
      <c r="K95" s="568">
        <f>2022!CG83</f>
        <v>9</v>
      </c>
      <c r="L95" s="568">
        <f>2022!CJ83</f>
        <v>0</v>
      </c>
      <c r="M95" s="568">
        <f>2022!CM83</f>
        <v>0</v>
      </c>
      <c r="N95" s="568">
        <f t="shared" si="1439"/>
        <v>9</v>
      </c>
      <c r="O95" s="568">
        <f>2022!CO83</f>
        <v>0</v>
      </c>
      <c r="Q95" s="568">
        <f t="shared" si="1440"/>
        <v>9</v>
      </c>
    </row>
    <row r="96" ht="47.25">
      <c r="A96" s="561">
        <v>70</v>
      </c>
      <c r="B96" s="582" t="s">
        <v>111</v>
      </c>
      <c r="C96" s="566">
        <f>2022!B84</f>
        <v>114.90000000000001</v>
      </c>
      <c r="D96" s="567">
        <f>2022!BU84</f>
        <v>440.36614990234375</v>
      </c>
      <c r="E96" s="567">
        <f>2022!BV84</f>
        <v>502</v>
      </c>
      <c r="F96" s="567">
        <f>2022!BW84</f>
        <v>502</v>
      </c>
      <c r="G96" s="566">
        <f>2022!BX84</f>
        <v>3.7120977838483085</v>
      </c>
      <c r="H96" s="566">
        <f>2022!BY84</f>
        <v>4.2300401884439625</v>
      </c>
      <c r="I96" s="566">
        <f>2022!BZ84</f>
        <v>4.3690165361183633</v>
      </c>
      <c r="J96" s="531">
        <f t="shared" si="1438"/>
        <v>7.9681274900398407</v>
      </c>
      <c r="K96" s="568">
        <f>2022!CG84</f>
        <v>40</v>
      </c>
      <c r="L96" s="568">
        <f>2022!CJ84</f>
        <v>0</v>
      </c>
      <c r="M96" s="568">
        <f>2022!CM84</f>
        <v>0</v>
      </c>
      <c r="N96" s="568">
        <f t="shared" si="1439"/>
        <v>40</v>
      </c>
      <c r="O96" s="568">
        <f>2022!CO84</f>
        <v>0</v>
      </c>
      <c r="Q96" s="568">
        <f t="shared" si="1440"/>
        <v>40</v>
      </c>
    </row>
    <row r="97" ht="53.25" customHeight="1">
      <c r="A97" s="561">
        <v>71</v>
      </c>
      <c r="B97" s="582" t="s">
        <v>309</v>
      </c>
      <c r="C97" s="566">
        <f>2022!B85</f>
        <v>78.599999999999994</v>
      </c>
      <c r="D97" s="567">
        <f>2022!BU85</f>
        <v>378.658935546875</v>
      </c>
      <c r="E97" s="567">
        <f>2022!BV85</f>
        <v>343</v>
      </c>
      <c r="F97" s="567">
        <f>2022!BW85</f>
        <v>350</v>
      </c>
      <c r="G97" s="566">
        <f>2022!BX85</f>
        <v>4.4976710365391712</v>
      </c>
      <c r="H97" s="566">
        <f>2022!BY85</f>
        <v>4.0741179481342558</v>
      </c>
      <c r="I97" s="566">
        <f>2022!BZ85</f>
        <v>4.4529262086513999</v>
      </c>
      <c r="J97" s="531">
        <f t="shared" si="1438"/>
        <v>8</v>
      </c>
      <c r="K97" s="568">
        <f>2022!CG85</f>
        <v>28</v>
      </c>
      <c r="L97" s="568">
        <f>2022!CJ85</f>
        <v>0</v>
      </c>
      <c r="M97" s="568">
        <f>2022!CM85</f>
        <v>0</v>
      </c>
      <c r="N97" s="568">
        <f t="shared" si="1439"/>
        <v>28</v>
      </c>
      <c r="O97" s="568">
        <f>2022!CO85</f>
        <v>0</v>
      </c>
      <c r="Q97" s="568">
        <f t="shared" si="1440"/>
        <v>28</v>
      </c>
    </row>
    <row r="98" ht="51" customHeight="1">
      <c r="A98" s="561">
        <v>72</v>
      </c>
      <c r="B98" s="582" t="s">
        <v>310</v>
      </c>
      <c r="C98" s="566">
        <f>2022!B86</f>
        <v>167.19999999999999</v>
      </c>
      <c r="D98" s="567">
        <f>2022!BU86</f>
        <v>685.666015625</v>
      </c>
      <c r="E98" s="567">
        <f>2022!BV86</f>
        <v>708</v>
      </c>
      <c r="F98" s="567">
        <f>2022!BW86</f>
        <v>707</v>
      </c>
      <c r="G98" s="566">
        <f>2022!BX86</f>
        <v>3.7077058496785198</v>
      </c>
      <c r="H98" s="566">
        <f>2022!BY86</f>
        <v>3.8284757910592884</v>
      </c>
      <c r="I98" s="566">
        <f>2022!BZ86</f>
        <v>4.2284688995215314</v>
      </c>
      <c r="J98" s="531">
        <f t="shared" si="1438"/>
        <v>7.9207920792079207</v>
      </c>
      <c r="K98" s="568">
        <f>2022!CG86</f>
        <v>56</v>
      </c>
      <c r="L98" s="568">
        <f>2022!CJ86</f>
        <v>0</v>
      </c>
      <c r="M98" s="568">
        <f>2022!CM86</f>
        <v>0</v>
      </c>
      <c r="N98" s="568">
        <f t="shared" si="1439"/>
        <v>56</v>
      </c>
      <c r="O98" s="568">
        <f>2022!CO86</f>
        <v>0</v>
      </c>
      <c r="Q98" s="568">
        <f t="shared" si="1440"/>
        <v>56</v>
      </c>
    </row>
    <row r="99" ht="31.5">
      <c r="A99" s="561">
        <v>73</v>
      </c>
      <c r="B99" s="582" t="s">
        <v>115</v>
      </c>
      <c r="C99" s="566">
        <f>2022!B87</f>
        <v>40.045999999999999</v>
      </c>
      <c r="D99" s="567">
        <f>2022!BU87</f>
        <v>89.0823974609375</v>
      </c>
      <c r="E99" s="567">
        <f>2022!BV87</f>
        <v>116</v>
      </c>
      <c r="F99" s="567">
        <f>2022!BW87</f>
        <v>124</v>
      </c>
      <c r="G99" s="566">
        <f>2022!BX87</f>
        <v>2.224501679825114</v>
      </c>
      <c r="H99" s="566">
        <f>2022!BY87</f>
        <v>2.8966687270946472</v>
      </c>
      <c r="I99" s="566">
        <f>2022!BZ87</f>
        <v>3.096439095040703</v>
      </c>
      <c r="J99" s="531">
        <f t="shared" si="1438"/>
        <v>6.4516129032258061</v>
      </c>
      <c r="K99" s="568">
        <f>2022!CG87</f>
        <v>8</v>
      </c>
      <c r="L99" s="568">
        <f>2022!CJ87</f>
        <v>0</v>
      </c>
      <c r="M99" s="568">
        <f>2022!CM87</f>
        <v>0</v>
      </c>
      <c r="N99" s="568">
        <f t="shared" si="1439"/>
        <v>8</v>
      </c>
      <c r="O99" s="568">
        <f>2022!CO87</f>
        <v>0</v>
      </c>
      <c r="Q99" s="568">
        <f t="shared" si="1440"/>
        <v>8</v>
      </c>
    </row>
    <row r="100" ht="30" customHeight="1">
      <c r="A100" s="561">
        <v>74</v>
      </c>
      <c r="B100" s="582" t="s">
        <v>110</v>
      </c>
      <c r="C100" s="566">
        <f>2022!B88</f>
        <v>83.5</v>
      </c>
      <c r="D100" s="567">
        <f>2022!BU88</f>
        <v>245.45429992675781</v>
      </c>
      <c r="E100" s="567">
        <f>2022!BV88</f>
        <v>228</v>
      </c>
      <c r="F100" s="567">
        <f>2022!BW88</f>
        <v>240</v>
      </c>
      <c r="G100" s="566">
        <f>2022!BX88</f>
        <v>2.9054721848162952</v>
      </c>
      <c r="H100" s="566">
        <f>2022!BY88</f>
        <v>2.7149320181728211</v>
      </c>
      <c r="I100" s="566">
        <f>2022!BZ88</f>
        <v>2.874251497005988</v>
      </c>
      <c r="J100" s="531">
        <f t="shared" si="1438"/>
        <v>6.666666666666667</v>
      </c>
      <c r="K100" s="568">
        <f>2022!CG88</f>
        <v>16</v>
      </c>
      <c r="L100" s="568">
        <f>2022!CJ88</f>
        <v>0</v>
      </c>
      <c r="M100" s="568">
        <f>2022!CM88</f>
        <v>0</v>
      </c>
      <c r="N100" s="568">
        <f t="shared" si="1439"/>
        <v>16</v>
      </c>
      <c r="O100" s="568">
        <f>2022!CO88</f>
        <v>0</v>
      </c>
      <c r="Q100" s="568">
        <f t="shared" si="1440"/>
        <v>16</v>
      </c>
    </row>
    <row r="101" ht="33" customHeight="1">
      <c r="A101" s="561">
        <v>75</v>
      </c>
      <c r="B101" s="582" t="s">
        <v>114</v>
      </c>
      <c r="C101" s="566">
        <f>2022!B89</f>
        <v>37.700000000000003</v>
      </c>
      <c r="D101" s="567">
        <f>2022!BU89</f>
        <v>0</v>
      </c>
      <c r="E101" s="567">
        <f>2022!BV89</f>
        <v>67</v>
      </c>
      <c r="F101" s="567">
        <f>2022!BW89</f>
        <v>74</v>
      </c>
      <c r="G101" s="566">
        <f>2022!BX89</f>
        <v>0</v>
      </c>
      <c r="H101" s="566">
        <f>2022!BY89</f>
        <v>1.7754928951566811</v>
      </c>
      <c r="I101" s="566">
        <f>2022!BZ89</f>
        <v>1.9628647214854109</v>
      </c>
      <c r="J101" s="531">
        <f t="shared" si="1438"/>
        <v>4.0540540540540544</v>
      </c>
      <c r="K101" s="568">
        <f>2022!CG89</f>
        <v>3</v>
      </c>
      <c r="L101" s="568">
        <f>2022!CJ89</f>
        <v>0</v>
      </c>
      <c r="M101" s="568">
        <f>2022!CM89</f>
        <v>0</v>
      </c>
      <c r="N101" s="568">
        <f t="shared" si="1439"/>
        <v>3</v>
      </c>
      <c r="O101" s="568">
        <f>2022!CO89</f>
        <v>0</v>
      </c>
      <c r="Q101" s="568">
        <f t="shared" si="1440"/>
        <v>3</v>
      </c>
    </row>
    <row r="102" ht="30.75" customHeight="1">
      <c r="A102" s="561">
        <v>76</v>
      </c>
      <c r="B102" s="588" t="s">
        <v>293</v>
      </c>
      <c r="C102" s="566">
        <f>2022!B90</f>
        <v>0</v>
      </c>
      <c r="D102" s="567">
        <f>2022!BU90</f>
        <v>0</v>
      </c>
      <c r="E102" s="567">
        <f>2022!BV90</f>
        <v>0</v>
      </c>
      <c r="F102" s="567">
        <f>2022!BW90</f>
        <v>0</v>
      </c>
      <c r="G102" s="566">
        <f>2022!BX90</f>
        <v>0</v>
      </c>
      <c r="H102" s="566">
        <f>2022!BY90</f>
        <v>0</v>
      </c>
      <c r="I102" s="566">
        <f>2022!BZ90</f>
        <v>0</v>
      </c>
      <c r="J102" s="531">
        <v>0</v>
      </c>
      <c r="K102" s="568">
        <f>2022!CG90</f>
        <v>7</v>
      </c>
      <c r="L102" s="568">
        <f>2022!CJ90</f>
        <v>0</v>
      </c>
      <c r="M102" s="568">
        <f>2022!CM90</f>
        <v>0</v>
      </c>
      <c r="N102" s="568">
        <f t="shared" ref="N102:N165" si="1441">K102-L102-M102-O102</f>
        <v>7</v>
      </c>
      <c r="O102" s="568">
        <f>2022!CO90</f>
        <v>0</v>
      </c>
      <c r="Q102" s="568">
        <f t="shared" si="1440"/>
        <v>7</v>
      </c>
    </row>
    <row r="103" ht="17.25" customHeight="1">
      <c r="A103" s="562"/>
      <c r="B103" s="122" t="s">
        <v>119</v>
      </c>
      <c r="C103" s="571"/>
      <c r="D103" s="570"/>
      <c r="E103" s="570"/>
      <c r="F103" s="570"/>
      <c r="G103" s="571"/>
      <c r="H103" s="571"/>
      <c r="I103" s="571"/>
      <c r="J103" s="614"/>
      <c r="K103" s="581"/>
      <c r="L103" s="581"/>
      <c r="M103" s="581"/>
      <c r="N103" s="568">
        <f t="shared" si="1441"/>
        <v>0</v>
      </c>
      <c r="O103" s="581"/>
      <c r="Q103" s="568">
        <f t="shared" si="1440"/>
        <v>0</v>
      </c>
    </row>
    <row r="104" ht="33" customHeight="1">
      <c r="A104" s="561">
        <v>77</v>
      </c>
      <c r="B104" s="582" t="s">
        <v>126</v>
      </c>
      <c r="C104" s="566">
        <f>2022!B92</f>
        <v>1493.5999999999999</v>
      </c>
      <c r="D104" s="567">
        <f>2022!BU92</f>
        <v>674.21343994140625</v>
      </c>
      <c r="E104" s="567">
        <f>2022!BV92</f>
        <v>567</v>
      </c>
      <c r="F104" s="567">
        <f>2022!BW92</f>
        <v>707</v>
      </c>
      <c r="G104" s="566">
        <f>2022!BX92</f>
        <v>0.45140220447703433</v>
      </c>
      <c r="H104" s="566">
        <f>2022!BY92</f>
        <v>0.37962021338631552</v>
      </c>
      <c r="I104" s="566">
        <f>2022!BZ92</f>
        <v>0.47335297268344939</v>
      </c>
      <c r="J104" s="531">
        <f t="shared" ref="J104:J167" si="1442">IF(K104&gt;0,K104/F104*100,0)</f>
        <v>2.8288543140028288</v>
      </c>
      <c r="K104" s="568">
        <f>2022!CG92</f>
        <v>20</v>
      </c>
      <c r="L104" s="568">
        <f>2022!CJ92</f>
        <v>0</v>
      </c>
      <c r="M104" s="568">
        <f>2022!CM92</f>
        <v>0</v>
      </c>
      <c r="N104" s="568">
        <f t="shared" si="1441"/>
        <v>20</v>
      </c>
      <c r="O104" s="568">
        <f>2022!CO92</f>
        <v>0</v>
      </c>
      <c r="Q104" s="568">
        <f t="shared" si="1440"/>
        <v>20</v>
      </c>
    </row>
    <row r="105" ht="33" customHeight="1">
      <c r="A105" s="561">
        <v>78</v>
      </c>
      <c r="B105" s="155" t="s">
        <v>430</v>
      </c>
      <c r="C105" s="566">
        <f>2022!B93</f>
        <v>438.69999999999999</v>
      </c>
      <c r="D105" s="575">
        <f>2022!BU93</f>
        <v>1666.76806640625</v>
      </c>
      <c r="E105" s="575">
        <f>2022!BV93</f>
        <v>1770</v>
      </c>
      <c r="F105" s="567">
        <f>2022!BW93</f>
        <v>193</v>
      </c>
      <c r="G105" s="576">
        <f>2022!BX93</f>
        <v>0.6004826672192648</v>
      </c>
      <c r="H105" s="576">
        <f>2022!BY93</f>
        <v>0.63767379661270973</v>
      </c>
      <c r="I105" s="566">
        <f>2022!BZ93</f>
        <v>0.43993617506268523</v>
      </c>
      <c r="J105" s="531">
        <f t="shared" si="1442"/>
        <v>2.5906735751295336</v>
      </c>
      <c r="K105" s="568">
        <f>2022!CG93</f>
        <v>5</v>
      </c>
      <c r="L105" s="568">
        <f>2022!CJ93</f>
        <v>0</v>
      </c>
      <c r="M105" s="568">
        <f>2022!CM93</f>
        <v>0</v>
      </c>
      <c r="N105" s="568">
        <f t="shared" si="1441"/>
        <v>4</v>
      </c>
      <c r="O105" s="568">
        <f>2022!CO93</f>
        <v>1</v>
      </c>
      <c r="Q105" s="568">
        <f t="shared" ref="Q105:Q109" si="1443">K105-M105-O105</f>
        <v>4</v>
      </c>
    </row>
    <row r="106" ht="33" customHeight="1">
      <c r="A106" s="561">
        <v>79</v>
      </c>
      <c r="B106" s="155" t="s">
        <v>431</v>
      </c>
      <c r="C106" s="566">
        <f>2022!B94</f>
        <v>537.20000000000005</v>
      </c>
      <c r="D106" s="585"/>
      <c r="E106" s="585"/>
      <c r="F106" s="567">
        <f>2022!BW94</f>
        <v>211</v>
      </c>
      <c r="G106" s="586"/>
      <c r="H106" s="586"/>
      <c r="I106" s="566">
        <f>2022!BZ94</f>
        <v>0.39277736411020103</v>
      </c>
      <c r="J106" s="531">
        <f t="shared" si="1442"/>
        <v>2.8436018957345972</v>
      </c>
      <c r="K106" s="568">
        <f>2022!CG94</f>
        <v>6</v>
      </c>
      <c r="L106" s="568">
        <f>2022!CJ94</f>
        <v>0</v>
      </c>
      <c r="M106" s="568">
        <f>2022!CM94</f>
        <v>0</v>
      </c>
      <c r="N106" s="568">
        <f t="shared" si="1441"/>
        <v>4</v>
      </c>
      <c r="O106" s="568">
        <f>2022!CO94</f>
        <v>2</v>
      </c>
      <c r="Q106" s="568">
        <f t="shared" si="1443"/>
        <v>4</v>
      </c>
    </row>
    <row r="107" ht="33" customHeight="1">
      <c r="A107" s="561">
        <v>80</v>
      </c>
      <c r="B107" s="155" t="s">
        <v>432</v>
      </c>
      <c r="C107" s="566">
        <f>2022!B95</f>
        <v>140</v>
      </c>
      <c r="D107" s="585"/>
      <c r="E107" s="585"/>
      <c r="F107" s="567">
        <f>2022!BW95</f>
        <v>74</v>
      </c>
      <c r="G107" s="586"/>
      <c r="H107" s="586"/>
      <c r="I107" s="566">
        <f>2022!BZ95</f>
        <v>0.52857142857142858</v>
      </c>
      <c r="J107" s="531">
        <f t="shared" si="1442"/>
        <v>2.7027027027027026</v>
      </c>
      <c r="K107" s="568">
        <f>2022!CG95</f>
        <v>2</v>
      </c>
      <c r="L107" s="568">
        <f>2022!CJ95</f>
        <v>0</v>
      </c>
      <c r="M107" s="568">
        <f>2022!CM95</f>
        <v>0</v>
      </c>
      <c r="N107" s="568">
        <f t="shared" si="1441"/>
        <v>1</v>
      </c>
      <c r="O107" s="568">
        <f>2022!CO95</f>
        <v>1</v>
      </c>
      <c r="Q107" s="568">
        <f t="shared" si="1443"/>
        <v>1</v>
      </c>
    </row>
    <row r="108" ht="33" customHeight="1">
      <c r="A108" s="561">
        <v>81</v>
      </c>
      <c r="B108" s="155" t="s">
        <v>433</v>
      </c>
      <c r="C108" s="566">
        <f>2022!B96</f>
        <v>1100</v>
      </c>
      <c r="D108" s="585"/>
      <c r="E108" s="585"/>
      <c r="F108" s="567">
        <f>2022!BW96</f>
        <v>413</v>
      </c>
      <c r="G108" s="586"/>
      <c r="H108" s="586"/>
      <c r="I108" s="566">
        <f>2022!BZ96</f>
        <v>0.37545454545454543</v>
      </c>
      <c r="J108" s="531">
        <f t="shared" si="1442"/>
        <v>2.9055690072639226</v>
      </c>
      <c r="K108" s="568">
        <f>2022!CG96</f>
        <v>12</v>
      </c>
      <c r="L108" s="568">
        <f>2022!CJ96</f>
        <v>0</v>
      </c>
      <c r="M108" s="568">
        <f>2022!CM96</f>
        <v>1</v>
      </c>
      <c r="N108" s="568">
        <f t="shared" si="1441"/>
        <v>8</v>
      </c>
      <c r="O108" s="568">
        <f>2022!CO96</f>
        <v>3</v>
      </c>
      <c r="Q108" s="568">
        <f t="shared" si="1443"/>
        <v>8</v>
      </c>
    </row>
    <row r="109" ht="33" customHeight="1">
      <c r="A109" s="561">
        <v>82</v>
      </c>
      <c r="B109" s="155" t="s">
        <v>434</v>
      </c>
      <c r="C109" s="566">
        <f>2022!B97</f>
        <v>310.89999999999998</v>
      </c>
      <c r="D109" s="585"/>
      <c r="E109" s="585"/>
      <c r="F109" s="567">
        <f>2022!BW97</f>
        <v>200</v>
      </c>
      <c r="G109" s="586"/>
      <c r="H109" s="586"/>
      <c r="I109" s="566">
        <f>2022!BZ97</f>
        <v>0.64329366355741402</v>
      </c>
      <c r="J109" s="531">
        <f t="shared" si="1442"/>
        <v>3</v>
      </c>
      <c r="K109" s="568">
        <f>2022!CG97</f>
        <v>6</v>
      </c>
      <c r="L109" s="568">
        <f>2022!CJ97</f>
        <v>0</v>
      </c>
      <c r="M109" s="568">
        <f>2022!CM97</f>
        <v>0</v>
      </c>
      <c r="N109" s="568">
        <f t="shared" si="1441"/>
        <v>4</v>
      </c>
      <c r="O109" s="568">
        <f>2022!CO97</f>
        <v>2</v>
      </c>
      <c r="Q109" s="568">
        <f t="shared" si="1443"/>
        <v>4</v>
      </c>
    </row>
    <row r="110" ht="33" customHeight="1">
      <c r="A110" s="561">
        <v>83</v>
      </c>
      <c r="B110" s="155" t="s">
        <v>435</v>
      </c>
      <c r="C110" s="566">
        <f>2022!B98</f>
        <v>75.200000000000003</v>
      </c>
      <c r="D110" s="577"/>
      <c r="E110" s="577"/>
      <c r="F110" s="567">
        <f>2022!BW98</f>
        <v>61</v>
      </c>
      <c r="G110" s="578"/>
      <c r="H110" s="578"/>
      <c r="I110" s="566">
        <f>2022!BZ98</f>
        <v>0.81117021276595747</v>
      </c>
      <c r="J110" s="531">
        <f t="shared" si="1442"/>
        <v>1.639344262295082</v>
      </c>
      <c r="K110" s="568">
        <f>2022!CG98</f>
        <v>1</v>
      </c>
      <c r="L110" s="568">
        <f>2022!CJ98</f>
        <v>0</v>
      </c>
      <c r="M110" s="568">
        <f>2022!CM98</f>
        <v>0</v>
      </c>
      <c r="N110" s="568">
        <f t="shared" si="1441"/>
        <v>0</v>
      </c>
      <c r="O110" s="568">
        <f>2022!CO98</f>
        <v>1</v>
      </c>
      <c r="Q110" s="568">
        <f t="shared" si="1440"/>
        <v>0</v>
      </c>
    </row>
    <row r="111" ht="32.25" customHeight="1">
      <c r="A111" s="561">
        <v>84</v>
      </c>
      <c r="B111" s="588" t="s">
        <v>293</v>
      </c>
      <c r="C111" s="566">
        <f>2022!B99</f>
        <v>0</v>
      </c>
      <c r="D111" s="567">
        <f>2022!BU99</f>
        <v>0</v>
      </c>
      <c r="E111" s="567">
        <f>2022!BV99</f>
        <v>0</v>
      </c>
      <c r="F111" s="567">
        <f>2022!BW99</f>
        <v>0</v>
      </c>
      <c r="G111" s="566">
        <f>2022!BX99</f>
        <v>0</v>
      </c>
      <c r="H111" s="566">
        <f>2022!BY99</f>
        <v>0</v>
      </c>
      <c r="I111" s="566">
        <f>2022!BZ99</f>
        <v>0</v>
      </c>
      <c r="J111" s="531">
        <v>0</v>
      </c>
      <c r="K111" s="568">
        <f>2022!CG99</f>
        <v>1</v>
      </c>
      <c r="L111" s="568">
        <f>2022!CJ99</f>
        <v>0</v>
      </c>
      <c r="M111" s="568">
        <f>2022!CM99</f>
        <v>0</v>
      </c>
      <c r="N111" s="568">
        <f t="shared" si="1441"/>
        <v>1</v>
      </c>
      <c r="O111" s="568">
        <f>2022!CO99</f>
        <v>0</v>
      </c>
      <c r="Q111" s="568">
        <f t="shared" si="1440"/>
        <v>1</v>
      </c>
    </row>
    <row r="112" ht="17.25" customHeight="1">
      <c r="A112" s="562"/>
      <c r="B112" s="122" t="s">
        <v>127</v>
      </c>
      <c r="C112" s="571"/>
      <c r="D112" s="570"/>
      <c r="E112" s="570"/>
      <c r="F112" s="570"/>
      <c r="G112" s="571"/>
      <c r="H112" s="571"/>
      <c r="I112" s="571"/>
      <c r="J112" s="614"/>
      <c r="K112" s="581"/>
      <c r="L112" s="581"/>
      <c r="M112" s="581"/>
      <c r="N112" s="568">
        <f t="shared" si="1441"/>
        <v>0</v>
      </c>
      <c r="O112" s="581"/>
      <c r="Q112" s="568">
        <f t="shared" si="1440"/>
        <v>0</v>
      </c>
    </row>
    <row r="113" ht="31.5">
      <c r="A113" s="561">
        <v>85</v>
      </c>
      <c r="B113" s="582" t="s">
        <v>129</v>
      </c>
      <c r="C113" s="566">
        <f>2022!B101</f>
        <v>384.80000000000001</v>
      </c>
      <c r="D113" s="567">
        <f>2022!BU101</f>
        <v>167.00953674316406</v>
      </c>
      <c r="E113" s="567">
        <f>2022!BV101</f>
        <v>222</v>
      </c>
      <c r="F113" s="567">
        <f>2022!BW101</f>
        <v>148</v>
      </c>
      <c r="G113" s="566">
        <f>2022!BX101</f>
        <v>0.44689609740669584</v>
      </c>
      <c r="H113" s="566">
        <f>2022!BY101</f>
        <v>0.57696807531450112</v>
      </c>
      <c r="I113" s="566">
        <f>2022!BZ101</f>
        <v>0.38461538461538458</v>
      </c>
      <c r="J113" s="531">
        <f t="shared" si="1442"/>
        <v>2.7027027027027026</v>
      </c>
      <c r="K113" s="568">
        <f>2022!CG101</f>
        <v>4</v>
      </c>
      <c r="L113" s="568">
        <f>2022!CJ101</f>
        <v>0</v>
      </c>
      <c r="M113" s="568">
        <f>2022!CM101</f>
        <v>0</v>
      </c>
      <c r="N113" s="568">
        <f t="shared" si="1441"/>
        <v>3</v>
      </c>
      <c r="O113" s="568">
        <f>2022!CO101</f>
        <v>1</v>
      </c>
      <c r="Q113" s="568">
        <f t="shared" si="1440"/>
        <v>3</v>
      </c>
    </row>
    <row r="114" ht="51.75" customHeight="1">
      <c r="A114" s="561">
        <v>86</v>
      </c>
      <c r="B114" s="591" t="s">
        <v>128</v>
      </c>
      <c r="C114" s="576">
        <f>2022!B102</f>
        <v>396.19999999999999</v>
      </c>
      <c r="D114" s="575">
        <f>2022!BU102</f>
        <v>297.91336059570313</v>
      </c>
      <c r="E114" s="575">
        <f>2022!BV102</f>
        <v>404</v>
      </c>
      <c r="F114" s="575">
        <f>2022!BW102</f>
        <v>414</v>
      </c>
      <c r="G114" s="576">
        <f>2022!BX102</f>
        <v>0.74590226627022849</v>
      </c>
      <c r="H114" s="576">
        <f>2022!BY102</f>
        <v>1.0127850972018084</v>
      </c>
      <c r="I114" s="576">
        <f>2022!BZ102</f>
        <v>1.0449268046441191</v>
      </c>
      <c r="J114" s="531">
        <f t="shared" si="1442"/>
        <v>4.8309178743961354</v>
      </c>
      <c r="K114" s="593">
        <f>2022!CG102</f>
        <v>20</v>
      </c>
      <c r="L114" s="593">
        <f>2022!CJ102</f>
        <v>0</v>
      </c>
      <c r="M114" s="593">
        <f>2022!CM102</f>
        <v>0</v>
      </c>
      <c r="N114" s="568">
        <f t="shared" si="1441"/>
        <v>20</v>
      </c>
      <c r="O114" s="593">
        <f>2022!CO102</f>
        <v>0</v>
      </c>
      <c r="Q114" s="568">
        <f t="shared" si="1440"/>
        <v>20</v>
      </c>
    </row>
    <row r="115" ht="17.25" customHeight="1">
      <c r="A115" s="562"/>
      <c r="B115" s="122" t="s">
        <v>130</v>
      </c>
      <c r="C115" s="571"/>
      <c r="D115" s="570"/>
      <c r="E115" s="570"/>
      <c r="F115" s="570"/>
      <c r="G115" s="571"/>
      <c r="H115" s="571"/>
      <c r="I115" s="571"/>
      <c r="J115" s="614"/>
      <c r="K115" s="581"/>
      <c r="L115" s="581"/>
      <c r="M115" s="581"/>
      <c r="N115" s="568">
        <f t="shared" si="1441"/>
        <v>0</v>
      </c>
      <c r="O115" s="581"/>
      <c r="Q115" s="568">
        <f t="shared" si="1440"/>
        <v>0</v>
      </c>
    </row>
    <row r="116" ht="51.75" customHeight="1">
      <c r="A116" s="561">
        <v>87</v>
      </c>
      <c r="B116" s="595" t="s">
        <v>134</v>
      </c>
      <c r="C116" s="578">
        <f>2022!B104</f>
        <v>597.84699999999998</v>
      </c>
      <c r="D116" s="577">
        <f>2022!BU104</f>
        <v>341.45443725585938</v>
      </c>
      <c r="E116" s="577">
        <f>2022!BV104</f>
        <v>413</v>
      </c>
      <c r="F116" s="577">
        <f>2022!BW104</f>
        <v>496</v>
      </c>
      <c r="G116" s="578">
        <f>2022!BX104</f>
        <v>0.56845879946283673</v>
      </c>
      <c r="H116" s="578">
        <f>2022!BY104</f>
        <v>0.6875689947535536</v>
      </c>
      <c r="I116" s="578">
        <f>2022!BZ104</f>
        <v>0.82964370482748928</v>
      </c>
      <c r="J116" s="531">
        <f t="shared" si="1442"/>
        <v>2.82258064516129</v>
      </c>
      <c r="K116" s="597">
        <f>2022!CG104</f>
        <v>14</v>
      </c>
      <c r="L116" s="597">
        <f>2022!CJ104</f>
        <v>0</v>
      </c>
      <c r="M116" s="597">
        <f>2022!CM104</f>
        <v>0</v>
      </c>
      <c r="N116" s="568">
        <f t="shared" si="1441"/>
        <v>14</v>
      </c>
      <c r="O116" s="597">
        <f>2022!CO104</f>
        <v>0</v>
      </c>
      <c r="Q116" s="568">
        <f t="shared" si="1440"/>
        <v>14</v>
      </c>
    </row>
    <row r="117" ht="63" customHeight="1">
      <c r="A117" s="561">
        <v>88</v>
      </c>
      <c r="B117" s="152" t="s">
        <v>436</v>
      </c>
      <c r="C117" s="578">
        <f>2022!B105</f>
        <v>84.5</v>
      </c>
      <c r="D117" s="575">
        <f>2022!BU105</f>
        <v>0</v>
      </c>
      <c r="E117" s="575">
        <f>2022!BV105</f>
        <v>0</v>
      </c>
      <c r="F117" s="577">
        <f>2022!BW105</f>
        <v>0</v>
      </c>
      <c r="G117" s="576">
        <f>2022!BX105</f>
        <v>0</v>
      </c>
      <c r="H117" s="576">
        <f>2022!BY105</f>
        <v>0</v>
      </c>
      <c r="I117" s="578">
        <f>2022!BZ105</f>
        <v>0</v>
      </c>
      <c r="J117" s="531">
        <f t="shared" si="1442"/>
        <v>0</v>
      </c>
      <c r="K117" s="597">
        <f>2022!CG105</f>
        <v>0</v>
      </c>
      <c r="L117" s="597">
        <f>2022!CJ105</f>
        <v>0</v>
      </c>
      <c r="M117" s="597">
        <f>2022!CM105</f>
        <v>0</v>
      </c>
      <c r="N117" s="568">
        <f t="shared" si="1441"/>
        <v>0</v>
      </c>
      <c r="O117" s="597">
        <f>2022!CO105</f>
        <v>0</v>
      </c>
      <c r="Q117" s="568">
        <f t="shared" ref="Q117:Q118" si="1444">K117-M117-O117</f>
        <v>0</v>
      </c>
    </row>
    <row r="118" ht="62.25" customHeight="1">
      <c r="A118" s="561">
        <v>89</v>
      </c>
      <c r="B118" s="152" t="s">
        <v>437</v>
      </c>
      <c r="C118" s="578">
        <f>2022!B106</f>
        <v>70</v>
      </c>
      <c r="D118" s="585"/>
      <c r="E118" s="585"/>
      <c r="F118" s="577">
        <f>2022!BW106</f>
        <v>0</v>
      </c>
      <c r="G118" s="586"/>
      <c r="H118" s="586"/>
      <c r="I118" s="578">
        <f>2022!BZ106</f>
        <v>0</v>
      </c>
      <c r="J118" s="531">
        <f t="shared" si="1442"/>
        <v>0</v>
      </c>
      <c r="K118" s="597">
        <f>2022!CG106</f>
        <v>0</v>
      </c>
      <c r="L118" s="597">
        <f>2022!CJ106</f>
        <v>0</v>
      </c>
      <c r="M118" s="597">
        <f>2022!CM106</f>
        <v>0</v>
      </c>
      <c r="N118" s="568">
        <f t="shared" si="1441"/>
        <v>0</v>
      </c>
      <c r="O118" s="597">
        <f>2022!CO106</f>
        <v>0</v>
      </c>
      <c r="Q118" s="568">
        <f t="shared" si="1444"/>
        <v>0</v>
      </c>
    </row>
    <row r="119" ht="69.75" customHeight="1">
      <c r="A119" s="561">
        <v>90</v>
      </c>
      <c r="B119" s="152" t="s">
        <v>438</v>
      </c>
      <c r="C119" s="566">
        <f>2022!B107</f>
        <v>247.5</v>
      </c>
      <c r="D119" s="577"/>
      <c r="E119" s="577"/>
      <c r="F119" s="567">
        <f>2022!BW107</f>
        <v>0</v>
      </c>
      <c r="G119" s="578"/>
      <c r="H119" s="578"/>
      <c r="I119" s="566">
        <f>2022!BZ107</f>
        <v>0</v>
      </c>
      <c r="J119" s="531">
        <f t="shared" si="1442"/>
        <v>0</v>
      </c>
      <c r="K119" s="568">
        <f>2022!CG107</f>
        <v>0</v>
      </c>
      <c r="L119" s="568">
        <f>2022!CJ107</f>
        <v>0</v>
      </c>
      <c r="M119" s="568">
        <f>2022!CM107</f>
        <v>0</v>
      </c>
      <c r="N119" s="568">
        <f t="shared" si="1441"/>
        <v>0</v>
      </c>
      <c r="O119" s="568">
        <f>2022!CO107</f>
        <v>0</v>
      </c>
      <c r="Q119" s="568">
        <f t="shared" si="1440"/>
        <v>0</v>
      </c>
    </row>
    <row r="120" ht="38.25" customHeight="1">
      <c r="A120" s="561">
        <v>91</v>
      </c>
      <c r="B120" s="152" t="s">
        <v>439</v>
      </c>
      <c r="C120" s="566">
        <f>2022!B108</f>
        <v>564.60000000000002</v>
      </c>
      <c r="D120" s="575">
        <f>2022!BU108</f>
        <v>2989.989501953125</v>
      </c>
      <c r="E120" s="575">
        <f>2022!BV108</f>
        <v>2295</v>
      </c>
      <c r="F120" s="567">
        <f>2022!BW108</f>
        <v>423</v>
      </c>
      <c r="G120" s="576">
        <f>2022!BX108</f>
        <v>0.86856182027680651</v>
      </c>
      <c r="H120" s="576">
        <f>2022!BY108</f>
        <v>0.66667437334919488</v>
      </c>
      <c r="I120" s="566">
        <f>2022!BZ108</f>
        <v>0.74920297555791704</v>
      </c>
      <c r="J120" s="531">
        <f t="shared" si="1442"/>
        <v>2.8368794326241136</v>
      </c>
      <c r="K120" s="568">
        <f>2022!CG108</f>
        <v>12</v>
      </c>
      <c r="L120" s="568">
        <f>2022!CJ108</f>
        <v>1</v>
      </c>
      <c r="M120" s="568">
        <f>2022!CM108</f>
        <v>0</v>
      </c>
      <c r="N120" s="568">
        <f t="shared" si="1441"/>
        <v>8</v>
      </c>
      <c r="O120" s="568">
        <f>2022!CO108</f>
        <v>3</v>
      </c>
      <c r="Q120" s="568">
        <f>K120-M120-O120</f>
        <v>9</v>
      </c>
    </row>
    <row r="121" ht="33" customHeight="1">
      <c r="A121" s="561">
        <v>92</v>
      </c>
      <c r="B121" s="152" t="s">
        <v>440</v>
      </c>
      <c r="C121" s="587">
        <f>2022!B109</f>
        <v>2437.1999999999998</v>
      </c>
      <c r="D121" s="577"/>
      <c r="E121" s="577"/>
      <c r="F121" s="567">
        <f>2022!BW109</f>
        <v>1121</v>
      </c>
      <c r="G121" s="578"/>
      <c r="H121" s="578"/>
      <c r="I121" s="566">
        <f>2022!BZ109</f>
        <v>0.4599540456261284</v>
      </c>
      <c r="J121" s="531">
        <f t="shared" si="1442"/>
        <v>2.9438001784121322</v>
      </c>
      <c r="K121" s="568">
        <f>2022!CG109</f>
        <v>33</v>
      </c>
      <c r="L121" s="568">
        <f>2022!CJ109</f>
        <v>4</v>
      </c>
      <c r="M121" s="568">
        <f>2022!CM109</f>
        <v>0</v>
      </c>
      <c r="N121" s="568">
        <f t="shared" si="1441"/>
        <v>22</v>
      </c>
      <c r="O121" s="568">
        <f>2022!CO109</f>
        <v>7</v>
      </c>
      <c r="Q121" s="568">
        <f t="shared" si="1440"/>
        <v>26</v>
      </c>
    </row>
    <row r="122" ht="17.25" customHeight="1">
      <c r="A122" s="562"/>
      <c r="B122" s="122" t="s">
        <v>137</v>
      </c>
      <c r="C122" s="571"/>
      <c r="D122" s="570"/>
      <c r="E122" s="570"/>
      <c r="F122" s="570"/>
      <c r="G122" s="571"/>
      <c r="H122" s="571"/>
      <c r="I122" s="571"/>
      <c r="J122" s="614"/>
      <c r="K122" s="581"/>
      <c r="L122" s="581"/>
      <c r="M122" s="581"/>
      <c r="N122" s="568">
        <f t="shared" si="1441"/>
        <v>0</v>
      </c>
      <c r="O122" s="581"/>
      <c r="Q122" s="568">
        <f t="shared" si="1440"/>
        <v>0</v>
      </c>
    </row>
    <row r="123" ht="48" customHeight="1">
      <c r="A123" s="562">
        <v>93</v>
      </c>
      <c r="B123" s="162" t="s">
        <v>441</v>
      </c>
      <c r="C123" s="566">
        <f>2022!B111</f>
        <v>6.7999999999999998</v>
      </c>
      <c r="D123" s="575">
        <f>2022!BU111</f>
        <v>1.8473702669143677</v>
      </c>
      <c r="E123" s="575">
        <f>2022!BV111</f>
        <v>210</v>
      </c>
      <c r="F123" s="567">
        <f>2022!BW111</f>
        <v>3</v>
      </c>
      <c r="G123" s="576">
        <f>2022!BX111</f>
        <v>0.27167209045544538</v>
      </c>
      <c r="H123" s="576">
        <f>2022!BY111</f>
        <v>1.2099910137952881</v>
      </c>
      <c r="I123" s="566">
        <f>2022!BZ111</f>
        <v>0.44117647058823528</v>
      </c>
      <c r="J123" s="629">
        <f t="shared" si="1442"/>
        <v>0</v>
      </c>
      <c r="K123" s="568">
        <f>2022!CG111</f>
        <v>0</v>
      </c>
      <c r="L123" s="568">
        <f>2022!CJ111</f>
        <v>0</v>
      </c>
      <c r="M123" s="568">
        <f>2022!CM111</f>
        <v>0</v>
      </c>
      <c r="N123" s="568">
        <f t="shared" si="1441"/>
        <v>0</v>
      </c>
      <c r="O123" s="568">
        <f>2022!CO111</f>
        <v>0</v>
      </c>
      <c r="Q123" s="568">
        <f>K123-M123-O123</f>
        <v>0</v>
      </c>
    </row>
    <row r="124" ht="47.25">
      <c r="A124" s="561">
        <v>94</v>
      </c>
      <c r="B124" s="154" t="s">
        <v>442</v>
      </c>
      <c r="C124" s="587">
        <f>2022!B112</f>
        <v>166.57499999999999</v>
      </c>
      <c r="D124" s="577"/>
      <c r="E124" s="577"/>
      <c r="F124" s="567">
        <f>2022!BW112</f>
        <v>226</v>
      </c>
      <c r="G124" s="578"/>
      <c r="H124" s="578"/>
      <c r="I124" s="566">
        <f>2022!BZ112</f>
        <v>1.3567462104157288</v>
      </c>
      <c r="J124" s="531">
        <f t="shared" si="1442"/>
        <v>4.8672566371681416</v>
      </c>
      <c r="K124" s="568">
        <f>2022!CG112</f>
        <v>11</v>
      </c>
      <c r="L124" s="568">
        <f>2022!CJ112</f>
        <v>1</v>
      </c>
      <c r="M124" s="568">
        <f>2022!CM112</f>
        <v>0</v>
      </c>
      <c r="N124" s="568">
        <f t="shared" si="1441"/>
        <v>7</v>
      </c>
      <c r="O124" s="568">
        <f>2022!CO112</f>
        <v>3</v>
      </c>
      <c r="Q124" s="568">
        <f t="shared" si="1440"/>
        <v>8</v>
      </c>
    </row>
    <row r="125" ht="48" customHeight="1">
      <c r="A125" s="562">
        <v>95</v>
      </c>
      <c r="B125" s="582" t="s">
        <v>315</v>
      </c>
      <c r="C125" s="587">
        <f>2022!B113</f>
        <v>1572.825</v>
      </c>
      <c r="D125" s="567">
        <f>2022!BU113</f>
        <v>1617.07568359375</v>
      </c>
      <c r="E125" s="567">
        <f>2022!BV113</f>
        <v>1676</v>
      </c>
      <c r="F125" s="567">
        <f>2022!BW113</f>
        <v>1664</v>
      </c>
      <c r="G125" s="566">
        <f>2022!BX113</f>
        <v>0.92956754787782836</v>
      </c>
      <c r="H125" s="566">
        <f>2022!BY113</f>
        <v>1.0655985580285026</v>
      </c>
      <c r="I125" s="566">
        <f>2022!BZ113</f>
        <v>1.0579689412363105</v>
      </c>
      <c r="J125" s="531">
        <f t="shared" si="1442"/>
        <v>4.9879807692307692</v>
      </c>
      <c r="K125" s="568">
        <f>2022!CG113</f>
        <v>83</v>
      </c>
      <c r="L125" s="568">
        <f>2022!CJ113</f>
        <v>0</v>
      </c>
      <c r="M125" s="568">
        <f>2022!CM113</f>
        <v>0</v>
      </c>
      <c r="N125" s="568">
        <f t="shared" si="1441"/>
        <v>83</v>
      </c>
      <c r="O125" s="568">
        <f>2022!CO113</f>
        <v>0</v>
      </c>
      <c r="Q125" s="568">
        <f t="shared" si="1440"/>
        <v>83</v>
      </c>
    </row>
    <row r="126" ht="15.75">
      <c r="A126" s="561"/>
      <c r="B126" s="122" t="s">
        <v>141</v>
      </c>
      <c r="C126" s="571"/>
      <c r="D126" s="570"/>
      <c r="E126" s="570"/>
      <c r="F126" s="570"/>
      <c r="G126" s="571"/>
      <c r="H126" s="571"/>
      <c r="I126" s="571"/>
      <c r="J126" s="531">
        <f t="shared" si="1442"/>
        <v>0</v>
      </c>
      <c r="K126" s="581"/>
      <c r="L126" s="581"/>
      <c r="M126" s="581"/>
      <c r="N126" s="568">
        <f t="shared" si="1441"/>
        <v>0</v>
      </c>
      <c r="O126" s="581"/>
      <c r="Q126" s="568">
        <f t="shared" ref="Q126:Q189" si="1445">K126-M126-O126</f>
        <v>0</v>
      </c>
    </row>
    <row r="127" ht="50.25" customHeight="1">
      <c r="A127" s="561">
        <v>96</v>
      </c>
      <c r="B127" s="582" t="s">
        <v>142</v>
      </c>
      <c r="C127" s="566">
        <f>2022!B115</f>
        <v>867</v>
      </c>
      <c r="D127" s="567">
        <f>2022!BU115</f>
        <v>1228.287109375</v>
      </c>
      <c r="E127" s="567">
        <f>2022!BV115</f>
        <v>1304</v>
      </c>
      <c r="F127" s="567">
        <f>2022!BW115</f>
        <v>1300</v>
      </c>
      <c r="G127" s="566">
        <f>2022!BX115</f>
        <v>1.2101350831280788</v>
      </c>
      <c r="H127" s="566">
        <f>2022!BY115</f>
        <v>1.2847290640394089</v>
      </c>
      <c r="I127" s="566">
        <f>2022!BZ115</f>
        <v>1.4994232987312572</v>
      </c>
      <c r="J127" s="531">
        <f t="shared" si="1442"/>
        <v>5</v>
      </c>
      <c r="K127" s="568">
        <f>2022!CG115</f>
        <v>65</v>
      </c>
      <c r="L127" s="568">
        <f>2022!CJ115</f>
        <v>0</v>
      </c>
      <c r="M127" s="568">
        <f>2022!CM115</f>
        <v>0</v>
      </c>
      <c r="N127" s="568">
        <f t="shared" si="1441"/>
        <v>65</v>
      </c>
      <c r="O127" s="568">
        <f>2022!CO115</f>
        <v>0</v>
      </c>
      <c r="Q127" s="568">
        <f t="shared" si="1445"/>
        <v>65</v>
      </c>
    </row>
    <row r="128" ht="32.25" customHeight="1">
      <c r="A128" s="561">
        <v>97</v>
      </c>
      <c r="B128" s="582" t="s">
        <v>316</v>
      </c>
      <c r="C128" s="566">
        <f>2022!B116</f>
        <v>385.19600000000003</v>
      </c>
      <c r="D128" s="567">
        <f>2022!BU116</f>
        <v>627.8604736328125</v>
      </c>
      <c r="E128" s="567">
        <f>2022!BV116</f>
        <v>598</v>
      </c>
      <c r="F128" s="567">
        <f>2022!BW116</f>
        <v>627</v>
      </c>
      <c r="G128" s="566">
        <f>2022!BX116</f>
        <v>1.6299596410587855</v>
      </c>
      <c r="H128" s="566">
        <f>2022!BY116</f>
        <v>1.5524563537470737</v>
      </c>
      <c r="I128" s="566">
        <f>2022!BZ116</f>
        <v>1.627742759530213</v>
      </c>
      <c r="J128" s="531">
        <f t="shared" si="1442"/>
        <v>4.944178628389154</v>
      </c>
      <c r="K128" s="568">
        <f>2022!CG116</f>
        <v>31</v>
      </c>
      <c r="L128" s="568">
        <f>2022!CJ116</f>
        <v>0</v>
      </c>
      <c r="M128" s="568">
        <f>2022!CM116</f>
        <v>0</v>
      </c>
      <c r="N128" s="568">
        <f t="shared" si="1441"/>
        <v>31</v>
      </c>
      <c r="O128" s="568">
        <f>2022!CO116</f>
        <v>0</v>
      </c>
      <c r="Q128" s="568">
        <f t="shared" si="1445"/>
        <v>31</v>
      </c>
    </row>
    <row r="129" ht="32.25" customHeight="1">
      <c r="A129" s="561">
        <v>98</v>
      </c>
      <c r="B129" s="582" t="s">
        <v>317</v>
      </c>
      <c r="C129" s="566">
        <f>2022!B117</f>
        <v>163.09700000000001</v>
      </c>
      <c r="D129" s="567">
        <f>2022!BU117</f>
        <v>224.08775329589844</v>
      </c>
      <c r="E129" s="567">
        <f>2022!BV117</f>
        <v>319</v>
      </c>
      <c r="F129" s="567">
        <f>2022!BW117</f>
        <v>504</v>
      </c>
      <c r="G129" s="566">
        <f>2022!BX117</f>
        <v>1.3739538625982051</v>
      </c>
      <c r="H129" s="566">
        <f>2022!BY117</f>
        <v>1.9545251414615066</v>
      </c>
      <c r="I129" s="566">
        <f>2022!BZ117</f>
        <v>3.0901855950753232</v>
      </c>
      <c r="J129" s="531">
        <f t="shared" si="1442"/>
        <v>6.9444444444444446</v>
      </c>
      <c r="K129" s="568">
        <f>2022!CG117</f>
        <v>35</v>
      </c>
      <c r="L129" s="568">
        <f>2022!CJ117</f>
        <v>0</v>
      </c>
      <c r="M129" s="568">
        <f>2022!CM117</f>
        <v>0</v>
      </c>
      <c r="N129" s="568">
        <f t="shared" si="1441"/>
        <v>35</v>
      </c>
      <c r="O129" s="568">
        <f>2022!CO117</f>
        <v>0</v>
      </c>
      <c r="Q129" s="568">
        <f t="shared" si="1445"/>
        <v>35</v>
      </c>
    </row>
    <row r="130" ht="32.25" customHeight="1">
      <c r="A130" s="561">
        <v>99</v>
      </c>
      <c r="B130" s="582" t="s">
        <v>318</v>
      </c>
      <c r="C130" s="566">
        <f>2022!B118</f>
        <v>49.079999999999998</v>
      </c>
      <c r="D130" s="567">
        <f>2022!BU118</f>
        <v>41.231063842773438</v>
      </c>
      <c r="E130" s="567">
        <f>2022!BV118</f>
        <v>43</v>
      </c>
      <c r="F130" s="567">
        <f>2022!BW118</f>
        <v>45</v>
      </c>
      <c r="G130" s="566">
        <f>2022!BX118</f>
        <v>0.84007869406160163</v>
      </c>
      <c r="H130" s="566">
        <f>2022!BY118</f>
        <v>0.87612058671098803</v>
      </c>
      <c r="I130" s="566">
        <f>2022!BZ118</f>
        <v>0.91687041564792182</v>
      </c>
      <c r="J130" s="531">
        <f t="shared" si="1442"/>
        <v>2.2222222222222223</v>
      </c>
      <c r="K130" s="568">
        <f>2022!CG118</f>
        <v>1</v>
      </c>
      <c r="L130" s="568">
        <f>2022!CJ118</f>
        <v>0</v>
      </c>
      <c r="M130" s="568">
        <f>2022!CM118</f>
        <v>0</v>
      </c>
      <c r="N130" s="568">
        <f t="shared" si="1441"/>
        <v>0</v>
      </c>
      <c r="O130" s="568">
        <f>2022!CO118</f>
        <v>1</v>
      </c>
      <c r="Q130" s="568">
        <f t="shared" si="1445"/>
        <v>0</v>
      </c>
    </row>
    <row r="131" ht="47.25">
      <c r="A131" s="561">
        <v>100</v>
      </c>
      <c r="B131" s="582" t="s">
        <v>319</v>
      </c>
      <c r="C131" s="566">
        <f>2022!B119</f>
        <v>151.09999999999999</v>
      </c>
      <c r="D131" s="567">
        <f>2022!BU119</f>
        <v>131.39198303222656</v>
      </c>
      <c r="E131" s="567">
        <f>2022!BV119</f>
        <v>113</v>
      </c>
      <c r="F131" s="567">
        <f>2022!BW119</f>
        <v>121</v>
      </c>
      <c r="G131" s="566">
        <f>2022!BX119</f>
        <v>0.86968481228346639</v>
      </c>
      <c r="H131" s="566">
        <f>2022!BY119</f>
        <v>0.74794809789824024</v>
      </c>
      <c r="I131" s="566">
        <f>2022!BZ119</f>
        <v>0.80079417604235603</v>
      </c>
      <c r="J131" s="531">
        <f t="shared" si="1442"/>
        <v>2.4793388429752068</v>
      </c>
      <c r="K131" s="568">
        <f>2022!CG119</f>
        <v>3</v>
      </c>
      <c r="L131" s="568">
        <f>2022!CJ119</f>
        <v>0</v>
      </c>
      <c r="M131" s="568">
        <f>2022!CM119</f>
        <v>0</v>
      </c>
      <c r="N131" s="568">
        <f t="shared" si="1441"/>
        <v>2</v>
      </c>
      <c r="O131" s="568">
        <f>2022!CO119</f>
        <v>1</v>
      </c>
      <c r="Q131" s="568">
        <f t="shared" si="1445"/>
        <v>2</v>
      </c>
    </row>
    <row r="132" ht="29.25" customHeight="1">
      <c r="A132" s="561">
        <v>101</v>
      </c>
      <c r="B132" s="582" t="s">
        <v>320</v>
      </c>
      <c r="C132" s="566">
        <f>2022!B120</f>
        <v>46.079999999999998</v>
      </c>
      <c r="D132" s="567">
        <f>2022!BU120</f>
        <v>26.901533126831055</v>
      </c>
      <c r="E132" s="567">
        <f>2022!BV120</f>
        <v>22</v>
      </c>
      <c r="F132" s="567">
        <f>2022!BW120</f>
        <v>27</v>
      </c>
      <c r="G132" s="566">
        <f>2022!BX120</f>
        <v>0.57877653596759737</v>
      </c>
      <c r="H132" s="566">
        <f>2022!BY120</f>
        <v>0.4733218635255928</v>
      </c>
      <c r="I132" s="566">
        <f>2022!BZ120</f>
        <v>0.5859375</v>
      </c>
      <c r="J132" s="531">
        <f t="shared" si="1442"/>
        <v>0</v>
      </c>
      <c r="K132" s="568">
        <f>2022!CG120</f>
        <v>0</v>
      </c>
      <c r="L132" s="568">
        <f>2022!CJ120</f>
        <v>0</v>
      </c>
      <c r="M132" s="568">
        <f>2022!CM120</f>
        <v>0</v>
      </c>
      <c r="N132" s="568">
        <f t="shared" si="1441"/>
        <v>0</v>
      </c>
      <c r="O132" s="568">
        <f>2022!CO120</f>
        <v>0</v>
      </c>
      <c r="Q132" s="568">
        <f t="shared" si="1445"/>
        <v>0</v>
      </c>
    </row>
    <row r="133" ht="47.25">
      <c r="A133" s="561">
        <v>102</v>
      </c>
      <c r="B133" s="582" t="s">
        <v>321</v>
      </c>
      <c r="C133" s="566">
        <f>2022!B121</f>
        <v>2622.0999999999999</v>
      </c>
      <c r="D133" s="567">
        <f>2022!BU121</f>
        <v>3153.3154296875</v>
      </c>
      <c r="E133" s="567">
        <f>2022!BV121</f>
        <v>3189</v>
      </c>
      <c r="F133" s="567">
        <f>2022!BW121</f>
        <v>3461</v>
      </c>
      <c r="G133" s="566">
        <f>2022!BX121</f>
        <v>1.508763363486842</v>
      </c>
      <c r="H133" s="566">
        <f>2022!BY121</f>
        <v>1.5258373205741627</v>
      </c>
      <c r="I133" s="566">
        <f>2022!BZ121</f>
        <v>1.3199344037222074</v>
      </c>
      <c r="J133" s="531">
        <f t="shared" si="1442"/>
        <v>2.9760184917653856</v>
      </c>
      <c r="K133" s="568">
        <f>2022!CG121</f>
        <v>103</v>
      </c>
      <c r="L133" s="568">
        <f>2022!CJ121</f>
        <v>8</v>
      </c>
      <c r="M133" s="568">
        <f>2022!CM121</f>
        <v>7</v>
      </c>
      <c r="N133" s="568">
        <f t="shared" si="1441"/>
        <v>59</v>
      </c>
      <c r="O133" s="568">
        <f>2022!CO121</f>
        <v>29</v>
      </c>
      <c r="Q133" s="568">
        <f t="shared" si="1445"/>
        <v>67</v>
      </c>
    </row>
    <row r="134" ht="30.75" customHeight="1">
      <c r="A134" s="561">
        <v>103</v>
      </c>
      <c r="B134" s="582" t="s">
        <v>322</v>
      </c>
      <c r="C134" s="566">
        <f>2022!B122</f>
        <v>31.664999999999999</v>
      </c>
      <c r="D134" s="567">
        <f>2022!BU122</f>
        <v>0</v>
      </c>
      <c r="E134" s="567">
        <f>2022!BV122</f>
        <v>10</v>
      </c>
      <c r="F134" s="567">
        <f>2022!BW122</f>
        <v>29</v>
      </c>
      <c r="G134" s="566">
        <f>2022!BX122</f>
        <v>0</v>
      </c>
      <c r="H134" s="566">
        <f>2022!BY122</f>
        <v>0.31590585320122144</v>
      </c>
      <c r="I134" s="566">
        <f>2022!BZ122</f>
        <v>0.91583767566714036</v>
      </c>
      <c r="J134" s="531">
        <f t="shared" si="1442"/>
        <v>0</v>
      </c>
      <c r="K134" s="568">
        <f>2022!CG122</f>
        <v>0</v>
      </c>
      <c r="L134" s="568">
        <f>2022!CJ122</f>
        <v>0</v>
      </c>
      <c r="M134" s="568">
        <f>2022!CM122</f>
        <v>0</v>
      </c>
      <c r="N134" s="568">
        <f t="shared" si="1441"/>
        <v>0</v>
      </c>
      <c r="O134" s="568">
        <f>2022!CO122</f>
        <v>0</v>
      </c>
      <c r="Q134" s="568">
        <f t="shared" si="1445"/>
        <v>0</v>
      </c>
    </row>
    <row r="135" ht="31.5">
      <c r="A135" s="562">
        <v>104</v>
      </c>
      <c r="B135" s="582" t="s">
        <v>145</v>
      </c>
      <c r="C135" s="566">
        <f>2022!B123</f>
        <v>42</v>
      </c>
      <c r="D135" s="567">
        <f>2022!BU123</f>
        <v>152.27339172363281</v>
      </c>
      <c r="E135" s="567">
        <f>2022!BV123</f>
        <v>154</v>
      </c>
      <c r="F135" s="567">
        <f>2022!BW123</f>
        <v>189</v>
      </c>
      <c r="G135" s="566">
        <f>2022!BX123</f>
        <v>3.5449513498459555</v>
      </c>
      <c r="H135" s="566">
        <f>2022!BY123</f>
        <v>3.5851470942940193</v>
      </c>
      <c r="I135" s="566">
        <f>2022!BZ123</f>
        <v>4.5</v>
      </c>
      <c r="J135" s="531">
        <f t="shared" si="1442"/>
        <v>7.9365079365079358</v>
      </c>
      <c r="K135" s="568">
        <f>2022!CG123</f>
        <v>15</v>
      </c>
      <c r="L135" s="568">
        <f>2022!CJ123</f>
        <v>0</v>
      </c>
      <c r="M135" s="568">
        <f>2022!CM123</f>
        <v>0</v>
      </c>
      <c r="N135" s="568">
        <f t="shared" si="1441"/>
        <v>15</v>
      </c>
      <c r="O135" s="568">
        <f>2022!CO123</f>
        <v>0</v>
      </c>
      <c r="P135" s="563"/>
      <c r="Q135" s="568">
        <f t="shared" si="1445"/>
        <v>15</v>
      </c>
    </row>
    <row r="136" ht="31.5">
      <c r="A136" s="561">
        <v>105</v>
      </c>
      <c r="B136" s="580" t="s">
        <v>293</v>
      </c>
      <c r="C136" s="566">
        <f>2022!B124</f>
        <v>0</v>
      </c>
      <c r="D136" s="567">
        <f>2022!BU124</f>
        <v>0</v>
      </c>
      <c r="E136" s="567">
        <f>2022!BV124</f>
        <v>0</v>
      </c>
      <c r="F136" s="567">
        <f>2022!BW124</f>
        <v>0</v>
      </c>
      <c r="G136" s="566">
        <f>2022!BX124</f>
        <v>0</v>
      </c>
      <c r="H136" s="566">
        <f>2022!BY124</f>
        <v>0</v>
      </c>
      <c r="I136" s="566">
        <f>2022!BZ124</f>
        <v>0</v>
      </c>
      <c r="J136" s="531">
        <v>0</v>
      </c>
      <c r="K136" s="568">
        <f>2022!CG124</f>
        <v>40</v>
      </c>
      <c r="L136" s="568">
        <f>2022!CJ124</f>
        <v>0</v>
      </c>
      <c r="M136" s="568">
        <f>2022!CM124</f>
        <v>0</v>
      </c>
      <c r="N136" s="568">
        <f t="shared" si="1441"/>
        <v>40</v>
      </c>
      <c r="O136" s="568">
        <f>2022!CO124</f>
        <v>0</v>
      </c>
      <c r="Q136" s="568">
        <f t="shared" si="1445"/>
        <v>40</v>
      </c>
    </row>
    <row r="137" ht="15.75">
      <c r="A137" s="561"/>
      <c r="B137" s="122" t="s">
        <v>153</v>
      </c>
      <c r="C137" s="571"/>
      <c r="D137" s="570"/>
      <c r="E137" s="570"/>
      <c r="F137" s="570"/>
      <c r="G137" s="571"/>
      <c r="H137" s="571"/>
      <c r="I137" s="571"/>
      <c r="J137" s="531">
        <f t="shared" si="1442"/>
        <v>0</v>
      </c>
      <c r="K137" s="581"/>
      <c r="L137" s="581"/>
      <c r="M137" s="581"/>
      <c r="N137" s="568">
        <f t="shared" si="1441"/>
        <v>0</v>
      </c>
      <c r="O137" s="581"/>
      <c r="Q137" s="568">
        <f t="shared" si="1445"/>
        <v>0</v>
      </c>
    </row>
    <row r="138" ht="61.5" customHeight="1">
      <c r="A138" s="561">
        <v>106</v>
      </c>
      <c r="B138" s="582" t="s">
        <v>168</v>
      </c>
      <c r="C138" s="566">
        <f>2022!B126</f>
        <v>34.731000000000002</v>
      </c>
      <c r="D138" s="567">
        <f>2022!BU126</f>
        <v>84.576866149902344</v>
      </c>
      <c r="E138" s="567">
        <f>2022!BV126</f>
        <v>86</v>
      </c>
      <c r="F138" s="567">
        <f>2022!BW126</f>
        <v>92</v>
      </c>
      <c r="G138" s="566">
        <f>2022!BX126</f>
        <v>2.4351981976430834</v>
      </c>
      <c r="H138" s="566">
        <f>2022!BY126</f>
        <v>2.4761740950075035</v>
      </c>
      <c r="I138" s="566">
        <f>2022!BZ126</f>
        <v>2.6489303504074169</v>
      </c>
      <c r="J138" s="531">
        <f t="shared" si="1442"/>
        <v>5.4347826086956523</v>
      </c>
      <c r="K138" s="568">
        <f>2022!CG126</f>
        <v>5</v>
      </c>
      <c r="L138" s="568">
        <f>2022!CJ126</f>
        <v>0</v>
      </c>
      <c r="M138" s="568">
        <f>2022!CM126</f>
        <v>0</v>
      </c>
      <c r="N138" s="568">
        <f t="shared" si="1441"/>
        <v>5</v>
      </c>
      <c r="O138" s="568">
        <f>2022!CO126</f>
        <v>0</v>
      </c>
      <c r="Q138" s="568">
        <f t="shared" si="1445"/>
        <v>5</v>
      </c>
    </row>
    <row r="139" ht="78.75">
      <c r="A139" s="561">
        <v>107</v>
      </c>
      <c r="B139" s="582" t="s">
        <v>156</v>
      </c>
      <c r="C139" s="566">
        <f>2022!B127</f>
        <v>46.969999999999999</v>
      </c>
      <c r="D139" s="567">
        <f>2022!BU127</f>
        <v>246.90570068359375</v>
      </c>
      <c r="E139" s="567">
        <f>2022!BV127</f>
        <v>197</v>
      </c>
      <c r="F139" s="567">
        <f>2022!BW127</f>
        <v>274</v>
      </c>
      <c r="G139" s="566">
        <f>2022!BX127</f>
        <v>7.1090872086324568</v>
      </c>
      <c r="H139" s="566">
        <f>2022!BY127</f>
        <v>5.1706038816198268</v>
      </c>
      <c r="I139" s="566">
        <f>2022!BZ127</f>
        <v>5.8335107515435389</v>
      </c>
      <c r="J139" s="531">
        <f t="shared" si="1442"/>
        <v>7.664233576642336</v>
      </c>
      <c r="K139" s="568">
        <f>2022!CG127</f>
        <v>21</v>
      </c>
      <c r="L139" s="568">
        <f>2022!CJ127</f>
        <v>0</v>
      </c>
      <c r="M139" s="568">
        <f>2022!CM127</f>
        <v>0</v>
      </c>
      <c r="N139" s="568">
        <f t="shared" si="1441"/>
        <v>21</v>
      </c>
      <c r="O139" s="568">
        <f>2022!CO127</f>
        <v>0</v>
      </c>
      <c r="Q139" s="568">
        <f t="shared" si="1445"/>
        <v>21</v>
      </c>
    </row>
    <row r="140" ht="65.25" customHeight="1">
      <c r="A140" s="561">
        <v>108</v>
      </c>
      <c r="B140" s="582" t="s">
        <v>323</v>
      </c>
      <c r="C140" s="566">
        <f>2022!B128</f>
        <v>9.1639999999999997</v>
      </c>
      <c r="D140" s="567">
        <f>2022!BU128</f>
        <v>26.542802810668945</v>
      </c>
      <c r="E140" s="567">
        <f>2022!BV128</f>
        <v>23</v>
      </c>
      <c r="F140" s="567">
        <f>2022!BW128</f>
        <v>28</v>
      </c>
      <c r="G140" s="566">
        <f>2022!BX128</f>
        <v>2.0736564386836225</v>
      </c>
      <c r="H140" s="566">
        <f>2022!BY128</f>
        <v>2.0239353468528956</v>
      </c>
      <c r="I140" s="566">
        <f>2022!BZ128</f>
        <v>3.0554343081623747</v>
      </c>
      <c r="J140" s="531">
        <f t="shared" si="1442"/>
        <v>3.5714285714285712</v>
      </c>
      <c r="K140" s="568">
        <f>2022!CG128</f>
        <v>1</v>
      </c>
      <c r="L140" s="568">
        <f>2022!CJ128</f>
        <v>0</v>
      </c>
      <c r="M140" s="568">
        <f>2022!CM128</f>
        <v>0</v>
      </c>
      <c r="N140" s="568">
        <f t="shared" si="1441"/>
        <v>1</v>
      </c>
      <c r="O140" s="568">
        <f>2022!CO128</f>
        <v>0</v>
      </c>
      <c r="Q140" s="568">
        <f t="shared" si="1445"/>
        <v>1</v>
      </c>
    </row>
    <row r="141" ht="50.25" customHeight="1">
      <c r="A141" s="561">
        <v>109</v>
      </c>
      <c r="B141" s="582" t="s">
        <v>324</v>
      </c>
      <c r="C141" s="566">
        <f>2022!B129</f>
        <v>22.285</v>
      </c>
      <c r="D141" s="567">
        <f>2022!BU129</f>
        <v>55.996574401855469</v>
      </c>
      <c r="E141" s="567">
        <f>2022!BV129</f>
        <v>56</v>
      </c>
      <c r="F141" s="567">
        <f>2022!BW129</f>
        <v>60</v>
      </c>
      <c r="G141" s="566">
        <f>2022!BX129</f>
        <v>2.2629451129093399</v>
      </c>
      <c r="H141" s="566">
        <f>2022!BY129</f>
        <v>2.2630835488880185</v>
      </c>
      <c r="I141" s="566">
        <f>2022!BZ129</f>
        <v>2.6923939869867626</v>
      </c>
      <c r="J141" s="531">
        <f t="shared" si="1442"/>
        <v>6.666666666666667</v>
      </c>
      <c r="K141" s="568">
        <f>2022!CG129</f>
        <v>4</v>
      </c>
      <c r="L141" s="568">
        <f>2022!CJ129</f>
        <v>0</v>
      </c>
      <c r="M141" s="568">
        <f>2022!CM129</f>
        <v>0</v>
      </c>
      <c r="N141" s="568">
        <f t="shared" si="1441"/>
        <v>4</v>
      </c>
      <c r="O141" s="568">
        <f>2022!CO129</f>
        <v>0</v>
      </c>
      <c r="Q141" s="568">
        <f t="shared" si="1445"/>
        <v>4</v>
      </c>
    </row>
    <row r="142" ht="18" customHeight="1">
      <c r="A142" s="561">
        <v>110</v>
      </c>
      <c r="B142" s="582" t="s">
        <v>155</v>
      </c>
      <c r="C142" s="566">
        <f>2022!B130</f>
        <v>62.600000000000001</v>
      </c>
      <c r="D142" s="567">
        <f>2022!BU130</f>
        <v>352.7532958984375</v>
      </c>
      <c r="E142" s="567">
        <f>2022!BV130</f>
        <v>468</v>
      </c>
      <c r="F142" s="567">
        <f>2022!BW130</f>
        <v>755</v>
      </c>
      <c r="G142" s="566">
        <f>2022!BX130</f>
        <v>5.6350364696623414</v>
      </c>
      <c r="H142" s="566">
        <f>2022!BY130</f>
        <v>7.4760380653148051</v>
      </c>
      <c r="I142" s="566">
        <f>2022!BZ130</f>
        <v>12.060702875399361</v>
      </c>
      <c r="J142" s="531">
        <f t="shared" si="1442"/>
        <v>5.9602649006622519</v>
      </c>
      <c r="K142" s="568">
        <f>2022!CG130</f>
        <v>45</v>
      </c>
      <c r="L142" s="568">
        <f>2022!CJ130</f>
        <v>0</v>
      </c>
      <c r="M142" s="568">
        <f>2022!CM130</f>
        <v>0</v>
      </c>
      <c r="N142" s="568">
        <f t="shared" si="1441"/>
        <v>45</v>
      </c>
      <c r="O142" s="568">
        <f>2022!CO130</f>
        <v>0</v>
      </c>
      <c r="Q142" s="568">
        <f t="shared" si="1445"/>
        <v>45</v>
      </c>
    </row>
    <row r="143" ht="31.5">
      <c r="A143" s="561">
        <v>111</v>
      </c>
      <c r="B143" s="582" t="s">
        <v>154</v>
      </c>
      <c r="C143" s="566">
        <f>2022!B131</f>
        <v>8.4000000000000004</v>
      </c>
      <c r="D143" s="567">
        <f>2022!BU131</f>
        <v>67.830184936523438</v>
      </c>
      <c r="E143" s="567">
        <f>2022!BV131</f>
        <v>80</v>
      </c>
      <c r="F143" s="567">
        <f>2022!BW131</f>
        <v>131</v>
      </c>
      <c r="G143" s="566">
        <f>2022!BX131</f>
        <v>8.0750223829642884</v>
      </c>
      <c r="H143" s="566">
        <f>2022!BY131</f>
        <v>9.5238099563149028</v>
      </c>
      <c r="I143" s="566">
        <f>2022!BZ131</f>
        <v>15.595238095238095</v>
      </c>
      <c r="J143" s="531">
        <f t="shared" si="1442"/>
        <v>24.427480916030532</v>
      </c>
      <c r="K143" s="568">
        <f>2022!CG131</f>
        <v>32</v>
      </c>
      <c r="L143" s="568">
        <f>2022!CJ131</f>
        <v>0</v>
      </c>
      <c r="M143" s="568">
        <f>2022!CM131</f>
        <v>0</v>
      </c>
      <c r="N143" s="568">
        <f t="shared" si="1441"/>
        <v>32</v>
      </c>
      <c r="O143" s="568">
        <f>2022!CO131</f>
        <v>0</v>
      </c>
      <c r="Q143" s="568">
        <f t="shared" si="1445"/>
        <v>32</v>
      </c>
    </row>
    <row r="144" ht="48" customHeight="1">
      <c r="A144" s="561">
        <v>112</v>
      </c>
      <c r="B144" s="582" t="s">
        <v>163</v>
      </c>
      <c r="C144" s="566">
        <f>2022!B132</f>
        <v>40.399999999999999</v>
      </c>
      <c r="D144" s="567">
        <f>2022!BU132</f>
        <v>198.63926696777344</v>
      </c>
      <c r="E144" s="567">
        <f>2022!BV132</f>
        <v>232</v>
      </c>
      <c r="F144" s="567">
        <f>2022!BW132</f>
        <v>245</v>
      </c>
      <c r="G144" s="566">
        <f>2022!BX132</f>
        <v>4.9121931924661855</v>
      </c>
      <c r="H144" s="566">
        <f>2022!BY132</f>
        <v>5.7371773997271847</v>
      </c>
      <c r="I144" s="566">
        <f>2022!BZ132</f>
        <v>6.0643564356435649</v>
      </c>
      <c r="J144" s="531">
        <f t="shared" si="1442"/>
        <v>8.1632653061224492</v>
      </c>
      <c r="K144" s="568">
        <f>2022!CG132</f>
        <v>20</v>
      </c>
      <c r="L144" s="568">
        <f>2022!CJ132</f>
        <v>0</v>
      </c>
      <c r="M144" s="568">
        <f>2022!CM132</f>
        <v>0</v>
      </c>
      <c r="N144" s="568">
        <f t="shared" si="1441"/>
        <v>20</v>
      </c>
      <c r="O144" s="568">
        <f>2022!CO132</f>
        <v>0</v>
      </c>
      <c r="Q144" s="568">
        <f t="shared" si="1445"/>
        <v>20</v>
      </c>
    </row>
    <row r="145" ht="47.25">
      <c r="A145" s="561">
        <v>113</v>
      </c>
      <c r="B145" s="582" t="s">
        <v>325</v>
      </c>
      <c r="C145" s="566">
        <f>2022!B133</f>
        <v>25.609999999999999</v>
      </c>
      <c r="D145" s="567">
        <f>2022!BU133</f>
        <v>197.67332458496094</v>
      </c>
      <c r="E145" s="567">
        <f>2022!BV133</f>
        <v>191</v>
      </c>
      <c r="F145" s="567">
        <f>2022!BW133</f>
        <v>190</v>
      </c>
      <c r="G145" s="566">
        <f>2022!BX133</f>
        <v>7.7182977671263684</v>
      </c>
      <c r="H145" s="566">
        <f>2022!BY133</f>
        <v>7.4577329875762794</v>
      </c>
      <c r="I145" s="566">
        <f>2022!BZ133</f>
        <v>7.4189769621241703</v>
      </c>
      <c r="J145" s="531">
        <f t="shared" si="1442"/>
        <v>8.9473684210526319</v>
      </c>
      <c r="K145" s="568">
        <f>2022!CG133</f>
        <v>17</v>
      </c>
      <c r="L145" s="568">
        <f>2022!CJ133</f>
        <v>0</v>
      </c>
      <c r="M145" s="568">
        <f>2022!CM133</f>
        <v>0</v>
      </c>
      <c r="N145" s="568">
        <f t="shared" si="1441"/>
        <v>17</v>
      </c>
      <c r="O145" s="568">
        <f>2022!CO133</f>
        <v>0</v>
      </c>
      <c r="Q145" s="568">
        <f t="shared" si="1445"/>
        <v>17</v>
      </c>
    </row>
    <row r="146" ht="33.75" customHeight="1">
      <c r="A146" s="561">
        <v>114</v>
      </c>
      <c r="B146" s="582" t="s">
        <v>326</v>
      </c>
      <c r="C146" s="566">
        <f>2022!B134</f>
        <v>16.600000000000001</v>
      </c>
      <c r="D146" s="567">
        <f>2022!BU134</f>
        <v>111.229248046875</v>
      </c>
      <c r="E146" s="567">
        <f>2022!BV134</f>
        <v>113</v>
      </c>
      <c r="F146" s="567">
        <f>2022!BW134</f>
        <v>167</v>
      </c>
      <c r="G146" s="566">
        <f>2022!BX134</f>
        <v>6.6949106718185973</v>
      </c>
      <c r="H146" s="566">
        <f>2022!BY134</f>
        <v>6.8014925858051427</v>
      </c>
      <c r="I146" s="566">
        <f>2022!BZ134</f>
        <v>10.060240963855421</v>
      </c>
      <c r="J146" s="531">
        <f t="shared" si="1442"/>
        <v>9.5808383233532943</v>
      </c>
      <c r="K146" s="568">
        <f>2022!CG134</f>
        <v>16</v>
      </c>
      <c r="L146" s="568">
        <f>2022!CJ134</f>
        <v>0</v>
      </c>
      <c r="M146" s="568">
        <f>2022!CM134</f>
        <v>0</v>
      </c>
      <c r="N146" s="568">
        <f t="shared" si="1441"/>
        <v>16</v>
      </c>
      <c r="O146" s="568">
        <f>2022!CO134</f>
        <v>0</v>
      </c>
      <c r="Q146" s="568">
        <f t="shared" si="1445"/>
        <v>16</v>
      </c>
    </row>
    <row r="147" ht="31.5">
      <c r="A147" s="561">
        <v>115</v>
      </c>
      <c r="B147" s="582" t="s">
        <v>158</v>
      </c>
      <c r="C147" s="566">
        <f>2022!B135</f>
        <v>48.850000000000001</v>
      </c>
      <c r="D147" s="567">
        <f>2022!BU135</f>
        <v>358.050048828125</v>
      </c>
      <c r="E147" s="567">
        <f>2022!BV135</f>
        <v>348</v>
      </c>
      <c r="F147" s="567">
        <f>2022!BW135</f>
        <v>324</v>
      </c>
      <c r="G147" s="566">
        <f>2022!BX135</f>
        <v>7.2424056559187493</v>
      </c>
      <c r="H147" s="566">
        <f>2022!BY135</f>
        <v>7.0832489203078408</v>
      </c>
      <c r="I147" s="566">
        <f>2022!BZ135</f>
        <v>6.6325486182190376</v>
      </c>
      <c r="J147" s="531">
        <f t="shared" si="1442"/>
        <v>9.8765432098765427</v>
      </c>
      <c r="K147" s="568">
        <f>2022!CG135</f>
        <v>32</v>
      </c>
      <c r="L147" s="568">
        <f>2022!CJ135</f>
        <v>0</v>
      </c>
      <c r="M147" s="568">
        <f>2022!CM135</f>
        <v>0</v>
      </c>
      <c r="N147" s="568">
        <f t="shared" si="1441"/>
        <v>32</v>
      </c>
      <c r="O147" s="568">
        <f>2022!CO135</f>
        <v>0</v>
      </c>
      <c r="Q147" s="568">
        <f t="shared" si="1445"/>
        <v>32</v>
      </c>
    </row>
    <row r="148" ht="47.25">
      <c r="A148" s="561">
        <v>116</v>
      </c>
      <c r="B148" s="582" t="s">
        <v>157</v>
      </c>
      <c r="C148" s="566">
        <f>2022!B136</f>
        <v>34.689999999999998</v>
      </c>
      <c r="D148" s="567">
        <f>2022!BU136</f>
        <v>82.521202087402344</v>
      </c>
      <c r="E148" s="567">
        <f>2022!BV136</f>
        <v>88</v>
      </c>
      <c r="F148" s="567">
        <f>2022!BW136</f>
        <v>88</v>
      </c>
      <c r="G148" s="566">
        <f>2022!BX136</f>
        <v>2.3788182575443093</v>
      </c>
      <c r="H148" s="566">
        <f>2022!BY136</f>
        <v>2.5367542082358536</v>
      </c>
      <c r="I148" s="566">
        <f>2022!BZ136</f>
        <v>2.5367541078120497</v>
      </c>
      <c r="J148" s="531">
        <f t="shared" si="1442"/>
        <v>6.8181818181818175</v>
      </c>
      <c r="K148" s="568">
        <f>2022!CG136</f>
        <v>6</v>
      </c>
      <c r="L148" s="568">
        <f>2022!CJ136</f>
        <v>0</v>
      </c>
      <c r="M148" s="568">
        <f>2022!CM136</f>
        <v>0</v>
      </c>
      <c r="N148" s="568">
        <f t="shared" si="1441"/>
        <v>6</v>
      </c>
      <c r="O148" s="568">
        <f>2022!CO136</f>
        <v>0</v>
      </c>
      <c r="Q148" s="568">
        <f t="shared" si="1445"/>
        <v>6</v>
      </c>
    </row>
    <row r="149" ht="29.25" customHeight="1">
      <c r="A149" s="561">
        <v>117</v>
      </c>
      <c r="B149" s="582" t="s">
        <v>161</v>
      </c>
      <c r="C149" s="566">
        <f>2022!B137</f>
        <v>8.7080000000000002</v>
      </c>
      <c r="D149" s="567">
        <f>2022!BU137</f>
        <v>12.240489959716797</v>
      </c>
      <c r="E149" s="567">
        <f>2022!BV137</f>
        <v>12</v>
      </c>
      <c r="F149" s="567">
        <f>2022!BW137</f>
        <v>12</v>
      </c>
      <c r="G149" s="566">
        <f>2022!BX137</f>
        <v>1.293352102854828</v>
      </c>
      <c r="H149" s="566">
        <f>2022!BY137</f>
        <v>1.2679415027776406</v>
      </c>
      <c r="I149" s="566">
        <f>2022!BZ137</f>
        <v>1.3780431786862655</v>
      </c>
      <c r="J149" s="531">
        <f t="shared" si="1442"/>
        <v>0</v>
      </c>
      <c r="K149" s="568">
        <f>2022!CG137</f>
        <v>0</v>
      </c>
      <c r="L149" s="568">
        <f>2022!CJ137</f>
        <v>0</v>
      </c>
      <c r="M149" s="568">
        <f>2022!CM137</f>
        <v>0</v>
      </c>
      <c r="N149" s="568">
        <f t="shared" si="1441"/>
        <v>0</v>
      </c>
      <c r="O149" s="568">
        <f>2022!CO137</f>
        <v>0</v>
      </c>
      <c r="Q149" s="568">
        <f t="shared" si="1445"/>
        <v>0</v>
      </c>
    </row>
    <row r="150" ht="31.5">
      <c r="A150" s="562">
        <v>118</v>
      </c>
      <c r="B150" s="582" t="s">
        <v>162</v>
      </c>
      <c r="C150" s="587">
        <f>2022!B138</f>
        <v>76.099999999999994</v>
      </c>
      <c r="D150" s="567">
        <f>2022!BU138</f>
        <v>309.25457763671875</v>
      </c>
      <c r="E150" s="567">
        <f>2022!BV138</f>
        <v>320</v>
      </c>
      <c r="F150" s="567">
        <f>2022!BW138</f>
        <v>306</v>
      </c>
      <c r="G150" s="566">
        <f>2022!BX138</f>
        <v>4.0613369384573623</v>
      </c>
      <c r="H150" s="566">
        <f>2022!BY138</f>
        <v>4.2024529765668612</v>
      </c>
      <c r="I150" s="566">
        <f>2022!BZ138</f>
        <v>4.021024967148489</v>
      </c>
      <c r="J150" s="531">
        <f t="shared" si="1442"/>
        <v>7.8431372549019605</v>
      </c>
      <c r="K150" s="568">
        <f>2022!CG138</f>
        <v>24</v>
      </c>
      <c r="L150" s="568">
        <f>2022!CJ138</f>
        <v>0</v>
      </c>
      <c r="M150" s="568">
        <f>2022!CM138</f>
        <v>0</v>
      </c>
      <c r="N150" s="568">
        <f t="shared" si="1441"/>
        <v>24</v>
      </c>
      <c r="O150" s="568">
        <f>2022!CO138</f>
        <v>0</v>
      </c>
      <c r="Q150" s="568">
        <f t="shared" si="1445"/>
        <v>24</v>
      </c>
    </row>
    <row r="151" ht="47.25">
      <c r="A151" s="562">
        <v>119</v>
      </c>
      <c r="B151" s="164" t="s">
        <v>165</v>
      </c>
      <c r="C151" s="587">
        <f>2022!B139</f>
        <v>3.52</v>
      </c>
      <c r="D151" s="575">
        <f>2022!BU139</f>
        <v>221.34272766113281</v>
      </c>
      <c r="E151" s="575">
        <f>2022!BV139</f>
        <v>151</v>
      </c>
      <c r="F151" s="567">
        <f>2022!BW139</f>
        <v>8</v>
      </c>
      <c r="G151" s="576">
        <f>2022!BX139</f>
        <v>3.8051011626006725</v>
      </c>
      <c r="H151" s="576">
        <f>2022!BY139</f>
        <v>3.8383324711315949</v>
      </c>
      <c r="I151" s="566">
        <f>2022!BZ139</f>
        <v>2.2727272727272729</v>
      </c>
      <c r="J151" s="531">
        <f t="shared" si="1442"/>
        <v>0</v>
      </c>
      <c r="K151" s="568">
        <f>2022!CG139</f>
        <v>0</v>
      </c>
      <c r="L151" s="568">
        <f>2022!CJ139</f>
        <v>0</v>
      </c>
      <c r="M151" s="568">
        <f>2022!CM139</f>
        <v>0</v>
      </c>
      <c r="N151" s="568">
        <f t="shared" si="1441"/>
        <v>0</v>
      </c>
      <c r="O151" s="568">
        <f>2022!CO139</f>
        <v>0</v>
      </c>
      <c r="Q151" s="568">
        <f t="shared" si="1445"/>
        <v>0</v>
      </c>
    </row>
    <row r="152" ht="33" customHeight="1">
      <c r="A152" s="561">
        <v>120</v>
      </c>
      <c r="B152" s="155" t="s">
        <v>443</v>
      </c>
      <c r="C152" s="566">
        <f>2022!B140</f>
        <v>16.07</v>
      </c>
      <c r="D152" s="577"/>
      <c r="E152" s="577"/>
      <c r="F152" s="567">
        <f>2022!BW140</f>
        <v>74</v>
      </c>
      <c r="G152" s="578"/>
      <c r="H152" s="578"/>
      <c r="I152" s="566">
        <f>2022!BZ140</f>
        <v>4.604853764779091</v>
      </c>
      <c r="J152" s="531">
        <f t="shared" si="1442"/>
        <v>6.756756756756757</v>
      </c>
      <c r="K152" s="568">
        <f>2022!CG140</f>
        <v>5</v>
      </c>
      <c r="L152" s="568">
        <f>2022!CJ140</f>
        <v>0</v>
      </c>
      <c r="M152" s="568">
        <f>2022!CM140</f>
        <v>0</v>
      </c>
      <c r="N152" s="568">
        <f t="shared" si="1441"/>
        <v>4</v>
      </c>
      <c r="O152" s="568">
        <f>2022!CO140</f>
        <v>1</v>
      </c>
      <c r="Q152" s="568">
        <f t="shared" si="1445"/>
        <v>4</v>
      </c>
    </row>
    <row r="153" ht="15.75">
      <c r="A153" s="561"/>
      <c r="B153" s="122" t="s">
        <v>173</v>
      </c>
      <c r="C153" s="571"/>
      <c r="D153" s="570"/>
      <c r="E153" s="570"/>
      <c r="F153" s="570"/>
      <c r="G153" s="571"/>
      <c r="H153" s="571"/>
      <c r="I153" s="571"/>
      <c r="J153" s="531">
        <f t="shared" si="1442"/>
        <v>0</v>
      </c>
      <c r="K153" s="581"/>
      <c r="L153" s="581"/>
      <c r="M153" s="581"/>
      <c r="N153" s="568">
        <f t="shared" si="1441"/>
        <v>0</v>
      </c>
      <c r="O153" s="581"/>
      <c r="Q153" s="568">
        <f t="shared" si="1445"/>
        <v>0</v>
      </c>
    </row>
    <row r="154" ht="94.5">
      <c r="A154" s="561">
        <v>121</v>
      </c>
      <c r="B154" s="582" t="s">
        <v>328</v>
      </c>
      <c r="C154" s="566">
        <f>2022!B142</f>
        <v>22.076000000000001</v>
      </c>
      <c r="D154" s="567">
        <f>2022!BU142</f>
        <v>211.21562194824219</v>
      </c>
      <c r="E154" s="567">
        <f>2022!BV142</f>
        <v>220</v>
      </c>
      <c r="F154" s="567">
        <f>2022!BW142</f>
        <v>259</v>
      </c>
      <c r="G154" s="566">
        <f>2022!BX142</f>
        <v>9.5702593959607416</v>
      </c>
      <c r="H154" s="566">
        <f>2022!BY142</f>
        <v>9.9682828745844372</v>
      </c>
      <c r="I154" s="566">
        <f>2022!BZ142</f>
        <v>11.732197861931509</v>
      </c>
      <c r="J154" s="531">
        <f t="shared" si="1442"/>
        <v>14.671814671814673</v>
      </c>
      <c r="K154" s="568">
        <f>2022!CG142</f>
        <v>38</v>
      </c>
      <c r="L154" s="568">
        <f>2022!CJ142</f>
        <v>0</v>
      </c>
      <c r="M154" s="568">
        <f>2022!CM142</f>
        <v>0</v>
      </c>
      <c r="N154" s="568">
        <f t="shared" si="1441"/>
        <v>38</v>
      </c>
      <c r="O154" s="568">
        <f>2022!CO142</f>
        <v>0</v>
      </c>
      <c r="Q154" s="568">
        <f t="shared" si="1445"/>
        <v>38</v>
      </c>
    </row>
    <row r="155" ht="63">
      <c r="A155" s="561">
        <v>122</v>
      </c>
      <c r="B155" s="582" t="s">
        <v>329</v>
      </c>
      <c r="C155" s="566">
        <f>2022!B143</f>
        <v>51.795000000000002</v>
      </c>
      <c r="D155" s="567">
        <f>2022!BU143</f>
        <v>90.588981628417969</v>
      </c>
      <c r="E155" s="567">
        <f>2022!BV143</f>
        <v>266</v>
      </c>
      <c r="F155" s="567">
        <f>2022!BW143</f>
        <v>346</v>
      </c>
      <c r="G155" s="566">
        <f>2022!BX143</f>
        <v>1.7433362093628084</v>
      </c>
      <c r="H155" s="566">
        <f>2022!BY143</f>
        <v>5.1190268767193503</v>
      </c>
      <c r="I155" s="566">
        <f>2022!BZ143</f>
        <v>6.6801814846992951</v>
      </c>
      <c r="J155" s="531">
        <f t="shared" si="1442"/>
        <v>9.8265895953757223</v>
      </c>
      <c r="K155" s="568">
        <f>2022!CG143</f>
        <v>34</v>
      </c>
      <c r="L155" s="568">
        <f>2022!CJ143</f>
        <v>0</v>
      </c>
      <c r="M155" s="568">
        <f>2022!CM143</f>
        <v>0</v>
      </c>
      <c r="N155" s="568">
        <f t="shared" si="1441"/>
        <v>34</v>
      </c>
      <c r="O155" s="568">
        <f>2022!CO143</f>
        <v>0</v>
      </c>
      <c r="Q155" s="568">
        <f t="shared" si="1445"/>
        <v>34</v>
      </c>
    </row>
    <row r="156" ht="31.5" customHeight="1">
      <c r="A156" s="561">
        <v>123</v>
      </c>
      <c r="B156" s="582" t="s">
        <v>174</v>
      </c>
      <c r="C156" s="566">
        <f>2022!B144</f>
        <v>10.686999999999999</v>
      </c>
      <c r="D156" s="567">
        <f>2022!BU144</f>
        <v>22.823148727416992</v>
      </c>
      <c r="E156" s="567">
        <f>2022!BV144</f>
        <v>27</v>
      </c>
      <c r="F156" s="567">
        <f>2022!BW144</f>
        <v>28</v>
      </c>
      <c r="G156" s="566">
        <f>2022!BX144</f>
        <v>2.1349999647613314</v>
      </c>
      <c r="H156" s="566">
        <f>2022!BY144</f>
        <v>2.5257250757564469</v>
      </c>
      <c r="I156" s="566">
        <f>2022!BZ144</f>
        <v>2.620005614297745</v>
      </c>
      <c r="J156" s="531">
        <f t="shared" si="1442"/>
        <v>3.5714285714285712</v>
      </c>
      <c r="K156" s="568">
        <f>2022!CG144</f>
        <v>1</v>
      </c>
      <c r="L156" s="568">
        <f>2022!CJ144</f>
        <v>0</v>
      </c>
      <c r="M156" s="568">
        <f>2022!CM144</f>
        <v>0</v>
      </c>
      <c r="N156" s="568">
        <f t="shared" si="1441"/>
        <v>1</v>
      </c>
      <c r="O156" s="568">
        <f>2022!CO144</f>
        <v>0</v>
      </c>
      <c r="Q156" s="568">
        <f t="shared" si="1445"/>
        <v>1</v>
      </c>
    </row>
    <row r="157" ht="31.5">
      <c r="A157" s="561">
        <v>124</v>
      </c>
      <c r="B157" s="582" t="s">
        <v>178</v>
      </c>
      <c r="C157" s="566">
        <f>2022!B145</f>
        <v>127.137</v>
      </c>
      <c r="D157" s="567">
        <f>2022!BU145</f>
        <v>204.46441650390625</v>
      </c>
      <c r="E157" s="567">
        <f>2022!BV145</f>
        <v>252</v>
      </c>
      <c r="F157" s="567">
        <f>2022!BW145</f>
        <v>248</v>
      </c>
      <c r="G157" s="566">
        <f>2022!BX145</f>
        <v>1.6082211695668431</v>
      </c>
      <c r="H157" s="566">
        <f>2022!BY145</f>
        <v>1.9821137665932294</v>
      </c>
      <c r="I157" s="566">
        <f>2022!BZ145</f>
        <v>1.95065165923374</v>
      </c>
      <c r="J157" s="531">
        <f t="shared" si="1442"/>
        <v>4.838709677419355</v>
      </c>
      <c r="K157" s="568">
        <f>2022!CG145</f>
        <v>12</v>
      </c>
      <c r="L157" s="568">
        <f>2022!CJ145</f>
        <v>0</v>
      </c>
      <c r="M157" s="568">
        <f>2022!CM145</f>
        <v>1</v>
      </c>
      <c r="N157" s="568">
        <f t="shared" si="1441"/>
        <v>8</v>
      </c>
      <c r="O157" s="568">
        <f>2022!CO145</f>
        <v>3</v>
      </c>
      <c r="Q157" s="568">
        <f t="shared" si="1445"/>
        <v>8</v>
      </c>
    </row>
    <row r="158" ht="31.5">
      <c r="A158" s="562">
        <v>125</v>
      </c>
      <c r="B158" s="147" t="s">
        <v>177</v>
      </c>
      <c r="C158" s="566">
        <f>2022!B146</f>
        <v>119.479</v>
      </c>
      <c r="D158" s="567">
        <f>2022!BU146</f>
        <v>168.48825073242188</v>
      </c>
      <c r="E158" s="567">
        <f>2022!BV146</f>
        <v>219</v>
      </c>
      <c r="F158" s="567">
        <f>2022!BW146</f>
        <v>278</v>
      </c>
      <c r="G158" s="566">
        <f>2022!BX146</f>
        <v>1.4464994583837081</v>
      </c>
      <c r="H158" s="566">
        <f>2022!BY146</f>
        <v>1.8801511678646328</v>
      </c>
      <c r="I158" s="566">
        <f>2022!BZ146</f>
        <v>2.3267687208630807</v>
      </c>
      <c r="J158" s="531">
        <f t="shared" si="1442"/>
        <v>6.8345323741007196</v>
      </c>
      <c r="K158" s="568">
        <f>2022!CG146</f>
        <v>19</v>
      </c>
      <c r="L158" s="568">
        <f>2022!CJ146</f>
        <v>0</v>
      </c>
      <c r="M158" s="568">
        <f>2022!CM146</f>
        <v>0</v>
      </c>
      <c r="N158" s="568">
        <f t="shared" si="1441"/>
        <v>19</v>
      </c>
      <c r="O158" s="568">
        <f>2022!CO146</f>
        <v>0</v>
      </c>
      <c r="Q158" s="568">
        <f t="shared" si="1445"/>
        <v>19</v>
      </c>
    </row>
    <row r="159" ht="47.25">
      <c r="A159" s="561">
        <v>126</v>
      </c>
      <c r="B159" s="582" t="s">
        <v>330</v>
      </c>
      <c r="C159" s="566">
        <f>2022!B147</f>
        <v>19.553999999999998</v>
      </c>
      <c r="D159" s="567">
        <f>2022!BU147</f>
        <v>176.21897888183594</v>
      </c>
      <c r="E159" s="567">
        <f>2022!BV147</f>
        <v>170</v>
      </c>
      <c r="F159" s="567">
        <f>2022!BW147</f>
        <v>165</v>
      </c>
      <c r="G159" s="566">
        <f>2022!BX147</f>
        <v>9.0119142467641211</v>
      </c>
      <c r="H159" s="566">
        <f>2022!BY147</f>
        <v>8.6938729963768768</v>
      </c>
      <c r="I159" s="566">
        <f>2022!BZ147</f>
        <v>8.4381712181650812</v>
      </c>
      <c r="J159" s="531">
        <f t="shared" si="1442"/>
        <v>3.0303030303030303</v>
      </c>
      <c r="K159" s="568">
        <f>2022!CG147</f>
        <v>5</v>
      </c>
      <c r="L159" s="568">
        <f>2022!CJ147</f>
        <v>0</v>
      </c>
      <c r="M159" s="568">
        <f>2022!CM147</f>
        <v>0</v>
      </c>
      <c r="N159" s="568">
        <f t="shared" si="1441"/>
        <v>5</v>
      </c>
      <c r="O159" s="568">
        <f>2022!CO147</f>
        <v>0</v>
      </c>
      <c r="Q159" s="568">
        <f t="shared" si="1445"/>
        <v>5</v>
      </c>
    </row>
    <row r="160" ht="15.75">
      <c r="A160" s="561"/>
      <c r="B160" s="122" t="s">
        <v>180</v>
      </c>
      <c r="C160" s="571"/>
      <c r="D160" s="570"/>
      <c r="E160" s="570"/>
      <c r="F160" s="570"/>
      <c r="G160" s="571"/>
      <c r="H160" s="571"/>
      <c r="I160" s="571"/>
      <c r="J160" s="531"/>
      <c r="K160" s="581"/>
      <c r="L160" s="581"/>
      <c r="M160" s="581"/>
      <c r="N160" s="568">
        <f t="shared" si="1441"/>
        <v>0</v>
      </c>
      <c r="O160" s="581"/>
      <c r="Q160" s="568">
        <f t="shared" si="1445"/>
        <v>0</v>
      </c>
    </row>
    <row r="161" ht="31.5">
      <c r="A161" s="561">
        <v>127</v>
      </c>
      <c r="B161" s="582" t="s">
        <v>185</v>
      </c>
      <c r="C161" s="566">
        <f>2022!B149</f>
        <v>1372</v>
      </c>
      <c r="D161" s="567">
        <f>2022!BU149</f>
        <v>1666.1263427734375</v>
      </c>
      <c r="E161" s="567">
        <f>2022!BV149</f>
        <v>2915</v>
      </c>
      <c r="F161" s="567">
        <f>2022!BW149</f>
        <v>2195</v>
      </c>
      <c r="G161" s="566">
        <f>2022!BX149</f>
        <v>1.2141211371844367</v>
      </c>
      <c r="H161" s="566">
        <f>2022!BY149</f>
        <v>2.1241865181732464</v>
      </c>
      <c r="I161" s="566">
        <f>2022!BZ149</f>
        <v>1.5998542274052479</v>
      </c>
      <c r="J161" s="531">
        <f t="shared" si="1442"/>
        <v>4.5558086560364464</v>
      </c>
      <c r="K161" s="568">
        <f>2022!CG149</f>
        <v>100</v>
      </c>
      <c r="L161" s="568">
        <f>2022!CJ149</f>
        <v>12</v>
      </c>
      <c r="M161" s="568">
        <f>2022!CM149</f>
        <v>3</v>
      </c>
      <c r="N161" s="568">
        <f t="shared" si="1441"/>
        <v>65</v>
      </c>
      <c r="O161" s="568">
        <f>2022!CO149</f>
        <v>20</v>
      </c>
      <c r="Q161" s="568">
        <f t="shared" si="1445"/>
        <v>77</v>
      </c>
    </row>
    <row r="162" ht="31.5">
      <c r="A162" s="561">
        <v>128</v>
      </c>
      <c r="B162" s="582" t="s">
        <v>331</v>
      </c>
      <c r="C162" s="566">
        <f>2022!B150</f>
        <v>187.15000000000001</v>
      </c>
      <c r="D162" s="567">
        <f>2022!BU150</f>
        <v>512.86376953125</v>
      </c>
      <c r="E162" s="567">
        <f>2022!BV150</f>
        <v>456</v>
      </c>
      <c r="F162" s="567">
        <f>2022!BW150</f>
        <v>421</v>
      </c>
      <c r="G162" s="566">
        <f>2022!BX150</f>
        <v>2.7403889193548308</v>
      </c>
      <c r="H162" s="566">
        <f>2022!BY150</f>
        <v>2.436509167886304</v>
      </c>
      <c r="I162" s="566">
        <f>2022!BZ150</f>
        <v>2.2495324605931071</v>
      </c>
      <c r="J162" s="531">
        <f t="shared" si="1442"/>
        <v>6.8883610451306403</v>
      </c>
      <c r="K162" s="568">
        <f>2022!CG150</f>
        <v>29</v>
      </c>
      <c r="L162" s="568">
        <f>2022!CJ150</f>
        <v>0</v>
      </c>
      <c r="M162" s="568">
        <f>2022!CM150</f>
        <v>0</v>
      </c>
      <c r="N162" s="568">
        <f t="shared" si="1441"/>
        <v>29</v>
      </c>
      <c r="O162" s="568">
        <f>2022!CO150</f>
        <v>0</v>
      </c>
      <c r="Q162" s="568">
        <f t="shared" si="1445"/>
        <v>29</v>
      </c>
    </row>
    <row r="163" ht="48" customHeight="1">
      <c r="A163" s="561">
        <v>129</v>
      </c>
      <c r="B163" s="582" t="s">
        <v>332</v>
      </c>
      <c r="C163" s="566">
        <f>2022!B151</f>
        <v>363.30000000000001</v>
      </c>
      <c r="D163" s="567">
        <f>2022!BU151</f>
        <v>1040.3492431640625</v>
      </c>
      <c r="E163" s="567">
        <f>2022!BV151</f>
        <v>1112</v>
      </c>
      <c r="F163" s="567">
        <f>2022!BW151</f>
        <v>952</v>
      </c>
      <c r="G163" s="566">
        <f>2022!BX151</f>
        <v>2.863569904453489</v>
      </c>
      <c r="H163" s="566">
        <f>2022!BY151</f>
        <v>3.060789205812994</v>
      </c>
      <c r="I163" s="566">
        <f>2022!BZ151</f>
        <v>2.6204238921001926</v>
      </c>
      <c r="J163" s="531">
        <f t="shared" si="1442"/>
        <v>3.1512605042016806</v>
      </c>
      <c r="K163" s="568">
        <f>2022!CG151</f>
        <v>30</v>
      </c>
      <c r="L163" s="568">
        <f>2022!CJ151</f>
        <v>0</v>
      </c>
      <c r="M163" s="568">
        <f>2022!CM151</f>
        <v>0</v>
      </c>
      <c r="N163" s="568">
        <f t="shared" si="1441"/>
        <v>30</v>
      </c>
      <c r="O163" s="568">
        <f>2022!CO151</f>
        <v>0</v>
      </c>
      <c r="Q163" s="568">
        <f t="shared" si="1445"/>
        <v>30</v>
      </c>
    </row>
    <row r="164" ht="47.25" customHeight="1">
      <c r="A164" s="561">
        <v>130</v>
      </c>
      <c r="B164" s="582" t="s">
        <v>333</v>
      </c>
      <c r="C164" s="566">
        <f>2022!B152</f>
        <v>394</v>
      </c>
      <c r="D164" s="567">
        <f>2022!BU152</f>
        <v>567.41351318359375</v>
      </c>
      <c r="E164" s="567">
        <f>2022!BV152</f>
        <v>718</v>
      </c>
      <c r="F164" s="567">
        <f>2022!BW152</f>
        <v>799</v>
      </c>
      <c r="G164" s="566">
        <f>2022!BX152</f>
        <v>1.4389744394634105</v>
      </c>
      <c r="H164" s="566">
        <f>2022!BY152</f>
        <v>1.8208654244729439</v>
      </c>
      <c r="I164" s="566">
        <f>2022!BZ152</f>
        <v>2.0279187817258881</v>
      </c>
      <c r="J164" s="531">
        <f t="shared" si="1442"/>
        <v>6.8836045056320403</v>
      </c>
      <c r="K164" s="568">
        <f>2022!CG152</f>
        <v>55</v>
      </c>
      <c r="L164" s="568">
        <f>2022!CJ152</f>
        <v>0</v>
      </c>
      <c r="M164" s="568">
        <f>2022!CM152</f>
        <v>0</v>
      </c>
      <c r="N164" s="568">
        <f t="shared" si="1441"/>
        <v>55</v>
      </c>
      <c r="O164" s="568">
        <f>2022!CO152</f>
        <v>0</v>
      </c>
      <c r="Q164" s="568">
        <f t="shared" si="1445"/>
        <v>55</v>
      </c>
    </row>
    <row r="165" ht="31.5">
      <c r="A165" s="561">
        <v>131</v>
      </c>
      <c r="B165" s="582" t="s">
        <v>182</v>
      </c>
      <c r="C165" s="566">
        <f>2022!B153</f>
        <v>193</v>
      </c>
      <c r="D165" s="567">
        <f>2022!BU153</f>
        <v>387.54458618164063</v>
      </c>
      <c r="E165" s="567">
        <f>2022!BV153</f>
        <v>413</v>
      </c>
      <c r="F165" s="567">
        <f>2022!BW153</f>
        <v>544</v>
      </c>
      <c r="G165" s="566">
        <f>2022!BX153</f>
        <v>1.99841484085383</v>
      </c>
      <c r="H165" s="566">
        <f>2022!BY153</f>
        <v>2.1296783872134797</v>
      </c>
      <c r="I165" s="566">
        <f>2022!BZ153</f>
        <v>2.8186528497409324</v>
      </c>
      <c r="J165" s="531">
        <f t="shared" si="1442"/>
        <v>6.9852941176470589</v>
      </c>
      <c r="K165" s="568">
        <f>2022!CG153</f>
        <v>38</v>
      </c>
      <c r="L165" s="568">
        <f>2022!CJ153</f>
        <v>0</v>
      </c>
      <c r="M165" s="568">
        <f>2022!CM153</f>
        <v>0</v>
      </c>
      <c r="N165" s="568">
        <f t="shared" si="1441"/>
        <v>38</v>
      </c>
      <c r="O165" s="568">
        <f>2022!CO153</f>
        <v>0</v>
      </c>
      <c r="Q165" s="568">
        <f t="shared" si="1445"/>
        <v>38</v>
      </c>
    </row>
    <row r="166" ht="47.25">
      <c r="A166" s="562">
        <v>132</v>
      </c>
      <c r="B166" s="582" t="s">
        <v>334</v>
      </c>
      <c r="C166" s="566">
        <f>2022!B154</f>
        <v>264.69999999999999</v>
      </c>
      <c r="D166" s="567">
        <f>2022!BU154</f>
        <v>411.57635498046875</v>
      </c>
      <c r="E166" s="567">
        <f>2022!BV154</f>
        <v>399</v>
      </c>
      <c r="F166" s="567">
        <f>2022!BW154</f>
        <v>1349</v>
      </c>
      <c r="G166" s="566">
        <f>2022!BX154</f>
        <v>1.5549019727657354</v>
      </c>
      <c r="H166" s="566">
        <f>2022!BY154</f>
        <v>1.5073897009739257</v>
      </c>
      <c r="I166" s="566">
        <f>2022!BZ154</f>
        <v>5.0963354741216476</v>
      </c>
      <c r="J166" s="531">
        <f t="shared" si="1442"/>
        <v>4.966641957005189</v>
      </c>
      <c r="K166" s="568">
        <f>2022!CG154</f>
        <v>67</v>
      </c>
      <c r="L166" s="568">
        <f>2022!CJ154</f>
        <v>0</v>
      </c>
      <c r="M166" s="568">
        <f>2022!CM154</f>
        <v>0</v>
      </c>
      <c r="N166" s="568">
        <f t="shared" ref="N166:N229" si="1446">K166-L166-M166-O166</f>
        <v>67</v>
      </c>
      <c r="O166" s="568">
        <f>2022!CO154</f>
        <v>0</v>
      </c>
      <c r="Q166" s="568">
        <f t="shared" si="1445"/>
        <v>67</v>
      </c>
    </row>
    <row r="167" ht="31.5">
      <c r="A167" s="561">
        <v>133</v>
      </c>
      <c r="B167" s="582" t="s">
        <v>335</v>
      </c>
      <c r="C167" s="566">
        <f>2022!B155</f>
        <v>93.555000000000007</v>
      </c>
      <c r="D167" s="567">
        <f>2022!BU155</f>
        <v>213.83671569824219</v>
      </c>
      <c r="E167" s="567">
        <f>2022!BV155</f>
        <v>286</v>
      </c>
      <c r="F167" s="567">
        <f>2022!BW155</f>
        <v>290</v>
      </c>
      <c r="G167" s="566">
        <f>2022!BX155</f>
        <v>2.2858012690810297</v>
      </c>
      <c r="H167" s="566">
        <f>2022!BY155</f>
        <v>3.0571885694302607</v>
      </c>
      <c r="I167" s="566">
        <f>2022!BZ155</f>
        <v>3.0997808775586551</v>
      </c>
      <c r="J167" s="531">
        <f t="shared" si="1442"/>
        <v>6.8965517241379306</v>
      </c>
      <c r="K167" s="568">
        <f>2022!CG155</f>
        <v>20</v>
      </c>
      <c r="L167" s="568">
        <f>2022!CJ155</f>
        <v>0</v>
      </c>
      <c r="M167" s="568">
        <f>2022!CM155</f>
        <v>0</v>
      </c>
      <c r="N167" s="568">
        <f t="shared" si="1446"/>
        <v>20</v>
      </c>
      <c r="O167" s="568">
        <f>2022!CO155</f>
        <v>0</v>
      </c>
      <c r="Q167" s="568">
        <f t="shared" si="1445"/>
        <v>20</v>
      </c>
    </row>
    <row r="168" ht="15.75">
      <c r="A168" s="561"/>
      <c r="B168" s="122" t="s">
        <v>187</v>
      </c>
      <c r="C168" s="571"/>
      <c r="D168" s="570"/>
      <c r="E168" s="570"/>
      <c r="F168" s="570"/>
      <c r="G168" s="571"/>
      <c r="H168" s="571"/>
      <c r="I168" s="571"/>
      <c r="J168" s="531">
        <f t="shared" ref="J168:J231" si="1447">IF(K168&gt;0,K168/F168*100,0)</f>
        <v>0</v>
      </c>
      <c r="K168" s="581"/>
      <c r="L168" s="581"/>
      <c r="M168" s="581"/>
      <c r="N168" s="568">
        <f t="shared" si="1446"/>
        <v>0</v>
      </c>
      <c r="O168" s="581"/>
      <c r="Q168" s="568">
        <f t="shared" si="1445"/>
        <v>0</v>
      </c>
    </row>
    <row r="169" ht="78.75">
      <c r="A169" s="574">
        <v>134</v>
      </c>
      <c r="B169" s="64" t="s">
        <v>189</v>
      </c>
      <c r="C169" s="566">
        <f>2022!B157</f>
        <v>58.799999999999997</v>
      </c>
      <c r="D169" s="575">
        <f>2022!BU157</f>
        <v>163.18824768066406</v>
      </c>
      <c r="E169" s="575">
        <f>2022!BV157</f>
        <v>396</v>
      </c>
      <c r="F169" s="567">
        <f>2022!BW157</f>
        <v>39</v>
      </c>
      <c r="G169" s="576">
        <f>2022!BX157</f>
        <v>0.56113143377626951</v>
      </c>
      <c r="H169" s="576">
        <f>2022!BY157</f>
        <v>1.3616669762287779</v>
      </c>
      <c r="I169" s="566">
        <f>2022!BZ157</f>
        <v>0.66326530612244905</v>
      </c>
      <c r="J169" s="531">
        <f t="shared" si="1447"/>
        <v>2.5641025641025639</v>
      </c>
      <c r="K169" s="568">
        <f>2022!CG157</f>
        <v>1</v>
      </c>
      <c r="L169" s="568">
        <f>2022!CJ157</f>
        <v>0</v>
      </c>
      <c r="M169" s="568">
        <f>2022!CM157</f>
        <v>0</v>
      </c>
      <c r="N169" s="568">
        <f t="shared" si="1446"/>
        <v>1</v>
      </c>
      <c r="O169" s="568">
        <f>2022!CO157</f>
        <v>0</v>
      </c>
      <c r="Q169" s="568">
        <f t="shared" si="1445"/>
        <v>1</v>
      </c>
    </row>
    <row r="170" ht="78.75">
      <c r="A170" s="574">
        <v>135</v>
      </c>
      <c r="B170" s="64" t="s">
        <v>190</v>
      </c>
      <c r="C170" s="566">
        <f>2022!B158</f>
        <v>17.800000000000001</v>
      </c>
      <c r="D170" s="585"/>
      <c r="E170" s="585"/>
      <c r="F170" s="567">
        <f>2022!BW158</f>
        <v>0</v>
      </c>
      <c r="G170" s="586"/>
      <c r="H170" s="586"/>
      <c r="I170" s="566">
        <f>2022!BZ158</f>
        <v>0</v>
      </c>
      <c r="J170" s="531">
        <f t="shared" si="1447"/>
        <v>0</v>
      </c>
      <c r="K170" s="568">
        <f>2022!CG158</f>
        <v>0</v>
      </c>
      <c r="L170" s="568">
        <f>2022!CJ158</f>
        <v>0</v>
      </c>
      <c r="M170" s="568">
        <f>2022!CM158</f>
        <v>0</v>
      </c>
      <c r="N170" s="568">
        <f t="shared" si="1446"/>
        <v>0</v>
      </c>
      <c r="O170" s="568">
        <f>2022!CO158</f>
        <v>0</v>
      </c>
      <c r="Q170" s="568">
        <f t="shared" si="1445"/>
        <v>0</v>
      </c>
    </row>
    <row r="171" ht="78.75">
      <c r="A171" s="574">
        <v>136</v>
      </c>
      <c r="B171" s="64" t="s">
        <v>191</v>
      </c>
      <c r="C171" s="566">
        <f>2022!B159</f>
        <v>30.800000000000001</v>
      </c>
      <c r="D171" s="585"/>
      <c r="E171" s="585"/>
      <c r="F171" s="567">
        <f>2022!BW159</f>
        <v>39</v>
      </c>
      <c r="G171" s="586"/>
      <c r="H171" s="586"/>
      <c r="I171" s="566">
        <f>2022!BZ159</f>
        <v>1.2662337662337662</v>
      </c>
      <c r="J171" s="531">
        <f t="shared" si="1447"/>
        <v>2.5641025641025639</v>
      </c>
      <c r="K171" s="568">
        <f>2022!CG159</f>
        <v>1</v>
      </c>
      <c r="L171" s="568">
        <f>2022!CJ159</f>
        <v>0</v>
      </c>
      <c r="M171" s="568">
        <f>2022!CM159</f>
        <v>0</v>
      </c>
      <c r="N171" s="568">
        <f t="shared" si="1446"/>
        <v>1</v>
      </c>
      <c r="O171" s="568">
        <f>2022!CO159</f>
        <v>0</v>
      </c>
      <c r="Q171" s="568">
        <f t="shared" si="1445"/>
        <v>1</v>
      </c>
    </row>
    <row r="172" ht="78.75">
      <c r="A172" s="574">
        <v>137</v>
      </c>
      <c r="B172" s="64" t="s">
        <v>192</v>
      </c>
      <c r="C172" s="566">
        <f>2022!B160</f>
        <v>20.399999999999999</v>
      </c>
      <c r="D172" s="585"/>
      <c r="E172" s="585"/>
      <c r="F172" s="567">
        <f>2022!BW160</f>
        <v>22</v>
      </c>
      <c r="G172" s="586"/>
      <c r="H172" s="586"/>
      <c r="I172" s="566">
        <f>2022!BZ160</f>
        <v>1.0784313725490198</v>
      </c>
      <c r="J172" s="531">
        <f t="shared" si="1447"/>
        <v>0</v>
      </c>
      <c r="K172" s="568">
        <f>2022!CG160</f>
        <v>0</v>
      </c>
      <c r="L172" s="568">
        <f>2022!CJ160</f>
        <v>0</v>
      </c>
      <c r="M172" s="568">
        <f>2022!CM160</f>
        <v>0</v>
      </c>
      <c r="N172" s="568">
        <f t="shared" si="1446"/>
        <v>0</v>
      </c>
      <c r="O172" s="568">
        <f>2022!CO160</f>
        <v>0</v>
      </c>
      <c r="Q172" s="568">
        <f t="shared" si="1445"/>
        <v>0</v>
      </c>
    </row>
    <row r="173" ht="78.75">
      <c r="A173" s="574">
        <v>138</v>
      </c>
      <c r="B173" s="64" t="s">
        <v>193</v>
      </c>
      <c r="C173" s="566">
        <f>2022!B161</f>
        <v>20.800000000000001</v>
      </c>
      <c r="D173" s="585"/>
      <c r="E173" s="585"/>
      <c r="F173" s="567">
        <f>2022!BW161</f>
        <v>23</v>
      </c>
      <c r="G173" s="586"/>
      <c r="H173" s="586"/>
      <c r="I173" s="566">
        <f>2022!BZ161</f>
        <v>1.1057692307692308</v>
      </c>
      <c r="J173" s="531">
        <f t="shared" si="1447"/>
        <v>4.3478260869565215</v>
      </c>
      <c r="K173" s="568">
        <f>2022!CG161</f>
        <v>1</v>
      </c>
      <c r="L173" s="568">
        <f>2022!CJ161</f>
        <v>0</v>
      </c>
      <c r="M173" s="568">
        <f>2022!CM161</f>
        <v>0</v>
      </c>
      <c r="N173" s="568">
        <f t="shared" si="1446"/>
        <v>1</v>
      </c>
      <c r="O173" s="568">
        <f>2022!CO161</f>
        <v>0</v>
      </c>
      <c r="Q173" s="568">
        <f t="shared" si="1445"/>
        <v>1</v>
      </c>
    </row>
    <row r="174" ht="78.75">
      <c r="A174" s="574">
        <v>139</v>
      </c>
      <c r="B174" s="64" t="s">
        <v>194</v>
      </c>
      <c r="C174" s="566">
        <f>2022!B162</f>
        <v>14.800000000000001</v>
      </c>
      <c r="D174" s="585"/>
      <c r="E174" s="585"/>
      <c r="F174" s="567">
        <f>2022!BW162</f>
        <v>27</v>
      </c>
      <c r="G174" s="586"/>
      <c r="H174" s="586"/>
      <c r="I174" s="566">
        <f>2022!BZ162</f>
        <v>1.8243243243243243</v>
      </c>
      <c r="J174" s="531">
        <f t="shared" si="1447"/>
        <v>3.7037037037037033</v>
      </c>
      <c r="K174" s="568">
        <f>2022!CG162</f>
        <v>1</v>
      </c>
      <c r="L174" s="568">
        <f>2022!CJ162</f>
        <v>0</v>
      </c>
      <c r="M174" s="568">
        <f>2022!CM162</f>
        <v>0</v>
      </c>
      <c r="N174" s="568">
        <f t="shared" si="1446"/>
        <v>1</v>
      </c>
      <c r="O174" s="568">
        <f>2022!CO162</f>
        <v>0</v>
      </c>
      <c r="Q174" s="568">
        <f t="shared" si="1445"/>
        <v>1</v>
      </c>
    </row>
    <row r="175" ht="78.75">
      <c r="A175" s="574">
        <v>140</v>
      </c>
      <c r="B175" s="64" t="s">
        <v>195</v>
      </c>
      <c r="C175" s="566">
        <f>2022!B163</f>
        <v>8.5999999999999996</v>
      </c>
      <c r="D175" s="585"/>
      <c r="E175" s="585"/>
      <c r="F175" s="567">
        <f>2022!BW163</f>
        <v>22</v>
      </c>
      <c r="G175" s="586"/>
      <c r="H175" s="586"/>
      <c r="I175" s="566">
        <f>2022!BZ163</f>
        <v>2.558139534883721</v>
      </c>
      <c r="J175" s="531">
        <f t="shared" si="1447"/>
        <v>4.5454545454545459</v>
      </c>
      <c r="K175" s="568">
        <f>2022!CG163</f>
        <v>1</v>
      </c>
      <c r="L175" s="568">
        <f>2022!CJ163</f>
        <v>0</v>
      </c>
      <c r="M175" s="568">
        <f>2022!CM163</f>
        <v>0</v>
      </c>
      <c r="N175" s="568">
        <f t="shared" si="1446"/>
        <v>1</v>
      </c>
      <c r="O175" s="568">
        <f>2022!CO163</f>
        <v>0</v>
      </c>
      <c r="Q175" s="568">
        <f t="shared" si="1445"/>
        <v>1</v>
      </c>
    </row>
    <row r="176" ht="78.75">
      <c r="A176" s="574">
        <v>141</v>
      </c>
      <c r="B176" s="64" t="s">
        <v>196</v>
      </c>
      <c r="C176" s="566">
        <f>2022!B164</f>
        <v>8</v>
      </c>
      <c r="D176" s="585"/>
      <c r="E176" s="585"/>
      <c r="F176" s="567">
        <f>2022!BW164</f>
        <v>36</v>
      </c>
      <c r="G176" s="586"/>
      <c r="H176" s="586"/>
      <c r="I176" s="566">
        <f>2022!BZ164</f>
        <v>4.5</v>
      </c>
      <c r="J176" s="531">
        <f t="shared" si="1447"/>
        <v>5.5555555555555554</v>
      </c>
      <c r="K176" s="568">
        <f>2022!CG164</f>
        <v>2</v>
      </c>
      <c r="L176" s="568">
        <f>2022!CJ164</f>
        <v>0</v>
      </c>
      <c r="M176" s="568">
        <f>2022!CM164</f>
        <v>0</v>
      </c>
      <c r="N176" s="568">
        <f t="shared" si="1446"/>
        <v>2</v>
      </c>
      <c r="O176" s="568">
        <f>2022!CO164</f>
        <v>0</v>
      </c>
      <c r="Q176" s="568">
        <f t="shared" si="1445"/>
        <v>2</v>
      </c>
    </row>
    <row r="177" ht="78.75">
      <c r="A177" s="574">
        <v>142</v>
      </c>
      <c r="B177" s="64" t="s">
        <v>197</v>
      </c>
      <c r="C177" s="566">
        <f>2022!B165</f>
        <v>30.800000000000001</v>
      </c>
      <c r="D177" s="585"/>
      <c r="E177" s="585"/>
      <c r="F177" s="567">
        <f>2022!BW165</f>
        <v>24</v>
      </c>
      <c r="G177" s="586"/>
      <c r="H177" s="586"/>
      <c r="I177" s="566">
        <f>2022!BZ165</f>
        <v>0.77922077922077926</v>
      </c>
      <c r="J177" s="531">
        <f t="shared" si="1447"/>
        <v>0</v>
      </c>
      <c r="K177" s="568">
        <f>2022!CG165</f>
        <v>0</v>
      </c>
      <c r="L177" s="568">
        <f>2022!CJ165</f>
        <v>0</v>
      </c>
      <c r="M177" s="568">
        <f>2022!CM165</f>
        <v>0</v>
      </c>
      <c r="N177" s="568">
        <f t="shared" si="1446"/>
        <v>0</v>
      </c>
      <c r="O177" s="568">
        <f>2022!CO165</f>
        <v>0</v>
      </c>
      <c r="Q177" s="568">
        <f t="shared" si="1445"/>
        <v>0</v>
      </c>
    </row>
    <row r="178" ht="78.75">
      <c r="A178" s="574">
        <v>143</v>
      </c>
      <c r="B178" s="64" t="s">
        <v>198</v>
      </c>
      <c r="C178" s="566">
        <f>2022!B166</f>
        <v>37.25</v>
      </c>
      <c r="D178" s="585"/>
      <c r="E178" s="585"/>
      <c r="F178" s="567">
        <f>2022!BW166</f>
        <v>28</v>
      </c>
      <c r="G178" s="586"/>
      <c r="H178" s="586"/>
      <c r="I178" s="566">
        <f>2022!BZ166</f>
        <v>0.75167785234899331</v>
      </c>
      <c r="J178" s="531">
        <f t="shared" si="1447"/>
        <v>0</v>
      </c>
      <c r="K178" s="568">
        <f>2022!CG166</f>
        <v>0</v>
      </c>
      <c r="L178" s="568">
        <f>2022!CJ166</f>
        <v>0</v>
      </c>
      <c r="M178" s="568">
        <f>2022!CM166</f>
        <v>0</v>
      </c>
      <c r="N178" s="568">
        <f t="shared" si="1446"/>
        <v>0</v>
      </c>
      <c r="O178" s="568">
        <f>2022!CO166</f>
        <v>0</v>
      </c>
      <c r="Q178" s="568">
        <f t="shared" si="1445"/>
        <v>0</v>
      </c>
    </row>
    <row r="179" ht="78.75">
      <c r="A179" s="574">
        <v>144</v>
      </c>
      <c r="B179" s="64" t="s">
        <v>199</v>
      </c>
      <c r="C179" s="566">
        <f>2022!B167</f>
        <v>24.34</v>
      </c>
      <c r="D179" s="585"/>
      <c r="E179" s="585"/>
      <c r="F179" s="567">
        <f>2022!BW167</f>
        <v>6</v>
      </c>
      <c r="G179" s="586"/>
      <c r="H179" s="586"/>
      <c r="I179" s="566">
        <f>2022!BZ167</f>
        <v>0.24650780608052589</v>
      </c>
      <c r="J179" s="531">
        <f t="shared" si="1447"/>
        <v>0</v>
      </c>
      <c r="K179" s="568">
        <f>2022!CG167</f>
        <v>0</v>
      </c>
      <c r="L179" s="568">
        <f>2022!CJ167</f>
        <v>0</v>
      </c>
      <c r="M179" s="568">
        <f>2022!CM167</f>
        <v>0</v>
      </c>
      <c r="N179" s="568">
        <f t="shared" si="1446"/>
        <v>0</v>
      </c>
      <c r="O179" s="568">
        <f>2022!CO167</f>
        <v>0</v>
      </c>
      <c r="Q179" s="568">
        <f t="shared" si="1445"/>
        <v>0</v>
      </c>
    </row>
    <row r="180" ht="69.75" customHeight="1">
      <c r="A180" s="562">
        <v>145</v>
      </c>
      <c r="B180" s="64" t="s">
        <v>200</v>
      </c>
      <c r="C180" s="566">
        <f>2022!B168</f>
        <v>30.800000000000001</v>
      </c>
      <c r="D180" s="577"/>
      <c r="E180" s="577"/>
      <c r="F180" s="567">
        <f>2022!BW168</f>
        <v>20</v>
      </c>
      <c r="G180" s="578"/>
      <c r="H180" s="578"/>
      <c r="I180" s="566">
        <f>2022!BZ168</f>
        <v>0.64935064935064934</v>
      </c>
      <c r="J180" s="531">
        <f t="shared" si="1447"/>
        <v>0</v>
      </c>
      <c r="K180" s="568">
        <f>2022!CG168</f>
        <v>0</v>
      </c>
      <c r="L180" s="568">
        <f>2022!CJ168</f>
        <v>0</v>
      </c>
      <c r="M180" s="568">
        <f>2022!CM168</f>
        <v>0</v>
      </c>
      <c r="N180" s="568">
        <f t="shared" si="1446"/>
        <v>0</v>
      </c>
      <c r="O180" s="568">
        <f>2022!CO168</f>
        <v>0</v>
      </c>
      <c r="P180" s="563"/>
      <c r="Q180" s="568">
        <f t="shared" si="1445"/>
        <v>0</v>
      </c>
    </row>
    <row r="181" ht="31.5">
      <c r="A181" s="561">
        <v>146</v>
      </c>
      <c r="B181" s="582" t="s">
        <v>337</v>
      </c>
      <c r="C181" s="566">
        <f>2022!B169</f>
        <v>1020.3</v>
      </c>
      <c r="D181" s="567">
        <f>2022!BU169</f>
        <v>1422.8262939453125</v>
      </c>
      <c r="E181" s="567">
        <f>2022!BV169</f>
        <v>1631</v>
      </c>
      <c r="F181" s="567">
        <f>2022!BW169</f>
        <v>1832</v>
      </c>
      <c r="G181" s="566">
        <f>2022!BX169</f>
        <v>1.2749339551481296</v>
      </c>
      <c r="H181" s="566">
        <f>2022!BY169</f>
        <v>1.5984915178085135</v>
      </c>
      <c r="I181" s="566">
        <f>2022!BZ169</f>
        <v>1.7955503283348035</v>
      </c>
      <c r="J181" s="531">
        <f t="shared" si="1447"/>
        <v>4.9672489082969431</v>
      </c>
      <c r="K181" s="568">
        <f>2022!CG169</f>
        <v>91</v>
      </c>
      <c r="L181" s="568">
        <f>2022!CJ169</f>
        <v>0</v>
      </c>
      <c r="M181" s="568">
        <f>2022!CM169</f>
        <v>0</v>
      </c>
      <c r="N181" s="568">
        <f t="shared" si="1446"/>
        <v>91</v>
      </c>
      <c r="O181" s="568">
        <f>2022!CO169</f>
        <v>0</v>
      </c>
      <c r="Q181" s="568">
        <f t="shared" si="1445"/>
        <v>91</v>
      </c>
    </row>
    <row r="182" ht="17.25" customHeight="1">
      <c r="A182" s="562"/>
      <c r="B182" s="122" t="s">
        <v>201</v>
      </c>
      <c r="C182" s="571"/>
      <c r="D182" s="570"/>
      <c r="E182" s="570"/>
      <c r="F182" s="570"/>
      <c r="G182" s="571"/>
      <c r="H182" s="571"/>
      <c r="I182" s="571"/>
      <c r="J182" s="531"/>
      <c r="K182" s="581"/>
      <c r="L182" s="581"/>
      <c r="M182" s="581"/>
      <c r="N182" s="568">
        <f t="shared" si="1446"/>
        <v>0</v>
      </c>
      <c r="O182" s="581"/>
      <c r="Q182" s="568">
        <f t="shared" si="1445"/>
        <v>0</v>
      </c>
    </row>
    <row r="183" ht="45.75" customHeight="1">
      <c r="A183" s="561">
        <v>147</v>
      </c>
      <c r="B183" s="582" t="s">
        <v>202</v>
      </c>
      <c r="C183" s="566">
        <f>2022!B171</f>
        <v>538.20000000000005</v>
      </c>
      <c r="D183" s="567">
        <f>2022!BU171</f>
        <v>1882.45458984375</v>
      </c>
      <c r="E183" s="567">
        <f>2022!BV171</f>
        <v>1485</v>
      </c>
      <c r="F183" s="567">
        <f>2022!BW171</f>
        <v>2287</v>
      </c>
      <c r="G183" s="566">
        <f>2022!BX171</f>
        <v>3.4976858921356171</v>
      </c>
      <c r="H183" s="566">
        <f>2022!BY171</f>
        <v>2.7591972618327625</v>
      </c>
      <c r="I183" s="566">
        <f>2022!BZ171</f>
        <v>4.2493496841322926</v>
      </c>
      <c r="J183" s="531">
        <f t="shared" si="1447"/>
        <v>6.9960647135986003</v>
      </c>
      <c r="K183" s="568">
        <f>2022!CG171</f>
        <v>160</v>
      </c>
      <c r="L183" s="568">
        <f>2022!CJ171</f>
        <v>0</v>
      </c>
      <c r="M183" s="568">
        <f>2022!CM171</f>
        <v>0</v>
      </c>
      <c r="N183" s="568">
        <f t="shared" si="1446"/>
        <v>160</v>
      </c>
      <c r="O183" s="568">
        <f>2022!CO171</f>
        <v>0</v>
      </c>
      <c r="Q183" s="568">
        <f t="shared" si="1445"/>
        <v>160</v>
      </c>
    </row>
    <row r="184" ht="15.75">
      <c r="A184" s="561"/>
      <c r="B184" s="122" t="s">
        <v>203</v>
      </c>
      <c r="C184" s="571"/>
      <c r="D184" s="570"/>
      <c r="E184" s="570"/>
      <c r="F184" s="570"/>
      <c r="G184" s="571"/>
      <c r="H184" s="571"/>
      <c r="I184" s="571"/>
      <c r="J184" s="531">
        <f t="shared" si="1447"/>
        <v>0</v>
      </c>
      <c r="K184" s="581"/>
      <c r="L184" s="581"/>
      <c r="M184" s="581"/>
      <c r="N184" s="568">
        <f t="shared" si="1446"/>
        <v>0</v>
      </c>
      <c r="O184" s="581"/>
      <c r="Q184" s="568">
        <f t="shared" si="1445"/>
        <v>0</v>
      </c>
    </row>
    <row r="185" ht="47.25">
      <c r="A185" s="561">
        <v>148</v>
      </c>
      <c r="B185" s="582" t="s">
        <v>204</v>
      </c>
      <c r="C185" s="587">
        <f>2022!B173</f>
        <v>133.66200000000001</v>
      </c>
      <c r="D185" s="567">
        <f>2022!BU173</f>
        <v>1467.102294921875</v>
      </c>
      <c r="E185" s="567">
        <f>2022!BV173</f>
        <v>175</v>
      </c>
      <c r="F185" s="567">
        <f>2022!BW173</f>
        <v>295</v>
      </c>
      <c r="G185" s="566">
        <f>2022!BX173</f>
        <v>0.66109542754277606</v>
      </c>
      <c r="H185" s="566">
        <f>2022!BY173</f>
        <v>1.3092664897506927</v>
      </c>
      <c r="I185" s="566">
        <f>2022!BZ173</f>
        <v>2.2070595980907064</v>
      </c>
      <c r="J185" s="531">
        <f t="shared" si="1447"/>
        <v>6.7796610169491522</v>
      </c>
      <c r="K185" s="568">
        <f>2022!CG173</f>
        <v>20</v>
      </c>
      <c r="L185" s="568">
        <f>2022!CJ173</f>
        <v>0</v>
      </c>
      <c r="M185" s="568">
        <f>2022!CM173</f>
        <v>0</v>
      </c>
      <c r="N185" s="568">
        <f t="shared" si="1446"/>
        <v>20</v>
      </c>
      <c r="O185" s="568">
        <f>2022!CO173</f>
        <v>0</v>
      </c>
      <c r="Q185" s="568">
        <f t="shared" si="1445"/>
        <v>20</v>
      </c>
    </row>
    <row r="186" ht="47.25">
      <c r="A186" s="561">
        <v>149</v>
      </c>
      <c r="B186" s="582" t="s">
        <v>205</v>
      </c>
      <c r="C186" s="587">
        <f>2022!B174</f>
        <v>868.12699999999995</v>
      </c>
      <c r="D186" s="567">
        <f>2022!BU174</f>
        <v>0</v>
      </c>
      <c r="E186" s="567">
        <f>2022!BV174</f>
        <v>957</v>
      </c>
      <c r="F186" s="567">
        <f>2022!BW174</f>
        <v>972</v>
      </c>
      <c r="G186" s="566">
        <f>2022!BX174</f>
        <v>0</v>
      </c>
      <c r="H186" s="566">
        <f>2022!BY174</f>
        <v>1.1023732522893799</v>
      </c>
      <c r="I186" s="566">
        <f>2022!BZ174</f>
        <v>1.1196518481742879</v>
      </c>
      <c r="J186" s="531">
        <f t="shared" si="1447"/>
        <v>4.9382716049382713</v>
      </c>
      <c r="K186" s="568">
        <f>2022!CG174</f>
        <v>48</v>
      </c>
      <c r="L186" s="568">
        <f>2022!CJ174</f>
        <v>0</v>
      </c>
      <c r="M186" s="568">
        <f>2022!CM174</f>
        <v>0</v>
      </c>
      <c r="N186" s="568">
        <f t="shared" si="1446"/>
        <v>48</v>
      </c>
      <c r="O186" s="568">
        <f>2022!CO174</f>
        <v>0</v>
      </c>
      <c r="Q186" s="568">
        <f t="shared" si="1445"/>
        <v>48</v>
      </c>
    </row>
    <row r="187" ht="47.25">
      <c r="A187" s="561">
        <v>150</v>
      </c>
      <c r="B187" s="582" t="s">
        <v>206</v>
      </c>
      <c r="C187" s="587">
        <f>2022!B175</f>
        <v>1249.8789999999999</v>
      </c>
      <c r="D187" s="567">
        <f>2022!BU175</f>
        <v>0</v>
      </c>
      <c r="E187" s="567">
        <f>2022!BV175</f>
        <v>923</v>
      </c>
      <c r="F187" s="567">
        <f>2022!BW175</f>
        <v>1224</v>
      </c>
      <c r="G187" s="566">
        <f>2022!BX175</f>
        <v>0</v>
      </c>
      <c r="H187" s="566">
        <f>2022!BY175</f>
        <v>0.73847125093710209</v>
      </c>
      <c r="I187" s="566">
        <f>2022!BZ175</f>
        <v>0.97929479573622735</v>
      </c>
      <c r="J187" s="531">
        <f t="shared" si="1447"/>
        <v>2.9411764705882351</v>
      </c>
      <c r="K187" s="568">
        <f>2022!CG175</f>
        <v>36</v>
      </c>
      <c r="L187" s="568">
        <f>2022!CJ175</f>
        <v>0</v>
      </c>
      <c r="M187" s="568">
        <f>2022!CM175</f>
        <v>0</v>
      </c>
      <c r="N187" s="568">
        <f t="shared" si="1446"/>
        <v>36</v>
      </c>
      <c r="O187" s="568">
        <f>2022!CO175</f>
        <v>0</v>
      </c>
      <c r="Q187" s="568">
        <f t="shared" si="1445"/>
        <v>36</v>
      </c>
    </row>
    <row r="188" ht="63">
      <c r="A188" s="561">
        <v>151</v>
      </c>
      <c r="B188" s="582" t="s">
        <v>209</v>
      </c>
      <c r="C188" s="566">
        <f>2022!B176</f>
        <v>387.89999999999998</v>
      </c>
      <c r="D188" s="567">
        <f>2022!BU176</f>
        <v>427.32095336914063</v>
      </c>
      <c r="E188" s="567">
        <f>2022!BV176</f>
        <v>498</v>
      </c>
      <c r="F188" s="567">
        <f>2022!BW176</f>
        <v>537</v>
      </c>
      <c r="G188" s="566">
        <f>2022!BX176</f>
        <v>1.1017657266422127</v>
      </c>
      <c r="H188" s="566">
        <f>2022!BY176</f>
        <v>1.2839982938210972</v>
      </c>
      <c r="I188" s="566">
        <f>2022!BZ176</f>
        <v>1.3843774168600156</v>
      </c>
      <c r="J188" s="531">
        <f t="shared" si="1447"/>
        <v>4.8417132216014895</v>
      </c>
      <c r="K188" s="568">
        <f>2022!CG176</f>
        <v>26</v>
      </c>
      <c r="L188" s="568">
        <f>2022!CJ176</f>
        <v>0</v>
      </c>
      <c r="M188" s="568">
        <f>2022!CM176</f>
        <v>0</v>
      </c>
      <c r="N188" s="568">
        <f t="shared" si="1446"/>
        <v>26</v>
      </c>
      <c r="O188" s="568">
        <f>2022!CO176</f>
        <v>0</v>
      </c>
      <c r="Q188" s="568">
        <f t="shared" si="1445"/>
        <v>26</v>
      </c>
    </row>
    <row r="189" ht="31.5">
      <c r="A189" s="561">
        <v>152</v>
      </c>
      <c r="B189" s="582" t="s">
        <v>210</v>
      </c>
      <c r="C189" s="566">
        <f>2022!B177</f>
        <v>1.93400001525878</v>
      </c>
      <c r="D189" s="567">
        <f>2022!BU177</f>
        <v>0</v>
      </c>
      <c r="E189" s="567">
        <f>2022!BV177</f>
        <v>0</v>
      </c>
      <c r="F189" s="567">
        <f>2022!BW177</f>
        <v>2</v>
      </c>
      <c r="G189" s="566">
        <f>2022!BX177</f>
        <v>0</v>
      </c>
      <c r="H189" s="566">
        <f>2022!BY177</f>
        <v>0</v>
      </c>
      <c r="I189" s="566">
        <f>2022!BZ177</f>
        <v>1.0341261552329351</v>
      </c>
      <c r="J189" s="531">
        <f t="shared" si="1447"/>
        <v>0</v>
      </c>
      <c r="K189" s="568">
        <f>2022!CG177</f>
        <v>0</v>
      </c>
      <c r="L189" s="568">
        <f>2022!CJ177</f>
        <v>0</v>
      </c>
      <c r="M189" s="568">
        <f>2022!CM177</f>
        <v>0</v>
      </c>
      <c r="N189" s="568">
        <f t="shared" si="1446"/>
        <v>0</v>
      </c>
      <c r="O189" s="568">
        <f>2022!CO177</f>
        <v>0</v>
      </c>
      <c r="Q189" s="568">
        <f t="shared" si="1445"/>
        <v>0</v>
      </c>
    </row>
    <row r="190" ht="47.25">
      <c r="A190" s="561">
        <v>153</v>
      </c>
      <c r="B190" s="582" t="s">
        <v>338</v>
      </c>
      <c r="C190" s="587">
        <f>2022!B178</f>
        <v>103.86014</v>
      </c>
      <c r="D190" s="567">
        <f>2022!BU178</f>
        <v>0</v>
      </c>
      <c r="E190" s="567">
        <f>2022!BV178</f>
        <v>96</v>
      </c>
      <c r="F190" s="567">
        <f>2022!BW178</f>
        <v>210</v>
      </c>
      <c r="G190" s="566">
        <f>2022!BX178</f>
        <v>0</v>
      </c>
      <c r="H190" s="566">
        <f>2022!BY178</f>
        <v>1.3636363636363635</v>
      </c>
      <c r="I190" s="566">
        <f>2022!BZ178</f>
        <v>2.0219499030138031</v>
      </c>
      <c r="J190" s="531">
        <f t="shared" si="1447"/>
        <v>6.666666666666667</v>
      </c>
      <c r="K190" s="568">
        <f>2022!CG178</f>
        <v>14</v>
      </c>
      <c r="L190" s="568">
        <f>2022!CJ178</f>
        <v>0</v>
      </c>
      <c r="M190" s="568">
        <f>2022!CM178</f>
        <v>0</v>
      </c>
      <c r="N190" s="568">
        <f t="shared" si="1446"/>
        <v>14</v>
      </c>
      <c r="O190" s="568">
        <f>2022!CO178</f>
        <v>0</v>
      </c>
      <c r="Q190" s="568">
        <f t="shared" ref="Q190:Q253" si="1448">K190-M190-O190</f>
        <v>14</v>
      </c>
    </row>
    <row r="191" ht="47.25">
      <c r="A191" s="561">
        <v>154</v>
      </c>
      <c r="B191" s="582" t="s">
        <v>339</v>
      </c>
      <c r="C191" s="566">
        <f>2022!B179</f>
        <v>385.73099999999999</v>
      </c>
      <c r="D191" s="567">
        <f>2022!BU179</f>
        <v>392.67654418945313</v>
      </c>
      <c r="E191" s="567">
        <f>2022!BV179</f>
        <v>830</v>
      </c>
      <c r="F191" s="567">
        <f>2022!BW179</f>
        <v>871</v>
      </c>
      <c r="G191" s="566">
        <f>2022!BX179</f>
        <v>0.99526432016212307</v>
      </c>
      <c r="H191" s="566">
        <f>2022!BY179</f>
        <v>2.1036891506715807</v>
      </c>
      <c r="I191" s="566">
        <f>2022!BZ179</f>
        <v>2.258050299301845</v>
      </c>
      <c r="J191" s="531">
        <f t="shared" si="1447"/>
        <v>2.640642939150402</v>
      </c>
      <c r="K191" s="568">
        <f>2022!CG179</f>
        <v>23</v>
      </c>
      <c r="L191" s="568">
        <f>2022!CJ179</f>
        <v>0</v>
      </c>
      <c r="M191" s="568">
        <f>2022!CM179</f>
        <v>0</v>
      </c>
      <c r="N191" s="568">
        <f t="shared" si="1446"/>
        <v>23</v>
      </c>
      <c r="O191" s="568">
        <f>2022!CO179</f>
        <v>0</v>
      </c>
      <c r="Q191" s="568">
        <f t="shared" si="1448"/>
        <v>23</v>
      </c>
    </row>
    <row r="192" ht="31.5">
      <c r="A192" s="561">
        <v>155</v>
      </c>
      <c r="B192" s="152" t="s">
        <v>444</v>
      </c>
      <c r="C192" s="566">
        <f>2022!B180</f>
        <v>16.981999999999999</v>
      </c>
      <c r="D192" s="575">
        <f>2022!BU180</f>
        <v>228.3953857421875</v>
      </c>
      <c r="E192" s="575">
        <f>2022!BV180</f>
        <v>219</v>
      </c>
      <c r="F192" s="567">
        <f>2022!BW180</f>
        <v>30</v>
      </c>
      <c r="G192" s="576">
        <f>2022!BX180</f>
        <v>0.99722912701178101</v>
      </c>
      <c r="H192" s="576">
        <f>2022!BY180</f>
        <v>1.3773584905660377</v>
      </c>
      <c r="I192" s="566">
        <f>2022!BZ180</f>
        <v>1.7665763749852785</v>
      </c>
      <c r="J192" s="531">
        <f t="shared" si="1447"/>
        <v>3.3333333333333335</v>
      </c>
      <c r="K192" s="568">
        <f>2022!CG180</f>
        <v>1</v>
      </c>
      <c r="L192" s="568">
        <f>2022!CJ180</f>
        <v>0</v>
      </c>
      <c r="M192" s="568">
        <f>2022!CM180</f>
        <v>0</v>
      </c>
      <c r="N192" s="568">
        <f t="shared" si="1446"/>
        <v>0</v>
      </c>
      <c r="O192" s="568">
        <f>2022!CO180</f>
        <v>1</v>
      </c>
      <c r="Q192" s="568">
        <f t="shared" si="1448"/>
        <v>0</v>
      </c>
    </row>
    <row r="193" ht="47.25">
      <c r="A193" s="561">
        <v>156</v>
      </c>
      <c r="B193" s="152" t="s">
        <v>445</v>
      </c>
      <c r="C193" s="566">
        <f>2022!B181</f>
        <v>114.56699999999999</v>
      </c>
      <c r="D193" s="585"/>
      <c r="E193" s="585"/>
      <c r="F193" s="567">
        <f>2022!BW181</f>
        <v>147</v>
      </c>
      <c r="G193" s="586"/>
      <c r="H193" s="586"/>
      <c r="I193" s="566">
        <f>2022!BZ181</f>
        <v>1.2830919898400064</v>
      </c>
      <c r="J193" s="531">
        <f t="shared" si="1447"/>
        <v>4.7619047619047619</v>
      </c>
      <c r="K193" s="568">
        <f>2022!CG181</f>
        <v>7</v>
      </c>
      <c r="L193" s="568">
        <f>2022!CJ181</f>
        <v>1</v>
      </c>
      <c r="M193" s="568">
        <f>2022!CM181</f>
        <v>0</v>
      </c>
      <c r="N193" s="568">
        <f t="shared" si="1446"/>
        <v>4</v>
      </c>
      <c r="O193" s="568">
        <f>2022!CO181</f>
        <v>2</v>
      </c>
      <c r="Q193" s="568">
        <f t="shared" si="1448"/>
        <v>5</v>
      </c>
    </row>
    <row r="194" ht="47.25">
      <c r="A194" s="561">
        <v>157</v>
      </c>
      <c r="B194" s="152" t="s">
        <v>446</v>
      </c>
      <c r="C194" s="566">
        <f>2022!B182</f>
        <v>15.319000000000001</v>
      </c>
      <c r="D194" s="585"/>
      <c r="E194" s="585"/>
      <c r="F194" s="567">
        <f>2022!BW182</f>
        <v>26</v>
      </c>
      <c r="G194" s="586"/>
      <c r="H194" s="586"/>
      <c r="I194" s="566">
        <f>2022!BZ182</f>
        <v>1.6972387231542527</v>
      </c>
      <c r="J194" s="531">
        <f t="shared" si="1447"/>
        <v>3.8461538461538463</v>
      </c>
      <c r="K194" s="568">
        <f>2022!CG182</f>
        <v>1</v>
      </c>
      <c r="L194" s="568">
        <f>2022!CJ182</f>
        <v>0</v>
      </c>
      <c r="M194" s="568">
        <f>2022!CM182</f>
        <v>0</v>
      </c>
      <c r="N194" s="568">
        <f t="shared" si="1446"/>
        <v>0</v>
      </c>
      <c r="O194" s="568">
        <f>2022!CO182</f>
        <v>1</v>
      </c>
      <c r="Q194" s="568">
        <f t="shared" si="1448"/>
        <v>0</v>
      </c>
    </row>
    <row r="195" ht="47.25">
      <c r="A195" s="561">
        <v>158</v>
      </c>
      <c r="B195" s="152" t="s">
        <v>447</v>
      </c>
      <c r="C195" s="566">
        <f>2022!B183</f>
        <v>8.5980000000000008</v>
      </c>
      <c r="D195" s="585"/>
      <c r="E195" s="585"/>
      <c r="F195" s="567">
        <f>2022!BW183</f>
        <v>5</v>
      </c>
      <c r="G195" s="586"/>
      <c r="H195" s="586"/>
      <c r="I195" s="566">
        <f>2022!BZ183</f>
        <v>0.58153058850895556</v>
      </c>
      <c r="J195" s="531">
        <f t="shared" si="1447"/>
        <v>0</v>
      </c>
      <c r="K195" s="568">
        <f>2022!CG183</f>
        <v>0</v>
      </c>
      <c r="L195" s="568">
        <f>2022!CJ183</f>
        <v>0</v>
      </c>
      <c r="M195" s="568">
        <f>2022!CM183</f>
        <v>0</v>
      </c>
      <c r="N195" s="568">
        <f t="shared" si="1446"/>
        <v>0</v>
      </c>
      <c r="O195" s="568">
        <f>2022!CO183</f>
        <v>0</v>
      </c>
      <c r="Q195" s="568">
        <f t="shared" si="1448"/>
        <v>0</v>
      </c>
    </row>
    <row r="196" ht="31.5">
      <c r="A196" s="561">
        <v>159</v>
      </c>
      <c r="B196" s="152" t="s">
        <v>448</v>
      </c>
      <c r="C196" s="566">
        <f>2022!B184</f>
        <v>13.641</v>
      </c>
      <c r="D196" s="577"/>
      <c r="E196" s="577"/>
      <c r="F196" s="567">
        <f>2022!BW184</f>
        <v>0</v>
      </c>
      <c r="G196" s="578"/>
      <c r="H196" s="578"/>
      <c r="I196" s="566">
        <f>2022!BZ184</f>
        <v>0</v>
      </c>
      <c r="J196" s="531">
        <f t="shared" si="1447"/>
        <v>0</v>
      </c>
      <c r="K196" s="568">
        <f>2022!CG184</f>
        <v>0</v>
      </c>
      <c r="L196" s="568">
        <f>2022!CJ184</f>
        <v>0</v>
      </c>
      <c r="M196" s="568">
        <f>2022!CM184</f>
        <v>0</v>
      </c>
      <c r="N196" s="568">
        <f t="shared" si="1446"/>
        <v>0</v>
      </c>
      <c r="O196" s="568">
        <f>2022!CO184</f>
        <v>0</v>
      </c>
      <c r="Q196" s="568">
        <f t="shared" si="1448"/>
        <v>0</v>
      </c>
    </row>
    <row r="197" ht="35.25" customHeight="1">
      <c r="A197" s="561">
        <v>160</v>
      </c>
      <c r="B197" s="582" t="s">
        <v>217</v>
      </c>
      <c r="C197" s="566">
        <f>2022!B185</f>
        <v>52</v>
      </c>
      <c r="D197" s="567">
        <f>2022!BU185</f>
        <v>19.745416641235352</v>
      </c>
      <c r="E197" s="567">
        <f>2022!BV185</f>
        <v>21</v>
      </c>
      <c r="F197" s="567">
        <f>2022!BW185</f>
        <v>37</v>
      </c>
      <c r="G197" s="566">
        <f>2022!BX185</f>
        <v>0.37988026468470915</v>
      </c>
      <c r="H197" s="566">
        <f>2022!BY185</f>
        <v>0.40401707916960872</v>
      </c>
      <c r="I197" s="566">
        <f>2022!BZ185</f>
        <v>0.71153846153846156</v>
      </c>
      <c r="J197" s="531">
        <f t="shared" si="1447"/>
        <v>2.7027027027027026</v>
      </c>
      <c r="K197" s="568">
        <f>2022!CG185</f>
        <v>1</v>
      </c>
      <c r="L197" s="568">
        <f>2022!CJ185</f>
        <v>0</v>
      </c>
      <c r="M197" s="568">
        <f>2022!CM185</f>
        <v>0</v>
      </c>
      <c r="N197" s="568">
        <f t="shared" si="1446"/>
        <v>1</v>
      </c>
      <c r="O197" s="568">
        <f>2022!CO185</f>
        <v>0</v>
      </c>
      <c r="Q197" s="568">
        <f t="shared" si="1448"/>
        <v>1</v>
      </c>
    </row>
    <row r="198" ht="30" customHeight="1">
      <c r="A198" s="561">
        <v>161</v>
      </c>
      <c r="B198" s="582" t="s">
        <v>222</v>
      </c>
      <c r="C198" s="566">
        <f>2022!B186</f>
        <v>52.700000000000003</v>
      </c>
      <c r="D198" s="567">
        <f>2022!BU186</f>
        <v>38.092494964599609</v>
      </c>
      <c r="E198" s="567">
        <f>2022!BV186</f>
        <v>49</v>
      </c>
      <c r="F198" s="567">
        <f>2022!BW186</f>
        <v>66</v>
      </c>
      <c r="G198" s="566">
        <f>2022!BX186</f>
        <v>0.72270802975388593</v>
      </c>
      <c r="H198" s="566">
        <f>2022!BY186</f>
        <v>0.92965014475555841</v>
      </c>
      <c r="I198" s="566">
        <f>2022!BZ186</f>
        <v>1.2523719165085387</v>
      </c>
      <c r="J198" s="531">
        <f t="shared" si="1447"/>
        <v>4.5454545454545459</v>
      </c>
      <c r="K198" s="568">
        <f>2022!CG186</f>
        <v>3</v>
      </c>
      <c r="L198" s="568">
        <f>2022!CJ186</f>
        <v>0</v>
      </c>
      <c r="M198" s="568">
        <f>2022!CM186</f>
        <v>0</v>
      </c>
      <c r="N198" s="568">
        <f t="shared" si="1446"/>
        <v>3</v>
      </c>
      <c r="O198" s="568">
        <f>2022!CO186</f>
        <v>0</v>
      </c>
      <c r="Q198" s="568">
        <f t="shared" si="1448"/>
        <v>3</v>
      </c>
    </row>
    <row r="199" ht="31.5" customHeight="1">
      <c r="A199" s="562">
        <v>162</v>
      </c>
      <c r="B199" s="582" t="s">
        <v>221</v>
      </c>
      <c r="C199" s="566">
        <f>2022!B187</f>
        <v>34.100000000000001</v>
      </c>
      <c r="D199" s="567">
        <f>2022!BU187</f>
        <v>19.352188110351563</v>
      </c>
      <c r="E199" s="567">
        <f>2022!BV187</f>
        <v>24</v>
      </c>
      <c r="F199" s="567">
        <f>2022!BW187</f>
        <v>39</v>
      </c>
      <c r="G199" s="566">
        <f>2022!BX187</f>
        <v>0.5677459643845183</v>
      </c>
      <c r="H199" s="566">
        <f>2022!BY187</f>
        <v>0.70410142085896166</v>
      </c>
      <c r="I199" s="566">
        <f>2022!BZ187</f>
        <v>1.1436950146627565</v>
      </c>
      <c r="J199" s="531">
        <f t="shared" si="1447"/>
        <v>2.5641025641025639</v>
      </c>
      <c r="K199" s="568">
        <f>2022!CG187</f>
        <v>1</v>
      </c>
      <c r="L199" s="568">
        <f>2022!CJ187</f>
        <v>0</v>
      </c>
      <c r="M199" s="568">
        <f>2022!CM187</f>
        <v>0</v>
      </c>
      <c r="N199" s="568">
        <f t="shared" si="1446"/>
        <v>1</v>
      </c>
      <c r="O199" s="568">
        <f>2022!CO187</f>
        <v>0</v>
      </c>
      <c r="Q199" s="568">
        <f t="shared" si="1448"/>
        <v>1</v>
      </c>
    </row>
    <row r="200" ht="33.75" customHeight="1">
      <c r="A200" s="561">
        <v>163</v>
      </c>
      <c r="B200" s="582" t="s">
        <v>218</v>
      </c>
      <c r="C200" s="566">
        <f>2022!B188</f>
        <v>18.399999999999999</v>
      </c>
      <c r="D200" s="567">
        <f>2022!BU188</f>
        <v>3.5103151798248291</v>
      </c>
      <c r="E200" s="567">
        <f>2022!BV188</f>
        <v>1</v>
      </c>
      <c r="F200" s="567">
        <f>2022!BW188</f>
        <v>7</v>
      </c>
      <c r="G200" s="566">
        <f>2022!BX188</f>
        <v>0.19057085587868766</v>
      </c>
      <c r="H200" s="566">
        <f>2022!BY188</f>
        <v>5.4288816278940936e-002</v>
      </c>
      <c r="I200" s="566">
        <f>2022!BZ188</f>
        <v>0.38043478260869568</v>
      </c>
      <c r="J200" s="531">
        <f t="shared" si="1447"/>
        <v>0</v>
      </c>
      <c r="K200" s="568">
        <f>2022!CG188</f>
        <v>0</v>
      </c>
      <c r="L200" s="568">
        <f>2022!CJ188</f>
        <v>0</v>
      </c>
      <c r="M200" s="568">
        <f>2022!CM188</f>
        <v>0</v>
      </c>
      <c r="N200" s="568">
        <f t="shared" si="1446"/>
        <v>0</v>
      </c>
      <c r="O200" s="568">
        <f>2022!CO188</f>
        <v>0</v>
      </c>
      <c r="Q200" s="568">
        <f t="shared" si="1448"/>
        <v>0</v>
      </c>
    </row>
    <row r="201" ht="47.25">
      <c r="A201" s="561">
        <v>164</v>
      </c>
      <c r="B201" s="582" t="s">
        <v>220</v>
      </c>
      <c r="C201" s="566">
        <f>2022!B189</f>
        <v>48.5</v>
      </c>
      <c r="D201" s="567">
        <f>2022!BU189</f>
        <v>10.725075721740723</v>
      </c>
      <c r="E201" s="567">
        <f>2022!BV189</f>
        <v>42</v>
      </c>
      <c r="F201" s="567">
        <f>2022!BW189</f>
        <v>44</v>
      </c>
      <c r="G201" s="566">
        <f>2022!BX189</f>
        <v>0.22119943299591183</v>
      </c>
      <c r="H201" s="566">
        <f>2022!BY189</f>
        <v>0.86622942596068042</v>
      </c>
      <c r="I201" s="566">
        <f>2022!BZ189</f>
        <v>0.90721649484536082</v>
      </c>
      <c r="J201" s="531">
        <f t="shared" si="1447"/>
        <v>2.2727272727272729</v>
      </c>
      <c r="K201" s="568">
        <f>2022!CG189</f>
        <v>1</v>
      </c>
      <c r="L201" s="568">
        <f>2022!CJ189</f>
        <v>0</v>
      </c>
      <c r="M201" s="568">
        <f>2022!CM189</f>
        <v>0</v>
      </c>
      <c r="N201" s="568">
        <f t="shared" si="1446"/>
        <v>1</v>
      </c>
      <c r="O201" s="568">
        <f>2022!CO189</f>
        <v>0</v>
      </c>
      <c r="Q201" s="568">
        <f t="shared" si="1448"/>
        <v>1</v>
      </c>
    </row>
    <row r="202" ht="47.25">
      <c r="A202" s="611">
        <v>165</v>
      </c>
      <c r="B202" s="582" t="s">
        <v>219</v>
      </c>
      <c r="C202" s="566">
        <f>2022!B190</f>
        <v>45.700000000000003</v>
      </c>
      <c r="D202" s="567">
        <f>2022!BU190</f>
        <v>1.5803917646408081</v>
      </c>
      <c r="E202" s="567">
        <f>2022!BV190</f>
        <v>11</v>
      </c>
      <c r="F202" s="567">
        <f>2022!BW190</f>
        <v>21</v>
      </c>
      <c r="G202" s="566">
        <f>2022!BX190</f>
        <v>3.4619752723225795e-002</v>
      </c>
      <c r="H202" s="566">
        <f>2022!BY190</f>
        <v>0.24096384736732415</v>
      </c>
      <c r="I202" s="566">
        <f>2022!BZ190</f>
        <v>0.45951859956236318</v>
      </c>
      <c r="J202" s="531">
        <f t="shared" si="1447"/>
        <v>0</v>
      </c>
      <c r="K202" s="568">
        <f>2022!CG190</f>
        <v>0</v>
      </c>
      <c r="L202" s="568">
        <f>2022!CJ190</f>
        <v>0</v>
      </c>
      <c r="M202" s="568">
        <f>2022!CM190</f>
        <v>0</v>
      </c>
      <c r="N202" s="568">
        <f t="shared" si="1446"/>
        <v>0</v>
      </c>
      <c r="O202" s="568">
        <f>2022!CO190</f>
        <v>0</v>
      </c>
      <c r="Q202" s="568">
        <f t="shared" si="1448"/>
        <v>0</v>
      </c>
    </row>
    <row r="203" ht="45" customHeight="1">
      <c r="A203" s="561">
        <v>166</v>
      </c>
      <c r="B203" s="582" t="s">
        <v>208</v>
      </c>
      <c r="C203" s="566">
        <f>2022!B191</f>
        <v>85.331000000000003</v>
      </c>
      <c r="D203" s="567">
        <f>2022!BU191</f>
        <v>131.90409851074219</v>
      </c>
      <c r="E203" s="567">
        <f>2022!BV191</f>
        <v>122</v>
      </c>
      <c r="F203" s="567">
        <f>2022!BW191</f>
        <v>163</v>
      </c>
      <c r="G203" s="566">
        <f>2022!BX191</f>
        <v>1.5457933989926242</v>
      </c>
      <c r="H203" s="566">
        <f>2022!BY191</f>
        <v>1.4297265726109469</v>
      </c>
      <c r="I203" s="566">
        <f>2022!BZ191</f>
        <v>1.9102084822631868</v>
      </c>
      <c r="J203" s="531">
        <f t="shared" si="1447"/>
        <v>4.9079754601226995</v>
      </c>
      <c r="K203" s="568">
        <f>2022!CG191</f>
        <v>8</v>
      </c>
      <c r="L203" s="568">
        <f>2022!CJ191</f>
        <v>0</v>
      </c>
      <c r="M203" s="568">
        <f>2022!CM191</f>
        <v>0</v>
      </c>
      <c r="N203" s="568">
        <f t="shared" si="1446"/>
        <v>8</v>
      </c>
      <c r="O203" s="568">
        <f>2022!CO191</f>
        <v>0</v>
      </c>
      <c r="Q203" s="568">
        <f t="shared" si="1448"/>
        <v>8</v>
      </c>
    </row>
    <row r="204" ht="15.75">
      <c r="A204" s="561"/>
      <c r="B204" s="122" t="s">
        <v>223</v>
      </c>
      <c r="C204" s="571"/>
      <c r="D204" s="570"/>
      <c r="E204" s="570"/>
      <c r="F204" s="570"/>
      <c r="G204" s="571"/>
      <c r="H204" s="571"/>
      <c r="I204" s="571"/>
      <c r="J204" s="531">
        <f t="shared" si="1447"/>
        <v>0</v>
      </c>
      <c r="K204" s="581"/>
      <c r="L204" s="581"/>
      <c r="M204" s="581"/>
      <c r="N204" s="568">
        <f t="shared" si="1446"/>
        <v>0</v>
      </c>
      <c r="O204" s="581"/>
      <c r="Q204" s="568">
        <f t="shared" si="1448"/>
        <v>0</v>
      </c>
    </row>
    <row r="205" ht="63">
      <c r="A205" s="561">
        <v>167</v>
      </c>
      <c r="B205" s="582" t="s">
        <v>224</v>
      </c>
      <c r="C205" s="587">
        <f>2022!B193</f>
        <v>3221.3000000000002</v>
      </c>
      <c r="D205" s="567">
        <f>2022!BU193</f>
        <v>2610.451416015625</v>
      </c>
      <c r="E205" s="567">
        <f>2022!BV193</f>
        <v>3209</v>
      </c>
      <c r="F205" s="567">
        <f>2022!BW193</f>
        <v>2914</v>
      </c>
      <c r="G205" s="566">
        <f>2022!BX193</f>
        <v>0.81855424291451728</v>
      </c>
      <c r="H205" s="566">
        <f>2022!BY193</f>
        <v>1.0062399742041257</v>
      </c>
      <c r="I205" s="566">
        <f>2022!BZ193</f>
        <v>0.90460373141278361</v>
      </c>
      <c r="J205" s="531">
        <f t="shared" si="1447"/>
        <v>2.9855868222374746</v>
      </c>
      <c r="K205" s="568">
        <f>2022!CG193</f>
        <v>87</v>
      </c>
      <c r="L205" s="568">
        <f>2022!CJ193</f>
        <v>0</v>
      </c>
      <c r="M205" s="568">
        <f>2022!CM193</f>
        <v>0</v>
      </c>
      <c r="N205" s="568">
        <f t="shared" si="1446"/>
        <v>87</v>
      </c>
      <c r="O205" s="568">
        <f>2022!CO193</f>
        <v>0</v>
      </c>
      <c r="Q205" s="568">
        <f t="shared" si="1448"/>
        <v>87</v>
      </c>
    </row>
    <row r="206" ht="31.5">
      <c r="A206" s="611">
        <v>168</v>
      </c>
      <c r="B206" s="580" t="s">
        <v>293</v>
      </c>
      <c r="C206" s="566">
        <f>2022!B194</f>
        <v>0</v>
      </c>
      <c r="D206" s="567">
        <f>2022!BU194</f>
        <v>0</v>
      </c>
      <c r="E206" s="567">
        <f>2022!BV194</f>
        <v>0</v>
      </c>
      <c r="F206" s="567">
        <f>2022!BW194</f>
        <v>0</v>
      </c>
      <c r="G206" s="566">
        <f>2022!BX194</f>
        <v>0</v>
      </c>
      <c r="H206" s="566">
        <f>2022!BY194</f>
        <v>0</v>
      </c>
      <c r="I206" s="566">
        <f>2022!BZ194</f>
        <v>0</v>
      </c>
      <c r="J206" s="630">
        <f t="shared" si="1447"/>
        <v>0</v>
      </c>
      <c r="K206" s="568">
        <f>2022!CG194</f>
        <v>0</v>
      </c>
      <c r="L206" s="568">
        <f>2022!CJ194</f>
        <v>0</v>
      </c>
      <c r="M206" s="568">
        <f>2022!CM194</f>
        <v>0</v>
      </c>
      <c r="N206" s="568">
        <f t="shared" si="1446"/>
        <v>0</v>
      </c>
      <c r="O206" s="568">
        <f>2022!CO194</f>
        <v>0</v>
      </c>
      <c r="Q206" s="568">
        <f t="shared" si="1448"/>
        <v>0</v>
      </c>
    </row>
    <row r="207" ht="15.75">
      <c r="A207" s="561"/>
      <c r="B207" s="122" t="s">
        <v>225</v>
      </c>
      <c r="C207" s="571"/>
      <c r="D207" s="570"/>
      <c r="E207" s="570"/>
      <c r="F207" s="570"/>
      <c r="G207" s="571"/>
      <c r="H207" s="571"/>
      <c r="I207" s="571"/>
      <c r="J207" s="531">
        <f t="shared" si="1447"/>
        <v>0</v>
      </c>
      <c r="K207" s="581"/>
      <c r="L207" s="581"/>
      <c r="M207" s="581"/>
      <c r="N207" s="568">
        <f t="shared" si="1446"/>
        <v>0</v>
      </c>
      <c r="O207" s="581"/>
      <c r="Q207" s="568">
        <f t="shared" si="1448"/>
        <v>0</v>
      </c>
    </row>
    <row r="208" ht="56.25" customHeight="1">
      <c r="A208" s="561">
        <v>169</v>
      </c>
      <c r="B208" s="582" t="s">
        <v>341</v>
      </c>
      <c r="C208" s="566">
        <f>2022!B196</f>
        <v>307.60000000000002</v>
      </c>
      <c r="D208" s="567">
        <f>2022!BU196</f>
        <v>318.13189697265625</v>
      </c>
      <c r="E208" s="567">
        <f>2022!BV196</f>
        <v>427</v>
      </c>
      <c r="F208" s="567">
        <f>2022!BW196</f>
        <v>535</v>
      </c>
      <c r="G208" s="566">
        <f>2022!BX196</f>
        <v>1.003887355947928</v>
      </c>
      <c r="H208" s="566">
        <f>2022!BY196</f>
        <v>1.347202755423522</v>
      </c>
      <c r="I208" s="566">
        <f>2022!BZ196</f>
        <v>1.7392717815344603</v>
      </c>
      <c r="J208" s="531">
        <f t="shared" si="1447"/>
        <v>2.8037383177570092</v>
      </c>
      <c r="K208" s="568">
        <f>2022!CG196</f>
        <v>15</v>
      </c>
      <c r="L208" s="568">
        <f>2022!CJ196</f>
        <v>0</v>
      </c>
      <c r="M208" s="568">
        <f>2022!CM196</f>
        <v>0</v>
      </c>
      <c r="N208" s="568">
        <f t="shared" si="1446"/>
        <v>15</v>
      </c>
      <c r="O208" s="568">
        <f>2022!CO196</f>
        <v>0</v>
      </c>
      <c r="Q208" s="568">
        <f t="shared" si="1448"/>
        <v>15</v>
      </c>
    </row>
    <row r="209" ht="47.25" customHeight="1">
      <c r="A209" s="561">
        <v>170</v>
      </c>
      <c r="B209" s="582" t="s">
        <v>342</v>
      </c>
      <c r="C209" s="587">
        <f>2022!B197</f>
        <v>986.79999999999995</v>
      </c>
      <c r="D209" s="567">
        <f>2022!BU197</f>
        <v>2881.556396484375</v>
      </c>
      <c r="E209" s="567">
        <f>2022!BV197</f>
        <v>3150</v>
      </c>
      <c r="F209" s="567">
        <f>2022!BW197</f>
        <v>3059</v>
      </c>
      <c r="G209" s="566">
        <f>2022!BX197</f>
        <v>2.919918284329639</v>
      </c>
      <c r="H209" s="566">
        <f>2022!BY197</f>
        <v>3.1919356521565958</v>
      </c>
      <c r="I209" s="566">
        <f>2022!BZ197</f>
        <v>3.0999189298743413</v>
      </c>
      <c r="J209" s="531">
        <f t="shared" si="1447"/>
        <v>6.9957502451781632</v>
      </c>
      <c r="K209" s="568">
        <f>2022!CG197</f>
        <v>214</v>
      </c>
      <c r="L209" s="568">
        <f>2022!CJ197</f>
        <v>0</v>
      </c>
      <c r="M209" s="568">
        <f>2022!CM197</f>
        <v>0</v>
      </c>
      <c r="N209" s="568">
        <f t="shared" si="1446"/>
        <v>214</v>
      </c>
      <c r="O209" s="568">
        <f>2022!CO197</f>
        <v>0</v>
      </c>
      <c r="Q209" s="568">
        <f t="shared" si="1448"/>
        <v>214</v>
      </c>
    </row>
    <row r="210" ht="47.25">
      <c r="A210" s="561">
        <v>171</v>
      </c>
      <c r="B210" s="582" t="s">
        <v>343</v>
      </c>
      <c r="C210" s="587">
        <f>2022!B198</f>
        <v>600.10000000000002</v>
      </c>
      <c r="D210" s="567">
        <f>2022!BU198</f>
        <v>1060.10205078125</v>
      </c>
      <c r="E210" s="567">
        <f>2022!BV198</f>
        <v>1194</v>
      </c>
      <c r="F210" s="567">
        <f>2022!BW198</f>
        <v>1260</v>
      </c>
      <c r="G210" s="566">
        <f>2022!BX198</f>
        <v>1.7663803501292594</v>
      </c>
      <c r="H210" s="566">
        <f>2022!BY198</f>
        <v>1.9894859523194488</v>
      </c>
      <c r="I210" s="566">
        <f>2022!BZ198</f>
        <v>2.0996500583236126</v>
      </c>
      <c r="J210" s="531">
        <f t="shared" si="1447"/>
        <v>6.9841269841269842</v>
      </c>
      <c r="K210" s="568">
        <f>2022!CG198</f>
        <v>88</v>
      </c>
      <c r="L210" s="568">
        <f>2022!CJ198</f>
        <v>0</v>
      </c>
      <c r="M210" s="568">
        <f>2022!CM198</f>
        <v>0</v>
      </c>
      <c r="N210" s="568">
        <f t="shared" si="1446"/>
        <v>88</v>
      </c>
      <c r="O210" s="568">
        <f>2022!CO198</f>
        <v>0</v>
      </c>
      <c r="Q210" s="568">
        <f t="shared" si="1448"/>
        <v>88</v>
      </c>
    </row>
    <row r="211" ht="15.75">
      <c r="A211" s="561"/>
      <c r="B211" s="122" t="s">
        <v>229</v>
      </c>
      <c r="C211" s="571"/>
      <c r="D211" s="570"/>
      <c r="E211" s="570"/>
      <c r="F211" s="570"/>
      <c r="G211" s="571"/>
      <c r="H211" s="571"/>
      <c r="I211" s="571"/>
      <c r="J211" s="531">
        <f t="shared" si="1447"/>
        <v>0</v>
      </c>
      <c r="K211" s="581"/>
      <c r="L211" s="581"/>
      <c r="M211" s="581"/>
      <c r="N211" s="568">
        <f t="shared" si="1446"/>
        <v>0</v>
      </c>
      <c r="O211" s="581"/>
      <c r="Q211" s="568">
        <f t="shared" si="1448"/>
        <v>0</v>
      </c>
    </row>
    <row r="212" ht="31.5">
      <c r="A212" s="561">
        <v>172</v>
      </c>
      <c r="B212" s="582" t="s">
        <v>344</v>
      </c>
      <c r="C212" s="566">
        <f>2022!B200</f>
        <v>74.5</v>
      </c>
      <c r="D212" s="567">
        <f>2022!BU200</f>
        <v>348.470458984375</v>
      </c>
      <c r="E212" s="567">
        <f>2022!BV200</f>
        <v>489</v>
      </c>
      <c r="F212" s="567">
        <f>2022!BW200</f>
        <v>500</v>
      </c>
      <c r="G212" s="566">
        <f>2022!BX200</f>
        <v>4.6774558252936238</v>
      </c>
      <c r="H212" s="566">
        <f>2022!BY200</f>
        <v>6.5637583892617446</v>
      </c>
      <c r="I212" s="566">
        <f>2022!BZ200</f>
        <v>6.7114093959731544</v>
      </c>
      <c r="J212" s="531">
        <f t="shared" si="1447"/>
        <v>10</v>
      </c>
      <c r="K212" s="568">
        <f>2022!CG200</f>
        <v>50</v>
      </c>
      <c r="L212" s="568">
        <f>2022!CJ200</f>
        <v>0</v>
      </c>
      <c r="M212" s="568">
        <f>2022!CM200</f>
        <v>0</v>
      </c>
      <c r="N212" s="568">
        <f t="shared" si="1446"/>
        <v>50</v>
      </c>
      <c r="O212" s="568">
        <f>2022!CO200</f>
        <v>0</v>
      </c>
      <c r="Q212" s="568">
        <f t="shared" si="1448"/>
        <v>50</v>
      </c>
    </row>
    <row r="213" ht="30.75" customHeight="1">
      <c r="A213" s="561">
        <v>173</v>
      </c>
      <c r="B213" s="582" t="s">
        <v>231</v>
      </c>
      <c r="C213" s="566">
        <f>2022!B201</f>
        <v>85.900000000000006</v>
      </c>
      <c r="D213" s="567">
        <f>2022!BU201</f>
        <v>109.29430389404297</v>
      </c>
      <c r="E213" s="567">
        <f>2022!BV201</f>
        <v>132</v>
      </c>
      <c r="F213" s="567">
        <f>2022!BW201</f>
        <v>136</v>
      </c>
      <c r="G213" s="566">
        <f>2022!BX201</f>
        <v>1.2211654066373516</v>
      </c>
      <c r="H213" s="566">
        <f>2022!BY201</f>
        <v>1.4748603351955307</v>
      </c>
      <c r="I213" s="566">
        <f>2022!BZ201</f>
        <v>1.5832363213038416</v>
      </c>
      <c r="J213" s="531">
        <f t="shared" si="1447"/>
        <v>4.4117647058823533</v>
      </c>
      <c r="K213" s="568">
        <f>2022!CG201</f>
        <v>6</v>
      </c>
      <c r="L213" s="568">
        <f>2022!CJ201</f>
        <v>0</v>
      </c>
      <c r="M213" s="568">
        <f>2022!CM201</f>
        <v>0</v>
      </c>
      <c r="N213" s="568">
        <f t="shared" si="1446"/>
        <v>6</v>
      </c>
      <c r="O213" s="568">
        <f>2022!CO201</f>
        <v>0</v>
      </c>
      <c r="Q213" s="568">
        <f t="shared" si="1448"/>
        <v>6</v>
      </c>
    </row>
    <row r="214" ht="67.5" customHeight="1">
      <c r="A214" s="574">
        <v>174</v>
      </c>
      <c r="B214" s="152" t="s">
        <v>449</v>
      </c>
      <c r="C214" s="566">
        <f>2022!B202</f>
        <v>145.69999999999999</v>
      </c>
      <c r="D214" s="575">
        <f>2022!BU202</f>
        <v>508.37063598632813</v>
      </c>
      <c r="E214" s="575">
        <f>2022!BV202</f>
        <v>600</v>
      </c>
      <c r="F214" s="567">
        <f>2022!BW202</f>
        <v>257</v>
      </c>
      <c r="G214" s="576">
        <f>2022!BX202</f>
        <v>2.2878965259131583</v>
      </c>
      <c r="H214" s="576">
        <f>2022!BY202</f>
        <v>2.7002698786576111</v>
      </c>
      <c r="I214" s="566">
        <f>2022!BZ202</f>
        <v>1.7638984214138642</v>
      </c>
      <c r="J214" s="531">
        <f t="shared" si="1447"/>
        <v>4.6692607003891053</v>
      </c>
      <c r="K214" s="568">
        <f>2022!CG202</f>
        <v>12</v>
      </c>
      <c r="L214" s="568">
        <f>2022!CJ202</f>
        <v>0</v>
      </c>
      <c r="M214" s="568">
        <f>2022!CM202</f>
        <v>0</v>
      </c>
      <c r="N214" s="568">
        <f t="shared" si="1446"/>
        <v>12</v>
      </c>
      <c r="O214" s="568">
        <f>2022!CO202</f>
        <v>0</v>
      </c>
      <c r="Q214" s="568">
        <f t="shared" si="1448"/>
        <v>12</v>
      </c>
    </row>
    <row r="215" ht="69.75" customHeight="1">
      <c r="A215" s="562">
        <v>175</v>
      </c>
      <c r="B215" s="152" t="s">
        <v>450</v>
      </c>
      <c r="C215" s="566">
        <f>2022!B203</f>
        <v>76.5</v>
      </c>
      <c r="D215" s="577"/>
      <c r="E215" s="577"/>
      <c r="F215" s="567">
        <f>2022!BW203</f>
        <v>184</v>
      </c>
      <c r="G215" s="578"/>
      <c r="H215" s="578"/>
      <c r="I215" s="566">
        <f>2022!BZ203</f>
        <v>2.4052287581699345</v>
      </c>
      <c r="J215" s="531">
        <f t="shared" si="1447"/>
        <v>6.5217391304347823</v>
      </c>
      <c r="K215" s="568">
        <f>2022!CG203</f>
        <v>12</v>
      </c>
      <c r="L215" s="568">
        <f>2022!CJ203</f>
        <v>0</v>
      </c>
      <c r="M215" s="568">
        <f>2022!CM203</f>
        <v>0</v>
      </c>
      <c r="N215" s="568">
        <f t="shared" si="1446"/>
        <v>12</v>
      </c>
      <c r="O215" s="568">
        <f>2022!CO203</f>
        <v>0</v>
      </c>
      <c r="Q215" s="568">
        <f t="shared" si="1448"/>
        <v>12</v>
      </c>
    </row>
    <row r="216" ht="31.5">
      <c r="A216" s="561">
        <v>176</v>
      </c>
      <c r="B216" s="582" t="s">
        <v>346</v>
      </c>
      <c r="C216" s="566">
        <f>2022!B204</f>
        <v>161</v>
      </c>
      <c r="D216" s="567">
        <f>2022!BU204</f>
        <v>161.29165649414063</v>
      </c>
      <c r="E216" s="567">
        <f>2022!BV204</f>
        <v>0</v>
      </c>
      <c r="F216" s="567">
        <f>2022!BW204</f>
        <v>0</v>
      </c>
      <c r="G216" s="566">
        <f>2022!BX204</f>
        <v>0.91709687715898747</v>
      </c>
      <c r="H216" s="566">
        <f>2022!BY204</f>
        <v>0</v>
      </c>
      <c r="I216" s="566">
        <f>2022!BZ204</f>
        <v>0</v>
      </c>
      <c r="J216" s="531">
        <f t="shared" si="1447"/>
        <v>0</v>
      </c>
      <c r="K216" s="568">
        <f>2022!CG204</f>
        <v>0</v>
      </c>
      <c r="L216" s="568">
        <f>2022!CJ204</f>
        <v>0</v>
      </c>
      <c r="M216" s="568">
        <f>2022!CM204</f>
        <v>0</v>
      </c>
      <c r="N216" s="568">
        <f t="shared" si="1446"/>
        <v>0</v>
      </c>
      <c r="O216" s="568">
        <f>2022!CO204</f>
        <v>0</v>
      </c>
      <c r="Q216" s="568">
        <f t="shared" si="1448"/>
        <v>0</v>
      </c>
    </row>
    <row r="217" ht="47.25">
      <c r="A217" s="561">
        <v>177</v>
      </c>
      <c r="B217" s="582" t="s">
        <v>347</v>
      </c>
      <c r="C217" s="566">
        <f>2022!B205</f>
        <v>121.011</v>
      </c>
      <c r="D217" s="567">
        <f>2022!BU205</f>
        <v>445.3636474609375</v>
      </c>
      <c r="E217" s="567">
        <f>2022!BV205</f>
        <v>509</v>
      </c>
      <c r="F217" s="567">
        <f>2022!BW205</f>
        <v>677</v>
      </c>
      <c r="G217" s="566">
        <f>2022!BX205</f>
        <v>3.6683827977331132</v>
      </c>
      <c r="H217" s="566">
        <f>2022!BY205</f>
        <v>4.0444329828535652</v>
      </c>
      <c r="I217" s="566">
        <f>2022!BZ205</f>
        <v>5.5945327284296473</v>
      </c>
      <c r="J217" s="531">
        <f t="shared" si="1447"/>
        <v>7.9763663220088628</v>
      </c>
      <c r="K217" s="568">
        <f>2022!CG205</f>
        <v>54</v>
      </c>
      <c r="L217" s="568">
        <f>2022!CJ205</f>
        <v>0</v>
      </c>
      <c r="M217" s="568">
        <f>2022!CM205</f>
        <v>0</v>
      </c>
      <c r="N217" s="568">
        <f t="shared" si="1446"/>
        <v>54</v>
      </c>
      <c r="O217" s="568">
        <f>2022!CO205</f>
        <v>0</v>
      </c>
      <c r="Q217" s="568">
        <f t="shared" si="1448"/>
        <v>54</v>
      </c>
    </row>
    <row r="218" ht="31.5">
      <c r="A218" s="561">
        <v>178</v>
      </c>
      <c r="B218" s="582" t="s">
        <v>234</v>
      </c>
      <c r="C218" s="566">
        <f>2022!B206</f>
        <v>23.507999999999999</v>
      </c>
      <c r="D218" s="567">
        <f>2022!BU206</f>
        <v>71.523841857910156</v>
      </c>
      <c r="E218" s="567">
        <f>2022!BV206</f>
        <v>71</v>
      </c>
      <c r="F218" s="567">
        <f>2022!BW206</f>
        <v>78</v>
      </c>
      <c r="G218" s="566">
        <f>2022!BX206</f>
        <v>3.0332418188858417</v>
      </c>
      <c r="H218" s="566">
        <f>2022!BY206</f>
        <v>3.0110263032113265</v>
      </c>
      <c r="I218" s="566">
        <f>2022!BZ206</f>
        <v>3.3180193976518635</v>
      </c>
      <c r="J218" s="531">
        <f t="shared" si="1447"/>
        <v>6.4102564102564097</v>
      </c>
      <c r="K218" s="568">
        <f>2022!CG206</f>
        <v>5</v>
      </c>
      <c r="L218" s="568">
        <f>2022!CJ206</f>
        <v>0</v>
      </c>
      <c r="M218" s="568">
        <f>2022!CM206</f>
        <v>0</v>
      </c>
      <c r="N218" s="568">
        <f t="shared" si="1446"/>
        <v>5</v>
      </c>
      <c r="O218" s="568">
        <f>2022!CO206</f>
        <v>0</v>
      </c>
      <c r="Q218" s="568">
        <f t="shared" si="1448"/>
        <v>5</v>
      </c>
    </row>
    <row r="219" ht="31.5">
      <c r="A219" s="562">
        <v>179</v>
      </c>
      <c r="B219" s="582" t="s">
        <v>337</v>
      </c>
      <c r="C219" s="566">
        <f>2022!B207</f>
        <v>182.59999999999999</v>
      </c>
      <c r="D219" s="567">
        <f>2022!BU207</f>
        <v>1435.6466064453125</v>
      </c>
      <c r="E219" s="567">
        <f>2022!BV207</f>
        <v>1347</v>
      </c>
      <c r="F219" s="567">
        <f>2022!BW207</f>
        <v>1312</v>
      </c>
      <c r="G219" s="566">
        <f>2022!BX207</f>
        <v>7.862679419679635</v>
      </c>
      <c r="H219" s="566">
        <f>2022!BY207</f>
        <v>7.3771840024976978</v>
      </c>
      <c r="I219" s="566">
        <f>2022!BZ207</f>
        <v>7.1851040525739327</v>
      </c>
      <c r="J219" s="531">
        <f t="shared" si="1447"/>
        <v>7.1646341463414629</v>
      </c>
      <c r="K219" s="568">
        <f>2022!CG207</f>
        <v>94</v>
      </c>
      <c r="L219" s="568">
        <f>2022!CJ207</f>
        <v>0</v>
      </c>
      <c r="M219" s="568">
        <f>2022!CM207</f>
        <v>0</v>
      </c>
      <c r="N219" s="568">
        <f t="shared" si="1446"/>
        <v>94</v>
      </c>
      <c r="O219" s="568">
        <f>2022!CO207</f>
        <v>0</v>
      </c>
      <c r="Q219" s="568">
        <f t="shared" si="1448"/>
        <v>94</v>
      </c>
    </row>
    <row r="220" ht="15.75">
      <c r="A220" s="561"/>
      <c r="B220" s="122" t="s">
        <v>239</v>
      </c>
      <c r="C220" s="571"/>
      <c r="D220" s="570"/>
      <c r="E220" s="570"/>
      <c r="F220" s="570"/>
      <c r="G220" s="571"/>
      <c r="H220" s="571"/>
      <c r="I220" s="571"/>
      <c r="J220" s="531">
        <f t="shared" si="1447"/>
        <v>0</v>
      </c>
      <c r="K220" s="581"/>
      <c r="L220" s="581"/>
      <c r="M220" s="581"/>
      <c r="N220" s="568">
        <f t="shared" si="1446"/>
        <v>0</v>
      </c>
      <c r="O220" s="581"/>
      <c r="Q220" s="568">
        <f t="shared" si="1448"/>
        <v>0</v>
      </c>
    </row>
    <row r="221" ht="31.5">
      <c r="A221" s="561">
        <v>180</v>
      </c>
      <c r="B221" s="582" t="s">
        <v>348</v>
      </c>
      <c r="C221" s="566">
        <f>2022!B209</f>
        <v>397</v>
      </c>
      <c r="D221" s="567">
        <f>2022!BU209</f>
        <v>261.805419921875</v>
      </c>
      <c r="E221" s="567">
        <f>2022!BV209</f>
        <v>299</v>
      </c>
      <c r="F221" s="567">
        <f>2022!BW209</f>
        <v>322</v>
      </c>
      <c r="G221" s="566">
        <f>2022!BX209</f>
        <v>0.65945949602487408</v>
      </c>
      <c r="H221" s="566">
        <f>2022!BY209</f>
        <v>0.75314867250446715</v>
      </c>
      <c r="I221" s="566">
        <f>2022!BZ209</f>
        <v>0.81108312342569266</v>
      </c>
      <c r="J221" s="531">
        <f t="shared" si="1447"/>
        <v>2.7950310559006213</v>
      </c>
      <c r="K221" s="568">
        <f>2022!CG209</f>
        <v>9</v>
      </c>
      <c r="L221" s="568">
        <f>2022!CJ209</f>
        <v>0</v>
      </c>
      <c r="M221" s="568">
        <f>2022!CM209</f>
        <v>0</v>
      </c>
      <c r="N221" s="568">
        <f t="shared" si="1446"/>
        <v>9</v>
      </c>
      <c r="O221" s="568">
        <f>2022!CO209</f>
        <v>0</v>
      </c>
      <c r="Q221" s="568">
        <f t="shared" si="1448"/>
        <v>9</v>
      </c>
    </row>
    <row r="222" ht="47.25">
      <c r="A222" s="574">
        <v>181</v>
      </c>
      <c r="B222" s="152" t="s">
        <v>451</v>
      </c>
      <c r="C222" s="566">
        <f>2022!B210</f>
        <v>283.50999999999999</v>
      </c>
      <c r="D222" s="575">
        <f>2022!BU210</f>
        <v>1088.37548828125</v>
      </c>
      <c r="E222" s="575">
        <f>2022!BV210</f>
        <v>1092</v>
      </c>
      <c r="F222" s="567">
        <f>2022!BW210</f>
        <v>206</v>
      </c>
      <c r="G222" s="576">
        <f>2022!BX210</f>
        <v>0.60461606420288694</v>
      </c>
      <c r="H222" s="576">
        <f>2022!BY210</f>
        <v>0.63852989564933238</v>
      </c>
      <c r="I222" s="566">
        <f>2022!BZ210</f>
        <v>0.7266057634651335</v>
      </c>
      <c r="J222" s="531">
        <f t="shared" si="1447"/>
        <v>2.912621359223301</v>
      </c>
      <c r="K222" s="568">
        <f>2022!CG210</f>
        <v>6</v>
      </c>
      <c r="L222" s="568">
        <f>2022!CJ210</f>
        <v>0</v>
      </c>
      <c r="M222" s="568">
        <f>2022!CM210</f>
        <v>0</v>
      </c>
      <c r="N222" s="568">
        <f t="shared" si="1446"/>
        <v>4</v>
      </c>
      <c r="O222" s="568">
        <f>2022!CO210</f>
        <v>2</v>
      </c>
      <c r="Q222" s="568">
        <f t="shared" si="1448"/>
        <v>4</v>
      </c>
    </row>
    <row r="223" ht="47.25">
      <c r="A223" s="574">
        <v>182</v>
      </c>
      <c r="B223" s="152" t="s">
        <v>452</v>
      </c>
      <c r="C223" s="566">
        <f>2022!B211</f>
        <v>17.289999999999999</v>
      </c>
      <c r="D223" s="585"/>
      <c r="E223" s="585"/>
      <c r="F223" s="567">
        <f>2022!BW211</f>
        <v>22</v>
      </c>
      <c r="G223" s="586"/>
      <c r="H223" s="586"/>
      <c r="I223" s="566">
        <f>2022!BZ211</f>
        <v>1.2724117987275883</v>
      </c>
      <c r="J223" s="531">
        <f t="shared" si="1447"/>
        <v>4.5454545454545459</v>
      </c>
      <c r="K223" s="568">
        <f>2022!CG211</f>
        <v>1</v>
      </c>
      <c r="L223" s="568">
        <f>2022!CJ211</f>
        <v>0</v>
      </c>
      <c r="M223" s="568">
        <f>2022!CM211</f>
        <v>0</v>
      </c>
      <c r="N223" s="568">
        <f t="shared" si="1446"/>
        <v>0</v>
      </c>
      <c r="O223" s="568">
        <f>2022!CO211</f>
        <v>1</v>
      </c>
      <c r="Q223" s="568">
        <f t="shared" si="1448"/>
        <v>0</v>
      </c>
    </row>
    <row r="224" ht="47.25">
      <c r="A224" s="562">
        <v>183</v>
      </c>
      <c r="B224" s="152" t="s">
        <v>453</v>
      </c>
      <c r="C224" s="566">
        <f>2022!B212</f>
        <v>21.34</v>
      </c>
      <c r="D224" s="577"/>
      <c r="E224" s="577"/>
      <c r="F224" s="567">
        <f>2022!BW212</f>
        <v>26</v>
      </c>
      <c r="G224" s="578"/>
      <c r="H224" s="578"/>
      <c r="I224" s="566">
        <f>2022!BZ212</f>
        <v>1.2183692596063731</v>
      </c>
      <c r="J224" s="531">
        <f t="shared" si="1447"/>
        <v>3.8461538461538463</v>
      </c>
      <c r="K224" s="568">
        <f>2022!CG212</f>
        <v>1</v>
      </c>
      <c r="L224" s="568">
        <f>2022!CJ212</f>
        <v>0</v>
      </c>
      <c r="M224" s="568">
        <f>2022!CM212</f>
        <v>0</v>
      </c>
      <c r="N224" s="568">
        <f t="shared" si="1446"/>
        <v>0</v>
      </c>
      <c r="O224" s="568">
        <f>2022!CO212</f>
        <v>1</v>
      </c>
      <c r="Q224" s="568">
        <f t="shared" si="1448"/>
        <v>0</v>
      </c>
    </row>
    <row r="225" ht="63">
      <c r="A225" s="561">
        <v>184</v>
      </c>
      <c r="B225" s="583" t="s">
        <v>355</v>
      </c>
      <c r="C225" s="566">
        <f>2022!B213</f>
        <v>398.80799999999999</v>
      </c>
      <c r="D225" s="567">
        <f>2022!BU213</f>
        <v>318.62301635742188</v>
      </c>
      <c r="E225" s="567">
        <f>2022!BV213</f>
        <v>323</v>
      </c>
      <c r="F225" s="567">
        <f>2022!BW213</f>
        <v>415</v>
      </c>
      <c r="G225" s="566">
        <f>2022!BX213</f>
        <v>0.91035139593057701</v>
      </c>
      <c r="H225" s="566">
        <f>2022!BY213</f>
        <v>0.92285714285714282</v>
      </c>
      <c r="I225" s="566">
        <f>2022!BZ213</f>
        <v>1.04060099095304</v>
      </c>
      <c r="J225" s="531">
        <f t="shared" si="1447"/>
        <v>1.6867469879518073</v>
      </c>
      <c r="K225" s="568">
        <f>2022!CG213</f>
        <v>7</v>
      </c>
      <c r="L225" s="568">
        <f>2022!CJ213</f>
        <v>0</v>
      </c>
      <c r="M225" s="568">
        <f>2022!CM213</f>
        <v>0</v>
      </c>
      <c r="N225" s="568">
        <f t="shared" si="1446"/>
        <v>7</v>
      </c>
      <c r="O225" s="568">
        <f>2022!CO213</f>
        <v>0</v>
      </c>
      <c r="Q225" s="568">
        <f t="shared" si="1448"/>
        <v>7</v>
      </c>
    </row>
    <row r="226" ht="47.25">
      <c r="A226" s="574">
        <v>185</v>
      </c>
      <c r="B226" s="165" t="s">
        <v>454</v>
      </c>
      <c r="C226" s="566">
        <f>2022!B214</f>
        <v>379.44299999999998</v>
      </c>
      <c r="D226" s="567">
        <f>2022!BU214</f>
        <v>0</v>
      </c>
      <c r="E226" s="567">
        <f>2022!BV214</f>
        <v>0</v>
      </c>
      <c r="F226" s="567">
        <f>2022!BW214</f>
        <v>319</v>
      </c>
      <c r="G226" s="566">
        <f>2022!BX214</f>
        <v>0</v>
      </c>
      <c r="H226" s="566">
        <f>2022!BY214</f>
        <v>0</v>
      </c>
      <c r="I226" s="566">
        <f>2022!BZ214</f>
        <v>0.84070598218968329</v>
      </c>
      <c r="J226" s="531">
        <f t="shared" si="1447"/>
        <v>2.8213166144200628</v>
      </c>
      <c r="K226" s="568">
        <f>2022!CG214</f>
        <v>9</v>
      </c>
      <c r="L226" s="568">
        <f>2022!CJ214</f>
        <v>0</v>
      </c>
      <c r="M226" s="568">
        <f>2022!CM214</f>
        <v>0</v>
      </c>
      <c r="N226" s="568">
        <f t="shared" si="1446"/>
        <v>9</v>
      </c>
      <c r="O226" s="568">
        <f>2022!CO214</f>
        <v>0</v>
      </c>
      <c r="Q226" s="568">
        <f t="shared" si="1448"/>
        <v>9</v>
      </c>
    </row>
    <row r="227" ht="47.25">
      <c r="A227" s="574">
        <v>186</v>
      </c>
      <c r="B227" s="165" t="s">
        <v>455</v>
      </c>
      <c r="C227" s="566">
        <f>2022!B215</f>
        <v>349.32100000000003</v>
      </c>
      <c r="D227" s="567">
        <f>2022!BU215</f>
        <v>0</v>
      </c>
      <c r="E227" s="567">
        <f>2022!BV215</f>
        <v>0</v>
      </c>
      <c r="F227" s="567">
        <f>2022!BW215</f>
        <v>300</v>
      </c>
      <c r="G227" s="566">
        <f>2022!BX215</f>
        <v>0</v>
      </c>
      <c r="H227" s="566">
        <f>2022!BY215</f>
        <v>0</v>
      </c>
      <c r="I227" s="566">
        <f>2022!BZ215</f>
        <v>0.85880894649906525</v>
      </c>
      <c r="J227" s="531">
        <f t="shared" si="1447"/>
        <v>3</v>
      </c>
      <c r="K227" s="568">
        <f>2022!CG215</f>
        <v>9</v>
      </c>
      <c r="L227" s="568">
        <f>2022!CJ215</f>
        <v>0</v>
      </c>
      <c r="M227" s="568">
        <f>2022!CM215</f>
        <v>0</v>
      </c>
      <c r="N227" s="568">
        <f t="shared" si="1446"/>
        <v>9</v>
      </c>
      <c r="O227" s="568">
        <f>2022!CO215</f>
        <v>0</v>
      </c>
      <c r="Q227" s="568">
        <f t="shared" si="1448"/>
        <v>9</v>
      </c>
    </row>
    <row r="228" ht="47.25">
      <c r="A228" s="574">
        <v>187</v>
      </c>
      <c r="B228" s="165" t="s">
        <v>456</v>
      </c>
      <c r="C228" s="566">
        <f>2022!B216</f>
        <v>144.42500000000001</v>
      </c>
      <c r="D228" s="567">
        <f>2022!BU216</f>
        <v>0</v>
      </c>
      <c r="E228" s="567">
        <f>2022!BV216</f>
        <v>0</v>
      </c>
      <c r="F228" s="567">
        <f>2022!BW216</f>
        <v>117</v>
      </c>
      <c r="G228" s="566">
        <f>2022!BX216</f>
        <v>0</v>
      </c>
      <c r="H228" s="566">
        <f>2022!BY216</f>
        <v>0</v>
      </c>
      <c r="I228" s="566">
        <f>2022!BZ216</f>
        <v>0.81010905314176906</v>
      </c>
      <c r="J228" s="531">
        <f t="shared" si="1447"/>
        <v>2.5641025641025639</v>
      </c>
      <c r="K228" s="568">
        <f>2022!CG216</f>
        <v>3</v>
      </c>
      <c r="L228" s="568">
        <f>2022!CJ216</f>
        <v>0</v>
      </c>
      <c r="M228" s="568">
        <f>2022!CM216</f>
        <v>0</v>
      </c>
      <c r="N228" s="568">
        <f t="shared" si="1446"/>
        <v>3</v>
      </c>
      <c r="O228" s="568">
        <f>2022!CO216</f>
        <v>0</v>
      </c>
      <c r="Q228" s="568">
        <f t="shared" si="1448"/>
        <v>3</v>
      </c>
    </row>
    <row r="229" ht="47.25">
      <c r="A229" s="574">
        <v>188</v>
      </c>
      <c r="B229" s="165" t="s">
        <v>457</v>
      </c>
      <c r="C229" s="566">
        <f>2022!B217</f>
        <v>289.97000000000003</v>
      </c>
      <c r="D229" s="567">
        <f>2022!BU217</f>
        <v>0</v>
      </c>
      <c r="E229" s="567">
        <f>2022!BV217</f>
        <v>0</v>
      </c>
      <c r="F229" s="567">
        <f>2022!BW217</f>
        <v>238</v>
      </c>
      <c r="G229" s="566">
        <f>2022!BX217</f>
        <v>0</v>
      </c>
      <c r="H229" s="566">
        <f>2022!BY217</f>
        <v>0</v>
      </c>
      <c r="I229" s="566">
        <f>2022!BZ217</f>
        <v>0.82077456288581574</v>
      </c>
      <c r="J229" s="531">
        <f t="shared" si="1447"/>
        <v>2.9411764705882351</v>
      </c>
      <c r="K229" s="568">
        <f>2022!CG217</f>
        <v>7</v>
      </c>
      <c r="L229" s="568">
        <f>2022!CJ217</f>
        <v>0</v>
      </c>
      <c r="M229" s="568">
        <f>2022!CM217</f>
        <v>0</v>
      </c>
      <c r="N229" s="568">
        <f t="shared" si="1446"/>
        <v>7</v>
      </c>
      <c r="O229" s="568">
        <f>2022!CO217</f>
        <v>0</v>
      </c>
      <c r="Q229" s="568">
        <f t="shared" si="1448"/>
        <v>7</v>
      </c>
    </row>
    <row r="230" ht="47.25">
      <c r="A230" s="574">
        <v>189</v>
      </c>
      <c r="B230" s="165" t="s">
        <v>458</v>
      </c>
      <c r="C230" s="566">
        <f>2022!B218</f>
        <v>246.11000000000001</v>
      </c>
      <c r="D230" s="567">
        <f>2022!BU218</f>
        <v>0</v>
      </c>
      <c r="E230" s="567">
        <f>2022!BV218</f>
        <v>0</v>
      </c>
      <c r="F230" s="567">
        <f>2022!BW218</f>
        <v>293</v>
      </c>
      <c r="G230" s="566">
        <f>2022!BX218</f>
        <v>0</v>
      </c>
      <c r="H230" s="566">
        <f>2022!BY218</f>
        <v>0</v>
      </c>
      <c r="I230" s="566">
        <f>2022!BZ218</f>
        <v>1.1905245621876397</v>
      </c>
      <c r="J230" s="531">
        <f t="shared" si="1447"/>
        <v>4.7781569965870307</v>
      </c>
      <c r="K230" s="568">
        <f>2022!CG218</f>
        <v>14</v>
      </c>
      <c r="L230" s="568">
        <f>2022!CJ218</f>
        <v>0</v>
      </c>
      <c r="M230" s="568">
        <f>2022!CM218</f>
        <v>0</v>
      </c>
      <c r="N230" s="568">
        <f t="shared" ref="N230:N272" si="1449">K230-L230-M230-O230</f>
        <v>14</v>
      </c>
      <c r="O230" s="568">
        <f>2022!CO218</f>
        <v>0</v>
      </c>
      <c r="Q230" s="568">
        <f t="shared" si="1448"/>
        <v>14</v>
      </c>
    </row>
    <row r="231" ht="47.25">
      <c r="A231" s="562">
        <v>190</v>
      </c>
      <c r="B231" s="599" t="s">
        <v>240</v>
      </c>
      <c r="C231" s="566">
        <f>2022!B219</f>
        <v>89.932000000000002</v>
      </c>
      <c r="D231" s="567">
        <f>2022!BU219</f>
        <v>0</v>
      </c>
      <c r="E231" s="567">
        <f>2022!BV219</f>
        <v>102</v>
      </c>
      <c r="F231" s="567">
        <f>2022!BW219</f>
        <v>104</v>
      </c>
      <c r="G231" s="566">
        <f>2022!BX219</f>
        <v>0</v>
      </c>
      <c r="H231" s="566">
        <f>2022!BY219</f>
        <v>1.1341944245458164</v>
      </c>
      <c r="I231" s="566">
        <f>2022!BZ219</f>
        <v>1.1564293021393941</v>
      </c>
      <c r="J231" s="531">
        <f t="shared" si="1447"/>
        <v>4.8076923076923084</v>
      </c>
      <c r="K231" s="568">
        <f>2022!CG219</f>
        <v>5</v>
      </c>
      <c r="L231" s="568">
        <f>2022!CJ219</f>
        <v>0</v>
      </c>
      <c r="M231" s="568">
        <f>2022!CM219</f>
        <v>0</v>
      </c>
      <c r="N231" s="568">
        <f t="shared" si="1449"/>
        <v>5</v>
      </c>
      <c r="O231" s="568">
        <f>2022!CO219</f>
        <v>0</v>
      </c>
      <c r="Q231" s="568">
        <f t="shared" si="1448"/>
        <v>5</v>
      </c>
    </row>
    <row r="232" ht="15.75">
      <c r="A232" s="561"/>
      <c r="B232" s="122" t="s">
        <v>251</v>
      </c>
      <c r="C232" s="571"/>
      <c r="D232" s="570"/>
      <c r="E232" s="570"/>
      <c r="F232" s="570"/>
      <c r="G232" s="571"/>
      <c r="H232" s="571"/>
      <c r="I232" s="571"/>
      <c r="J232" s="531">
        <f t="shared" ref="J232:J272" si="1450">IF(K232&gt;0,K232/F232*100,0)</f>
        <v>0</v>
      </c>
      <c r="K232" s="581"/>
      <c r="L232" s="581"/>
      <c r="M232" s="581"/>
      <c r="N232" s="568">
        <f t="shared" si="1449"/>
        <v>0</v>
      </c>
      <c r="O232" s="581"/>
      <c r="Q232" s="568">
        <f t="shared" si="1448"/>
        <v>0</v>
      </c>
    </row>
    <row r="233" ht="47.25" customHeight="1">
      <c r="A233" s="561">
        <v>191</v>
      </c>
      <c r="B233" s="582" t="s">
        <v>356</v>
      </c>
      <c r="C233" s="566">
        <f>2022!B221</f>
        <v>144.40000000000001</v>
      </c>
      <c r="D233" s="567">
        <f>2022!BU221</f>
        <v>296.19802856445313</v>
      </c>
      <c r="E233" s="567">
        <f>2022!BV221</f>
        <v>307</v>
      </c>
      <c r="F233" s="567">
        <f>2022!BW221</f>
        <v>302</v>
      </c>
      <c r="G233" s="566">
        <f>2022!BX221</f>
        <v>2.0512327547427724</v>
      </c>
      <c r="H233" s="566">
        <f>2022!BY221</f>
        <v>2.1260386463679697</v>
      </c>
      <c r="I233" s="566">
        <f>2022!BZ221</f>
        <v>2.0914127423822713</v>
      </c>
      <c r="J233" s="531">
        <f t="shared" si="1450"/>
        <v>6.9536423841059598</v>
      </c>
      <c r="K233" s="568">
        <f>2022!CG221</f>
        <v>21</v>
      </c>
      <c r="L233" s="568">
        <f>2022!CJ221</f>
        <v>0</v>
      </c>
      <c r="M233" s="568">
        <f>2022!CM221</f>
        <v>0</v>
      </c>
      <c r="N233" s="568">
        <f t="shared" si="1449"/>
        <v>21</v>
      </c>
      <c r="O233" s="568">
        <f>2022!CO221</f>
        <v>0</v>
      </c>
      <c r="Q233" s="568">
        <f t="shared" si="1448"/>
        <v>21</v>
      </c>
    </row>
    <row r="234" ht="63">
      <c r="A234" s="561">
        <v>192</v>
      </c>
      <c r="B234" s="582" t="s">
        <v>357</v>
      </c>
      <c r="C234" s="566">
        <f>2022!B222</f>
        <v>18</v>
      </c>
      <c r="D234" s="567">
        <f>2022!BU222</f>
        <v>92.084426879882813</v>
      </c>
      <c r="E234" s="567">
        <f>2022!BV222</f>
        <v>177</v>
      </c>
      <c r="F234" s="567">
        <f>2022!BW222</f>
        <v>222</v>
      </c>
      <c r="G234" s="566">
        <f>2022!BX222</f>
        <v>5.1158014933268232</v>
      </c>
      <c r="H234" s="566">
        <f>2022!BY222</f>
        <v>9.8333333333333339</v>
      </c>
      <c r="I234" s="566">
        <f>2022!BZ222</f>
        <v>12.333333333333334</v>
      </c>
      <c r="J234" s="531">
        <f t="shared" si="1450"/>
        <v>19.81981981981982</v>
      </c>
      <c r="K234" s="568">
        <f>2022!CG222</f>
        <v>44</v>
      </c>
      <c r="L234" s="568">
        <f>2022!CJ222</f>
        <v>0</v>
      </c>
      <c r="M234" s="568">
        <f>2022!CM222</f>
        <v>0</v>
      </c>
      <c r="N234" s="568">
        <f t="shared" si="1449"/>
        <v>44</v>
      </c>
      <c r="O234" s="568">
        <f>2022!CO222</f>
        <v>0</v>
      </c>
      <c r="Q234" s="568">
        <f t="shared" si="1448"/>
        <v>44</v>
      </c>
    </row>
    <row r="235" ht="15.75">
      <c r="A235" s="561"/>
      <c r="B235" s="122" t="s">
        <v>21</v>
      </c>
      <c r="C235" s="571"/>
      <c r="D235" s="570"/>
      <c r="E235" s="570"/>
      <c r="F235" s="570"/>
      <c r="G235" s="571"/>
      <c r="H235" s="571"/>
      <c r="I235" s="571"/>
      <c r="J235" s="531">
        <f t="shared" si="1450"/>
        <v>0</v>
      </c>
      <c r="K235" s="581"/>
      <c r="L235" s="581"/>
      <c r="M235" s="581"/>
      <c r="N235" s="568">
        <f t="shared" si="1449"/>
        <v>0</v>
      </c>
      <c r="O235" s="581"/>
      <c r="Q235" s="568">
        <f t="shared" si="1448"/>
        <v>0</v>
      </c>
    </row>
    <row r="236" ht="31.5">
      <c r="A236" s="562">
        <v>193</v>
      </c>
      <c r="B236" s="582" t="s">
        <v>22</v>
      </c>
      <c r="C236" s="566">
        <f>2022!B224</f>
        <v>240</v>
      </c>
      <c r="D236" s="567">
        <f>2022!BU224</f>
        <v>0</v>
      </c>
      <c r="E236" s="567">
        <f>2022!BV224</f>
        <v>0</v>
      </c>
      <c r="F236" s="567">
        <f>2022!BW224</f>
        <v>0</v>
      </c>
      <c r="G236" s="566">
        <f>2022!BX224</f>
        <v>0</v>
      </c>
      <c r="H236" s="566">
        <f>2022!BY224</f>
        <v>0</v>
      </c>
      <c r="I236" s="566">
        <f>2022!BZ224</f>
        <v>0</v>
      </c>
      <c r="J236" s="531">
        <f t="shared" si="1450"/>
        <v>0</v>
      </c>
      <c r="K236" s="568">
        <f>2022!CG224</f>
        <v>0</v>
      </c>
      <c r="L236" s="568">
        <f>2022!CJ224</f>
        <v>0</v>
      </c>
      <c r="M236" s="568">
        <f>2022!CM224</f>
        <v>0</v>
      </c>
      <c r="N236" s="568">
        <f t="shared" si="1449"/>
        <v>0</v>
      </c>
      <c r="O236" s="568">
        <f>2022!CO224</f>
        <v>0</v>
      </c>
      <c r="Q236" s="568">
        <f t="shared" si="1448"/>
        <v>0</v>
      </c>
    </row>
    <row r="237" ht="15.75">
      <c r="A237" s="598"/>
      <c r="B237" s="122" t="s">
        <v>29</v>
      </c>
      <c r="C237" s="571"/>
      <c r="D237" s="570"/>
      <c r="E237" s="570"/>
      <c r="F237" s="570"/>
      <c r="G237" s="571"/>
      <c r="H237" s="571"/>
      <c r="I237" s="571"/>
      <c r="J237" s="531">
        <f t="shared" si="1450"/>
        <v>0</v>
      </c>
      <c r="K237" s="581"/>
      <c r="L237" s="581"/>
      <c r="M237" s="581"/>
      <c r="N237" s="568">
        <f t="shared" si="1449"/>
        <v>0</v>
      </c>
      <c r="O237" s="581"/>
      <c r="Q237" s="568">
        <f t="shared" si="1448"/>
        <v>0</v>
      </c>
    </row>
    <row r="238" ht="63">
      <c r="A238" s="598">
        <v>194</v>
      </c>
      <c r="B238" s="209" t="s">
        <v>358</v>
      </c>
      <c r="C238" s="566">
        <f>2022!B226</f>
        <v>33.299999999999997</v>
      </c>
      <c r="D238" s="575">
        <f>2022!BU226</f>
        <v>458.05758666992188</v>
      </c>
      <c r="E238" s="575">
        <f>2022!BV226</f>
        <v>466</v>
      </c>
      <c r="F238" s="567">
        <f>2022!BW226</f>
        <v>155</v>
      </c>
      <c r="G238" s="576">
        <f>2022!BX226</f>
        <v>7.0578979337507599</v>
      </c>
      <c r="H238" s="576">
        <f>2022!BY226</f>
        <v>7.1802771809517179</v>
      </c>
      <c r="I238" s="566">
        <f>2022!BZ226</f>
        <v>4.6546546546546548</v>
      </c>
      <c r="J238" s="531">
        <f t="shared" si="1450"/>
        <v>7.741935483870968</v>
      </c>
      <c r="K238" s="568">
        <f>2022!CG226</f>
        <v>12</v>
      </c>
      <c r="L238" s="568">
        <f>2022!CJ226</f>
        <v>0</v>
      </c>
      <c r="M238" s="568">
        <f>2022!CM226</f>
        <v>0</v>
      </c>
      <c r="N238" s="568">
        <f t="shared" si="1449"/>
        <v>12</v>
      </c>
      <c r="O238" s="568">
        <f>2022!CO226</f>
        <v>0</v>
      </c>
      <c r="Q238" s="568">
        <f t="shared" si="1448"/>
        <v>12</v>
      </c>
    </row>
    <row r="239" ht="63">
      <c r="A239" s="598">
        <v>195</v>
      </c>
      <c r="B239" s="152" t="s">
        <v>359</v>
      </c>
      <c r="C239" s="566">
        <f>2022!B227</f>
        <v>31.300000000000001</v>
      </c>
      <c r="D239" s="577"/>
      <c r="E239" s="577"/>
      <c r="F239" s="567">
        <f>2022!BW227</f>
        <v>236</v>
      </c>
      <c r="G239" s="578"/>
      <c r="H239" s="578"/>
      <c r="I239" s="566">
        <f>2022!BZ227</f>
        <v>7.539936102236422</v>
      </c>
      <c r="J239" s="531">
        <f t="shared" si="1450"/>
        <v>9.7457627118644066</v>
      </c>
      <c r="K239" s="568">
        <f>2022!CG227</f>
        <v>23</v>
      </c>
      <c r="L239" s="568">
        <f>2022!CJ227</f>
        <v>0</v>
      </c>
      <c r="M239" s="568">
        <f>2022!CM227</f>
        <v>0</v>
      </c>
      <c r="N239" s="568">
        <f t="shared" si="1449"/>
        <v>23</v>
      </c>
      <c r="O239" s="568">
        <f>2022!CO227</f>
        <v>0</v>
      </c>
      <c r="Q239" s="568">
        <f t="shared" si="1448"/>
        <v>23</v>
      </c>
    </row>
    <row r="240" ht="47.25">
      <c r="A240" s="598">
        <v>196</v>
      </c>
      <c r="B240" s="582" t="s">
        <v>30</v>
      </c>
      <c r="C240" s="566">
        <f>2022!B228</f>
        <v>34</v>
      </c>
      <c r="D240" s="567">
        <f>2022!BU228</f>
        <v>88.666885375976563</v>
      </c>
      <c r="E240" s="567">
        <f>2022!BV228</f>
        <v>88</v>
      </c>
      <c r="F240" s="567">
        <f>2022!BW228</f>
        <v>92</v>
      </c>
      <c r="G240" s="566">
        <f>2022!BX228</f>
        <v>2.6078495698816635</v>
      </c>
      <c r="H240" s="566">
        <f>2022!BY228</f>
        <v>2.5882352941176472</v>
      </c>
      <c r="I240" s="566">
        <f>2022!BZ228</f>
        <v>2.7058823529411766</v>
      </c>
      <c r="J240" s="531">
        <f t="shared" si="1450"/>
        <v>6.5217391304347823</v>
      </c>
      <c r="K240" s="568">
        <f>2022!CG228</f>
        <v>6</v>
      </c>
      <c r="L240" s="568">
        <f>2022!CJ228</f>
        <v>0</v>
      </c>
      <c r="M240" s="568">
        <f>2022!CM228</f>
        <v>0</v>
      </c>
      <c r="N240" s="568">
        <f t="shared" si="1449"/>
        <v>6</v>
      </c>
      <c r="O240" s="568">
        <f>2022!CO228</f>
        <v>0</v>
      </c>
      <c r="Q240" s="568">
        <f t="shared" si="1448"/>
        <v>6</v>
      </c>
    </row>
    <row r="241" ht="31.5">
      <c r="A241" s="598">
        <v>197</v>
      </c>
      <c r="B241" s="582" t="s">
        <v>31</v>
      </c>
      <c r="C241" s="566">
        <f>2022!B229</f>
        <v>21.359999999999999</v>
      </c>
      <c r="D241" s="567">
        <f>2022!BU229</f>
        <v>207.53314208984375</v>
      </c>
      <c r="E241" s="567">
        <f>2022!BV229</f>
        <v>204</v>
      </c>
      <c r="F241" s="567">
        <f>2022!BW229</f>
        <v>179</v>
      </c>
      <c r="G241" s="566">
        <f>2022!BX229</f>
        <v>9.7159716615838256</v>
      </c>
      <c r="H241" s="566">
        <f>2022!BY229</f>
        <v>9.5505623776709463</v>
      </c>
      <c r="I241" s="566">
        <f>2022!BZ229</f>
        <v>8.3801498127340821</v>
      </c>
      <c r="J241" s="531">
        <f t="shared" si="1450"/>
        <v>11.731843575418994</v>
      </c>
      <c r="K241" s="568">
        <f>2022!CG229</f>
        <v>21</v>
      </c>
      <c r="L241" s="568">
        <f>2022!CJ229</f>
        <v>0</v>
      </c>
      <c r="M241" s="568">
        <f>2022!CM229</f>
        <v>0</v>
      </c>
      <c r="N241" s="568">
        <f t="shared" si="1449"/>
        <v>21</v>
      </c>
      <c r="O241" s="568">
        <f>2022!CO229</f>
        <v>0</v>
      </c>
      <c r="Q241" s="568">
        <f t="shared" si="1448"/>
        <v>21</v>
      </c>
    </row>
    <row r="242" ht="31.5">
      <c r="A242" s="598">
        <v>198</v>
      </c>
      <c r="B242" s="582" t="s">
        <v>34</v>
      </c>
      <c r="C242" s="566">
        <f>2022!B230</f>
        <v>254.53999999999999</v>
      </c>
      <c r="D242" s="567">
        <f>2022!BU230</f>
        <v>117.72081756591797</v>
      </c>
      <c r="E242" s="567">
        <f>2022!BV230</f>
        <v>228</v>
      </c>
      <c r="F242" s="567">
        <f>2022!BW230</f>
        <v>264</v>
      </c>
      <c r="G242" s="566">
        <f>2022!BX230</f>
        <v>0.45909371890386652</v>
      </c>
      <c r="H242" s="566">
        <f>2022!BY230</f>
        <v>0.88916616512172575</v>
      </c>
      <c r="I242" s="566">
        <f>2022!BZ230</f>
        <v>1.0371650821089025</v>
      </c>
      <c r="J242" s="531">
        <f t="shared" si="1450"/>
        <v>2.6515151515151514</v>
      </c>
      <c r="K242" s="568">
        <f>2022!CG230</f>
        <v>7</v>
      </c>
      <c r="L242" s="568">
        <f>2022!CJ230</f>
        <v>1</v>
      </c>
      <c r="M242" s="568">
        <f>2022!CM230</f>
        <v>0</v>
      </c>
      <c r="N242" s="568">
        <f t="shared" si="1449"/>
        <v>4</v>
      </c>
      <c r="O242" s="568">
        <f>2022!CO230</f>
        <v>2</v>
      </c>
      <c r="Q242" s="568">
        <f t="shared" si="1448"/>
        <v>5</v>
      </c>
    </row>
    <row r="243" ht="15.75">
      <c r="A243" s="598"/>
      <c r="B243" s="122" t="s">
        <v>37</v>
      </c>
      <c r="C243" s="571"/>
      <c r="D243" s="570"/>
      <c r="E243" s="570"/>
      <c r="F243" s="570"/>
      <c r="G243" s="571"/>
      <c r="H243" s="571"/>
      <c r="I243" s="571"/>
      <c r="J243" s="531">
        <f t="shared" si="1450"/>
        <v>0</v>
      </c>
      <c r="K243" s="581"/>
      <c r="L243" s="581"/>
      <c r="M243" s="581"/>
      <c r="N243" s="568">
        <f t="shared" si="1449"/>
        <v>0</v>
      </c>
      <c r="O243" s="581"/>
      <c r="Q243" s="568">
        <f t="shared" si="1448"/>
        <v>0</v>
      </c>
    </row>
    <row r="244" ht="31.5">
      <c r="A244" s="598">
        <v>199</v>
      </c>
      <c r="B244" s="582" t="s">
        <v>360</v>
      </c>
      <c r="C244" s="566">
        <f>2022!B232</f>
        <v>9.0289999999999999</v>
      </c>
      <c r="D244" s="567">
        <f>2022!BU232</f>
        <v>0.85345196723937988</v>
      </c>
      <c r="E244" s="567">
        <f>2022!BV232</f>
        <v>0</v>
      </c>
      <c r="F244" s="567">
        <f>2022!BW232</f>
        <v>16</v>
      </c>
      <c r="G244" s="566">
        <f>2022!BX232</f>
        <v>9.4523427921270789e-002</v>
      </c>
      <c r="H244" s="566">
        <f>2022!BY232</f>
        <v>0</v>
      </c>
      <c r="I244" s="566">
        <f>2022!BZ232</f>
        <v>1.772067781592646</v>
      </c>
      <c r="J244" s="531">
        <f t="shared" si="1450"/>
        <v>0</v>
      </c>
      <c r="K244" s="568">
        <f>2022!CG232</f>
        <v>0</v>
      </c>
      <c r="L244" s="568">
        <f>2022!CJ232</f>
        <v>0</v>
      </c>
      <c r="M244" s="568">
        <f>2022!CM232</f>
        <v>0</v>
      </c>
      <c r="N244" s="568">
        <f t="shared" si="1449"/>
        <v>0</v>
      </c>
      <c r="O244" s="568">
        <f>2022!CO232</f>
        <v>0</v>
      </c>
      <c r="Q244" s="568">
        <f t="shared" si="1448"/>
        <v>0</v>
      </c>
    </row>
    <row r="245" ht="31.5">
      <c r="A245" s="562">
        <v>200</v>
      </c>
      <c r="B245" s="147" t="s">
        <v>361</v>
      </c>
      <c r="C245" s="566">
        <f>2022!B233</f>
        <v>19.600000000000001</v>
      </c>
      <c r="D245" s="567">
        <f>2022!BU233</f>
        <v>45.14031982421875</v>
      </c>
      <c r="E245" s="567">
        <f>2022!BV233</f>
        <v>51</v>
      </c>
      <c r="F245" s="567">
        <f>2022!BW233</f>
        <v>59</v>
      </c>
      <c r="G245" s="566">
        <f>2022!BX233</f>
        <v>2.3030774972277759</v>
      </c>
      <c r="H245" s="566">
        <f>2022!BY233</f>
        <v>2.6020407656836846</v>
      </c>
      <c r="I245" s="566">
        <f>2022!BZ233</f>
        <v>3.010204081632653</v>
      </c>
      <c r="J245" s="531">
        <f t="shared" si="1450"/>
        <v>6.7796610169491522</v>
      </c>
      <c r="K245" s="568">
        <f>2022!CG233</f>
        <v>4</v>
      </c>
      <c r="L245" s="568">
        <f>2022!CJ233</f>
        <v>0</v>
      </c>
      <c r="M245" s="568">
        <f>2022!CM233</f>
        <v>0</v>
      </c>
      <c r="N245" s="568">
        <f t="shared" si="1449"/>
        <v>4</v>
      </c>
      <c r="O245" s="568">
        <f>2022!CO233</f>
        <v>0</v>
      </c>
      <c r="Q245" s="568">
        <f t="shared" si="1448"/>
        <v>4</v>
      </c>
    </row>
    <row r="246" ht="31.5">
      <c r="A246" s="561">
        <v>201</v>
      </c>
      <c r="B246" s="582" t="s">
        <v>44</v>
      </c>
      <c r="C246" s="566">
        <f>2022!B234</f>
        <v>10</v>
      </c>
      <c r="D246" s="567">
        <f>2022!BU234</f>
        <v>37.806140899658203</v>
      </c>
      <c r="E246" s="567">
        <f>2022!BV234</f>
        <v>29</v>
      </c>
      <c r="F246" s="567">
        <f>2022!BW234</f>
        <v>30</v>
      </c>
      <c r="G246" s="566">
        <f>2022!BX234</f>
        <v>3.743182125915598</v>
      </c>
      <c r="H246" s="566">
        <f>2022!BY234</f>
        <v>2.8712870202664282</v>
      </c>
      <c r="I246" s="566">
        <f>2022!BZ234</f>
        <v>3</v>
      </c>
      <c r="J246" s="531">
        <f t="shared" si="1450"/>
        <v>6.666666666666667</v>
      </c>
      <c r="K246" s="568">
        <f>2022!CG234</f>
        <v>2</v>
      </c>
      <c r="L246" s="568">
        <f>2022!CJ234</f>
        <v>0</v>
      </c>
      <c r="M246" s="568">
        <f>2022!CM234</f>
        <v>0</v>
      </c>
      <c r="N246" s="568">
        <f t="shared" si="1449"/>
        <v>2</v>
      </c>
      <c r="O246" s="568">
        <f>2022!CO234</f>
        <v>0</v>
      </c>
      <c r="Q246" s="568">
        <f t="shared" si="1448"/>
        <v>2</v>
      </c>
    </row>
    <row r="247" ht="47.25">
      <c r="A247" s="561">
        <v>202</v>
      </c>
      <c r="B247" s="582" t="s">
        <v>45</v>
      </c>
      <c r="C247" s="566">
        <f>2022!B235</f>
        <v>9.8000000000000007</v>
      </c>
      <c r="D247" s="567">
        <f>2022!BU235</f>
        <v>41.966091156005859</v>
      </c>
      <c r="E247" s="567">
        <f>2022!BV235</f>
        <v>65</v>
      </c>
      <c r="F247" s="567">
        <f>2022!BW235</f>
        <v>24</v>
      </c>
      <c r="G247" s="566">
        <f>2022!BX235</f>
        <v>4.2822541162480317</v>
      </c>
      <c r="H247" s="566">
        <f>2022!BY235</f>
        <v>6.6340067129014084</v>
      </c>
      <c r="I247" s="566">
        <f>2022!BZ235</f>
        <v>2.4489795918367343</v>
      </c>
      <c r="J247" s="531">
        <f t="shared" si="1450"/>
        <v>4.1666666666666661</v>
      </c>
      <c r="K247" s="568">
        <f>2022!CG235</f>
        <v>1</v>
      </c>
      <c r="L247" s="568">
        <f>2022!CJ235</f>
        <v>0</v>
      </c>
      <c r="M247" s="568">
        <f>2022!CM235</f>
        <v>0</v>
      </c>
      <c r="N247" s="568">
        <f t="shared" si="1449"/>
        <v>1</v>
      </c>
      <c r="O247" s="568">
        <f>2022!CO235</f>
        <v>0</v>
      </c>
      <c r="Q247" s="568">
        <f t="shared" si="1448"/>
        <v>1</v>
      </c>
    </row>
    <row r="248" ht="31.5">
      <c r="A248" s="574">
        <v>203</v>
      </c>
      <c r="B248" s="152" t="s">
        <v>459</v>
      </c>
      <c r="C248" s="566">
        <f>2022!B236</f>
        <v>302.69999999999999</v>
      </c>
      <c r="D248" s="575">
        <f>2022!BU236</f>
        <v>28.930599212646484</v>
      </c>
      <c r="E248" s="575">
        <f>2022!BV236</f>
        <v>46</v>
      </c>
      <c r="F248" s="567">
        <f>2022!BW236</f>
        <v>0</v>
      </c>
      <c r="G248" s="576">
        <f>2022!BX236</f>
        <v>9.405266137384459e-002</v>
      </c>
      <c r="H248" s="576">
        <f>2022!BY236</f>
        <v>0.14954486049171198</v>
      </c>
      <c r="I248" s="566">
        <f>2022!BZ236</f>
        <v>0</v>
      </c>
      <c r="J248" s="531">
        <f t="shared" si="1450"/>
        <v>0</v>
      </c>
      <c r="K248" s="568">
        <f>2022!CG236</f>
        <v>0</v>
      </c>
      <c r="L248" s="568">
        <f>2022!CJ236</f>
        <v>0</v>
      </c>
      <c r="M248" s="568">
        <f>2022!CM236</f>
        <v>0</v>
      </c>
      <c r="N248" s="568">
        <f t="shared" si="1449"/>
        <v>0</v>
      </c>
      <c r="O248" s="568">
        <f>2022!CO236</f>
        <v>0</v>
      </c>
      <c r="Q248" s="568">
        <f t="shared" si="1448"/>
        <v>0</v>
      </c>
    </row>
    <row r="249" ht="31.5">
      <c r="A249" s="562">
        <v>204</v>
      </c>
      <c r="B249" s="152" t="s">
        <v>460</v>
      </c>
      <c r="C249" s="566">
        <f>2022!B237</f>
        <v>4.7999999999999998</v>
      </c>
      <c r="D249" s="577"/>
      <c r="E249" s="577"/>
      <c r="F249" s="567">
        <f>2022!BW237</f>
        <v>7</v>
      </c>
      <c r="G249" s="578"/>
      <c r="H249" s="578"/>
      <c r="I249" s="566">
        <f>2022!BZ237</f>
        <v>1.4583333333333335</v>
      </c>
      <c r="J249" s="531">
        <f t="shared" si="1450"/>
        <v>0</v>
      </c>
      <c r="K249" s="568">
        <f>2022!CG237</f>
        <v>0</v>
      </c>
      <c r="L249" s="568">
        <f>2022!CJ237</f>
        <v>0</v>
      </c>
      <c r="M249" s="568">
        <f>2022!CM237</f>
        <v>0</v>
      </c>
      <c r="N249" s="568">
        <f t="shared" si="1449"/>
        <v>0</v>
      </c>
      <c r="O249" s="568">
        <f>2022!CO237</f>
        <v>0</v>
      </c>
      <c r="Q249" s="568">
        <f t="shared" si="1448"/>
        <v>0</v>
      </c>
    </row>
    <row r="250" ht="31.5">
      <c r="A250" s="561">
        <v>205</v>
      </c>
      <c r="B250" s="582" t="s">
        <v>38</v>
      </c>
      <c r="C250" s="566">
        <f>2022!B238</f>
        <v>5.1580000000000004</v>
      </c>
      <c r="D250" s="567">
        <f>2022!BU238</f>
        <v>13.102133750915527</v>
      </c>
      <c r="E250" s="567">
        <f>2022!BV238</f>
        <v>14</v>
      </c>
      <c r="F250" s="567">
        <f>2022!BW238</f>
        <v>11</v>
      </c>
      <c r="G250" s="566">
        <f>2022!BX238</f>
        <v>2.5441035938428938</v>
      </c>
      <c r="H250" s="566">
        <f>2022!BY238</f>
        <v>2.718446551601696</v>
      </c>
      <c r="I250" s="566">
        <f>2022!BZ238</f>
        <v>2.1326095385808452</v>
      </c>
      <c r="J250" s="531">
        <f t="shared" si="1450"/>
        <v>0</v>
      </c>
      <c r="K250" s="568">
        <f>2022!CG238</f>
        <v>0</v>
      </c>
      <c r="L250" s="568">
        <f>2022!CJ238</f>
        <v>0</v>
      </c>
      <c r="M250" s="568">
        <f>2022!CM238</f>
        <v>0</v>
      </c>
      <c r="N250" s="568">
        <f t="shared" si="1449"/>
        <v>0</v>
      </c>
      <c r="O250" s="568">
        <f>2022!CO238</f>
        <v>0</v>
      </c>
      <c r="Q250" s="568">
        <f t="shared" si="1448"/>
        <v>0</v>
      </c>
    </row>
    <row r="251" ht="31.5">
      <c r="A251" s="562">
        <v>206</v>
      </c>
      <c r="B251" s="582" t="s">
        <v>362</v>
      </c>
      <c r="C251" s="566">
        <f>2022!B239</f>
        <v>6.7999999999999998</v>
      </c>
      <c r="D251" s="567">
        <f>2022!BU239</f>
        <v>15.036160469055176</v>
      </c>
      <c r="E251" s="567">
        <f>2022!BV239</f>
        <v>18</v>
      </c>
      <c r="F251" s="567">
        <f>2022!BW239</f>
        <v>16</v>
      </c>
      <c r="G251" s="566">
        <f>2022!BX239</f>
        <v>2.2112228004555523</v>
      </c>
      <c r="H251" s="566">
        <f>2022!BY239</f>
        <v>2.6470860357013053</v>
      </c>
      <c r="I251" s="566">
        <f>2022!BZ239</f>
        <v>2.3529411764705883</v>
      </c>
      <c r="J251" s="531">
        <f t="shared" si="1450"/>
        <v>0</v>
      </c>
      <c r="K251" s="568">
        <f>2022!CG239</f>
        <v>0</v>
      </c>
      <c r="L251" s="568">
        <f>2022!CJ239</f>
        <v>0</v>
      </c>
      <c r="M251" s="568">
        <f>2022!CM239</f>
        <v>0</v>
      </c>
      <c r="N251" s="568">
        <f t="shared" si="1449"/>
        <v>0</v>
      </c>
      <c r="O251" s="568">
        <f>2022!CO239</f>
        <v>0</v>
      </c>
      <c r="Q251" s="568">
        <f t="shared" si="1448"/>
        <v>0</v>
      </c>
    </row>
    <row r="252" ht="15.75">
      <c r="A252" s="561"/>
      <c r="B252" s="122" t="s">
        <v>170</v>
      </c>
      <c r="C252" s="571"/>
      <c r="D252" s="570"/>
      <c r="E252" s="570"/>
      <c r="F252" s="570"/>
      <c r="G252" s="571"/>
      <c r="H252" s="571"/>
      <c r="I252" s="571"/>
      <c r="J252" s="531">
        <f t="shared" si="1450"/>
        <v>0</v>
      </c>
      <c r="K252" s="581"/>
      <c r="L252" s="581"/>
      <c r="M252" s="581"/>
      <c r="N252" s="568">
        <f t="shared" si="1449"/>
        <v>0</v>
      </c>
      <c r="O252" s="581"/>
      <c r="Q252" s="568">
        <f t="shared" si="1448"/>
        <v>0</v>
      </c>
    </row>
    <row r="253" ht="31.5">
      <c r="A253" s="561">
        <v>207</v>
      </c>
      <c r="B253" s="582" t="s">
        <v>171</v>
      </c>
      <c r="C253" s="566">
        <f>2022!B241</f>
        <v>91.599999999999994</v>
      </c>
      <c r="D253" s="567">
        <f>2022!BU241</f>
        <v>174.39311218261719</v>
      </c>
      <c r="E253" s="567">
        <f>2022!BV241</f>
        <v>183</v>
      </c>
      <c r="F253" s="567">
        <f>2022!BW241</f>
        <v>197</v>
      </c>
      <c r="G253" s="566">
        <f>2022!BX241</f>
        <v>1.8792360608582312</v>
      </c>
      <c r="H253" s="566">
        <f>2022!BY241</f>
        <v>1.9715578603929294</v>
      </c>
      <c r="I253" s="566">
        <f>2022!BZ241</f>
        <v>2.1506550218340612</v>
      </c>
      <c r="J253" s="531">
        <f t="shared" si="1450"/>
        <v>6.5989847715736047</v>
      </c>
      <c r="K253" s="568">
        <f>2022!CG241</f>
        <v>13</v>
      </c>
      <c r="L253" s="568">
        <f>2022!CJ241</f>
        <v>0</v>
      </c>
      <c r="M253" s="568">
        <f>2022!CM241</f>
        <v>0</v>
      </c>
      <c r="N253" s="568">
        <f t="shared" si="1449"/>
        <v>13</v>
      </c>
      <c r="O253" s="568">
        <f>2022!CO241</f>
        <v>0</v>
      </c>
      <c r="Q253" s="568">
        <f t="shared" si="1448"/>
        <v>13</v>
      </c>
    </row>
    <row r="254" ht="31.5" customHeight="1">
      <c r="A254" s="561">
        <v>208</v>
      </c>
      <c r="B254" s="582" t="s">
        <v>172</v>
      </c>
      <c r="C254" s="566">
        <f>2022!B242</f>
        <v>347.19999999999999</v>
      </c>
      <c r="D254" s="567">
        <f>2022!BU242</f>
        <v>503.41549682617188</v>
      </c>
      <c r="E254" s="567">
        <f>2022!BV242</f>
        <v>438</v>
      </c>
      <c r="F254" s="567">
        <f>2022!BW242</f>
        <v>548</v>
      </c>
      <c r="G254" s="566">
        <f>2022!BX242</f>
        <v>1.4499293753653189</v>
      </c>
      <c r="H254" s="566">
        <f>2022!BY242</f>
        <v>1.2615206929740135</v>
      </c>
      <c r="I254" s="566">
        <f>2022!BZ242</f>
        <v>1.5783410138248848</v>
      </c>
      <c r="J254" s="531">
        <f t="shared" si="1450"/>
        <v>3.6496350364963499</v>
      </c>
      <c r="K254" s="568">
        <f>2022!CG242</f>
        <v>20</v>
      </c>
      <c r="L254" s="568">
        <f>2022!CJ242</f>
        <v>2</v>
      </c>
      <c r="M254" s="568">
        <f>2022!CM242</f>
        <v>1</v>
      </c>
      <c r="N254" s="568">
        <f t="shared" si="1449"/>
        <v>13</v>
      </c>
      <c r="O254" s="568">
        <f>2022!CO242</f>
        <v>4</v>
      </c>
      <c r="Q254" s="568">
        <f t="shared" ref="Q254:Q273" si="1451">K254-M254-O254</f>
        <v>15</v>
      </c>
    </row>
    <row r="255" ht="15.75">
      <c r="A255" s="561"/>
      <c r="B255" s="122" t="s">
        <v>151</v>
      </c>
      <c r="C255" s="571"/>
      <c r="D255" s="570"/>
      <c r="E255" s="570"/>
      <c r="F255" s="570"/>
      <c r="G255" s="571"/>
      <c r="H255" s="571"/>
      <c r="I255" s="571"/>
      <c r="J255" s="531">
        <f t="shared" si="1450"/>
        <v>0</v>
      </c>
      <c r="K255" s="581"/>
      <c r="L255" s="581"/>
      <c r="M255" s="581"/>
      <c r="N255" s="568">
        <f t="shared" si="1449"/>
        <v>0</v>
      </c>
      <c r="O255" s="581"/>
      <c r="Q255" s="568">
        <f t="shared" si="1451"/>
        <v>0</v>
      </c>
    </row>
    <row r="256" ht="31.5">
      <c r="A256" s="561">
        <v>209</v>
      </c>
      <c r="B256" s="582" t="s">
        <v>152</v>
      </c>
      <c r="C256" s="566">
        <f>2022!B244</f>
        <v>211.19999999999999</v>
      </c>
      <c r="D256" s="567">
        <f>2022!BU244</f>
        <v>0</v>
      </c>
      <c r="E256" s="567">
        <f>2022!BV244</f>
        <v>0</v>
      </c>
      <c r="F256" s="567">
        <f>2022!BW244</f>
        <v>0</v>
      </c>
      <c r="G256" s="566">
        <f>2022!BX244</f>
        <v>0</v>
      </c>
      <c r="H256" s="566">
        <f>2022!BY244</f>
        <v>0</v>
      </c>
      <c r="I256" s="566">
        <f>2022!BZ244</f>
        <v>0</v>
      </c>
      <c r="J256" s="531">
        <f t="shared" si="1450"/>
        <v>0</v>
      </c>
      <c r="K256" s="568">
        <f>2022!CG244</f>
        <v>0</v>
      </c>
      <c r="L256" s="568">
        <f>2022!CJ244</f>
        <v>0</v>
      </c>
      <c r="M256" s="568">
        <f>2022!CM244</f>
        <v>0</v>
      </c>
      <c r="N256" s="568">
        <f t="shared" si="1449"/>
        <v>0</v>
      </c>
      <c r="O256" s="568">
        <f>2022!CO244</f>
        <v>0</v>
      </c>
      <c r="Q256" s="568">
        <f t="shared" si="1451"/>
        <v>0</v>
      </c>
    </row>
    <row r="257" ht="15.75">
      <c r="A257" s="561"/>
      <c r="B257" s="122" t="s">
        <v>254</v>
      </c>
      <c r="C257" s="571"/>
      <c r="D257" s="570"/>
      <c r="E257" s="570"/>
      <c r="F257" s="570"/>
      <c r="G257" s="571"/>
      <c r="H257" s="571"/>
      <c r="I257" s="571"/>
      <c r="J257" s="531">
        <f t="shared" si="1450"/>
        <v>0</v>
      </c>
      <c r="K257" s="581"/>
      <c r="L257" s="581"/>
      <c r="M257" s="581"/>
      <c r="N257" s="568">
        <f t="shared" si="1449"/>
        <v>0</v>
      </c>
      <c r="O257" s="581"/>
      <c r="Q257" s="568">
        <f t="shared" si="1451"/>
        <v>0</v>
      </c>
    </row>
    <row r="258" ht="66" customHeight="1">
      <c r="A258" s="561">
        <v>210</v>
      </c>
      <c r="B258" s="582" t="s">
        <v>363</v>
      </c>
      <c r="C258" s="566">
        <f>2022!B246</f>
        <v>15.6</v>
      </c>
      <c r="D258" s="567">
        <f>2022!BU246</f>
        <v>49.9991455078125</v>
      </c>
      <c r="E258" s="567">
        <f>2022!BV246</f>
        <v>72</v>
      </c>
      <c r="F258" s="567">
        <f>2022!BW246</f>
        <v>73</v>
      </c>
      <c r="G258" s="566">
        <f>2022!BX246</f>
        <v>1.7920840928830941</v>
      </c>
      <c r="H258" s="566">
        <f>2022!BY246</f>
        <v>2.5806451965748392</v>
      </c>
      <c r="I258" s="566">
        <f>2022!BZ246</f>
        <v>4.6794871794871797</v>
      </c>
      <c r="J258" s="531">
        <f t="shared" si="1450"/>
        <v>0</v>
      </c>
      <c r="K258" s="568">
        <f>2022!CG246</f>
        <v>0</v>
      </c>
      <c r="L258" s="568">
        <f>2022!CJ246</f>
        <v>0</v>
      </c>
      <c r="M258" s="568">
        <f>2022!CM246</f>
        <v>0</v>
      </c>
      <c r="N258" s="568">
        <f t="shared" si="1449"/>
        <v>0</v>
      </c>
      <c r="O258" s="568">
        <f>2022!CO246</f>
        <v>0</v>
      </c>
      <c r="Q258" s="568">
        <f t="shared" si="1451"/>
        <v>0</v>
      </c>
    </row>
    <row r="259" ht="47.25">
      <c r="A259" s="561">
        <v>211</v>
      </c>
      <c r="B259" s="582" t="s">
        <v>364</v>
      </c>
      <c r="C259" s="566">
        <f>2022!B247</f>
        <v>5.2999999999999998</v>
      </c>
      <c r="D259" s="567">
        <f>2022!BU247</f>
        <v>50.131683349609375</v>
      </c>
      <c r="E259" s="567">
        <f>2022!BV247</f>
        <v>48</v>
      </c>
      <c r="F259" s="567">
        <f>2022!BW247</f>
        <v>58</v>
      </c>
      <c r="G259" s="566">
        <f>2022!BX247</f>
        <v>9.4588078387707455</v>
      </c>
      <c r="H259" s="566">
        <f>2022!BY247</f>
        <v>9.0566034476584871</v>
      </c>
      <c r="I259" s="566">
        <f>2022!BZ247</f>
        <v>10.943396226415095</v>
      </c>
      <c r="J259" s="531">
        <f t="shared" si="1450"/>
        <v>13.793103448275861</v>
      </c>
      <c r="K259" s="568">
        <f>2022!CG247</f>
        <v>8</v>
      </c>
      <c r="L259" s="568">
        <f>2022!CJ247</f>
        <v>0</v>
      </c>
      <c r="M259" s="568">
        <f>2022!CM247</f>
        <v>0</v>
      </c>
      <c r="N259" s="568">
        <f t="shared" si="1449"/>
        <v>8</v>
      </c>
      <c r="O259" s="568">
        <f>2022!CO247</f>
        <v>0</v>
      </c>
      <c r="Q259" s="568">
        <f t="shared" si="1451"/>
        <v>8</v>
      </c>
    </row>
    <row r="260" ht="47.25">
      <c r="A260" s="561">
        <v>212</v>
      </c>
      <c r="B260" s="582" t="s">
        <v>365</v>
      </c>
      <c r="C260" s="566">
        <f>2022!B248</f>
        <v>3.2000000000000002</v>
      </c>
      <c r="D260" s="567">
        <f>2022!BU248</f>
        <v>0</v>
      </c>
      <c r="E260" s="567">
        <f>2022!BV248</f>
        <v>35</v>
      </c>
      <c r="F260" s="567">
        <f>2022!BW248</f>
        <v>15</v>
      </c>
      <c r="G260" s="566">
        <f>2022!BX248</f>
        <v>0</v>
      </c>
      <c r="H260" s="566">
        <f>2022!BY248</f>
        <v>10.9375</v>
      </c>
      <c r="I260" s="566">
        <f>2022!BZ248</f>
        <v>4.6875</v>
      </c>
      <c r="J260" s="531">
        <f t="shared" si="1450"/>
        <v>0</v>
      </c>
      <c r="K260" s="568">
        <f>2022!CG248</f>
        <v>0</v>
      </c>
      <c r="L260" s="568">
        <f>2022!CJ248</f>
        <v>0</v>
      </c>
      <c r="M260" s="568">
        <f>2022!CM248</f>
        <v>0</v>
      </c>
      <c r="N260" s="568">
        <f t="shared" si="1449"/>
        <v>0</v>
      </c>
      <c r="O260" s="568">
        <f>2022!CO248</f>
        <v>0</v>
      </c>
      <c r="Q260" s="568">
        <f t="shared" si="1451"/>
        <v>0</v>
      </c>
    </row>
    <row r="261" ht="31.5">
      <c r="A261" s="561">
        <v>213</v>
      </c>
      <c r="B261" s="582" t="s">
        <v>258</v>
      </c>
      <c r="C261" s="566">
        <f>2022!B249</f>
        <v>4</v>
      </c>
      <c r="D261" s="567">
        <f>2022!BU249</f>
        <v>32.703884124755859</v>
      </c>
      <c r="E261" s="567">
        <f>2022!BV249</f>
        <v>35</v>
      </c>
      <c r="F261" s="567">
        <f>2022!BW249</f>
        <v>33</v>
      </c>
      <c r="G261" s="566">
        <f>2022!BX249</f>
        <v>8.1759710311889648</v>
      </c>
      <c r="H261" s="566">
        <f>2022!BY249</f>
        <v>8.75</v>
      </c>
      <c r="I261" s="566">
        <f>2022!BZ249</f>
        <v>8.25</v>
      </c>
      <c r="J261" s="531">
        <f t="shared" si="1450"/>
        <v>6.0606060606060606</v>
      </c>
      <c r="K261" s="568">
        <f>2022!CG249</f>
        <v>2</v>
      </c>
      <c r="L261" s="568">
        <f>2022!CJ249</f>
        <v>0</v>
      </c>
      <c r="M261" s="568">
        <f>2022!CM249</f>
        <v>0</v>
      </c>
      <c r="N261" s="568">
        <f t="shared" si="1449"/>
        <v>2</v>
      </c>
      <c r="O261" s="568">
        <f>2022!CO249</f>
        <v>0</v>
      </c>
      <c r="Q261" s="568">
        <f t="shared" si="1451"/>
        <v>2</v>
      </c>
    </row>
    <row r="262" ht="31.5">
      <c r="A262" s="561">
        <v>214</v>
      </c>
      <c r="B262" s="582" t="s">
        <v>262</v>
      </c>
      <c r="C262" s="587">
        <f>2022!B250</f>
        <v>3.52</v>
      </c>
      <c r="D262" s="567">
        <f>2022!BU250</f>
        <v>5.5755338668823242</v>
      </c>
      <c r="E262" s="567">
        <f>2022!BV250</f>
        <v>6</v>
      </c>
      <c r="F262" s="567">
        <f>2022!BW250</f>
        <v>4</v>
      </c>
      <c r="G262" s="566">
        <f>2022!BX250</f>
        <v>1.5839584934925952</v>
      </c>
      <c r="H262" s="566">
        <f>2022!BY250</f>
        <v>1.7045454637817115</v>
      </c>
      <c r="I262" s="566">
        <f>2022!BZ250</f>
        <v>1.1363636363636365</v>
      </c>
      <c r="J262" s="531">
        <f t="shared" si="1450"/>
        <v>0</v>
      </c>
      <c r="K262" s="568">
        <f>2022!CG250</f>
        <v>0</v>
      </c>
      <c r="L262" s="568">
        <f>2022!CJ250</f>
        <v>0</v>
      </c>
      <c r="M262" s="568">
        <f>2022!CM250</f>
        <v>0</v>
      </c>
      <c r="N262" s="568">
        <f t="shared" si="1449"/>
        <v>0</v>
      </c>
      <c r="O262" s="568">
        <f>2022!CO250</f>
        <v>0</v>
      </c>
      <c r="Q262" s="568">
        <f t="shared" si="1451"/>
        <v>0</v>
      </c>
    </row>
    <row r="263" ht="78.75">
      <c r="A263" s="561">
        <v>215</v>
      </c>
      <c r="B263" s="582" t="s">
        <v>261</v>
      </c>
      <c r="C263" s="566">
        <f>2022!B251</f>
        <v>7.2000000000000002</v>
      </c>
      <c r="D263" s="567">
        <f>2022!BU251</f>
        <v>80.270576477050781</v>
      </c>
      <c r="E263" s="567">
        <f>2022!BV251</f>
        <v>79</v>
      </c>
      <c r="F263" s="567">
        <f>2022!BW251</f>
        <v>71</v>
      </c>
      <c r="G263" s="566">
        <f>2022!BX251</f>
        <v>11.148691472707629</v>
      </c>
      <c r="H263" s="566">
        <f>2022!BY251</f>
        <v>10.972222512886855</v>
      </c>
      <c r="I263" s="566">
        <f>2022!BZ251</f>
        <v>9.8611111111111107</v>
      </c>
      <c r="J263" s="531">
        <f t="shared" si="1450"/>
        <v>11.267605633802818</v>
      </c>
      <c r="K263" s="568">
        <f>2022!CG251</f>
        <v>8</v>
      </c>
      <c r="L263" s="568">
        <f>2022!CJ251</f>
        <v>0</v>
      </c>
      <c r="M263" s="568">
        <f>2022!CM251</f>
        <v>0</v>
      </c>
      <c r="N263" s="568">
        <f t="shared" si="1449"/>
        <v>8</v>
      </c>
      <c r="O263" s="568">
        <f>2022!CO251</f>
        <v>0</v>
      </c>
      <c r="Q263" s="568">
        <f t="shared" si="1451"/>
        <v>8</v>
      </c>
    </row>
    <row r="264" ht="34.5" customHeight="1">
      <c r="A264" s="561">
        <v>216</v>
      </c>
      <c r="B264" s="582" t="s">
        <v>259</v>
      </c>
      <c r="C264" s="566">
        <f>2022!B252</f>
        <v>9.4000000000000004</v>
      </c>
      <c r="D264" s="567">
        <f>2022!BU252</f>
        <v>46.543766021728516</v>
      </c>
      <c r="E264" s="567">
        <f>2022!BV252</f>
        <v>47</v>
      </c>
      <c r="F264" s="567">
        <f>2022!BW252</f>
        <v>50</v>
      </c>
      <c r="G264" s="566">
        <f>2022!BX252</f>
        <v>4.9514646713364243</v>
      </c>
      <c r="H264" s="566">
        <f>2022!BY252</f>
        <v>5.0000002029094377</v>
      </c>
      <c r="I264" s="566">
        <f>2022!BZ252</f>
        <v>5.3191489361702127</v>
      </c>
      <c r="J264" s="531">
        <f t="shared" si="1450"/>
        <v>8</v>
      </c>
      <c r="K264" s="568">
        <f>2022!CG252</f>
        <v>4</v>
      </c>
      <c r="L264" s="568">
        <f>2022!CJ252</f>
        <v>0</v>
      </c>
      <c r="M264" s="568">
        <f>2022!CM252</f>
        <v>0</v>
      </c>
      <c r="N264" s="568">
        <f t="shared" si="1449"/>
        <v>4</v>
      </c>
      <c r="O264" s="568">
        <f>2022!CO252</f>
        <v>0</v>
      </c>
      <c r="Q264" s="568">
        <f t="shared" si="1451"/>
        <v>4</v>
      </c>
    </row>
    <row r="265" ht="63">
      <c r="A265" s="600">
        <v>217</v>
      </c>
      <c r="B265" s="582" t="s">
        <v>255</v>
      </c>
      <c r="C265" s="566">
        <f>2022!B253</f>
        <v>29.600000000000001</v>
      </c>
      <c r="D265" s="567">
        <f>2022!BU253</f>
        <v>132.19329833984375</v>
      </c>
      <c r="E265" s="567">
        <f>2022!BV253</f>
        <v>129</v>
      </c>
      <c r="F265" s="567">
        <f>2022!BW253</f>
        <v>78</v>
      </c>
      <c r="G265" s="566">
        <f>2022!BX253</f>
        <v>4.4659897512231037</v>
      </c>
      <c r="H265" s="566">
        <f>2022!BY253</f>
        <v>4.3581080519430309</v>
      </c>
      <c r="I265" s="566">
        <f>2022!BZ253</f>
        <v>2.6351351351351351</v>
      </c>
      <c r="J265" s="531">
        <f t="shared" si="1450"/>
        <v>6.4102564102564097</v>
      </c>
      <c r="K265" s="568">
        <f>2022!CG253</f>
        <v>5</v>
      </c>
      <c r="L265" s="568">
        <f>2022!CJ253</f>
        <v>0</v>
      </c>
      <c r="M265" s="568">
        <f>2022!CM253</f>
        <v>0</v>
      </c>
      <c r="N265" s="568">
        <f t="shared" si="1449"/>
        <v>5</v>
      </c>
      <c r="O265" s="568">
        <f>2022!CO253</f>
        <v>0</v>
      </c>
      <c r="Q265" s="568">
        <f t="shared" si="1451"/>
        <v>5</v>
      </c>
    </row>
    <row r="266" ht="34.5" customHeight="1">
      <c r="A266" s="600">
        <v>218</v>
      </c>
      <c r="B266" s="582" t="s">
        <v>263</v>
      </c>
      <c r="C266" s="566">
        <f>2022!B254</f>
        <v>23.164000000000001</v>
      </c>
      <c r="D266" s="567">
        <f>2022!BU254</f>
        <v>114.30007171630859</v>
      </c>
      <c r="E266" s="567">
        <f>2022!BV254</f>
        <v>112</v>
      </c>
      <c r="F266" s="567">
        <f>2022!BW254</f>
        <v>117</v>
      </c>
      <c r="G266" s="566">
        <f>2022!BX254</f>
        <v>4.9267270671342303</v>
      </c>
      <c r="H266" s="566">
        <f>2022!BY254</f>
        <v>4.8275864450316481</v>
      </c>
      <c r="I266" s="566">
        <f>2022!BZ254</f>
        <v>5.0509411155240889</v>
      </c>
      <c r="J266" s="531">
        <f t="shared" si="1450"/>
        <v>6.8376068376068382</v>
      </c>
      <c r="K266" s="568">
        <f>2022!CG254</f>
        <v>8</v>
      </c>
      <c r="L266" s="568">
        <f>2022!CJ254</f>
        <v>0</v>
      </c>
      <c r="M266" s="568">
        <f>2022!CM254</f>
        <v>0</v>
      </c>
      <c r="N266" s="568">
        <f t="shared" si="1449"/>
        <v>8</v>
      </c>
      <c r="O266" s="568">
        <f>2022!CO254</f>
        <v>0</v>
      </c>
      <c r="Q266" s="568">
        <f t="shared" si="1451"/>
        <v>8</v>
      </c>
    </row>
    <row r="267" ht="63">
      <c r="A267" s="600">
        <v>219</v>
      </c>
      <c r="B267" s="582" t="s">
        <v>260</v>
      </c>
      <c r="C267" s="566">
        <f>2022!B255</f>
        <v>11.4</v>
      </c>
      <c r="D267" s="567">
        <f>2022!BU255</f>
        <v>0</v>
      </c>
      <c r="E267" s="567">
        <f>2022!BV255</f>
        <v>6</v>
      </c>
      <c r="F267" s="567">
        <f>2022!BW255</f>
        <v>9</v>
      </c>
      <c r="G267" s="566">
        <f>2022!BX255</f>
        <v>0</v>
      </c>
      <c r="H267" s="566">
        <f>2022!BY255</f>
        <v>0.52631580708539882</v>
      </c>
      <c r="I267" s="566">
        <f>2022!BZ255</f>
        <v>0.78947368421052633</v>
      </c>
      <c r="J267" s="531">
        <f t="shared" si="1450"/>
        <v>0</v>
      </c>
      <c r="K267" s="568">
        <f>2022!CG255</f>
        <v>0</v>
      </c>
      <c r="L267" s="568">
        <f>2022!CJ255</f>
        <v>0</v>
      </c>
      <c r="M267" s="568">
        <f>2022!CM255</f>
        <v>0</v>
      </c>
      <c r="N267" s="568">
        <f t="shared" si="1449"/>
        <v>0</v>
      </c>
      <c r="O267" s="568">
        <f>2022!CO255</f>
        <v>0</v>
      </c>
      <c r="Q267" s="568">
        <f t="shared" si="1451"/>
        <v>0</v>
      </c>
    </row>
    <row r="268" ht="57.75" customHeight="1">
      <c r="A268" s="600">
        <v>220</v>
      </c>
      <c r="B268" s="152" t="s">
        <v>366</v>
      </c>
      <c r="C268" s="566">
        <f>2022!B256</f>
        <v>23.773</v>
      </c>
      <c r="D268" s="567">
        <f>2022!BU256</f>
        <v>51.407127380371094</v>
      </c>
      <c r="E268" s="567">
        <f>2022!BV256</f>
        <v>45</v>
      </c>
      <c r="F268" s="567">
        <f>2022!BW256</f>
        <v>59</v>
      </c>
      <c r="G268" s="566">
        <f>2022!BX256</f>
        <v>2.1491273919902043</v>
      </c>
      <c r="H268" s="566">
        <f>2022!BY256</f>
        <v>1.8812710470196559</v>
      </c>
      <c r="I268" s="566">
        <f>2022!BZ256</f>
        <v>2.4818070920792494</v>
      </c>
      <c r="J268" s="531">
        <f t="shared" si="1450"/>
        <v>6.7796610169491522</v>
      </c>
      <c r="K268" s="568">
        <f>2022!CG256</f>
        <v>4</v>
      </c>
      <c r="L268" s="568">
        <f>2022!CJ256</f>
        <v>0</v>
      </c>
      <c r="M268" s="568">
        <f>2022!CM256</f>
        <v>0</v>
      </c>
      <c r="N268" s="568">
        <f t="shared" si="1449"/>
        <v>4</v>
      </c>
      <c r="O268" s="568">
        <f>2022!CO256</f>
        <v>0</v>
      </c>
      <c r="Q268" s="568">
        <f t="shared" si="1451"/>
        <v>4</v>
      </c>
    </row>
    <row r="269" ht="63">
      <c r="A269" s="600">
        <v>221</v>
      </c>
      <c r="B269" s="582" t="s">
        <v>367</v>
      </c>
      <c r="C269" s="566">
        <f>2022!B257</f>
        <v>12.676</v>
      </c>
      <c r="D269" s="567">
        <f>2022!BU257</f>
        <v>53.246223449707031</v>
      </c>
      <c r="E269" s="567">
        <f>2022!BV257</f>
        <v>51</v>
      </c>
      <c r="F269" s="567">
        <f>2022!BW257</f>
        <v>78</v>
      </c>
      <c r="G269" s="566">
        <f>2022!BX257</f>
        <v>4.1709403343956026</v>
      </c>
      <c r="H269" s="566">
        <f>2022!BY257</f>
        <v>3.9949867478412902</v>
      </c>
      <c r="I269" s="566">
        <f>2022!BZ257</f>
        <v>6.1533606816030293</v>
      </c>
      <c r="J269" s="531">
        <f t="shared" si="1450"/>
        <v>8.9743589743589745</v>
      </c>
      <c r="K269" s="568">
        <f>2022!CG257</f>
        <v>7</v>
      </c>
      <c r="L269" s="568">
        <f>2022!CJ257</f>
        <v>0</v>
      </c>
      <c r="M269" s="568">
        <f>2022!CM257</f>
        <v>0</v>
      </c>
      <c r="N269" s="568">
        <f t="shared" si="1449"/>
        <v>7</v>
      </c>
      <c r="O269" s="568">
        <f>2022!CO257</f>
        <v>0</v>
      </c>
      <c r="Q269" s="568">
        <f t="shared" si="1451"/>
        <v>7</v>
      </c>
    </row>
    <row r="270" ht="45.75" customHeight="1">
      <c r="A270" s="600">
        <v>222</v>
      </c>
      <c r="B270" s="582" t="s">
        <v>368</v>
      </c>
      <c r="C270" s="566">
        <f>2022!B258</f>
        <v>40.100000000000001</v>
      </c>
      <c r="D270" s="567">
        <f>2022!BU258</f>
        <v>75.445213317871094</v>
      </c>
      <c r="E270" s="567">
        <f>2022!BV258</f>
        <v>106</v>
      </c>
      <c r="F270" s="567">
        <f>2022!BW258</f>
        <v>135</v>
      </c>
      <c r="G270" s="566">
        <f>2022!BX258</f>
        <v>1.5883202803762335</v>
      </c>
      <c r="H270" s="566">
        <f>2022!BY258</f>
        <v>2.2683501185184736</v>
      </c>
      <c r="I270" s="566">
        <f>2022!BZ258</f>
        <v>3.3665835411471319</v>
      </c>
      <c r="J270" s="531">
        <f t="shared" si="1450"/>
        <v>6.666666666666667</v>
      </c>
      <c r="K270" s="568">
        <f>2022!CG258</f>
        <v>9</v>
      </c>
      <c r="L270" s="568">
        <f>2022!CJ258</f>
        <v>0</v>
      </c>
      <c r="M270" s="568">
        <f>2022!CM258</f>
        <v>0</v>
      </c>
      <c r="N270" s="568">
        <f t="shared" si="1449"/>
        <v>9</v>
      </c>
      <c r="O270" s="568">
        <f>2022!CO258</f>
        <v>0</v>
      </c>
      <c r="Q270" s="568">
        <f t="shared" si="1451"/>
        <v>9</v>
      </c>
    </row>
    <row r="271" ht="34.5" customHeight="1">
      <c r="A271" s="600">
        <v>223</v>
      </c>
      <c r="B271" s="147" t="s">
        <v>264</v>
      </c>
      <c r="C271" s="566">
        <f>2022!B259</f>
        <v>34.82</v>
      </c>
      <c r="D271" s="567">
        <f>2022!BU259</f>
        <v>0</v>
      </c>
      <c r="E271" s="567">
        <f>2022!BV259</f>
        <v>100</v>
      </c>
      <c r="F271" s="567">
        <f>2022!BW259</f>
        <v>115</v>
      </c>
      <c r="G271" s="566">
        <f>2022!BX259</f>
        <v>0</v>
      </c>
      <c r="H271" s="566">
        <f>2022!BY259</f>
        <v>2.7825416485909655</v>
      </c>
      <c r="I271" s="566">
        <f>2022!BZ259</f>
        <v>3.3026995979322229</v>
      </c>
      <c r="J271" s="531">
        <f t="shared" si="1450"/>
        <v>6.9565217391304346</v>
      </c>
      <c r="K271" s="568">
        <f>2022!CG259</f>
        <v>8</v>
      </c>
      <c r="L271" s="568">
        <f>2022!CJ259</f>
        <v>0</v>
      </c>
      <c r="M271" s="568">
        <f>2022!CM259</f>
        <v>0</v>
      </c>
      <c r="N271" s="568">
        <f t="shared" si="1449"/>
        <v>8</v>
      </c>
      <c r="O271" s="568">
        <f>2022!CO259</f>
        <v>0</v>
      </c>
      <c r="Q271" s="568">
        <f t="shared" si="1451"/>
        <v>8</v>
      </c>
    </row>
    <row r="272" ht="34.5" customHeight="1">
      <c r="A272" s="600">
        <v>224</v>
      </c>
      <c r="B272" s="582" t="s">
        <v>267</v>
      </c>
      <c r="C272" s="566">
        <f>2022!B260</f>
        <v>179.86000000000001</v>
      </c>
      <c r="D272" s="567">
        <f>2022!BU260</f>
        <v>285.697265625</v>
      </c>
      <c r="E272" s="567">
        <f>2022!BV260</f>
        <v>83</v>
      </c>
      <c r="F272" s="567">
        <f>2022!BW260</f>
        <v>89</v>
      </c>
      <c r="G272" s="566">
        <f>2022!BX260</f>
        <v>1.3238983391324508</v>
      </c>
      <c r="H272" s="566">
        <f>2022!BY260</f>
        <v>0.46146490212120772</v>
      </c>
      <c r="I272" s="566">
        <f>2022!BZ260</f>
        <v>0.4948293116868675</v>
      </c>
      <c r="J272" s="531">
        <f t="shared" si="1450"/>
        <v>2.2471910112359552</v>
      </c>
      <c r="K272" s="568">
        <f>2022!CG260</f>
        <v>2</v>
      </c>
      <c r="L272" s="568">
        <f>2022!CJ260</f>
        <v>0</v>
      </c>
      <c r="M272" s="568">
        <f>2022!CM260</f>
        <v>0</v>
      </c>
      <c r="N272" s="568">
        <f t="shared" si="1449"/>
        <v>1</v>
      </c>
      <c r="O272" s="568">
        <f>2022!CO260</f>
        <v>1</v>
      </c>
      <c r="Q272" s="568">
        <f t="shared" si="1451"/>
        <v>1</v>
      </c>
    </row>
    <row r="273" ht="15" customHeight="1">
      <c r="A273" s="92" t="s">
        <v>369</v>
      </c>
      <c r="B273" s="93"/>
      <c r="C273" s="601"/>
      <c r="D273" s="601"/>
      <c r="E273" s="601"/>
      <c r="F273" s="568">
        <f>SUM(F17:F272)</f>
        <v>75517</v>
      </c>
      <c r="G273" s="601"/>
      <c r="H273" s="601"/>
      <c r="I273" s="601"/>
      <c r="J273" s="601"/>
      <c r="K273" s="568">
        <f>SUM(K17:K272)</f>
        <v>3775</v>
      </c>
      <c r="L273" s="568">
        <f>SUM(L17:L272)</f>
        <v>41</v>
      </c>
      <c r="M273" s="568">
        <f>SUM(M17:M272)</f>
        <v>25</v>
      </c>
      <c r="N273" s="568">
        <f>SUM(N17:N272)</f>
        <v>3565</v>
      </c>
      <c r="O273" s="568">
        <f>SUM(O17:O272)</f>
        <v>144</v>
      </c>
      <c r="Q273" s="598">
        <f t="shared" si="1451"/>
        <v>3606</v>
      </c>
    </row>
    <row r="274" ht="0.75" hidden="1" customHeight="1">
      <c r="A274" s="92" t="s">
        <v>370</v>
      </c>
      <c r="B274" s="93"/>
      <c r="C274" s="568"/>
      <c r="D274" s="568"/>
      <c r="E274" s="568"/>
      <c r="F274" s="568"/>
      <c r="G274" s="568"/>
      <c r="H274" s="568"/>
      <c r="I274" s="568"/>
      <c r="J274" s="568"/>
      <c r="K274" s="568">
        <v>1100</v>
      </c>
      <c r="L274" s="568"/>
      <c r="M274" s="568"/>
      <c r="N274" s="568"/>
      <c r="O274" s="568"/>
    </row>
    <row r="275" ht="15.75" hidden="1">
      <c r="A275" s="92" t="s">
        <v>371</v>
      </c>
      <c r="B275" s="93"/>
      <c r="C275" s="568"/>
      <c r="D275" s="568"/>
      <c r="E275" s="568"/>
      <c r="F275" s="568"/>
      <c r="G275" s="568"/>
      <c r="H275" s="568"/>
      <c r="I275" s="568"/>
      <c r="J275" s="568"/>
      <c r="K275" s="568">
        <f>K274-K273</f>
        <v>-2675</v>
      </c>
      <c r="L275" s="568"/>
      <c r="M275" s="568"/>
      <c r="N275" s="568"/>
      <c r="O275" s="568"/>
    </row>
    <row r="276" ht="15.75" hidden="1">
      <c r="A276" s="92" t="s">
        <v>293</v>
      </c>
      <c r="B276" s="93"/>
      <c r="C276" s="613"/>
      <c r="D276" s="613"/>
      <c r="E276" s="613"/>
      <c r="F276" s="613"/>
      <c r="G276" s="568"/>
      <c r="H276" s="568"/>
      <c r="I276" s="568"/>
      <c r="J276" s="568"/>
      <c r="K276" s="568"/>
      <c r="L276" s="568"/>
      <c r="M276" s="568"/>
      <c r="N276" s="568"/>
      <c r="O276" s="568"/>
    </row>
    <row r="277" ht="12.75">
      <c r="G277" s="602"/>
      <c r="H277" s="602"/>
      <c r="I277" s="602"/>
      <c r="J277" s="602"/>
      <c r="K277" s="602"/>
      <c r="L277" s="602"/>
      <c r="M277" s="602"/>
      <c r="N277" s="602"/>
      <c r="O277" s="602"/>
    </row>
    <row r="278" ht="12.75" customHeight="1">
      <c r="A278" s="603"/>
      <c r="B278" s="603"/>
      <c r="C278" s="603"/>
      <c r="D278" s="603"/>
      <c r="E278" s="603"/>
      <c r="G278" s="604"/>
      <c r="H278" s="604"/>
      <c r="I278" s="604"/>
      <c r="J278" s="604"/>
      <c r="K278" s="604"/>
      <c r="L278" s="604"/>
      <c r="M278" s="604"/>
      <c r="N278" s="604"/>
      <c r="O278" s="604"/>
    </row>
    <row r="279" ht="83.25" customHeight="1">
      <c r="A279" s="605" t="s">
        <v>461</v>
      </c>
      <c r="B279" s="605"/>
      <c r="C279" s="605"/>
      <c r="D279" s="605"/>
      <c r="E279" s="605"/>
      <c r="F279" s="605"/>
      <c r="G279" s="604"/>
      <c r="H279" s="604"/>
      <c r="I279" s="604"/>
      <c r="J279" s="604"/>
      <c r="K279" s="604"/>
      <c r="L279" s="604"/>
      <c r="N279" s="606" t="s">
        <v>462</v>
      </c>
      <c r="O279" s="606"/>
    </row>
    <row r="280" ht="18.75">
      <c r="A280" s="603"/>
      <c r="B280" s="603"/>
      <c r="C280" s="603"/>
      <c r="D280" s="603"/>
      <c r="E280" s="603"/>
      <c r="G280" s="604"/>
      <c r="H280" s="604"/>
      <c r="I280" s="604"/>
      <c r="J280" s="607" t="s">
        <v>463</v>
      </c>
      <c r="K280" s="604"/>
      <c r="L280" s="604"/>
      <c r="M280" s="604"/>
      <c r="N280" s="604"/>
      <c r="O280" s="604"/>
    </row>
    <row r="281" ht="12.75">
      <c r="G281" s="604"/>
      <c r="H281" s="604"/>
      <c r="I281" s="604"/>
      <c r="J281" s="604"/>
      <c r="K281" s="604"/>
      <c r="L281" s="604"/>
      <c r="M281" s="604"/>
      <c r="N281" s="604"/>
      <c r="O281" s="604"/>
    </row>
    <row r="282" ht="12.75">
      <c r="G282" s="604"/>
      <c r="H282" s="604"/>
      <c r="I282" s="604"/>
      <c r="J282" s="604"/>
      <c r="K282" s="604"/>
      <c r="L282" s="604"/>
      <c r="M282" s="604"/>
      <c r="N282" s="604"/>
      <c r="O282" s="604"/>
    </row>
    <row r="283" ht="12.75">
      <c r="G283" s="604"/>
      <c r="H283" s="608"/>
      <c r="I283" s="609"/>
      <c r="J283" s="604"/>
      <c r="K283" s="604"/>
      <c r="L283" s="604"/>
      <c r="M283" s="604"/>
      <c r="N283" s="604"/>
      <c r="O283" s="604"/>
    </row>
    <row r="284" ht="12.75">
      <c r="G284" s="604"/>
      <c r="H284" s="608"/>
      <c r="I284" s="609"/>
      <c r="J284" s="604"/>
      <c r="K284" s="604"/>
      <c r="L284" s="604"/>
      <c r="M284" s="604"/>
      <c r="N284" s="604"/>
      <c r="O284" s="604"/>
    </row>
    <row r="285" ht="12.75">
      <c r="G285" s="604"/>
      <c r="H285" s="608"/>
      <c r="I285" s="609"/>
      <c r="J285" s="604"/>
      <c r="K285" s="604"/>
      <c r="L285" s="604"/>
      <c r="M285" s="604"/>
      <c r="N285" s="604"/>
      <c r="O285" s="604"/>
    </row>
    <row r="286" ht="12.75">
      <c r="G286" s="604"/>
      <c r="H286" s="608"/>
      <c r="I286" s="609"/>
      <c r="J286" s="604"/>
      <c r="K286" s="604"/>
      <c r="L286" s="604"/>
      <c r="M286" s="604"/>
      <c r="N286" s="604"/>
      <c r="O286" s="604"/>
    </row>
    <row r="287" ht="12.75">
      <c r="G287" s="604"/>
      <c r="H287" s="608"/>
      <c r="I287" s="609"/>
      <c r="J287" s="604"/>
      <c r="K287" s="604"/>
      <c r="L287" s="604"/>
      <c r="M287" s="604"/>
      <c r="N287" s="604"/>
      <c r="O287" s="604"/>
    </row>
  </sheetData>
  <mergeCells count="88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K88" activeCellId="0" sqref="K88"/>
    </sheetView>
  </sheetViews>
  <sheetFormatPr baseColWidth="8" customHeight="1" defaultRowHeight="12.75"/>
  <cols>
    <col bestFit="1" customWidth="1" min="1" max="1" style="532" width="3.85547"/>
    <col bestFit="1" customWidth="1" min="2" max="2" style="533" width="38.140599999999999"/>
    <col bestFit="1" customWidth="1" min="3" max="3" style="533" width="11.710900000000001"/>
    <col bestFit="1" customWidth="1" min="4" max="5" style="533" width="7.4257799999999996"/>
    <col bestFit="1" customWidth="1" min="6" max="6" style="533" width="7.8554700000000004"/>
    <col bestFit="1" customWidth="1" min="7" max="7" style="534" width="5.7109399999999999"/>
    <col bestFit="1" customWidth="1" min="8" max="8" style="535" width="6.5703100000000001"/>
    <col bestFit="1" customWidth="1" min="9" max="9" style="533" width="6.5703100000000001"/>
    <col bestFit="1" customWidth="1" min="10" max="10" style="534" width="10.425800000000001"/>
    <col bestFit="1" customWidth="1" min="11" max="11" style="536" width="7.2851600000000003"/>
    <col bestFit="1" customWidth="1" min="12" max="12" style="536" width="15.140599999999999"/>
    <col bestFit="1" customWidth="1" min="13" max="13" style="536" width="9.2851599999999994"/>
    <col bestFit="1" customWidth="1" min="14" max="14" style="536" width="13.425800000000001"/>
    <col bestFit="1" customWidth="1" min="15" max="15" style="536" width="9.8554700000000004"/>
    <col bestFit="1" customWidth="1" min="16" max="257" style="532" width="9.1406299999999998"/>
  </cols>
  <sheetData>
    <row r="2" ht="17.25">
      <c r="B2" s="537" t="s">
        <v>373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</row>
    <row r="3" ht="17.25">
      <c r="B3" s="538" t="s">
        <v>1051</v>
      </c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</row>
    <row r="4" ht="12.75">
      <c r="B4" s="539" t="s">
        <v>1031</v>
      </c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</row>
    <row r="5" ht="17.25">
      <c r="B5" s="540" t="s">
        <v>1032</v>
      </c>
      <c r="C5" s="540"/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</row>
    <row r="6" ht="12.75">
      <c r="B6" s="539" t="s">
        <v>1033</v>
      </c>
      <c r="C6" s="539"/>
      <c r="D6" s="539"/>
      <c r="E6" s="539"/>
      <c r="F6" s="539"/>
      <c r="G6" s="539"/>
      <c r="H6" s="539"/>
      <c r="I6" s="539"/>
      <c r="J6" s="539"/>
      <c r="K6" s="539"/>
      <c r="L6" s="539"/>
      <c r="M6" s="539"/>
      <c r="N6" s="539"/>
      <c r="O6" s="539"/>
    </row>
    <row r="8" ht="17.25">
      <c r="B8" s="537" t="s">
        <v>374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</row>
    <row r="10" ht="3" customHeight="1"/>
    <row r="11" ht="26.25" customHeight="1">
      <c r="A11" s="541" t="s">
        <v>271</v>
      </c>
      <c r="B11" s="541" t="s">
        <v>1034</v>
      </c>
      <c r="C11" s="541" t="s">
        <v>1035</v>
      </c>
      <c r="D11" s="542" t="s">
        <v>1036</v>
      </c>
      <c r="E11" s="543"/>
      <c r="F11" s="544"/>
      <c r="G11" s="542" t="s">
        <v>1037</v>
      </c>
      <c r="H11" s="543"/>
      <c r="I11" s="544"/>
      <c r="J11" s="545" t="s">
        <v>1038</v>
      </c>
      <c r="K11" s="546"/>
      <c r="L11" s="546"/>
      <c r="M11" s="546"/>
      <c r="N11" s="546"/>
      <c r="O11" s="547"/>
    </row>
    <row r="12" ht="24.75" customHeight="1">
      <c r="A12" s="541"/>
      <c r="B12" s="541"/>
      <c r="C12" s="541"/>
      <c r="D12" s="548"/>
      <c r="E12" s="549"/>
      <c r="F12" s="550"/>
      <c r="G12" s="548"/>
      <c r="H12" s="549"/>
      <c r="I12" s="550"/>
      <c r="J12" s="551" t="s">
        <v>1039</v>
      </c>
      <c r="K12" s="551" t="s">
        <v>1040</v>
      </c>
      <c r="L12" s="552" t="s">
        <v>273</v>
      </c>
      <c r="M12" s="553"/>
      <c r="N12" s="553"/>
      <c r="O12" s="554"/>
    </row>
    <row r="13" ht="24.75" customHeight="1">
      <c r="A13" s="541"/>
      <c r="B13" s="541"/>
      <c r="C13" s="541"/>
      <c r="D13" s="555">
        <v>2020</v>
      </c>
      <c r="E13" s="555">
        <v>2021</v>
      </c>
      <c r="F13" s="555">
        <v>2022</v>
      </c>
      <c r="G13" s="555">
        <v>2020</v>
      </c>
      <c r="H13" s="555">
        <v>2021</v>
      </c>
      <c r="I13" s="555">
        <v>2022</v>
      </c>
      <c r="J13" s="556"/>
      <c r="K13" s="556"/>
      <c r="L13" s="552" t="s">
        <v>1041</v>
      </c>
      <c r="M13" s="553"/>
      <c r="N13" s="554"/>
      <c r="O13" s="557" t="s">
        <v>1042</v>
      </c>
    </row>
    <row r="14" ht="62.25" customHeight="1">
      <c r="A14" s="541"/>
      <c r="B14" s="541"/>
      <c r="C14" s="541"/>
      <c r="D14" s="558"/>
      <c r="E14" s="558"/>
      <c r="F14" s="558"/>
      <c r="G14" s="558"/>
      <c r="H14" s="558"/>
      <c r="I14" s="558"/>
      <c r="J14" s="559"/>
      <c r="K14" s="559"/>
      <c r="L14" s="541" t="s">
        <v>394</v>
      </c>
      <c r="M14" s="541" t="s">
        <v>1043</v>
      </c>
      <c r="N14" s="541" t="s">
        <v>1044</v>
      </c>
      <c r="O14" s="560"/>
    </row>
    <row r="15" ht="25.5" customHeight="1">
      <c r="A15" s="561">
        <v>1</v>
      </c>
      <c r="B15" s="561">
        <v>2</v>
      </c>
      <c r="C15" s="561">
        <v>3</v>
      </c>
      <c r="D15" s="561">
        <v>4</v>
      </c>
      <c r="E15" s="561">
        <v>5</v>
      </c>
      <c r="F15" s="561">
        <v>6</v>
      </c>
      <c r="G15" s="561">
        <v>7</v>
      </c>
      <c r="H15" s="561">
        <v>8</v>
      </c>
      <c r="I15" s="561">
        <v>9</v>
      </c>
      <c r="J15" s="561">
        <v>10</v>
      </c>
      <c r="K15" s="561">
        <v>11</v>
      </c>
      <c r="L15" s="561">
        <v>12</v>
      </c>
      <c r="M15" s="561">
        <v>13</v>
      </c>
      <c r="N15" s="561">
        <v>14</v>
      </c>
      <c r="O15" s="561">
        <v>15</v>
      </c>
    </row>
    <row r="16" ht="17.25" customHeight="1">
      <c r="A16" s="562"/>
      <c r="B16" s="57" t="s">
        <v>23</v>
      </c>
      <c r="C16" s="122"/>
      <c r="D16" s="122"/>
      <c r="E16" s="122"/>
      <c r="F16" s="122"/>
      <c r="G16" s="563"/>
      <c r="H16" s="564"/>
      <c r="I16" s="564"/>
      <c r="J16" s="563"/>
      <c r="K16" s="563"/>
      <c r="L16" s="563"/>
      <c r="M16" s="563"/>
      <c r="N16" s="563"/>
      <c r="O16" s="563"/>
    </row>
    <row r="17" ht="49.5" customHeight="1">
      <c r="A17" s="561">
        <v>1</v>
      </c>
      <c r="B17" s="565" t="s">
        <v>24</v>
      </c>
      <c r="C17" s="566">
        <f>2022!B5</f>
        <v>67.034000000000006</v>
      </c>
      <c r="D17" s="567">
        <f>2022!DC5</f>
        <v>0</v>
      </c>
      <c r="E17" s="567">
        <f>2022!DD5</f>
        <v>0</v>
      </c>
      <c r="F17" s="567">
        <f>2022!DE5</f>
        <v>0</v>
      </c>
      <c r="G17" s="566">
        <f>2022!DF5</f>
        <v>0</v>
      </c>
      <c r="H17" s="566">
        <f>2022!DG5</f>
        <v>0</v>
      </c>
      <c r="I17" s="566">
        <f>2022!DH5</f>
        <v>0</v>
      </c>
      <c r="J17" s="531">
        <f t="shared" ref="J17:J80" si="1452">IF(K17&gt;0,K17/F17*100,0)</f>
        <v>0</v>
      </c>
      <c r="K17" s="568">
        <f>2022!DL5</f>
        <v>0</v>
      </c>
      <c r="L17" s="568"/>
      <c r="M17" s="568"/>
      <c r="N17" s="568"/>
      <c r="O17" s="568">
        <f>2022!DN5</f>
        <v>0</v>
      </c>
    </row>
    <row r="18" ht="30" customHeight="1">
      <c r="A18" s="561">
        <v>2</v>
      </c>
      <c r="B18" s="569" t="s">
        <v>25</v>
      </c>
      <c r="C18" s="566">
        <f>2022!B6</f>
        <v>10.308</v>
      </c>
      <c r="D18" s="567">
        <f>2022!DC6</f>
        <v>0</v>
      </c>
      <c r="E18" s="567">
        <f>2022!DD6</f>
        <v>0</v>
      </c>
      <c r="F18" s="567">
        <f>2022!DE6</f>
        <v>0</v>
      </c>
      <c r="G18" s="566">
        <f>2022!DF6</f>
        <v>0</v>
      </c>
      <c r="H18" s="566">
        <f>2022!DG6</f>
        <v>0</v>
      </c>
      <c r="I18" s="566">
        <f>2022!DH6</f>
        <v>0</v>
      </c>
      <c r="J18" s="531">
        <f t="shared" si="1452"/>
        <v>0</v>
      </c>
      <c r="K18" s="568">
        <f>2022!DL6</f>
        <v>0</v>
      </c>
      <c r="L18" s="568"/>
      <c r="M18" s="568"/>
      <c r="N18" s="568"/>
      <c r="O18" s="568">
        <f>2022!DN6</f>
        <v>0</v>
      </c>
    </row>
    <row r="19" ht="17.25" customHeight="1">
      <c r="A19" s="562"/>
      <c r="B19" s="122" t="s">
        <v>26</v>
      </c>
      <c r="C19" s="129"/>
      <c r="D19" s="570"/>
      <c r="E19" s="570"/>
      <c r="F19" s="570"/>
      <c r="G19" s="571"/>
      <c r="H19" s="571"/>
      <c r="I19" s="571"/>
      <c r="J19" s="584"/>
      <c r="K19" s="563"/>
      <c r="L19" s="563"/>
      <c r="M19" s="563"/>
      <c r="N19" s="563"/>
      <c r="O19" s="563"/>
    </row>
    <row r="20" ht="48" customHeight="1">
      <c r="A20" s="561">
        <v>3</v>
      </c>
      <c r="B20" s="565" t="s">
        <v>285</v>
      </c>
      <c r="C20" s="566">
        <f>2022!B8</f>
        <v>397.60000000000002</v>
      </c>
      <c r="D20" s="567">
        <f>2022!DC8</f>
        <v>0</v>
      </c>
      <c r="E20" s="567">
        <f>2022!DD8</f>
        <v>0</v>
      </c>
      <c r="F20" s="567">
        <f>2022!DE8</f>
        <v>0</v>
      </c>
      <c r="G20" s="566">
        <f>2022!DF8</f>
        <v>0</v>
      </c>
      <c r="H20" s="566">
        <f>2022!DG8</f>
        <v>0</v>
      </c>
      <c r="I20" s="566">
        <f>2022!DH8</f>
        <v>0</v>
      </c>
      <c r="J20" s="531">
        <f t="shared" si="1452"/>
        <v>0</v>
      </c>
      <c r="K20" s="568">
        <f>2022!DL8</f>
        <v>0</v>
      </c>
      <c r="L20" s="568"/>
      <c r="M20" s="568"/>
      <c r="N20" s="568"/>
      <c r="O20" s="568">
        <f>2022!DN8</f>
        <v>0</v>
      </c>
    </row>
    <row r="21" ht="30">
      <c r="A21" s="561">
        <v>4</v>
      </c>
      <c r="B21" s="572" t="s">
        <v>28</v>
      </c>
      <c r="C21" s="566">
        <f>2022!B9</f>
        <v>236.40000000000001</v>
      </c>
      <c r="D21" s="567">
        <f>2022!DC9</f>
        <v>0</v>
      </c>
      <c r="E21" s="567">
        <f>2022!DD9</f>
        <v>0</v>
      </c>
      <c r="F21" s="567">
        <f>2022!DE9</f>
        <v>0</v>
      </c>
      <c r="G21" s="566">
        <f>2022!DF9</f>
        <v>0</v>
      </c>
      <c r="H21" s="566">
        <f>2022!DG9</f>
        <v>0</v>
      </c>
      <c r="I21" s="566">
        <f>2022!DH9</f>
        <v>0</v>
      </c>
      <c r="J21" s="531">
        <f t="shared" si="1452"/>
        <v>0</v>
      </c>
      <c r="K21" s="568">
        <f>2022!DL9</f>
        <v>0</v>
      </c>
      <c r="L21" s="568"/>
      <c r="M21" s="568"/>
      <c r="N21" s="568"/>
      <c r="O21" s="568">
        <f>2022!DN9</f>
        <v>0</v>
      </c>
    </row>
    <row r="22" ht="17.25" customHeight="1">
      <c r="A22" s="562"/>
      <c r="B22" s="122" t="s">
        <v>46</v>
      </c>
      <c r="C22" s="129"/>
      <c r="D22" s="570"/>
      <c r="E22" s="570"/>
      <c r="F22" s="570"/>
      <c r="G22" s="571"/>
      <c r="H22" s="571"/>
      <c r="I22" s="573"/>
      <c r="J22" s="584"/>
      <c r="K22" s="563"/>
      <c r="L22" s="563"/>
      <c r="M22" s="563"/>
      <c r="N22" s="563"/>
      <c r="O22" s="563"/>
    </row>
    <row r="23" ht="45">
      <c r="A23" s="561">
        <v>5</v>
      </c>
      <c r="B23" s="565" t="s">
        <v>286</v>
      </c>
      <c r="C23" s="566">
        <f>2022!B11</f>
        <v>225.40000000000001</v>
      </c>
      <c r="D23" s="567">
        <f>2022!DC11</f>
        <v>4.3865833282470703</v>
      </c>
      <c r="E23" s="567">
        <f>2022!DD11</f>
        <v>6</v>
      </c>
      <c r="F23" s="567">
        <f>2022!DE11</f>
        <v>0</v>
      </c>
      <c r="G23" s="566">
        <f>2022!DF11</f>
        <v>1.9461328513884619e-002</v>
      </c>
      <c r="H23" s="566">
        <f>2022!DG11</f>
        <v>2.6619344110344199e-002</v>
      </c>
      <c r="I23" s="566">
        <f>2022!DH11</f>
        <v>0</v>
      </c>
      <c r="J23" s="531">
        <f t="shared" si="1452"/>
        <v>0</v>
      </c>
      <c r="K23" s="568">
        <f>2022!DL11</f>
        <v>0</v>
      </c>
      <c r="L23" s="568"/>
      <c r="M23" s="568"/>
      <c r="N23" s="568"/>
      <c r="O23" s="568">
        <f>2022!DN11</f>
        <v>0</v>
      </c>
    </row>
    <row r="24" ht="45">
      <c r="A24" s="561">
        <v>6</v>
      </c>
      <c r="B24" s="565" t="s">
        <v>48</v>
      </c>
      <c r="C24" s="566">
        <f>2022!B12</f>
        <v>358.69999999999999</v>
      </c>
      <c r="D24" s="567">
        <f>2022!DC12</f>
        <v>13.514212608337402</v>
      </c>
      <c r="E24" s="567">
        <f>2022!DD12</f>
        <v>16</v>
      </c>
      <c r="F24" s="567">
        <f>2022!DE12</f>
        <v>19</v>
      </c>
      <c r="G24" s="566">
        <f>2022!DF12</f>
        <v>3.7675528710429458e-002</v>
      </c>
      <c r="H24" s="566">
        <f>2022!DG12</f>
        <v>4.4605518415107452e-002</v>
      </c>
      <c r="I24" s="566">
        <f>2022!DH12</f>
        <v>5.2969054920546418e-002</v>
      </c>
      <c r="J24" s="531">
        <f t="shared" si="1452"/>
        <v>0</v>
      </c>
      <c r="K24" s="568">
        <f>2022!DL12</f>
        <v>0</v>
      </c>
      <c r="L24" s="568"/>
      <c r="M24" s="568"/>
      <c r="N24" s="568"/>
      <c r="O24" s="568">
        <f>2022!DN12</f>
        <v>0</v>
      </c>
    </row>
    <row r="25" ht="30">
      <c r="A25" s="561">
        <v>7</v>
      </c>
      <c r="B25" s="147" t="s">
        <v>50</v>
      </c>
      <c r="C25" s="566">
        <f>2022!B13</f>
        <v>57.560000000000002</v>
      </c>
      <c r="D25" s="567">
        <f>2022!DC13</f>
        <v>0</v>
      </c>
      <c r="E25" s="567">
        <f>2022!DD13</f>
        <v>0</v>
      </c>
      <c r="F25" s="567">
        <f>2022!DE13</f>
        <v>0</v>
      </c>
      <c r="G25" s="566">
        <f>2022!DF13</f>
        <v>0</v>
      </c>
      <c r="H25" s="566">
        <f>2022!DG13</f>
        <v>0</v>
      </c>
      <c r="I25" s="566">
        <f>2022!DH13</f>
        <v>0</v>
      </c>
      <c r="J25" s="531">
        <f t="shared" si="1452"/>
        <v>0</v>
      </c>
      <c r="K25" s="568">
        <f>2022!DL13</f>
        <v>0</v>
      </c>
      <c r="L25" s="568"/>
      <c r="M25" s="568"/>
      <c r="N25" s="568"/>
      <c r="O25" s="568">
        <f>2022!DN13</f>
        <v>0</v>
      </c>
    </row>
    <row r="26" ht="45">
      <c r="A26" s="561">
        <v>8</v>
      </c>
      <c r="B26" s="147" t="s">
        <v>51</v>
      </c>
      <c r="C26" s="566">
        <f>2022!B14</f>
        <v>335.70999999999998</v>
      </c>
      <c r="D26" s="567">
        <f>2022!DC14</f>
        <v>0</v>
      </c>
      <c r="E26" s="567">
        <f>2022!DD14</f>
        <v>0</v>
      </c>
      <c r="F26" s="567">
        <f>2022!DE14</f>
        <v>0</v>
      </c>
      <c r="G26" s="566">
        <f>2022!DF14</f>
        <v>0</v>
      </c>
      <c r="H26" s="566">
        <f>2022!DG14</f>
        <v>0</v>
      </c>
      <c r="I26" s="566">
        <f>2022!DH14</f>
        <v>0</v>
      </c>
      <c r="J26" s="531">
        <f t="shared" si="1452"/>
        <v>0</v>
      </c>
      <c r="K26" s="568">
        <f>2022!DL14</f>
        <v>0</v>
      </c>
      <c r="L26" s="568"/>
      <c r="M26" s="568"/>
      <c r="N26" s="568"/>
      <c r="O26" s="568">
        <f>2022!DN14</f>
        <v>0</v>
      </c>
    </row>
    <row r="27" ht="45">
      <c r="A27" s="561">
        <v>9</v>
      </c>
      <c r="B27" s="137" t="s">
        <v>287</v>
      </c>
      <c r="C27" s="566">
        <f>2022!B15</f>
        <v>164.08600000000001</v>
      </c>
      <c r="D27" s="567">
        <f>2022!DC15</f>
        <v>0</v>
      </c>
      <c r="E27" s="567">
        <f>2022!DD15</f>
        <v>0</v>
      </c>
      <c r="F27" s="567">
        <f>2022!DE15</f>
        <v>0</v>
      </c>
      <c r="G27" s="566">
        <f>2022!DF15</f>
        <v>0</v>
      </c>
      <c r="H27" s="566">
        <f>2022!DG15</f>
        <v>0</v>
      </c>
      <c r="I27" s="566">
        <f>2022!DH15</f>
        <v>0</v>
      </c>
      <c r="J27" s="531">
        <f t="shared" si="1452"/>
        <v>0</v>
      </c>
      <c r="K27" s="568">
        <f>2022!DL15</f>
        <v>0</v>
      </c>
      <c r="L27" s="568"/>
      <c r="M27" s="568"/>
      <c r="N27" s="568"/>
      <c r="O27" s="568">
        <f>2022!DN15</f>
        <v>0</v>
      </c>
    </row>
    <row r="28" ht="45">
      <c r="A28" s="561">
        <v>10</v>
      </c>
      <c r="B28" s="137" t="s">
        <v>288</v>
      </c>
      <c r="C28" s="566">
        <f>2022!B16</f>
        <v>371.93000000000001</v>
      </c>
      <c r="D28" s="567">
        <f>2022!DC16</f>
        <v>0</v>
      </c>
      <c r="E28" s="567">
        <f>2022!DD16</f>
        <v>0</v>
      </c>
      <c r="F28" s="567">
        <f>2022!DE16</f>
        <v>15</v>
      </c>
      <c r="G28" s="566">
        <f>2022!DF16</f>
        <v>0</v>
      </c>
      <c r="H28" s="566">
        <f>2022!DG16</f>
        <v>0</v>
      </c>
      <c r="I28" s="566">
        <f>2022!DH16</f>
        <v>4.0330169655580353e-002</v>
      </c>
      <c r="J28" s="531">
        <f t="shared" si="1452"/>
        <v>0</v>
      </c>
      <c r="K28" s="568">
        <f>2022!DL16</f>
        <v>0</v>
      </c>
      <c r="L28" s="568"/>
      <c r="M28" s="568"/>
      <c r="N28" s="568"/>
      <c r="O28" s="568">
        <f>2022!DN16</f>
        <v>0</v>
      </c>
    </row>
    <row r="29" ht="45">
      <c r="A29" s="561">
        <v>11</v>
      </c>
      <c r="B29" s="137" t="s">
        <v>289</v>
      </c>
      <c r="C29" s="566">
        <f>2022!B17</f>
        <v>291.029</v>
      </c>
      <c r="D29" s="567">
        <f>2022!DC17</f>
        <v>0</v>
      </c>
      <c r="E29" s="567">
        <f>2022!DD17</f>
        <v>0</v>
      </c>
      <c r="F29" s="567">
        <f>2022!DE17</f>
        <v>0</v>
      </c>
      <c r="G29" s="566">
        <f>2022!DF17</f>
        <v>0</v>
      </c>
      <c r="H29" s="566">
        <f>2022!DG17</f>
        <v>0</v>
      </c>
      <c r="I29" s="566">
        <f>2022!DH17</f>
        <v>0</v>
      </c>
      <c r="J29" s="531">
        <f t="shared" si="1452"/>
        <v>0</v>
      </c>
      <c r="K29" s="568">
        <f>2022!DL17</f>
        <v>0</v>
      </c>
      <c r="L29" s="568"/>
      <c r="M29" s="568"/>
      <c r="N29" s="568"/>
      <c r="O29" s="568">
        <f>2022!DN17</f>
        <v>0</v>
      </c>
    </row>
    <row r="30" ht="45">
      <c r="A30" s="561">
        <v>12</v>
      </c>
      <c r="B30" s="137" t="s">
        <v>290</v>
      </c>
      <c r="C30" s="566">
        <f>2022!B18</f>
        <v>170.64400000000001</v>
      </c>
      <c r="D30" s="567">
        <f>2022!DC18</f>
        <v>0</v>
      </c>
      <c r="E30" s="567">
        <f>2022!DD18</f>
        <v>0</v>
      </c>
      <c r="F30" s="567">
        <f>2022!DE18</f>
        <v>0</v>
      </c>
      <c r="G30" s="566">
        <f>2022!DF18</f>
        <v>0</v>
      </c>
      <c r="H30" s="566">
        <f>2022!DG18</f>
        <v>0</v>
      </c>
      <c r="I30" s="566">
        <f>2022!DH18</f>
        <v>0</v>
      </c>
      <c r="J30" s="531">
        <f t="shared" si="1452"/>
        <v>0</v>
      </c>
      <c r="K30" s="568">
        <f>2022!DL18</f>
        <v>0</v>
      </c>
      <c r="L30" s="568"/>
      <c r="M30" s="568"/>
      <c r="N30" s="568"/>
      <c r="O30" s="568">
        <f>2022!DN18</f>
        <v>0</v>
      </c>
    </row>
    <row r="31" ht="30" customHeight="1">
      <c r="A31" s="561">
        <v>13</v>
      </c>
      <c r="B31" s="137" t="s">
        <v>291</v>
      </c>
      <c r="C31" s="566">
        <f>2022!B19</f>
        <v>50</v>
      </c>
      <c r="D31" s="567">
        <f>2022!DC19</f>
        <v>0</v>
      </c>
      <c r="E31" s="567">
        <f>2022!DD19</f>
        <v>0</v>
      </c>
      <c r="F31" s="567">
        <f>2022!DE19</f>
        <v>0</v>
      </c>
      <c r="G31" s="566">
        <f>2022!DF19</f>
        <v>0</v>
      </c>
      <c r="H31" s="566">
        <f>2022!DG19</f>
        <v>0</v>
      </c>
      <c r="I31" s="566">
        <f>2022!DH19</f>
        <v>0</v>
      </c>
      <c r="J31" s="531">
        <f t="shared" si="1452"/>
        <v>0</v>
      </c>
      <c r="K31" s="568">
        <f>2022!DL19</f>
        <v>0</v>
      </c>
      <c r="L31" s="568"/>
      <c r="M31" s="568"/>
      <c r="N31" s="568"/>
      <c r="O31" s="568">
        <f>2022!DN19</f>
        <v>0</v>
      </c>
    </row>
    <row r="32" ht="49.5" customHeight="1">
      <c r="A32" s="574">
        <v>14</v>
      </c>
      <c r="B32" s="137" t="s">
        <v>408</v>
      </c>
      <c r="C32" s="566">
        <f>2022!B20</f>
        <v>434.36000000000001</v>
      </c>
      <c r="D32" s="575">
        <f>2022!DC20</f>
        <v>0</v>
      </c>
      <c r="E32" s="575">
        <f>2022!DD20</f>
        <v>0</v>
      </c>
      <c r="F32" s="567">
        <f>2022!DE20</f>
        <v>0</v>
      </c>
      <c r="G32" s="576">
        <f>2022!DF20</f>
        <v>0</v>
      </c>
      <c r="H32" s="576">
        <f>2022!DG20</f>
        <v>0</v>
      </c>
      <c r="I32" s="566">
        <f>2022!DH20</f>
        <v>0</v>
      </c>
      <c r="J32" s="531">
        <f t="shared" si="1452"/>
        <v>0</v>
      </c>
      <c r="K32" s="568">
        <f>2022!DL20</f>
        <v>0</v>
      </c>
      <c r="L32" s="581"/>
      <c r="M32" s="581"/>
      <c r="N32" s="581"/>
      <c r="O32" s="568">
        <f>2022!DN20</f>
        <v>0</v>
      </c>
    </row>
    <row r="33" ht="45">
      <c r="A33" s="562">
        <v>15</v>
      </c>
      <c r="B33" s="141" t="s">
        <v>409</v>
      </c>
      <c r="C33" s="566">
        <f>2022!B21</f>
        <v>182.90000000000001</v>
      </c>
      <c r="D33" s="577"/>
      <c r="E33" s="577"/>
      <c r="F33" s="567">
        <f>2022!DE21</f>
        <v>0</v>
      </c>
      <c r="G33" s="578"/>
      <c r="H33" s="578"/>
      <c r="I33" s="566">
        <f>2022!DH21</f>
        <v>0</v>
      </c>
      <c r="J33" s="531">
        <f t="shared" si="1452"/>
        <v>0</v>
      </c>
      <c r="K33" s="568">
        <f>2022!DL21</f>
        <v>0</v>
      </c>
      <c r="L33" s="563"/>
      <c r="M33" s="563"/>
      <c r="N33" s="563"/>
      <c r="O33" s="568">
        <f>2022!DN21</f>
        <v>0</v>
      </c>
    </row>
    <row r="34" ht="31.5" customHeight="1">
      <c r="A34" s="561"/>
      <c r="B34" s="122" t="s">
        <v>35</v>
      </c>
      <c r="C34" s="129"/>
      <c r="D34" s="570"/>
      <c r="E34" s="570"/>
      <c r="F34" s="570"/>
      <c r="G34" s="571"/>
      <c r="H34" s="571"/>
      <c r="I34" s="571"/>
      <c r="J34" s="531"/>
      <c r="K34" s="563"/>
      <c r="L34" s="568"/>
      <c r="M34" s="568"/>
      <c r="N34" s="568"/>
      <c r="O34" s="563"/>
    </row>
    <row r="35" ht="32.25" customHeight="1">
      <c r="A35" s="561">
        <v>16</v>
      </c>
      <c r="B35" s="565" t="s">
        <v>36</v>
      </c>
      <c r="C35" s="566">
        <f>2022!B23</f>
        <v>8592.01953125</v>
      </c>
      <c r="D35" s="567">
        <f>2022!DC23</f>
        <v>9213.5419921875</v>
      </c>
      <c r="E35" s="567">
        <f>2022!DD23</f>
        <v>10077</v>
      </c>
      <c r="F35" s="567">
        <f>2022!DE23</f>
        <v>10755</v>
      </c>
      <c r="G35" s="566">
        <f>2022!DF23</f>
        <v>1.0723146321956016</v>
      </c>
      <c r="H35" s="566">
        <f>2022!DG23</f>
        <v>1.1728325294593411</v>
      </c>
      <c r="I35" s="566">
        <f>2022!DH23</f>
        <v>1.2517429646060547</v>
      </c>
      <c r="J35" s="531">
        <f t="shared" si="1452"/>
        <v>0.99488609948860995</v>
      </c>
      <c r="K35" s="568">
        <f>2022!DL23</f>
        <v>107</v>
      </c>
      <c r="L35" s="568"/>
      <c r="M35" s="568"/>
      <c r="N35" s="568"/>
      <c r="O35" s="568">
        <f>2022!DN23</f>
        <v>0</v>
      </c>
    </row>
    <row r="36" ht="30">
      <c r="A36" s="562">
        <v>17</v>
      </c>
      <c r="B36" s="580" t="s">
        <v>293</v>
      </c>
      <c r="C36" s="566">
        <f>2022!B24</f>
        <v>0</v>
      </c>
      <c r="D36" s="567">
        <f>2022!DC24</f>
        <v>0</v>
      </c>
      <c r="E36" s="567">
        <f>2022!DD24</f>
        <v>0</v>
      </c>
      <c r="F36" s="567">
        <f>2022!DE24</f>
        <v>0</v>
      </c>
      <c r="G36" s="566">
        <v>0</v>
      </c>
      <c r="H36" s="566">
        <v>0</v>
      </c>
      <c r="I36" s="566">
        <v>0</v>
      </c>
      <c r="J36" s="531">
        <v>0</v>
      </c>
      <c r="K36" s="568">
        <f>2022!DL24</f>
        <v>0</v>
      </c>
      <c r="L36" s="563"/>
      <c r="M36" s="563"/>
      <c r="N36" s="563"/>
      <c r="O36" s="568">
        <f>2022!DN24</f>
        <v>0</v>
      </c>
    </row>
    <row r="37" ht="15">
      <c r="A37" s="561"/>
      <c r="B37" s="122" t="s">
        <v>58</v>
      </c>
      <c r="C37" s="129"/>
      <c r="D37" s="570"/>
      <c r="E37" s="570"/>
      <c r="F37" s="570"/>
      <c r="G37" s="571"/>
      <c r="H37" s="571"/>
      <c r="I37" s="571"/>
      <c r="J37" s="531"/>
      <c r="K37" s="581"/>
      <c r="L37" s="568"/>
      <c r="M37" s="568"/>
      <c r="N37" s="568"/>
      <c r="O37" s="581"/>
    </row>
    <row r="38" ht="30">
      <c r="A38" s="561">
        <v>18</v>
      </c>
      <c r="B38" s="582" t="s">
        <v>60</v>
      </c>
      <c r="C38" s="566">
        <f>2022!B26</f>
        <v>1576.173</v>
      </c>
      <c r="D38" s="567">
        <f>2022!DC26</f>
        <v>516.19708251953125</v>
      </c>
      <c r="E38" s="567">
        <f>2022!DD26</f>
        <v>466</v>
      </c>
      <c r="F38" s="567">
        <f>2022!DE26</f>
        <v>441</v>
      </c>
      <c r="G38" s="566">
        <f>2022!DF26</f>
        <v>0.32751544350962108</v>
      </c>
      <c r="H38" s="566">
        <f>2022!DG26</f>
        <v>0.29566970628455508</v>
      </c>
      <c r="I38" s="566">
        <f>2022!DH26</f>
        <v>0.27979162185876805</v>
      </c>
      <c r="J38" s="531">
        <f t="shared" si="1452"/>
        <v>6.8027210884353746</v>
      </c>
      <c r="K38" s="568">
        <f>2022!DL26</f>
        <v>30</v>
      </c>
      <c r="L38" s="568"/>
      <c r="M38" s="568"/>
      <c r="N38" s="568"/>
      <c r="O38" s="568">
        <f>2022!DN26</f>
        <v>0</v>
      </c>
    </row>
    <row r="39" ht="45">
      <c r="A39" s="561">
        <v>19</v>
      </c>
      <c r="B39" s="582" t="s">
        <v>59</v>
      </c>
      <c r="C39" s="566">
        <f>2022!B27</f>
        <v>116.81</v>
      </c>
      <c r="D39" s="567">
        <f>2022!DC27</f>
        <v>0</v>
      </c>
      <c r="E39" s="567">
        <f>2022!DD27</f>
        <v>0</v>
      </c>
      <c r="F39" s="567">
        <f>2022!DE27</f>
        <v>0</v>
      </c>
      <c r="G39" s="566">
        <f>2022!DF27</f>
        <v>0</v>
      </c>
      <c r="H39" s="566">
        <f>2022!DG27</f>
        <v>0</v>
      </c>
      <c r="I39" s="566">
        <f>2022!DH27</f>
        <v>0</v>
      </c>
      <c r="J39" s="531">
        <f t="shared" si="1452"/>
        <v>0</v>
      </c>
      <c r="K39" s="568">
        <f>2022!DL27</f>
        <v>0</v>
      </c>
      <c r="L39" s="568"/>
      <c r="M39" s="568"/>
      <c r="N39" s="568"/>
      <c r="O39" s="568">
        <f>2022!DN27</f>
        <v>0</v>
      </c>
    </row>
    <row r="40" ht="30.75" customHeight="1">
      <c r="A40" s="561">
        <v>20</v>
      </c>
      <c r="B40" s="582" t="s">
        <v>294</v>
      </c>
      <c r="C40" s="566">
        <f>2022!B28</f>
        <v>109.2</v>
      </c>
      <c r="D40" s="567">
        <f>2022!DC28</f>
        <v>21.703344345092773</v>
      </c>
      <c r="E40" s="567">
        <f>2022!DD28</f>
        <v>24</v>
      </c>
      <c r="F40" s="567">
        <f>2022!DE28</f>
        <v>24</v>
      </c>
      <c r="G40" s="566">
        <f>2022!DF28</f>
        <v>0.19782466982231947</v>
      </c>
      <c r="H40" s="566">
        <f>2022!DG28</f>
        <v>0.21875854708120893</v>
      </c>
      <c r="I40" s="566">
        <f>2022!DH28</f>
        <v>0.21978021978021978</v>
      </c>
      <c r="J40" s="531">
        <f t="shared" si="1452"/>
        <v>0</v>
      </c>
      <c r="K40" s="568">
        <f>2022!DL28</f>
        <v>0</v>
      </c>
      <c r="L40" s="568"/>
      <c r="M40" s="568"/>
      <c r="N40" s="568"/>
      <c r="O40" s="568">
        <f>2022!DN28</f>
        <v>0</v>
      </c>
    </row>
    <row r="41" ht="30">
      <c r="A41" s="562">
        <v>21</v>
      </c>
      <c r="B41" s="572" t="s">
        <v>62</v>
      </c>
      <c r="C41" s="566">
        <f>2022!B29</f>
        <v>395.19999999999999</v>
      </c>
      <c r="D41" s="567">
        <f>2022!DC29</f>
        <v>135.55821228027344</v>
      </c>
      <c r="E41" s="567">
        <f>2022!DD29</f>
        <v>126</v>
      </c>
      <c r="F41" s="567">
        <f>2022!DE29</f>
        <v>177</v>
      </c>
      <c r="G41" s="566">
        <f>2022!DF29</f>
        <v>0.30331854606101261</v>
      </c>
      <c r="H41" s="566">
        <f>2022!DG29</f>
        <v>0.28193154926438296</v>
      </c>
      <c r="I41" s="566">
        <f>2022!DH29</f>
        <v>0.44787449392712553</v>
      </c>
      <c r="J41" s="531">
        <f t="shared" si="1452"/>
        <v>14.689265536723164</v>
      </c>
      <c r="K41" s="568">
        <f>2022!DL29</f>
        <v>26</v>
      </c>
      <c r="L41" s="563"/>
      <c r="M41" s="563"/>
      <c r="N41" s="563"/>
      <c r="O41" s="568">
        <f>2022!DN29</f>
        <v>6</v>
      </c>
    </row>
    <row r="42" ht="15">
      <c r="A42" s="561"/>
      <c r="B42" s="122" t="s">
        <v>63</v>
      </c>
      <c r="C42" s="129"/>
      <c r="D42" s="570"/>
      <c r="E42" s="570"/>
      <c r="F42" s="570"/>
      <c r="G42" s="571"/>
      <c r="H42" s="571"/>
      <c r="I42" s="571"/>
      <c r="J42" s="531"/>
      <c r="K42" s="581"/>
      <c r="L42" s="568"/>
      <c r="M42" s="568"/>
      <c r="N42" s="568"/>
      <c r="O42" s="581"/>
    </row>
    <row r="43" ht="30">
      <c r="A43" s="561">
        <v>22</v>
      </c>
      <c r="B43" s="582" t="s">
        <v>295</v>
      </c>
      <c r="C43" s="566">
        <f>2022!B31</f>
        <v>375.81700000000001</v>
      </c>
      <c r="D43" s="567">
        <f>2022!DC31</f>
        <v>0</v>
      </c>
      <c r="E43" s="567">
        <f>2022!DD31</f>
        <v>5</v>
      </c>
      <c r="F43" s="567">
        <f>2022!DE31</f>
        <v>5</v>
      </c>
      <c r="G43" s="566">
        <f>2022!DF31</f>
        <v>0</v>
      </c>
      <c r="H43" s="566">
        <f>2022!DG31</f>
        <v>1.3415327535745822e-002</v>
      </c>
      <c r="I43" s="566">
        <f>2022!DH31</f>
        <v>1.3304347594706998e-002</v>
      </c>
      <c r="J43" s="531">
        <f t="shared" si="1452"/>
        <v>0</v>
      </c>
      <c r="K43" s="568">
        <f>2022!DL31</f>
        <v>0</v>
      </c>
      <c r="L43" s="568"/>
      <c r="M43" s="568"/>
      <c r="N43" s="568"/>
      <c r="O43" s="568">
        <f>2022!DN31</f>
        <v>0</v>
      </c>
    </row>
    <row r="44" ht="48.75" customHeight="1">
      <c r="A44" s="561">
        <v>23</v>
      </c>
      <c r="B44" s="582" t="s">
        <v>296</v>
      </c>
      <c r="C44" s="566">
        <f>2022!B32</f>
        <v>242.90000000000001</v>
      </c>
      <c r="D44" s="567">
        <f>2022!DC32</f>
        <v>0</v>
      </c>
      <c r="E44" s="567">
        <f>2022!DD32</f>
        <v>0</v>
      </c>
      <c r="F44" s="567">
        <f>2022!DE32</f>
        <v>0</v>
      </c>
      <c r="G44" s="566">
        <f>2022!DF32</f>
        <v>0</v>
      </c>
      <c r="H44" s="566">
        <f>2022!DG32</f>
        <v>0</v>
      </c>
      <c r="I44" s="566">
        <f>2022!DH32</f>
        <v>0</v>
      </c>
      <c r="J44" s="531">
        <f t="shared" si="1452"/>
        <v>0</v>
      </c>
      <c r="K44" s="568">
        <f>2022!DL32</f>
        <v>0</v>
      </c>
      <c r="L44" s="568"/>
      <c r="M44" s="568"/>
      <c r="N44" s="568"/>
      <c r="O44" s="568">
        <f>2022!DN32</f>
        <v>0</v>
      </c>
    </row>
    <row r="45" ht="30">
      <c r="A45" s="562">
        <v>24</v>
      </c>
      <c r="B45" s="582" t="s">
        <v>66</v>
      </c>
      <c r="C45" s="566">
        <f>2022!B33</f>
        <v>46.606000000000002</v>
      </c>
      <c r="D45" s="567">
        <f>2022!DC33</f>
        <v>0</v>
      </c>
      <c r="E45" s="567">
        <f>2022!DD33</f>
        <v>0</v>
      </c>
      <c r="F45" s="567">
        <f>2022!DE33</f>
        <v>0</v>
      </c>
      <c r="G45" s="566">
        <f>2022!DF33</f>
        <v>0</v>
      </c>
      <c r="H45" s="566">
        <f>2022!DG33</f>
        <v>0</v>
      </c>
      <c r="I45" s="566">
        <f>2022!DH33</f>
        <v>0</v>
      </c>
      <c r="J45" s="531">
        <f t="shared" si="1452"/>
        <v>0</v>
      </c>
      <c r="K45" s="568">
        <f>2022!DL33</f>
        <v>0</v>
      </c>
      <c r="L45" s="563"/>
      <c r="M45" s="563"/>
      <c r="N45" s="563"/>
      <c r="O45" s="568">
        <f>2022!DN33</f>
        <v>0</v>
      </c>
    </row>
    <row r="46" ht="15">
      <c r="A46" s="561"/>
      <c r="B46" s="122" t="s">
        <v>67</v>
      </c>
      <c r="C46" s="129"/>
      <c r="D46" s="570"/>
      <c r="E46" s="570"/>
      <c r="F46" s="570"/>
      <c r="G46" s="571"/>
      <c r="H46" s="571"/>
      <c r="I46" s="571"/>
      <c r="J46" s="531"/>
      <c r="K46" s="581"/>
      <c r="L46" s="568"/>
      <c r="M46" s="568"/>
      <c r="N46" s="568"/>
      <c r="O46" s="581"/>
    </row>
    <row r="47" ht="31.5" customHeight="1">
      <c r="A47" s="561">
        <v>25</v>
      </c>
      <c r="B47" s="583" t="s">
        <v>297</v>
      </c>
      <c r="C47" s="566">
        <f>2022!B35</f>
        <v>399.13200000000001</v>
      </c>
      <c r="D47" s="567">
        <f>2022!DC35</f>
        <v>0</v>
      </c>
      <c r="E47" s="567">
        <f>2022!DD35</f>
        <v>0</v>
      </c>
      <c r="F47" s="567">
        <f>2022!DE35</f>
        <v>0</v>
      </c>
      <c r="G47" s="566">
        <f>2022!DF35</f>
        <v>0</v>
      </c>
      <c r="H47" s="566">
        <f>2022!DG35</f>
        <v>0</v>
      </c>
      <c r="I47" s="566">
        <f>2022!DH35</f>
        <v>0</v>
      </c>
      <c r="J47" s="531">
        <f t="shared" si="1452"/>
        <v>0</v>
      </c>
      <c r="K47" s="568">
        <f>2022!DL35</f>
        <v>0</v>
      </c>
      <c r="L47" s="568"/>
      <c r="M47" s="568"/>
      <c r="N47" s="568"/>
      <c r="O47" s="568">
        <f>2022!DN35</f>
        <v>0</v>
      </c>
    </row>
    <row r="48" ht="30">
      <c r="A48" s="562">
        <v>26</v>
      </c>
      <c r="B48" s="583" t="s">
        <v>298</v>
      </c>
      <c r="C48" s="566">
        <f>2022!B36</f>
        <v>162.821</v>
      </c>
      <c r="D48" s="567">
        <f>2022!DC36</f>
        <v>0</v>
      </c>
      <c r="E48" s="567">
        <f>2022!DD36</f>
        <v>0</v>
      </c>
      <c r="F48" s="567">
        <f>2022!DE36</f>
        <v>0</v>
      </c>
      <c r="G48" s="566">
        <f>2022!DF36</f>
        <v>0</v>
      </c>
      <c r="H48" s="566">
        <f>2022!DG36</f>
        <v>0</v>
      </c>
      <c r="I48" s="566">
        <f>2022!DH36</f>
        <v>0</v>
      </c>
      <c r="J48" s="531">
        <f t="shared" si="1452"/>
        <v>0</v>
      </c>
      <c r="K48" s="568">
        <f>2022!DL36</f>
        <v>0</v>
      </c>
      <c r="L48" s="563"/>
      <c r="M48" s="563"/>
      <c r="N48" s="563"/>
      <c r="O48" s="568">
        <f>2022!DN36</f>
        <v>0</v>
      </c>
    </row>
    <row r="49" ht="15">
      <c r="A49" s="561"/>
      <c r="B49" s="122" t="s">
        <v>70</v>
      </c>
      <c r="C49" s="571"/>
      <c r="D49" s="570"/>
      <c r="E49" s="570"/>
      <c r="F49" s="570"/>
      <c r="G49" s="571"/>
      <c r="H49" s="571"/>
      <c r="I49" s="571"/>
      <c r="J49" s="531"/>
      <c r="K49" s="581"/>
      <c r="L49" s="568"/>
      <c r="M49" s="568"/>
      <c r="N49" s="568"/>
      <c r="O49" s="581"/>
    </row>
    <row r="50" ht="45">
      <c r="A50" s="561">
        <v>27</v>
      </c>
      <c r="B50" s="147" t="s">
        <v>77</v>
      </c>
      <c r="C50" s="566">
        <f>2022!B38</f>
        <v>7.1820000000000004</v>
      </c>
      <c r="D50" s="567">
        <f>2022!DC38</f>
        <v>0</v>
      </c>
      <c r="E50" s="567">
        <f>2022!DD38</f>
        <v>0</v>
      </c>
      <c r="F50" s="567">
        <f>2022!DE38</f>
        <v>0</v>
      </c>
      <c r="G50" s="566">
        <f>2022!DF38</f>
        <v>0</v>
      </c>
      <c r="H50" s="566">
        <f>2022!DG38</f>
        <v>0</v>
      </c>
      <c r="I50" s="566">
        <f>2022!DH38</f>
        <v>0</v>
      </c>
      <c r="J50" s="531">
        <f t="shared" si="1452"/>
        <v>0</v>
      </c>
      <c r="K50" s="568">
        <f>2022!DL38</f>
        <v>0</v>
      </c>
      <c r="L50" s="568"/>
      <c r="M50" s="568"/>
      <c r="N50" s="568"/>
      <c r="O50" s="568">
        <f>2022!DN38</f>
        <v>0</v>
      </c>
    </row>
    <row r="51" ht="31.5" customHeight="1">
      <c r="A51" s="561">
        <v>28</v>
      </c>
      <c r="B51" s="147" t="s">
        <v>76</v>
      </c>
      <c r="C51" s="566">
        <f>2022!B39</f>
        <v>11.596</v>
      </c>
      <c r="D51" s="567">
        <f>2022!DC39</f>
        <v>0</v>
      </c>
      <c r="E51" s="567">
        <f>2022!DD39</f>
        <v>0</v>
      </c>
      <c r="F51" s="567">
        <f>2022!DE39</f>
        <v>0</v>
      </c>
      <c r="G51" s="566">
        <f>2022!DF39</f>
        <v>0</v>
      </c>
      <c r="H51" s="566">
        <f>2022!DG39</f>
        <v>0</v>
      </c>
      <c r="I51" s="566">
        <f>2022!DH39</f>
        <v>0</v>
      </c>
      <c r="J51" s="531">
        <f t="shared" si="1452"/>
        <v>0</v>
      </c>
      <c r="K51" s="568">
        <f>2022!DL39</f>
        <v>0</v>
      </c>
      <c r="L51" s="568"/>
      <c r="M51" s="568"/>
      <c r="N51" s="568"/>
      <c r="O51" s="568">
        <f>2022!DN39</f>
        <v>0</v>
      </c>
    </row>
    <row r="52" ht="28.5" customHeight="1">
      <c r="A52" s="561">
        <v>29</v>
      </c>
      <c r="B52" s="147" t="s">
        <v>75</v>
      </c>
      <c r="C52" s="566">
        <f>2022!B40</f>
        <v>16.030000000000001</v>
      </c>
      <c r="D52" s="567">
        <f>2022!DC40</f>
        <v>0</v>
      </c>
      <c r="E52" s="567">
        <f>2022!DD40</f>
        <v>0</v>
      </c>
      <c r="F52" s="567">
        <f>2022!DE40</f>
        <v>0</v>
      </c>
      <c r="G52" s="566">
        <f>2022!DF40</f>
        <v>0</v>
      </c>
      <c r="H52" s="566">
        <f>2022!DG40</f>
        <v>0</v>
      </c>
      <c r="I52" s="566">
        <f>2022!DH40</f>
        <v>0</v>
      </c>
      <c r="J52" s="531">
        <f t="shared" si="1452"/>
        <v>0</v>
      </c>
      <c r="K52" s="568">
        <f>2022!DL40</f>
        <v>0</v>
      </c>
      <c r="L52" s="568"/>
      <c r="M52" s="568"/>
      <c r="N52" s="568"/>
      <c r="O52" s="568">
        <f>2022!DN40</f>
        <v>0</v>
      </c>
    </row>
    <row r="53" ht="28.5" customHeight="1">
      <c r="A53" s="561">
        <v>30</v>
      </c>
      <c r="B53" s="147" t="s">
        <v>410</v>
      </c>
      <c r="C53" s="566">
        <f>2022!B41</f>
        <v>7.9729999999999999</v>
      </c>
      <c r="D53" s="575">
        <f>2022!DC41</f>
        <v>0</v>
      </c>
      <c r="E53" s="575">
        <f>2022!DD41</f>
        <v>0</v>
      </c>
      <c r="F53" s="567">
        <f>2022!DE41</f>
        <v>0</v>
      </c>
      <c r="G53" s="576">
        <f>2022!DF41</f>
        <v>0</v>
      </c>
      <c r="H53" s="576">
        <f>2022!DG41</f>
        <v>0</v>
      </c>
      <c r="I53" s="566">
        <f>2022!DH41</f>
        <v>0</v>
      </c>
      <c r="J53" s="531">
        <f t="shared" si="1452"/>
        <v>0</v>
      </c>
      <c r="K53" s="568">
        <f>2022!DL41</f>
        <v>0</v>
      </c>
      <c r="L53" s="568"/>
      <c r="M53" s="568"/>
      <c r="N53" s="568"/>
      <c r="O53" s="568">
        <f>2022!DN41</f>
        <v>0</v>
      </c>
    </row>
    <row r="54" ht="28.5" customHeight="1">
      <c r="A54" s="561">
        <v>31</v>
      </c>
      <c r="B54" s="147" t="s">
        <v>411</v>
      </c>
      <c r="C54" s="566">
        <f>2022!B42</f>
        <v>28.376999999999999</v>
      </c>
      <c r="D54" s="585"/>
      <c r="E54" s="585"/>
      <c r="F54" s="567">
        <f>2022!DE42</f>
        <v>0</v>
      </c>
      <c r="G54" s="586"/>
      <c r="H54" s="586"/>
      <c r="I54" s="566">
        <f>2022!DH42</f>
        <v>0</v>
      </c>
      <c r="J54" s="531">
        <f t="shared" si="1452"/>
        <v>0</v>
      </c>
      <c r="K54" s="568">
        <f>2022!DL42</f>
        <v>0</v>
      </c>
      <c r="L54" s="568"/>
      <c r="M54" s="568"/>
      <c r="N54" s="568"/>
      <c r="O54" s="568">
        <f>2022!DN42</f>
        <v>0</v>
      </c>
    </row>
    <row r="55" ht="33" customHeight="1">
      <c r="A55" s="561">
        <v>32</v>
      </c>
      <c r="B55" s="152" t="s">
        <v>412</v>
      </c>
      <c r="C55" s="566">
        <f>2022!B43</f>
        <v>36.741999999999997</v>
      </c>
      <c r="D55" s="577"/>
      <c r="E55" s="577"/>
      <c r="F55" s="567">
        <f>2022!DE43</f>
        <v>0</v>
      </c>
      <c r="G55" s="578"/>
      <c r="H55" s="578"/>
      <c r="I55" s="566">
        <f>2022!DH43</f>
        <v>0</v>
      </c>
      <c r="J55" s="531">
        <f t="shared" si="1452"/>
        <v>0</v>
      </c>
      <c r="K55" s="568">
        <f>2022!DL43</f>
        <v>0</v>
      </c>
      <c r="L55" s="568"/>
      <c r="M55" s="568"/>
      <c r="N55" s="568"/>
      <c r="O55" s="568">
        <f>2022!DN43</f>
        <v>0</v>
      </c>
    </row>
    <row r="56" ht="33" customHeight="1">
      <c r="A56" s="561">
        <v>33</v>
      </c>
      <c r="B56" s="582" t="s">
        <v>74</v>
      </c>
      <c r="C56" s="566">
        <f>2022!B44</f>
        <v>9.9800000000000004</v>
      </c>
      <c r="D56" s="567">
        <f>2022!DC44</f>
        <v>0</v>
      </c>
      <c r="E56" s="567">
        <f>2022!DD44</f>
        <v>0</v>
      </c>
      <c r="F56" s="567">
        <f>2022!DE44</f>
        <v>0</v>
      </c>
      <c r="G56" s="566">
        <f>2022!DF44</f>
        <v>0</v>
      </c>
      <c r="H56" s="566">
        <f>2022!DG44</f>
        <v>0</v>
      </c>
      <c r="I56" s="566">
        <f>2022!DH44</f>
        <v>0</v>
      </c>
      <c r="J56" s="531">
        <f t="shared" si="1452"/>
        <v>0</v>
      </c>
      <c r="K56" s="568">
        <f>2022!DL44</f>
        <v>0</v>
      </c>
      <c r="L56" s="568"/>
      <c r="M56" s="568"/>
      <c r="N56" s="568"/>
      <c r="O56" s="568">
        <f>2022!DN44</f>
        <v>0</v>
      </c>
    </row>
    <row r="57" ht="30">
      <c r="A57" s="561">
        <v>34</v>
      </c>
      <c r="B57" s="147" t="s">
        <v>300</v>
      </c>
      <c r="C57" s="566">
        <f>2022!B45</f>
        <v>9.4399999999999995</v>
      </c>
      <c r="D57" s="567">
        <f>2022!DC45</f>
        <v>0</v>
      </c>
      <c r="E57" s="567">
        <f>2022!DD45</f>
        <v>0</v>
      </c>
      <c r="F57" s="567">
        <f>2022!DE45</f>
        <v>0</v>
      </c>
      <c r="G57" s="566">
        <f>2022!DF45</f>
        <v>0</v>
      </c>
      <c r="H57" s="566">
        <f>2022!DG45</f>
        <v>0</v>
      </c>
      <c r="I57" s="566">
        <f>2022!DH45</f>
        <v>0</v>
      </c>
      <c r="J57" s="531">
        <f t="shared" si="1452"/>
        <v>0</v>
      </c>
      <c r="K57" s="568">
        <f>2022!DL45</f>
        <v>0</v>
      </c>
      <c r="L57" s="568"/>
      <c r="M57" s="568"/>
      <c r="N57" s="568"/>
      <c r="O57" s="568">
        <f>2022!DN45</f>
        <v>0</v>
      </c>
    </row>
    <row r="58" ht="75">
      <c r="A58" s="561">
        <v>35</v>
      </c>
      <c r="B58" s="582" t="s">
        <v>71</v>
      </c>
      <c r="C58" s="566">
        <f>2022!B46</f>
        <v>51.079999999999998</v>
      </c>
      <c r="D58" s="567">
        <f>2022!DC46</f>
        <v>0</v>
      </c>
      <c r="E58" s="567">
        <f>2022!DD46</f>
        <v>0</v>
      </c>
      <c r="F58" s="567">
        <f>2022!DE46</f>
        <v>0</v>
      </c>
      <c r="G58" s="566">
        <f>2022!DF46</f>
        <v>0</v>
      </c>
      <c r="H58" s="566">
        <f>2022!DG46</f>
        <v>0</v>
      </c>
      <c r="I58" s="566">
        <f>2022!DH46</f>
        <v>0</v>
      </c>
      <c r="J58" s="531">
        <f t="shared" si="1452"/>
        <v>0</v>
      </c>
      <c r="K58" s="568">
        <f>2022!DL46</f>
        <v>0</v>
      </c>
      <c r="L58" s="568"/>
      <c r="M58" s="568"/>
      <c r="N58" s="568"/>
      <c r="O58" s="568">
        <f>2022!DN46</f>
        <v>0</v>
      </c>
    </row>
    <row r="59" ht="116.25" customHeight="1">
      <c r="A59" s="561">
        <v>36</v>
      </c>
      <c r="B59" s="72" t="s">
        <v>301</v>
      </c>
      <c r="C59" s="566">
        <f>2022!B47</f>
        <v>115.09999999999999</v>
      </c>
      <c r="D59" s="567">
        <f>2022!DC47</f>
        <v>0</v>
      </c>
      <c r="E59" s="567">
        <f>2022!DD47</f>
        <v>0</v>
      </c>
      <c r="F59" s="567">
        <f>2022!DE47</f>
        <v>0</v>
      </c>
      <c r="G59" s="566">
        <f>2022!DF47</f>
        <v>0</v>
      </c>
      <c r="H59" s="566">
        <f>2022!DG47</f>
        <v>0</v>
      </c>
      <c r="I59" s="566">
        <f>2022!DH47</f>
        <v>0</v>
      </c>
      <c r="J59" s="531">
        <f t="shared" si="1452"/>
        <v>0</v>
      </c>
      <c r="K59" s="568">
        <f>2022!DL47</f>
        <v>0</v>
      </c>
      <c r="L59" s="568"/>
      <c r="M59" s="568"/>
      <c r="N59" s="568"/>
      <c r="O59" s="568">
        <f>2022!DN47</f>
        <v>0</v>
      </c>
    </row>
    <row r="60" ht="51.75" customHeight="1">
      <c r="A60" s="561">
        <v>37</v>
      </c>
      <c r="B60" s="582" t="s">
        <v>72</v>
      </c>
      <c r="C60" s="566">
        <f>2022!B48</f>
        <v>120.515</v>
      </c>
      <c r="D60" s="567">
        <f>2022!DC48</f>
        <v>0</v>
      </c>
      <c r="E60" s="567">
        <f>2022!DD48</f>
        <v>0</v>
      </c>
      <c r="F60" s="567">
        <f>2022!DE48</f>
        <v>0</v>
      </c>
      <c r="G60" s="566">
        <f>2022!DF48</f>
        <v>0</v>
      </c>
      <c r="H60" s="566">
        <f>2022!DG48</f>
        <v>0</v>
      </c>
      <c r="I60" s="566">
        <f>2022!DH48</f>
        <v>0</v>
      </c>
      <c r="J60" s="531">
        <f t="shared" si="1452"/>
        <v>0</v>
      </c>
      <c r="K60" s="568">
        <f>2022!DL48</f>
        <v>0</v>
      </c>
      <c r="L60" s="568"/>
      <c r="M60" s="568"/>
      <c r="N60" s="568"/>
      <c r="O60" s="568">
        <f>2022!DN48</f>
        <v>0</v>
      </c>
    </row>
    <row r="61" ht="45">
      <c r="A61" s="562">
        <v>38</v>
      </c>
      <c r="B61" s="582" t="s">
        <v>302</v>
      </c>
      <c r="C61" s="566">
        <f>2022!B49</f>
        <v>214.80000000000001</v>
      </c>
      <c r="D61" s="567">
        <f>2022!DC49</f>
        <v>0</v>
      </c>
      <c r="E61" s="567">
        <f>2022!DD49</f>
        <v>0</v>
      </c>
      <c r="F61" s="567">
        <f>2022!DE49</f>
        <v>0</v>
      </c>
      <c r="G61" s="566">
        <f>2022!DF49</f>
        <v>0</v>
      </c>
      <c r="H61" s="566">
        <f>2022!DG49</f>
        <v>0</v>
      </c>
      <c r="I61" s="566">
        <f>2022!DH49</f>
        <v>0</v>
      </c>
      <c r="J61" s="531">
        <f t="shared" si="1452"/>
        <v>0</v>
      </c>
      <c r="K61" s="568">
        <f>2022!DL49</f>
        <v>0</v>
      </c>
      <c r="L61" s="563"/>
      <c r="M61" s="563"/>
      <c r="N61" s="563"/>
      <c r="O61" s="568">
        <f>2022!DN49</f>
        <v>0</v>
      </c>
    </row>
    <row r="62" ht="15">
      <c r="A62" s="561"/>
      <c r="B62" s="122" t="s">
        <v>83</v>
      </c>
      <c r="C62" s="571"/>
      <c r="D62" s="570"/>
      <c r="E62" s="570"/>
      <c r="F62" s="570"/>
      <c r="G62" s="571"/>
      <c r="H62" s="571"/>
      <c r="I62" s="571"/>
      <c r="J62" s="531">
        <f t="shared" si="1452"/>
        <v>0</v>
      </c>
      <c r="K62" s="581"/>
      <c r="L62" s="568"/>
      <c r="M62" s="568"/>
      <c r="N62" s="568"/>
      <c r="O62" s="581"/>
    </row>
    <row r="63" ht="60">
      <c r="A63" s="561">
        <v>39</v>
      </c>
      <c r="B63" s="582" t="s">
        <v>303</v>
      </c>
      <c r="C63" s="587">
        <f>2022!B51</f>
        <v>299.10000000000002</v>
      </c>
      <c r="D63" s="567">
        <f>2022!DC51</f>
        <v>69.920646667480469</v>
      </c>
      <c r="E63" s="567">
        <f>2022!DD51</f>
        <v>222</v>
      </c>
      <c r="F63" s="567">
        <f>2022!DE51</f>
        <v>141</v>
      </c>
      <c r="G63" s="566">
        <f>2022!DF51</f>
        <v>0.23384831661364705</v>
      </c>
      <c r="H63" s="566">
        <f>2022!DG51</f>
        <v>0.74230861422349603</v>
      </c>
      <c r="I63" s="566">
        <f>2022!DH51</f>
        <v>0.4714142427281845</v>
      </c>
      <c r="J63" s="531">
        <f t="shared" si="1452"/>
        <v>9.9290780141843982</v>
      </c>
      <c r="K63" s="568">
        <f>2022!DL51</f>
        <v>14</v>
      </c>
      <c r="L63" s="568"/>
      <c r="M63" s="568"/>
      <c r="N63" s="568"/>
      <c r="O63" s="568">
        <f>2022!DN51</f>
        <v>0</v>
      </c>
    </row>
    <row r="64" ht="30">
      <c r="A64" s="561">
        <v>40</v>
      </c>
      <c r="B64" s="582" t="s">
        <v>87</v>
      </c>
      <c r="C64" s="566">
        <f>2022!B52</f>
        <v>1577</v>
      </c>
      <c r="D64" s="567">
        <f>2022!DC52</f>
        <v>201.28642272949219</v>
      </c>
      <c r="E64" s="567">
        <f>2022!DD52</f>
        <v>199</v>
      </c>
      <c r="F64" s="567">
        <f>2022!DE52</f>
        <v>86</v>
      </c>
      <c r="G64" s="566">
        <f>2022!DF52</f>
        <v>0.12764125282597769</v>
      </c>
      <c r="H64" s="566">
        <f>2022!DG52</f>
        <v>0.1261913693329694</v>
      </c>
      <c r="I64" s="566">
        <f>2022!DH52</f>
        <v>5.4533925174381735e-002</v>
      </c>
      <c r="J64" s="531">
        <f t="shared" si="1452"/>
        <v>13.953488372093023</v>
      </c>
      <c r="K64" s="568">
        <f>2022!DL52</f>
        <v>12</v>
      </c>
      <c r="L64" s="568"/>
      <c r="M64" s="568"/>
      <c r="N64" s="568"/>
      <c r="O64" s="568">
        <f>2022!DN52</f>
        <v>3</v>
      </c>
    </row>
    <row r="65" ht="63">
      <c r="A65" s="561">
        <v>41</v>
      </c>
      <c r="B65" s="582" t="s">
        <v>304</v>
      </c>
      <c r="C65" s="566">
        <f>2022!B53</f>
        <v>585.35000000000002</v>
      </c>
      <c r="D65" s="567">
        <f>2022!DC53</f>
        <v>126.01110076904297</v>
      </c>
      <c r="E65" s="567">
        <f>2022!DD53</f>
        <v>82</v>
      </c>
      <c r="F65" s="567">
        <f>2022!DE53</f>
        <v>81</v>
      </c>
      <c r="G65" s="566">
        <f>2022!DF53</f>
        <v>0.21358176046170671</v>
      </c>
      <c r="H65" s="566">
        <f>2022!DG53</f>
        <v>0.13932783338669011</v>
      </c>
      <c r="I65" s="566">
        <f>2022!DH53</f>
        <v>0.13837874775775177</v>
      </c>
      <c r="J65" s="531">
        <f t="shared" si="1452"/>
        <v>14.814814814814813</v>
      </c>
      <c r="K65" s="568">
        <f>2022!DL53</f>
        <v>12</v>
      </c>
      <c r="L65" s="568"/>
      <c r="M65" s="568"/>
      <c r="N65" s="568"/>
      <c r="O65" s="568">
        <f>2022!DN53</f>
        <v>0</v>
      </c>
    </row>
    <row r="66" ht="54" customHeight="1">
      <c r="A66" s="561">
        <v>42</v>
      </c>
      <c r="B66" s="572" t="s">
        <v>305</v>
      </c>
      <c r="C66" s="566">
        <f>2022!B54</f>
        <v>399</v>
      </c>
      <c r="D66" s="567">
        <f>2022!DC54</f>
        <v>209.85270690917969</v>
      </c>
      <c r="E66" s="567">
        <f>2022!DD54</f>
        <v>222</v>
      </c>
      <c r="F66" s="567">
        <f>2022!DE54</f>
        <v>253</v>
      </c>
      <c r="G66" s="566">
        <f>2022!DF54</f>
        <v>0.52598618008147657</v>
      </c>
      <c r="H66" s="566">
        <f>2022!DG54</f>
        <v>0.55643281279484857</v>
      </c>
      <c r="I66" s="566">
        <f>2022!DH54</f>
        <v>0.63408521303258147</v>
      </c>
      <c r="J66" s="531">
        <f t="shared" si="1452"/>
        <v>9.8814229249011856</v>
      </c>
      <c r="K66" s="568">
        <f>2022!DL54</f>
        <v>25</v>
      </c>
      <c r="L66" s="568"/>
      <c r="M66" s="568"/>
      <c r="N66" s="568"/>
      <c r="O66" s="568">
        <f>2022!DN54</f>
        <v>0</v>
      </c>
    </row>
    <row r="67" ht="31.5">
      <c r="A67" s="562">
        <v>43</v>
      </c>
      <c r="B67" s="580" t="s">
        <v>293</v>
      </c>
      <c r="C67" s="566">
        <f>2022!B55</f>
        <v>0</v>
      </c>
      <c r="D67" s="567">
        <f>2022!DC55</f>
        <v>0</v>
      </c>
      <c r="E67" s="567">
        <f>2022!DD55</f>
        <v>0</v>
      </c>
      <c r="F67" s="567">
        <f>2022!DE55</f>
        <v>0</v>
      </c>
      <c r="G67" s="566">
        <f>2022!DF55</f>
        <v>0</v>
      </c>
      <c r="H67" s="566">
        <f>2022!DG55</f>
        <v>0</v>
      </c>
      <c r="I67" s="566">
        <f>2022!DH55</f>
        <v>0</v>
      </c>
      <c r="J67" s="584">
        <v>0</v>
      </c>
      <c r="K67" s="568">
        <f>2022!DL55</f>
        <v>7</v>
      </c>
      <c r="L67" s="563"/>
      <c r="M67" s="563"/>
      <c r="N67" s="563"/>
      <c r="O67" s="568">
        <f>2022!DN55</f>
        <v>0</v>
      </c>
    </row>
    <row r="68" ht="31.5" customHeight="1">
      <c r="A68" s="561"/>
      <c r="B68" s="122" t="s">
        <v>88</v>
      </c>
      <c r="C68" s="571"/>
      <c r="D68" s="570"/>
      <c r="E68" s="570"/>
      <c r="F68" s="570"/>
      <c r="G68" s="571"/>
      <c r="H68" s="571"/>
      <c r="I68" s="571"/>
      <c r="J68" s="531"/>
      <c r="K68" s="581"/>
      <c r="L68" s="568"/>
      <c r="M68" s="568"/>
      <c r="N68" s="568"/>
      <c r="O68" s="581"/>
    </row>
    <row r="69" ht="31.5" customHeight="1">
      <c r="A69" s="561">
        <v>44</v>
      </c>
      <c r="B69" s="214" t="s">
        <v>413</v>
      </c>
      <c r="C69" s="566">
        <f>2022!B57</f>
        <v>1064.22</v>
      </c>
      <c r="D69" s="575">
        <f>2022!DC57</f>
        <v>3576.71728515625</v>
      </c>
      <c r="E69" s="575">
        <f>2022!DD57</f>
        <v>6683</v>
      </c>
      <c r="F69" s="567">
        <f>2022!DE57</f>
        <v>841</v>
      </c>
      <c r="G69" s="576">
        <f>2022!DF57</f>
        <v>0.55748579975064605</v>
      </c>
      <c r="H69" s="576">
        <f>2022!DG57</f>
        <v>0.82639820910215278</v>
      </c>
      <c r="I69" s="566">
        <f>2022!DH57</f>
        <v>0.79025013625002349</v>
      </c>
      <c r="J69" s="531">
        <f t="shared" si="1452"/>
        <v>6.8965517241379306</v>
      </c>
      <c r="K69" s="568">
        <f>2022!DL57</f>
        <v>58</v>
      </c>
      <c r="L69" s="568"/>
      <c r="M69" s="568"/>
      <c r="N69" s="568"/>
      <c r="O69" s="568">
        <f>2022!DN57</f>
        <v>26</v>
      </c>
    </row>
    <row r="70" ht="31.5" customHeight="1">
      <c r="A70" s="561">
        <v>45</v>
      </c>
      <c r="B70" s="214" t="s">
        <v>414</v>
      </c>
      <c r="C70" s="566">
        <f>2022!B58</f>
        <v>2277.5900000000001</v>
      </c>
      <c r="D70" s="585"/>
      <c r="E70" s="585"/>
      <c r="F70" s="567">
        <f>2022!DE58</f>
        <v>1862</v>
      </c>
      <c r="G70" s="586"/>
      <c r="H70" s="586"/>
      <c r="I70" s="566">
        <f>2022!DH58</f>
        <v>0.8175308110766204</v>
      </c>
      <c r="J70" s="531">
        <f t="shared" si="1452"/>
        <v>6.9817400644468313</v>
      </c>
      <c r="K70" s="568">
        <f>2022!DL58</f>
        <v>130</v>
      </c>
      <c r="L70" s="568"/>
      <c r="M70" s="568"/>
      <c r="N70" s="568"/>
      <c r="O70" s="568">
        <f>2022!DN58</f>
        <v>56</v>
      </c>
    </row>
    <row r="71" ht="31.5">
      <c r="A71" s="561">
        <v>46</v>
      </c>
      <c r="B71" s="154" t="s">
        <v>415</v>
      </c>
      <c r="C71" s="587">
        <f>2022!B59</f>
        <v>6270.6800000000003</v>
      </c>
      <c r="D71" s="577"/>
      <c r="E71" s="577"/>
      <c r="F71" s="567">
        <f>2022!DE59</f>
        <v>5281</v>
      </c>
      <c r="G71" s="578"/>
      <c r="H71" s="578"/>
      <c r="I71" s="566">
        <f>2022!DH59</f>
        <v>0.84217341659915668</v>
      </c>
      <c r="J71" s="531">
        <f t="shared" si="1452"/>
        <v>3.0107934103389509</v>
      </c>
      <c r="K71" s="568">
        <f>2022!DL59</f>
        <v>159</v>
      </c>
      <c r="L71" s="568"/>
      <c r="M71" s="568"/>
      <c r="N71" s="568"/>
      <c r="O71" s="568">
        <f>2022!DN59</f>
        <v>159</v>
      </c>
    </row>
    <row r="72" ht="47.25" customHeight="1">
      <c r="A72" s="561">
        <v>47</v>
      </c>
      <c r="B72" s="582" t="s">
        <v>89</v>
      </c>
      <c r="C72" s="566">
        <f>2022!B60</f>
        <v>644</v>
      </c>
      <c r="D72" s="567">
        <f>2022!DC60</f>
        <v>284.74249267578125</v>
      </c>
      <c r="E72" s="567">
        <f>2022!DD60</f>
        <v>530</v>
      </c>
      <c r="F72" s="567">
        <f>2022!DE60</f>
        <v>594</v>
      </c>
      <c r="G72" s="566">
        <f>2022!DF60</f>
        <v>0.44214672775742431</v>
      </c>
      <c r="H72" s="566">
        <f>2022!DG60</f>
        <v>0.82298136645962738</v>
      </c>
      <c r="I72" s="566">
        <f>2022!DH60</f>
        <v>0.92236024844720499</v>
      </c>
      <c r="J72" s="531">
        <f t="shared" si="1452"/>
        <v>1.1784511784511784</v>
      </c>
      <c r="K72" s="568">
        <f>2022!DL60</f>
        <v>7</v>
      </c>
      <c r="L72" s="568"/>
      <c r="M72" s="568"/>
      <c r="N72" s="568"/>
      <c r="O72" s="568">
        <f>2022!DN60</f>
        <v>0</v>
      </c>
    </row>
    <row r="73" ht="47.25" customHeight="1">
      <c r="A73" s="561">
        <v>48</v>
      </c>
      <c r="B73" s="152" t="s">
        <v>416</v>
      </c>
      <c r="C73" s="566">
        <f>2022!B61</f>
        <v>21.48</v>
      </c>
      <c r="D73" s="575">
        <f>2022!DC61</f>
        <v>797.96954345703125</v>
      </c>
      <c r="E73" s="575">
        <f>2022!DD61</f>
        <v>765</v>
      </c>
      <c r="F73" s="567">
        <f>2022!DE61</f>
        <v>19</v>
      </c>
      <c r="G73" s="576">
        <f>2022!DF61</f>
        <v>0.53902291968203997</v>
      </c>
      <c r="H73" s="576">
        <f>2022!DG61</f>
        <v>0.51675222060522763</v>
      </c>
      <c r="I73" s="566">
        <f>2022!DH61</f>
        <v>0.88454376163873372</v>
      </c>
      <c r="J73" s="531">
        <f t="shared" si="1452"/>
        <v>0</v>
      </c>
      <c r="K73" s="568">
        <f>2022!DL61</f>
        <v>0</v>
      </c>
      <c r="L73" s="568"/>
      <c r="M73" s="568"/>
      <c r="N73" s="568"/>
      <c r="O73" s="568">
        <f>2022!DN61</f>
        <v>0</v>
      </c>
    </row>
    <row r="74" ht="47.25" customHeight="1">
      <c r="A74" s="561">
        <v>49</v>
      </c>
      <c r="B74" s="152" t="s">
        <v>417</v>
      </c>
      <c r="C74" s="566">
        <f>2022!B62</f>
        <v>75.909999999999997</v>
      </c>
      <c r="D74" s="585"/>
      <c r="E74" s="585"/>
      <c r="F74" s="567">
        <f>2022!DE62</f>
        <v>56</v>
      </c>
      <c r="G74" s="586"/>
      <c r="H74" s="586"/>
      <c r="I74" s="566">
        <f>2022!DH62</f>
        <v>0.7377157159794494</v>
      </c>
      <c r="J74" s="531">
        <f t="shared" si="1452"/>
        <v>7.1428571428571423</v>
      </c>
      <c r="K74" s="568">
        <f>2022!DL62</f>
        <v>4</v>
      </c>
      <c r="L74" s="568"/>
      <c r="M74" s="568"/>
      <c r="N74" s="568"/>
      <c r="O74" s="568">
        <f>2022!DN62</f>
        <v>0</v>
      </c>
    </row>
    <row r="75" ht="47.25" customHeight="1">
      <c r="A75" s="561">
        <v>50</v>
      </c>
      <c r="B75" s="152" t="s">
        <v>418</v>
      </c>
      <c r="C75" s="566">
        <f>2022!B63</f>
        <v>40.039999999999999</v>
      </c>
      <c r="D75" s="585"/>
      <c r="E75" s="585"/>
      <c r="F75" s="567">
        <f>2022!DE63</f>
        <v>38</v>
      </c>
      <c r="G75" s="586"/>
      <c r="H75" s="586"/>
      <c r="I75" s="566">
        <f>2022!DH63</f>
        <v>0.94905094905094911</v>
      </c>
      <c r="J75" s="531">
        <f t="shared" si="1452"/>
        <v>5.2631578947368416</v>
      </c>
      <c r="K75" s="568">
        <f>2022!DL63</f>
        <v>2</v>
      </c>
      <c r="L75" s="568"/>
      <c r="M75" s="568"/>
      <c r="N75" s="568"/>
      <c r="O75" s="568">
        <f>2022!DN63</f>
        <v>0</v>
      </c>
    </row>
    <row r="76" ht="47.25" customHeight="1">
      <c r="A76" s="561">
        <v>51</v>
      </c>
      <c r="B76" s="152" t="s">
        <v>419</v>
      </c>
      <c r="C76" s="566">
        <f>2022!B64</f>
        <v>15.119999999999999</v>
      </c>
      <c r="D76" s="585"/>
      <c r="E76" s="585"/>
      <c r="F76" s="567">
        <f>2022!DE64</f>
        <v>12</v>
      </c>
      <c r="G76" s="586"/>
      <c r="H76" s="586"/>
      <c r="I76" s="566">
        <f>2022!DH64</f>
        <v>0.79365079365079372</v>
      </c>
      <c r="J76" s="531">
        <f t="shared" si="1452"/>
        <v>0</v>
      </c>
      <c r="K76" s="568">
        <f>2022!DL64</f>
        <v>0</v>
      </c>
      <c r="L76" s="568"/>
      <c r="M76" s="568"/>
      <c r="N76" s="568"/>
      <c r="O76" s="568">
        <f>2022!DN64</f>
        <v>0</v>
      </c>
    </row>
    <row r="77" ht="47.25" customHeight="1">
      <c r="A77" s="561">
        <v>52</v>
      </c>
      <c r="B77" s="152" t="s">
        <v>420</v>
      </c>
      <c r="C77" s="566">
        <f>2022!B65</f>
        <v>38.659999999999997</v>
      </c>
      <c r="D77" s="585"/>
      <c r="E77" s="585"/>
      <c r="F77" s="567">
        <f>2022!DE65</f>
        <v>24</v>
      </c>
      <c r="G77" s="586"/>
      <c r="H77" s="586"/>
      <c r="I77" s="566">
        <f>2022!DH65</f>
        <v>0.62079668908432495</v>
      </c>
      <c r="J77" s="531">
        <f t="shared" si="1452"/>
        <v>0</v>
      </c>
      <c r="K77" s="568">
        <f>2022!DL65</f>
        <v>0</v>
      </c>
      <c r="L77" s="568"/>
      <c r="M77" s="568"/>
      <c r="N77" s="568"/>
      <c r="O77" s="568">
        <f>2022!DN65</f>
        <v>0</v>
      </c>
    </row>
    <row r="78" ht="47.25" customHeight="1">
      <c r="A78" s="561">
        <v>53</v>
      </c>
      <c r="B78" s="152" t="s">
        <v>421</v>
      </c>
      <c r="C78" s="566">
        <f>2022!B66</f>
        <v>19.219999999999999</v>
      </c>
      <c r="D78" s="585"/>
      <c r="E78" s="585"/>
      <c r="F78" s="567">
        <f>2022!DE66</f>
        <v>12</v>
      </c>
      <c r="G78" s="586"/>
      <c r="H78" s="586"/>
      <c r="I78" s="566">
        <f>2022!DH66</f>
        <v>0.62434963579604585</v>
      </c>
      <c r="J78" s="531">
        <f t="shared" si="1452"/>
        <v>0</v>
      </c>
      <c r="K78" s="568">
        <f>2022!DL66</f>
        <v>0</v>
      </c>
      <c r="L78" s="568"/>
      <c r="M78" s="568"/>
      <c r="N78" s="568"/>
      <c r="O78" s="568">
        <f>2022!DN66</f>
        <v>0</v>
      </c>
    </row>
    <row r="79" ht="65.25" customHeight="1">
      <c r="A79" s="561">
        <v>54</v>
      </c>
      <c r="B79" s="152" t="s">
        <v>422</v>
      </c>
      <c r="C79" s="566">
        <f>2022!B67</f>
        <v>64.239999999999995</v>
      </c>
      <c r="D79" s="585"/>
      <c r="E79" s="585"/>
      <c r="F79" s="567">
        <f>2022!DE67</f>
        <v>44</v>
      </c>
      <c r="G79" s="586"/>
      <c r="H79" s="586"/>
      <c r="I79" s="566">
        <f>2022!DH67</f>
        <v>0.68493150684931514</v>
      </c>
      <c r="J79" s="531">
        <f t="shared" si="1452"/>
        <v>6.8181818181818175</v>
      </c>
      <c r="K79" s="568">
        <f>2022!DL67</f>
        <v>3</v>
      </c>
      <c r="L79" s="568"/>
      <c r="M79" s="568"/>
      <c r="N79" s="568"/>
      <c r="O79" s="568">
        <f>2022!DN67</f>
        <v>0</v>
      </c>
    </row>
    <row r="80" ht="47.25" customHeight="1">
      <c r="A80" s="561">
        <v>55</v>
      </c>
      <c r="B80" s="152" t="s">
        <v>423</v>
      </c>
      <c r="C80" s="566">
        <f>2022!B68</f>
        <v>100.11</v>
      </c>
      <c r="D80" s="585"/>
      <c r="E80" s="585"/>
      <c r="F80" s="567">
        <f>2022!DE68</f>
        <v>50</v>
      </c>
      <c r="G80" s="586"/>
      <c r="H80" s="586"/>
      <c r="I80" s="566">
        <f>2022!DH68</f>
        <v>0.49945060433523125</v>
      </c>
      <c r="J80" s="531">
        <f t="shared" si="1452"/>
        <v>6</v>
      </c>
      <c r="K80" s="568">
        <f>2022!DL68</f>
        <v>3</v>
      </c>
      <c r="L80" s="568"/>
      <c r="M80" s="568"/>
      <c r="N80" s="568"/>
      <c r="O80" s="568">
        <f>2022!DN68</f>
        <v>0</v>
      </c>
    </row>
    <row r="81" ht="52.5" customHeight="1">
      <c r="A81" s="561">
        <v>56</v>
      </c>
      <c r="B81" s="152" t="s">
        <v>424</v>
      </c>
      <c r="C81" s="566">
        <f>2022!B69</f>
        <v>100.23</v>
      </c>
      <c r="D81" s="585"/>
      <c r="E81" s="585"/>
      <c r="F81" s="567">
        <f>2022!DE69</f>
        <v>68</v>
      </c>
      <c r="G81" s="586"/>
      <c r="H81" s="586"/>
      <c r="I81" s="566">
        <f>2022!DH69</f>
        <v>0.67843958894542544</v>
      </c>
      <c r="J81" s="531">
        <f t="shared" ref="J81:J101" si="1453">IF(K81&gt;0,K81/F81*100,0)</f>
        <v>4.4117647058823533</v>
      </c>
      <c r="K81" s="568">
        <f>2022!DL69</f>
        <v>3</v>
      </c>
      <c r="L81" s="568"/>
      <c r="M81" s="568"/>
      <c r="N81" s="568"/>
      <c r="O81" s="568">
        <f>2022!DN69</f>
        <v>0</v>
      </c>
    </row>
    <row r="82" ht="64.5" customHeight="1">
      <c r="A82" s="561">
        <v>57</v>
      </c>
      <c r="B82" s="152" t="s">
        <v>425</v>
      </c>
      <c r="C82" s="566">
        <f>2022!B70</f>
        <v>285.87</v>
      </c>
      <c r="D82" s="585"/>
      <c r="E82" s="585"/>
      <c r="F82" s="567">
        <f>2022!DE70</f>
        <v>182</v>
      </c>
      <c r="G82" s="586"/>
      <c r="H82" s="586"/>
      <c r="I82" s="566">
        <f>2022!DH70</f>
        <v>0.63665302410186453</v>
      </c>
      <c r="J82" s="531">
        <f t="shared" si="1453"/>
        <v>1.6483516483516485</v>
      </c>
      <c r="K82" s="568">
        <f>2022!DL70</f>
        <v>3</v>
      </c>
      <c r="L82" s="568"/>
      <c r="M82" s="568"/>
      <c r="N82" s="568"/>
      <c r="O82" s="568">
        <f>2022!DN70</f>
        <v>0</v>
      </c>
    </row>
    <row r="83" ht="66" customHeight="1">
      <c r="A83" s="561">
        <v>58</v>
      </c>
      <c r="B83" s="152" t="s">
        <v>426</v>
      </c>
      <c r="C83" s="566">
        <f>2022!B71</f>
        <v>75.650000000000006</v>
      </c>
      <c r="D83" s="585"/>
      <c r="E83" s="585"/>
      <c r="F83" s="567">
        <f>2022!DE71</f>
        <v>49</v>
      </c>
      <c r="G83" s="586"/>
      <c r="H83" s="586"/>
      <c r="I83" s="566">
        <f>2022!DH71</f>
        <v>0.64771976206212822</v>
      </c>
      <c r="J83" s="531">
        <f t="shared" si="1453"/>
        <v>6.1224489795918364</v>
      </c>
      <c r="K83" s="568">
        <f>2022!DL71</f>
        <v>3</v>
      </c>
      <c r="L83" s="568"/>
      <c r="M83" s="568"/>
      <c r="N83" s="568"/>
      <c r="O83" s="568">
        <f>2022!DN71</f>
        <v>0</v>
      </c>
    </row>
    <row r="84" ht="47.25" customHeight="1">
      <c r="A84" s="561">
        <v>59</v>
      </c>
      <c r="B84" s="152" t="s">
        <v>427</v>
      </c>
      <c r="C84" s="566">
        <f>2022!B72</f>
        <v>35.140000000000001</v>
      </c>
      <c r="D84" s="585"/>
      <c r="E84" s="585"/>
      <c r="F84" s="567">
        <f>2022!DE72</f>
        <v>23</v>
      </c>
      <c r="G84" s="586"/>
      <c r="H84" s="586"/>
      <c r="I84" s="566">
        <f>2022!DH72</f>
        <v>0.65452475811041544</v>
      </c>
      <c r="J84" s="531">
        <f t="shared" si="1453"/>
        <v>0</v>
      </c>
      <c r="K84" s="568">
        <f>2022!DL72</f>
        <v>0</v>
      </c>
      <c r="L84" s="568"/>
      <c r="M84" s="568"/>
      <c r="N84" s="568"/>
      <c r="O84" s="568">
        <f>2022!DN72</f>
        <v>0</v>
      </c>
    </row>
    <row r="85" ht="47.25" customHeight="1">
      <c r="A85" s="561">
        <v>60</v>
      </c>
      <c r="B85" s="152" t="s">
        <v>428</v>
      </c>
      <c r="C85" s="566">
        <f>2022!B73</f>
        <v>9.9299999999999997</v>
      </c>
      <c r="D85" s="585"/>
      <c r="E85" s="585"/>
      <c r="F85" s="567">
        <f>2022!DE73</f>
        <v>7</v>
      </c>
      <c r="G85" s="586"/>
      <c r="H85" s="586"/>
      <c r="I85" s="566">
        <f>2022!DH73</f>
        <v>0.70493454179254789</v>
      </c>
      <c r="J85" s="531">
        <f t="shared" si="1453"/>
        <v>0</v>
      </c>
      <c r="K85" s="568">
        <f>2022!DL73</f>
        <v>0</v>
      </c>
      <c r="L85" s="568"/>
      <c r="M85" s="568"/>
      <c r="N85" s="568"/>
      <c r="O85" s="568">
        <f>2022!DN73</f>
        <v>0</v>
      </c>
    </row>
    <row r="86" ht="61.5" customHeight="1">
      <c r="A86" s="561">
        <v>61</v>
      </c>
      <c r="B86" s="152" t="s">
        <v>429</v>
      </c>
      <c r="C86" s="566">
        <f>2022!B74</f>
        <v>891.48000000000002</v>
      </c>
      <c r="D86" s="577"/>
      <c r="E86" s="577"/>
      <c r="F86" s="567">
        <f>2022!DE74</f>
        <v>577</v>
      </c>
      <c r="G86" s="578"/>
      <c r="H86" s="578"/>
      <c r="I86" s="566">
        <f>2022!DH74</f>
        <v>0.64723830035446672</v>
      </c>
      <c r="J86" s="531">
        <f t="shared" si="1453"/>
        <v>8.3188908145580598</v>
      </c>
      <c r="K86" s="568">
        <f>2022!DL74</f>
        <v>48</v>
      </c>
      <c r="L86" s="568"/>
      <c r="M86" s="568"/>
      <c r="N86" s="568"/>
      <c r="O86" s="568">
        <f>2022!DN74</f>
        <v>0</v>
      </c>
    </row>
    <row r="87" ht="64.5" customHeight="1">
      <c r="A87" s="561">
        <v>62</v>
      </c>
      <c r="B87" s="582" t="s">
        <v>90</v>
      </c>
      <c r="C87" s="587">
        <f>2022!B75</f>
        <v>1406</v>
      </c>
      <c r="D87" s="567">
        <f>2022!DC75</f>
        <v>528.79248046875</v>
      </c>
      <c r="E87" s="567">
        <f>2022!DD75</f>
        <v>201</v>
      </c>
      <c r="F87" s="567">
        <f>2022!DE75</f>
        <v>226</v>
      </c>
      <c r="G87" s="566">
        <f>2022!DF75</f>
        <v>0.37609707003467285</v>
      </c>
      <c r="H87" s="566">
        <f>2022!DG75</f>
        <v>0.14295874822190613</v>
      </c>
      <c r="I87" s="566">
        <f>2022!DH75</f>
        <v>0.16073968705547653</v>
      </c>
      <c r="J87" s="531">
        <f t="shared" si="1453"/>
        <v>14.601769911504425</v>
      </c>
      <c r="K87" s="568">
        <f>2022!DL75</f>
        <v>33</v>
      </c>
      <c r="L87" s="568"/>
      <c r="M87" s="568"/>
      <c r="N87" s="568"/>
      <c r="O87" s="568">
        <f>2022!DN75</f>
        <v>0</v>
      </c>
    </row>
    <row r="88" ht="45.75" customHeight="1">
      <c r="A88" s="561">
        <v>63</v>
      </c>
      <c r="B88" s="588" t="s">
        <v>293</v>
      </c>
      <c r="C88" s="587">
        <f>2022!B76</f>
        <v>0</v>
      </c>
      <c r="D88" s="567">
        <f>2022!DC76</f>
        <v>0</v>
      </c>
      <c r="E88" s="567">
        <f>2022!DD76</f>
        <v>0</v>
      </c>
      <c r="F88" s="567">
        <f>2022!DE76</f>
        <v>0</v>
      </c>
      <c r="G88" s="566">
        <f>2022!DF76</f>
        <v>0</v>
      </c>
      <c r="H88" s="566">
        <f>2022!DG76</f>
        <v>0</v>
      </c>
      <c r="I88" s="566">
        <f>2022!DH76</f>
        <v>0</v>
      </c>
      <c r="J88" s="531">
        <v>0</v>
      </c>
      <c r="K88" s="568">
        <f>2022!DL76</f>
        <v>68</v>
      </c>
      <c r="L88" s="568"/>
      <c r="M88" s="568"/>
      <c r="N88" s="568"/>
      <c r="O88" s="568">
        <f>2022!DN76</f>
        <v>0</v>
      </c>
    </row>
    <row r="89" ht="45.75" customHeight="1">
      <c r="A89" s="561">
        <v>64</v>
      </c>
      <c r="B89" s="588" t="s">
        <v>293</v>
      </c>
      <c r="C89" s="587">
        <f>2022!B77</f>
        <v>0</v>
      </c>
      <c r="D89" s="567">
        <f>2022!DC77</f>
        <v>0</v>
      </c>
      <c r="E89" s="567">
        <f>2022!DD77</f>
        <v>0</v>
      </c>
      <c r="F89" s="567">
        <f>2022!DE77</f>
        <v>0</v>
      </c>
      <c r="G89" s="566">
        <f>2022!DF77</f>
        <v>0</v>
      </c>
      <c r="H89" s="566">
        <f>2022!DG77</f>
        <v>0</v>
      </c>
      <c r="I89" s="566">
        <f>2022!DH77</f>
        <v>0</v>
      </c>
      <c r="J89" s="531">
        <v>0</v>
      </c>
      <c r="K89" s="568">
        <f>2022!DL77</f>
        <v>149</v>
      </c>
      <c r="L89" s="568"/>
      <c r="M89" s="568"/>
      <c r="N89" s="568"/>
      <c r="O89" s="568">
        <f>2022!DN77</f>
        <v>0</v>
      </c>
    </row>
    <row r="90" ht="31.5">
      <c r="A90" s="561">
        <v>65</v>
      </c>
      <c r="B90" s="588" t="s">
        <v>293</v>
      </c>
      <c r="C90" s="587">
        <f>2022!B78</f>
        <v>0</v>
      </c>
      <c r="D90" s="567">
        <f>2022!DC78</f>
        <v>0</v>
      </c>
      <c r="E90" s="567">
        <f>2022!DD78</f>
        <v>0</v>
      </c>
      <c r="F90" s="567">
        <f>2022!DE78</f>
        <v>0</v>
      </c>
      <c r="G90" s="566">
        <f>2022!DF78</f>
        <v>0</v>
      </c>
      <c r="H90" s="566">
        <f>2022!DG78</f>
        <v>0</v>
      </c>
      <c r="I90" s="566">
        <f>2022!DH78</f>
        <v>0</v>
      </c>
      <c r="J90" s="531">
        <v>0</v>
      </c>
      <c r="K90" s="568">
        <f>2022!DL78</f>
        <v>633</v>
      </c>
      <c r="L90" s="568"/>
      <c r="M90" s="568"/>
      <c r="N90" s="568"/>
      <c r="O90" s="568">
        <f>2022!DN78</f>
        <v>0</v>
      </c>
    </row>
    <row r="91" ht="15.75">
      <c r="A91" s="561"/>
      <c r="B91" s="122" t="s">
        <v>108</v>
      </c>
      <c r="C91" s="571"/>
      <c r="D91" s="570"/>
      <c r="E91" s="570"/>
      <c r="F91" s="570"/>
      <c r="G91" s="571"/>
      <c r="H91" s="571"/>
      <c r="I91" s="571"/>
      <c r="J91" s="531"/>
      <c r="K91" s="581"/>
      <c r="L91" s="568"/>
      <c r="M91" s="568"/>
      <c r="N91" s="568"/>
      <c r="O91" s="581"/>
    </row>
    <row r="92" ht="31.5">
      <c r="A92" s="562">
        <v>66</v>
      </c>
      <c r="B92" s="582" t="s">
        <v>118</v>
      </c>
      <c r="C92" s="587">
        <f>2022!B80</f>
        <v>1007.1</v>
      </c>
      <c r="D92" s="567">
        <f>2022!DC80</f>
        <v>890.4029541015625</v>
      </c>
      <c r="E92" s="567">
        <f>2022!DD80</f>
        <v>1242</v>
      </c>
      <c r="F92" s="567">
        <f>2022!DE80</f>
        <v>1238</v>
      </c>
      <c r="G92" s="566">
        <f>2022!DF80</f>
        <v>0.79947821475924674</v>
      </c>
      <c r="H92" s="566">
        <f>2022!DG80</f>
        <v>1.1542815095462124</v>
      </c>
      <c r="I92" s="566">
        <f>2022!DH80</f>
        <v>1.2292721676099692</v>
      </c>
      <c r="J92" s="531">
        <f t="shared" si="1453"/>
        <v>10.904684975767367</v>
      </c>
      <c r="K92" s="568">
        <f>2022!DL80</f>
        <v>135</v>
      </c>
      <c r="L92" s="579"/>
      <c r="M92" s="579"/>
      <c r="N92" s="579"/>
      <c r="O92" s="568">
        <f>2022!DN80</f>
        <v>37</v>
      </c>
    </row>
    <row r="93" ht="45" customHeight="1">
      <c r="A93" s="561">
        <v>67</v>
      </c>
      <c r="B93" s="582" t="s">
        <v>308</v>
      </c>
      <c r="C93" s="566">
        <f>2022!B81</f>
        <v>559.5</v>
      </c>
      <c r="D93" s="567">
        <f>2022!DC81</f>
        <v>0</v>
      </c>
      <c r="E93" s="567">
        <f>2022!DD81</f>
        <v>0</v>
      </c>
      <c r="F93" s="567">
        <f>2022!DE81</f>
        <v>0</v>
      </c>
      <c r="G93" s="566">
        <f>2022!DF81</f>
        <v>0</v>
      </c>
      <c r="H93" s="566">
        <f>2022!DG81</f>
        <v>0</v>
      </c>
      <c r="I93" s="566">
        <f>2022!DH81</f>
        <v>0</v>
      </c>
      <c r="J93" s="531">
        <f t="shared" si="1453"/>
        <v>0</v>
      </c>
      <c r="K93" s="568">
        <f>2022!DL81</f>
        <v>0</v>
      </c>
      <c r="L93" s="568"/>
      <c r="M93" s="568"/>
      <c r="N93" s="568"/>
      <c r="O93" s="568">
        <f>2022!DN81</f>
        <v>0</v>
      </c>
    </row>
    <row r="94" ht="65.25" customHeight="1">
      <c r="A94" s="561">
        <v>68</v>
      </c>
      <c r="B94" s="582" t="s">
        <v>117</v>
      </c>
      <c r="C94" s="566">
        <f>2022!B82</f>
        <v>26.699999999999999</v>
      </c>
      <c r="D94" s="567">
        <f>2022!DC82</f>
        <v>56.816017150878906</v>
      </c>
      <c r="E94" s="567">
        <f>2022!DD82</f>
        <v>48</v>
      </c>
      <c r="F94" s="567">
        <f>2022!DE82</f>
        <v>79</v>
      </c>
      <c r="G94" s="566">
        <f>2022!DF82</f>
        <v>2.1279406564565178</v>
      </c>
      <c r="H94" s="566">
        <f>2022!DG82</f>
        <v>1.7977527576188574</v>
      </c>
      <c r="I94" s="566">
        <f>2022!DH82</f>
        <v>2.9588014981273409</v>
      </c>
      <c r="J94" s="531">
        <f t="shared" si="1453"/>
        <v>8.8607594936708853</v>
      </c>
      <c r="K94" s="568">
        <f>2022!DL82</f>
        <v>7</v>
      </c>
      <c r="L94" s="568"/>
      <c r="M94" s="568"/>
      <c r="N94" s="568"/>
      <c r="O94" s="568">
        <f>2022!DN82</f>
        <v>0</v>
      </c>
    </row>
    <row r="95" ht="47.25">
      <c r="A95" s="561">
        <v>69</v>
      </c>
      <c r="B95" s="582" t="s">
        <v>116</v>
      </c>
      <c r="C95" s="566">
        <f>2022!B83</f>
        <v>41.696399999999997</v>
      </c>
      <c r="D95" s="567">
        <f>2022!DC83</f>
        <v>0</v>
      </c>
      <c r="E95" s="567">
        <f>2022!DD83</f>
        <v>0</v>
      </c>
      <c r="F95" s="567">
        <f>2022!DE83</f>
        <v>0</v>
      </c>
      <c r="G95" s="566">
        <f>2022!DF83</f>
        <v>0</v>
      </c>
      <c r="H95" s="566">
        <f>2022!DG83</f>
        <v>0</v>
      </c>
      <c r="I95" s="566">
        <f>2022!DH83</f>
        <v>0</v>
      </c>
      <c r="J95" s="531">
        <f t="shared" si="1453"/>
        <v>0</v>
      </c>
      <c r="K95" s="568">
        <f>2022!DL83</f>
        <v>0</v>
      </c>
      <c r="L95" s="568"/>
      <c r="M95" s="568"/>
      <c r="N95" s="568"/>
      <c r="O95" s="568">
        <f>2022!DN83</f>
        <v>0</v>
      </c>
    </row>
    <row r="96" ht="47.25">
      <c r="A96" s="561">
        <v>70</v>
      </c>
      <c r="B96" s="582" t="s">
        <v>111</v>
      </c>
      <c r="C96" s="566">
        <f>2022!B84</f>
        <v>114.90000000000001</v>
      </c>
      <c r="D96" s="567">
        <f>2022!DC84</f>
        <v>29.197319030761719</v>
      </c>
      <c r="E96" s="567">
        <f>2022!DD84</f>
        <v>38</v>
      </c>
      <c r="F96" s="567">
        <f>2022!DE84</f>
        <v>65</v>
      </c>
      <c r="G96" s="566">
        <f>2022!DF84</f>
        <v>0.24612087757525836</v>
      </c>
      <c r="H96" s="566">
        <f>2022!DG84</f>
        <v>0.32020224534037967</v>
      </c>
      <c r="I96" s="566">
        <f>2022!DH84</f>
        <v>0.56570931244560485</v>
      </c>
      <c r="J96" s="531">
        <f t="shared" si="1453"/>
        <v>0</v>
      </c>
      <c r="K96" s="568">
        <f>2022!DL84</f>
        <v>0</v>
      </c>
      <c r="L96" s="568"/>
      <c r="M96" s="568"/>
      <c r="N96" s="568"/>
      <c r="O96" s="568">
        <f>2022!DN84</f>
        <v>0</v>
      </c>
    </row>
    <row r="97" ht="49.5" customHeight="1">
      <c r="A97" s="561">
        <v>71</v>
      </c>
      <c r="B97" s="582" t="s">
        <v>309</v>
      </c>
      <c r="C97" s="566">
        <f>2022!B85</f>
        <v>78.599999999999994</v>
      </c>
      <c r="D97" s="567">
        <f>2022!DC85</f>
        <v>0</v>
      </c>
      <c r="E97" s="567">
        <f>2022!DD85</f>
        <v>8</v>
      </c>
      <c r="F97" s="567">
        <f>2022!DE85</f>
        <v>18</v>
      </c>
      <c r="G97" s="566">
        <f>2022!DF85</f>
        <v>0</v>
      </c>
      <c r="H97" s="566">
        <f>2022!DG85</f>
        <v>9.5023159140157562e-002</v>
      </c>
      <c r="I97" s="566">
        <f>2022!DH85</f>
        <v>0.22900763358778628</v>
      </c>
      <c r="J97" s="531">
        <f t="shared" si="1453"/>
        <v>0</v>
      </c>
      <c r="K97" s="568">
        <f>2022!DL85</f>
        <v>0</v>
      </c>
      <c r="L97" s="568"/>
      <c r="M97" s="568"/>
      <c r="N97" s="568"/>
      <c r="O97" s="568">
        <f>2022!DN85</f>
        <v>0</v>
      </c>
    </row>
    <row r="98" ht="45" customHeight="1">
      <c r="A98" s="561">
        <v>72</v>
      </c>
      <c r="B98" s="582" t="s">
        <v>310</v>
      </c>
      <c r="C98" s="566">
        <f>2022!B86</f>
        <v>167.19999999999999</v>
      </c>
      <c r="D98" s="567">
        <f>2022!DC86</f>
        <v>437.27767944335938</v>
      </c>
      <c r="E98" s="567">
        <f>2022!DD86</f>
        <v>440</v>
      </c>
      <c r="F98" s="567">
        <f>2022!DE86</f>
        <v>424</v>
      </c>
      <c r="G98" s="566">
        <f>2022!DF86</f>
        <v>2.3645579233326059</v>
      </c>
      <c r="H98" s="566">
        <f>2022!DG86</f>
        <v>2.3792787402063373</v>
      </c>
      <c r="I98" s="566">
        <f>2022!DH86</f>
        <v>2.535885167464115</v>
      </c>
      <c r="J98" s="531">
        <f t="shared" si="1453"/>
        <v>14.858490566037736</v>
      </c>
      <c r="K98" s="568">
        <f>2022!DL86</f>
        <v>63</v>
      </c>
      <c r="L98" s="568"/>
      <c r="M98" s="568"/>
      <c r="N98" s="568"/>
      <c r="O98" s="568">
        <f>2022!DN86</f>
        <v>0</v>
      </c>
    </row>
    <row r="99" ht="31.5">
      <c r="A99" s="561">
        <v>73</v>
      </c>
      <c r="B99" s="582" t="s">
        <v>115</v>
      </c>
      <c r="C99" s="566">
        <f>2022!B87</f>
        <v>40.045999999999999</v>
      </c>
      <c r="D99" s="567">
        <f>2022!DC87</f>
        <v>0</v>
      </c>
      <c r="E99" s="567">
        <f>2022!DD87</f>
        <v>0</v>
      </c>
      <c r="F99" s="567">
        <f>2022!DE87</f>
        <v>0</v>
      </c>
      <c r="G99" s="566">
        <f>2022!DF87</f>
        <v>0</v>
      </c>
      <c r="H99" s="566">
        <f>2022!DG87</f>
        <v>0</v>
      </c>
      <c r="I99" s="566">
        <f>2022!DH87</f>
        <v>0</v>
      </c>
      <c r="J99" s="531">
        <f t="shared" si="1453"/>
        <v>0</v>
      </c>
      <c r="K99" s="568">
        <f>2022!DL87</f>
        <v>0</v>
      </c>
      <c r="L99" s="568"/>
      <c r="M99" s="568"/>
      <c r="N99" s="568"/>
      <c r="O99" s="568">
        <f>2022!DN87</f>
        <v>0</v>
      </c>
    </row>
    <row r="100" ht="36" customHeight="1">
      <c r="A100" s="561">
        <v>74</v>
      </c>
      <c r="B100" s="582" t="s">
        <v>110</v>
      </c>
      <c r="C100" s="566">
        <f>2022!B88</f>
        <v>83.5</v>
      </c>
      <c r="D100" s="567">
        <f>2022!DC88</f>
        <v>0</v>
      </c>
      <c r="E100" s="567">
        <f>2022!DD88</f>
        <v>0</v>
      </c>
      <c r="F100" s="567">
        <f>2022!DE88</f>
        <v>0</v>
      </c>
      <c r="G100" s="566">
        <f>2022!DF88</f>
        <v>0</v>
      </c>
      <c r="H100" s="566">
        <f>2022!DG88</f>
        <v>0</v>
      </c>
      <c r="I100" s="566">
        <f>2022!DH88</f>
        <v>0</v>
      </c>
      <c r="J100" s="531">
        <f t="shared" si="1453"/>
        <v>0</v>
      </c>
      <c r="K100" s="568">
        <f>2022!DL88</f>
        <v>0</v>
      </c>
      <c r="L100" s="568"/>
      <c r="M100" s="568"/>
      <c r="N100" s="568"/>
      <c r="O100" s="568">
        <f>2022!DN88</f>
        <v>0</v>
      </c>
    </row>
    <row r="101" ht="33" customHeight="1">
      <c r="A101" s="561">
        <v>75</v>
      </c>
      <c r="B101" s="582" t="s">
        <v>114</v>
      </c>
      <c r="C101" s="566">
        <f>2022!B89</f>
        <v>37.700000000000003</v>
      </c>
      <c r="D101" s="567">
        <f>2022!DC89</f>
        <v>0</v>
      </c>
      <c r="E101" s="567">
        <f>2022!DD89</f>
        <v>0</v>
      </c>
      <c r="F101" s="567">
        <f>2022!DE89</f>
        <v>0</v>
      </c>
      <c r="G101" s="566">
        <f>2022!DF89</f>
        <v>0</v>
      </c>
      <c r="H101" s="566">
        <f>2022!DG89</f>
        <v>0</v>
      </c>
      <c r="I101" s="566">
        <f>2022!DH89</f>
        <v>0</v>
      </c>
      <c r="J101" s="531">
        <f t="shared" si="1453"/>
        <v>0</v>
      </c>
      <c r="K101" s="568">
        <f>2022!DL89</f>
        <v>0</v>
      </c>
      <c r="L101" s="568"/>
      <c r="M101" s="568"/>
      <c r="N101" s="568"/>
      <c r="O101" s="568">
        <f>2022!DN89</f>
        <v>0</v>
      </c>
    </row>
    <row r="102" ht="32.25" customHeight="1">
      <c r="A102" s="561">
        <v>76</v>
      </c>
      <c r="B102" s="588" t="s">
        <v>293</v>
      </c>
      <c r="C102" s="566">
        <f>2022!B90</f>
        <v>0</v>
      </c>
      <c r="D102" s="567">
        <f>2022!DC90</f>
        <v>0</v>
      </c>
      <c r="E102" s="567">
        <f>2022!DD90</f>
        <v>0</v>
      </c>
      <c r="F102" s="567">
        <f>2022!DE90</f>
        <v>0</v>
      </c>
      <c r="G102" s="566">
        <f>2022!DF90</f>
        <v>0</v>
      </c>
      <c r="H102" s="566">
        <f>2022!DG90</f>
        <v>0</v>
      </c>
      <c r="I102" s="566">
        <f>2022!DH90</f>
        <v>0</v>
      </c>
      <c r="J102" s="531"/>
      <c r="K102" s="568">
        <f>2022!DL90</f>
        <v>50</v>
      </c>
      <c r="L102" s="568"/>
      <c r="M102" s="568"/>
      <c r="N102" s="568"/>
      <c r="O102" s="568">
        <f>2022!DN90</f>
        <v>0</v>
      </c>
    </row>
    <row r="103" ht="17.25" customHeight="1">
      <c r="A103" s="562"/>
      <c r="B103" s="122" t="s">
        <v>119</v>
      </c>
      <c r="C103" s="571"/>
      <c r="D103" s="570"/>
      <c r="E103" s="570"/>
      <c r="F103" s="570"/>
      <c r="G103" s="571"/>
      <c r="H103" s="571"/>
      <c r="I103" s="571"/>
      <c r="J103" s="584"/>
      <c r="K103" s="581"/>
      <c r="L103" s="563"/>
      <c r="M103" s="563"/>
      <c r="N103" s="563"/>
      <c r="O103" s="581"/>
    </row>
    <row r="104" ht="35.25" customHeight="1">
      <c r="A104" s="561">
        <v>77</v>
      </c>
      <c r="B104" s="582" t="s">
        <v>126</v>
      </c>
      <c r="C104" s="566">
        <f>2022!B92</f>
        <v>1493.5999999999999</v>
      </c>
      <c r="D104" s="567">
        <f>2022!DC92</f>
        <v>744.52288818359375</v>
      </c>
      <c r="E104" s="567">
        <f>2022!DD92</f>
        <v>871</v>
      </c>
      <c r="F104" s="567">
        <f>2022!DE92</f>
        <v>882</v>
      </c>
      <c r="G104" s="566">
        <f>2022!DF92</f>
        <v>0.498476080570109</v>
      </c>
      <c r="H104" s="566">
        <f>2022!DG92</f>
        <v>0.58315556588973694</v>
      </c>
      <c r="I104" s="566">
        <f>2022!DH92</f>
        <v>0.59051955008034285</v>
      </c>
      <c r="J104" s="531">
        <f t="shared" ref="J104:J167" si="1454">IF(K104&gt;0,K104/F104*100,0)</f>
        <v>14.172335600907029</v>
      </c>
      <c r="K104" s="568">
        <f>2022!DL92</f>
        <v>125</v>
      </c>
      <c r="L104" s="568"/>
      <c r="M104" s="568"/>
      <c r="N104" s="568"/>
      <c r="O104" s="568">
        <f>2022!DN92</f>
        <v>0</v>
      </c>
    </row>
    <row r="105" ht="35.25" customHeight="1">
      <c r="A105" s="561">
        <v>78</v>
      </c>
      <c r="B105" s="155" t="s">
        <v>430</v>
      </c>
      <c r="C105" s="566">
        <f>2022!B93</f>
        <v>438.69999999999999</v>
      </c>
      <c r="D105" s="575">
        <f>2022!DC93</f>
        <v>1077.7825927734375</v>
      </c>
      <c r="E105" s="575">
        <f>2022!DD93</f>
        <v>1081</v>
      </c>
      <c r="F105" s="567">
        <f>2022!DE93</f>
        <v>322</v>
      </c>
      <c r="G105" s="576">
        <f>2022!DF93</f>
        <v>0.38829023607736046</v>
      </c>
      <c r="H105" s="576">
        <f>2022!DG93</f>
        <v>0.37143597983486087</v>
      </c>
      <c r="I105" s="566">
        <f>2022!DH93</f>
        <v>0.73398677912012766</v>
      </c>
      <c r="J105" s="531">
        <f t="shared" si="1454"/>
        <v>14.906832298136646</v>
      </c>
      <c r="K105" s="568">
        <f>2022!DL93</f>
        <v>48</v>
      </c>
      <c r="L105" s="568"/>
      <c r="M105" s="568"/>
      <c r="N105" s="568"/>
      <c r="O105" s="568">
        <f>2022!DN93</f>
        <v>10</v>
      </c>
    </row>
    <row r="106" ht="35.25" customHeight="1">
      <c r="A106" s="561">
        <v>79</v>
      </c>
      <c r="B106" s="155" t="s">
        <v>431</v>
      </c>
      <c r="C106" s="566">
        <f>2022!B94</f>
        <v>537.20000000000005</v>
      </c>
      <c r="D106" s="585"/>
      <c r="E106" s="585"/>
      <c r="F106" s="567">
        <f>2022!DE94</f>
        <v>280</v>
      </c>
      <c r="G106" s="586"/>
      <c r="H106" s="586"/>
      <c r="I106" s="566">
        <f>2022!DH94</f>
        <v>0.52122114668652264</v>
      </c>
      <c r="J106" s="531">
        <f t="shared" si="1454"/>
        <v>15</v>
      </c>
      <c r="K106" s="568">
        <f>2022!DL94</f>
        <v>42</v>
      </c>
      <c r="L106" s="568"/>
      <c r="M106" s="568"/>
      <c r="N106" s="568"/>
      <c r="O106" s="568">
        <f>2022!DN94</f>
        <v>9</v>
      </c>
    </row>
    <row r="107" ht="35.25" customHeight="1">
      <c r="A107" s="561">
        <v>80</v>
      </c>
      <c r="B107" s="155" t="s">
        <v>432</v>
      </c>
      <c r="C107" s="566">
        <f>2022!B95</f>
        <v>140</v>
      </c>
      <c r="D107" s="585"/>
      <c r="E107" s="585"/>
      <c r="F107" s="567">
        <f>2022!DE95</f>
        <v>34</v>
      </c>
      <c r="G107" s="586"/>
      <c r="H107" s="586"/>
      <c r="I107" s="566">
        <f>2022!DH95</f>
        <v>0.24285714285714285</v>
      </c>
      <c r="J107" s="531">
        <f t="shared" si="1454"/>
        <v>0</v>
      </c>
      <c r="K107" s="568">
        <f>2022!DL95</f>
        <v>0</v>
      </c>
      <c r="L107" s="568"/>
      <c r="M107" s="568"/>
      <c r="N107" s="568"/>
      <c r="O107" s="568">
        <f>2022!DN95</f>
        <v>0</v>
      </c>
    </row>
    <row r="108" ht="35.25" customHeight="1">
      <c r="A108" s="561">
        <v>81</v>
      </c>
      <c r="B108" s="155" t="s">
        <v>433</v>
      </c>
      <c r="C108" s="566">
        <f>2022!B96</f>
        <v>1100</v>
      </c>
      <c r="D108" s="585"/>
      <c r="E108" s="585"/>
      <c r="F108" s="567">
        <f>2022!DE96</f>
        <v>366</v>
      </c>
      <c r="G108" s="586"/>
      <c r="H108" s="586"/>
      <c r="I108" s="566">
        <f>2022!DH96</f>
        <v>0.3327272727272727</v>
      </c>
      <c r="J108" s="531">
        <f t="shared" si="1454"/>
        <v>14.754098360655737</v>
      </c>
      <c r="K108" s="568">
        <f>2022!DL96</f>
        <v>54</v>
      </c>
      <c r="L108" s="568"/>
      <c r="M108" s="568"/>
      <c r="N108" s="568"/>
      <c r="O108" s="568">
        <f>2022!DN96</f>
        <v>11</v>
      </c>
    </row>
    <row r="109" ht="35.25" customHeight="1">
      <c r="A109" s="561">
        <v>82</v>
      </c>
      <c r="B109" s="155" t="s">
        <v>434</v>
      </c>
      <c r="C109" s="566">
        <f>2022!B97</f>
        <v>310.89999999999998</v>
      </c>
      <c r="D109" s="585"/>
      <c r="E109" s="585"/>
      <c r="F109" s="567">
        <f>2022!DE97</f>
        <v>53</v>
      </c>
      <c r="G109" s="586"/>
      <c r="H109" s="586"/>
      <c r="I109" s="566">
        <f>2022!DH97</f>
        <v>0.1704728208427147</v>
      </c>
      <c r="J109" s="531">
        <f t="shared" si="1454"/>
        <v>13.20754716981132</v>
      </c>
      <c r="K109" s="568">
        <f>2022!DL97</f>
        <v>7</v>
      </c>
      <c r="L109" s="568"/>
      <c r="M109" s="568"/>
      <c r="N109" s="568"/>
      <c r="O109" s="568">
        <f>2022!DN97</f>
        <v>2</v>
      </c>
    </row>
    <row r="110" ht="35.25" customHeight="1">
      <c r="A110" s="561">
        <v>83</v>
      </c>
      <c r="B110" s="155" t="s">
        <v>435</v>
      </c>
      <c r="C110" s="566">
        <f>2022!B98</f>
        <v>75.200000000000003</v>
      </c>
      <c r="D110" s="577"/>
      <c r="E110" s="577"/>
      <c r="F110" s="567">
        <f>2022!DE98</f>
        <v>26</v>
      </c>
      <c r="G110" s="578"/>
      <c r="H110" s="578"/>
      <c r="I110" s="566">
        <f>2022!DH98</f>
        <v>0.3457446808510638</v>
      </c>
      <c r="J110" s="531">
        <f t="shared" si="1454"/>
        <v>0</v>
      </c>
      <c r="K110" s="568">
        <f>2022!DL98</f>
        <v>0</v>
      </c>
      <c r="L110" s="568"/>
      <c r="M110" s="568"/>
      <c r="N110" s="568"/>
      <c r="O110" s="568">
        <f>2022!DN98</f>
        <v>0</v>
      </c>
    </row>
    <row r="111" ht="35.25" customHeight="1">
      <c r="A111" s="561">
        <v>84</v>
      </c>
      <c r="B111" s="588" t="s">
        <v>293</v>
      </c>
      <c r="C111" s="566">
        <f>2022!B99</f>
        <v>0</v>
      </c>
      <c r="D111" s="567">
        <f>2022!DC99</f>
        <v>0</v>
      </c>
      <c r="E111" s="567">
        <f>2022!DD99</f>
        <v>0</v>
      </c>
      <c r="F111" s="567">
        <f>2022!DE99</f>
        <v>0</v>
      </c>
      <c r="G111" s="566">
        <f>2022!DF99</f>
        <v>0</v>
      </c>
      <c r="H111" s="566">
        <f>2022!DG99</f>
        <v>0</v>
      </c>
      <c r="I111" s="566">
        <f>2022!DH99</f>
        <v>0</v>
      </c>
      <c r="J111" s="531">
        <v>0</v>
      </c>
      <c r="K111" s="568">
        <f>2022!DL99</f>
        <v>7</v>
      </c>
      <c r="L111" s="568"/>
      <c r="M111" s="568"/>
      <c r="N111" s="568"/>
      <c r="O111" s="568">
        <f>2022!DN99</f>
        <v>0</v>
      </c>
    </row>
    <row r="112" ht="17.25" customHeight="1">
      <c r="A112" s="562"/>
      <c r="B112" s="122" t="s">
        <v>127</v>
      </c>
      <c r="C112" s="571"/>
      <c r="D112" s="570"/>
      <c r="E112" s="570"/>
      <c r="F112" s="570"/>
      <c r="G112" s="571"/>
      <c r="H112" s="571"/>
      <c r="I112" s="571"/>
      <c r="J112" s="584"/>
      <c r="K112" s="581"/>
      <c r="L112" s="563"/>
      <c r="M112" s="563"/>
      <c r="N112" s="563"/>
      <c r="O112" s="581"/>
    </row>
    <row r="113" ht="35.25" customHeight="1">
      <c r="A113" s="561">
        <v>85</v>
      </c>
      <c r="B113" s="582" t="s">
        <v>129</v>
      </c>
      <c r="C113" s="566">
        <f>2022!B101</f>
        <v>384.80000000000001</v>
      </c>
      <c r="D113" s="567">
        <f>2022!DC101</f>
        <v>0</v>
      </c>
      <c r="E113" s="567">
        <f>2022!DD101</f>
        <v>0</v>
      </c>
      <c r="F113" s="567">
        <f>2022!DE101</f>
        <v>0</v>
      </c>
      <c r="G113" s="566">
        <f>2022!DF101</f>
        <v>0</v>
      </c>
      <c r="H113" s="566">
        <f>2022!DG101</f>
        <v>0</v>
      </c>
      <c r="I113" s="566">
        <f>2022!DH101</f>
        <v>0</v>
      </c>
      <c r="J113" s="531">
        <f t="shared" si="1454"/>
        <v>0</v>
      </c>
      <c r="K113" s="568">
        <f>2022!DL101</f>
        <v>0</v>
      </c>
      <c r="L113" s="568"/>
      <c r="M113" s="568"/>
      <c r="N113" s="568"/>
      <c r="O113" s="568">
        <f>2022!DN101</f>
        <v>0</v>
      </c>
    </row>
    <row r="114" ht="51.75" customHeight="1">
      <c r="A114" s="561">
        <v>86</v>
      </c>
      <c r="B114" s="591" t="s">
        <v>128</v>
      </c>
      <c r="C114" s="576">
        <f>2022!B102</f>
        <v>396.19999999999999</v>
      </c>
      <c r="D114" s="575">
        <f>2022!DC102</f>
        <v>0</v>
      </c>
      <c r="E114" s="575">
        <f>2022!DD102</f>
        <v>0</v>
      </c>
      <c r="F114" s="575">
        <f>2022!DE102</f>
        <v>0</v>
      </c>
      <c r="G114" s="576">
        <f>2022!DF102</f>
        <v>0</v>
      </c>
      <c r="H114" s="576">
        <f>2022!DG102</f>
        <v>0</v>
      </c>
      <c r="I114" s="576">
        <f>2022!DH102</f>
        <v>0</v>
      </c>
      <c r="J114" s="531">
        <f t="shared" si="1454"/>
        <v>0</v>
      </c>
      <c r="K114" s="593">
        <f>2022!DL102</f>
        <v>0</v>
      </c>
      <c r="L114" s="568"/>
      <c r="M114" s="568"/>
      <c r="N114" s="568"/>
      <c r="O114" s="593">
        <f>2022!DN102</f>
        <v>0</v>
      </c>
    </row>
    <row r="115" ht="17.25" customHeight="1">
      <c r="A115" s="562"/>
      <c r="B115" s="122" t="s">
        <v>130</v>
      </c>
      <c r="C115" s="571"/>
      <c r="D115" s="570"/>
      <c r="E115" s="570"/>
      <c r="F115" s="570"/>
      <c r="G115" s="571"/>
      <c r="H115" s="571"/>
      <c r="I115" s="571"/>
      <c r="J115" s="584"/>
      <c r="K115" s="581"/>
      <c r="L115" s="563"/>
      <c r="M115" s="563"/>
      <c r="N115" s="563"/>
      <c r="O115" s="581"/>
    </row>
    <row r="116" ht="51" customHeight="1">
      <c r="A116" s="561">
        <v>87</v>
      </c>
      <c r="B116" s="595" t="s">
        <v>134</v>
      </c>
      <c r="C116" s="578">
        <f>2022!B104</f>
        <v>597.84699999999998</v>
      </c>
      <c r="D116" s="577">
        <f>2022!DC104</f>
        <v>342.85382080078125</v>
      </c>
      <c r="E116" s="577">
        <f>2022!DD104</f>
        <v>233</v>
      </c>
      <c r="F116" s="577">
        <f>2022!DE104</f>
        <v>298</v>
      </c>
      <c r="G116" s="578">
        <f>2022!DF104</f>
        <v>0.57078851553367593</v>
      </c>
      <c r="H116" s="578">
        <f>2022!DG104</f>
        <v>0.38790212052682321</v>
      </c>
      <c r="I116" s="578">
        <f>2022!DH104</f>
        <v>0.49845529040038672</v>
      </c>
      <c r="J116" s="531">
        <f t="shared" si="1454"/>
        <v>14.76510067114094</v>
      </c>
      <c r="K116" s="597">
        <f>2022!DL104</f>
        <v>44</v>
      </c>
      <c r="L116" s="568"/>
      <c r="M116" s="568"/>
      <c r="N116" s="568"/>
      <c r="O116" s="597">
        <f>2022!DN104</f>
        <v>0</v>
      </c>
    </row>
    <row r="117" ht="71.25" customHeight="1">
      <c r="A117" s="561">
        <v>88</v>
      </c>
      <c r="B117" s="152" t="s">
        <v>436</v>
      </c>
      <c r="C117" s="578">
        <f>2022!B105</f>
        <v>84.5</v>
      </c>
      <c r="D117" s="575">
        <f>2022!DC105</f>
        <v>139.07002258300781</v>
      </c>
      <c r="E117" s="575">
        <f>2022!DD105</f>
        <v>214</v>
      </c>
      <c r="F117" s="577">
        <f>2022!DE105</f>
        <v>69</v>
      </c>
      <c r="G117" s="576">
        <f>2022!DF105</f>
        <v>0.34672156685810845</v>
      </c>
      <c r="H117" s="576">
        <f>2022!DG105</f>
        <v>0.53233830845771146</v>
      </c>
      <c r="I117" s="578">
        <f>2022!DH105</f>
        <v>0.81656804733727806</v>
      </c>
      <c r="J117" s="531">
        <f t="shared" si="1454"/>
        <v>14.492753623188406</v>
      </c>
      <c r="K117" s="597">
        <f>2022!DL105</f>
        <v>10</v>
      </c>
      <c r="L117" s="568"/>
      <c r="M117" s="568"/>
      <c r="N117" s="568"/>
      <c r="O117" s="597">
        <f>2022!DN105</f>
        <v>0</v>
      </c>
    </row>
    <row r="118" ht="67.5" customHeight="1">
      <c r="A118" s="561">
        <v>89</v>
      </c>
      <c r="B118" s="152" t="s">
        <v>437</v>
      </c>
      <c r="C118" s="578">
        <f>2022!B106</f>
        <v>70</v>
      </c>
      <c r="D118" s="585"/>
      <c r="E118" s="585"/>
      <c r="F118" s="577">
        <f>2022!DE106</f>
        <v>35</v>
      </c>
      <c r="G118" s="586"/>
      <c r="H118" s="586"/>
      <c r="I118" s="578">
        <f>2022!DH106</f>
        <v>0.5</v>
      </c>
      <c r="J118" s="531">
        <f t="shared" si="1454"/>
        <v>14.285714285714285</v>
      </c>
      <c r="K118" s="597">
        <f>2022!DL106</f>
        <v>5</v>
      </c>
      <c r="L118" s="568"/>
      <c r="M118" s="568"/>
      <c r="N118" s="568"/>
      <c r="O118" s="597">
        <f>2022!DN106</f>
        <v>0</v>
      </c>
    </row>
    <row r="119" ht="66" customHeight="1">
      <c r="A119" s="561">
        <v>90</v>
      </c>
      <c r="B119" s="152" t="s">
        <v>438</v>
      </c>
      <c r="C119" s="566">
        <f>2022!B107</f>
        <v>247.5</v>
      </c>
      <c r="D119" s="577"/>
      <c r="E119" s="577"/>
      <c r="F119" s="567">
        <f>2022!DE107</f>
        <v>163</v>
      </c>
      <c r="G119" s="578"/>
      <c r="H119" s="578"/>
      <c r="I119" s="566">
        <f>2022!DH107</f>
        <v>0.65858585858585861</v>
      </c>
      <c r="J119" s="531">
        <f t="shared" si="1454"/>
        <v>14.723926380368098</v>
      </c>
      <c r="K119" s="568">
        <f>2022!DL107</f>
        <v>24</v>
      </c>
      <c r="L119" s="568"/>
      <c r="M119" s="568"/>
      <c r="N119" s="568"/>
      <c r="O119" s="568">
        <f>2022!DN107</f>
        <v>0</v>
      </c>
    </row>
    <row r="120" ht="38.25" customHeight="1">
      <c r="A120" s="561">
        <v>91</v>
      </c>
      <c r="B120" s="152" t="s">
        <v>439</v>
      </c>
      <c r="C120" s="566">
        <f>2022!B108</f>
        <v>564.60000000000002</v>
      </c>
      <c r="D120" s="575">
        <f>2022!DC108</f>
        <v>1695.144287109375</v>
      </c>
      <c r="E120" s="575">
        <f>2022!DD108</f>
        <v>1633</v>
      </c>
      <c r="F120" s="567">
        <f>2022!DE108</f>
        <v>305</v>
      </c>
      <c r="G120" s="576">
        <f>2022!DF108</f>
        <v>0.49242233348370823</v>
      </c>
      <c r="H120" s="576">
        <f>2022!DG108</f>
        <v>0.47437004430467766</v>
      </c>
      <c r="I120" s="566">
        <f>2022!DH108</f>
        <v>0.54020545518951468</v>
      </c>
      <c r="J120" s="531">
        <f t="shared" si="1454"/>
        <v>14.754098360655737</v>
      </c>
      <c r="K120" s="568">
        <f>2022!DL108</f>
        <v>45</v>
      </c>
      <c r="L120" s="568"/>
      <c r="M120" s="568"/>
      <c r="N120" s="568"/>
      <c r="O120" s="568">
        <f>2022!DN108</f>
        <v>9</v>
      </c>
    </row>
    <row r="121" ht="31.5" customHeight="1">
      <c r="A121" s="561">
        <v>92</v>
      </c>
      <c r="B121" s="152" t="s">
        <v>440</v>
      </c>
      <c r="C121" s="587">
        <f>2022!B109</f>
        <v>2437.1999999999998</v>
      </c>
      <c r="D121" s="577"/>
      <c r="E121" s="577"/>
      <c r="F121" s="567">
        <f>2022!DE109</f>
        <v>1292</v>
      </c>
      <c r="G121" s="578"/>
      <c r="H121" s="578"/>
      <c r="I121" s="566">
        <f>2022!DH109</f>
        <v>0.5301165271623175</v>
      </c>
      <c r="J121" s="531">
        <f t="shared" si="1454"/>
        <v>3.9473684210526314</v>
      </c>
      <c r="K121" s="568">
        <f>2022!DL109</f>
        <v>51</v>
      </c>
      <c r="L121" s="568"/>
      <c r="M121" s="568"/>
      <c r="N121" s="568"/>
      <c r="O121" s="568">
        <f>2022!DN109</f>
        <v>11</v>
      </c>
    </row>
    <row r="122" ht="17.25" customHeight="1">
      <c r="A122" s="562"/>
      <c r="B122" s="122" t="s">
        <v>137</v>
      </c>
      <c r="C122" s="571"/>
      <c r="D122" s="570"/>
      <c r="E122" s="570"/>
      <c r="F122" s="570"/>
      <c r="G122" s="571"/>
      <c r="H122" s="571"/>
      <c r="I122" s="571"/>
      <c r="J122" s="584"/>
      <c r="K122" s="581"/>
      <c r="L122" s="563"/>
      <c r="M122" s="563"/>
      <c r="N122" s="563"/>
      <c r="O122" s="581"/>
    </row>
    <row r="123" ht="56.25" customHeight="1">
      <c r="A123" s="598">
        <v>93</v>
      </c>
      <c r="B123" s="162" t="s">
        <v>441</v>
      </c>
      <c r="C123" s="566">
        <f>2022!B111</f>
        <v>6.7999999999999998</v>
      </c>
      <c r="D123" s="575">
        <f>2022!DC111</f>
        <v>2.5174205303192139</v>
      </c>
      <c r="E123" s="575">
        <f>2022!DD111</f>
        <v>24</v>
      </c>
      <c r="F123" s="567">
        <f>2022!DE111</f>
        <v>0</v>
      </c>
      <c r="G123" s="576">
        <f>2022!DF111</f>
        <v>1.4519670840461494e-002</v>
      </c>
      <c r="H123" s="576">
        <f>2022!DG111</f>
        <v>0.13828468729089008</v>
      </c>
      <c r="I123" s="566">
        <f>2022!DH111</f>
        <v>0</v>
      </c>
      <c r="J123" s="531">
        <f t="shared" si="1454"/>
        <v>0</v>
      </c>
      <c r="K123" s="568">
        <f>2022!DL111</f>
        <v>0</v>
      </c>
      <c r="L123" s="579"/>
      <c r="M123" s="579"/>
      <c r="N123" s="579"/>
      <c r="O123" s="568">
        <f>2022!DN111</f>
        <v>0</v>
      </c>
    </row>
    <row r="124" ht="47.25">
      <c r="A124" s="561">
        <v>94</v>
      </c>
      <c r="B124" s="154" t="s">
        <v>442</v>
      </c>
      <c r="C124" s="587">
        <f>2022!B112</f>
        <v>166.57499999999999</v>
      </c>
      <c r="D124" s="577"/>
      <c r="E124" s="577"/>
      <c r="F124" s="567">
        <f>2022!DE112</f>
        <v>0</v>
      </c>
      <c r="G124" s="578"/>
      <c r="H124" s="578"/>
      <c r="I124" s="566">
        <f>2022!DH112</f>
        <v>0</v>
      </c>
      <c r="J124" s="531">
        <f t="shared" si="1454"/>
        <v>0</v>
      </c>
      <c r="K124" s="568">
        <f>2022!DL112</f>
        <v>0</v>
      </c>
      <c r="L124" s="568"/>
      <c r="M124" s="568"/>
      <c r="N124" s="568"/>
      <c r="O124" s="568">
        <f>2022!DN112</f>
        <v>0</v>
      </c>
    </row>
    <row r="125" ht="63">
      <c r="A125" s="562">
        <v>95</v>
      </c>
      <c r="B125" s="582" t="s">
        <v>315</v>
      </c>
      <c r="C125" s="587">
        <f>2022!B113</f>
        <v>1572.825</v>
      </c>
      <c r="D125" s="567">
        <f>2022!DC113</f>
        <v>393.31936645507813</v>
      </c>
      <c r="E125" s="567">
        <f>2022!DD113</f>
        <v>465</v>
      </c>
      <c r="F125" s="567">
        <f>2022!DE113</f>
        <v>399</v>
      </c>
      <c r="G125" s="566">
        <f>2022!DF113</f>
        <v>0.22609759253566272</v>
      </c>
      <c r="H125" s="566">
        <f>2022!DG113</f>
        <v>0.29564637797330173</v>
      </c>
      <c r="I125" s="566">
        <f>2022!DH113</f>
        <v>0.25368365838538937</v>
      </c>
      <c r="J125" s="531">
        <f t="shared" si="1454"/>
        <v>14.786967418546364</v>
      </c>
      <c r="K125" s="568">
        <f>2022!DL113</f>
        <v>59</v>
      </c>
      <c r="L125" s="579"/>
      <c r="M125" s="579"/>
      <c r="N125" s="579"/>
      <c r="O125" s="568">
        <f>2022!DN113</f>
        <v>0</v>
      </c>
    </row>
    <row r="126" ht="15.75">
      <c r="A126" s="561"/>
      <c r="B126" s="122" t="s">
        <v>141</v>
      </c>
      <c r="C126" s="571"/>
      <c r="D126" s="570"/>
      <c r="E126" s="570"/>
      <c r="F126" s="570"/>
      <c r="G126" s="571"/>
      <c r="H126" s="571"/>
      <c r="I126" s="571"/>
      <c r="J126" s="531"/>
      <c r="K126" s="581"/>
      <c r="L126" s="568"/>
      <c r="M126" s="568"/>
      <c r="N126" s="568"/>
      <c r="O126" s="581"/>
    </row>
    <row r="127" ht="32.25" customHeight="1">
      <c r="A127" s="561">
        <v>96</v>
      </c>
      <c r="B127" s="582" t="s">
        <v>142</v>
      </c>
      <c r="C127" s="566">
        <f>2022!B115</f>
        <v>867</v>
      </c>
      <c r="D127" s="567">
        <f>2022!DC115</f>
        <v>0</v>
      </c>
      <c r="E127" s="567">
        <f>2022!DD115</f>
        <v>0</v>
      </c>
      <c r="F127" s="567">
        <f>2022!DE115</f>
        <v>0</v>
      </c>
      <c r="G127" s="566">
        <f>2022!DF115</f>
        <v>0</v>
      </c>
      <c r="H127" s="566">
        <f>2022!DG115</f>
        <v>0</v>
      </c>
      <c r="I127" s="566">
        <f>2022!DH115</f>
        <v>0</v>
      </c>
      <c r="J127" s="531">
        <f t="shared" si="1454"/>
        <v>0</v>
      </c>
      <c r="K127" s="568">
        <f>2022!DL115</f>
        <v>0</v>
      </c>
      <c r="L127" s="568"/>
      <c r="M127" s="568"/>
      <c r="N127" s="568"/>
      <c r="O127" s="568">
        <f>2022!DN115</f>
        <v>0</v>
      </c>
    </row>
    <row r="128" ht="32.25" customHeight="1">
      <c r="A128" s="561">
        <v>97</v>
      </c>
      <c r="B128" s="582" t="s">
        <v>316</v>
      </c>
      <c r="C128" s="566">
        <f>2022!B116</f>
        <v>385.19600000000003</v>
      </c>
      <c r="D128" s="567">
        <f>2022!DC116</f>
        <v>189.22105407714844</v>
      </c>
      <c r="E128" s="567">
        <f>2022!DD116</f>
        <v>200</v>
      </c>
      <c r="F128" s="567">
        <f>2022!DE116</f>
        <v>256</v>
      </c>
      <c r="G128" s="566">
        <f>2022!DF116</f>
        <v>0.49122805836114275</v>
      </c>
      <c r="H128" s="566">
        <f>2022!DG116</f>
        <v>0.51921617182176383</v>
      </c>
      <c r="I128" s="566">
        <f>2022!DH116</f>
        <v>0.66459672478426568</v>
      </c>
      <c r="J128" s="531">
        <f t="shared" si="1454"/>
        <v>0</v>
      </c>
      <c r="K128" s="568">
        <f>2022!DL116</f>
        <v>0</v>
      </c>
      <c r="L128" s="568"/>
      <c r="M128" s="568"/>
      <c r="N128" s="568"/>
      <c r="O128" s="568">
        <f>2022!DN116</f>
        <v>0</v>
      </c>
    </row>
    <row r="129" ht="32.25" customHeight="1">
      <c r="A129" s="561">
        <v>98</v>
      </c>
      <c r="B129" s="582" t="s">
        <v>317</v>
      </c>
      <c r="C129" s="566">
        <f>2022!B117</f>
        <v>163.09700000000001</v>
      </c>
      <c r="D129" s="567">
        <f>2022!DC117</f>
        <v>0</v>
      </c>
      <c r="E129" s="567">
        <f>2022!DD117</f>
        <v>0</v>
      </c>
      <c r="F129" s="567">
        <f>2022!DE117</f>
        <v>0</v>
      </c>
      <c r="G129" s="566">
        <f>2022!DF117</f>
        <v>0</v>
      </c>
      <c r="H129" s="566">
        <f>2022!DG117</f>
        <v>0</v>
      </c>
      <c r="I129" s="566">
        <f>2022!DH117</f>
        <v>0</v>
      </c>
      <c r="J129" s="531">
        <f t="shared" si="1454"/>
        <v>0</v>
      </c>
      <c r="K129" s="568">
        <f>2022!DL117</f>
        <v>0</v>
      </c>
      <c r="L129" s="568"/>
      <c r="M129" s="568"/>
      <c r="N129" s="568"/>
      <c r="O129" s="568">
        <f>2022!DN117</f>
        <v>0</v>
      </c>
    </row>
    <row r="130" ht="32.25" customHeight="1">
      <c r="A130" s="561">
        <v>99</v>
      </c>
      <c r="B130" s="582" t="s">
        <v>318</v>
      </c>
      <c r="C130" s="566">
        <f>2022!B118</f>
        <v>49.079999999999998</v>
      </c>
      <c r="D130" s="567">
        <f>2022!DC118</f>
        <v>0</v>
      </c>
      <c r="E130" s="567">
        <f>2022!DD118</f>
        <v>0</v>
      </c>
      <c r="F130" s="567">
        <f>2022!DE118</f>
        <v>0</v>
      </c>
      <c r="G130" s="566">
        <f>2022!DF118</f>
        <v>0</v>
      </c>
      <c r="H130" s="566">
        <f>2022!DG118</f>
        <v>0</v>
      </c>
      <c r="I130" s="566">
        <f>2022!DH118</f>
        <v>0</v>
      </c>
      <c r="J130" s="531">
        <f t="shared" si="1454"/>
        <v>0</v>
      </c>
      <c r="K130" s="568">
        <f>2022!DL118</f>
        <v>0</v>
      </c>
      <c r="L130" s="568"/>
      <c r="M130" s="568"/>
      <c r="N130" s="568"/>
      <c r="O130" s="568">
        <f>2022!DN118</f>
        <v>0</v>
      </c>
    </row>
    <row r="131" ht="50.25" customHeight="1">
      <c r="A131" s="561">
        <v>100</v>
      </c>
      <c r="B131" s="582" t="s">
        <v>319</v>
      </c>
      <c r="C131" s="566">
        <f>2022!B119</f>
        <v>151.09999999999999</v>
      </c>
      <c r="D131" s="567">
        <f>2022!DC119</f>
        <v>0</v>
      </c>
      <c r="E131" s="567">
        <f>2022!DD119</f>
        <v>0</v>
      </c>
      <c r="F131" s="567">
        <f>2022!DE119</f>
        <v>0</v>
      </c>
      <c r="G131" s="566">
        <f>2022!DF119</f>
        <v>0</v>
      </c>
      <c r="H131" s="566">
        <f>2022!DG119</f>
        <v>0</v>
      </c>
      <c r="I131" s="566">
        <f>2022!DH119</f>
        <v>0</v>
      </c>
      <c r="J131" s="531">
        <f t="shared" si="1454"/>
        <v>0</v>
      </c>
      <c r="K131" s="568">
        <f>2022!DL119</f>
        <v>0</v>
      </c>
      <c r="L131" s="568"/>
      <c r="M131" s="568"/>
      <c r="N131" s="568"/>
      <c r="O131" s="568">
        <f>2022!DN119</f>
        <v>0</v>
      </c>
    </row>
    <row r="132" ht="32.25" customHeight="1">
      <c r="A132" s="561">
        <v>101</v>
      </c>
      <c r="B132" s="582" t="s">
        <v>320</v>
      </c>
      <c r="C132" s="566">
        <f>2022!B120</f>
        <v>46.079999999999998</v>
      </c>
      <c r="D132" s="567">
        <f>2022!DC120</f>
        <v>0</v>
      </c>
      <c r="E132" s="567">
        <f>2022!DD120</f>
        <v>0</v>
      </c>
      <c r="F132" s="567">
        <f>2022!DE120</f>
        <v>0</v>
      </c>
      <c r="G132" s="566">
        <f>2022!DF120</f>
        <v>0</v>
      </c>
      <c r="H132" s="566">
        <f>2022!DG120</f>
        <v>0</v>
      </c>
      <c r="I132" s="566">
        <f>2022!DH120</f>
        <v>0</v>
      </c>
      <c r="J132" s="531">
        <f t="shared" si="1454"/>
        <v>0</v>
      </c>
      <c r="K132" s="568">
        <f>2022!DL120</f>
        <v>0</v>
      </c>
      <c r="L132" s="568"/>
      <c r="M132" s="568"/>
      <c r="N132" s="568"/>
      <c r="O132" s="568">
        <f>2022!DN120</f>
        <v>0</v>
      </c>
    </row>
    <row r="133" ht="47.25" customHeight="1">
      <c r="A133" s="561">
        <v>102</v>
      </c>
      <c r="B133" s="582" t="s">
        <v>321</v>
      </c>
      <c r="C133" s="566">
        <f>2022!B121</f>
        <v>2622.0999999999999</v>
      </c>
      <c r="D133" s="567">
        <f>2022!DC121</f>
        <v>0</v>
      </c>
      <c r="E133" s="567">
        <f>2022!DD121</f>
        <v>0</v>
      </c>
      <c r="F133" s="567">
        <f>2022!DE121</f>
        <v>0</v>
      </c>
      <c r="G133" s="566">
        <f>2022!DF121</f>
        <v>0</v>
      </c>
      <c r="H133" s="566">
        <f>2022!DG121</f>
        <v>0</v>
      </c>
      <c r="I133" s="566">
        <f>2022!DH121</f>
        <v>0</v>
      </c>
      <c r="J133" s="531">
        <f t="shared" si="1454"/>
        <v>0</v>
      </c>
      <c r="K133" s="568">
        <f>2022!DL121</f>
        <v>0</v>
      </c>
      <c r="L133" s="568"/>
      <c r="M133" s="568"/>
      <c r="N133" s="568"/>
      <c r="O133" s="568">
        <f>2022!DN121</f>
        <v>0</v>
      </c>
    </row>
    <row r="134" ht="33" customHeight="1">
      <c r="A134" s="561">
        <v>103</v>
      </c>
      <c r="B134" s="582" t="s">
        <v>322</v>
      </c>
      <c r="C134" s="566">
        <f>2022!B122</f>
        <v>31.664999999999999</v>
      </c>
      <c r="D134" s="567">
        <f>2022!DC122</f>
        <v>0</v>
      </c>
      <c r="E134" s="567">
        <f>2022!DD122</f>
        <v>0</v>
      </c>
      <c r="F134" s="567">
        <f>2022!DE122</f>
        <v>0</v>
      </c>
      <c r="G134" s="566">
        <f>2022!DF122</f>
        <v>0</v>
      </c>
      <c r="H134" s="566">
        <f>2022!DG122</f>
        <v>0</v>
      </c>
      <c r="I134" s="566">
        <f>2022!DH122</f>
        <v>0</v>
      </c>
      <c r="J134" s="531">
        <f t="shared" si="1454"/>
        <v>0</v>
      </c>
      <c r="K134" s="568">
        <f>2022!DL122</f>
        <v>0</v>
      </c>
      <c r="L134" s="568"/>
      <c r="M134" s="568"/>
      <c r="N134" s="568"/>
      <c r="O134" s="568">
        <f>2022!DN122</f>
        <v>0</v>
      </c>
    </row>
    <row r="135" ht="31.5">
      <c r="A135" s="562">
        <v>104</v>
      </c>
      <c r="B135" s="582" t="s">
        <v>145</v>
      </c>
      <c r="C135" s="566">
        <f>2022!B123</f>
        <v>42</v>
      </c>
      <c r="D135" s="567">
        <f>2022!DC123</f>
        <v>0</v>
      </c>
      <c r="E135" s="567">
        <f>2022!DD123</f>
        <v>0</v>
      </c>
      <c r="F135" s="567">
        <f>2022!DE123</f>
        <v>0</v>
      </c>
      <c r="G135" s="566">
        <f>2022!DF123</f>
        <v>0</v>
      </c>
      <c r="H135" s="566">
        <f>2022!DG123</f>
        <v>0</v>
      </c>
      <c r="I135" s="566">
        <f>2022!DH123</f>
        <v>0</v>
      </c>
      <c r="J135" s="531">
        <f t="shared" si="1454"/>
        <v>0</v>
      </c>
      <c r="K135" s="568">
        <f>2022!DL123</f>
        <v>0</v>
      </c>
      <c r="L135" s="563"/>
      <c r="M135" s="563"/>
      <c r="N135" s="563"/>
      <c r="O135" s="568">
        <f>2022!DN123</f>
        <v>0</v>
      </c>
    </row>
    <row r="136" ht="62.25" customHeight="1">
      <c r="A136" s="561">
        <v>105</v>
      </c>
      <c r="B136" s="580" t="s">
        <v>293</v>
      </c>
      <c r="C136" s="566">
        <f>2022!B124</f>
        <v>0</v>
      </c>
      <c r="D136" s="567">
        <f>2022!DC124</f>
        <v>0</v>
      </c>
      <c r="E136" s="567">
        <f>2022!DD124</f>
        <v>0</v>
      </c>
      <c r="F136" s="567">
        <f>2022!DE124</f>
        <v>0</v>
      </c>
      <c r="G136" s="566">
        <f>2022!DF124</f>
        <v>0</v>
      </c>
      <c r="H136" s="566">
        <f>2022!DG124</f>
        <v>0</v>
      </c>
      <c r="I136" s="566">
        <f>2022!DH124</f>
        <v>0</v>
      </c>
      <c r="J136" s="531">
        <f t="shared" si="1454"/>
        <v>0</v>
      </c>
      <c r="K136" s="568">
        <f>2022!DL124</f>
        <v>0</v>
      </c>
      <c r="L136" s="568"/>
      <c r="M136" s="568"/>
      <c r="N136" s="568"/>
      <c r="O136" s="568">
        <f>2022!DN124</f>
        <v>0</v>
      </c>
    </row>
    <row r="137" ht="15.75">
      <c r="A137" s="561"/>
      <c r="B137" s="122" t="s">
        <v>153</v>
      </c>
      <c r="C137" s="571"/>
      <c r="D137" s="570"/>
      <c r="E137" s="570"/>
      <c r="F137" s="570"/>
      <c r="G137" s="571"/>
      <c r="H137" s="571"/>
      <c r="I137" s="571"/>
      <c r="J137" s="531"/>
      <c r="K137" s="581"/>
      <c r="L137" s="568"/>
      <c r="M137" s="568"/>
      <c r="N137" s="568"/>
      <c r="O137" s="581"/>
    </row>
    <row r="138" ht="63" customHeight="1">
      <c r="A138" s="561">
        <v>106</v>
      </c>
      <c r="B138" s="582" t="s">
        <v>168</v>
      </c>
      <c r="C138" s="566">
        <f>2022!B126</f>
        <v>34.731000000000002</v>
      </c>
      <c r="D138" s="567">
        <f>2022!DC126</f>
        <v>0</v>
      </c>
      <c r="E138" s="567">
        <f>2022!DD126</f>
        <v>0</v>
      </c>
      <c r="F138" s="567">
        <f>2022!DE126</f>
        <v>0</v>
      </c>
      <c r="G138" s="566">
        <f>2022!DF126</f>
        <v>0</v>
      </c>
      <c r="H138" s="566">
        <f>2022!DG126</f>
        <v>0</v>
      </c>
      <c r="I138" s="566">
        <f>2022!DH126</f>
        <v>0</v>
      </c>
      <c r="J138" s="531">
        <f t="shared" si="1454"/>
        <v>0</v>
      </c>
      <c r="K138" s="568">
        <f>2022!DL126</f>
        <v>0</v>
      </c>
      <c r="L138" s="568"/>
      <c r="M138" s="568"/>
      <c r="N138" s="568"/>
      <c r="O138" s="568">
        <f>2022!DN126</f>
        <v>0</v>
      </c>
    </row>
    <row r="139" ht="49.5" customHeight="1">
      <c r="A139" s="561">
        <v>107</v>
      </c>
      <c r="B139" s="582" t="s">
        <v>156</v>
      </c>
      <c r="C139" s="566">
        <f>2022!B127</f>
        <v>46.969999999999999</v>
      </c>
      <c r="D139" s="567">
        <f>2022!DC127</f>
        <v>0</v>
      </c>
      <c r="E139" s="567">
        <f>2022!DD127</f>
        <v>0</v>
      </c>
      <c r="F139" s="567">
        <f>2022!DE127</f>
        <v>0</v>
      </c>
      <c r="G139" s="566">
        <f>2022!DF127</f>
        <v>0</v>
      </c>
      <c r="H139" s="566">
        <f>2022!DG127</f>
        <v>0</v>
      </c>
      <c r="I139" s="566">
        <f>2022!DH127</f>
        <v>0</v>
      </c>
      <c r="J139" s="531">
        <f t="shared" si="1454"/>
        <v>0</v>
      </c>
      <c r="K139" s="568">
        <f>2022!DL127</f>
        <v>0</v>
      </c>
      <c r="L139" s="568"/>
      <c r="M139" s="568"/>
      <c r="N139" s="568"/>
      <c r="O139" s="568">
        <f>2022!DN127</f>
        <v>0</v>
      </c>
    </row>
    <row r="140" ht="66.75" customHeight="1">
      <c r="A140" s="561">
        <v>108</v>
      </c>
      <c r="B140" s="582" t="s">
        <v>323</v>
      </c>
      <c r="C140" s="566">
        <f>2022!B128</f>
        <v>9.1639999999999997</v>
      </c>
      <c r="D140" s="567">
        <f>2022!DC128</f>
        <v>0</v>
      </c>
      <c r="E140" s="567">
        <f>2022!DD128</f>
        <v>0</v>
      </c>
      <c r="F140" s="567">
        <f>2022!DE128</f>
        <v>0</v>
      </c>
      <c r="G140" s="566">
        <f>2022!DF128</f>
        <v>0</v>
      </c>
      <c r="H140" s="566">
        <f>2022!DG128</f>
        <v>0</v>
      </c>
      <c r="I140" s="566">
        <f>2022!DH128</f>
        <v>0</v>
      </c>
      <c r="J140" s="531">
        <f t="shared" si="1454"/>
        <v>0</v>
      </c>
      <c r="K140" s="568">
        <f>2022!DL128</f>
        <v>0</v>
      </c>
      <c r="L140" s="568"/>
      <c r="M140" s="568"/>
      <c r="N140" s="568"/>
      <c r="O140" s="568">
        <f>2022!DN128</f>
        <v>0</v>
      </c>
    </row>
    <row r="141" ht="47.25">
      <c r="A141" s="561">
        <v>109</v>
      </c>
      <c r="B141" s="582" t="s">
        <v>324</v>
      </c>
      <c r="C141" s="566">
        <f>2022!B129</f>
        <v>22.285</v>
      </c>
      <c r="D141" s="567">
        <f>2022!DC129</f>
        <v>0</v>
      </c>
      <c r="E141" s="567">
        <f>2022!DD129</f>
        <v>0</v>
      </c>
      <c r="F141" s="567">
        <f>2022!DE129</f>
        <v>0</v>
      </c>
      <c r="G141" s="566">
        <f>2022!DF129</f>
        <v>0</v>
      </c>
      <c r="H141" s="566">
        <f>2022!DG129</f>
        <v>0</v>
      </c>
      <c r="I141" s="566">
        <f>2022!DH129</f>
        <v>0</v>
      </c>
      <c r="J141" s="531">
        <f t="shared" si="1454"/>
        <v>0</v>
      </c>
      <c r="K141" s="568">
        <f>2022!DL129</f>
        <v>0</v>
      </c>
      <c r="L141" s="568"/>
      <c r="M141" s="568"/>
      <c r="N141" s="568"/>
      <c r="O141" s="568">
        <f>2022!DN129</f>
        <v>0</v>
      </c>
    </row>
    <row r="142" ht="31.5">
      <c r="A142" s="561">
        <v>110</v>
      </c>
      <c r="B142" s="582" t="s">
        <v>155</v>
      </c>
      <c r="C142" s="566">
        <f>2022!B130</f>
        <v>62.600000000000001</v>
      </c>
      <c r="D142" s="567">
        <f>2022!DC130</f>
        <v>0</v>
      </c>
      <c r="E142" s="567">
        <f>2022!DD130</f>
        <v>0</v>
      </c>
      <c r="F142" s="567">
        <f>2022!DE130</f>
        <v>0</v>
      </c>
      <c r="G142" s="566">
        <f>2022!DF130</f>
        <v>0</v>
      </c>
      <c r="H142" s="566">
        <f>2022!DG130</f>
        <v>0</v>
      </c>
      <c r="I142" s="566">
        <f>2022!DH130</f>
        <v>0</v>
      </c>
      <c r="J142" s="531">
        <f t="shared" si="1454"/>
        <v>0</v>
      </c>
      <c r="K142" s="568">
        <f>2022!DL130</f>
        <v>0</v>
      </c>
      <c r="L142" s="568"/>
      <c r="M142" s="568"/>
      <c r="N142" s="568"/>
      <c r="O142" s="568">
        <f>2022!DN130</f>
        <v>0</v>
      </c>
    </row>
    <row r="143" ht="31.5">
      <c r="A143" s="561">
        <v>111</v>
      </c>
      <c r="B143" s="582" t="s">
        <v>154</v>
      </c>
      <c r="C143" s="566">
        <f>2022!B131</f>
        <v>8.4000000000000004</v>
      </c>
      <c r="D143" s="567">
        <f>2022!DC131</f>
        <v>0</v>
      </c>
      <c r="E143" s="567">
        <f>2022!DD131</f>
        <v>0</v>
      </c>
      <c r="F143" s="567">
        <f>2022!DE131</f>
        <v>0</v>
      </c>
      <c r="G143" s="566">
        <f>2022!DF131</f>
        <v>0</v>
      </c>
      <c r="H143" s="566">
        <f>2022!DG131</f>
        <v>0</v>
      </c>
      <c r="I143" s="566">
        <f>2022!DH131</f>
        <v>0</v>
      </c>
      <c r="J143" s="531">
        <f t="shared" si="1454"/>
        <v>0</v>
      </c>
      <c r="K143" s="568">
        <f>2022!DL131</f>
        <v>0</v>
      </c>
      <c r="L143" s="568"/>
      <c r="M143" s="568"/>
      <c r="N143" s="568"/>
      <c r="O143" s="568">
        <f>2022!DN131</f>
        <v>0</v>
      </c>
    </row>
    <row r="144" ht="53.25" customHeight="1">
      <c r="A144" s="561">
        <v>112</v>
      </c>
      <c r="B144" s="582" t="s">
        <v>163</v>
      </c>
      <c r="C144" s="566">
        <f>2022!B132</f>
        <v>40.399999999999999</v>
      </c>
      <c r="D144" s="567">
        <f>2022!DC132</f>
        <v>0</v>
      </c>
      <c r="E144" s="567">
        <f>2022!DD132</f>
        <v>0</v>
      </c>
      <c r="F144" s="567">
        <f>2022!DE132</f>
        <v>0</v>
      </c>
      <c r="G144" s="566">
        <f>2022!DF132</f>
        <v>0</v>
      </c>
      <c r="H144" s="566">
        <f>2022!DG132</f>
        <v>0</v>
      </c>
      <c r="I144" s="566">
        <f>2022!DH132</f>
        <v>0</v>
      </c>
      <c r="J144" s="531">
        <f t="shared" si="1454"/>
        <v>0</v>
      </c>
      <c r="K144" s="568">
        <f>2022!DL132</f>
        <v>0</v>
      </c>
      <c r="L144" s="568"/>
      <c r="M144" s="568"/>
      <c r="N144" s="568"/>
      <c r="O144" s="568">
        <f>2022!DN132</f>
        <v>0</v>
      </c>
    </row>
    <row r="145" ht="47.25">
      <c r="A145" s="561">
        <v>113</v>
      </c>
      <c r="B145" s="582" t="s">
        <v>325</v>
      </c>
      <c r="C145" s="566">
        <f>2022!B133</f>
        <v>25.609999999999999</v>
      </c>
      <c r="D145" s="567">
        <f>2022!DC133</f>
        <v>0</v>
      </c>
      <c r="E145" s="567">
        <f>2022!DD133</f>
        <v>0</v>
      </c>
      <c r="F145" s="567">
        <f>2022!DE133</f>
        <v>0</v>
      </c>
      <c r="G145" s="566">
        <f>2022!DF133</f>
        <v>0</v>
      </c>
      <c r="H145" s="566">
        <f>2022!DG133</f>
        <v>0</v>
      </c>
      <c r="I145" s="566">
        <f>2022!DH133</f>
        <v>0</v>
      </c>
      <c r="J145" s="531">
        <f t="shared" si="1454"/>
        <v>0</v>
      </c>
      <c r="K145" s="568">
        <f>2022!DL133</f>
        <v>0</v>
      </c>
      <c r="L145" s="568"/>
      <c r="M145" s="568"/>
      <c r="N145" s="568"/>
      <c r="O145" s="568">
        <f>2022!DN133</f>
        <v>0</v>
      </c>
    </row>
    <row r="146" ht="40.5" customHeight="1">
      <c r="A146" s="561">
        <v>114</v>
      </c>
      <c r="B146" s="582" t="s">
        <v>326</v>
      </c>
      <c r="C146" s="566">
        <f>2022!B134</f>
        <v>16.600000000000001</v>
      </c>
      <c r="D146" s="567">
        <f>2022!DC134</f>
        <v>0</v>
      </c>
      <c r="E146" s="567">
        <f>2022!DD134</f>
        <v>0</v>
      </c>
      <c r="F146" s="567">
        <f>2022!DE134</f>
        <v>0</v>
      </c>
      <c r="G146" s="566">
        <f>2022!DF134</f>
        <v>0</v>
      </c>
      <c r="H146" s="566">
        <f>2022!DG134</f>
        <v>0</v>
      </c>
      <c r="I146" s="566">
        <f>2022!DH134</f>
        <v>0</v>
      </c>
      <c r="J146" s="531">
        <f t="shared" si="1454"/>
        <v>0</v>
      </c>
      <c r="K146" s="568">
        <f>2022!DL134</f>
        <v>0</v>
      </c>
      <c r="L146" s="568"/>
      <c r="M146" s="568"/>
      <c r="N146" s="568"/>
      <c r="O146" s="568">
        <f>2022!DN134</f>
        <v>0</v>
      </c>
    </row>
    <row r="147" ht="31.5">
      <c r="A147" s="561">
        <v>115</v>
      </c>
      <c r="B147" s="582" t="s">
        <v>158</v>
      </c>
      <c r="C147" s="566">
        <f>2022!B135</f>
        <v>48.850000000000001</v>
      </c>
      <c r="D147" s="567">
        <f>2022!DC135</f>
        <v>0</v>
      </c>
      <c r="E147" s="567">
        <f>2022!DD135</f>
        <v>0</v>
      </c>
      <c r="F147" s="567">
        <f>2022!DE135</f>
        <v>0</v>
      </c>
      <c r="G147" s="566">
        <f>2022!DF135</f>
        <v>0</v>
      </c>
      <c r="H147" s="566">
        <f>2022!DG135</f>
        <v>0</v>
      </c>
      <c r="I147" s="566">
        <f>2022!DH135</f>
        <v>0</v>
      </c>
      <c r="J147" s="531">
        <f t="shared" si="1454"/>
        <v>0</v>
      </c>
      <c r="K147" s="568">
        <f>2022!DL135</f>
        <v>0</v>
      </c>
      <c r="L147" s="568"/>
      <c r="M147" s="568"/>
      <c r="N147" s="568"/>
      <c r="O147" s="568">
        <f>2022!DN135</f>
        <v>0</v>
      </c>
    </row>
    <row r="148" ht="47.25">
      <c r="A148" s="561">
        <v>116</v>
      </c>
      <c r="B148" s="582" t="s">
        <v>157</v>
      </c>
      <c r="C148" s="566">
        <f>2022!B136</f>
        <v>34.689999999999998</v>
      </c>
      <c r="D148" s="567">
        <f>2022!DC136</f>
        <v>0</v>
      </c>
      <c r="E148" s="567">
        <f>2022!DD136</f>
        <v>0</v>
      </c>
      <c r="F148" s="567">
        <f>2022!DE136</f>
        <v>0</v>
      </c>
      <c r="G148" s="566">
        <f>2022!DF136</f>
        <v>0</v>
      </c>
      <c r="H148" s="566">
        <f>2022!DG136</f>
        <v>0</v>
      </c>
      <c r="I148" s="566">
        <f>2022!DH136</f>
        <v>0</v>
      </c>
      <c r="J148" s="531">
        <f t="shared" si="1454"/>
        <v>0</v>
      </c>
      <c r="K148" s="568">
        <f>2022!DL136</f>
        <v>0</v>
      </c>
      <c r="L148" s="568"/>
      <c r="M148" s="568"/>
      <c r="N148" s="568"/>
      <c r="O148" s="568">
        <f>2022!DN136</f>
        <v>0</v>
      </c>
    </row>
    <row r="149" ht="32.25" customHeight="1">
      <c r="A149" s="561">
        <v>117</v>
      </c>
      <c r="B149" s="582" t="s">
        <v>161</v>
      </c>
      <c r="C149" s="566">
        <f>2022!B137</f>
        <v>8.7080000000000002</v>
      </c>
      <c r="D149" s="567">
        <f>2022!DC137</f>
        <v>0</v>
      </c>
      <c r="E149" s="567">
        <f>2022!DD137</f>
        <v>0</v>
      </c>
      <c r="F149" s="567">
        <f>2022!DE137</f>
        <v>0</v>
      </c>
      <c r="G149" s="566">
        <f>2022!DF137</f>
        <v>0</v>
      </c>
      <c r="H149" s="566">
        <f>2022!DG137</f>
        <v>0</v>
      </c>
      <c r="I149" s="566">
        <f>2022!DH137</f>
        <v>0</v>
      </c>
      <c r="J149" s="531">
        <f t="shared" si="1454"/>
        <v>0</v>
      </c>
      <c r="K149" s="568">
        <f>2022!DL137</f>
        <v>0</v>
      </c>
      <c r="L149" s="568"/>
      <c r="M149" s="568"/>
      <c r="N149" s="568"/>
      <c r="O149" s="568">
        <f>2022!DN137</f>
        <v>0</v>
      </c>
    </row>
    <row r="150" ht="31.5">
      <c r="A150" s="562">
        <v>118</v>
      </c>
      <c r="B150" s="582" t="s">
        <v>162</v>
      </c>
      <c r="C150" s="587">
        <f>2022!B138</f>
        <v>76.099999999999994</v>
      </c>
      <c r="D150" s="567">
        <f>2022!DC138</f>
        <v>0</v>
      </c>
      <c r="E150" s="567">
        <f>2022!DD138</f>
        <v>0</v>
      </c>
      <c r="F150" s="567">
        <f>2022!DE138</f>
        <v>0</v>
      </c>
      <c r="G150" s="566">
        <f>2022!DF138</f>
        <v>0</v>
      </c>
      <c r="H150" s="566">
        <f>2022!DG138</f>
        <v>0</v>
      </c>
      <c r="I150" s="566">
        <f>2022!DH138</f>
        <v>0</v>
      </c>
      <c r="J150" s="531">
        <f t="shared" si="1454"/>
        <v>0</v>
      </c>
      <c r="K150" s="568">
        <f>2022!DL138</f>
        <v>0</v>
      </c>
      <c r="L150" s="579"/>
      <c r="M150" s="579"/>
      <c r="N150" s="579"/>
      <c r="O150" s="568">
        <f>2022!DN138</f>
        <v>0</v>
      </c>
    </row>
    <row r="151" ht="47.25">
      <c r="A151" s="562">
        <v>119</v>
      </c>
      <c r="B151" s="164" t="s">
        <v>165</v>
      </c>
      <c r="C151" s="587">
        <f>2022!B139</f>
        <v>3.52</v>
      </c>
      <c r="D151" s="575">
        <f>2022!DC139</f>
        <v>0</v>
      </c>
      <c r="E151" s="575">
        <f>2022!DD139</f>
        <v>0</v>
      </c>
      <c r="F151" s="567">
        <f>2022!DE139</f>
        <v>0</v>
      </c>
      <c r="G151" s="576">
        <f>2022!DF139</f>
        <v>0</v>
      </c>
      <c r="H151" s="576">
        <f>2022!DG139</f>
        <v>0</v>
      </c>
      <c r="I151" s="566">
        <f>2022!DH139</f>
        <v>0</v>
      </c>
      <c r="J151" s="531">
        <f t="shared" si="1454"/>
        <v>0</v>
      </c>
      <c r="K151" s="568">
        <f>2022!DL139</f>
        <v>0</v>
      </c>
      <c r="L151" s="579"/>
      <c r="M151" s="579"/>
      <c r="N151" s="579"/>
      <c r="O151" s="568">
        <f>2022!DN139</f>
        <v>0</v>
      </c>
    </row>
    <row r="152" ht="47.25">
      <c r="A152" s="561">
        <v>120</v>
      </c>
      <c r="B152" s="155" t="s">
        <v>443</v>
      </c>
      <c r="C152" s="566">
        <f>2022!B140</f>
        <v>16.07</v>
      </c>
      <c r="D152" s="577"/>
      <c r="E152" s="577"/>
      <c r="F152" s="567">
        <f>2022!DE140</f>
        <v>0</v>
      </c>
      <c r="G152" s="578"/>
      <c r="H152" s="578"/>
      <c r="I152" s="566">
        <f>2022!DH140</f>
        <v>0</v>
      </c>
      <c r="J152" s="531">
        <f t="shared" si="1454"/>
        <v>0</v>
      </c>
      <c r="K152" s="568">
        <f>2022!DL140</f>
        <v>0</v>
      </c>
      <c r="L152" s="568"/>
      <c r="M152" s="568"/>
      <c r="N152" s="568"/>
      <c r="O152" s="568">
        <f>2022!DN140</f>
        <v>0</v>
      </c>
    </row>
    <row r="153" ht="15.75">
      <c r="A153" s="561"/>
      <c r="B153" s="122" t="s">
        <v>173</v>
      </c>
      <c r="C153" s="571"/>
      <c r="D153" s="570"/>
      <c r="E153" s="570"/>
      <c r="F153" s="570"/>
      <c r="G153" s="571"/>
      <c r="H153" s="571"/>
      <c r="I153" s="571"/>
      <c r="J153" s="531"/>
      <c r="K153" s="581"/>
      <c r="L153" s="568"/>
      <c r="M153" s="568"/>
      <c r="N153" s="568"/>
      <c r="O153" s="581"/>
    </row>
    <row r="154" ht="96.75" customHeight="1">
      <c r="A154" s="561">
        <v>121</v>
      </c>
      <c r="B154" s="582" t="s">
        <v>328</v>
      </c>
      <c r="C154" s="566">
        <f>2022!B142</f>
        <v>22.076000000000001</v>
      </c>
      <c r="D154" s="567">
        <f>2022!DC142</f>
        <v>0</v>
      </c>
      <c r="E154" s="567">
        <f>2022!DD142</f>
        <v>0</v>
      </c>
      <c r="F154" s="567">
        <f>2022!DE142</f>
        <v>0</v>
      </c>
      <c r="G154" s="566">
        <f>2022!DF142</f>
        <v>0</v>
      </c>
      <c r="H154" s="566">
        <f>2022!DG142</f>
        <v>0</v>
      </c>
      <c r="I154" s="566">
        <f>2022!DH142</f>
        <v>0</v>
      </c>
      <c r="J154" s="531">
        <f t="shared" si="1454"/>
        <v>0</v>
      </c>
      <c r="K154" s="568">
        <f>2022!DL142</f>
        <v>0</v>
      </c>
      <c r="L154" s="568"/>
      <c r="M154" s="568"/>
      <c r="N154" s="568"/>
      <c r="O154" s="568">
        <f>2022!DN142</f>
        <v>0</v>
      </c>
    </row>
    <row r="155" ht="68.25" customHeight="1">
      <c r="A155" s="561">
        <v>122</v>
      </c>
      <c r="B155" s="582" t="s">
        <v>329</v>
      </c>
      <c r="C155" s="566">
        <f>2022!B143</f>
        <v>51.795000000000002</v>
      </c>
      <c r="D155" s="567">
        <f>2022!DC143</f>
        <v>0</v>
      </c>
      <c r="E155" s="567">
        <f>2022!DD143</f>
        <v>0</v>
      </c>
      <c r="F155" s="567">
        <f>2022!DE143</f>
        <v>0</v>
      </c>
      <c r="G155" s="566">
        <f>2022!DF143</f>
        <v>0</v>
      </c>
      <c r="H155" s="566">
        <f>2022!DG143</f>
        <v>0</v>
      </c>
      <c r="I155" s="566">
        <f>2022!DH143</f>
        <v>0</v>
      </c>
      <c r="J155" s="531">
        <f t="shared" si="1454"/>
        <v>0</v>
      </c>
      <c r="K155" s="568">
        <f>2022!DL143</f>
        <v>0</v>
      </c>
      <c r="L155" s="568"/>
      <c r="M155" s="568"/>
      <c r="N155" s="568"/>
      <c r="O155" s="568">
        <f>2022!DN143</f>
        <v>0</v>
      </c>
    </row>
    <row r="156" ht="31.5" customHeight="1">
      <c r="A156" s="561">
        <v>123</v>
      </c>
      <c r="B156" s="582" t="s">
        <v>174</v>
      </c>
      <c r="C156" s="566">
        <f>2022!B144</f>
        <v>10.686999999999999</v>
      </c>
      <c r="D156" s="567">
        <f>2022!DC144</f>
        <v>0</v>
      </c>
      <c r="E156" s="567">
        <f>2022!DD144</f>
        <v>0</v>
      </c>
      <c r="F156" s="567">
        <f>2022!DE144</f>
        <v>0</v>
      </c>
      <c r="G156" s="566">
        <f>2022!DF144</f>
        <v>0</v>
      </c>
      <c r="H156" s="566">
        <f>2022!DG144</f>
        <v>0</v>
      </c>
      <c r="I156" s="566">
        <f>2022!DH144</f>
        <v>0</v>
      </c>
      <c r="J156" s="531">
        <f t="shared" si="1454"/>
        <v>0</v>
      </c>
      <c r="K156" s="568">
        <f>2022!DL144</f>
        <v>0</v>
      </c>
      <c r="L156" s="568"/>
      <c r="M156" s="568"/>
      <c r="N156" s="568"/>
      <c r="O156" s="568">
        <f>2022!DN144</f>
        <v>0</v>
      </c>
    </row>
    <row r="157" ht="31.5">
      <c r="A157" s="561">
        <v>124</v>
      </c>
      <c r="B157" s="582" t="s">
        <v>178</v>
      </c>
      <c r="C157" s="566">
        <f>2022!B145</f>
        <v>127.137</v>
      </c>
      <c r="D157" s="567">
        <f>2022!DC145</f>
        <v>0</v>
      </c>
      <c r="E157" s="567">
        <f>2022!DD145</f>
        <v>0</v>
      </c>
      <c r="F157" s="567">
        <f>2022!DE145</f>
        <v>0</v>
      </c>
      <c r="G157" s="566">
        <f>2022!DF145</f>
        <v>0</v>
      </c>
      <c r="H157" s="566">
        <f>2022!DG145</f>
        <v>0</v>
      </c>
      <c r="I157" s="566">
        <f>2022!DH145</f>
        <v>0</v>
      </c>
      <c r="J157" s="531">
        <f t="shared" si="1454"/>
        <v>0</v>
      </c>
      <c r="K157" s="568">
        <f>2022!DL145</f>
        <v>0</v>
      </c>
      <c r="L157" s="568"/>
      <c r="M157" s="568"/>
      <c r="N157" s="568"/>
      <c r="O157" s="568">
        <f>2022!DN145</f>
        <v>0</v>
      </c>
    </row>
    <row r="158" ht="31.5">
      <c r="A158" s="562">
        <v>125</v>
      </c>
      <c r="B158" s="147" t="s">
        <v>177</v>
      </c>
      <c r="C158" s="566">
        <f>2022!B146</f>
        <v>119.479</v>
      </c>
      <c r="D158" s="567">
        <f>2022!DC146</f>
        <v>0</v>
      </c>
      <c r="E158" s="567">
        <f>2022!DD146</f>
        <v>0</v>
      </c>
      <c r="F158" s="567">
        <f>2022!DE146</f>
        <v>0</v>
      </c>
      <c r="G158" s="566">
        <f>2022!DF146</f>
        <v>0</v>
      </c>
      <c r="H158" s="566">
        <f>2022!DG146</f>
        <v>0</v>
      </c>
      <c r="I158" s="566">
        <f>2022!DH146</f>
        <v>0</v>
      </c>
      <c r="J158" s="531">
        <f t="shared" si="1454"/>
        <v>0</v>
      </c>
      <c r="K158" s="568">
        <f>2022!DL146</f>
        <v>0</v>
      </c>
      <c r="L158" s="563"/>
      <c r="M158" s="563"/>
      <c r="N158" s="563"/>
      <c r="O158" s="568">
        <f>2022!DN146</f>
        <v>0</v>
      </c>
    </row>
    <row r="159" ht="47.25">
      <c r="A159" s="561">
        <v>126</v>
      </c>
      <c r="B159" s="582" t="s">
        <v>330</v>
      </c>
      <c r="C159" s="566">
        <f>2022!B147</f>
        <v>19.553999999999998</v>
      </c>
      <c r="D159" s="567">
        <f>2022!DC147</f>
        <v>0</v>
      </c>
      <c r="E159" s="567">
        <f>2022!DD147</f>
        <v>0</v>
      </c>
      <c r="F159" s="567">
        <f>2022!DE147</f>
        <v>0</v>
      </c>
      <c r="G159" s="566">
        <f>2022!DF147</f>
        <v>0</v>
      </c>
      <c r="H159" s="566">
        <f>2022!DG147</f>
        <v>0</v>
      </c>
      <c r="I159" s="566">
        <f>2022!DH147</f>
        <v>0</v>
      </c>
      <c r="J159" s="531">
        <f t="shared" si="1454"/>
        <v>0</v>
      </c>
      <c r="K159" s="568">
        <f>2022!DL147</f>
        <v>0</v>
      </c>
      <c r="L159" s="568"/>
      <c r="M159" s="568"/>
      <c r="N159" s="568"/>
      <c r="O159" s="568">
        <f>2022!DN147</f>
        <v>0</v>
      </c>
    </row>
    <row r="160" ht="15.75">
      <c r="A160" s="561"/>
      <c r="B160" s="122" t="s">
        <v>180</v>
      </c>
      <c r="C160" s="571"/>
      <c r="D160" s="570"/>
      <c r="E160" s="570"/>
      <c r="F160" s="570"/>
      <c r="G160" s="571"/>
      <c r="H160" s="571"/>
      <c r="I160" s="571"/>
      <c r="J160" s="531">
        <f t="shared" si="1454"/>
        <v>0</v>
      </c>
      <c r="K160" s="581"/>
      <c r="L160" s="568"/>
      <c r="M160" s="568"/>
      <c r="N160" s="568"/>
      <c r="O160" s="581"/>
    </row>
    <row r="161" ht="31.5">
      <c r="A161" s="561">
        <v>127</v>
      </c>
      <c r="B161" s="582" t="s">
        <v>185</v>
      </c>
      <c r="C161" s="566">
        <f>2022!B149</f>
        <v>1372</v>
      </c>
      <c r="D161" s="567">
        <f>2022!DC149</f>
        <v>70.440193176269531</v>
      </c>
      <c r="E161" s="567">
        <f>2022!DD149</f>
        <v>152</v>
      </c>
      <c r="F161" s="567">
        <f>2022!DE149</f>
        <v>0</v>
      </c>
      <c r="G161" s="566">
        <f>2022!DF149</f>
        <v>5.1330397489725843e-002</v>
      </c>
      <c r="H161" s="566">
        <f>2022!DG149</f>
        <v>0.1107637566937679</v>
      </c>
      <c r="I161" s="566">
        <f>2022!DH149</f>
        <v>0</v>
      </c>
      <c r="J161" s="531">
        <f t="shared" si="1454"/>
        <v>0</v>
      </c>
      <c r="K161" s="568">
        <f>2022!DL149</f>
        <v>0</v>
      </c>
      <c r="L161" s="568"/>
      <c r="M161" s="568"/>
      <c r="N161" s="568"/>
      <c r="O161" s="568">
        <f>2022!DN149</f>
        <v>0</v>
      </c>
    </row>
    <row r="162" ht="31.5">
      <c r="A162" s="561">
        <v>128</v>
      </c>
      <c r="B162" s="582" t="s">
        <v>331</v>
      </c>
      <c r="C162" s="566">
        <f>2022!B150</f>
        <v>187.15000000000001</v>
      </c>
      <c r="D162" s="567">
        <f>2022!DC150</f>
        <v>49.51593017578125</v>
      </c>
      <c r="E162" s="567">
        <f>2022!DD150</f>
        <v>0</v>
      </c>
      <c r="F162" s="567">
        <f>2022!DE150</f>
        <v>0</v>
      </c>
      <c r="G162" s="566">
        <f>2022!DF150</f>
        <v>0.26457885007022386</v>
      </c>
      <c r="H162" s="566">
        <f>2022!DG150</f>
        <v>0</v>
      </c>
      <c r="I162" s="566">
        <f>2022!DH150</f>
        <v>0</v>
      </c>
      <c r="J162" s="531">
        <f t="shared" si="1454"/>
        <v>0</v>
      </c>
      <c r="K162" s="568">
        <f>2022!DL150</f>
        <v>0</v>
      </c>
      <c r="L162" s="568"/>
      <c r="M162" s="568"/>
      <c r="N162" s="568"/>
      <c r="O162" s="568">
        <f>2022!DN150</f>
        <v>0</v>
      </c>
    </row>
    <row r="163" ht="45" customHeight="1">
      <c r="A163" s="561">
        <v>129</v>
      </c>
      <c r="B163" s="582" t="s">
        <v>332</v>
      </c>
      <c r="C163" s="566">
        <f>2022!B151</f>
        <v>363.30000000000001</v>
      </c>
      <c r="D163" s="567">
        <f>2022!DC151</f>
        <v>0</v>
      </c>
      <c r="E163" s="567">
        <f>2022!DD151</f>
        <v>0</v>
      </c>
      <c r="F163" s="567">
        <f>2022!DE151</f>
        <v>0</v>
      </c>
      <c r="G163" s="566">
        <f>2022!DF151</f>
        <v>0</v>
      </c>
      <c r="H163" s="566">
        <f>2022!DG151</f>
        <v>0</v>
      </c>
      <c r="I163" s="566">
        <f>2022!DH151</f>
        <v>0</v>
      </c>
      <c r="J163" s="531">
        <f t="shared" si="1454"/>
        <v>0</v>
      </c>
      <c r="K163" s="568">
        <f>2022!DL151</f>
        <v>0</v>
      </c>
      <c r="L163" s="568"/>
      <c r="M163" s="568"/>
      <c r="N163" s="568"/>
      <c r="O163" s="568">
        <f>2022!DN151</f>
        <v>0</v>
      </c>
    </row>
    <row r="164" ht="45" customHeight="1">
      <c r="A164" s="561">
        <v>130</v>
      </c>
      <c r="B164" s="582" t="s">
        <v>333</v>
      </c>
      <c r="C164" s="566">
        <f>2022!B152</f>
        <v>394</v>
      </c>
      <c r="D164" s="567">
        <f>2022!DC152</f>
        <v>17.693756103515625</v>
      </c>
      <c r="E164" s="567">
        <f>2022!DD152</f>
        <v>0</v>
      </c>
      <c r="F164" s="567">
        <f>2022!DE152</f>
        <v>0</v>
      </c>
      <c r="G164" s="566">
        <f>2022!DF152</f>
        <v>4.4871794871794872e-002</v>
      </c>
      <c r="H164" s="566">
        <f>2022!DG152</f>
        <v>0</v>
      </c>
      <c r="I164" s="566">
        <f>2022!DH152</f>
        <v>0</v>
      </c>
      <c r="J164" s="531">
        <f t="shared" si="1454"/>
        <v>0</v>
      </c>
      <c r="K164" s="568">
        <f>2022!DL152</f>
        <v>0</v>
      </c>
      <c r="L164" s="568"/>
      <c r="M164" s="568"/>
      <c r="N164" s="568"/>
      <c r="O164" s="568">
        <f>2022!DN152</f>
        <v>0</v>
      </c>
    </row>
    <row r="165" ht="31.5">
      <c r="A165" s="561">
        <v>131</v>
      </c>
      <c r="B165" s="582" t="s">
        <v>182</v>
      </c>
      <c r="C165" s="566">
        <f>2022!B153</f>
        <v>193</v>
      </c>
      <c r="D165" s="567">
        <f>2022!DC153</f>
        <v>44.830974578857422</v>
      </c>
      <c r="E165" s="567">
        <f>2022!DD153</f>
        <v>53</v>
      </c>
      <c r="F165" s="567">
        <f>2022!DE153</f>
        <v>55</v>
      </c>
      <c r="G165" s="566">
        <f>2022!DF153</f>
        <v>0.23117568435426047</v>
      </c>
      <c r="H165" s="566">
        <f>2022!DG153</f>
        <v>0.27330013201528919</v>
      </c>
      <c r="I165" s="566">
        <f>2022!DH153</f>
        <v>0.28497409326424872</v>
      </c>
      <c r="J165" s="531">
        <f t="shared" si="1454"/>
        <v>0</v>
      </c>
      <c r="K165" s="568">
        <f>2022!DL153</f>
        <v>0</v>
      </c>
      <c r="L165" s="568"/>
      <c r="M165" s="568"/>
      <c r="N165" s="568"/>
      <c r="O165" s="568">
        <f>2022!DN153</f>
        <v>0</v>
      </c>
    </row>
    <row r="166" ht="47.25">
      <c r="A166" s="562">
        <v>132</v>
      </c>
      <c r="B166" s="582" t="s">
        <v>334</v>
      </c>
      <c r="C166" s="566">
        <f>2022!B154</f>
        <v>264.69999999999999</v>
      </c>
      <c r="D166" s="567">
        <f>2022!DC154</f>
        <v>79.473686218261719</v>
      </c>
      <c r="E166" s="567">
        <f>2022!DD154</f>
        <v>68</v>
      </c>
      <c r="F166" s="567">
        <f>2022!DE154</f>
        <v>0</v>
      </c>
      <c r="G166" s="566">
        <f>2022!DF154</f>
        <v>0.30024511852631658</v>
      </c>
      <c r="H166" s="566">
        <f>2022!DG154</f>
        <v>0.25689849540407755</v>
      </c>
      <c r="I166" s="566">
        <f>2022!DH154</f>
        <v>0</v>
      </c>
      <c r="J166" s="531">
        <f t="shared" si="1454"/>
        <v>0</v>
      </c>
      <c r="K166" s="568">
        <f>2022!DL154</f>
        <v>0</v>
      </c>
      <c r="L166" s="563"/>
      <c r="M166" s="563"/>
      <c r="N166" s="563"/>
      <c r="O166" s="568">
        <f>2022!DN154</f>
        <v>0</v>
      </c>
    </row>
    <row r="167" ht="31.5">
      <c r="A167" s="561">
        <v>133</v>
      </c>
      <c r="B167" s="582" t="s">
        <v>335</v>
      </c>
      <c r="C167" s="566">
        <f>2022!B155</f>
        <v>93.555000000000007</v>
      </c>
      <c r="D167" s="567">
        <f>2022!DC155</f>
        <v>0</v>
      </c>
      <c r="E167" s="567">
        <f>2022!DD155</f>
        <v>0</v>
      </c>
      <c r="F167" s="567">
        <f>2022!DE155</f>
        <v>0</v>
      </c>
      <c r="G167" s="566">
        <f>2022!DF155</f>
        <v>0</v>
      </c>
      <c r="H167" s="566">
        <f>2022!DG155</f>
        <v>0</v>
      </c>
      <c r="I167" s="566">
        <f>2022!DH155</f>
        <v>0</v>
      </c>
      <c r="J167" s="531">
        <f t="shared" si="1454"/>
        <v>0</v>
      </c>
      <c r="K167" s="568">
        <f>2022!DL155</f>
        <v>0</v>
      </c>
      <c r="L167" s="568"/>
      <c r="M167" s="568"/>
      <c r="N167" s="568"/>
      <c r="O167" s="568">
        <f>2022!DN155</f>
        <v>0</v>
      </c>
    </row>
    <row r="168" ht="15.75">
      <c r="A168" s="561"/>
      <c r="B168" s="122" t="s">
        <v>187</v>
      </c>
      <c r="C168" s="571"/>
      <c r="D168" s="570"/>
      <c r="E168" s="570"/>
      <c r="F168" s="570"/>
      <c r="G168" s="571"/>
      <c r="H168" s="571"/>
      <c r="I168" s="571"/>
      <c r="J168" s="531"/>
      <c r="K168" s="581"/>
      <c r="L168" s="568"/>
      <c r="M168" s="568"/>
      <c r="N168" s="568"/>
      <c r="O168" s="581"/>
    </row>
    <row r="169" ht="78.75">
      <c r="A169" s="574">
        <v>134</v>
      </c>
      <c r="B169" s="64" t="s">
        <v>189</v>
      </c>
      <c r="C169" s="566">
        <f>2022!B157</f>
        <v>58.799999999999997</v>
      </c>
      <c r="D169" s="575">
        <f>2022!DC157</f>
        <v>0</v>
      </c>
      <c r="E169" s="575">
        <f>2022!DD157</f>
        <v>0</v>
      </c>
      <c r="F169" s="567">
        <f>2022!DE157</f>
        <v>0</v>
      </c>
      <c r="G169" s="576">
        <f>2022!DF157</f>
        <v>0</v>
      </c>
      <c r="H169" s="576">
        <f>2022!DG157</f>
        <v>0</v>
      </c>
      <c r="I169" s="566">
        <f>2022!DH157</f>
        <v>0</v>
      </c>
      <c r="J169" s="531">
        <f t="shared" ref="J168:J231" si="1455">IF(K169&gt;0,K169/F169*100,0)</f>
        <v>0</v>
      </c>
      <c r="K169" s="568">
        <f>2022!DL157</f>
        <v>0</v>
      </c>
      <c r="L169" s="568"/>
      <c r="M169" s="568"/>
      <c r="N169" s="568"/>
      <c r="O169" s="568">
        <f>2022!DN157</f>
        <v>0</v>
      </c>
    </row>
    <row r="170" ht="78.75">
      <c r="A170" s="574">
        <v>135</v>
      </c>
      <c r="B170" s="64" t="s">
        <v>190</v>
      </c>
      <c r="C170" s="566">
        <f>2022!B158</f>
        <v>17.800000000000001</v>
      </c>
      <c r="D170" s="585"/>
      <c r="E170" s="585"/>
      <c r="F170" s="567">
        <f>2022!DE158</f>
        <v>0</v>
      </c>
      <c r="G170" s="586"/>
      <c r="H170" s="586"/>
      <c r="I170" s="566">
        <f>2022!DH158</f>
        <v>0</v>
      </c>
      <c r="J170" s="531">
        <f t="shared" si="1455"/>
        <v>0</v>
      </c>
      <c r="K170" s="568">
        <f>2022!DL158</f>
        <v>0</v>
      </c>
      <c r="L170" s="568"/>
      <c r="M170" s="568"/>
      <c r="N170" s="568"/>
      <c r="O170" s="568">
        <f>2022!DN158</f>
        <v>0</v>
      </c>
    </row>
    <row r="171" ht="78.75">
      <c r="A171" s="574">
        <v>136</v>
      </c>
      <c r="B171" s="64" t="s">
        <v>191</v>
      </c>
      <c r="C171" s="566">
        <f>2022!B159</f>
        <v>30.800000000000001</v>
      </c>
      <c r="D171" s="585"/>
      <c r="E171" s="585"/>
      <c r="F171" s="567">
        <f>2022!DE159</f>
        <v>0</v>
      </c>
      <c r="G171" s="586"/>
      <c r="H171" s="586"/>
      <c r="I171" s="566">
        <f>2022!DH159</f>
        <v>0</v>
      </c>
      <c r="J171" s="531">
        <f t="shared" si="1455"/>
        <v>0</v>
      </c>
      <c r="K171" s="568">
        <f>2022!DL159</f>
        <v>0</v>
      </c>
      <c r="L171" s="568"/>
      <c r="M171" s="568"/>
      <c r="N171" s="568"/>
      <c r="O171" s="568">
        <f>2022!DN159</f>
        <v>0</v>
      </c>
    </row>
    <row r="172" ht="78.75">
      <c r="A172" s="574">
        <v>137</v>
      </c>
      <c r="B172" s="64" t="s">
        <v>192</v>
      </c>
      <c r="C172" s="566">
        <f>2022!B160</f>
        <v>20.399999999999999</v>
      </c>
      <c r="D172" s="585"/>
      <c r="E172" s="585"/>
      <c r="F172" s="567">
        <f>2022!DE160</f>
        <v>0</v>
      </c>
      <c r="G172" s="586"/>
      <c r="H172" s="586"/>
      <c r="I172" s="566">
        <f>2022!DH160</f>
        <v>0</v>
      </c>
      <c r="J172" s="531">
        <f t="shared" si="1455"/>
        <v>0</v>
      </c>
      <c r="K172" s="568">
        <f>2022!DL160</f>
        <v>0</v>
      </c>
      <c r="L172" s="568"/>
      <c r="M172" s="568"/>
      <c r="N172" s="568"/>
      <c r="O172" s="568">
        <f>2022!DN160</f>
        <v>0</v>
      </c>
    </row>
    <row r="173" ht="78.75">
      <c r="A173" s="574">
        <v>138</v>
      </c>
      <c r="B173" s="64" t="s">
        <v>193</v>
      </c>
      <c r="C173" s="566">
        <f>2022!B161</f>
        <v>20.800000000000001</v>
      </c>
      <c r="D173" s="585"/>
      <c r="E173" s="585"/>
      <c r="F173" s="567">
        <f>2022!DE161</f>
        <v>0</v>
      </c>
      <c r="G173" s="586"/>
      <c r="H173" s="586"/>
      <c r="I173" s="566">
        <f>2022!DH161</f>
        <v>0</v>
      </c>
      <c r="J173" s="531">
        <f t="shared" si="1455"/>
        <v>0</v>
      </c>
      <c r="K173" s="568">
        <f>2022!DL161</f>
        <v>0</v>
      </c>
      <c r="L173" s="568"/>
      <c r="M173" s="568"/>
      <c r="N173" s="568"/>
      <c r="O173" s="568">
        <f>2022!DN161</f>
        <v>0</v>
      </c>
    </row>
    <row r="174" ht="78.75">
      <c r="A174" s="574">
        <v>139</v>
      </c>
      <c r="B174" s="64" t="s">
        <v>194</v>
      </c>
      <c r="C174" s="566">
        <f>2022!B162</f>
        <v>14.800000000000001</v>
      </c>
      <c r="D174" s="585"/>
      <c r="E174" s="585"/>
      <c r="F174" s="567">
        <f>2022!DE162</f>
        <v>0</v>
      </c>
      <c r="G174" s="586"/>
      <c r="H174" s="586"/>
      <c r="I174" s="566">
        <f>2022!DH162</f>
        <v>0</v>
      </c>
      <c r="J174" s="531">
        <f t="shared" si="1455"/>
        <v>0</v>
      </c>
      <c r="K174" s="568">
        <f>2022!DL162</f>
        <v>0</v>
      </c>
      <c r="L174" s="568"/>
      <c r="M174" s="568"/>
      <c r="N174" s="568"/>
      <c r="O174" s="568">
        <f>2022!DN162</f>
        <v>0</v>
      </c>
    </row>
    <row r="175" ht="78.75">
      <c r="A175" s="574">
        <v>140</v>
      </c>
      <c r="B175" s="64" t="s">
        <v>195</v>
      </c>
      <c r="C175" s="566">
        <f>2022!B163</f>
        <v>8.5999999999999996</v>
      </c>
      <c r="D175" s="585"/>
      <c r="E175" s="585"/>
      <c r="F175" s="567">
        <f>2022!DE163</f>
        <v>0</v>
      </c>
      <c r="G175" s="586"/>
      <c r="H175" s="586"/>
      <c r="I175" s="566">
        <f>2022!DH163</f>
        <v>0</v>
      </c>
      <c r="J175" s="531">
        <f t="shared" si="1455"/>
        <v>0</v>
      </c>
      <c r="K175" s="568">
        <f>2022!DL163</f>
        <v>0</v>
      </c>
      <c r="L175" s="568"/>
      <c r="M175" s="568"/>
      <c r="N175" s="568"/>
      <c r="O175" s="568">
        <f>2022!DN163</f>
        <v>0</v>
      </c>
    </row>
    <row r="176" ht="78.75">
      <c r="A176" s="574">
        <v>141</v>
      </c>
      <c r="B176" s="64" t="s">
        <v>196</v>
      </c>
      <c r="C176" s="566">
        <f>2022!B164</f>
        <v>8</v>
      </c>
      <c r="D176" s="585"/>
      <c r="E176" s="585"/>
      <c r="F176" s="567">
        <f>2022!DE164</f>
        <v>0</v>
      </c>
      <c r="G176" s="586"/>
      <c r="H176" s="586"/>
      <c r="I176" s="566">
        <f>2022!DH164</f>
        <v>0</v>
      </c>
      <c r="J176" s="531">
        <f t="shared" si="1455"/>
        <v>0</v>
      </c>
      <c r="K176" s="568">
        <f>2022!DL164</f>
        <v>0</v>
      </c>
      <c r="L176" s="568"/>
      <c r="M176" s="568"/>
      <c r="N176" s="568"/>
      <c r="O176" s="568">
        <f>2022!DN164</f>
        <v>0</v>
      </c>
    </row>
    <row r="177" ht="78.75">
      <c r="A177" s="574">
        <v>142</v>
      </c>
      <c r="B177" s="64" t="s">
        <v>197</v>
      </c>
      <c r="C177" s="566">
        <f>2022!B165</f>
        <v>30.800000000000001</v>
      </c>
      <c r="D177" s="585"/>
      <c r="E177" s="585"/>
      <c r="F177" s="567">
        <f>2022!DE165</f>
        <v>0</v>
      </c>
      <c r="G177" s="586"/>
      <c r="H177" s="586"/>
      <c r="I177" s="566">
        <f>2022!DH165</f>
        <v>0</v>
      </c>
      <c r="J177" s="531">
        <f t="shared" si="1455"/>
        <v>0</v>
      </c>
      <c r="K177" s="568">
        <f>2022!DL165</f>
        <v>0</v>
      </c>
      <c r="L177" s="568"/>
      <c r="M177" s="568"/>
      <c r="N177" s="568"/>
      <c r="O177" s="568">
        <f>2022!DN165</f>
        <v>0</v>
      </c>
    </row>
    <row r="178" ht="78.75">
      <c r="A178" s="574">
        <v>143</v>
      </c>
      <c r="B178" s="64" t="s">
        <v>198</v>
      </c>
      <c r="C178" s="566">
        <f>2022!B166</f>
        <v>37.25</v>
      </c>
      <c r="D178" s="585"/>
      <c r="E178" s="585"/>
      <c r="F178" s="567">
        <f>2022!DE166</f>
        <v>0</v>
      </c>
      <c r="G178" s="586"/>
      <c r="H178" s="586"/>
      <c r="I178" s="566">
        <f>2022!DH166</f>
        <v>0</v>
      </c>
      <c r="J178" s="531">
        <f t="shared" si="1455"/>
        <v>0</v>
      </c>
      <c r="K178" s="568">
        <f>2022!DL166</f>
        <v>0</v>
      </c>
      <c r="L178" s="568"/>
      <c r="M178" s="568"/>
      <c r="N178" s="568"/>
      <c r="O178" s="568">
        <f>2022!DN166</f>
        <v>0</v>
      </c>
    </row>
    <row r="179" ht="78.75">
      <c r="A179" s="574">
        <v>144</v>
      </c>
      <c r="B179" s="64" t="s">
        <v>199</v>
      </c>
      <c r="C179" s="566">
        <f>2022!B167</f>
        <v>24.34</v>
      </c>
      <c r="D179" s="585"/>
      <c r="E179" s="585"/>
      <c r="F179" s="567">
        <f>2022!DE167</f>
        <v>0</v>
      </c>
      <c r="G179" s="586"/>
      <c r="H179" s="586"/>
      <c r="I179" s="566">
        <f>2022!DH167</f>
        <v>0</v>
      </c>
      <c r="J179" s="531">
        <f t="shared" si="1455"/>
        <v>0</v>
      </c>
      <c r="K179" s="568">
        <f>2022!DL167</f>
        <v>0</v>
      </c>
      <c r="L179" s="568"/>
      <c r="M179" s="568"/>
      <c r="N179" s="568"/>
      <c r="O179" s="568">
        <f>2022!DN167</f>
        <v>0</v>
      </c>
    </row>
    <row r="180" ht="67.5" customHeight="1">
      <c r="A180" s="562">
        <v>145</v>
      </c>
      <c r="B180" s="64" t="s">
        <v>200</v>
      </c>
      <c r="C180" s="566">
        <f>2022!B168</f>
        <v>30.800000000000001</v>
      </c>
      <c r="D180" s="577"/>
      <c r="E180" s="577"/>
      <c r="F180" s="567">
        <f>2022!DE168</f>
        <v>0</v>
      </c>
      <c r="G180" s="578"/>
      <c r="H180" s="578"/>
      <c r="I180" s="566">
        <f>2022!DH168</f>
        <v>0</v>
      </c>
      <c r="J180" s="531">
        <f t="shared" si="1455"/>
        <v>0</v>
      </c>
      <c r="K180" s="568">
        <f>2022!DL168</f>
        <v>0</v>
      </c>
      <c r="L180" s="563"/>
      <c r="M180" s="563"/>
      <c r="N180" s="563"/>
      <c r="O180" s="568">
        <f>2022!DN168</f>
        <v>0</v>
      </c>
    </row>
    <row r="181" ht="31.5">
      <c r="A181" s="561">
        <v>146</v>
      </c>
      <c r="B181" s="582" t="s">
        <v>337</v>
      </c>
      <c r="C181" s="566">
        <f>2022!B169</f>
        <v>1020.3</v>
      </c>
      <c r="D181" s="567">
        <f>2022!DC169</f>
        <v>0</v>
      </c>
      <c r="E181" s="567">
        <f>2022!DD169</f>
        <v>0</v>
      </c>
      <c r="F181" s="567">
        <f>2022!DE169</f>
        <v>0</v>
      </c>
      <c r="G181" s="566">
        <f>2022!DF169</f>
        <v>0</v>
      </c>
      <c r="H181" s="566">
        <f>2022!DG169</f>
        <v>0</v>
      </c>
      <c r="I181" s="566">
        <f>2022!DH169</f>
        <v>0</v>
      </c>
      <c r="J181" s="531">
        <f t="shared" si="1455"/>
        <v>0</v>
      </c>
      <c r="K181" s="568">
        <f>2022!DL169</f>
        <v>0</v>
      </c>
      <c r="L181" s="568"/>
      <c r="M181" s="568"/>
      <c r="N181" s="568"/>
      <c r="O181" s="568">
        <f>2022!DN169</f>
        <v>0</v>
      </c>
    </row>
    <row r="182" ht="17.25" customHeight="1">
      <c r="A182" s="562"/>
      <c r="B182" s="122" t="s">
        <v>201</v>
      </c>
      <c r="C182" s="571"/>
      <c r="D182" s="570"/>
      <c r="E182" s="570"/>
      <c r="F182" s="570"/>
      <c r="G182" s="571"/>
      <c r="H182" s="571"/>
      <c r="I182" s="571"/>
      <c r="J182" s="584"/>
      <c r="K182" s="581"/>
      <c r="L182" s="563"/>
      <c r="M182" s="563"/>
      <c r="N182" s="563"/>
      <c r="O182" s="581"/>
    </row>
    <row r="183" ht="49.5" customHeight="1">
      <c r="A183" s="561">
        <v>147</v>
      </c>
      <c r="B183" s="582" t="s">
        <v>202</v>
      </c>
      <c r="C183" s="566">
        <f>2022!B171</f>
        <v>538.20000000000005</v>
      </c>
      <c r="D183" s="567">
        <f>2022!DC171</f>
        <v>0</v>
      </c>
      <c r="E183" s="567">
        <f>2022!DD171</f>
        <v>0</v>
      </c>
      <c r="F183" s="567">
        <f>2022!DE171</f>
        <v>0</v>
      </c>
      <c r="G183" s="566">
        <f>2022!DF171</f>
        <v>0</v>
      </c>
      <c r="H183" s="566">
        <f>2022!DG171</f>
        <v>0</v>
      </c>
      <c r="I183" s="566">
        <f>2022!DH171</f>
        <v>0</v>
      </c>
      <c r="J183" s="531">
        <f t="shared" si="1455"/>
        <v>0</v>
      </c>
      <c r="K183" s="568">
        <f>2022!DL171</f>
        <v>0</v>
      </c>
      <c r="L183" s="568"/>
      <c r="M183" s="568"/>
      <c r="N183" s="568"/>
      <c r="O183" s="568">
        <f>2022!DN171</f>
        <v>0</v>
      </c>
    </row>
    <row r="184" ht="15.75">
      <c r="A184" s="561"/>
      <c r="B184" s="122" t="s">
        <v>203</v>
      </c>
      <c r="C184" s="571"/>
      <c r="D184" s="570"/>
      <c r="E184" s="570"/>
      <c r="F184" s="570"/>
      <c r="G184" s="571"/>
      <c r="H184" s="571"/>
      <c r="I184" s="571"/>
      <c r="J184" s="531"/>
      <c r="K184" s="581"/>
      <c r="L184" s="568"/>
      <c r="M184" s="568"/>
      <c r="N184" s="568"/>
      <c r="O184" s="581"/>
    </row>
    <row r="185" ht="47.25">
      <c r="A185" s="561">
        <v>148</v>
      </c>
      <c r="B185" s="582" t="s">
        <v>204</v>
      </c>
      <c r="C185" s="587">
        <f>2022!B173</f>
        <v>133.66200000000001</v>
      </c>
      <c r="D185" s="567">
        <f>2022!DC173</f>
        <v>227.14697265625</v>
      </c>
      <c r="E185" s="567">
        <f>2022!DD173</f>
        <v>4</v>
      </c>
      <c r="F185" s="567">
        <f>2022!DE173</f>
        <v>12</v>
      </c>
      <c r="G185" s="566">
        <f>2022!DF173</f>
        <v>0.10235538825275123</v>
      </c>
      <c r="H185" s="566">
        <f>2022!DG173</f>
        <v>2.9926091194301549e-002</v>
      </c>
      <c r="I185" s="566">
        <f>2022!DH173</f>
        <v>8.9778695515554161e-002</v>
      </c>
      <c r="J185" s="531">
        <f t="shared" si="1455"/>
        <v>0</v>
      </c>
      <c r="K185" s="568">
        <f>2022!DL173</f>
        <v>0</v>
      </c>
      <c r="L185" s="568"/>
      <c r="M185" s="568"/>
      <c r="N185" s="568"/>
      <c r="O185" s="568">
        <f>2022!DN173</f>
        <v>0</v>
      </c>
    </row>
    <row r="186" ht="47.25">
      <c r="A186" s="561">
        <v>149</v>
      </c>
      <c r="B186" s="582" t="s">
        <v>205</v>
      </c>
      <c r="C186" s="587">
        <f>2022!B174</f>
        <v>868.12699999999995</v>
      </c>
      <c r="D186" s="567">
        <f>2022!DC174</f>
        <v>0</v>
      </c>
      <c r="E186" s="567">
        <f>2022!DD174</f>
        <v>35</v>
      </c>
      <c r="F186" s="567">
        <f>2022!DE174</f>
        <v>36</v>
      </c>
      <c r="G186" s="566">
        <f>2022!DF174</f>
        <v>0</v>
      </c>
      <c r="H186" s="566">
        <f>2022!DG174</f>
        <v>4.0316681118211385e-002</v>
      </c>
      <c r="I186" s="566">
        <f>2022!DH174</f>
        <v>4.1468586969418068e-002</v>
      </c>
      <c r="J186" s="531">
        <f t="shared" si="1455"/>
        <v>0</v>
      </c>
      <c r="K186" s="568">
        <f>2022!DL174</f>
        <v>0</v>
      </c>
      <c r="L186" s="568"/>
      <c r="M186" s="568"/>
      <c r="N186" s="568"/>
      <c r="O186" s="568">
        <f>2022!DN174</f>
        <v>0</v>
      </c>
    </row>
    <row r="187" ht="48.75" customHeight="1">
      <c r="A187" s="561">
        <v>150</v>
      </c>
      <c r="B187" s="582" t="s">
        <v>206</v>
      </c>
      <c r="C187" s="587">
        <f>2022!B175</f>
        <v>1249.8789999999999</v>
      </c>
      <c r="D187" s="567">
        <f>2022!DC175</f>
        <v>0</v>
      </c>
      <c r="E187" s="567">
        <f>2022!DD175</f>
        <v>283</v>
      </c>
      <c r="F187" s="567">
        <f>2022!DE175</f>
        <v>249</v>
      </c>
      <c r="G187" s="566">
        <f>2022!DF175</f>
        <v>0</v>
      </c>
      <c r="H187" s="566">
        <f>2022!DG175</f>
        <v>0.22642184617031408</v>
      </c>
      <c r="I187" s="566">
        <f>2022!DH175</f>
        <v>0.19921928442673253</v>
      </c>
      <c r="J187" s="531">
        <f t="shared" si="1455"/>
        <v>0</v>
      </c>
      <c r="K187" s="568">
        <f>2022!DL175</f>
        <v>0</v>
      </c>
      <c r="L187" s="568"/>
      <c r="M187" s="568"/>
      <c r="N187" s="568"/>
      <c r="O187" s="568">
        <f>2022!DN175</f>
        <v>0</v>
      </c>
    </row>
    <row r="188" ht="63">
      <c r="A188" s="561">
        <v>151</v>
      </c>
      <c r="B188" s="582" t="s">
        <v>209</v>
      </c>
      <c r="C188" s="566">
        <f>2022!B176</f>
        <v>387.89999999999998</v>
      </c>
      <c r="D188" s="567">
        <f>2022!DC176</f>
        <v>10.978394508361816</v>
      </c>
      <c r="E188" s="567">
        <f>2022!DD176</f>
        <v>10</v>
      </c>
      <c r="F188" s="567">
        <f>2022!DE176</f>
        <v>21</v>
      </c>
      <c r="G188" s="566">
        <f>2022!DF176</f>
        <v>2.8305700217843874e-002</v>
      </c>
      <c r="H188" s="566">
        <f>2022!DG176</f>
        <v>2.5783098269499944e-002</v>
      </c>
      <c r="I188" s="566">
        <f>2022!DH176</f>
        <v>5.4137664346481054e-002</v>
      </c>
      <c r="J188" s="531">
        <f t="shared" si="1455"/>
        <v>0</v>
      </c>
      <c r="K188" s="568">
        <f>2022!DL176</f>
        <v>0</v>
      </c>
      <c r="L188" s="568"/>
      <c r="M188" s="568"/>
      <c r="N188" s="568"/>
      <c r="O188" s="568">
        <f>2022!DN176</f>
        <v>0</v>
      </c>
    </row>
    <row r="189" ht="31.5">
      <c r="A189" s="561">
        <v>152</v>
      </c>
      <c r="B189" s="582" t="s">
        <v>210</v>
      </c>
      <c r="C189" s="566">
        <f>2022!B177</f>
        <v>1.93400001525878</v>
      </c>
      <c r="D189" s="567">
        <f>2022!DC177</f>
        <v>0</v>
      </c>
      <c r="E189" s="567">
        <f>2022!DD177</f>
        <v>0</v>
      </c>
      <c r="F189" s="567">
        <f>2022!DE177</f>
        <v>0</v>
      </c>
      <c r="G189" s="566">
        <f>2022!DF177</f>
        <v>0</v>
      </c>
      <c r="H189" s="566">
        <f>2022!DG177</f>
        <v>0</v>
      </c>
      <c r="I189" s="566">
        <f>2022!DH177</f>
        <v>0</v>
      </c>
      <c r="J189" s="531">
        <f t="shared" si="1455"/>
        <v>0</v>
      </c>
      <c r="K189" s="568">
        <f>2022!DL177</f>
        <v>0</v>
      </c>
      <c r="L189" s="563"/>
      <c r="M189" s="563"/>
      <c r="N189" s="563"/>
      <c r="O189" s="568">
        <f>2022!DN177</f>
        <v>0</v>
      </c>
    </row>
    <row r="190" ht="47.25">
      <c r="A190" s="561">
        <v>153</v>
      </c>
      <c r="B190" s="582" t="s">
        <v>338</v>
      </c>
      <c r="C190" s="587">
        <f>2022!B178</f>
        <v>103.86014</v>
      </c>
      <c r="D190" s="567">
        <f>2022!DC178</f>
        <v>0</v>
      </c>
      <c r="E190" s="567">
        <f>2022!DD178</f>
        <v>0</v>
      </c>
      <c r="F190" s="567">
        <f>2022!DE178</f>
        <v>0</v>
      </c>
      <c r="G190" s="566">
        <f>2022!DF178</f>
        <v>0</v>
      </c>
      <c r="H190" s="566">
        <f>2022!DG178</f>
        <v>0</v>
      </c>
      <c r="I190" s="566">
        <f>2022!DH178</f>
        <v>0</v>
      </c>
      <c r="J190" s="531">
        <f t="shared" si="1455"/>
        <v>0</v>
      </c>
      <c r="K190" s="568">
        <f>2022!DL178</f>
        <v>0</v>
      </c>
      <c r="L190" s="568"/>
      <c r="M190" s="568"/>
      <c r="N190" s="568"/>
      <c r="O190" s="568">
        <f>2022!DN178</f>
        <v>0</v>
      </c>
    </row>
    <row r="191" ht="47.25">
      <c r="A191" s="561">
        <v>154</v>
      </c>
      <c r="B191" s="582" t="s">
        <v>339</v>
      </c>
      <c r="C191" s="566">
        <f>2022!B179</f>
        <v>385.73099999999999</v>
      </c>
      <c r="D191" s="567">
        <f>2022!DC179</f>
        <v>26.680997848510742</v>
      </c>
      <c r="E191" s="567">
        <f>2022!DD179</f>
        <v>119</v>
      </c>
      <c r="F191" s="567">
        <f>2022!DE179</f>
        <v>47</v>
      </c>
      <c r="G191" s="566">
        <f>2022!DF179</f>
        <v>6.7624729762655225e-002</v>
      </c>
      <c r="H191" s="566">
        <f>2022!DG179</f>
        <v>0.30161326377098568</v>
      </c>
      <c r="I191" s="566">
        <f>2022!DH179</f>
        <v>0.12184657183373906</v>
      </c>
      <c r="J191" s="531">
        <f t="shared" si="1455"/>
        <v>0</v>
      </c>
      <c r="K191" s="568">
        <f>2022!DL179</f>
        <v>0</v>
      </c>
      <c r="L191" s="568"/>
      <c r="M191" s="568"/>
      <c r="N191" s="568"/>
      <c r="O191" s="568">
        <f>2022!DN179</f>
        <v>0</v>
      </c>
    </row>
    <row r="192" ht="31.5">
      <c r="A192" s="561">
        <v>155</v>
      </c>
      <c r="B192" s="152" t="s">
        <v>444</v>
      </c>
      <c r="C192" s="566">
        <f>2022!B180</f>
        <v>16.981999999999999</v>
      </c>
      <c r="D192" s="575">
        <f>2022!DC180</f>
        <v>42.201423645019531</v>
      </c>
      <c r="E192" s="575">
        <f>2022!DD180</f>
        <v>15</v>
      </c>
      <c r="F192" s="567">
        <f>2022!DE180</f>
        <v>0</v>
      </c>
      <c r="G192" s="576">
        <f>2022!DF180</f>
        <v>0.18426155468693267</v>
      </c>
      <c r="H192" s="576">
        <f>2022!DG180</f>
        <v>9.4339622641509441e-002</v>
      </c>
      <c r="I192" s="566">
        <f>2022!DH180</f>
        <v>0</v>
      </c>
      <c r="J192" s="531">
        <f t="shared" si="1455"/>
        <v>0</v>
      </c>
      <c r="K192" s="568">
        <f>2022!DL180</f>
        <v>0</v>
      </c>
      <c r="L192" s="568"/>
      <c r="M192" s="568"/>
      <c r="N192" s="568"/>
      <c r="O192" s="568">
        <f>2022!DN180</f>
        <v>0</v>
      </c>
    </row>
    <row r="193" ht="47.25">
      <c r="A193" s="561">
        <v>156</v>
      </c>
      <c r="B193" s="152" t="s">
        <v>445</v>
      </c>
      <c r="C193" s="566">
        <f>2022!B181</f>
        <v>114.56699999999999</v>
      </c>
      <c r="D193" s="585"/>
      <c r="E193" s="585"/>
      <c r="F193" s="567">
        <f>2022!DE181</f>
        <v>0</v>
      </c>
      <c r="G193" s="586"/>
      <c r="H193" s="586"/>
      <c r="I193" s="566">
        <f>2022!DH181</f>
        <v>0</v>
      </c>
      <c r="J193" s="531">
        <f t="shared" si="1455"/>
        <v>0</v>
      </c>
      <c r="K193" s="568">
        <f>2022!DL181</f>
        <v>0</v>
      </c>
      <c r="L193" s="568"/>
      <c r="M193" s="568"/>
      <c r="N193" s="568"/>
      <c r="O193" s="568">
        <f>2022!DN181</f>
        <v>0</v>
      </c>
    </row>
    <row r="194" ht="47.25">
      <c r="A194" s="561">
        <v>157</v>
      </c>
      <c r="B194" s="152" t="s">
        <v>446</v>
      </c>
      <c r="C194" s="566">
        <f>2022!B182</f>
        <v>15.319000000000001</v>
      </c>
      <c r="D194" s="585"/>
      <c r="E194" s="585"/>
      <c r="F194" s="567">
        <f>2022!DE182</f>
        <v>0</v>
      </c>
      <c r="G194" s="586"/>
      <c r="H194" s="586"/>
      <c r="I194" s="566">
        <f>2022!DH182</f>
        <v>0</v>
      </c>
      <c r="J194" s="531">
        <f t="shared" si="1455"/>
        <v>0</v>
      </c>
      <c r="K194" s="568">
        <f>2022!DL182</f>
        <v>0</v>
      </c>
      <c r="L194" s="568"/>
      <c r="M194" s="568"/>
      <c r="N194" s="568"/>
      <c r="O194" s="568">
        <f>2022!DN182</f>
        <v>0</v>
      </c>
    </row>
    <row r="195" ht="47.25">
      <c r="A195" s="561">
        <v>158</v>
      </c>
      <c r="B195" s="152" t="s">
        <v>447</v>
      </c>
      <c r="C195" s="566">
        <f>2022!B183</f>
        <v>8.5980000000000008</v>
      </c>
      <c r="D195" s="585"/>
      <c r="E195" s="585"/>
      <c r="F195" s="567">
        <f>2022!DE183</f>
        <v>0</v>
      </c>
      <c r="G195" s="586"/>
      <c r="H195" s="586"/>
      <c r="I195" s="566">
        <f>2022!DH183</f>
        <v>0</v>
      </c>
      <c r="J195" s="531">
        <f t="shared" si="1455"/>
        <v>0</v>
      </c>
      <c r="K195" s="568">
        <f>2022!DL183</f>
        <v>0</v>
      </c>
      <c r="L195" s="568"/>
      <c r="M195" s="568"/>
      <c r="N195" s="568"/>
      <c r="O195" s="568">
        <f>2022!DN183</f>
        <v>0</v>
      </c>
    </row>
    <row r="196" ht="31.5">
      <c r="A196" s="561">
        <v>159</v>
      </c>
      <c r="B196" s="152" t="s">
        <v>448</v>
      </c>
      <c r="C196" s="566">
        <f>2022!B184</f>
        <v>13.641</v>
      </c>
      <c r="D196" s="577"/>
      <c r="E196" s="577"/>
      <c r="F196" s="567">
        <f>2022!DE184</f>
        <v>3</v>
      </c>
      <c r="G196" s="578"/>
      <c r="H196" s="578"/>
      <c r="I196" s="566">
        <f>2022!DH184</f>
        <v>0.21992522542335605</v>
      </c>
      <c r="J196" s="531">
        <f t="shared" si="1455"/>
        <v>0</v>
      </c>
      <c r="K196" s="568">
        <f>2022!DL184</f>
        <v>0</v>
      </c>
      <c r="L196" s="568"/>
      <c r="M196" s="568"/>
      <c r="N196" s="568"/>
      <c r="O196" s="568">
        <f>2022!DN184</f>
        <v>0</v>
      </c>
    </row>
    <row r="197" ht="30.75" customHeight="1">
      <c r="A197" s="561">
        <v>160</v>
      </c>
      <c r="B197" s="582" t="s">
        <v>217</v>
      </c>
      <c r="C197" s="566">
        <f>2022!B185</f>
        <v>52</v>
      </c>
      <c r="D197" s="567">
        <f>2022!DC185</f>
        <v>0</v>
      </c>
      <c r="E197" s="567">
        <f>2022!DD185</f>
        <v>0</v>
      </c>
      <c r="F197" s="567">
        <f>2022!DE185</f>
        <v>0</v>
      </c>
      <c r="G197" s="566">
        <f>2022!DF185</f>
        <v>0</v>
      </c>
      <c r="H197" s="566">
        <f>2022!DG185</f>
        <v>0</v>
      </c>
      <c r="I197" s="566">
        <f>2022!DH185</f>
        <v>0</v>
      </c>
      <c r="J197" s="531">
        <f t="shared" si="1455"/>
        <v>0</v>
      </c>
      <c r="K197" s="568">
        <f>2022!DL185</f>
        <v>0</v>
      </c>
      <c r="L197" s="568"/>
      <c r="M197" s="568"/>
      <c r="N197" s="568"/>
      <c r="O197" s="568">
        <f>2022!DN185</f>
        <v>0</v>
      </c>
    </row>
    <row r="198" ht="31.5" customHeight="1">
      <c r="A198" s="561">
        <v>161</v>
      </c>
      <c r="B198" s="582" t="s">
        <v>222</v>
      </c>
      <c r="C198" s="566">
        <f>2022!B186</f>
        <v>52.700000000000003</v>
      </c>
      <c r="D198" s="567">
        <f>2022!DC186</f>
        <v>0</v>
      </c>
      <c r="E198" s="567">
        <f>2022!DD186</f>
        <v>0</v>
      </c>
      <c r="F198" s="567">
        <f>2022!DE186</f>
        <v>0</v>
      </c>
      <c r="G198" s="566">
        <f>2022!DF186</f>
        <v>0</v>
      </c>
      <c r="H198" s="566">
        <f>2022!DG186</f>
        <v>0</v>
      </c>
      <c r="I198" s="566">
        <f>2022!DH186</f>
        <v>0</v>
      </c>
      <c r="J198" s="531">
        <f t="shared" si="1455"/>
        <v>0</v>
      </c>
      <c r="K198" s="568">
        <f>2022!DL186</f>
        <v>0</v>
      </c>
      <c r="L198" s="568"/>
      <c r="M198" s="568"/>
      <c r="N198" s="568"/>
      <c r="O198" s="568">
        <f>2022!DN186</f>
        <v>0</v>
      </c>
    </row>
    <row r="199" ht="30" customHeight="1">
      <c r="A199" s="562">
        <v>162</v>
      </c>
      <c r="B199" s="582" t="s">
        <v>221</v>
      </c>
      <c r="C199" s="566">
        <f>2022!B187</f>
        <v>34.100000000000001</v>
      </c>
      <c r="D199" s="567">
        <f>2022!DC187</f>
        <v>0</v>
      </c>
      <c r="E199" s="567">
        <f>2022!DD187</f>
        <v>0</v>
      </c>
      <c r="F199" s="567">
        <f>2022!DE187</f>
        <v>0</v>
      </c>
      <c r="G199" s="566">
        <f>2022!DF187</f>
        <v>0</v>
      </c>
      <c r="H199" s="566">
        <f>2022!DG187</f>
        <v>0</v>
      </c>
      <c r="I199" s="566">
        <f>2022!DH187</f>
        <v>0</v>
      </c>
      <c r="J199" s="531">
        <f t="shared" si="1455"/>
        <v>0</v>
      </c>
      <c r="K199" s="568">
        <f>2022!DL187</f>
        <v>0</v>
      </c>
      <c r="L199" s="563"/>
      <c r="M199" s="563"/>
      <c r="N199" s="563"/>
      <c r="O199" s="568">
        <f>2022!DN187</f>
        <v>0</v>
      </c>
    </row>
    <row r="200" ht="32.25" customHeight="1">
      <c r="A200" s="561">
        <v>163</v>
      </c>
      <c r="B200" s="582" t="s">
        <v>218</v>
      </c>
      <c r="C200" s="566">
        <f>2022!B188</f>
        <v>18.399999999999999</v>
      </c>
      <c r="D200" s="567">
        <f>2022!DC188</f>
        <v>2.7465207576751709</v>
      </c>
      <c r="E200" s="567">
        <f>2022!DD188</f>
        <v>0</v>
      </c>
      <c r="F200" s="567">
        <f>2022!DE188</f>
        <v>0</v>
      </c>
      <c r="G200" s="566">
        <f>2022!DF188</f>
        <v>0.149105360819725</v>
      </c>
      <c r="H200" s="566">
        <f>2022!DG188</f>
        <v>0</v>
      </c>
      <c r="I200" s="566">
        <f>2022!DH188</f>
        <v>0</v>
      </c>
      <c r="J200" s="531">
        <f t="shared" si="1455"/>
        <v>0</v>
      </c>
      <c r="K200" s="568">
        <f>2022!DL188</f>
        <v>0</v>
      </c>
      <c r="L200" s="568"/>
      <c r="M200" s="568"/>
      <c r="N200" s="568"/>
      <c r="O200" s="568">
        <f>2022!DN188</f>
        <v>0</v>
      </c>
    </row>
    <row r="201" ht="47.25">
      <c r="A201" s="561">
        <v>164</v>
      </c>
      <c r="B201" s="582" t="s">
        <v>220</v>
      </c>
      <c r="C201" s="566">
        <f>2022!B189</f>
        <v>48.5</v>
      </c>
      <c r="D201" s="567">
        <f>2022!DC189</f>
        <v>7.573824405670166</v>
      </c>
      <c r="E201" s="567">
        <f>2022!DD189</f>
        <v>5</v>
      </c>
      <c r="F201" s="567">
        <f>2022!DE189</f>
        <v>0</v>
      </c>
      <c r="G201" s="566">
        <f>2022!DF189</f>
        <v>0.15620641826787285</v>
      </c>
      <c r="H201" s="566">
        <f>2022!DG189</f>
        <v>0.10312255070960481</v>
      </c>
      <c r="I201" s="566">
        <f>2022!DH189</f>
        <v>0</v>
      </c>
      <c r="J201" s="531">
        <f t="shared" si="1455"/>
        <v>0</v>
      </c>
      <c r="K201" s="568">
        <f>2022!DL189</f>
        <v>0</v>
      </c>
      <c r="L201" s="568"/>
      <c r="M201" s="568"/>
      <c r="N201" s="568"/>
      <c r="O201" s="568">
        <f>2022!DN189</f>
        <v>0</v>
      </c>
    </row>
    <row r="202" ht="47.25">
      <c r="A202" s="562">
        <v>165</v>
      </c>
      <c r="B202" s="582" t="s">
        <v>219</v>
      </c>
      <c r="C202" s="566">
        <f>2022!B190</f>
        <v>45.700000000000003</v>
      </c>
      <c r="D202" s="567">
        <f>2022!DC190</f>
        <v>0</v>
      </c>
      <c r="E202" s="567">
        <f>2022!DD190</f>
        <v>0</v>
      </c>
      <c r="F202" s="567">
        <f>2022!DE190</f>
        <v>0</v>
      </c>
      <c r="G202" s="566">
        <f>2022!DF190</f>
        <v>0</v>
      </c>
      <c r="H202" s="566">
        <f>2022!DG190</f>
        <v>0</v>
      </c>
      <c r="I202" s="566">
        <f>2022!DH190</f>
        <v>0</v>
      </c>
      <c r="J202" s="531">
        <f t="shared" si="1455"/>
        <v>0</v>
      </c>
      <c r="K202" s="568">
        <f>2022!DL190</f>
        <v>0</v>
      </c>
      <c r="L202" s="563"/>
      <c r="M202" s="563"/>
      <c r="N202" s="563"/>
      <c r="O202" s="568">
        <f>2022!DN190</f>
        <v>0</v>
      </c>
    </row>
    <row r="203" ht="47.25">
      <c r="A203" s="561">
        <v>166</v>
      </c>
      <c r="B203" s="582" t="s">
        <v>208</v>
      </c>
      <c r="C203" s="566">
        <f>2022!B191</f>
        <v>85.331000000000003</v>
      </c>
      <c r="D203" s="567">
        <f>2022!DC191</f>
        <v>0</v>
      </c>
      <c r="E203" s="567">
        <f>2022!DD191</f>
        <v>4</v>
      </c>
      <c r="F203" s="567">
        <f>2022!DE191</f>
        <v>4</v>
      </c>
      <c r="G203" s="566">
        <f>2022!DF191</f>
        <v>0</v>
      </c>
      <c r="H203" s="566">
        <f>2022!DG191</f>
        <v>4.6876281069211378e-002</v>
      </c>
      <c r="I203" s="566">
        <f>2022!DH191</f>
        <v>4.6876281773329739e-002</v>
      </c>
      <c r="J203" s="531">
        <f t="shared" si="1455"/>
        <v>0</v>
      </c>
      <c r="K203" s="568">
        <f>2022!DL191</f>
        <v>0</v>
      </c>
      <c r="L203" s="568"/>
      <c r="M203" s="568"/>
      <c r="N203" s="568"/>
      <c r="O203" s="568">
        <f>2022!DN191</f>
        <v>0</v>
      </c>
    </row>
    <row r="204" ht="15.75">
      <c r="A204" s="561"/>
      <c r="B204" s="122" t="s">
        <v>223</v>
      </c>
      <c r="C204" s="571"/>
      <c r="D204" s="570"/>
      <c r="E204" s="570"/>
      <c r="F204" s="570"/>
      <c r="G204" s="571"/>
      <c r="H204" s="571"/>
      <c r="I204" s="571"/>
      <c r="J204" s="531"/>
      <c r="K204" s="581"/>
      <c r="L204" s="568"/>
      <c r="M204" s="568"/>
      <c r="N204" s="568"/>
      <c r="O204" s="581"/>
    </row>
    <row r="205" ht="63">
      <c r="A205" s="561">
        <v>167</v>
      </c>
      <c r="B205" s="582" t="s">
        <v>224</v>
      </c>
      <c r="C205" s="587">
        <f>2022!B193</f>
        <v>3221.3000000000002</v>
      </c>
      <c r="D205" s="567">
        <f>2022!DC193</f>
        <v>324.5233154296875</v>
      </c>
      <c r="E205" s="567">
        <f>2022!DD193</f>
        <v>1655</v>
      </c>
      <c r="F205" s="567">
        <f>2022!DE193</f>
        <v>1191</v>
      </c>
      <c r="G205" s="566">
        <f>2022!DF193</f>
        <v>0.10176015348912625</v>
      </c>
      <c r="H205" s="566">
        <f>2022!DG193</f>
        <v>0.51895517522836654</v>
      </c>
      <c r="I205" s="566">
        <f>2022!DH193</f>
        <v>0.36972650793158041</v>
      </c>
      <c r="J205" s="531">
        <f t="shared" si="1455"/>
        <v>9.9916036943744757</v>
      </c>
      <c r="K205" s="568">
        <f>2022!DL193</f>
        <v>119</v>
      </c>
      <c r="L205" s="568"/>
      <c r="M205" s="568"/>
      <c r="N205" s="568"/>
      <c r="O205" s="568">
        <f>2022!DN193</f>
        <v>0</v>
      </c>
    </row>
    <row r="206" ht="31.5">
      <c r="A206" s="562">
        <v>168</v>
      </c>
      <c r="B206" s="580" t="s">
        <v>293</v>
      </c>
      <c r="C206" s="566">
        <f>2022!B194</f>
        <v>0</v>
      </c>
      <c r="D206" s="567">
        <f>2022!DC194</f>
        <v>0</v>
      </c>
      <c r="E206" s="567">
        <f>2022!DD194</f>
        <v>0</v>
      </c>
      <c r="F206" s="567">
        <f>2022!DE194</f>
        <v>0</v>
      </c>
      <c r="G206" s="566">
        <f>2022!DF194</f>
        <v>0</v>
      </c>
      <c r="H206" s="566">
        <f>2022!DG194</f>
        <v>0</v>
      </c>
      <c r="I206" s="566">
        <f>2022!DH194</f>
        <v>0</v>
      </c>
      <c r="J206" s="531">
        <f t="shared" si="1455"/>
        <v>0</v>
      </c>
      <c r="K206" s="568">
        <f>2022!DL194</f>
        <v>0</v>
      </c>
      <c r="L206" s="563"/>
      <c r="M206" s="563"/>
      <c r="N206" s="563"/>
      <c r="O206" s="568">
        <f>2022!DN194</f>
        <v>0</v>
      </c>
    </row>
    <row r="207" ht="15.75">
      <c r="A207" s="561"/>
      <c r="B207" s="122" t="s">
        <v>225</v>
      </c>
      <c r="C207" s="571"/>
      <c r="D207" s="570"/>
      <c r="E207" s="570"/>
      <c r="F207" s="570"/>
      <c r="G207" s="571"/>
      <c r="H207" s="571"/>
      <c r="I207" s="571"/>
      <c r="J207" s="531"/>
      <c r="K207" s="581"/>
      <c r="L207" s="568"/>
      <c r="M207" s="568"/>
      <c r="N207" s="568"/>
      <c r="O207" s="581"/>
    </row>
    <row r="208" ht="49.5" customHeight="1">
      <c r="A208" s="561">
        <v>169</v>
      </c>
      <c r="B208" s="582" t="s">
        <v>341</v>
      </c>
      <c r="C208" s="566">
        <f>2022!B196</f>
        <v>307.60000000000002</v>
      </c>
      <c r="D208" s="567">
        <f>2022!DC196</f>
        <v>0</v>
      </c>
      <c r="E208" s="567">
        <f>2022!DD196</f>
        <v>0</v>
      </c>
      <c r="F208" s="567">
        <f>2022!DE196</f>
        <v>0</v>
      </c>
      <c r="G208" s="566">
        <f>2022!DF196</f>
        <v>0</v>
      </c>
      <c r="H208" s="566">
        <f>2022!DG196</f>
        <v>0</v>
      </c>
      <c r="I208" s="566">
        <f>2022!DH196</f>
        <v>0</v>
      </c>
      <c r="J208" s="531">
        <f t="shared" si="1455"/>
        <v>0</v>
      </c>
      <c r="K208" s="568">
        <f>2022!DL196</f>
        <v>0</v>
      </c>
      <c r="L208" s="568"/>
      <c r="M208" s="568"/>
      <c r="N208" s="568"/>
      <c r="O208" s="568">
        <f>2022!DN196</f>
        <v>0</v>
      </c>
    </row>
    <row r="209" ht="48.75" customHeight="1">
      <c r="A209" s="561">
        <v>170</v>
      </c>
      <c r="B209" s="582" t="s">
        <v>342</v>
      </c>
      <c r="C209" s="587">
        <f>2022!B197</f>
        <v>986.79999999999995</v>
      </c>
      <c r="D209" s="567">
        <f>2022!DC197</f>
        <v>368.28219604492188</v>
      </c>
      <c r="E209" s="567">
        <f>2022!DD197</f>
        <v>436</v>
      </c>
      <c r="F209" s="567">
        <f>2022!DE197</f>
        <v>414</v>
      </c>
      <c r="G209" s="566">
        <f>2022!DF197</f>
        <v>0.37318510209851141</v>
      </c>
      <c r="H209" s="566">
        <f>2022!DG197</f>
        <v>0.44180442677469073</v>
      </c>
      <c r="I209" s="566">
        <f>2022!DH197</f>
        <v>0.41953790028374544</v>
      </c>
      <c r="J209" s="531">
        <f t="shared" si="1455"/>
        <v>14.975845410628018</v>
      </c>
      <c r="K209" s="568">
        <f>2022!DL197</f>
        <v>62</v>
      </c>
      <c r="L209" s="568"/>
      <c r="M209" s="568"/>
      <c r="N209" s="568"/>
      <c r="O209" s="568">
        <f>2022!DN197</f>
        <v>0</v>
      </c>
    </row>
    <row r="210" ht="47.25">
      <c r="A210" s="561">
        <v>171</v>
      </c>
      <c r="B210" s="582" t="s">
        <v>343</v>
      </c>
      <c r="C210" s="587">
        <f>2022!B198</f>
        <v>600.10000000000002</v>
      </c>
      <c r="D210" s="567">
        <f>2022!DC198</f>
        <v>242.27114868164063</v>
      </c>
      <c r="E210" s="567">
        <f>2022!DD198</f>
        <v>219</v>
      </c>
      <c r="F210" s="567">
        <f>2022!DE198</f>
        <v>180</v>
      </c>
      <c r="G210" s="566">
        <f>2022!DF198</f>
        <v>0.40368094384792341</v>
      </c>
      <c r="H210" s="566">
        <f>2022!DG198</f>
        <v>0.36490571487266271</v>
      </c>
      <c r="I210" s="566">
        <f>2022!DH198</f>
        <v>0.29995000833194468</v>
      </c>
      <c r="J210" s="531">
        <f t="shared" si="1455"/>
        <v>15</v>
      </c>
      <c r="K210" s="568">
        <f>2022!DL198</f>
        <v>27</v>
      </c>
      <c r="L210" s="568"/>
      <c r="M210" s="568"/>
      <c r="N210" s="568"/>
      <c r="O210" s="568">
        <f>2022!DN198</f>
        <v>0</v>
      </c>
    </row>
    <row r="211" ht="15.75">
      <c r="A211" s="561"/>
      <c r="B211" s="122" t="s">
        <v>229</v>
      </c>
      <c r="C211" s="571"/>
      <c r="D211" s="570"/>
      <c r="E211" s="570"/>
      <c r="F211" s="570"/>
      <c r="G211" s="571"/>
      <c r="H211" s="571"/>
      <c r="I211" s="571"/>
      <c r="J211" s="531">
        <f t="shared" si="1455"/>
        <v>0</v>
      </c>
      <c r="K211" s="581"/>
      <c r="L211" s="568"/>
      <c r="M211" s="568"/>
      <c r="N211" s="568"/>
      <c r="O211" s="581"/>
    </row>
    <row r="212" ht="31.5">
      <c r="A212" s="561">
        <v>172</v>
      </c>
      <c r="B212" s="582" t="s">
        <v>344</v>
      </c>
      <c r="C212" s="566">
        <f>2022!B200</f>
        <v>74.5</v>
      </c>
      <c r="D212" s="567">
        <f>2022!DC200</f>
        <v>0</v>
      </c>
      <c r="E212" s="567">
        <f>2022!DD200</f>
        <v>0</v>
      </c>
      <c r="F212" s="567">
        <f>2022!DE200</f>
        <v>0</v>
      </c>
      <c r="G212" s="566">
        <f>2022!DF200</f>
        <v>0</v>
      </c>
      <c r="H212" s="566">
        <f>2022!DG200</f>
        <v>0</v>
      </c>
      <c r="I212" s="566">
        <f>2022!DH200</f>
        <v>0</v>
      </c>
      <c r="J212" s="531">
        <f t="shared" si="1455"/>
        <v>0</v>
      </c>
      <c r="K212" s="568">
        <f>2022!DL200</f>
        <v>0</v>
      </c>
      <c r="L212" s="568"/>
      <c r="M212" s="568"/>
      <c r="N212" s="568"/>
      <c r="O212" s="568">
        <f>2022!DN200</f>
        <v>0</v>
      </c>
    </row>
    <row r="213" ht="30" customHeight="1">
      <c r="A213" s="561">
        <v>173</v>
      </c>
      <c r="B213" s="582" t="s">
        <v>231</v>
      </c>
      <c r="C213" s="566">
        <f>2022!B201</f>
        <v>85.900000000000006</v>
      </c>
      <c r="D213" s="567">
        <f>2022!DC201</f>
        <v>0</v>
      </c>
      <c r="E213" s="567">
        <f>2022!DD201</f>
        <v>0</v>
      </c>
      <c r="F213" s="567">
        <f>2022!DE201</f>
        <v>0</v>
      </c>
      <c r="G213" s="566">
        <f>2022!DF201</f>
        <v>0</v>
      </c>
      <c r="H213" s="566">
        <f>2022!DG201</f>
        <v>0</v>
      </c>
      <c r="I213" s="566">
        <f>2022!DH201</f>
        <v>0</v>
      </c>
      <c r="J213" s="531">
        <f t="shared" si="1455"/>
        <v>0</v>
      </c>
      <c r="K213" s="568">
        <f>2022!DL201</f>
        <v>0</v>
      </c>
      <c r="L213" s="568"/>
      <c r="M213" s="568"/>
      <c r="N213" s="568"/>
      <c r="O213" s="568">
        <f>2022!DN201</f>
        <v>0</v>
      </c>
    </row>
    <row r="214" ht="70.5" customHeight="1">
      <c r="A214" s="574">
        <v>174</v>
      </c>
      <c r="B214" s="152" t="s">
        <v>449</v>
      </c>
      <c r="C214" s="566">
        <f>2022!B202</f>
        <v>145.69999999999999</v>
      </c>
      <c r="D214" s="575">
        <f>2022!DC202</f>
        <v>0</v>
      </c>
      <c r="E214" s="575">
        <f>2022!DD202</f>
        <v>0</v>
      </c>
      <c r="F214" s="567">
        <f>2022!DE202</f>
        <v>0</v>
      </c>
      <c r="G214" s="576">
        <f>2022!DF202</f>
        <v>0</v>
      </c>
      <c r="H214" s="576">
        <f>2022!DG202</f>
        <v>0</v>
      </c>
      <c r="I214" s="566">
        <f>2022!DH202</f>
        <v>0</v>
      </c>
      <c r="J214" s="584">
        <f t="shared" si="1455"/>
        <v>0</v>
      </c>
      <c r="K214" s="568">
        <f>2022!DL202</f>
        <v>0</v>
      </c>
      <c r="L214" s="568"/>
      <c r="M214" s="568"/>
      <c r="N214" s="568"/>
      <c r="O214" s="568">
        <f>2022!DN202</f>
        <v>0</v>
      </c>
    </row>
    <row r="215" ht="64.5" customHeight="1">
      <c r="A215" s="562">
        <v>175</v>
      </c>
      <c r="B215" s="152" t="s">
        <v>450</v>
      </c>
      <c r="C215" s="566">
        <f>2022!B203</f>
        <v>76.5</v>
      </c>
      <c r="D215" s="577"/>
      <c r="E215" s="577"/>
      <c r="F215" s="567">
        <f>2022!DE203</f>
        <v>0</v>
      </c>
      <c r="G215" s="578"/>
      <c r="H215" s="578"/>
      <c r="I215" s="566">
        <f>2022!DH203</f>
        <v>0</v>
      </c>
      <c r="J215" s="584">
        <f t="shared" si="1455"/>
        <v>0</v>
      </c>
      <c r="K215" s="568">
        <f>2022!DL203</f>
        <v>0</v>
      </c>
      <c r="L215" s="579"/>
      <c r="M215" s="579"/>
      <c r="N215" s="579"/>
      <c r="O215" s="568">
        <f>2022!DN203</f>
        <v>0</v>
      </c>
    </row>
    <row r="216" ht="31.5">
      <c r="A216" s="561">
        <v>176</v>
      </c>
      <c r="B216" s="582" t="s">
        <v>346</v>
      </c>
      <c r="C216" s="566">
        <f>2022!B204</f>
        <v>161</v>
      </c>
      <c r="D216" s="567">
        <f>2022!DC204</f>
        <v>0</v>
      </c>
      <c r="E216" s="567">
        <f>2022!DD204</f>
        <v>0</v>
      </c>
      <c r="F216" s="567">
        <f>2022!DE204</f>
        <v>0</v>
      </c>
      <c r="G216" s="566">
        <f>2022!DF204</f>
        <v>0</v>
      </c>
      <c r="H216" s="566">
        <f>2022!DG204</f>
        <v>0</v>
      </c>
      <c r="I216" s="566">
        <f>2022!DH204</f>
        <v>0</v>
      </c>
      <c r="J216" s="531">
        <f t="shared" si="1455"/>
        <v>0</v>
      </c>
      <c r="K216" s="568">
        <f>2022!DL204</f>
        <v>0</v>
      </c>
      <c r="L216" s="568"/>
      <c r="M216" s="568"/>
      <c r="N216" s="568"/>
      <c r="O216" s="568">
        <f>2022!DN204</f>
        <v>0</v>
      </c>
    </row>
    <row r="217" ht="47.25">
      <c r="A217" s="561">
        <v>177</v>
      </c>
      <c r="B217" s="582" t="s">
        <v>347</v>
      </c>
      <c r="C217" s="566">
        <f>2022!B205</f>
        <v>121.011</v>
      </c>
      <c r="D217" s="567">
        <f>2022!DC205</f>
        <v>0</v>
      </c>
      <c r="E217" s="567">
        <f>2022!DD205</f>
        <v>0</v>
      </c>
      <c r="F217" s="567">
        <f>2022!DE205</f>
        <v>0</v>
      </c>
      <c r="G217" s="566">
        <f>2022!DF205</f>
        <v>0</v>
      </c>
      <c r="H217" s="566">
        <f>2022!DG205</f>
        <v>0</v>
      </c>
      <c r="I217" s="566">
        <f>2022!DH205</f>
        <v>0</v>
      </c>
      <c r="J217" s="531">
        <f t="shared" si="1455"/>
        <v>0</v>
      </c>
      <c r="K217" s="568">
        <f>2022!DL205</f>
        <v>0</v>
      </c>
      <c r="L217" s="568"/>
      <c r="M217" s="568"/>
      <c r="N217" s="568"/>
      <c r="O217" s="568">
        <f>2022!DN205</f>
        <v>0</v>
      </c>
    </row>
    <row r="218" ht="31.5">
      <c r="A218" s="561">
        <v>178</v>
      </c>
      <c r="B218" s="582" t="s">
        <v>234</v>
      </c>
      <c r="C218" s="566">
        <f>2022!B206</f>
        <v>23.507999999999999</v>
      </c>
      <c r="D218" s="567">
        <f>2022!DC206</f>
        <v>0</v>
      </c>
      <c r="E218" s="567">
        <f>2022!DD206</f>
        <v>0</v>
      </c>
      <c r="F218" s="567">
        <f>2022!DE206</f>
        <v>0</v>
      </c>
      <c r="G218" s="566">
        <f>2022!DF206</f>
        <v>0</v>
      </c>
      <c r="H218" s="566">
        <f>2022!DG206</f>
        <v>0</v>
      </c>
      <c r="I218" s="566">
        <f>2022!DH206</f>
        <v>0</v>
      </c>
      <c r="J218" s="531">
        <f t="shared" si="1455"/>
        <v>0</v>
      </c>
      <c r="K218" s="568">
        <f>2022!DL206</f>
        <v>0</v>
      </c>
      <c r="L218" s="568"/>
      <c r="M218" s="568"/>
      <c r="N218" s="568"/>
      <c r="O218" s="568">
        <f>2022!DN206</f>
        <v>0</v>
      </c>
    </row>
    <row r="219" ht="31.5">
      <c r="A219" s="562">
        <v>179</v>
      </c>
      <c r="B219" s="582" t="s">
        <v>337</v>
      </c>
      <c r="C219" s="566">
        <f>2022!B207</f>
        <v>182.59999999999999</v>
      </c>
      <c r="D219" s="567">
        <f>2022!DC207</f>
        <v>0</v>
      </c>
      <c r="E219" s="567">
        <f>2022!DD207</f>
        <v>0</v>
      </c>
      <c r="F219" s="567">
        <f>2022!DE207</f>
        <v>0</v>
      </c>
      <c r="G219" s="566">
        <f>2022!DF207</f>
        <v>0</v>
      </c>
      <c r="H219" s="566">
        <f>2022!DG207</f>
        <v>0</v>
      </c>
      <c r="I219" s="566">
        <f>2022!DH207</f>
        <v>0</v>
      </c>
      <c r="J219" s="531">
        <f t="shared" si="1455"/>
        <v>0</v>
      </c>
      <c r="K219" s="568">
        <f>2022!DL207</f>
        <v>0</v>
      </c>
      <c r="L219" s="579"/>
      <c r="M219" s="579"/>
      <c r="N219" s="579"/>
      <c r="O219" s="568">
        <f>2022!DN207</f>
        <v>0</v>
      </c>
    </row>
    <row r="220" ht="15.75">
      <c r="A220" s="561"/>
      <c r="B220" s="122" t="s">
        <v>239</v>
      </c>
      <c r="C220" s="571"/>
      <c r="D220" s="570"/>
      <c r="E220" s="570"/>
      <c r="F220" s="570"/>
      <c r="G220" s="571"/>
      <c r="H220" s="571"/>
      <c r="I220" s="571"/>
      <c r="J220" s="531">
        <f t="shared" si="1455"/>
        <v>0</v>
      </c>
      <c r="K220" s="581"/>
      <c r="L220" s="568"/>
      <c r="M220" s="568"/>
      <c r="N220" s="568"/>
      <c r="O220" s="581"/>
    </row>
    <row r="221" ht="31.5">
      <c r="A221" s="561">
        <v>180</v>
      </c>
      <c r="B221" s="582" t="s">
        <v>348</v>
      </c>
      <c r="C221" s="566">
        <f>2022!B209</f>
        <v>397</v>
      </c>
      <c r="D221" s="567">
        <f>2022!DC209</f>
        <v>22.532430648803711</v>
      </c>
      <c r="E221" s="567">
        <f>2022!DD209</f>
        <v>65</v>
      </c>
      <c r="F221" s="567">
        <f>2022!DE209</f>
        <v>60</v>
      </c>
      <c r="G221" s="566">
        <f>2022!DF209</f>
        <v>5.6756752263989199e-002</v>
      </c>
      <c r="H221" s="566">
        <f>2022!DG209</f>
        <v>0.16372797228357983</v>
      </c>
      <c r="I221" s="566">
        <f>2022!DH209</f>
        <v>0.15113350125944586</v>
      </c>
      <c r="J221" s="531">
        <f t="shared" si="1455"/>
        <v>15</v>
      </c>
      <c r="K221" s="568">
        <f>2022!DL209</f>
        <v>9</v>
      </c>
      <c r="L221" s="568"/>
      <c r="M221" s="568"/>
      <c r="N221" s="568"/>
      <c r="O221" s="568">
        <f>2022!DN209</f>
        <v>0</v>
      </c>
    </row>
    <row r="222" ht="47.25">
      <c r="A222" s="574">
        <v>181</v>
      </c>
      <c r="B222" s="152" t="s">
        <v>451</v>
      </c>
      <c r="C222" s="566">
        <f>2022!B210</f>
        <v>283.50999999999999</v>
      </c>
      <c r="D222" s="575">
        <f>2022!DC210</f>
        <v>336.25723266601563</v>
      </c>
      <c r="E222" s="575">
        <f>2022!DD210</f>
        <v>307</v>
      </c>
      <c r="F222" s="567">
        <f>2022!DE210</f>
        <v>54</v>
      </c>
      <c r="G222" s="576">
        <f>2022!DF210</f>
        <v>0.18679814711312553</v>
      </c>
      <c r="H222" s="576">
        <f>2022!DG210</f>
        <v>0.17951344135929034</v>
      </c>
      <c r="I222" s="566">
        <f>2022!DH210</f>
        <v>0.19046947197629713</v>
      </c>
      <c r="J222" s="531">
        <f t="shared" si="1455"/>
        <v>5.5555555555555554</v>
      </c>
      <c r="K222" s="568">
        <f>2022!DL210</f>
        <v>3</v>
      </c>
      <c r="L222" s="568"/>
      <c r="M222" s="568"/>
      <c r="N222" s="568"/>
      <c r="O222" s="568">
        <f>2022!DN210</f>
        <v>1</v>
      </c>
    </row>
    <row r="223" ht="47.25">
      <c r="A223" s="574">
        <v>182</v>
      </c>
      <c r="B223" s="152" t="s">
        <v>452</v>
      </c>
      <c r="C223" s="566">
        <f>2022!B211</f>
        <v>17.289999999999999</v>
      </c>
      <c r="D223" s="585"/>
      <c r="E223" s="585"/>
      <c r="F223" s="567">
        <f>2022!DE211</f>
        <v>0</v>
      </c>
      <c r="G223" s="586"/>
      <c r="H223" s="586"/>
      <c r="I223" s="566">
        <f>2022!DH211</f>
        <v>0</v>
      </c>
      <c r="J223" s="531">
        <f t="shared" si="1455"/>
        <v>0</v>
      </c>
      <c r="K223" s="568">
        <f>2022!DL211</f>
        <v>0</v>
      </c>
      <c r="L223" s="568"/>
      <c r="M223" s="568"/>
      <c r="N223" s="568"/>
      <c r="O223" s="568">
        <f>2022!DN211</f>
        <v>0</v>
      </c>
    </row>
    <row r="224" ht="47.25">
      <c r="A224" s="562">
        <v>183</v>
      </c>
      <c r="B224" s="152" t="s">
        <v>453</v>
      </c>
      <c r="C224" s="566">
        <f>2022!B212</f>
        <v>21.34</v>
      </c>
      <c r="D224" s="577"/>
      <c r="E224" s="577"/>
      <c r="F224" s="567">
        <f>2022!DE212</f>
        <v>0</v>
      </c>
      <c r="G224" s="578"/>
      <c r="H224" s="578"/>
      <c r="I224" s="566">
        <f>2022!DH212</f>
        <v>0</v>
      </c>
      <c r="J224" s="531">
        <f t="shared" si="1455"/>
        <v>0</v>
      </c>
      <c r="K224" s="568">
        <f>2022!DL212</f>
        <v>0</v>
      </c>
      <c r="L224" s="579"/>
      <c r="M224" s="579"/>
      <c r="N224" s="579"/>
      <c r="O224" s="568">
        <f>2022!DN212</f>
        <v>0</v>
      </c>
    </row>
    <row r="225" ht="63">
      <c r="A225" s="561">
        <v>184</v>
      </c>
      <c r="B225" s="583" t="s">
        <v>355</v>
      </c>
      <c r="C225" s="566">
        <f>2022!B213</f>
        <v>398.80799999999999</v>
      </c>
      <c r="D225" s="567">
        <f>2022!DC213</f>
        <v>56.024406433105469</v>
      </c>
      <c r="E225" s="567">
        <f>2022!DD213</f>
        <v>47</v>
      </c>
      <c r="F225" s="567">
        <f>2022!DE213</f>
        <v>60</v>
      </c>
      <c r="G225" s="566">
        <f>2022!DF213</f>
        <v>0.16006971870904377</v>
      </c>
      <c r="H225" s="566">
        <f>2022!DG213</f>
        <v>0.13428571428571429</v>
      </c>
      <c r="I225" s="566">
        <f>2022!DH213</f>
        <v>0.1504483360414034</v>
      </c>
      <c r="J225" s="531">
        <f t="shared" si="1455"/>
        <v>3.3333333333333335</v>
      </c>
      <c r="K225" s="568">
        <f>2022!DL213</f>
        <v>2</v>
      </c>
      <c r="L225" s="568"/>
      <c r="M225" s="568"/>
      <c r="N225" s="568"/>
      <c r="O225" s="568">
        <f>2022!DN213</f>
        <v>0</v>
      </c>
    </row>
    <row r="226" ht="47.25">
      <c r="A226" s="574">
        <v>185</v>
      </c>
      <c r="B226" s="165" t="s">
        <v>454</v>
      </c>
      <c r="C226" s="566">
        <f>2022!B214</f>
        <v>379.44299999999998</v>
      </c>
      <c r="D226" s="567">
        <f>2022!DC214</f>
        <v>0</v>
      </c>
      <c r="E226" s="567">
        <f>2022!DD214</f>
        <v>0</v>
      </c>
      <c r="F226" s="567">
        <f>2022!DE214</f>
        <v>65</v>
      </c>
      <c r="G226" s="566">
        <f>2022!DF214</f>
        <v>0</v>
      </c>
      <c r="H226" s="566">
        <f>2022!DG214</f>
        <v>0</v>
      </c>
      <c r="I226" s="566">
        <f>2022!DH214</f>
        <v>0.17130372677846212</v>
      </c>
      <c r="J226" s="531">
        <f t="shared" si="1455"/>
        <v>13.846153846153847</v>
      </c>
      <c r="K226" s="568">
        <f>2022!DL214</f>
        <v>9</v>
      </c>
      <c r="L226" s="568"/>
      <c r="M226" s="568"/>
      <c r="N226" s="568"/>
      <c r="O226" s="568">
        <f>2022!DN214</f>
        <v>0</v>
      </c>
    </row>
    <row r="227" ht="47.25">
      <c r="A227" s="574">
        <v>186</v>
      </c>
      <c r="B227" s="165" t="s">
        <v>455</v>
      </c>
      <c r="C227" s="566">
        <f>2022!B215</f>
        <v>349.32100000000003</v>
      </c>
      <c r="D227" s="567">
        <f>2022!DC215</f>
        <v>0</v>
      </c>
      <c r="E227" s="567">
        <f>2022!DD215</f>
        <v>0</v>
      </c>
      <c r="F227" s="567">
        <f>2022!DE215</f>
        <v>52</v>
      </c>
      <c r="G227" s="566">
        <f>2022!DF215</f>
        <v>0</v>
      </c>
      <c r="H227" s="566">
        <f>2022!DG215</f>
        <v>0</v>
      </c>
      <c r="I227" s="566">
        <f>2022!DH215</f>
        <v>0.14886021739317132</v>
      </c>
      <c r="J227" s="531">
        <f t="shared" si="1455"/>
        <v>13.461538461538462</v>
      </c>
      <c r="K227" s="568">
        <f>2022!DL215</f>
        <v>7</v>
      </c>
      <c r="L227" s="568"/>
      <c r="M227" s="568"/>
      <c r="N227" s="568"/>
      <c r="O227" s="568">
        <f>2022!DN215</f>
        <v>0</v>
      </c>
    </row>
    <row r="228" ht="47.25">
      <c r="A228" s="574">
        <v>187</v>
      </c>
      <c r="B228" s="165" t="s">
        <v>456</v>
      </c>
      <c r="C228" s="566">
        <f>2022!B216</f>
        <v>144.42500000000001</v>
      </c>
      <c r="D228" s="567">
        <f>2022!DC216</f>
        <v>0</v>
      </c>
      <c r="E228" s="567">
        <f>2022!DD216</f>
        <v>0</v>
      </c>
      <c r="F228" s="567">
        <f>2022!DE216</f>
        <v>23</v>
      </c>
      <c r="G228" s="566">
        <f>2022!DF216</f>
        <v>0</v>
      </c>
      <c r="H228" s="566">
        <f>2022!DG216</f>
        <v>0</v>
      </c>
      <c r="I228" s="566">
        <f>2022!DH216</f>
        <v>0.15925220702786913</v>
      </c>
      <c r="J228" s="531">
        <f t="shared" si="1455"/>
        <v>0</v>
      </c>
      <c r="K228" s="568">
        <f>2022!DL216</f>
        <v>0</v>
      </c>
      <c r="L228" s="568"/>
      <c r="M228" s="568"/>
      <c r="N228" s="568"/>
      <c r="O228" s="568">
        <f>2022!DN216</f>
        <v>0</v>
      </c>
    </row>
    <row r="229" ht="47.25">
      <c r="A229" s="574">
        <v>188</v>
      </c>
      <c r="B229" s="165" t="s">
        <v>457</v>
      </c>
      <c r="C229" s="566">
        <f>2022!B217</f>
        <v>289.97000000000003</v>
      </c>
      <c r="D229" s="567">
        <f>2022!DC217</f>
        <v>0</v>
      </c>
      <c r="E229" s="567">
        <f>2022!DD217</f>
        <v>0</v>
      </c>
      <c r="F229" s="567">
        <f>2022!DE217</f>
        <v>52</v>
      </c>
      <c r="G229" s="566">
        <f>2022!DF217</f>
        <v>0</v>
      </c>
      <c r="H229" s="566">
        <f>2022!DG217</f>
        <v>0</v>
      </c>
      <c r="I229" s="566">
        <f>2022!DH217</f>
        <v>0.17932889609269922</v>
      </c>
      <c r="J229" s="531">
        <f t="shared" si="1455"/>
        <v>13.461538461538462</v>
      </c>
      <c r="K229" s="568">
        <f>2022!DL217</f>
        <v>7</v>
      </c>
      <c r="L229" s="568"/>
      <c r="M229" s="568"/>
      <c r="N229" s="568"/>
      <c r="O229" s="568">
        <f>2022!DN217</f>
        <v>0</v>
      </c>
    </row>
    <row r="230" ht="47.25">
      <c r="A230" s="574">
        <v>189</v>
      </c>
      <c r="B230" s="165" t="s">
        <v>458</v>
      </c>
      <c r="C230" s="566">
        <f>2022!B218</f>
        <v>246.11000000000001</v>
      </c>
      <c r="D230" s="567">
        <f>2022!DC218</f>
        <v>0</v>
      </c>
      <c r="E230" s="567">
        <f>2022!DD218</f>
        <v>0</v>
      </c>
      <c r="F230" s="567">
        <f>2022!DE218</f>
        <v>73</v>
      </c>
      <c r="G230" s="566">
        <f>2022!DF218</f>
        <v>0</v>
      </c>
      <c r="H230" s="566">
        <f>2022!DG218</f>
        <v>0</v>
      </c>
      <c r="I230" s="566">
        <f>2022!DH218</f>
        <v>0.29661533460647677</v>
      </c>
      <c r="J230" s="531">
        <f t="shared" si="1455"/>
        <v>13.698630136986301</v>
      </c>
      <c r="K230" s="568">
        <f>2022!DL218</f>
        <v>10</v>
      </c>
      <c r="L230" s="568"/>
      <c r="M230" s="568"/>
      <c r="N230" s="568"/>
      <c r="O230" s="568">
        <f>2022!DN218</f>
        <v>0</v>
      </c>
    </row>
    <row r="231" ht="47.25">
      <c r="A231" s="562">
        <v>190</v>
      </c>
      <c r="B231" s="599" t="s">
        <v>240</v>
      </c>
      <c r="C231" s="566">
        <f>2022!B219</f>
        <v>89.932000000000002</v>
      </c>
      <c r="D231" s="567">
        <f>2022!DC219</f>
        <v>0</v>
      </c>
      <c r="E231" s="567">
        <f>2022!DD219</f>
        <v>0</v>
      </c>
      <c r="F231" s="567">
        <f>2022!DE219</f>
        <v>0</v>
      </c>
      <c r="G231" s="566">
        <f>2022!DF219</f>
        <v>0</v>
      </c>
      <c r="H231" s="566">
        <f>2022!DG219</f>
        <v>0</v>
      </c>
      <c r="I231" s="566">
        <f>2022!DH219</f>
        <v>0</v>
      </c>
      <c r="J231" s="531">
        <f t="shared" si="1455"/>
        <v>0</v>
      </c>
      <c r="K231" s="568">
        <f>2022!DL219</f>
        <v>0</v>
      </c>
      <c r="L231" s="579"/>
      <c r="M231" s="579"/>
      <c r="N231" s="579"/>
      <c r="O231" s="568">
        <f>2022!DN219</f>
        <v>0</v>
      </c>
    </row>
    <row r="232" ht="15.75">
      <c r="A232" s="561"/>
      <c r="B232" s="122" t="s">
        <v>251</v>
      </c>
      <c r="C232" s="571"/>
      <c r="D232" s="570"/>
      <c r="E232" s="570"/>
      <c r="F232" s="570"/>
      <c r="G232" s="571"/>
      <c r="H232" s="571"/>
      <c r="I232" s="571"/>
      <c r="J232" s="531">
        <f t="shared" ref="J232:J272" si="1456">IF(K232&gt;0,K232/F232*100,0)</f>
        <v>0</v>
      </c>
      <c r="K232" s="581"/>
      <c r="L232" s="568"/>
      <c r="M232" s="568"/>
      <c r="N232" s="568"/>
      <c r="O232" s="581"/>
    </row>
    <row r="233" ht="45.75" customHeight="1">
      <c r="A233" s="561">
        <v>191</v>
      </c>
      <c r="B233" s="582" t="s">
        <v>356</v>
      </c>
      <c r="C233" s="566">
        <f>2022!B221</f>
        <v>144.40000000000001</v>
      </c>
      <c r="D233" s="567">
        <f>2022!DC221</f>
        <v>0</v>
      </c>
      <c r="E233" s="567">
        <f>2022!DD221</f>
        <v>0</v>
      </c>
      <c r="F233" s="567">
        <f>2022!DE221</f>
        <v>0</v>
      </c>
      <c r="G233" s="566">
        <f>2022!DF221</f>
        <v>0</v>
      </c>
      <c r="H233" s="566">
        <f>2022!DG221</f>
        <v>0</v>
      </c>
      <c r="I233" s="566">
        <f>2022!DH221</f>
        <v>0</v>
      </c>
      <c r="J233" s="531">
        <f t="shared" si="1456"/>
        <v>0</v>
      </c>
      <c r="K233" s="568">
        <f>2022!DL221</f>
        <v>0</v>
      </c>
      <c r="L233" s="568"/>
      <c r="M233" s="568"/>
      <c r="N233" s="568"/>
      <c r="O233" s="568">
        <f>2022!DN221</f>
        <v>0</v>
      </c>
    </row>
    <row r="234" ht="63">
      <c r="A234" s="561">
        <v>192</v>
      </c>
      <c r="B234" s="582" t="s">
        <v>357</v>
      </c>
      <c r="C234" s="566">
        <f>2022!B222</f>
        <v>18</v>
      </c>
      <c r="D234" s="567">
        <f>2022!DC222</f>
        <v>0</v>
      </c>
      <c r="E234" s="567">
        <f>2022!DD222</f>
        <v>0</v>
      </c>
      <c r="F234" s="567">
        <f>2022!DE222</f>
        <v>0</v>
      </c>
      <c r="G234" s="566">
        <f>2022!DF222</f>
        <v>0</v>
      </c>
      <c r="H234" s="566">
        <f>2022!DG222</f>
        <v>0</v>
      </c>
      <c r="I234" s="566">
        <f>2022!DH222</f>
        <v>0</v>
      </c>
      <c r="J234" s="531">
        <f t="shared" si="1456"/>
        <v>0</v>
      </c>
      <c r="K234" s="568">
        <f>2022!DL222</f>
        <v>0</v>
      </c>
      <c r="L234" s="568"/>
      <c r="M234" s="568"/>
      <c r="N234" s="568"/>
      <c r="O234" s="568">
        <f>2022!DN222</f>
        <v>0</v>
      </c>
    </row>
    <row r="235" ht="15.75">
      <c r="A235" s="561"/>
      <c r="B235" s="122" t="s">
        <v>21</v>
      </c>
      <c r="C235" s="571"/>
      <c r="D235" s="570"/>
      <c r="E235" s="570"/>
      <c r="F235" s="570"/>
      <c r="G235" s="571"/>
      <c r="H235" s="571"/>
      <c r="I235" s="571"/>
      <c r="J235" s="531"/>
      <c r="K235" s="581"/>
      <c r="L235" s="568"/>
      <c r="M235" s="568"/>
      <c r="N235" s="568"/>
      <c r="O235" s="581"/>
    </row>
    <row r="236" ht="31.5">
      <c r="A236" s="562">
        <v>193</v>
      </c>
      <c r="B236" s="582" t="s">
        <v>22</v>
      </c>
      <c r="C236" s="566">
        <f>2022!B224</f>
        <v>240</v>
      </c>
      <c r="D236" s="567">
        <f>2022!DC224</f>
        <v>0</v>
      </c>
      <c r="E236" s="567">
        <f>2022!DD224</f>
        <v>0</v>
      </c>
      <c r="F236" s="567">
        <f>2022!DE224</f>
        <v>0</v>
      </c>
      <c r="G236" s="566">
        <f>2022!DF224</f>
        <v>0</v>
      </c>
      <c r="H236" s="566">
        <f>2022!DG224</f>
        <v>0</v>
      </c>
      <c r="I236" s="566">
        <f>2022!DH224</f>
        <v>0</v>
      </c>
      <c r="J236" s="531">
        <f t="shared" si="1456"/>
        <v>0</v>
      </c>
      <c r="K236" s="568">
        <f>2022!DL224</f>
        <v>0</v>
      </c>
      <c r="L236" s="579"/>
      <c r="M236" s="579"/>
      <c r="N236" s="579"/>
      <c r="O236" s="568">
        <f>2022!DN224</f>
        <v>0</v>
      </c>
    </row>
    <row r="237" ht="15.75">
      <c r="A237" s="598"/>
      <c r="B237" s="122" t="s">
        <v>29</v>
      </c>
      <c r="C237" s="571"/>
      <c r="D237" s="570"/>
      <c r="E237" s="570"/>
      <c r="F237" s="570"/>
      <c r="G237" s="571"/>
      <c r="H237" s="571"/>
      <c r="I237" s="571"/>
      <c r="J237" s="531">
        <f t="shared" si="1456"/>
        <v>0</v>
      </c>
      <c r="K237" s="581"/>
      <c r="L237" s="568"/>
      <c r="M237" s="568"/>
      <c r="N237" s="568"/>
      <c r="O237" s="581"/>
    </row>
    <row r="238" ht="63">
      <c r="A238" s="598">
        <v>194</v>
      </c>
      <c r="B238" s="162" t="s">
        <v>358</v>
      </c>
      <c r="C238" s="566">
        <f>2022!B226</f>
        <v>33.299999999999997</v>
      </c>
      <c r="D238" s="575">
        <f>2022!DC226</f>
        <v>0</v>
      </c>
      <c r="E238" s="575">
        <f>2022!DD226</f>
        <v>0</v>
      </c>
      <c r="F238" s="567">
        <f>2022!DE226</f>
        <v>0</v>
      </c>
      <c r="G238" s="576">
        <f>2022!DF226</f>
        <v>0</v>
      </c>
      <c r="H238" s="576">
        <f>2022!DG226</f>
        <v>0</v>
      </c>
      <c r="I238" s="566">
        <f>2022!DH226</f>
        <v>0</v>
      </c>
      <c r="J238" s="531">
        <f t="shared" si="1456"/>
        <v>0</v>
      </c>
      <c r="K238" s="568">
        <f>2022!DL226</f>
        <v>0</v>
      </c>
      <c r="L238" s="568"/>
      <c r="M238" s="568"/>
      <c r="N238" s="568"/>
      <c r="O238" s="568">
        <f>2022!DN226</f>
        <v>0</v>
      </c>
    </row>
    <row r="239" ht="63">
      <c r="A239" s="598">
        <v>195</v>
      </c>
      <c r="B239" s="152" t="s">
        <v>359</v>
      </c>
      <c r="C239" s="566">
        <f>2022!B227</f>
        <v>31.300000000000001</v>
      </c>
      <c r="D239" s="577"/>
      <c r="E239" s="577"/>
      <c r="F239" s="567">
        <f>2022!DE227</f>
        <v>0</v>
      </c>
      <c r="G239" s="578"/>
      <c r="H239" s="578"/>
      <c r="I239" s="566">
        <f>2022!DH227</f>
        <v>0</v>
      </c>
      <c r="J239" s="531">
        <f t="shared" si="1456"/>
        <v>0</v>
      </c>
      <c r="K239" s="568">
        <f>2022!DL227</f>
        <v>0</v>
      </c>
      <c r="L239" s="568"/>
      <c r="M239" s="568"/>
      <c r="N239" s="568"/>
      <c r="O239" s="568">
        <f>2022!DN227</f>
        <v>0</v>
      </c>
    </row>
    <row r="240" ht="47.25">
      <c r="A240" s="598">
        <v>196</v>
      </c>
      <c r="B240" s="582" t="s">
        <v>30</v>
      </c>
      <c r="C240" s="566">
        <f>2022!B228</f>
        <v>34</v>
      </c>
      <c r="D240" s="567">
        <f>2022!DC228</f>
        <v>0</v>
      </c>
      <c r="E240" s="567">
        <f>2022!DD228</f>
        <v>0</v>
      </c>
      <c r="F240" s="567">
        <f>2022!DE228</f>
        <v>0</v>
      </c>
      <c r="G240" s="566">
        <f>2022!DF228</f>
        <v>0</v>
      </c>
      <c r="H240" s="566">
        <f>2022!DG228</f>
        <v>0</v>
      </c>
      <c r="I240" s="566">
        <f>2022!DH228</f>
        <v>0</v>
      </c>
      <c r="J240" s="531">
        <f t="shared" si="1456"/>
        <v>0</v>
      </c>
      <c r="K240" s="568">
        <f>2022!DL228</f>
        <v>0</v>
      </c>
      <c r="L240" s="568"/>
      <c r="M240" s="568"/>
      <c r="N240" s="568"/>
      <c r="O240" s="568">
        <f>2022!DN228</f>
        <v>0</v>
      </c>
    </row>
    <row r="241" ht="31.5">
      <c r="A241" s="598">
        <v>197</v>
      </c>
      <c r="B241" s="582" t="s">
        <v>31</v>
      </c>
      <c r="C241" s="566">
        <f>2022!B229</f>
        <v>21.359999999999999</v>
      </c>
      <c r="D241" s="567">
        <f>2022!DC229</f>
        <v>0</v>
      </c>
      <c r="E241" s="567">
        <f>2022!DD229</f>
        <v>0</v>
      </c>
      <c r="F241" s="567">
        <f>2022!DE229</f>
        <v>0</v>
      </c>
      <c r="G241" s="566">
        <f>2022!DF229</f>
        <v>0</v>
      </c>
      <c r="H241" s="566">
        <f>2022!DG229</f>
        <v>0</v>
      </c>
      <c r="I241" s="566">
        <f>2022!DH229</f>
        <v>0</v>
      </c>
      <c r="J241" s="531">
        <f t="shared" si="1456"/>
        <v>0</v>
      </c>
      <c r="K241" s="568">
        <f>2022!DL229</f>
        <v>0</v>
      </c>
      <c r="L241" s="568"/>
      <c r="M241" s="568"/>
      <c r="N241" s="568"/>
      <c r="O241" s="568">
        <f>2022!DN229</f>
        <v>0</v>
      </c>
    </row>
    <row r="242" ht="31.5">
      <c r="A242" s="598">
        <v>198</v>
      </c>
      <c r="B242" s="582" t="s">
        <v>34</v>
      </c>
      <c r="C242" s="566">
        <f>2022!B230</f>
        <v>254.53999999999999</v>
      </c>
      <c r="D242" s="567">
        <f>2022!DC230</f>
        <v>0</v>
      </c>
      <c r="E242" s="567">
        <f>2022!DD230</f>
        <v>0</v>
      </c>
      <c r="F242" s="567">
        <f>2022!DE230</f>
        <v>0</v>
      </c>
      <c r="G242" s="566">
        <f>2022!DF230</f>
        <v>0</v>
      </c>
      <c r="H242" s="566">
        <f>2022!DG230</f>
        <v>0</v>
      </c>
      <c r="I242" s="566">
        <f>2022!DH230</f>
        <v>0</v>
      </c>
      <c r="J242" s="531">
        <f t="shared" si="1456"/>
        <v>0</v>
      </c>
      <c r="K242" s="568">
        <f>2022!DL230</f>
        <v>0</v>
      </c>
      <c r="L242" s="568"/>
      <c r="M242" s="568"/>
      <c r="N242" s="568"/>
      <c r="O242" s="568">
        <f>2022!DN230</f>
        <v>0</v>
      </c>
    </row>
    <row r="243" ht="15.75">
      <c r="A243" s="598"/>
      <c r="B243" s="122" t="s">
        <v>37</v>
      </c>
      <c r="C243" s="571"/>
      <c r="D243" s="570"/>
      <c r="E243" s="570"/>
      <c r="F243" s="570"/>
      <c r="G243" s="571"/>
      <c r="H243" s="571"/>
      <c r="I243" s="571"/>
      <c r="J243" s="531">
        <f t="shared" si="1456"/>
        <v>0</v>
      </c>
      <c r="K243" s="581"/>
      <c r="L243" s="568"/>
      <c r="M243" s="568"/>
      <c r="N243" s="568"/>
      <c r="O243" s="581"/>
    </row>
    <row r="244" ht="31.5">
      <c r="A244" s="598">
        <v>199</v>
      </c>
      <c r="B244" s="582" t="s">
        <v>360</v>
      </c>
      <c r="C244" s="566">
        <f>2022!B232</f>
        <v>9.0289999999999999</v>
      </c>
      <c r="D244" s="567">
        <f>2022!DC232</f>
        <v>0</v>
      </c>
      <c r="E244" s="567">
        <f>2022!DD232</f>
        <v>0</v>
      </c>
      <c r="F244" s="567">
        <f>2022!DE232</f>
        <v>0</v>
      </c>
      <c r="G244" s="566">
        <f>2022!DF232</f>
        <v>0</v>
      </c>
      <c r="H244" s="566">
        <f>2022!DG232</f>
        <v>0</v>
      </c>
      <c r="I244" s="566">
        <f>2022!DH232</f>
        <v>0</v>
      </c>
      <c r="J244" s="531">
        <f t="shared" si="1456"/>
        <v>0</v>
      </c>
      <c r="K244" s="568">
        <f>2022!DL232</f>
        <v>0</v>
      </c>
      <c r="L244" s="568"/>
      <c r="M244" s="568"/>
      <c r="N244" s="568"/>
      <c r="O244" s="568">
        <f>2022!DN232</f>
        <v>0</v>
      </c>
    </row>
    <row r="245" ht="31.5">
      <c r="A245" s="562">
        <v>200</v>
      </c>
      <c r="B245" s="147" t="s">
        <v>361</v>
      </c>
      <c r="C245" s="566">
        <f>2022!B233</f>
        <v>19.600000000000001</v>
      </c>
      <c r="D245" s="567">
        <f>2022!DC233</f>
        <v>0</v>
      </c>
      <c r="E245" s="567">
        <f>2022!DD233</f>
        <v>0</v>
      </c>
      <c r="F245" s="567">
        <f>2022!DE233</f>
        <v>0</v>
      </c>
      <c r="G245" s="566">
        <f>2022!DF233</f>
        <v>0</v>
      </c>
      <c r="H245" s="566">
        <f>2022!DG233</f>
        <v>0</v>
      </c>
      <c r="I245" s="566">
        <f>2022!DH233</f>
        <v>0</v>
      </c>
      <c r="J245" s="531">
        <f t="shared" si="1456"/>
        <v>0</v>
      </c>
      <c r="K245" s="568">
        <f>2022!DL233</f>
        <v>0</v>
      </c>
      <c r="L245" s="563"/>
      <c r="M245" s="563"/>
      <c r="N245" s="563"/>
      <c r="O245" s="568">
        <f>2022!DN233</f>
        <v>0</v>
      </c>
    </row>
    <row r="246" ht="31.5">
      <c r="A246" s="561">
        <v>201</v>
      </c>
      <c r="B246" s="582" t="s">
        <v>44</v>
      </c>
      <c r="C246" s="566">
        <f>2022!B234</f>
        <v>10</v>
      </c>
      <c r="D246" s="567">
        <f>2022!DC234</f>
        <v>0</v>
      </c>
      <c r="E246" s="567">
        <f>2022!DD234</f>
        <v>0</v>
      </c>
      <c r="F246" s="567">
        <f>2022!DE234</f>
        <v>0</v>
      </c>
      <c r="G246" s="566">
        <f>2022!DF234</f>
        <v>0</v>
      </c>
      <c r="H246" s="566">
        <f>2022!DG234</f>
        <v>0</v>
      </c>
      <c r="I246" s="566">
        <f>2022!DH234</f>
        <v>0</v>
      </c>
      <c r="J246" s="531">
        <f t="shared" si="1456"/>
        <v>0</v>
      </c>
      <c r="K246" s="568">
        <f>2022!DL234</f>
        <v>0</v>
      </c>
      <c r="L246" s="568"/>
      <c r="M246" s="568"/>
      <c r="N246" s="568"/>
      <c r="O246" s="568">
        <f>2022!DN234</f>
        <v>0</v>
      </c>
    </row>
    <row r="247" ht="47.25">
      <c r="A247" s="561">
        <v>202</v>
      </c>
      <c r="B247" s="582" t="s">
        <v>45</v>
      </c>
      <c r="C247" s="566">
        <f>2022!B235</f>
        <v>9.8000000000000007</v>
      </c>
      <c r="D247" s="567">
        <f>2022!DC235</f>
        <v>0</v>
      </c>
      <c r="E247" s="567">
        <f>2022!DD235</f>
        <v>0</v>
      </c>
      <c r="F247" s="567">
        <f>2022!DE235</f>
        <v>0</v>
      </c>
      <c r="G247" s="566">
        <f>2022!DF235</f>
        <v>0</v>
      </c>
      <c r="H247" s="566">
        <f>2022!DG235</f>
        <v>0</v>
      </c>
      <c r="I247" s="566">
        <f>2022!DH235</f>
        <v>0</v>
      </c>
      <c r="J247" s="531">
        <f t="shared" si="1456"/>
        <v>0</v>
      </c>
      <c r="K247" s="568">
        <f>2022!DL235</f>
        <v>0</v>
      </c>
      <c r="L247" s="568"/>
      <c r="M247" s="568"/>
      <c r="N247" s="568"/>
      <c r="O247" s="568">
        <f>2022!DN235</f>
        <v>0</v>
      </c>
    </row>
    <row r="248" ht="31.5">
      <c r="A248" s="574">
        <v>203</v>
      </c>
      <c r="B248" s="152" t="s">
        <v>459</v>
      </c>
      <c r="C248" s="566">
        <f>2022!B236</f>
        <v>302.69999999999999</v>
      </c>
      <c r="D248" s="575">
        <f>2022!DC236</f>
        <v>0</v>
      </c>
      <c r="E248" s="575">
        <f>2022!DD236</f>
        <v>0</v>
      </c>
      <c r="F248" s="567">
        <f>2022!DE236</f>
        <v>0</v>
      </c>
      <c r="G248" s="576">
        <f>2022!DF236</f>
        <v>0</v>
      </c>
      <c r="H248" s="576">
        <f>2022!DG236</f>
        <v>0</v>
      </c>
      <c r="I248" s="566">
        <f>2022!DH236</f>
        <v>0</v>
      </c>
      <c r="J248" s="531">
        <f t="shared" si="1456"/>
        <v>0</v>
      </c>
      <c r="K248" s="568">
        <f>2022!DL236</f>
        <v>0</v>
      </c>
      <c r="L248" s="568"/>
      <c r="M248" s="568"/>
      <c r="N248" s="568"/>
      <c r="O248" s="568">
        <f>2022!DN236</f>
        <v>0</v>
      </c>
    </row>
    <row r="249" ht="31.5">
      <c r="A249" s="562">
        <v>204</v>
      </c>
      <c r="B249" s="152" t="s">
        <v>460</v>
      </c>
      <c r="C249" s="566">
        <f>2022!B237</f>
        <v>4.7999999999999998</v>
      </c>
      <c r="D249" s="577"/>
      <c r="E249" s="577"/>
      <c r="F249" s="567">
        <f>2022!DE237</f>
        <v>0</v>
      </c>
      <c r="G249" s="578"/>
      <c r="H249" s="578"/>
      <c r="I249" s="566">
        <f>2022!DH237</f>
        <v>0</v>
      </c>
      <c r="J249" s="531">
        <f t="shared" si="1456"/>
        <v>0</v>
      </c>
      <c r="K249" s="568">
        <f>2022!DL237</f>
        <v>0</v>
      </c>
      <c r="L249" s="579"/>
      <c r="M249" s="579"/>
      <c r="N249" s="579"/>
      <c r="O249" s="568">
        <f>2022!DN237</f>
        <v>0</v>
      </c>
    </row>
    <row r="250" ht="31.5">
      <c r="A250" s="561">
        <v>205</v>
      </c>
      <c r="B250" s="582" t="s">
        <v>38</v>
      </c>
      <c r="C250" s="566">
        <f>2022!B238</f>
        <v>5.1580000000000004</v>
      </c>
      <c r="D250" s="567">
        <f>2022!DC238</f>
        <v>0</v>
      </c>
      <c r="E250" s="567">
        <f>2022!DD238</f>
        <v>0</v>
      </c>
      <c r="F250" s="567">
        <f>2022!DE238</f>
        <v>0</v>
      </c>
      <c r="G250" s="566">
        <f>2022!DF238</f>
        <v>0</v>
      </c>
      <c r="H250" s="566">
        <f>2022!DG238</f>
        <v>0</v>
      </c>
      <c r="I250" s="566">
        <f>2022!DH238</f>
        <v>0</v>
      </c>
      <c r="J250" s="531">
        <f t="shared" si="1456"/>
        <v>0</v>
      </c>
      <c r="K250" s="568">
        <f>2022!DL238</f>
        <v>0</v>
      </c>
      <c r="L250" s="568"/>
      <c r="M250" s="568"/>
      <c r="N250" s="568"/>
      <c r="O250" s="568">
        <f>2022!DN238</f>
        <v>0</v>
      </c>
    </row>
    <row r="251" ht="31.5">
      <c r="A251" s="562">
        <v>206</v>
      </c>
      <c r="B251" s="582" t="s">
        <v>362</v>
      </c>
      <c r="C251" s="566">
        <f>2022!B239</f>
        <v>6.7999999999999998</v>
      </c>
      <c r="D251" s="567">
        <f>2022!DC239</f>
        <v>0</v>
      </c>
      <c r="E251" s="567">
        <f>2022!DD239</f>
        <v>0</v>
      </c>
      <c r="F251" s="567">
        <f>2022!DE239</f>
        <v>0</v>
      </c>
      <c r="G251" s="566">
        <f>2022!DF239</f>
        <v>0</v>
      </c>
      <c r="H251" s="566">
        <f>2022!DG239</f>
        <v>0</v>
      </c>
      <c r="I251" s="566">
        <f>2022!DH239</f>
        <v>0</v>
      </c>
      <c r="J251" s="531">
        <f t="shared" si="1456"/>
        <v>0</v>
      </c>
      <c r="K251" s="568">
        <f>2022!DL239</f>
        <v>0</v>
      </c>
      <c r="L251" s="563"/>
      <c r="M251" s="563"/>
      <c r="N251" s="563"/>
      <c r="O251" s="568">
        <f>2022!DN239</f>
        <v>0</v>
      </c>
    </row>
    <row r="252" ht="15.75">
      <c r="A252" s="561"/>
      <c r="B252" s="122" t="s">
        <v>170</v>
      </c>
      <c r="C252" s="571"/>
      <c r="D252" s="570"/>
      <c r="E252" s="570"/>
      <c r="F252" s="570"/>
      <c r="G252" s="571"/>
      <c r="H252" s="571"/>
      <c r="I252" s="571"/>
      <c r="J252" s="531">
        <f t="shared" si="1456"/>
        <v>0</v>
      </c>
      <c r="K252" s="581"/>
      <c r="L252" s="568"/>
      <c r="M252" s="568"/>
      <c r="N252" s="568"/>
      <c r="O252" s="581"/>
    </row>
    <row r="253" ht="31.5">
      <c r="A253" s="561">
        <v>207</v>
      </c>
      <c r="B253" s="582" t="s">
        <v>171</v>
      </c>
      <c r="C253" s="566">
        <f>2022!B241</f>
        <v>91.599999999999994</v>
      </c>
      <c r="D253" s="567">
        <f>2022!DC241</f>
        <v>14.008625984191895</v>
      </c>
      <c r="E253" s="567">
        <f>2022!DD241</f>
        <v>12</v>
      </c>
      <c r="F253" s="567">
        <f>2022!DE241</f>
        <v>9</v>
      </c>
      <c r="G253" s="566">
        <f>2022!DF241</f>
        <v>0.15095501641717396</v>
      </c>
      <c r="H253" s="566">
        <f>2022!DG241</f>
        <v>0.1292824826487167</v>
      </c>
      <c r="I253" s="566">
        <f>2022!DH241</f>
        <v>9.8253275109170313e-002</v>
      </c>
      <c r="J253" s="531">
        <f t="shared" si="1456"/>
        <v>0</v>
      </c>
      <c r="K253" s="568">
        <f>2022!DL241</f>
        <v>0</v>
      </c>
      <c r="L253" s="568"/>
      <c r="M253" s="568"/>
      <c r="N253" s="568"/>
      <c r="O253" s="568">
        <f>2022!DN241</f>
        <v>0</v>
      </c>
    </row>
    <row r="254" ht="31.5">
      <c r="A254" s="561">
        <v>208</v>
      </c>
      <c r="B254" s="582" t="s">
        <v>172</v>
      </c>
      <c r="C254" s="566">
        <f>2022!B242</f>
        <v>347.19999999999999</v>
      </c>
      <c r="D254" s="567">
        <f>2022!DC242</f>
        <v>0</v>
      </c>
      <c r="E254" s="567">
        <f>2022!DD242</f>
        <v>0</v>
      </c>
      <c r="F254" s="567">
        <f>2022!DE242</f>
        <v>0</v>
      </c>
      <c r="G254" s="566">
        <f>2022!DF242</f>
        <v>0</v>
      </c>
      <c r="H254" s="566">
        <f>2022!DG242</f>
        <v>0</v>
      </c>
      <c r="I254" s="566">
        <f>2022!DH242</f>
        <v>0</v>
      </c>
      <c r="J254" s="531">
        <f t="shared" si="1456"/>
        <v>0</v>
      </c>
      <c r="K254" s="568">
        <f>2022!DL242</f>
        <v>0</v>
      </c>
      <c r="L254" s="568"/>
      <c r="M254" s="568"/>
      <c r="N254" s="568"/>
      <c r="O254" s="568">
        <f>2022!DN242</f>
        <v>0</v>
      </c>
    </row>
    <row r="255" ht="15.75">
      <c r="A255" s="561"/>
      <c r="B255" s="122" t="s">
        <v>151</v>
      </c>
      <c r="C255" s="571"/>
      <c r="D255" s="570"/>
      <c r="E255" s="570"/>
      <c r="F255" s="570"/>
      <c r="G255" s="571"/>
      <c r="H255" s="571"/>
      <c r="I255" s="571"/>
      <c r="J255" s="531"/>
      <c r="K255" s="581"/>
      <c r="L255" s="568"/>
      <c r="M255" s="568"/>
      <c r="N255" s="568"/>
      <c r="O255" s="581"/>
    </row>
    <row r="256" ht="31.5">
      <c r="A256" s="561">
        <v>209</v>
      </c>
      <c r="B256" s="582" t="s">
        <v>152</v>
      </c>
      <c r="C256" s="566">
        <f>2022!B244</f>
        <v>211.19999999999999</v>
      </c>
      <c r="D256" s="567">
        <f>2022!DC244</f>
        <v>0</v>
      </c>
      <c r="E256" s="567">
        <f>2022!DD244</f>
        <v>0</v>
      </c>
      <c r="F256" s="567">
        <f>2022!DE244</f>
        <v>0</v>
      </c>
      <c r="G256" s="566">
        <f>2022!DF244</f>
        <v>0</v>
      </c>
      <c r="H256" s="566">
        <f>2022!DG244</f>
        <v>0</v>
      </c>
      <c r="I256" s="566">
        <f>2022!DH244</f>
        <v>0</v>
      </c>
      <c r="J256" s="531">
        <f t="shared" si="1456"/>
        <v>0</v>
      </c>
      <c r="K256" s="568">
        <f>2022!DL244</f>
        <v>0</v>
      </c>
      <c r="L256" s="568"/>
      <c r="M256" s="568"/>
      <c r="N256" s="568"/>
      <c r="O256" s="568">
        <f>2022!DN244</f>
        <v>0</v>
      </c>
    </row>
    <row r="257" ht="15.75">
      <c r="A257" s="561"/>
      <c r="B257" s="122" t="s">
        <v>254</v>
      </c>
      <c r="C257" s="571"/>
      <c r="D257" s="570"/>
      <c r="E257" s="570"/>
      <c r="F257" s="570"/>
      <c r="G257" s="571"/>
      <c r="H257" s="571"/>
      <c r="I257" s="571"/>
      <c r="J257" s="531"/>
      <c r="K257" s="581"/>
      <c r="L257" s="568"/>
      <c r="M257" s="568"/>
      <c r="N257" s="568"/>
      <c r="O257" s="581"/>
    </row>
    <row r="258" ht="63">
      <c r="A258" s="561">
        <v>210</v>
      </c>
      <c r="B258" s="582" t="s">
        <v>363</v>
      </c>
      <c r="C258" s="566">
        <f>2022!B246</f>
        <v>15.6</v>
      </c>
      <c r="D258" s="567">
        <f>2022!DC246</f>
        <v>0</v>
      </c>
      <c r="E258" s="567">
        <f>2022!DD246</f>
        <v>0</v>
      </c>
      <c r="F258" s="567">
        <f>2022!DE246</f>
        <v>0</v>
      </c>
      <c r="G258" s="566">
        <f>2022!DF246</f>
        <v>0</v>
      </c>
      <c r="H258" s="566">
        <f>2022!DG246</f>
        <v>0</v>
      </c>
      <c r="I258" s="566">
        <f>2022!DH246</f>
        <v>0</v>
      </c>
      <c r="J258" s="531">
        <f t="shared" si="1456"/>
        <v>0</v>
      </c>
      <c r="K258" s="568">
        <f>2022!DL246</f>
        <v>0</v>
      </c>
      <c r="L258" s="568"/>
      <c r="M258" s="568"/>
      <c r="N258" s="568"/>
      <c r="O258" s="568">
        <f>2022!DN246</f>
        <v>0</v>
      </c>
    </row>
    <row r="259" ht="47.25">
      <c r="A259" s="561">
        <v>211</v>
      </c>
      <c r="B259" s="582" t="s">
        <v>364</v>
      </c>
      <c r="C259" s="566">
        <f>2022!B247</f>
        <v>5.2999999999999998</v>
      </c>
      <c r="D259" s="567">
        <f>2022!DC247</f>
        <v>0</v>
      </c>
      <c r="E259" s="567">
        <f>2022!DD247</f>
        <v>0</v>
      </c>
      <c r="F259" s="567">
        <f>2022!DE247</f>
        <v>0</v>
      </c>
      <c r="G259" s="566">
        <f>2022!DF247</f>
        <v>0</v>
      </c>
      <c r="H259" s="566">
        <f>2022!DG247</f>
        <v>0</v>
      </c>
      <c r="I259" s="566">
        <f>2022!DH247</f>
        <v>0</v>
      </c>
      <c r="J259" s="531">
        <f t="shared" si="1456"/>
        <v>0</v>
      </c>
      <c r="K259" s="568">
        <f>2022!DL247</f>
        <v>0</v>
      </c>
      <c r="L259" s="568"/>
      <c r="M259" s="568"/>
      <c r="N259" s="568"/>
      <c r="O259" s="568">
        <f>2022!DN247</f>
        <v>0</v>
      </c>
    </row>
    <row r="260" ht="47.25">
      <c r="A260" s="561">
        <v>212</v>
      </c>
      <c r="B260" s="582" t="s">
        <v>365</v>
      </c>
      <c r="C260" s="566">
        <f>2022!B248</f>
        <v>3.2000000000000002</v>
      </c>
      <c r="D260" s="567">
        <f>2022!DC248</f>
        <v>0</v>
      </c>
      <c r="E260" s="567">
        <f>2022!DD248</f>
        <v>0</v>
      </c>
      <c r="F260" s="567">
        <f>2022!DE248</f>
        <v>0</v>
      </c>
      <c r="G260" s="566">
        <f>2022!DF248</f>
        <v>0</v>
      </c>
      <c r="H260" s="566">
        <f>2022!DG248</f>
        <v>0</v>
      </c>
      <c r="I260" s="566">
        <f>2022!DH248</f>
        <v>0</v>
      </c>
      <c r="J260" s="531">
        <f t="shared" si="1456"/>
        <v>0</v>
      </c>
      <c r="K260" s="568">
        <f>2022!DL248</f>
        <v>0</v>
      </c>
      <c r="L260" s="568"/>
      <c r="M260" s="568"/>
      <c r="N260" s="568"/>
      <c r="O260" s="568">
        <f>2022!DN248</f>
        <v>0</v>
      </c>
    </row>
    <row r="261" ht="31.5">
      <c r="A261" s="561">
        <v>213</v>
      </c>
      <c r="B261" s="582" t="s">
        <v>258</v>
      </c>
      <c r="C261" s="566">
        <f>2022!B249</f>
        <v>4</v>
      </c>
      <c r="D261" s="567">
        <f>2022!DC249</f>
        <v>0</v>
      </c>
      <c r="E261" s="567">
        <f>2022!DD249</f>
        <v>0</v>
      </c>
      <c r="F261" s="567">
        <f>2022!DE249</f>
        <v>0</v>
      </c>
      <c r="G261" s="566">
        <f>2022!DF249</f>
        <v>0</v>
      </c>
      <c r="H261" s="566">
        <f>2022!DG249</f>
        <v>0</v>
      </c>
      <c r="I261" s="566">
        <f>2022!DH249</f>
        <v>0</v>
      </c>
      <c r="J261" s="531">
        <f t="shared" si="1456"/>
        <v>0</v>
      </c>
      <c r="K261" s="568">
        <f>2022!DL249</f>
        <v>0</v>
      </c>
      <c r="L261" s="568"/>
      <c r="M261" s="568"/>
      <c r="N261" s="568"/>
      <c r="O261" s="568">
        <f>2022!DN249</f>
        <v>0</v>
      </c>
    </row>
    <row r="262" ht="31.5">
      <c r="A262" s="561">
        <v>214</v>
      </c>
      <c r="B262" s="582" t="s">
        <v>262</v>
      </c>
      <c r="C262" s="587">
        <f>2022!B250</f>
        <v>3.52</v>
      </c>
      <c r="D262" s="567">
        <f>2022!DC250</f>
        <v>0</v>
      </c>
      <c r="E262" s="567">
        <f>2022!DD250</f>
        <v>0</v>
      </c>
      <c r="F262" s="567">
        <f>2022!DE250</f>
        <v>0</v>
      </c>
      <c r="G262" s="566">
        <f>2022!DF250</f>
        <v>0</v>
      </c>
      <c r="H262" s="566">
        <f>2022!DG250</f>
        <v>0</v>
      </c>
      <c r="I262" s="566">
        <f>2022!DH250</f>
        <v>0</v>
      </c>
      <c r="J262" s="531">
        <f t="shared" si="1456"/>
        <v>0</v>
      </c>
      <c r="K262" s="568">
        <f>2022!DL250</f>
        <v>0</v>
      </c>
      <c r="L262" s="568"/>
      <c r="M262" s="568"/>
      <c r="N262" s="568"/>
      <c r="O262" s="568">
        <f>2022!DN250</f>
        <v>0</v>
      </c>
    </row>
    <row r="263" ht="78.75">
      <c r="A263" s="561">
        <v>215</v>
      </c>
      <c r="B263" s="582" t="s">
        <v>261</v>
      </c>
      <c r="C263" s="566">
        <f>2022!B251</f>
        <v>7.2000000000000002</v>
      </c>
      <c r="D263" s="567">
        <f>2022!DC251</f>
        <v>0</v>
      </c>
      <c r="E263" s="567">
        <f>2022!DD251</f>
        <v>0</v>
      </c>
      <c r="F263" s="567">
        <f>2022!DE251</f>
        <v>0</v>
      </c>
      <c r="G263" s="566">
        <f>2022!DF251</f>
        <v>0</v>
      </c>
      <c r="H263" s="566">
        <f>2022!DG251</f>
        <v>0</v>
      </c>
      <c r="I263" s="566">
        <f>2022!DH251</f>
        <v>0</v>
      </c>
      <c r="J263" s="531">
        <f t="shared" si="1456"/>
        <v>0</v>
      </c>
      <c r="K263" s="568">
        <f>2022!DL251</f>
        <v>0</v>
      </c>
      <c r="L263" s="568"/>
      <c r="M263" s="568"/>
      <c r="N263" s="568"/>
      <c r="O263" s="568">
        <f>2022!DN251</f>
        <v>0</v>
      </c>
    </row>
    <row r="264" ht="31.5">
      <c r="A264" s="561">
        <v>216</v>
      </c>
      <c r="B264" s="582" t="s">
        <v>259</v>
      </c>
      <c r="C264" s="566">
        <f>2022!B252</f>
        <v>9.4000000000000004</v>
      </c>
      <c r="D264" s="567">
        <f>2022!DC252</f>
        <v>0</v>
      </c>
      <c r="E264" s="567">
        <f>2022!DD252</f>
        <v>0</v>
      </c>
      <c r="F264" s="567">
        <f>2022!DE252</f>
        <v>0</v>
      </c>
      <c r="G264" s="566">
        <f>2022!DF252</f>
        <v>0</v>
      </c>
      <c r="H264" s="566">
        <f>2022!DG252</f>
        <v>0</v>
      </c>
      <c r="I264" s="566">
        <f>2022!DH252</f>
        <v>0</v>
      </c>
      <c r="J264" s="531">
        <f t="shared" si="1456"/>
        <v>0</v>
      </c>
      <c r="K264" s="568">
        <f>2022!DL252</f>
        <v>0</v>
      </c>
      <c r="L264" s="568"/>
      <c r="M264" s="568"/>
      <c r="N264" s="568"/>
      <c r="O264" s="568">
        <f>2022!DN252</f>
        <v>0</v>
      </c>
    </row>
    <row r="265" ht="63">
      <c r="A265" s="600">
        <v>217</v>
      </c>
      <c r="B265" s="582" t="s">
        <v>255</v>
      </c>
      <c r="C265" s="566">
        <f>2022!B253</f>
        <v>29.600000000000001</v>
      </c>
      <c r="D265" s="567">
        <f>2022!DC253</f>
        <v>0</v>
      </c>
      <c r="E265" s="567">
        <f>2022!DD253</f>
        <v>0</v>
      </c>
      <c r="F265" s="567">
        <f>2022!DE253</f>
        <v>0</v>
      </c>
      <c r="G265" s="566">
        <f>2022!DF253</f>
        <v>0</v>
      </c>
      <c r="H265" s="566">
        <f>2022!DG253</f>
        <v>0</v>
      </c>
      <c r="I265" s="566">
        <f>2022!DH253</f>
        <v>0</v>
      </c>
      <c r="J265" s="531">
        <f t="shared" si="1456"/>
        <v>0</v>
      </c>
      <c r="K265" s="568">
        <f>2022!DL253</f>
        <v>0</v>
      </c>
      <c r="L265" s="568"/>
      <c r="M265" s="568"/>
      <c r="N265" s="568"/>
      <c r="O265" s="568">
        <f>2022!DN253</f>
        <v>0</v>
      </c>
    </row>
    <row r="266" ht="37.5" customHeight="1">
      <c r="A266" s="600">
        <v>218</v>
      </c>
      <c r="B266" s="582" t="s">
        <v>263</v>
      </c>
      <c r="C266" s="566">
        <f>2022!B254</f>
        <v>23.164000000000001</v>
      </c>
      <c r="D266" s="567">
        <f>2022!DC254</f>
        <v>0</v>
      </c>
      <c r="E266" s="567">
        <f>2022!DD254</f>
        <v>0</v>
      </c>
      <c r="F266" s="567">
        <f>2022!DE254</f>
        <v>0</v>
      </c>
      <c r="G266" s="566">
        <f>2022!DF254</f>
        <v>0</v>
      </c>
      <c r="H266" s="566">
        <f>2022!DG254</f>
        <v>0</v>
      </c>
      <c r="I266" s="566">
        <f>2022!DH254</f>
        <v>0</v>
      </c>
      <c r="J266" s="531">
        <f t="shared" si="1456"/>
        <v>0</v>
      </c>
      <c r="K266" s="568">
        <f>2022!DL254</f>
        <v>0</v>
      </c>
      <c r="L266" s="568"/>
      <c r="M266" s="568"/>
      <c r="N266" s="568"/>
      <c r="O266" s="568">
        <f>2022!DN254</f>
        <v>0</v>
      </c>
    </row>
    <row r="267" ht="63">
      <c r="A267" s="600">
        <v>219</v>
      </c>
      <c r="B267" s="582" t="s">
        <v>260</v>
      </c>
      <c r="C267" s="566">
        <f>2022!B255</f>
        <v>11.4</v>
      </c>
      <c r="D267" s="567">
        <f>2022!DC255</f>
        <v>0</v>
      </c>
      <c r="E267" s="567">
        <f>2022!DD255</f>
        <v>0</v>
      </c>
      <c r="F267" s="567">
        <f>2022!DE255</f>
        <v>0</v>
      </c>
      <c r="G267" s="566">
        <f>2022!DF255</f>
        <v>0</v>
      </c>
      <c r="H267" s="566">
        <f>2022!DG255</f>
        <v>0</v>
      </c>
      <c r="I267" s="566">
        <f>2022!DH255</f>
        <v>0</v>
      </c>
      <c r="J267" s="531">
        <f t="shared" si="1456"/>
        <v>0</v>
      </c>
      <c r="K267" s="568">
        <f>2022!DL255</f>
        <v>0</v>
      </c>
      <c r="L267" s="568"/>
      <c r="M267" s="568"/>
      <c r="N267" s="568"/>
      <c r="O267" s="568">
        <f>2022!DN255</f>
        <v>0</v>
      </c>
    </row>
    <row r="268" ht="53.25" customHeight="1">
      <c r="A268" s="600">
        <v>220</v>
      </c>
      <c r="B268" s="152" t="s">
        <v>366</v>
      </c>
      <c r="C268" s="566">
        <f>2022!B256</f>
        <v>23.773</v>
      </c>
      <c r="D268" s="567">
        <f>2022!DC256</f>
        <v>0</v>
      </c>
      <c r="E268" s="567">
        <f>2022!DD256</f>
        <v>0</v>
      </c>
      <c r="F268" s="567">
        <f>2022!DE256</f>
        <v>0</v>
      </c>
      <c r="G268" s="566">
        <f>2022!DF256</f>
        <v>0</v>
      </c>
      <c r="H268" s="566">
        <f>2022!DG256</f>
        <v>0</v>
      </c>
      <c r="I268" s="566">
        <f>2022!DH256</f>
        <v>0</v>
      </c>
      <c r="J268" s="531">
        <f t="shared" si="1456"/>
        <v>0</v>
      </c>
      <c r="K268" s="568">
        <f>2022!DL256</f>
        <v>0</v>
      </c>
      <c r="L268" s="568"/>
      <c r="M268" s="568"/>
      <c r="N268" s="568"/>
      <c r="O268" s="568">
        <f>2022!DN256</f>
        <v>0</v>
      </c>
    </row>
    <row r="269" ht="63">
      <c r="A269" s="600">
        <v>221</v>
      </c>
      <c r="B269" s="582" t="s">
        <v>367</v>
      </c>
      <c r="C269" s="566">
        <f>2022!B257</f>
        <v>12.676</v>
      </c>
      <c r="D269" s="567">
        <f>2022!DC257</f>
        <v>0</v>
      </c>
      <c r="E269" s="567">
        <f>2022!DD257</f>
        <v>0</v>
      </c>
      <c r="F269" s="567">
        <f>2022!DE257</f>
        <v>0</v>
      </c>
      <c r="G269" s="566">
        <f>2022!DF257</f>
        <v>0</v>
      </c>
      <c r="H269" s="566">
        <f>2022!DG257</f>
        <v>0</v>
      </c>
      <c r="I269" s="566">
        <f>2022!DH257</f>
        <v>0</v>
      </c>
      <c r="J269" s="531">
        <f t="shared" si="1456"/>
        <v>0</v>
      </c>
      <c r="K269" s="568">
        <f>2022!DL257</f>
        <v>0</v>
      </c>
      <c r="L269" s="568"/>
      <c r="M269" s="568"/>
      <c r="N269" s="568"/>
      <c r="O269" s="568">
        <f>2022!DN257</f>
        <v>0</v>
      </c>
    </row>
    <row r="270" ht="50.25" customHeight="1">
      <c r="A270" s="600">
        <v>222</v>
      </c>
      <c r="B270" s="582" t="s">
        <v>368</v>
      </c>
      <c r="C270" s="566">
        <f>2022!B258</f>
        <v>40.100000000000001</v>
      </c>
      <c r="D270" s="567">
        <f>2022!DC258</f>
        <v>0</v>
      </c>
      <c r="E270" s="567">
        <f>2022!DD258</f>
        <v>0</v>
      </c>
      <c r="F270" s="567">
        <f>2022!DE258</f>
        <v>0</v>
      </c>
      <c r="G270" s="566">
        <f>2022!DF258</f>
        <v>0</v>
      </c>
      <c r="H270" s="566">
        <f>2022!DG258</f>
        <v>0</v>
      </c>
      <c r="I270" s="566">
        <f>2022!DH258</f>
        <v>0</v>
      </c>
      <c r="J270" s="531">
        <f t="shared" si="1456"/>
        <v>0</v>
      </c>
      <c r="K270" s="568">
        <f>2022!DL258</f>
        <v>0</v>
      </c>
      <c r="L270" s="568"/>
      <c r="M270" s="568"/>
      <c r="N270" s="568"/>
      <c r="O270" s="568">
        <f>2022!DN258</f>
        <v>0</v>
      </c>
    </row>
    <row r="271" ht="37.5" customHeight="1">
      <c r="A271" s="600">
        <v>223</v>
      </c>
      <c r="B271" s="147" t="s">
        <v>264</v>
      </c>
      <c r="C271" s="566">
        <f>2022!B259</f>
        <v>34.82</v>
      </c>
      <c r="D271" s="567">
        <f>2022!DC259</f>
        <v>0</v>
      </c>
      <c r="E271" s="567">
        <f>2022!DD259</f>
        <v>0</v>
      </c>
      <c r="F271" s="567">
        <f>2022!DE259</f>
        <v>0</v>
      </c>
      <c r="G271" s="566">
        <f>2022!DF259</f>
        <v>0</v>
      </c>
      <c r="H271" s="566">
        <f>2022!DG259</f>
        <v>0</v>
      </c>
      <c r="I271" s="566">
        <f>2022!DH259</f>
        <v>0</v>
      </c>
      <c r="J271" s="531">
        <f t="shared" si="1456"/>
        <v>0</v>
      </c>
      <c r="K271" s="568">
        <f>2022!DL259</f>
        <v>0</v>
      </c>
      <c r="L271" s="568"/>
      <c r="M271" s="568"/>
      <c r="N271" s="568"/>
      <c r="O271" s="568">
        <f>2022!DN259</f>
        <v>0</v>
      </c>
    </row>
    <row r="272" ht="31.5">
      <c r="A272" s="600">
        <v>224</v>
      </c>
      <c r="B272" s="582" t="s">
        <v>267</v>
      </c>
      <c r="C272" s="566">
        <f>2022!B260</f>
        <v>179.86000000000001</v>
      </c>
      <c r="D272" s="567">
        <f>2022!DC260</f>
        <v>0</v>
      </c>
      <c r="E272" s="567">
        <f>2022!DD260</f>
        <v>0</v>
      </c>
      <c r="F272" s="567">
        <f>2022!DE260</f>
        <v>0</v>
      </c>
      <c r="G272" s="566">
        <f>2022!DF260</f>
        <v>0</v>
      </c>
      <c r="H272" s="566">
        <f>2022!DG260</f>
        <v>0</v>
      </c>
      <c r="I272" s="566">
        <f>2022!DH260</f>
        <v>0</v>
      </c>
      <c r="J272" s="531">
        <f t="shared" si="1456"/>
        <v>0</v>
      </c>
      <c r="K272" s="568">
        <f>2022!DL260</f>
        <v>0</v>
      </c>
      <c r="L272" s="568"/>
      <c r="M272" s="568"/>
      <c r="N272" s="568"/>
      <c r="O272" s="568">
        <f>2022!DN260</f>
        <v>0</v>
      </c>
    </row>
    <row r="273" ht="18.75" customHeight="1">
      <c r="A273" s="92" t="s">
        <v>369</v>
      </c>
      <c r="B273" s="93"/>
      <c r="C273" s="601"/>
      <c r="D273" s="601"/>
      <c r="E273" s="601"/>
      <c r="F273" s="568">
        <f>SUM(F17:F272)</f>
        <v>31226</v>
      </c>
      <c r="G273" s="601"/>
      <c r="H273" s="601"/>
      <c r="I273" s="601"/>
      <c r="J273" s="601"/>
      <c r="K273" s="601">
        <f>SUM(K17:K272)</f>
        <v>2570</v>
      </c>
      <c r="L273" s="601"/>
      <c r="M273" s="601"/>
      <c r="N273" s="601"/>
      <c r="O273" s="631">
        <f>SUM(O17:O272)</f>
        <v>340</v>
      </c>
    </row>
    <row r="274" ht="18.75" hidden="1" customHeight="1">
      <c r="A274" s="92" t="s">
        <v>370</v>
      </c>
      <c r="B274" s="93"/>
      <c r="C274" s="568"/>
      <c r="D274" s="568"/>
      <c r="E274" s="568"/>
      <c r="F274" s="568"/>
      <c r="G274" s="568"/>
      <c r="H274" s="568"/>
      <c r="I274" s="568"/>
      <c r="J274" s="568"/>
      <c r="K274" s="568">
        <v>52000</v>
      </c>
      <c r="L274" s="568"/>
      <c r="M274" s="568"/>
      <c r="N274" s="568"/>
      <c r="O274" s="568"/>
    </row>
    <row r="275" ht="13.5" hidden="1" customHeight="1">
      <c r="A275" s="92" t="s">
        <v>371</v>
      </c>
      <c r="B275" s="93"/>
      <c r="C275" s="568"/>
      <c r="D275" s="568"/>
      <c r="E275" s="568"/>
      <c r="F275" s="568"/>
      <c r="G275" s="568"/>
      <c r="H275" s="568"/>
      <c r="I275" s="568"/>
      <c r="J275" s="568"/>
      <c r="K275" s="568">
        <f>K274-K273</f>
        <v>49430</v>
      </c>
      <c r="L275" s="568"/>
      <c r="M275" s="568"/>
      <c r="N275" s="568"/>
      <c r="O275" s="568"/>
    </row>
    <row r="276" ht="33.75" hidden="1" customHeight="1">
      <c r="A276" s="92" t="s">
        <v>293</v>
      </c>
      <c r="B276" s="93"/>
      <c r="C276" s="613"/>
      <c r="D276" s="613"/>
      <c r="E276" s="613"/>
      <c r="F276" s="613"/>
      <c r="G276" s="568"/>
      <c r="H276" s="568"/>
      <c r="I276" s="568"/>
      <c r="J276" s="568"/>
      <c r="K276" s="568"/>
      <c r="L276" s="568"/>
      <c r="M276" s="568"/>
      <c r="N276" s="568"/>
      <c r="O276" s="568"/>
    </row>
    <row r="277" ht="12.75">
      <c r="G277" s="602"/>
      <c r="H277" s="602"/>
      <c r="I277" s="602"/>
      <c r="J277" s="602"/>
      <c r="K277" s="602"/>
      <c r="L277" s="602"/>
      <c r="M277" s="602"/>
      <c r="N277" s="602"/>
      <c r="O277" s="602"/>
    </row>
    <row r="278" ht="9.75" customHeight="1">
      <c r="A278" s="603"/>
      <c r="B278" s="603"/>
      <c r="C278" s="603"/>
      <c r="D278" s="603"/>
      <c r="E278" s="603"/>
      <c r="G278" s="604"/>
      <c r="H278" s="604"/>
      <c r="I278" s="604"/>
      <c r="J278" s="604"/>
      <c r="K278" s="604"/>
      <c r="L278" s="604"/>
      <c r="M278" s="604"/>
      <c r="N278" s="604"/>
      <c r="O278" s="604"/>
    </row>
    <row r="279" ht="78.75" customHeight="1">
      <c r="A279" s="605" t="s">
        <v>461</v>
      </c>
      <c r="B279" s="605"/>
      <c r="C279" s="605"/>
      <c r="D279" s="605"/>
      <c r="E279" s="605"/>
      <c r="F279" s="605"/>
      <c r="G279" s="604"/>
      <c r="H279" s="604"/>
      <c r="I279" s="604"/>
      <c r="J279" s="604"/>
      <c r="K279" s="604"/>
      <c r="L279" s="604"/>
      <c r="N279" s="606" t="s">
        <v>462</v>
      </c>
      <c r="O279" s="606"/>
    </row>
    <row r="280" ht="18.75">
      <c r="A280" s="603"/>
      <c r="B280" s="603"/>
      <c r="C280" s="603"/>
      <c r="D280" s="603"/>
      <c r="E280" s="603"/>
      <c r="G280" s="604"/>
      <c r="H280" s="604"/>
      <c r="I280" s="604"/>
      <c r="J280" s="607" t="s">
        <v>463</v>
      </c>
      <c r="K280" s="604"/>
      <c r="L280" s="604"/>
      <c r="M280" s="604"/>
      <c r="N280" s="604"/>
      <c r="O280" s="604"/>
    </row>
    <row r="281" ht="12.75">
      <c r="G281" s="604"/>
      <c r="H281" s="604"/>
      <c r="I281" s="604"/>
      <c r="J281" s="604"/>
      <c r="K281" s="604"/>
      <c r="L281" s="604"/>
      <c r="M281" s="604"/>
      <c r="N281" s="604"/>
      <c r="O281" s="604"/>
    </row>
    <row r="282" ht="12.75">
      <c r="G282" s="604"/>
      <c r="H282" s="604"/>
      <c r="I282" s="604"/>
      <c r="J282" s="604"/>
      <c r="K282" s="604"/>
      <c r="L282" s="604"/>
      <c r="M282" s="604"/>
      <c r="N282" s="604"/>
      <c r="O282" s="604"/>
    </row>
    <row r="283" ht="12.75">
      <c r="G283" s="604"/>
      <c r="H283" s="608"/>
      <c r="I283" s="609"/>
      <c r="J283" s="604"/>
      <c r="K283" s="604"/>
      <c r="L283" s="604"/>
      <c r="M283" s="604"/>
      <c r="N283" s="604"/>
      <c r="O283" s="604"/>
    </row>
    <row r="284" ht="12.75">
      <c r="G284" s="604"/>
      <c r="H284" s="608"/>
      <c r="I284" s="609"/>
      <c r="J284" s="604"/>
      <c r="K284" s="604"/>
      <c r="L284" s="604"/>
      <c r="M284" s="604"/>
      <c r="N284" s="604"/>
      <c r="O284" s="604"/>
    </row>
    <row r="285" ht="12.75">
      <c r="G285" s="604"/>
      <c r="H285" s="608"/>
      <c r="I285" s="609"/>
      <c r="J285" s="604"/>
      <c r="K285" s="604"/>
      <c r="L285" s="604"/>
      <c r="M285" s="604"/>
      <c r="N285" s="604"/>
      <c r="O285" s="604"/>
    </row>
    <row r="286" ht="12.75">
      <c r="G286" s="604"/>
      <c r="H286" s="608"/>
      <c r="I286" s="609"/>
      <c r="J286" s="604"/>
      <c r="K286" s="604"/>
      <c r="L286" s="604"/>
      <c r="M286" s="604"/>
      <c r="N286" s="604"/>
      <c r="O286" s="604"/>
    </row>
    <row r="287" ht="12.75">
      <c r="G287" s="604"/>
      <c r="H287" s="608"/>
      <c r="I287" s="609"/>
      <c r="J287" s="604"/>
      <c r="K287" s="604"/>
      <c r="L287" s="604"/>
      <c r="M287" s="604"/>
      <c r="N287" s="604"/>
      <c r="O287" s="604"/>
    </row>
  </sheetData>
  <mergeCells count="88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A191" activeCellId="0" sqref="191:191"/>
    </sheetView>
  </sheetViews>
  <sheetFormatPr baseColWidth="8" customHeight="1" defaultRowHeight="12.75"/>
  <cols>
    <col bestFit="1" customWidth="1" min="1" max="1" style="532" width="3.85547"/>
    <col bestFit="1" customWidth="1" min="2" max="2" style="533" width="38.140599999999999"/>
    <col bestFit="1" customWidth="1" min="3" max="3" style="533" width="11.710900000000001"/>
    <col bestFit="1" customWidth="1" min="4" max="5" style="533" width="7.4257799999999996"/>
    <col bestFit="1" customWidth="1" min="6" max="6" style="533" width="7.8554700000000004"/>
    <col bestFit="1" customWidth="1" min="7" max="7" style="534" width="5.7109399999999999"/>
    <col bestFit="1" customWidth="1" min="8" max="8" style="535" width="6.5703100000000001"/>
    <col bestFit="1" customWidth="1" min="9" max="9" style="533" width="6.5703100000000001"/>
    <col bestFit="1" customWidth="1" min="10" max="10" style="534" width="10.425800000000001"/>
    <col bestFit="1" customWidth="1" min="11" max="11" style="536" width="7.2851600000000003"/>
    <col bestFit="1" customWidth="1" min="12" max="12" style="536" width="15.140599999999999"/>
    <col bestFit="1" customWidth="1" min="13" max="13" style="536" width="9.2851599999999994"/>
    <col bestFit="1" customWidth="1" min="14" max="14" style="536" width="13.425800000000001"/>
    <col bestFit="1" customWidth="1" min="15" max="15" style="536" width="9.8554700000000004"/>
    <col bestFit="1" customWidth="1" min="16" max="257" style="532" width="9.1406299999999998"/>
  </cols>
  <sheetData>
    <row r="2" ht="17.25">
      <c r="B2" s="537" t="s">
        <v>373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</row>
    <row r="3" ht="17.25">
      <c r="B3" s="538" t="s">
        <v>1052</v>
      </c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</row>
    <row r="4" ht="12.75">
      <c r="B4" s="539" t="s">
        <v>1031</v>
      </c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</row>
    <row r="5" ht="17.25">
      <c r="B5" s="540" t="s">
        <v>1032</v>
      </c>
      <c r="C5" s="540"/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</row>
    <row r="6" ht="12.75">
      <c r="B6" s="539" t="s">
        <v>1033</v>
      </c>
      <c r="C6" s="539"/>
      <c r="D6" s="539"/>
      <c r="E6" s="539"/>
      <c r="F6" s="539"/>
      <c r="G6" s="539"/>
      <c r="H6" s="539"/>
      <c r="I6" s="539"/>
      <c r="J6" s="539"/>
      <c r="K6" s="539"/>
      <c r="L6" s="539"/>
      <c r="M6" s="539"/>
      <c r="N6" s="539"/>
      <c r="O6" s="539"/>
    </row>
    <row r="8" ht="17.25">
      <c r="B8" s="537" t="s">
        <v>1053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</row>
    <row r="10" ht="3" customHeight="1"/>
    <row r="11" ht="26.25" customHeight="1">
      <c r="A11" s="541" t="s">
        <v>271</v>
      </c>
      <c r="B11" s="541" t="s">
        <v>1034</v>
      </c>
      <c r="C11" s="541" t="s">
        <v>1035</v>
      </c>
      <c r="D11" s="542" t="s">
        <v>1036</v>
      </c>
      <c r="E11" s="543"/>
      <c r="F11" s="544"/>
      <c r="G11" s="542" t="s">
        <v>1037</v>
      </c>
      <c r="H11" s="543"/>
      <c r="I11" s="544"/>
      <c r="J11" s="545" t="s">
        <v>1038</v>
      </c>
      <c r="K11" s="546"/>
      <c r="L11" s="546"/>
      <c r="M11" s="546"/>
      <c r="N11" s="546"/>
      <c r="O11" s="547"/>
    </row>
    <row r="12" ht="24.75" customHeight="1">
      <c r="A12" s="541"/>
      <c r="B12" s="541"/>
      <c r="C12" s="541"/>
      <c r="D12" s="548"/>
      <c r="E12" s="549"/>
      <c r="F12" s="550"/>
      <c r="G12" s="548"/>
      <c r="H12" s="549"/>
      <c r="I12" s="550"/>
      <c r="J12" s="551" t="s">
        <v>1039</v>
      </c>
      <c r="K12" s="551" t="s">
        <v>1040</v>
      </c>
      <c r="L12" s="552" t="s">
        <v>273</v>
      </c>
      <c r="M12" s="553"/>
      <c r="N12" s="553"/>
      <c r="O12" s="554"/>
    </row>
    <row r="13" ht="24.75" customHeight="1">
      <c r="A13" s="541"/>
      <c r="B13" s="541"/>
      <c r="C13" s="541"/>
      <c r="D13" s="555">
        <v>2020</v>
      </c>
      <c r="E13" s="555">
        <v>2021</v>
      </c>
      <c r="F13" s="555">
        <v>2022</v>
      </c>
      <c r="G13" s="555">
        <v>2020</v>
      </c>
      <c r="H13" s="555">
        <v>2021</v>
      </c>
      <c r="I13" s="555">
        <v>2022</v>
      </c>
      <c r="J13" s="556"/>
      <c r="K13" s="556"/>
      <c r="L13" s="552" t="s">
        <v>1041</v>
      </c>
      <c r="M13" s="553"/>
      <c r="N13" s="554"/>
      <c r="O13" s="557" t="s">
        <v>1042</v>
      </c>
    </row>
    <row r="14" ht="62.25" customHeight="1">
      <c r="A14" s="541"/>
      <c r="B14" s="541"/>
      <c r="C14" s="541"/>
      <c r="D14" s="558"/>
      <c r="E14" s="558"/>
      <c r="F14" s="558"/>
      <c r="G14" s="558"/>
      <c r="H14" s="558"/>
      <c r="I14" s="558"/>
      <c r="J14" s="559"/>
      <c r="K14" s="559"/>
      <c r="L14" s="541" t="s">
        <v>394</v>
      </c>
      <c r="M14" s="541" t="s">
        <v>1043</v>
      </c>
      <c r="N14" s="541" t="s">
        <v>1044</v>
      </c>
      <c r="O14" s="560"/>
    </row>
    <row r="15" ht="25.5" customHeight="1">
      <c r="A15" s="561">
        <v>1</v>
      </c>
      <c r="B15" s="561">
        <v>2</v>
      </c>
      <c r="C15" s="561">
        <v>3</v>
      </c>
      <c r="D15" s="561">
        <v>4</v>
      </c>
      <c r="E15" s="561">
        <v>5</v>
      </c>
      <c r="F15" s="561">
        <v>6</v>
      </c>
      <c r="G15" s="561">
        <v>7</v>
      </c>
      <c r="H15" s="561">
        <v>8</v>
      </c>
      <c r="I15" s="561">
        <v>9</v>
      </c>
      <c r="J15" s="561">
        <v>10</v>
      </c>
      <c r="K15" s="561">
        <v>11</v>
      </c>
      <c r="L15" s="561">
        <v>12</v>
      </c>
      <c r="M15" s="561">
        <v>13</v>
      </c>
      <c r="N15" s="561">
        <v>14</v>
      </c>
      <c r="O15" s="561">
        <v>15</v>
      </c>
    </row>
    <row r="16" ht="17.25" customHeight="1">
      <c r="A16" s="562"/>
      <c r="B16" s="57" t="s">
        <v>23</v>
      </c>
      <c r="C16" s="122"/>
      <c r="D16" s="122"/>
      <c r="E16" s="122"/>
      <c r="F16" s="122"/>
      <c r="G16" s="563"/>
      <c r="H16" s="564"/>
      <c r="I16" s="564"/>
      <c r="J16" s="563"/>
      <c r="K16" s="563"/>
      <c r="L16" s="563"/>
      <c r="M16" s="563"/>
      <c r="N16" s="563"/>
      <c r="O16" s="563"/>
    </row>
    <row r="17" ht="49.5" customHeight="1">
      <c r="A17" s="561">
        <v>1</v>
      </c>
      <c r="B17" s="565" t="s">
        <v>24</v>
      </c>
      <c r="C17" s="566">
        <f>2022!B5</f>
        <v>67.034000000000006</v>
      </c>
      <c r="D17" s="567">
        <f>2022!DO5</f>
        <v>0</v>
      </c>
      <c r="E17" s="567">
        <f>2022!DP5</f>
        <v>0</v>
      </c>
      <c r="F17" s="567">
        <f>2022!DQ5</f>
        <v>0</v>
      </c>
      <c r="G17" s="566">
        <f>2022!DR5</f>
        <v>0</v>
      </c>
      <c r="H17" s="566">
        <f>2022!DS5</f>
        <v>0</v>
      </c>
      <c r="I17" s="566">
        <f>2022!DT5</f>
        <v>0</v>
      </c>
      <c r="J17" s="531">
        <f t="shared" ref="J17:J80" si="1457">IF(K17&gt;0,K17/F17*100,0)</f>
        <v>0</v>
      </c>
      <c r="K17" s="568">
        <f>2022!DX5</f>
        <v>0</v>
      </c>
      <c r="L17" s="568"/>
      <c r="M17" s="568"/>
      <c r="N17" s="568"/>
      <c r="O17" s="568"/>
    </row>
    <row r="18" ht="33" customHeight="1">
      <c r="A18" s="561">
        <v>2</v>
      </c>
      <c r="B18" s="569" t="s">
        <v>25</v>
      </c>
      <c r="C18" s="566">
        <f>2022!B6</f>
        <v>10.308</v>
      </c>
      <c r="D18" s="567">
        <f>2022!DO6</f>
        <v>1.0106148719787598</v>
      </c>
      <c r="E18" s="567">
        <f>2022!DP6</f>
        <v>1</v>
      </c>
      <c r="F18" s="567">
        <f>2022!DQ6</f>
        <v>1</v>
      </c>
      <c r="G18" s="566">
        <f>2022!DR6</f>
        <v>7.8985139972854376e-002</v>
      </c>
      <c r="H18" s="566">
        <f>2022!DS6</f>
        <v>7.8155529037687091e-002</v>
      </c>
      <c r="I18" s="566">
        <f>2022!DT6</f>
        <v>9.7012029491656965e-002</v>
      </c>
      <c r="J18" s="531">
        <f t="shared" si="1457"/>
        <v>0</v>
      </c>
      <c r="K18" s="568">
        <f>2022!DX6</f>
        <v>0</v>
      </c>
      <c r="L18" s="568"/>
      <c r="M18" s="568"/>
      <c r="N18" s="568"/>
      <c r="O18" s="568"/>
    </row>
    <row r="19" ht="17.25" customHeight="1">
      <c r="A19" s="562"/>
      <c r="B19" s="122" t="s">
        <v>26</v>
      </c>
      <c r="C19" s="129"/>
      <c r="D19" s="570"/>
      <c r="E19" s="570"/>
      <c r="F19" s="570"/>
      <c r="G19" s="571"/>
      <c r="H19" s="571"/>
      <c r="I19" s="571"/>
      <c r="J19" s="584"/>
      <c r="K19" s="563"/>
      <c r="L19" s="563"/>
      <c r="M19" s="563"/>
      <c r="N19" s="563"/>
      <c r="O19" s="589"/>
    </row>
    <row r="20" ht="48" customHeight="1">
      <c r="A20" s="561">
        <v>3</v>
      </c>
      <c r="B20" s="565" t="s">
        <v>285</v>
      </c>
      <c r="C20" s="566">
        <f>2022!B8</f>
        <v>397.60000000000002</v>
      </c>
      <c r="D20" s="567">
        <f>2022!DO8</f>
        <v>6.4734268188476563</v>
      </c>
      <c r="E20" s="567">
        <f>2022!DP8</f>
        <v>12</v>
      </c>
      <c r="F20" s="567">
        <f>2022!DQ8</f>
        <v>11</v>
      </c>
      <c r="G20" s="566">
        <f>2022!DR8</f>
        <v>1.6281254324634724e-002</v>
      </c>
      <c r="H20" s="566">
        <f>2022!DS8</f>
        <v>3.0181086055808021e-002</v>
      </c>
      <c r="I20" s="566">
        <f>2022!DT8</f>
        <v>2.7665995975855128e-002</v>
      </c>
      <c r="J20" s="531">
        <f t="shared" si="1457"/>
        <v>9.0909090909090917</v>
      </c>
      <c r="K20" s="568">
        <f>2022!DX8</f>
        <v>1</v>
      </c>
      <c r="L20" s="568"/>
      <c r="M20" s="568"/>
      <c r="N20" s="568"/>
      <c r="O20" s="568"/>
    </row>
    <row r="21" ht="48" customHeight="1">
      <c r="A21" s="561">
        <v>4</v>
      </c>
      <c r="B21" s="572" t="s">
        <v>28</v>
      </c>
      <c r="C21" s="566">
        <f>2022!B9</f>
        <v>236.40000000000001</v>
      </c>
      <c r="D21" s="567">
        <f>2022!DO9</f>
        <v>2.2926321029663086</v>
      </c>
      <c r="E21" s="567">
        <f>2022!DP9</f>
        <v>2</v>
      </c>
      <c r="F21" s="567">
        <f>2022!DQ9</f>
        <v>1</v>
      </c>
      <c r="G21" s="566">
        <f>2022!DR9</f>
        <v>9.6981055928885267e-003</v>
      </c>
      <c r="H21" s="566">
        <f>2022!DS9</f>
        <v>8.4602371050642531e-003</v>
      </c>
      <c r="I21" s="566">
        <f>2022!DT9</f>
        <v>4.2301184433164128e-003</v>
      </c>
      <c r="J21" s="531">
        <f t="shared" si="1457"/>
        <v>0</v>
      </c>
      <c r="K21" s="568">
        <f>2022!DX9</f>
        <v>0</v>
      </c>
      <c r="L21" s="568"/>
      <c r="M21" s="568"/>
      <c r="N21" s="568"/>
      <c r="O21" s="568"/>
    </row>
    <row r="22" ht="17.25" customHeight="1">
      <c r="A22" s="562"/>
      <c r="B22" s="122" t="s">
        <v>46</v>
      </c>
      <c r="C22" s="129"/>
      <c r="D22" s="570"/>
      <c r="E22" s="570"/>
      <c r="F22" s="570"/>
      <c r="G22" s="571"/>
      <c r="H22" s="571"/>
      <c r="I22" s="573"/>
      <c r="J22" s="584"/>
      <c r="K22" s="563"/>
      <c r="L22" s="563"/>
      <c r="M22" s="563"/>
      <c r="N22" s="563"/>
      <c r="O22" s="589"/>
    </row>
    <row r="23" ht="48.75" customHeight="1">
      <c r="A23" s="561">
        <v>5</v>
      </c>
      <c r="B23" s="565" t="s">
        <v>286</v>
      </c>
      <c r="C23" s="566">
        <f>2022!B11</f>
        <v>225.40000000000001</v>
      </c>
      <c r="D23" s="567">
        <f>2022!DO11</f>
        <v>31.332738876342773</v>
      </c>
      <c r="E23" s="567">
        <f>2022!DP11</f>
        <v>32</v>
      </c>
      <c r="F23" s="567">
        <f>2022!DQ11</f>
        <v>25</v>
      </c>
      <c r="G23" s="566">
        <f>2022!DR11</f>
        <v>0.13900949301148796</v>
      </c>
      <c r="H23" s="566">
        <f>2022!DS11</f>
        <v>0.14196983525516907</v>
      </c>
      <c r="I23" s="566">
        <f>2022!DT11</f>
        <v>0.11091393078970718</v>
      </c>
      <c r="J23" s="531">
        <f t="shared" si="1457"/>
        <v>8</v>
      </c>
      <c r="K23" s="568">
        <f>2022!DX11</f>
        <v>2</v>
      </c>
      <c r="L23" s="568"/>
      <c r="M23" s="568"/>
      <c r="N23" s="568"/>
      <c r="O23" s="568"/>
    </row>
    <row r="24" ht="49.5" customHeight="1">
      <c r="A24" s="561">
        <v>6</v>
      </c>
      <c r="B24" s="565" t="s">
        <v>48</v>
      </c>
      <c r="C24" s="566">
        <f>2022!B12</f>
        <v>358.69999999999999</v>
      </c>
      <c r="D24" s="567">
        <f>2022!DO12</f>
        <v>36.681434631347656</v>
      </c>
      <c r="E24" s="567">
        <f>2022!DP12</f>
        <v>32</v>
      </c>
      <c r="F24" s="567">
        <f>2022!DQ12</f>
        <v>24</v>
      </c>
      <c r="G24" s="566">
        <f>2022!DR12</f>
        <v>0.10226215049632113</v>
      </c>
      <c r="H24" s="566">
        <f>2022!DS12</f>
        <v>8.9211036830214904e-002</v>
      </c>
      <c r="I24" s="566">
        <f>2022!DT12</f>
        <v>6.6908279899637588e-002</v>
      </c>
      <c r="J24" s="531">
        <f t="shared" si="1457"/>
        <v>8.3333333333333321</v>
      </c>
      <c r="K24" s="568">
        <f>2022!DX12</f>
        <v>2</v>
      </c>
      <c r="L24" s="568"/>
      <c r="M24" s="568"/>
      <c r="N24" s="568"/>
      <c r="O24" s="568"/>
    </row>
    <row r="25" ht="34.5" customHeight="1">
      <c r="A25" s="561">
        <v>7</v>
      </c>
      <c r="B25" s="147" t="s">
        <v>50</v>
      </c>
      <c r="C25" s="566">
        <f>2022!B13</f>
        <v>57.560000000000002</v>
      </c>
      <c r="D25" s="567">
        <f>2022!DO13</f>
        <v>4.3795228004455566</v>
      </c>
      <c r="E25" s="567">
        <f>2022!DP13</f>
        <v>6</v>
      </c>
      <c r="F25" s="567">
        <f>2022!DQ13</f>
        <v>5</v>
      </c>
      <c r="G25" s="566">
        <f>2022!DR13</f>
        <v>7.6004350338312571e-002</v>
      </c>
      <c r="H25" s="566">
        <f>2022!DS13</f>
        <v>0.10412689989269301</v>
      </c>
      <c r="I25" s="566">
        <f>2022!DT13</f>
        <v>8.6865879082696315e-002</v>
      </c>
      <c r="J25" s="531">
        <f t="shared" si="1457"/>
        <v>0</v>
      </c>
      <c r="K25" s="568">
        <f>2022!DX13</f>
        <v>0</v>
      </c>
      <c r="L25" s="568"/>
      <c r="M25" s="568"/>
      <c r="N25" s="568"/>
      <c r="O25" s="568"/>
    </row>
    <row r="26" ht="49.5" customHeight="1">
      <c r="A26" s="561">
        <v>8</v>
      </c>
      <c r="B26" s="147" t="s">
        <v>51</v>
      </c>
      <c r="C26" s="566">
        <f>2022!B14</f>
        <v>335.70999999999998</v>
      </c>
      <c r="D26" s="567">
        <f>2022!DO14</f>
        <v>18.606367111206055</v>
      </c>
      <c r="E26" s="567">
        <f>2022!DP14</f>
        <v>16</v>
      </c>
      <c r="F26" s="567">
        <f>2022!DQ14</f>
        <v>19</v>
      </c>
      <c r="G26" s="566">
        <f>2022!DR14</f>
        <v>4.8239266608091101e-002</v>
      </c>
      <c r="H26" s="566">
        <f>2022!DS14</f>
        <v>4.1481943310932995e-002</v>
      </c>
      <c r="I26" s="566">
        <f>2022!DT14</f>
        <v>5.6596467188942838e-002</v>
      </c>
      <c r="J26" s="531">
        <f t="shared" si="1457"/>
        <v>5.2631578947368416</v>
      </c>
      <c r="K26" s="568">
        <f>2022!DX14</f>
        <v>1</v>
      </c>
      <c r="L26" s="568"/>
      <c r="M26" s="568"/>
      <c r="N26" s="568"/>
      <c r="O26" s="568"/>
    </row>
    <row r="27" ht="49.5" customHeight="1">
      <c r="A27" s="561">
        <v>9</v>
      </c>
      <c r="B27" s="137" t="s">
        <v>287</v>
      </c>
      <c r="C27" s="566">
        <f>2022!B15</f>
        <v>164.08600000000001</v>
      </c>
      <c r="D27" s="567">
        <f>2022!DO15</f>
        <v>7.3478193283081055</v>
      </c>
      <c r="E27" s="567">
        <f>2022!DP15</f>
        <v>9</v>
      </c>
      <c r="F27" s="567">
        <f>2022!DQ15</f>
        <v>10</v>
      </c>
      <c r="G27" s="566">
        <f>2022!DR15</f>
        <v>4.478029444257426e-002</v>
      </c>
      <c r="H27" s="566">
        <f>2022!DS15</f>
        <v>5.4849286839496574e-002</v>
      </c>
      <c r="I27" s="566">
        <f>2022!DT15</f>
        <v>6.0943651499823261e-002</v>
      </c>
      <c r="J27" s="531">
        <f t="shared" si="1457"/>
        <v>10</v>
      </c>
      <c r="K27" s="568">
        <f>2022!DX15</f>
        <v>1</v>
      </c>
      <c r="L27" s="568"/>
      <c r="M27" s="568"/>
      <c r="N27" s="568"/>
      <c r="O27" s="568"/>
    </row>
    <row r="28" ht="49.5" customHeight="1">
      <c r="A28" s="561">
        <v>10</v>
      </c>
      <c r="B28" s="137" t="s">
        <v>288</v>
      </c>
      <c r="C28" s="566">
        <f>2022!B16</f>
        <v>371.93000000000001</v>
      </c>
      <c r="D28" s="567">
        <f>2022!DO16</f>
        <v>40.713935852050781</v>
      </c>
      <c r="E28" s="567">
        <f>2022!DP16</f>
        <v>42</v>
      </c>
      <c r="F28" s="567">
        <f>2022!DQ16</f>
        <v>39</v>
      </c>
      <c r="G28" s="566">
        <f>2022!DR16</f>
        <v>0.10946665585769175</v>
      </c>
      <c r="H28" s="566">
        <f>2022!DS16</f>
        <v>0.1129244679937145</v>
      </c>
      <c r="I28" s="566">
        <f>2022!DT16</f>
        <v>0.10485844110450891</v>
      </c>
      <c r="J28" s="531">
        <f t="shared" si="1457"/>
        <v>7.6923076923076925</v>
      </c>
      <c r="K28" s="568">
        <f>2022!DX16</f>
        <v>3</v>
      </c>
      <c r="L28" s="568"/>
      <c r="M28" s="568"/>
      <c r="N28" s="568"/>
      <c r="O28" s="568"/>
    </row>
    <row r="29" ht="49.5" customHeight="1">
      <c r="A29" s="561">
        <v>11</v>
      </c>
      <c r="B29" s="137" t="s">
        <v>289</v>
      </c>
      <c r="C29" s="566">
        <f>2022!B17</f>
        <v>291.029</v>
      </c>
      <c r="D29" s="567">
        <f>2022!DO17</f>
        <v>40.995750427246094</v>
      </c>
      <c r="E29" s="567">
        <f>2022!DP17</f>
        <v>32</v>
      </c>
      <c r="F29" s="567">
        <f>2022!DQ17</f>
        <v>31</v>
      </c>
      <c r="G29" s="566">
        <f>2022!DR17</f>
        <v>0.14086483338957376</v>
      </c>
      <c r="H29" s="566">
        <f>2022!DS17</f>
        <v>0.10995468119228584</v>
      </c>
      <c r="I29" s="566">
        <f>2022!DT17</f>
        <v>0.10651859436688441</v>
      </c>
      <c r="J29" s="531">
        <f t="shared" si="1457"/>
        <v>9.67741935483871</v>
      </c>
      <c r="K29" s="568">
        <f>2022!DX17</f>
        <v>3</v>
      </c>
      <c r="L29" s="568"/>
      <c r="M29" s="568"/>
      <c r="N29" s="568"/>
      <c r="O29" s="568"/>
    </row>
    <row r="30" ht="49.5" customHeight="1">
      <c r="A30" s="561">
        <v>12</v>
      </c>
      <c r="B30" s="137" t="s">
        <v>290</v>
      </c>
      <c r="C30" s="566">
        <f>2022!B18</f>
        <v>170.64400000000001</v>
      </c>
      <c r="D30" s="567">
        <f>2022!DO18</f>
        <v>22.497438430786133</v>
      </c>
      <c r="E30" s="567">
        <f>2022!DP18</f>
        <v>20</v>
      </c>
      <c r="F30" s="567">
        <f>2022!DQ18</f>
        <v>17</v>
      </c>
      <c r="G30" s="566">
        <f>2022!DR18</f>
        <v>0.1318384402670941</v>
      </c>
      <c r="H30" s="566">
        <f>2022!DS18</f>
        <v>0.11720306796055735</v>
      </c>
      <c r="I30" s="566">
        <f>2022!DT18</f>
        <v>9.9622606127376293e-002</v>
      </c>
      <c r="J30" s="531">
        <f t="shared" si="1457"/>
        <v>5.8823529411764701</v>
      </c>
      <c r="K30" s="568">
        <f>2022!DX18</f>
        <v>1</v>
      </c>
      <c r="L30" s="568"/>
      <c r="M30" s="568"/>
      <c r="N30" s="568"/>
      <c r="O30" s="568"/>
    </row>
    <row r="31" ht="30" customHeight="1">
      <c r="A31" s="561">
        <v>13</v>
      </c>
      <c r="B31" s="137" t="s">
        <v>291</v>
      </c>
      <c r="C31" s="566">
        <f>2022!B19</f>
        <v>50</v>
      </c>
      <c r="D31" s="567">
        <f>2022!DO19</f>
        <v>0</v>
      </c>
      <c r="E31" s="567">
        <f>2022!DP19</f>
        <v>0</v>
      </c>
      <c r="F31" s="567">
        <f>2022!DQ19</f>
        <v>0</v>
      </c>
      <c r="G31" s="566">
        <f>2022!DR19</f>
        <v>0</v>
      </c>
      <c r="H31" s="566">
        <f>2022!DS19</f>
        <v>0</v>
      </c>
      <c r="I31" s="566">
        <f>2022!DT19</f>
        <v>0</v>
      </c>
      <c r="J31" s="531">
        <f t="shared" si="1457"/>
        <v>0</v>
      </c>
      <c r="K31" s="568">
        <f>2022!DX19</f>
        <v>0</v>
      </c>
      <c r="L31" s="568"/>
      <c r="M31" s="568"/>
      <c r="N31" s="568"/>
      <c r="O31" s="568"/>
    </row>
    <row r="32" ht="48.75" customHeight="1">
      <c r="A32" s="574">
        <v>14</v>
      </c>
      <c r="B32" s="137" t="s">
        <v>408</v>
      </c>
      <c r="C32" s="566">
        <f>2022!B20</f>
        <v>434.36000000000001</v>
      </c>
      <c r="D32" s="575">
        <f>2022!DO20</f>
        <v>2.1572139263153076</v>
      </c>
      <c r="E32" s="575">
        <f>2022!DP20</f>
        <v>26</v>
      </c>
      <c r="F32" s="567">
        <f>2022!DQ20</f>
        <v>26</v>
      </c>
      <c r="G32" s="576">
        <f>2022!DR20</f>
        <v>0</v>
      </c>
      <c r="H32" s="576">
        <f>2022!DS20</f>
        <v>4.2121634319411592e-002</v>
      </c>
      <c r="I32" s="566">
        <f>2022!DT20</f>
        <v>5.9858182153052768e-002</v>
      </c>
      <c r="J32" s="531">
        <f t="shared" si="1457"/>
        <v>7.6923076923076925</v>
      </c>
      <c r="K32" s="568">
        <f>2022!DX20</f>
        <v>2</v>
      </c>
      <c r="L32" s="568"/>
      <c r="M32" s="568"/>
      <c r="N32" s="568"/>
      <c r="O32" s="568"/>
    </row>
    <row r="33" ht="45">
      <c r="A33" s="562">
        <v>15</v>
      </c>
      <c r="B33" s="141" t="s">
        <v>409</v>
      </c>
      <c r="C33" s="566">
        <f>2022!B21</f>
        <v>182.90000000000001</v>
      </c>
      <c r="D33" s="577"/>
      <c r="E33" s="577"/>
      <c r="F33" s="567">
        <f>2022!DQ21</f>
        <v>0</v>
      </c>
      <c r="G33" s="578"/>
      <c r="H33" s="578"/>
      <c r="I33" s="566">
        <f>2022!DT21</f>
        <v>0</v>
      </c>
      <c r="J33" s="531">
        <f t="shared" si="1457"/>
        <v>0</v>
      </c>
      <c r="K33" s="568">
        <f>2022!DX21</f>
        <v>0</v>
      </c>
      <c r="L33" s="579"/>
      <c r="M33" s="579"/>
      <c r="N33" s="579"/>
      <c r="O33" s="579"/>
    </row>
    <row r="34" ht="30" customHeight="1">
      <c r="A34" s="561"/>
      <c r="B34" s="122" t="s">
        <v>35</v>
      </c>
      <c r="C34" s="129"/>
      <c r="D34" s="570"/>
      <c r="E34" s="570"/>
      <c r="F34" s="570"/>
      <c r="G34" s="571"/>
      <c r="H34" s="571"/>
      <c r="I34" s="571"/>
      <c r="J34" s="531">
        <f t="shared" si="1457"/>
        <v>0</v>
      </c>
      <c r="K34" s="563"/>
      <c r="L34" s="568"/>
      <c r="M34" s="568"/>
      <c r="N34" s="568"/>
      <c r="O34" s="568"/>
    </row>
    <row r="35" ht="32.25" customHeight="1">
      <c r="A35" s="561">
        <v>16</v>
      </c>
      <c r="B35" s="565" t="s">
        <v>36</v>
      </c>
      <c r="C35" s="566">
        <f>2022!B23</f>
        <v>8592.01953125</v>
      </c>
      <c r="D35" s="567">
        <f>2022!DO23</f>
        <v>218.35914611816406</v>
      </c>
      <c r="E35" s="567">
        <f>2022!DP23</f>
        <v>153</v>
      </c>
      <c r="F35" s="567">
        <f>2022!DQ23</f>
        <v>223</v>
      </c>
      <c r="G35" s="566">
        <f>2022!DR23</f>
        <v>2.5413647395842863e-002</v>
      </c>
      <c r="H35" s="566">
        <f>2022!DS23</f>
        <v>1.7807222090630067e-002</v>
      </c>
      <c r="I35" s="566">
        <f>2022!DT23</f>
        <v>2.5954317164774542e-002</v>
      </c>
      <c r="J35" s="531">
        <f t="shared" si="1457"/>
        <v>0</v>
      </c>
      <c r="K35" s="568">
        <f>2022!DX23</f>
        <v>0</v>
      </c>
      <c r="L35" s="568"/>
      <c r="M35" s="568"/>
      <c r="N35" s="568"/>
      <c r="O35" s="568"/>
    </row>
    <row r="36" ht="17.25" customHeight="1">
      <c r="A36" s="562">
        <v>17</v>
      </c>
      <c r="B36" s="580" t="s">
        <v>293</v>
      </c>
      <c r="C36" s="566">
        <f>2022!B24</f>
        <v>0</v>
      </c>
      <c r="D36" s="567">
        <f>2022!DO24</f>
        <v>0</v>
      </c>
      <c r="E36" s="567">
        <f>2022!DP24</f>
        <v>0</v>
      </c>
      <c r="F36" s="567">
        <f>2022!DQ24</f>
        <v>0</v>
      </c>
      <c r="G36" s="566">
        <f>2022!DR24</f>
        <v>0</v>
      </c>
      <c r="H36" s="566">
        <f>2022!DS24</f>
        <v>0</v>
      </c>
      <c r="I36" s="566">
        <f>2022!DT24</f>
        <v>0</v>
      </c>
      <c r="J36" s="584"/>
      <c r="K36" s="568">
        <f>2022!DX24</f>
        <v>0</v>
      </c>
      <c r="L36" s="563"/>
      <c r="M36" s="563"/>
      <c r="N36" s="563"/>
      <c r="O36" s="589"/>
    </row>
    <row r="37" ht="30.75" customHeight="1">
      <c r="A37" s="561"/>
      <c r="B37" s="122" t="s">
        <v>58</v>
      </c>
      <c r="C37" s="129"/>
      <c r="D37" s="570"/>
      <c r="E37" s="570"/>
      <c r="F37" s="570"/>
      <c r="G37" s="571"/>
      <c r="H37" s="571"/>
      <c r="I37" s="571"/>
      <c r="J37" s="531">
        <f t="shared" si="1457"/>
        <v>0</v>
      </c>
      <c r="K37" s="581"/>
      <c r="L37" s="568"/>
      <c r="M37" s="568"/>
      <c r="N37" s="568"/>
      <c r="O37" s="568"/>
    </row>
    <row r="38" ht="30">
      <c r="A38" s="561">
        <v>18</v>
      </c>
      <c r="B38" s="582" t="s">
        <v>60</v>
      </c>
      <c r="C38" s="566">
        <f>2022!B26</f>
        <v>1576.173</v>
      </c>
      <c r="D38" s="567">
        <f>2022!DO26</f>
        <v>98.323265075683594</v>
      </c>
      <c r="E38" s="567">
        <f>2022!DP26</f>
        <v>116</v>
      </c>
      <c r="F38" s="567">
        <f>2022!DQ26</f>
        <v>110</v>
      </c>
      <c r="G38" s="566">
        <f>2022!DR26</f>
        <v>6.2383901147597266e-002</v>
      </c>
      <c r="H38" s="566">
        <f>2022!DS26</f>
        <v>7.3600184397013713e-002</v>
      </c>
      <c r="I38" s="566">
        <f>2022!DT26</f>
        <v>6.9789293434159835e-002</v>
      </c>
      <c r="J38" s="531">
        <f t="shared" si="1457"/>
        <v>10</v>
      </c>
      <c r="K38" s="568">
        <f>2022!DX26</f>
        <v>11</v>
      </c>
      <c r="L38" s="568"/>
      <c r="M38" s="568"/>
      <c r="N38" s="568"/>
      <c r="O38" s="568"/>
    </row>
    <row r="39" ht="47.25" customHeight="1">
      <c r="A39" s="561">
        <v>19</v>
      </c>
      <c r="B39" s="582" t="s">
        <v>59</v>
      </c>
      <c r="C39" s="566">
        <f>2022!B27</f>
        <v>116.81</v>
      </c>
      <c r="D39" s="567">
        <f>2022!DO27</f>
        <v>3.9040741920471191</v>
      </c>
      <c r="E39" s="567">
        <f>2022!DP27</f>
        <v>4</v>
      </c>
      <c r="F39" s="567">
        <f>2022!DQ27</f>
        <v>5</v>
      </c>
      <c r="G39" s="566">
        <f>2022!DR27</f>
        <v>3.3422429746185645e-002</v>
      </c>
      <c r="H39" s="566">
        <f>2022!DS27</f>
        <v>3.4243642002777047e-002</v>
      </c>
      <c r="I39" s="566">
        <f>2022!DT27</f>
        <v>4.2804554404588649e-002</v>
      </c>
      <c r="J39" s="531">
        <f t="shared" si="1457"/>
        <v>0</v>
      </c>
      <c r="K39" s="568">
        <f>2022!DX27</f>
        <v>0</v>
      </c>
      <c r="L39" s="568"/>
      <c r="M39" s="568"/>
      <c r="N39" s="568"/>
      <c r="O39" s="568"/>
    </row>
    <row r="40" ht="30.75" customHeight="1">
      <c r="A40" s="561">
        <v>20</v>
      </c>
      <c r="B40" s="582" t="s">
        <v>294</v>
      </c>
      <c r="C40" s="566">
        <f>2022!B28</f>
        <v>109.2</v>
      </c>
      <c r="D40" s="567">
        <f>2022!DO28</f>
        <v>16.34797477722168</v>
      </c>
      <c r="E40" s="567">
        <f>2022!DP28</f>
        <v>22</v>
      </c>
      <c r="F40" s="567">
        <f>2022!DQ28</f>
        <v>25</v>
      </c>
      <c r="G40" s="566">
        <f>2022!DR28</f>
        <v>0.14901080041605269</v>
      </c>
      <c r="H40" s="566">
        <f>2022!DS28</f>
        <v>0.20052866815777484</v>
      </c>
      <c r="I40" s="566">
        <f>2022!DT28</f>
        <v>0.22893772893772893</v>
      </c>
      <c r="J40" s="531">
        <f t="shared" si="1457"/>
        <v>8</v>
      </c>
      <c r="K40" s="568">
        <f>2022!DX28</f>
        <v>2</v>
      </c>
      <c r="L40" s="568"/>
      <c r="M40" s="568"/>
      <c r="N40" s="568"/>
      <c r="O40" s="568"/>
    </row>
    <row r="41" ht="30">
      <c r="A41" s="562">
        <v>21</v>
      </c>
      <c r="B41" s="572" t="s">
        <v>62</v>
      </c>
      <c r="C41" s="566">
        <f>2022!B29</f>
        <v>395.19999999999999</v>
      </c>
      <c r="D41" s="567">
        <f>2022!DO29</f>
        <v>66.125953674316406</v>
      </c>
      <c r="E41" s="567">
        <f>2022!DP29</f>
        <v>58</v>
      </c>
      <c r="F41" s="567">
        <f>2022!DQ29</f>
        <v>51</v>
      </c>
      <c r="G41" s="566">
        <f>2022!DR29</f>
        <v>0.14796025846019714</v>
      </c>
      <c r="H41" s="566">
        <f>2022!DS29</f>
        <v>0.12977801474074771</v>
      </c>
      <c r="I41" s="566">
        <f>2022!DT29</f>
        <v>0.12904858299595143</v>
      </c>
      <c r="J41" s="531">
        <f t="shared" si="1457"/>
        <v>9.8039215686274517</v>
      </c>
      <c r="K41" s="568">
        <f>2022!DX29</f>
        <v>5</v>
      </c>
      <c r="L41" s="563"/>
      <c r="M41" s="563"/>
      <c r="N41" s="563"/>
      <c r="O41" s="589"/>
    </row>
    <row r="42" ht="15">
      <c r="A42" s="561"/>
      <c r="B42" s="122" t="s">
        <v>63</v>
      </c>
      <c r="C42" s="129"/>
      <c r="D42" s="570"/>
      <c r="E42" s="570"/>
      <c r="F42" s="570"/>
      <c r="G42" s="571"/>
      <c r="H42" s="571"/>
      <c r="I42" s="571"/>
      <c r="J42" s="531"/>
      <c r="K42" s="581"/>
      <c r="L42" s="568"/>
      <c r="M42" s="568"/>
      <c r="N42" s="568"/>
      <c r="O42" s="568"/>
    </row>
    <row r="43" ht="30">
      <c r="A43" s="561">
        <v>22</v>
      </c>
      <c r="B43" s="582" t="s">
        <v>295</v>
      </c>
      <c r="C43" s="566">
        <f>2022!B31</f>
        <v>375.81700000000001</v>
      </c>
      <c r="D43" s="567">
        <f>2022!DO31</f>
        <v>16.498559951782227</v>
      </c>
      <c r="E43" s="567">
        <f>2022!DP31</f>
        <v>20</v>
      </c>
      <c r="F43" s="567">
        <f>2022!DQ31</f>
        <v>21</v>
      </c>
      <c r="G43" s="566">
        <f>2022!DR31</f>
        <v>4.4266717124259468e-002</v>
      </c>
      <c r="H43" s="566">
        <f>2022!DS31</f>
        <v>5.3661310142983289e-002</v>
      </c>
      <c r="I43" s="566">
        <f>2022!DT31</f>
        <v>5.5878259897769393e-002</v>
      </c>
      <c r="J43" s="531">
        <f t="shared" si="1457"/>
        <v>9.5238095238095237</v>
      </c>
      <c r="K43" s="568">
        <f>2022!DX31</f>
        <v>2</v>
      </c>
      <c r="L43" s="568"/>
      <c r="M43" s="568"/>
      <c r="N43" s="568"/>
      <c r="O43" s="568"/>
    </row>
    <row r="44" ht="48.75" customHeight="1">
      <c r="A44" s="561">
        <v>23</v>
      </c>
      <c r="B44" s="582" t="s">
        <v>296</v>
      </c>
      <c r="C44" s="566">
        <f>2022!B32</f>
        <v>242.90000000000001</v>
      </c>
      <c r="D44" s="567">
        <f>2022!DO32</f>
        <v>2.6988763809204102</v>
      </c>
      <c r="E44" s="567">
        <f>2022!DP32</f>
        <v>2</v>
      </c>
      <c r="F44" s="567">
        <f>2022!DQ32</f>
        <v>3</v>
      </c>
      <c r="G44" s="566">
        <f>2022!DR32</f>
        <v>1.111105989599398e-002</v>
      </c>
      <c r="H44" s="566">
        <f>2022!DS32</f>
        <v>8.2338412937644264e-003</v>
      </c>
      <c r="I44" s="566">
        <f>2022!DT32</f>
        <v>1.2350761630300536e-002</v>
      </c>
      <c r="J44" s="531">
        <f t="shared" si="1457"/>
        <v>0</v>
      </c>
      <c r="K44" s="568">
        <f>2022!DX32</f>
        <v>0</v>
      </c>
      <c r="L44" s="568"/>
      <c r="M44" s="568"/>
      <c r="N44" s="568"/>
      <c r="O44" s="568"/>
    </row>
    <row r="45" ht="30">
      <c r="A45" s="562">
        <v>24</v>
      </c>
      <c r="B45" s="582" t="s">
        <v>66</v>
      </c>
      <c r="C45" s="566">
        <f>2022!B33</f>
        <v>46.606000000000002</v>
      </c>
      <c r="D45" s="567">
        <f>2022!DO33</f>
        <v>1.4596880674362183</v>
      </c>
      <c r="E45" s="567">
        <f>2022!DP33</f>
        <v>1</v>
      </c>
      <c r="F45" s="567">
        <f>2022!DQ33</f>
        <v>2</v>
      </c>
      <c r="G45" s="566">
        <f>2022!DR33</f>
        <v>3.0925594149192e-002</v>
      </c>
      <c r="H45" s="566">
        <f>2022!DS33</f>
        <v>2.1188685379092565e-002</v>
      </c>
      <c r="I45" s="566">
        <f>2022!DT33</f>
        <v>4.2912929665708276e-002</v>
      </c>
      <c r="J45" s="531">
        <f t="shared" si="1457"/>
        <v>0</v>
      </c>
      <c r="K45" s="568">
        <f>2022!DX33</f>
        <v>0</v>
      </c>
      <c r="L45" s="563"/>
      <c r="M45" s="563"/>
      <c r="N45" s="563"/>
      <c r="O45" s="589"/>
    </row>
    <row r="46" ht="15">
      <c r="A46" s="561"/>
      <c r="B46" s="122" t="s">
        <v>67</v>
      </c>
      <c r="C46" s="129"/>
      <c r="D46" s="570"/>
      <c r="E46" s="570"/>
      <c r="F46" s="570"/>
      <c r="G46" s="571"/>
      <c r="H46" s="571"/>
      <c r="I46" s="571"/>
      <c r="J46" s="531"/>
      <c r="K46" s="581"/>
      <c r="L46" s="568"/>
      <c r="M46" s="568"/>
      <c r="N46" s="568"/>
      <c r="O46" s="568"/>
    </row>
    <row r="47" ht="50.25" customHeight="1">
      <c r="A47" s="561">
        <v>25</v>
      </c>
      <c r="B47" s="583" t="s">
        <v>297</v>
      </c>
      <c r="C47" s="566">
        <f>2022!B35</f>
        <v>399.13200000000001</v>
      </c>
      <c r="D47" s="567">
        <f>2022!DO35</f>
        <v>39.345386505126953</v>
      </c>
      <c r="E47" s="567">
        <f>2022!DP35</f>
        <v>35</v>
      </c>
      <c r="F47" s="567">
        <f>2022!DQ35</f>
        <v>20</v>
      </c>
      <c r="G47" s="566">
        <f>2022!DR35</f>
        <v>9.9211722249266526e-002</v>
      </c>
      <c r="H47" s="566">
        <f>2022!DS35</f>
        <v>8.7591967823882469e-002</v>
      </c>
      <c r="I47" s="566">
        <f>2022!DT35</f>
        <v>5.0108735957026744e-002</v>
      </c>
      <c r="J47" s="531">
        <f t="shared" si="1457"/>
        <v>5</v>
      </c>
      <c r="K47" s="568">
        <f>2022!DX35</f>
        <v>1</v>
      </c>
      <c r="L47" s="568"/>
      <c r="M47" s="568"/>
      <c r="N47" s="568"/>
      <c r="O47" s="568"/>
    </row>
    <row r="48" ht="30">
      <c r="A48" s="562">
        <v>26</v>
      </c>
      <c r="B48" s="583" t="s">
        <v>298</v>
      </c>
      <c r="C48" s="566">
        <f>2022!B36</f>
        <v>162.821</v>
      </c>
      <c r="D48" s="567">
        <f>2022!DO36</f>
        <v>7.4827852249145508</v>
      </c>
      <c r="E48" s="567">
        <f>2022!DP36</f>
        <v>20</v>
      </c>
      <c r="F48" s="567">
        <f>2022!DQ36</f>
        <v>24</v>
      </c>
      <c r="G48" s="566">
        <f>2022!DR36</f>
        <v>4.5957126317763407e-002</v>
      </c>
      <c r="H48" s="566">
        <f>2022!DS36</f>
        <v>0.12283427877829599</v>
      </c>
      <c r="I48" s="566">
        <f>2022!DT36</f>
        <v>0.14740113376038719</v>
      </c>
      <c r="J48" s="531">
        <f t="shared" si="1457"/>
        <v>4.1666666666666661</v>
      </c>
      <c r="K48" s="568">
        <f>2022!DX36</f>
        <v>1</v>
      </c>
      <c r="L48" s="563"/>
      <c r="M48" s="563"/>
      <c r="N48" s="563"/>
      <c r="O48" s="589"/>
    </row>
    <row r="49" ht="15">
      <c r="A49" s="561"/>
      <c r="B49" s="122" t="s">
        <v>70</v>
      </c>
      <c r="C49" s="571"/>
      <c r="D49" s="570"/>
      <c r="E49" s="570"/>
      <c r="F49" s="570"/>
      <c r="G49" s="571"/>
      <c r="H49" s="571"/>
      <c r="I49" s="571"/>
      <c r="J49" s="531"/>
      <c r="K49" s="581"/>
      <c r="L49" s="568"/>
      <c r="M49" s="568"/>
      <c r="N49" s="568"/>
      <c r="O49" s="568"/>
    </row>
    <row r="50" ht="30" customHeight="1">
      <c r="A50" s="561">
        <v>27</v>
      </c>
      <c r="B50" s="147" t="s">
        <v>77</v>
      </c>
      <c r="C50" s="566">
        <f>2022!B38</f>
        <v>7.1820000000000004</v>
      </c>
      <c r="D50" s="567">
        <f>2022!DO38</f>
        <v>0.23702971637248993</v>
      </c>
      <c r="E50" s="567">
        <f>2022!DP38</f>
        <v>0</v>
      </c>
      <c r="F50" s="567">
        <f>2022!DQ38</f>
        <v>1</v>
      </c>
      <c r="G50" s="566">
        <f>2022!DR38</f>
        <v>3.3003301459870592e-002</v>
      </c>
      <c r="H50" s="566">
        <f>2022!DS38</f>
        <v>0</v>
      </c>
      <c r="I50" s="566">
        <f>2022!DT38</f>
        <v>0.13923698134224449</v>
      </c>
      <c r="J50" s="531">
        <f t="shared" si="1457"/>
        <v>0</v>
      </c>
      <c r="K50" s="568">
        <f>2022!DX38</f>
        <v>0</v>
      </c>
      <c r="L50" s="568"/>
      <c r="M50" s="568"/>
      <c r="N50" s="568"/>
      <c r="O50" s="568"/>
    </row>
    <row r="51" ht="32.25" customHeight="1">
      <c r="A51" s="561">
        <v>28</v>
      </c>
      <c r="B51" s="147" t="s">
        <v>76</v>
      </c>
      <c r="C51" s="566">
        <f>2022!B39</f>
        <v>11.596</v>
      </c>
      <c r="D51" s="567">
        <f>2022!DO39</f>
        <v>0.31502309441566467</v>
      </c>
      <c r="E51" s="567">
        <f>2022!DP39</f>
        <v>0</v>
      </c>
      <c r="F51" s="567">
        <f>2022!DQ39</f>
        <v>1</v>
      </c>
      <c r="G51" s="566">
        <f>2022!DR39</f>
        <v>2.7166531742362852e-002</v>
      </c>
      <c r="H51" s="566">
        <f>2022!DS39</f>
        <v>0</v>
      </c>
      <c r="I51" s="566">
        <f>2022!DT39</f>
        <v>8.6236633321835121e-002</v>
      </c>
      <c r="J51" s="531">
        <f t="shared" si="1457"/>
        <v>0</v>
      </c>
      <c r="K51" s="568">
        <f>2022!DX39</f>
        <v>0</v>
      </c>
      <c r="L51" s="568"/>
      <c r="M51" s="568"/>
      <c r="N51" s="568"/>
      <c r="O51" s="568"/>
    </row>
    <row r="52" ht="34.5" customHeight="1">
      <c r="A52" s="561">
        <v>29</v>
      </c>
      <c r="B52" s="147" t="s">
        <v>75</v>
      </c>
      <c r="C52" s="566">
        <f>2022!B40</f>
        <v>16.030000000000001</v>
      </c>
      <c r="D52" s="567">
        <f>2022!DO40</f>
        <v>0.43425607681274414</v>
      </c>
      <c r="E52" s="567">
        <f>2022!DP40</f>
        <v>0</v>
      </c>
      <c r="F52" s="567">
        <f>2022!DQ40</f>
        <v>0</v>
      </c>
      <c r="G52" s="566">
        <f>2022!DR40</f>
        <v>2.7090209495406956e-002</v>
      </c>
      <c r="H52" s="566">
        <f>2022!DS40</f>
        <v>0</v>
      </c>
      <c r="I52" s="566">
        <f>2022!DT40</f>
        <v>0</v>
      </c>
      <c r="J52" s="531">
        <f t="shared" si="1457"/>
        <v>0</v>
      </c>
      <c r="K52" s="568">
        <f>2022!DX40</f>
        <v>0</v>
      </c>
      <c r="L52" s="568"/>
      <c r="M52" s="568"/>
      <c r="N52" s="568"/>
      <c r="O52" s="568"/>
    </row>
    <row r="53" ht="34.5" customHeight="1">
      <c r="A53" s="561">
        <v>30</v>
      </c>
      <c r="B53" s="147" t="s">
        <v>410</v>
      </c>
      <c r="C53" s="566">
        <f>2022!B41</f>
        <v>7.9729999999999999</v>
      </c>
      <c r="D53" s="575">
        <f>2022!DO41</f>
        <v>3.9036619663238525</v>
      </c>
      <c r="E53" s="575">
        <f>2022!DP41</f>
        <v>3</v>
      </c>
      <c r="F53" s="567">
        <f>2022!DQ41</f>
        <v>0</v>
      </c>
      <c r="G53" s="576">
        <f>2022!DR41</f>
        <v>5.1095050894751207e-002</v>
      </c>
      <c r="H53" s="576">
        <f>2022!DS41</f>
        <v>3.9267014922556152e-002</v>
      </c>
      <c r="I53" s="566">
        <f>2022!DT41</f>
        <v>0</v>
      </c>
      <c r="J53" s="531">
        <f t="shared" si="1457"/>
        <v>0</v>
      </c>
      <c r="K53" s="568">
        <f>2022!DX41</f>
        <v>0</v>
      </c>
      <c r="L53" s="568"/>
      <c r="M53" s="568"/>
      <c r="N53" s="568"/>
      <c r="O53" s="568"/>
    </row>
    <row r="54" ht="34.5" customHeight="1">
      <c r="A54" s="561">
        <v>31</v>
      </c>
      <c r="B54" s="147" t="s">
        <v>411</v>
      </c>
      <c r="C54" s="566">
        <f>2022!B42</f>
        <v>28.376999999999999</v>
      </c>
      <c r="D54" s="585"/>
      <c r="E54" s="585"/>
      <c r="F54" s="567">
        <f>2022!DQ42</f>
        <v>0</v>
      </c>
      <c r="G54" s="586"/>
      <c r="H54" s="586"/>
      <c r="I54" s="566">
        <f>2022!DT42</f>
        <v>0</v>
      </c>
      <c r="J54" s="531">
        <f t="shared" si="1457"/>
        <v>0</v>
      </c>
      <c r="K54" s="568">
        <f>2022!DX42</f>
        <v>0</v>
      </c>
      <c r="L54" s="568"/>
      <c r="M54" s="568"/>
      <c r="N54" s="568"/>
      <c r="O54" s="568"/>
    </row>
    <row r="55" ht="33.75" customHeight="1">
      <c r="A55" s="561">
        <v>32</v>
      </c>
      <c r="B55" s="152" t="s">
        <v>412</v>
      </c>
      <c r="C55" s="566">
        <f>2022!B43</f>
        <v>36.741999999999997</v>
      </c>
      <c r="D55" s="577"/>
      <c r="E55" s="577"/>
      <c r="F55" s="567">
        <f>2022!DQ43</f>
        <v>0</v>
      </c>
      <c r="G55" s="578"/>
      <c r="H55" s="578"/>
      <c r="I55" s="566">
        <f>2022!DT43</f>
        <v>0</v>
      </c>
      <c r="J55" s="531">
        <f t="shared" si="1457"/>
        <v>0</v>
      </c>
      <c r="K55" s="568">
        <f>2022!DX43</f>
        <v>0</v>
      </c>
      <c r="L55" s="568"/>
      <c r="M55" s="568"/>
      <c r="N55" s="568"/>
      <c r="O55" s="568"/>
    </row>
    <row r="56" ht="33.75" customHeight="1">
      <c r="A56" s="561">
        <v>33</v>
      </c>
      <c r="B56" s="582" t="s">
        <v>74</v>
      </c>
      <c r="C56" s="566">
        <f>2022!B44</f>
        <v>9.9800000000000004</v>
      </c>
      <c r="D56" s="567">
        <f>2022!DO44</f>
        <v>0.8057669997215271</v>
      </c>
      <c r="E56" s="567">
        <f>2022!DP44</f>
        <v>0</v>
      </c>
      <c r="F56" s="567">
        <f>2022!DQ44</f>
        <v>0</v>
      </c>
      <c r="G56" s="566">
        <f>2022!DR44</f>
        <v>8.0738180028109507e-002</v>
      </c>
      <c r="H56" s="566">
        <f>2022!DS44</f>
        <v>0</v>
      </c>
      <c r="I56" s="566">
        <f>2022!DT44</f>
        <v>0</v>
      </c>
      <c r="J56" s="531">
        <f t="shared" si="1457"/>
        <v>0</v>
      </c>
      <c r="K56" s="568">
        <f>2022!DX44</f>
        <v>0</v>
      </c>
      <c r="L56" s="568"/>
      <c r="M56" s="568"/>
      <c r="N56" s="568"/>
      <c r="O56" s="568"/>
    </row>
    <row r="57" ht="30">
      <c r="A57" s="561">
        <v>34</v>
      </c>
      <c r="B57" s="147" t="s">
        <v>300</v>
      </c>
      <c r="C57" s="566">
        <f>2022!B45</f>
        <v>9.4399999999999995</v>
      </c>
      <c r="D57" s="567">
        <f>2022!DO45</f>
        <v>0.45871719717979431</v>
      </c>
      <c r="E57" s="567">
        <f>2022!DP45</f>
        <v>0</v>
      </c>
      <c r="F57" s="567">
        <f>2022!DQ45</f>
        <v>0</v>
      </c>
      <c r="G57" s="566">
        <f>2022!DR45</f>
        <v>4.1758508103453829e-002</v>
      </c>
      <c r="H57" s="566">
        <f>2022!DS45</f>
        <v>0</v>
      </c>
      <c r="I57" s="566">
        <f>2022!DT45</f>
        <v>0</v>
      </c>
      <c r="J57" s="531">
        <f t="shared" si="1457"/>
        <v>0</v>
      </c>
      <c r="K57" s="568">
        <f>2022!DX45</f>
        <v>0</v>
      </c>
      <c r="L57" s="568"/>
      <c r="M57" s="568"/>
      <c r="N57" s="568"/>
      <c r="O57" s="568"/>
    </row>
    <row r="58" ht="75">
      <c r="A58" s="561">
        <v>35</v>
      </c>
      <c r="B58" s="582" t="s">
        <v>71</v>
      </c>
      <c r="C58" s="566">
        <f>2022!B46</f>
        <v>51.079999999999998</v>
      </c>
      <c r="D58" s="567">
        <f>2022!DO46</f>
        <v>20.219324111938477</v>
      </c>
      <c r="E58" s="567">
        <f>2022!DP46</f>
        <v>19</v>
      </c>
      <c r="F58" s="567">
        <f>2022!DQ46</f>
        <v>24</v>
      </c>
      <c r="G58" s="566">
        <f>2022!DR46</f>
        <v>0.37099677269611886</v>
      </c>
      <c r="H58" s="566">
        <f>2022!DS46</f>
        <v>0.34862385321100919</v>
      </c>
      <c r="I58" s="566">
        <f>2022!DT46</f>
        <v>0.46985121378230227</v>
      </c>
      <c r="J58" s="531">
        <f t="shared" si="1457"/>
        <v>8.3333333333333321</v>
      </c>
      <c r="K58" s="568">
        <f>2022!DX46</f>
        <v>2</v>
      </c>
      <c r="L58" s="568"/>
      <c r="M58" s="568"/>
      <c r="N58" s="568"/>
      <c r="O58" s="568"/>
    </row>
    <row r="59" ht="112.5" customHeight="1">
      <c r="A59" s="561">
        <v>36</v>
      </c>
      <c r="B59" s="72" t="s">
        <v>301</v>
      </c>
      <c r="C59" s="566">
        <f>2022!B47</f>
        <v>115.09999999999999</v>
      </c>
      <c r="D59" s="567">
        <f>2022!DO47</f>
        <v>45.194797515869141</v>
      </c>
      <c r="E59" s="567">
        <f>2022!DP47</f>
        <v>29</v>
      </c>
      <c r="F59" s="567">
        <f>2022!DQ47</f>
        <v>26</v>
      </c>
      <c r="G59" s="566">
        <f>2022!DR47</f>
        <v>0.37662331263224286</v>
      </c>
      <c r="H59" s="566">
        <f>2022!DS47</f>
        <v>0.24166666666666667</v>
      </c>
      <c r="I59" s="566">
        <f>2022!DT47</f>
        <v>0.22589052997393572</v>
      </c>
      <c r="J59" s="531">
        <f t="shared" si="1457"/>
        <v>7.6923076923076925</v>
      </c>
      <c r="K59" s="568">
        <f>2022!DX47</f>
        <v>2</v>
      </c>
      <c r="L59" s="568"/>
      <c r="M59" s="568"/>
      <c r="N59" s="568"/>
      <c r="O59" s="568"/>
    </row>
    <row r="60" ht="51.75" customHeight="1">
      <c r="A60" s="561">
        <v>37</v>
      </c>
      <c r="B60" s="582" t="s">
        <v>72</v>
      </c>
      <c r="C60" s="566">
        <f>2022!B48</f>
        <v>120.515</v>
      </c>
      <c r="D60" s="567">
        <f>2022!DO48</f>
        <v>0.54409170150756836</v>
      </c>
      <c r="E60" s="567">
        <f>2022!DP48</f>
        <v>0</v>
      </c>
      <c r="F60" s="567">
        <f>2022!DQ48</f>
        <v>5</v>
      </c>
      <c r="G60" s="566">
        <f>2022!DR48</f>
        <v>4.5147218542350405e-003</v>
      </c>
      <c r="H60" s="566">
        <f>2022!DS48</f>
        <v>0</v>
      </c>
      <c r="I60" s="566">
        <f>2022!DT48</f>
        <v>4.1488611376177237e-002</v>
      </c>
      <c r="J60" s="531">
        <f t="shared" si="1457"/>
        <v>0</v>
      </c>
      <c r="K60" s="568">
        <f>2022!DX48</f>
        <v>0</v>
      </c>
      <c r="L60" s="568"/>
      <c r="M60" s="568"/>
      <c r="N60" s="568"/>
      <c r="O60" s="568"/>
    </row>
    <row r="61" ht="48" customHeight="1">
      <c r="A61" s="562">
        <v>38</v>
      </c>
      <c r="B61" s="582" t="s">
        <v>302</v>
      </c>
      <c r="C61" s="566">
        <f>2022!B49</f>
        <v>214.80000000000001</v>
      </c>
      <c r="D61" s="567">
        <f>2022!DO49</f>
        <v>10.744660377502441</v>
      </c>
      <c r="E61" s="567">
        <f>2022!DP49</f>
        <v>11</v>
      </c>
      <c r="F61" s="567">
        <f>2022!DQ49</f>
        <v>18</v>
      </c>
      <c r="G61" s="566">
        <f>2022!DR49</f>
        <v>4.8640379955574756e-002</v>
      </c>
      <c r="H61" s="566">
        <f>2022!DS49</f>
        <v>5.2256532066508314e-002</v>
      </c>
      <c r="I61" s="566">
        <f>2022!DT49</f>
        <v>8.3798882681564241e-002</v>
      </c>
      <c r="J61" s="531">
        <f t="shared" si="1457"/>
        <v>5.5555555555555554</v>
      </c>
      <c r="K61" s="568">
        <f>2022!DX49</f>
        <v>1</v>
      </c>
      <c r="L61" s="563"/>
      <c r="M61" s="563"/>
      <c r="N61" s="563"/>
      <c r="O61" s="589"/>
    </row>
    <row r="62" ht="15">
      <c r="A62" s="561"/>
      <c r="B62" s="122" t="s">
        <v>83</v>
      </c>
      <c r="C62" s="571"/>
      <c r="D62" s="570"/>
      <c r="E62" s="570"/>
      <c r="F62" s="570"/>
      <c r="G62" s="571"/>
      <c r="H62" s="571"/>
      <c r="I62" s="571"/>
      <c r="J62" s="531">
        <f t="shared" si="1457"/>
        <v>0</v>
      </c>
      <c r="K62" s="581"/>
      <c r="L62" s="568"/>
      <c r="M62" s="568"/>
      <c r="N62" s="568"/>
      <c r="O62" s="568"/>
    </row>
    <row r="63" ht="68.25" customHeight="1">
      <c r="A63" s="561">
        <v>39</v>
      </c>
      <c r="B63" s="582" t="s">
        <v>303</v>
      </c>
      <c r="C63" s="587">
        <f>2022!B51</f>
        <v>299.10000000000002</v>
      </c>
      <c r="D63" s="567">
        <f>2022!DO51</f>
        <v>22.831232070922852</v>
      </c>
      <c r="E63" s="567">
        <f>2022!DP51</f>
        <v>22</v>
      </c>
      <c r="F63" s="567">
        <f>2022!DQ51</f>
        <v>25</v>
      </c>
      <c r="G63" s="566">
        <f>2022!DR51</f>
        <v>7.6358635688705184e-002</v>
      </c>
      <c r="H63" s="566">
        <f>2022!DS51</f>
        <v>7.3562114923049149e-002</v>
      </c>
      <c r="I63" s="566">
        <f>2022!DT51</f>
        <v>8.3584085590103635e-002</v>
      </c>
      <c r="J63" s="531">
        <f t="shared" si="1457"/>
        <v>8</v>
      </c>
      <c r="K63" s="568">
        <f>2022!DX51</f>
        <v>2</v>
      </c>
      <c r="L63" s="568"/>
      <c r="M63" s="568"/>
      <c r="N63" s="568"/>
      <c r="O63" s="568"/>
    </row>
    <row r="64" ht="30">
      <c r="A64" s="561">
        <v>40</v>
      </c>
      <c r="B64" s="582" t="s">
        <v>87</v>
      </c>
      <c r="C64" s="566">
        <f>2022!B52</f>
        <v>1577</v>
      </c>
      <c r="D64" s="567">
        <f>2022!DO52</f>
        <v>0</v>
      </c>
      <c r="E64" s="567">
        <f>2022!DP52</f>
        <v>5</v>
      </c>
      <c r="F64" s="567">
        <f>2022!DQ52</f>
        <v>8</v>
      </c>
      <c r="G64" s="566">
        <f>2022!DR52</f>
        <v>0</v>
      </c>
      <c r="H64" s="566">
        <f>2022!DS52</f>
        <v>3.1706374204263669e-003</v>
      </c>
      <c r="I64" s="566">
        <f>2022!DT52</f>
        <v>5.0729232720355105e-003</v>
      </c>
      <c r="J64" s="531">
        <f t="shared" si="1457"/>
        <v>0</v>
      </c>
      <c r="K64" s="568">
        <f>2022!DX52</f>
        <v>0</v>
      </c>
      <c r="L64" s="568"/>
      <c r="M64" s="568"/>
      <c r="N64" s="568"/>
      <c r="O64" s="568"/>
    </row>
    <row r="65" ht="63">
      <c r="A65" s="561">
        <v>41</v>
      </c>
      <c r="B65" s="582" t="s">
        <v>304</v>
      </c>
      <c r="C65" s="566">
        <f>2022!B53</f>
        <v>585.35000000000002</v>
      </c>
      <c r="D65" s="567">
        <f>2022!DO53</f>
        <v>50.671131134033203</v>
      </c>
      <c r="E65" s="567">
        <f>2022!DP53</f>
        <v>35</v>
      </c>
      <c r="F65" s="567">
        <f>2022!DQ53</f>
        <v>29</v>
      </c>
      <c r="G65" s="566">
        <f>2022!DR53</f>
        <v>8.5884730203480183e-002</v>
      </c>
      <c r="H65" s="566">
        <f>2022!DS53</f>
        <v>5.9469197177245775e-002</v>
      </c>
      <c r="I65" s="566">
        <f>2022!DT53</f>
        <v>4.9543008456479028e-002</v>
      </c>
      <c r="J65" s="531">
        <f t="shared" si="1457"/>
        <v>6.8965517241379306</v>
      </c>
      <c r="K65" s="568">
        <f>2022!DX53</f>
        <v>2</v>
      </c>
      <c r="L65" s="568"/>
      <c r="M65" s="568"/>
      <c r="N65" s="568"/>
      <c r="O65" s="568"/>
    </row>
    <row r="66" ht="48" customHeight="1">
      <c r="A66" s="561">
        <v>42</v>
      </c>
      <c r="B66" s="572" t="s">
        <v>305</v>
      </c>
      <c r="C66" s="566">
        <f>2022!B54</f>
        <v>399</v>
      </c>
      <c r="D66" s="567">
        <f>2022!DO54</f>
        <v>23.316970825195313</v>
      </c>
      <c r="E66" s="567">
        <f>2022!DP54</f>
        <v>19</v>
      </c>
      <c r="F66" s="567">
        <f>2022!DQ54</f>
        <v>15</v>
      </c>
      <c r="G66" s="566">
        <f>2022!DR54</f>
        <v>5.8442917396931748e-002</v>
      </c>
      <c r="H66" s="566">
        <f>2022!DS54</f>
        <v>4.762262812208163e-002</v>
      </c>
      <c r="I66" s="566">
        <f>2022!DT54</f>
        <v>3.7593984962406013e-002</v>
      </c>
      <c r="J66" s="531">
        <f t="shared" si="1457"/>
        <v>6.666666666666667</v>
      </c>
      <c r="K66" s="568">
        <f>2022!DX54</f>
        <v>1</v>
      </c>
      <c r="L66" s="568"/>
      <c r="M66" s="568"/>
      <c r="N66" s="568"/>
      <c r="O66" s="568"/>
    </row>
    <row r="67" ht="34.5" customHeight="1">
      <c r="A67" s="562">
        <v>43</v>
      </c>
      <c r="B67" s="580" t="s">
        <v>293</v>
      </c>
      <c r="C67" s="566">
        <f>2022!B55</f>
        <v>0</v>
      </c>
      <c r="D67" s="567">
        <f>2022!DO55</f>
        <v>0</v>
      </c>
      <c r="E67" s="567">
        <f>2022!DP55</f>
        <v>0</v>
      </c>
      <c r="F67" s="567">
        <f>2022!DQ55</f>
        <v>0</v>
      </c>
      <c r="G67" s="566">
        <f>2022!DR55</f>
        <v>0</v>
      </c>
      <c r="H67" s="566">
        <f>2022!DS55</f>
        <v>0</v>
      </c>
      <c r="I67" s="566">
        <f>2022!DT55</f>
        <v>0</v>
      </c>
      <c r="J67" s="584">
        <f t="shared" si="1457"/>
        <v>0</v>
      </c>
      <c r="K67" s="568">
        <f>2022!DX55</f>
        <v>0</v>
      </c>
      <c r="L67" s="563"/>
      <c r="M67" s="563"/>
      <c r="N67" s="563"/>
      <c r="O67" s="589"/>
    </row>
    <row r="68" ht="15.75">
      <c r="A68" s="561"/>
      <c r="B68" s="122" t="s">
        <v>88</v>
      </c>
      <c r="C68" s="571"/>
      <c r="D68" s="570"/>
      <c r="E68" s="570"/>
      <c r="F68" s="570"/>
      <c r="G68" s="571"/>
      <c r="H68" s="571"/>
      <c r="I68" s="571"/>
      <c r="J68" s="531"/>
      <c r="K68" s="581"/>
      <c r="L68" s="568"/>
      <c r="M68" s="568"/>
      <c r="N68" s="568"/>
      <c r="O68" s="568"/>
    </row>
    <row r="69" ht="31.5">
      <c r="A69" s="561">
        <v>44</v>
      </c>
      <c r="B69" s="214" t="s">
        <v>413</v>
      </c>
      <c r="C69" s="566">
        <f>2022!B57</f>
        <v>1064.22</v>
      </c>
      <c r="D69" s="575">
        <f>2022!DO57</f>
        <v>0</v>
      </c>
      <c r="E69" s="575">
        <f>2022!DP57</f>
        <v>0</v>
      </c>
      <c r="F69" s="567">
        <f>2022!DQ57</f>
        <v>0</v>
      </c>
      <c r="G69" s="576">
        <f>2022!DR57</f>
        <v>0</v>
      </c>
      <c r="H69" s="576">
        <f>2022!DS57</f>
        <v>0</v>
      </c>
      <c r="I69" s="566">
        <f>2022!DT57</f>
        <v>0</v>
      </c>
      <c r="J69" s="531">
        <f t="shared" si="1457"/>
        <v>0</v>
      </c>
      <c r="K69" s="568">
        <f>2022!DX57</f>
        <v>0</v>
      </c>
      <c r="L69" s="568"/>
      <c r="M69" s="568"/>
      <c r="N69" s="568"/>
      <c r="O69" s="568"/>
    </row>
    <row r="70" ht="31.5">
      <c r="A70" s="561">
        <v>45</v>
      </c>
      <c r="B70" s="214" t="s">
        <v>414</v>
      </c>
      <c r="C70" s="566">
        <f>2022!B58</f>
        <v>2277.5900000000001</v>
      </c>
      <c r="D70" s="585"/>
      <c r="E70" s="585"/>
      <c r="F70" s="567">
        <f>2022!DQ58</f>
        <v>0</v>
      </c>
      <c r="G70" s="586"/>
      <c r="H70" s="586"/>
      <c r="I70" s="566">
        <f>2022!DT58</f>
        <v>0</v>
      </c>
      <c r="J70" s="531">
        <f t="shared" si="1457"/>
        <v>0</v>
      </c>
      <c r="K70" s="568">
        <f>2022!DX58</f>
        <v>0</v>
      </c>
      <c r="L70" s="568"/>
      <c r="M70" s="568"/>
      <c r="N70" s="568"/>
      <c r="O70" s="568"/>
    </row>
    <row r="71" ht="42.75" customHeight="1">
      <c r="A71" s="561">
        <v>46</v>
      </c>
      <c r="B71" s="154" t="s">
        <v>415</v>
      </c>
      <c r="C71" s="587">
        <f>2022!B59</f>
        <v>6270.6800000000003</v>
      </c>
      <c r="D71" s="577"/>
      <c r="E71" s="577"/>
      <c r="F71" s="567">
        <f>2022!DQ59</f>
        <v>77</v>
      </c>
      <c r="G71" s="578"/>
      <c r="H71" s="578"/>
      <c r="I71" s="566">
        <f>2022!DT59</f>
        <v>1.2279370020476247e-002</v>
      </c>
      <c r="J71" s="531">
        <f t="shared" si="1457"/>
        <v>3.8961038961038961</v>
      </c>
      <c r="K71" s="568">
        <f>2022!DX59</f>
        <v>3</v>
      </c>
      <c r="L71" s="568"/>
      <c r="M71" s="568"/>
      <c r="N71" s="568"/>
      <c r="O71" s="568"/>
    </row>
    <row r="72" ht="47.25" customHeight="1">
      <c r="A72" s="561">
        <v>47</v>
      </c>
      <c r="B72" s="582" t="s">
        <v>89</v>
      </c>
      <c r="C72" s="566">
        <f>2022!B60</f>
        <v>644</v>
      </c>
      <c r="D72" s="567">
        <f>2022!DO60</f>
        <v>0</v>
      </c>
      <c r="E72" s="567">
        <f>2022!DP60</f>
        <v>0</v>
      </c>
      <c r="F72" s="567">
        <f>2022!DQ60</f>
        <v>0</v>
      </c>
      <c r="G72" s="566">
        <f>2022!DR60</f>
        <v>0</v>
      </c>
      <c r="H72" s="566">
        <f>2022!DS60</f>
        <v>0</v>
      </c>
      <c r="I72" s="566">
        <f>2022!DT60</f>
        <v>0</v>
      </c>
      <c r="J72" s="531">
        <f t="shared" si="1457"/>
        <v>0</v>
      </c>
      <c r="K72" s="568">
        <f>2022!DX60</f>
        <v>0</v>
      </c>
      <c r="L72" s="568"/>
      <c r="M72" s="568"/>
      <c r="N72" s="568"/>
      <c r="O72" s="568"/>
    </row>
    <row r="73" ht="47.25" customHeight="1">
      <c r="A73" s="561">
        <v>48</v>
      </c>
      <c r="B73" s="152" t="s">
        <v>416</v>
      </c>
      <c r="C73" s="566">
        <f>2022!B61</f>
        <v>21.48</v>
      </c>
      <c r="D73" s="575">
        <f>2022!DO61</f>
        <v>0</v>
      </c>
      <c r="E73" s="575">
        <f>2022!DP61</f>
        <v>0</v>
      </c>
      <c r="F73" s="567">
        <f>2022!DQ61</f>
        <v>0</v>
      </c>
      <c r="G73" s="576">
        <f>2022!DR61</f>
        <v>0</v>
      </c>
      <c r="H73" s="576">
        <f>2022!DS61</f>
        <v>0</v>
      </c>
      <c r="I73" s="566">
        <f>2022!DT61</f>
        <v>0</v>
      </c>
      <c r="J73" s="531">
        <f t="shared" si="1457"/>
        <v>0</v>
      </c>
      <c r="K73" s="568">
        <f>2022!DX61</f>
        <v>0</v>
      </c>
      <c r="L73" s="568"/>
      <c r="M73" s="568"/>
      <c r="N73" s="568"/>
      <c r="O73" s="568"/>
    </row>
    <row r="74" ht="47.25" customHeight="1">
      <c r="A74" s="561">
        <v>49</v>
      </c>
      <c r="B74" s="152" t="s">
        <v>417</v>
      </c>
      <c r="C74" s="566">
        <f>2022!B62</f>
        <v>75.909999999999997</v>
      </c>
      <c r="D74" s="585"/>
      <c r="E74" s="585"/>
      <c r="F74" s="567">
        <f>2022!DQ62</f>
        <v>0</v>
      </c>
      <c r="G74" s="586"/>
      <c r="H74" s="586"/>
      <c r="I74" s="566">
        <f>2022!DT62</f>
        <v>0</v>
      </c>
      <c r="J74" s="531">
        <f t="shared" si="1457"/>
        <v>0</v>
      </c>
      <c r="K74" s="568">
        <f>2022!DX62</f>
        <v>0</v>
      </c>
      <c r="L74" s="568"/>
      <c r="M74" s="568"/>
      <c r="N74" s="568"/>
      <c r="O74" s="568"/>
    </row>
    <row r="75" ht="47.25" customHeight="1">
      <c r="A75" s="561">
        <v>50</v>
      </c>
      <c r="B75" s="152" t="s">
        <v>418</v>
      </c>
      <c r="C75" s="566">
        <f>2022!B63</f>
        <v>40.039999999999999</v>
      </c>
      <c r="D75" s="585"/>
      <c r="E75" s="585"/>
      <c r="F75" s="567">
        <f>2022!DQ63</f>
        <v>0</v>
      </c>
      <c r="G75" s="586"/>
      <c r="H75" s="586"/>
      <c r="I75" s="566">
        <f>2022!DT63</f>
        <v>0</v>
      </c>
      <c r="J75" s="531">
        <f t="shared" si="1457"/>
        <v>0</v>
      </c>
      <c r="K75" s="568">
        <f>2022!DX63</f>
        <v>0</v>
      </c>
      <c r="L75" s="568"/>
      <c r="M75" s="568"/>
      <c r="N75" s="568"/>
      <c r="O75" s="568"/>
    </row>
    <row r="76" ht="47.25" customHeight="1">
      <c r="A76" s="561">
        <v>51</v>
      </c>
      <c r="B76" s="152" t="s">
        <v>419</v>
      </c>
      <c r="C76" s="566">
        <f>2022!B64</f>
        <v>15.119999999999999</v>
      </c>
      <c r="D76" s="585"/>
      <c r="E76" s="585"/>
      <c r="F76" s="567">
        <f>2022!DQ64</f>
        <v>0</v>
      </c>
      <c r="G76" s="586"/>
      <c r="H76" s="586"/>
      <c r="I76" s="566">
        <f>2022!DT64</f>
        <v>0</v>
      </c>
      <c r="J76" s="531">
        <f t="shared" si="1457"/>
        <v>0</v>
      </c>
      <c r="K76" s="568">
        <f>2022!DX64</f>
        <v>0</v>
      </c>
      <c r="L76" s="568"/>
      <c r="M76" s="568"/>
      <c r="N76" s="568"/>
      <c r="O76" s="568"/>
    </row>
    <row r="77" ht="47.25" customHeight="1">
      <c r="A77" s="561">
        <v>52</v>
      </c>
      <c r="B77" s="152" t="s">
        <v>420</v>
      </c>
      <c r="C77" s="566">
        <f>2022!B65</f>
        <v>38.659999999999997</v>
      </c>
      <c r="D77" s="585"/>
      <c r="E77" s="585"/>
      <c r="F77" s="567">
        <f>2022!DQ65</f>
        <v>0</v>
      </c>
      <c r="G77" s="586"/>
      <c r="H77" s="586"/>
      <c r="I77" s="566">
        <f>2022!DT65</f>
        <v>0</v>
      </c>
      <c r="J77" s="531">
        <f t="shared" si="1457"/>
        <v>0</v>
      </c>
      <c r="K77" s="568">
        <f>2022!DX65</f>
        <v>0</v>
      </c>
      <c r="L77" s="568"/>
      <c r="M77" s="568"/>
      <c r="N77" s="568"/>
      <c r="O77" s="568"/>
    </row>
    <row r="78" ht="47.25" customHeight="1">
      <c r="A78" s="561">
        <v>53</v>
      </c>
      <c r="B78" s="152" t="s">
        <v>421</v>
      </c>
      <c r="C78" s="566">
        <f>2022!B66</f>
        <v>19.219999999999999</v>
      </c>
      <c r="D78" s="585"/>
      <c r="E78" s="585"/>
      <c r="F78" s="567">
        <f>2022!DQ66</f>
        <v>0</v>
      </c>
      <c r="G78" s="586"/>
      <c r="H78" s="586"/>
      <c r="I78" s="566">
        <f>2022!DT66</f>
        <v>0</v>
      </c>
      <c r="J78" s="531">
        <f t="shared" si="1457"/>
        <v>0</v>
      </c>
      <c r="K78" s="568">
        <f>2022!DX66</f>
        <v>0</v>
      </c>
      <c r="L78" s="568"/>
      <c r="M78" s="568"/>
      <c r="N78" s="568"/>
      <c r="O78" s="568"/>
    </row>
    <row r="79" ht="68.25" customHeight="1">
      <c r="A79" s="561">
        <v>54</v>
      </c>
      <c r="B79" s="152" t="s">
        <v>422</v>
      </c>
      <c r="C79" s="566">
        <f>2022!B67</f>
        <v>64.239999999999995</v>
      </c>
      <c r="D79" s="585"/>
      <c r="E79" s="585"/>
      <c r="F79" s="567">
        <f>2022!DQ67</f>
        <v>0</v>
      </c>
      <c r="G79" s="586"/>
      <c r="H79" s="586"/>
      <c r="I79" s="566">
        <f>2022!DT67</f>
        <v>0</v>
      </c>
      <c r="J79" s="531">
        <f t="shared" si="1457"/>
        <v>0</v>
      </c>
      <c r="K79" s="568">
        <f>2022!DX67</f>
        <v>0</v>
      </c>
      <c r="L79" s="568"/>
      <c r="M79" s="568"/>
      <c r="N79" s="568"/>
      <c r="O79" s="568"/>
    </row>
    <row r="80" ht="47.25" customHeight="1">
      <c r="A80" s="561">
        <v>55</v>
      </c>
      <c r="B80" s="152" t="s">
        <v>423</v>
      </c>
      <c r="C80" s="566">
        <f>2022!B68</f>
        <v>100.11</v>
      </c>
      <c r="D80" s="585"/>
      <c r="E80" s="585"/>
      <c r="F80" s="567">
        <f>2022!DQ68</f>
        <v>0</v>
      </c>
      <c r="G80" s="586"/>
      <c r="H80" s="586"/>
      <c r="I80" s="566">
        <f>2022!DT68</f>
        <v>0</v>
      </c>
      <c r="J80" s="531">
        <f t="shared" si="1457"/>
        <v>0</v>
      </c>
      <c r="K80" s="568">
        <f>2022!DX68</f>
        <v>0</v>
      </c>
      <c r="L80" s="568"/>
      <c r="M80" s="568"/>
      <c r="N80" s="568"/>
      <c r="O80" s="568"/>
    </row>
    <row r="81" ht="47.25" customHeight="1">
      <c r="A81" s="561">
        <v>56</v>
      </c>
      <c r="B81" s="152" t="s">
        <v>424</v>
      </c>
      <c r="C81" s="566">
        <f>2022!B69</f>
        <v>100.23</v>
      </c>
      <c r="D81" s="585"/>
      <c r="E81" s="585"/>
      <c r="F81" s="567">
        <f>2022!DQ69</f>
        <v>0</v>
      </c>
      <c r="G81" s="586"/>
      <c r="H81" s="586"/>
      <c r="I81" s="566">
        <f>2022!DT69</f>
        <v>0</v>
      </c>
      <c r="J81" s="531">
        <f t="shared" ref="J81:J101" si="1458">IF(K81&gt;0,K81/F81*100,0)</f>
        <v>0</v>
      </c>
      <c r="K81" s="568">
        <f>2022!DX69</f>
        <v>0</v>
      </c>
      <c r="L81" s="568"/>
      <c r="M81" s="568"/>
      <c r="N81" s="568"/>
      <c r="O81" s="568"/>
    </row>
    <row r="82" ht="66.75" customHeight="1">
      <c r="A82" s="561">
        <v>57</v>
      </c>
      <c r="B82" s="152" t="s">
        <v>425</v>
      </c>
      <c r="C82" s="566">
        <f>2022!B70</f>
        <v>285.87</v>
      </c>
      <c r="D82" s="585"/>
      <c r="E82" s="585"/>
      <c r="F82" s="567">
        <f>2022!DQ70</f>
        <v>0</v>
      </c>
      <c r="G82" s="586"/>
      <c r="H82" s="586"/>
      <c r="I82" s="566">
        <f>2022!DT70</f>
        <v>0</v>
      </c>
      <c r="J82" s="531">
        <f t="shared" si="1458"/>
        <v>0</v>
      </c>
      <c r="K82" s="568">
        <f>2022!DX70</f>
        <v>0</v>
      </c>
      <c r="L82" s="568"/>
      <c r="M82" s="568"/>
      <c r="N82" s="568"/>
      <c r="O82" s="568"/>
    </row>
    <row r="83" ht="63" customHeight="1">
      <c r="A83" s="561">
        <v>58</v>
      </c>
      <c r="B83" s="152" t="s">
        <v>426</v>
      </c>
      <c r="C83" s="566">
        <f>2022!B71</f>
        <v>75.650000000000006</v>
      </c>
      <c r="D83" s="585"/>
      <c r="E83" s="585"/>
      <c r="F83" s="567">
        <f>2022!DQ71</f>
        <v>0</v>
      </c>
      <c r="G83" s="586"/>
      <c r="H83" s="586"/>
      <c r="I83" s="566">
        <f>2022!DT71</f>
        <v>0</v>
      </c>
      <c r="J83" s="531">
        <f t="shared" si="1458"/>
        <v>0</v>
      </c>
      <c r="K83" s="568">
        <f>2022!DX71</f>
        <v>0</v>
      </c>
      <c r="L83" s="568"/>
      <c r="M83" s="568"/>
      <c r="N83" s="568"/>
      <c r="O83" s="568"/>
    </row>
    <row r="84" ht="47.25" customHeight="1">
      <c r="A84" s="561">
        <v>59</v>
      </c>
      <c r="B84" s="152" t="s">
        <v>427</v>
      </c>
      <c r="C84" s="566">
        <f>2022!B72</f>
        <v>35.140000000000001</v>
      </c>
      <c r="D84" s="585"/>
      <c r="E84" s="585"/>
      <c r="F84" s="567">
        <f>2022!DQ72</f>
        <v>0</v>
      </c>
      <c r="G84" s="586"/>
      <c r="H84" s="586"/>
      <c r="I84" s="566">
        <f>2022!DT72</f>
        <v>0</v>
      </c>
      <c r="J84" s="531">
        <f t="shared" si="1458"/>
        <v>0</v>
      </c>
      <c r="K84" s="568">
        <f>2022!DX72</f>
        <v>0</v>
      </c>
      <c r="L84" s="568"/>
      <c r="M84" s="568"/>
      <c r="N84" s="568"/>
      <c r="O84" s="568"/>
    </row>
    <row r="85" ht="47.25" customHeight="1">
      <c r="A85" s="561">
        <v>60</v>
      </c>
      <c r="B85" s="152" t="s">
        <v>428</v>
      </c>
      <c r="C85" s="566">
        <f>2022!B73</f>
        <v>9.9299999999999997</v>
      </c>
      <c r="D85" s="585"/>
      <c r="E85" s="585"/>
      <c r="F85" s="567">
        <f>2022!DQ73</f>
        <v>0</v>
      </c>
      <c r="G85" s="586"/>
      <c r="H85" s="586"/>
      <c r="I85" s="566">
        <f>2022!DT73</f>
        <v>0</v>
      </c>
      <c r="J85" s="531">
        <f t="shared" si="1458"/>
        <v>0</v>
      </c>
      <c r="K85" s="568">
        <f>2022!DX73</f>
        <v>0</v>
      </c>
      <c r="L85" s="568"/>
      <c r="M85" s="568"/>
      <c r="N85" s="568"/>
      <c r="O85" s="568"/>
    </row>
    <row r="86" ht="63" customHeight="1">
      <c r="A86" s="561">
        <v>61</v>
      </c>
      <c r="B86" s="152" t="s">
        <v>429</v>
      </c>
      <c r="C86" s="566">
        <f>2022!B74</f>
        <v>891.48000000000002</v>
      </c>
      <c r="D86" s="577"/>
      <c r="E86" s="577"/>
      <c r="F86" s="567">
        <f>2022!DQ74</f>
        <v>0</v>
      </c>
      <c r="G86" s="578"/>
      <c r="H86" s="578"/>
      <c r="I86" s="566">
        <f>2022!DT74</f>
        <v>0</v>
      </c>
      <c r="J86" s="531">
        <f t="shared" si="1458"/>
        <v>0</v>
      </c>
      <c r="K86" s="568">
        <f>2022!DX74</f>
        <v>0</v>
      </c>
      <c r="L86" s="568"/>
      <c r="M86" s="568"/>
      <c r="N86" s="568"/>
      <c r="O86" s="568"/>
    </row>
    <row r="87" ht="66" customHeight="1">
      <c r="A87" s="561">
        <v>62</v>
      </c>
      <c r="B87" s="582" t="s">
        <v>90</v>
      </c>
      <c r="C87" s="587">
        <f>2022!B75</f>
        <v>1406</v>
      </c>
      <c r="D87" s="567">
        <f>2022!DO75</f>
        <v>0</v>
      </c>
      <c r="E87" s="567">
        <f>2022!DP75</f>
        <v>0</v>
      </c>
      <c r="F87" s="567">
        <f>2022!DQ75</f>
        <v>0</v>
      </c>
      <c r="G87" s="566">
        <f>2022!DR75</f>
        <v>0</v>
      </c>
      <c r="H87" s="566">
        <f>2022!DS75</f>
        <v>0</v>
      </c>
      <c r="I87" s="566">
        <f>2022!DT75</f>
        <v>0</v>
      </c>
      <c r="J87" s="531">
        <f t="shared" si="1458"/>
        <v>0</v>
      </c>
      <c r="K87" s="568">
        <f>2022!DX75</f>
        <v>0</v>
      </c>
      <c r="L87" s="568"/>
      <c r="M87" s="568"/>
      <c r="N87" s="568"/>
      <c r="O87" s="568"/>
    </row>
    <row r="88" ht="42" customHeight="1">
      <c r="A88" s="561">
        <v>63</v>
      </c>
      <c r="B88" s="588" t="s">
        <v>293</v>
      </c>
      <c r="C88" s="587">
        <f>2022!B76</f>
        <v>0</v>
      </c>
      <c r="D88" s="567">
        <f>2022!DO76</f>
        <v>0</v>
      </c>
      <c r="E88" s="567">
        <f>2022!DP76</f>
        <v>0</v>
      </c>
      <c r="F88" s="567">
        <f>2022!DQ76</f>
        <v>0</v>
      </c>
      <c r="G88" s="566">
        <f>2022!DR76</f>
        <v>0</v>
      </c>
      <c r="H88" s="566">
        <f>2022!DS76</f>
        <v>0</v>
      </c>
      <c r="I88" s="566">
        <f>2022!DT76</f>
        <v>0</v>
      </c>
      <c r="J88" s="531">
        <f t="shared" si="1458"/>
        <v>0</v>
      </c>
      <c r="K88" s="568">
        <f>2022!DX76</f>
        <v>0</v>
      </c>
      <c r="L88" s="568"/>
      <c r="M88" s="568"/>
      <c r="N88" s="568"/>
      <c r="O88" s="568"/>
    </row>
    <row r="89" ht="36" customHeight="1">
      <c r="A89" s="561">
        <v>64</v>
      </c>
      <c r="B89" s="588" t="s">
        <v>293</v>
      </c>
      <c r="C89" s="587">
        <f>2022!B77</f>
        <v>0</v>
      </c>
      <c r="D89" s="567">
        <f>2022!DO77</f>
        <v>0</v>
      </c>
      <c r="E89" s="567">
        <f>2022!DP77</f>
        <v>0</v>
      </c>
      <c r="F89" s="567">
        <f>2022!DQ77</f>
        <v>0</v>
      </c>
      <c r="G89" s="566">
        <f>2022!DR77</f>
        <v>0</v>
      </c>
      <c r="H89" s="566">
        <f>2022!DS77</f>
        <v>0</v>
      </c>
      <c r="I89" s="566">
        <f>2022!DT77</f>
        <v>0</v>
      </c>
      <c r="J89" s="531">
        <f t="shared" si="1458"/>
        <v>0</v>
      </c>
      <c r="K89" s="568">
        <f>2022!DX77</f>
        <v>0</v>
      </c>
      <c r="L89" s="568"/>
      <c r="M89" s="568"/>
      <c r="N89" s="568"/>
      <c r="O89" s="568"/>
    </row>
    <row r="90" ht="31.5">
      <c r="A90" s="561">
        <v>65</v>
      </c>
      <c r="B90" s="588" t="s">
        <v>293</v>
      </c>
      <c r="C90" s="587">
        <f>2022!B78</f>
        <v>0</v>
      </c>
      <c r="D90" s="567">
        <f>2022!DO78</f>
        <v>0</v>
      </c>
      <c r="E90" s="567">
        <f>2022!DP78</f>
        <v>0</v>
      </c>
      <c r="F90" s="567">
        <f>2022!DQ78</f>
        <v>0</v>
      </c>
      <c r="G90" s="566">
        <f>2022!DR78</f>
        <v>0</v>
      </c>
      <c r="H90" s="566">
        <f>2022!DS78</f>
        <v>0</v>
      </c>
      <c r="I90" s="566">
        <f>2022!DT78</f>
        <v>0</v>
      </c>
      <c r="J90" s="531">
        <v>0</v>
      </c>
      <c r="K90" s="568">
        <f>2022!DX78</f>
        <v>4</v>
      </c>
      <c r="L90" s="568"/>
      <c r="M90" s="568"/>
      <c r="N90" s="568"/>
      <c r="O90" s="568"/>
    </row>
    <row r="91" ht="30" customHeight="1">
      <c r="A91" s="561"/>
      <c r="B91" s="122" t="s">
        <v>108</v>
      </c>
      <c r="C91" s="571"/>
      <c r="D91" s="570"/>
      <c r="E91" s="570"/>
      <c r="F91" s="570"/>
      <c r="G91" s="571"/>
      <c r="H91" s="571"/>
      <c r="I91" s="571"/>
      <c r="J91" s="531"/>
      <c r="K91" s="581"/>
      <c r="L91" s="568"/>
      <c r="M91" s="568"/>
      <c r="N91" s="568"/>
      <c r="O91" s="568"/>
    </row>
    <row r="92" ht="31.5">
      <c r="A92" s="562">
        <v>66</v>
      </c>
      <c r="B92" s="582" t="s">
        <v>118</v>
      </c>
      <c r="C92" s="587">
        <f>2022!B80</f>
        <v>1007.1</v>
      </c>
      <c r="D92" s="567">
        <f>2022!DO80</f>
        <v>100.10060119628906</v>
      </c>
      <c r="E92" s="567">
        <f>2022!DP80</f>
        <v>226</v>
      </c>
      <c r="F92" s="567">
        <f>2022!DQ80</f>
        <v>161</v>
      </c>
      <c r="G92" s="566">
        <f>2022!DR80</f>
        <v>8.9878688712895033e-002</v>
      </c>
      <c r="H92" s="566">
        <f>2022!DS80</f>
        <v>0.21003834231678262</v>
      </c>
      <c r="I92" s="566">
        <f>2022!DT80</f>
        <v>0.15986495879257273</v>
      </c>
      <c r="J92" s="531">
        <f t="shared" si="1458"/>
        <v>7.4534161490683228</v>
      </c>
      <c r="K92" s="568">
        <f>2022!DX80</f>
        <v>12</v>
      </c>
      <c r="L92" s="563"/>
      <c r="M92" s="563"/>
      <c r="N92" s="563"/>
      <c r="O92" s="589"/>
    </row>
    <row r="93" ht="51.75" customHeight="1">
      <c r="A93" s="561">
        <v>67</v>
      </c>
      <c r="B93" s="582" t="s">
        <v>308</v>
      </c>
      <c r="C93" s="566">
        <f>2022!B81</f>
        <v>559.5</v>
      </c>
      <c r="D93" s="567">
        <f>2022!DO81</f>
        <v>19.099115371704102</v>
      </c>
      <c r="E93" s="567">
        <f>2022!DP81</f>
        <v>41</v>
      </c>
      <c r="F93" s="567">
        <f>2022!DQ81</f>
        <v>35</v>
      </c>
      <c r="G93" s="566">
        <f>2022!DR81</f>
        <v>3.4136041772482757e-002</v>
      </c>
      <c r="H93" s="566">
        <f>2022!DS81</f>
        <v>7.3279714030384274e-002</v>
      </c>
      <c r="I93" s="566">
        <f>2022!DT81</f>
        <v>6.2555853440571935e-002</v>
      </c>
      <c r="J93" s="531">
        <f t="shared" si="1458"/>
        <v>8.5714285714285712</v>
      </c>
      <c r="K93" s="568">
        <f>2022!DX81</f>
        <v>3</v>
      </c>
      <c r="L93" s="568"/>
      <c r="M93" s="568"/>
      <c r="N93" s="568"/>
      <c r="O93" s="568"/>
    </row>
    <row r="94" ht="63" customHeight="1">
      <c r="A94" s="561">
        <v>68</v>
      </c>
      <c r="B94" s="582" t="s">
        <v>117</v>
      </c>
      <c r="C94" s="566">
        <f>2022!B82</f>
        <v>26.699999999999999</v>
      </c>
      <c r="D94" s="567">
        <f>2022!DO82</f>
        <v>0</v>
      </c>
      <c r="E94" s="567">
        <f>2022!DP82</f>
        <v>0</v>
      </c>
      <c r="F94" s="567">
        <f>2022!DQ82</f>
        <v>0</v>
      </c>
      <c r="G94" s="566">
        <f>2022!DR82</f>
        <v>0</v>
      </c>
      <c r="H94" s="566">
        <f>2022!DS82</f>
        <v>0</v>
      </c>
      <c r="I94" s="566">
        <f>2022!DT82</f>
        <v>0</v>
      </c>
      <c r="J94" s="531">
        <f t="shared" si="1458"/>
        <v>0</v>
      </c>
      <c r="K94" s="568">
        <f>2022!DX82</f>
        <v>0</v>
      </c>
      <c r="L94" s="568"/>
      <c r="M94" s="568"/>
      <c r="N94" s="568"/>
      <c r="O94" s="568"/>
    </row>
    <row r="95" ht="47.25">
      <c r="A95" s="561">
        <v>69</v>
      </c>
      <c r="B95" s="582" t="s">
        <v>116</v>
      </c>
      <c r="C95" s="566">
        <f>2022!B83</f>
        <v>41.696399999999997</v>
      </c>
      <c r="D95" s="567">
        <f>2022!DO83</f>
        <v>3.0874202251434326</v>
      </c>
      <c r="E95" s="567">
        <f>2022!DP83</f>
        <v>3</v>
      </c>
      <c r="F95" s="567">
        <f>2022!DQ83</f>
        <v>0</v>
      </c>
      <c r="G95" s="566">
        <f>2022!DR83</f>
        <v>7.3861729222379421e-002</v>
      </c>
      <c r="H95" s="566">
        <f>2022!DS83</f>
        <v>7.1615114654648246e-002</v>
      </c>
      <c r="I95" s="566">
        <f>2022!DT83</f>
        <v>0</v>
      </c>
      <c r="J95" s="531">
        <f t="shared" si="1458"/>
        <v>0</v>
      </c>
      <c r="K95" s="568">
        <f>2022!DX83</f>
        <v>0</v>
      </c>
      <c r="L95" s="568"/>
      <c r="M95" s="568"/>
      <c r="N95" s="568"/>
      <c r="O95" s="568"/>
    </row>
    <row r="96" ht="47.25">
      <c r="A96" s="561">
        <v>70</v>
      </c>
      <c r="B96" s="582" t="s">
        <v>111</v>
      </c>
      <c r="C96" s="566">
        <f>2022!B84</f>
        <v>114.90000000000001</v>
      </c>
      <c r="D96" s="567">
        <f>2022!DO84</f>
        <v>11.550586700439453</v>
      </c>
      <c r="E96" s="567">
        <f>2022!DP84</f>
        <v>14</v>
      </c>
      <c r="F96" s="567">
        <f>2022!DQ84</f>
        <v>17</v>
      </c>
      <c r="G96" s="566">
        <f>2022!DR84</f>
        <v>9.7366492184645631e-002</v>
      </c>
      <c r="H96" s="566">
        <f>2022!DS84</f>
        <v>0.11796924828329777</v>
      </c>
      <c r="I96" s="566">
        <f>2022!DT84</f>
        <v>0.14795474325500435</v>
      </c>
      <c r="J96" s="531">
        <f t="shared" si="1458"/>
        <v>5.8823529411764701</v>
      </c>
      <c r="K96" s="568">
        <f>2022!DX84</f>
        <v>1</v>
      </c>
      <c r="L96" s="568"/>
      <c r="M96" s="568"/>
      <c r="N96" s="568"/>
      <c r="O96" s="568"/>
    </row>
    <row r="97" ht="50.25" customHeight="1">
      <c r="A97" s="561">
        <v>71</v>
      </c>
      <c r="B97" s="582" t="s">
        <v>309</v>
      </c>
      <c r="C97" s="566">
        <f>2022!B85</f>
        <v>78.599999999999994</v>
      </c>
      <c r="D97" s="567">
        <f>2022!DO85</f>
        <v>9.5956096649169922</v>
      </c>
      <c r="E97" s="567">
        <f>2022!DP85</f>
        <v>11</v>
      </c>
      <c r="F97" s="567">
        <f>2022!DQ85</f>
        <v>8</v>
      </c>
      <c r="G97" s="566">
        <f>2022!DR85</f>
        <v>0.11397564302953017</v>
      </c>
      <c r="H97" s="566">
        <f>2022!DS85</f>
        <v>0.13065684381771664</v>
      </c>
      <c r="I97" s="566">
        <f>2022!DT85</f>
        <v>0.10178117048346057</v>
      </c>
      <c r="J97" s="531">
        <f t="shared" si="1458"/>
        <v>0</v>
      </c>
      <c r="K97" s="568">
        <f>2022!DX85</f>
        <v>0</v>
      </c>
      <c r="L97" s="568"/>
      <c r="M97" s="568"/>
      <c r="N97" s="568"/>
      <c r="O97" s="568"/>
    </row>
    <row r="98" ht="47.25" customHeight="1">
      <c r="A98" s="561">
        <v>72</v>
      </c>
      <c r="B98" s="582" t="s">
        <v>310</v>
      </c>
      <c r="C98" s="566">
        <f>2022!B86</f>
        <v>167.19999999999999</v>
      </c>
      <c r="D98" s="567">
        <f>2022!DO86</f>
        <v>22.976823806762695</v>
      </c>
      <c r="E98" s="567">
        <f>2022!DP86</f>
        <v>19</v>
      </c>
      <c r="F98" s="567">
        <f>2022!DQ86</f>
        <v>13</v>
      </c>
      <c r="G98" s="566">
        <f>2022!DR86</f>
        <v>0.12424606454749391</v>
      </c>
      <c r="H98" s="566">
        <f>2022!DS86</f>
        <v>0.10274158196345548</v>
      </c>
      <c r="I98" s="566">
        <f>2022!DT86</f>
        <v>7.7751196172248807e-002</v>
      </c>
      <c r="J98" s="531">
        <f t="shared" si="1458"/>
        <v>7.6923076923076925</v>
      </c>
      <c r="K98" s="568">
        <f>2022!DX86</f>
        <v>1</v>
      </c>
      <c r="L98" s="568"/>
      <c r="M98" s="568"/>
      <c r="N98" s="568"/>
      <c r="O98" s="568"/>
    </row>
    <row r="99" ht="31.5">
      <c r="A99" s="561">
        <v>73</v>
      </c>
      <c r="B99" s="582" t="s">
        <v>115</v>
      </c>
      <c r="C99" s="566">
        <f>2022!B87</f>
        <v>40.045999999999999</v>
      </c>
      <c r="D99" s="567">
        <f>2022!DO87</f>
        <v>0</v>
      </c>
      <c r="E99" s="567">
        <f>2022!DP87</f>
        <v>0</v>
      </c>
      <c r="F99" s="567">
        <f>2022!DQ87</f>
        <v>0</v>
      </c>
      <c r="G99" s="566">
        <f>2022!DR87</f>
        <v>0</v>
      </c>
      <c r="H99" s="566">
        <f>2022!DS87</f>
        <v>0</v>
      </c>
      <c r="I99" s="566">
        <f>2022!DT87</f>
        <v>0</v>
      </c>
      <c r="J99" s="531">
        <f t="shared" si="1458"/>
        <v>0</v>
      </c>
      <c r="K99" s="568">
        <f>2022!DX87</f>
        <v>0</v>
      </c>
      <c r="L99" s="568"/>
      <c r="M99" s="568"/>
      <c r="N99" s="568"/>
      <c r="O99" s="568"/>
    </row>
    <row r="100" ht="36" customHeight="1">
      <c r="A100" s="561">
        <v>74</v>
      </c>
      <c r="B100" s="582" t="s">
        <v>110</v>
      </c>
      <c r="C100" s="566">
        <f>2022!B88</f>
        <v>83.5</v>
      </c>
      <c r="D100" s="567">
        <f>2022!DO88</f>
        <v>4.8211917877197266</v>
      </c>
      <c r="E100" s="567">
        <f>2022!DP88</f>
        <v>5</v>
      </c>
      <c r="F100" s="567">
        <f>2022!DQ88</f>
        <v>14</v>
      </c>
      <c r="G100" s="566">
        <f>2022!DR88</f>
        <v>5.7069029310402281e-002</v>
      </c>
      <c r="H100" s="566">
        <f>2022!DS88</f>
        <v>5.9537982854667125e-002</v>
      </c>
      <c r="I100" s="566">
        <f>2022!DT88</f>
        <v>0.16766467065868262</v>
      </c>
      <c r="J100" s="531">
        <f t="shared" si="1458"/>
        <v>7.1428571428571423</v>
      </c>
      <c r="K100" s="568">
        <f>2022!DX88</f>
        <v>1</v>
      </c>
      <c r="L100" s="568"/>
      <c r="M100" s="568"/>
      <c r="N100" s="568"/>
      <c r="O100" s="568"/>
    </row>
    <row r="101" ht="32.25" customHeight="1">
      <c r="A101" s="561">
        <v>75</v>
      </c>
      <c r="B101" s="582" t="s">
        <v>114</v>
      </c>
      <c r="C101" s="566">
        <f>2022!B89</f>
        <v>37.700000000000003</v>
      </c>
      <c r="D101" s="567">
        <f>2022!DO89</f>
        <v>0</v>
      </c>
      <c r="E101" s="567">
        <f>2022!DP89</f>
        <v>1</v>
      </c>
      <c r="F101" s="567">
        <f>2022!DQ89</f>
        <v>4</v>
      </c>
      <c r="G101" s="566">
        <f>2022!DR89</f>
        <v>0</v>
      </c>
      <c r="H101" s="566">
        <f>2022!DS89</f>
        <v>2.6499893957562404e-002</v>
      </c>
      <c r="I101" s="566">
        <f>2022!DT89</f>
        <v>0.10610079575596816</v>
      </c>
      <c r="J101" s="531">
        <f t="shared" si="1458"/>
        <v>0</v>
      </c>
      <c r="K101" s="568">
        <f>2022!DX89</f>
        <v>0</v>
      </c>
      <c r="L101" s="568"/>
      <c r="M101" s="568"/>
      <c r="N101" s="568"/>
      <c r="O101" s="568"/>
    </row>
    <row r="102" ht="29.25" customHeight="1">
      <c r="A102" s="561">
        <v>76</v>
      </c>
      <c r="B102" s="588" t="s">
        <v>293</v>
      </c>
      <c r="C102" s="566">
        <f>2022!B90</f>
        <v>0</v>
      </c>
      <c r="D102" s="567">
        <f>2022!DO90</f>
        <v>0</v>
      </c>
      <c r="E102" s="567">
        <f>2022!DP90</f>
        <v>0</v>
      </c>
      <c r="F102" s="567">
        <f>2022!DQ90</f>
        <v>0</v>
      </c>
      <c r="G102" s="566">
        <f>2022!DR90</f>
        <v>0</v>
      </c>
      <c r="H102" s="566">
        <f>2022!DS90</f>
        <v>0</v>
      </c>
      <c r="I102" s="566">
        <f>2022!DT90</f>
        <v>0</v>
      </c>
      <c r="J102" s="531"/>
      <c r="K102" s="568">
        <f>2022!DX90</f>
        <v>4</v>
      </c>
      <c r="L102" s="568"/>
      <c r="M102" s="568"/>
      <c r="N102" s="568"/>
      <c r="O102" s="568"/>
    </row>
    <row r="103" ht="17.25" customHeight="1">
      <c r="A103" s="562"/>
      <c r="B103" s="122" t="s">
        <v>119</v>
      </c>
      <c r="C103" s="571"/>
      <c r="D103" s="570"/>
      <c r="E103" s="570"/>
      <c r="F103" s="570"/>
      <c r="G103" s="571"/>
      <c r="H103" s="571"/>
      <c r="I103" s="571"/>
      <c r="J103" s="584"/>
      <c r="K103" s="581"/>
      <c r="L103" s="563"/>
      <c r="M103" s="563"/>
      <c r="N103" s="563"/>
      <c r="O103" s="589"/>
    </row>
    <row r="104" ht="35.25" customHeight="1">
      <c r="A104" s="561">
        <v>77</v>
      </c>
      <c r="B104" s="582" t="s">
        <v>126</v>
      </c>
      <c r="C104" s="566">
        <f>2022!B92</f>
        <v>1493.5999999999999</v>
      </c>
      <c r="D104" s="567">
        <f>2022!DO92</f>
        <v>0</v>
      </c>
      <c r="E104" s="567">
        <f>2022!DP92</f>
        <v>0</v>
      </c>
      <c r="F104" s="567">
        <f>2022!DQ92</f>
        <v>5</v>
      </c>
      <c r="G104" s="566">
        <f>2022!DR92</f>
        <v>0</v>
      </c>
      <c r="H104" s="566">
        <f>2022!DS92</f>
        <v>0</v>
      </c>
      <c r="I104" s="566">
        <f>2022!DT92</f>
        <v>3.3476164970540978e-003</v>
      </c>
      <c r="J104" s="531">
        <f t="shared" ref="J104:J167" si="1459">IF(K104&gt;0,K104/F104*100,0)</f>
        <v>0</v>
      </c>
      <c r="K104" s="568">
        <f>2022!DX92</f>
        <v>0</v>
      </c>
      <c r="L104" s="568"/>
      <c r="M104" s="568"/>
      <c r="N104" s="568"/>
      <c r="O104" s="568"/>
    </row>
    <row r="105" ht="35.25" customHeight="1">
      <c r="A105" s="561">
        <v>78</v>
      </c>
      <c r="B105" s="155" t="s">
        <v>430</v>
      </c>
      <c r="C105" s="566">
        <f>2022!B93</f>
        <v>438.69999999999999</v>
      </c>
      <c r="D105" s="575">
        <f>2022!DO93</f>
        <v>43.371532440185547</v>
      </c>
      <c r="E105" s="575">
        <f>2022!DP93</f>
        <v>0</v>
      </c>
      <c r="F105" s="567">
        <f>2022!DQ93</f>
        <v>0</v>
      </c>
      <c r="G105" s="576">
        <f>2022!DR93</f>
        <v>1.5625361444092895e-002</v>
      </c>
      <c r="H105" s="576">
        <f>2022!DS93</f>
        <v>0</v>
      </c>
      <c r="I105" s="566">
        <f>2022!DT93</f>
        <v>0</v>
      </c>
      <c r="J105" s="531">
        <f t="shared" si="1459"/>
        <v>0</v>
      </c>
      <c r="K105" s="568">
        <f>2022!DX93</f>
        <v>0</v>
      </c>
      <c r="L105" s="568"/>
      <c r="M105" s="568"/>
      <c r="N105" s="568"/>
      <c r="O105" s="568"/>
    </row>
    <row r="106" ht="35.25" customHeight="1">
      <c r="A106" s="561">
        <v>79</v>
      </c>
      <c r="B106" s="155" t="s">
        <v>431</v>
      </c>
      <c r="C106" s="566">
        <f>2022!B94</f>
        <v>537.20000000000005</v>
      </c>
      <c r="D106" s="585"/>
      <c r="E106" s="585"/>
      <c r="F106" s="567">
        <f>2022!DQ94</f>
        <v>0</v>
      </c>
      <c r="G106" s="586"/>
      <c r="H106" s="586"/>
      <c r="I106" s="566">
        <f>2022!DT94</f>
        <v>0</v>
      </c>
      <c r="J106" s="531">
        <f t="shared" si="1459"/>
        <v>0</v>
      </c>
      <c r="K106" s="568">
        <f>2022!DX94</f>
        <v>0</v>
      </c>
      <c r="L106" s="568"/>
      <c r="M106" s="568"/>
      <c r="N106" s="568"/>
      <c r="O106" s="568"/>
    </row>
    <row r="107" ht="35.25" customHeight="1">
      <c r="A107" s="561">
        <v>80</v>
      </c>
      <c r="B107" s="155" t="s">
        <v>432</v>
      </c>
      <c r="C107" s="566">
        <f>2022!B95</f>
        <v>140</v>
      </c>
      <c r="D107" s="585"/>
      <c r="E107" s="585"/>
      <c r="F107" s="567">
        <f>2022!DQ95</f>
        <v>0</v>
      </c>
      <c r="G107" s="586"/>
      <c r="H107" s="586"/>
      <c r="I107" s="566">
        <f>2022!DT95</f>
        <v>0</v>
      </c>
      <c r="J107" s="531">
        <f t="shared" si="1459"/>
        <v>0</v>
      </c>
      <c r="K107" s="568">
        <f>2022!DX95</f>
        <v>0</v>
      </c>
      <c r="L107" s="568"/>
      <c r="M107" s="568"/>
      <c r="N107" s="568"/>
      <c r="O107" s="568"/>
    </row>
    <row r="108" ht="35.25" customHeight="1">
      <c r="A108" s="561">
        <v>81</v>
      </c>
      <c r="B108" s="155" t="s">
        <v>433</v>
      </c>
      <c r="C108" s="566">
        <f>2022!B96</f>
        <v>1100</v>
      </c>
      <c r="D108" s="585"/>
      <c r="E108" s="585"/>
      <c r="F108" s="567">
        <f>2022!DQ96</f>
        <v>0</v>
      </c>
      <c r="G108" s="586"/>
      <c r="H108" s="586"/>
      <c r="I108" s="566">
        <f>2022!DT96</f>
        <v>0</v>
      </c>
      <c r="J108" s="531">
        <f t="shared" si="1459"/>
        <v>0</v>
      </c>
      <c r="K108" s="568">
        <f>2022!DX96</f>
        <v>0</v>
      </c>
      <c r="L108" s="568"/>
      <c r="M108" s="568"/>
      <c r="N108" s="568"/>
      <c r="O108" s="568"/>
    </row>
    <row r="109" ht="35.25" customHeight="1">
      <c r="A109" s="561">
        <v>82</v>
      </c>
      <c r="B109" s="155" t="s">
        <v>434</v>
      </c>
      <c r="C109" s="566">
        <f>2022!B97</f>
        <v>310.89999999999998</v>
      </c>
      <c r="D109" s="585"/>
      <c r="E109" s="585"/>
      <c r="F109" s="567">
        <f>2022!DQ97</f>
        <v>0</v>
      </c>
      <c r="G109" s="586"/>
      <c r="H109" s="586"/>
      <c r="I109" s="566">
        <f>2022!DT97</f>
        <v>0</v>
      </c>
      <c r="J109" s="531">
        <f t="shared" si="1459"/>
        <v>0</v>
      </c>
      <c r="K109" s="568">
        <f>2022!DX97</f>
        <v>0</v>
      </c>
      <c r="L109" s="568"/>
      <c r="M109" s="568"/>
      <c r="N109" s="568"/>
      <c r="O109" s="568"/>
    </row>
    <row r="110" ht="35.25" customHeight="1">
      <c r="A110" s="561">
        <v>83</v>
      </c>
      <c r="B110" s="155" t="s">
        <v>435</v>
      </c>
      <c r="C110" s="566">
        <f>2022!B98</f>
        <v>75.200000000000003</v>
      </c>
      <c r="D110" s="577"/>
      <c r="E110" s="577"/>
      <c r="F110" s="567">
        <f>2022!DQ98</f>
        <v>0</v>
      </c>
      <c r="G110" s="578"/>
      <c r="H110" s="578"/>
      <c r="I110" s="566">
        <f>2022!DT98</f>
        <v>0</v>
      </c>
      <c r="J110" s="531">
        <f t="shared" si="1459"/>
        <v>0</v>
      </c>
      <c r="K110" s="568">
        <f>2022!DX98</f>
        <v>0</v>
      </c>
      <c r="L110" s="568"/>
      <c r="M110" s="568"/>
      <c r="N110" s="568"/>
      <c r="O110" s="568"/>
    </row>
    <row r="111" ht="35.25" customHeight="1">
      <c r="A111" s="561">
        <v>84</v>
      </c>
      <c r="B111" s="588" t="s">
        <v>293</v>
      </c>
      <c r="C111" s="566">
        <f>2022!B99</f>
        <v>0</v>
      </c>
      <c r="D111" s="567">
        <f>2022!DO99</f>
        <v>0</v>
      </c>
      <c r="E111" s="567">
        <f>2022!DP99</f>
        <v>0</v>
      </c>
      <c r="F111" s="567">
        <f>2022!DQ99</f>
        <v>0</v>
      </c>
      <c r="G111" s="566">
        <f>2022!DR99</f>
        <v>0</v>
      </c>
      <c r="H111" s="566">
        <f>2022!DS99</f>
        <v>0</v>
      </c>
      <c r="I111" s="566">
        <f>2022!DT99</f>
        <v>0</v>
      </c>
      <c r="J111" s="531">
        <f t="shared" si="1459"/>
        <v>0</v>
      </c>
      <c r="K111" s="568">
        <f>2022!DX99</f>
        <v>0</v>
      </c>
      <c r="L111" s="568"/>
      <c r="M111" s="568"/>
      <c r="N111" s="568"/>
      <c r="O111" s="568"/>
    </row>
    <row r="112" ht="17.25" customHeight="1">
      <c r="A112" s="562"/>
      <c r="B112" s="122" t="s">
        <v>127</v>
      </c>
      <c r="C112" s="571"/>
      <c r="D112" s="570"/>
      <c r="E112" s="570"/>
      <c r="F112" s="570"/>
      <c r="G112" s="571"/>
      <c r="H112" s="571"/>
      <c r="I112" s="571"/>
      <c r="J112" s="584"/>
      <c r="K112" s="581"/>
      <c r="L112" s="563"/>
      <c r="M112" s="563"/>
      <c r="N112" s="563"/>
      <c r="O112" s="589"/>
    </row>
    <row r="113" ht="31.5">
      <c r="A113" s="561">
        <v>85</v>
      </c>
      <c r="B113" s="582" t="s">
        <v>129</v>
      </c>
      <c r="C113" s="566">
        <f>2022!B101</f>
        <v>384.80000000000001</v>
      </c>
      <c r="D113" s="567">
        <f>2022!DO101</f>
        <v>15.818755149841309</v>
      </c>
      <c r="E113" s="567">
        <f>2022!DP101</f>
        <v>24</v>
      </c>
      <c r="F113" s="567">
        <f>2022!DQ101</f>
        <v>14</v>
      </c>
      <c r="G113" s="566">
        <f>2022!DR101</f>
        <v>4.2328959651973357e-002</v>
      </c>
      <c r="H113" s="566">
        <f>2022!DS101</f>
        <v>6.2374927061027145e-002</v>
      </c>
      <c r="I113" s="566">
        <f>2022!DT101</f>
        <v>3.6382536382536385e-002</v>
      </c>
      <c r="J113" s="531">
        <f t="shared" si="1459"/>
        <v>7.1428571428571423</v>
      </c>
      <c r="K113" s="568">
        <f>2022!DX101</f>
        <v>1</v>
      </c>
      <c r="L113" s="568"/>
      <c r="M113" s="568"/>
      <c r="N113" s="568"/>
      <c r="O113" s="568"/>
    </row>
    <row r="114" ht="51.75" customHeight="1">
      <c r="A114" s="561">
        <v>86</v>
      </c>
      <c r="B114" s="591" t="s">
        <v>128</v>
      </c>
      <c r="C114" s="576">
        <f>2022!B102</f>
        <v>396.19999999999999</v>
      </c>
      <c r="D114" s="575">
        <f>2022!DO102</f>
        <v>29.651796340942383</v>
      </c>
      <c r="E114" s="575">
        <f>2022!DP102</f>
        <v>38</v>
      </c>
      <c r="F114" s="575">
        <f>2022!DQ102</f>
        <v>47</v>
      </c>
      <c r="G114" s="576">
        <f>2022!DR102</f>
        <v>7.4240853265079093e-002</v>
      </c>
      <c r="H114" s="576">
        <f>2022!DS102</f>
        <v>9.5261964588288894e-002</v>
      </c>
      <c r="I114" s="576">
        <f>2022!DT102</f>
        <v>0.11862695608278648</v>
      </c>
      <c r="J114" s="531">
        <f t="shared" si="1459"/>
        <v>8.5106382978723403</v>
      </c>
      <c r="K114" s="593">
        <f>2022!DX102</f>
        <v>4</v>
      </c>
      <c r="L114" s="568"/>
      <c r="M114" s="568"/>
      <c r="N114" s="568"/>
      <c r="O114" s="568"/>
    </row>
    <row r="115" ht="17.25" customHeight="1">
      <c r="A115" s="562"/>
      <c r="B115" s="122" t="s">
        <v>130</v>
      </c>
      <c r="C115" s="571"/>
      <c r="D115" s="570"/>
      <c r="E115" s="570"/>
      <c r="F115" s="570"/>
      <c r="G115" s="571"/>
      <c r="H115" s="571"/>
      <c r="I115" s="571"/>
      <c r="J115" s="584"/>
      <c r="K115" s="581"/>
      <c r="L115" s="563"/>
      <c r="M115" s="563"/>
      <c r="N115" s="563"/>
      <c r="O115" s="589"/>
    </row>
    <row r="116" ht="49.5" customHeight="1">
      <c r="A116" s="561">
        <v>87</v>
      </c>
      <c r="B116" s="595" t="s">
        <v>134</v>
      </c>
      <c r="C116" s="578">
        <f>2022!B104</f>
        <v>597.84699999999998</v>
      </c>
      <c r="D116" s="577">
        <f>2022!DO104</f>
        <v>0</v>
      </c>
      <c r="E116" s="577">
        <f>2022!DP104</f>
        <v>0</v>
      </c>
      <c r="F116" s="577">
        <f>2022!DQ104</f>
        <v>0</v>
      </c>
      <c r="G116" s="578">
        <f>2022!DR104</f>
        <v>0</v>
      </c>
      <c r="H116" s="578">
        <f>2022!DS104</f>
        <v>0</v>
      </c>
      <c r="I116" s="578">
        <f>2022!DT104</f>
        <v>0</v>
      </c>
      <c r="J116" s="531">
        <f t="shared" si="1459"/>
        <v>0</v>
      </c>
      <c r="K116" s="597">
        <f>2022!DX104</f>
        <v>0</v>
      </c>
      <c r="L116" s="568"/>
      <c r="M116" s="568"/>
      <c r="N116" s="568"/>
      <c r="O116" s="568"/>
    </row>
    <row r="117" ht="67.5" customHeight="1">
      <c r="A117" s="561">
        <v>88</v>
      </c>
      <c r="B117" s="152" t="s">
        <v>436</v>
      </c>
      <c r="C117" s="578">
        <f>2022!B105</f>
        <v>84.5</v>
      </c>
      <c r="D117" s="575">
        <f>2022!DO105</f>
        <v>0</v>
      </c>
      <c r="E117" s="575">
        <f>2022!DP105</f>
        <v>0</v>
      </c>
      <c r="F117" s="577">
        <f>2022!DQ105</f>
        <v>0</v>
      </c>
      <c r="G117" s="576">
        <f>2022!DR105</f>
        <v>0</v>
      </c>
      <c r="H117" s="576">
        <f>2022!DS105</f>
        <v>0</v>
      </c>
      <c r="I117" s="578">
        <f>2022!DT105</f>
        <v>0</v>
      </c>
      <c r="J117" s="531">
        <f t="shared" si="1459"/>
        <v>0</v>
      </c>
      <c r="K117" s="597">
        <f>2022!DX105</f>
        <v>0</v>
      </c>
      <c r="L117" s="568"/>
      <c r="M117" s="568"/>
      <c r="N117" s="568"/>
      <c r="O117" s="568"/>
    </row>
    <row r="118" ht="67.5" customHeight="1">
      <c r="A118" s="561">
        <v>89</v>
      </c>
      <c r="B118" s="152" t="s">
        <v>437</v>
      </c>
      <c r="C118" s="578">
        <f>2022!B106</f>
        <v>70</v>
      </c>
      <c r="D118" s="585"/>
      <c r="E118" s="585"/>
      <c r="F118" s="577">
        <f>2022!DQ106</f>
        <v>0</v>
      </c>
      <c r="G118" s="586"/>
      <c r="H118" s="586"/>
      <c r="I118" s="578">
        <f>2022!DT106</f>
        <v>0</v>
      </c>
      <c r="J118" s="531">
        <f t="shared" si="1459"/>
        <v>0</v>
      </c>
      <c r="K118" s="597">
        <f>2022!DX106</f>
        <v>0</v>
      </c>
      <c r="L118" s="568"/>
      <c r="M118" s="568"/>
      <c r="N118" s="568"/>
      <c r="O118" s="568"/>
    </row>
    <row r="119" ht="65.25" customHeight="1">
      <c r="A119" s="561">
        <v>90</v>
      </c>
      <c r="B119" s="152" t="s">
        <v>438</v>
      </c>
      <c r="C119" s="566">
        <f>2022!B107</f>
        <v>247.5</v>
      </c>
      <c r="D119" s="577"/>
      <c r="E119" s="577"/>
      <c r="F119" s="567">
        <f>2022!DQ107</f>
        <v>0</v>
      </c>
      <c r="G119" s="578"/>
      <c r="H119" s="578"/>
      <c r="I119" s="566">
        <f>2022!DT107</f>
        <v>0</v>
      </c>
      <c r="J119" s="531">
        <f t="shared" si="1459"/>
        <v>0</v>
      </c>
      <c r="K119" s="568">
        <f>2022!DX107</f>
        <v>0</v>
      </c>
      <c r="L119" s="568"/>
      <c r="M119" s="568"/>
      <c r="N119" s="568"/>
      <c r="O119" s="568"/>
    </row>
    <row r="120" ht="36" customHeight="1">
      <c r="A120" s="561">
        <v>91</v>
      </c>
      <c r="B120" s="152" t="s">
        <v>439</v>
      </c>
      <c r="C120" s="566">
        <f>2022!B108</f>
        <v>564.60000000000002</v>
      </c>
      <c r="D120" s="575">
        <f>2022!DO108</f>
        <v>0</v>
      </c>
      <c r="E120" s="575">
        <f>2022!DP108</f>
        <v>0</v>
      </c>
      <c r="F120" s="567">
        <f>2022!DQ108</f>
        <v>0</v>
      </c>
      <c r="G120" s="576">
        <f>2022!DR108</f>
        <v>0</v>
      </c>
      <c r="H120" s="576">
        <f>2022!DS108</f>
        <v>0</v>
      </c>
      <c r="I120" s="566">
        <f>2022!DT108</f>
        <v>0</v>
      </c>
      <c r="J120" s="531">
        <f t="shared" si="1459"/>
        <v>0</v>
      </c>
      <c r="K120" s="568">
        <f>2022!DX108</f>
        <v>0</v>
      </c>
      <c r="L120" s="568"/>
      <c r="M120" s="568"/>
      <c r="N120" s="568"/>
      <c r="O120" s="568"/>
    </row>
    <row r="121" ht="38.25" customHeight="1">
      <c r="A121" s="561">
        <v>92</v>
      </c>
      <c r="B121" s="152" t="s">
        <v>440</v>
      </c>
      <c r="C121" s="587">
        <f>2022!B109</f>
        <v>2437.1999999999998</v>
      </c>
      <c r="D121" s="577"/>
      <c r="E121" s="577"/>
      <c r="F121" s="567">
        <f>2022!DQ109</f>
        <v>0</v>
      </c>
      <c r="G121" s="578"/>
      <c r="H121" s="578"/>
      <c r="I121" s="566">
        <f>2022!DT109</f>
        <v>0</v>
      </c>
      <c r="J121" s="531">
        <f t="shared" si="1459"/>
        <v>0</v>
      </c>
      <c r="K121" s="568">
        <f>2022!DX109</f>
        <v>0</v>
      </c>
      <c r="L121" s="568"/>
      <c r="M121" s="568"/>
      <c r="N121" s="568"/>
      <c r="O121" s="568"/>
    </row>
    <row r="122" ht="17.25" customHeight="1">
      <c r="A122" s="562"/>
      <c r="B122" s="122" t="s">
        <v>137</v>
      </c>
      <c r="C122" s="571"/>
      <c r="D122" s="570"/>
      <c r="E122" s="570"/>
      <c r="F122" s="570"/>
      <c r="G122" s="571"/>
      <c r="H122" s="571"/>
      <c r="I122" s="571"/>
      <c r="J122" s="584"/>
      <c r="K122" s="581"/>
      <c r="L122" s="563"/>
      <c r="M122" s="563"/>
      <c r="N122" s="563"/>
      <c r="O122" s="589"/>
    </row>
    <row r="123" ht="52.5" customHeight="1">
      <c r="A123" s="562">
        <v>93</v>
      </c>
      <c r="B123" s="162" t="s">
        <v>441</v>
      </c>
      <c r="C123" s="566">
        <f>2022!B111</f>
        <v>6.7999999999999998</v>
      </c>
      <c r="D123" s="575">
        <f>2022!DO111</f>
        <v>0</v>
      </c>
      <c r="E123" s="575">
        <f>2022!DP111</f>
        <v>0</v>
      </c>
      <c r="F123" s="567">
        <f>2022!DQ111</f>
        <v>0</v>
      </c>
      <c r="G123" s="576">
        <f>2022!DR111</f>
        <v>0</v>
      </c>
      <c r="H123" s="576">
        <f>2022!DS111</f>
        <v>0</v>
      </c>
      <c r="I123" s="566">
        <f>2022!DT111</f>
        <v>0</v>
      </c>
      <c r="J123" s="531">
        <f t="shared" si="1459"/>
        <v>0</v>
      </c>
      <c r="K123" s="568">
        <f>2022!DX111</f>
        <v>0</v>
      </c>
      <c r="L123" s="579"/>
      <c r="M123" s="579"/>
      <c r="N123" s="579"/>
      <c r="O123" s="579"/>
    </row>
    <row r="124" ht="47.25">
      <c r="A124" s="561">
        <v>94</v>
      </c>
      <c r="B124" s="154" t="s">
        <v>442</v>
      </c>
      <c r="C124" s="587">
        <f>2022!B112</f>
        <v>166.57499999999999</v>
      </c>
      <c r="D124" s="577"/>
      <c r="E124" s="577"/>
      <c r="F124" s="567">
        <f>2022!DQ112</f>
        <v>3</v>
      </c>
      <c r="G124" s="578"/>
      <c r="H124" s="578"/>
      <c r="I124" s="566">
        <f>2022!DT112</f>
        <v>1.80099054479964e-002</v>
      </c>
      <c r="J124" s="531">
        <f t="shared" si="1459"/>
        <v>0</v>
      </c>
      <c r="K124" s="568">
        <f>2022!DX112</f>
        <v>0</v>
      </c>
      <c r="L124" s="568"/>
      <c r="M124" s="568"/>
      <c r="N124" s="568"/>
      <c r="O124" s="568"/>
    </row>
    <row r="125" ht="51" customHeight="1">
      <c r="A125" s="562">
        <v>95</v>
      </c>
      <c r="B125" s="582" t="s">
        <v>315</v>
      </c>
      <c r="C125" s="587">
        <f>2022!B113</f>
        <v>1572.825</v>
      </c>
      <c r="D125" s="567">
        <f>2022!DO113</f>
        <v>0</v>
      </c>
      <c r="E125" s="567">
        <f>2022!DP113</f>
        <v>0</v>
      </c>
      <c r="F125" s="567">
        <f>2022!DQ113</f>
        <v>32</v>
      </c>
      <c r="G125" s="566">
        <f>2022!DR113</f>
        <v>0</v>
      </c>
      <c r="H125" s="566">
        <f>2022!DS113</f>
        <v>0</v>
      </c>
      <c r="I125" s="566">
        <f>2022!DT113</f>
        <v>2.0345556562236741e-002</v>
      </c>
      <c r="J125" s="531">
        <f t="shared" si="1459"/>
        <v>9.375</v>
      </c>
      <c r="K125" s="568">
        <f>2022!DX113</f>
        <v>3</v>
      </c>
      <c r="L125" s="563"/>
      <c r="M125" s="563"/>
      <c r="N125" s="563"/>
      <c r="O125" s="589"/>
    </row>
    <row r="126" ht="15.75">
      <c r="A126" s="561"/>
      <c r="B126" s="122" t="s">
        <v>141</v>
      </c>
      <c r="C126" s="571"/>
      <c r="D126" s="570"/>
      <c r="E126" s="570"/>
      <c r="F126" s="570"/>
      <c r="G126" s="571"/>
      <c r="H126" s="571"/>
      <c r="I126" s="571"/>
      <c r="J126" s="531">
        <f t="shared" si="1459"/>
        <v>0</v>
      </c>
      <c r="K126" s="581"/>
      <c r="L126" s="568"/>
      <c r="M126" s="568"/>
      <c r="N126" s="568"/>
      <c r="O126" s="568"/>
    </row>
    <row r="127" ht="49.5" customHeight="1">
      <c r="A127" s="561">
        <v>96</v>
      </c>
      <c r="B127" s="582" t="s">
        <v>142</v>
      </c>
      <c r="C127" s="566">
        <f>2022!B115</f>
        <v>867</v>
      </c>
      <c r="D127" s="567">
        <f>2022!DO115</f>
        <v>135.42698669433594</v>
      </c>
      <c r="E127" s="567">
        <f>2022!DP115</f>
        <v>128</v>
      </c>
      <c r="F127" s="567">
        <f>2022!DQ115</f>
        <v>147</v>
      </c>
      <c r="G127" s="566">
        <f>2022!DR115</f>
        <v>0.13342560265451817</v>
      </c>
      <c r="H127" s="566">
        <f>2022!DS115</f>
        <v>0.12610837438423644</v>
      </c>
      <c r="I127" s="566">
        <f>2022!DT115</f>
        <v>0.16955017301038061</v>
      </c>
      <c r="J127" s="531">
        <f t="shared" si="1459"/>
        <v>9.5238095238095237</v>
      </c>
      <c r="K127" s="568">
        <f>2022!DX115</f>
        <v>14</v>
      </c>
      <c r="L127" s="568"/>
      <c r="M127" s="568"/>
      <c r="N127" s="568"/>
      <c r="O127" s="568"/>
    </row>
    <row r="128" ht="32.25" customHeight="1">
      <c r="A128" s="561">
        <v>97</v>
      </c>
      <c r="B128" s="582" t="s">
        <v>316</v>
      </c>
      <c r="C128" s="566">
        <f>2022!B116</f>
        <v>385.19600000000003</v>
      </c>
      <c r="D128" s="567">
        <f>2022!DO116</f>
        <v>8.3174095153808594</v>
      </c>
      <c r="E128" s="567">
        <f>2022!DP116</f>
        <v>9</v>
      </c>
      <c r="F128" s="567">
        <f>2022!DQ116</f>
        <v>11</v>
      </c>
      <c r="G128" s="566">
        <f>2022!DR116</f>
        <v>2.1592443540501625e-002</v>
      </c>
      <c r="H128" s="566">
        <f>2022!DS116</f>
        <v>2.3364727731979371e-002</v>
      </c>
      <c r="I128" s="566">
        <f>2022!DT116</f>
        <v>2.8556890518073915e-002</v>
      </c>
      <c r="J128" s="531">
        <f t="shared" si="1459"/>
        <v>9.0909090909090917</v>
      </c>
      <c r="K128" s="568">
        <f>2022!DX116</f>
        <v>1</v>
      </c>
      <c r="L128" s="568"/>
      <c r="M128" s="568"/>
      <c r="N128" s="568"/>
      <c r="O128" s="568"/>
    </row>
    <row r="129" ht="32.25" customHeight="1">
      <c r="A129" s="561">
        <v>98</v>
      </c>
      <c r="B129" s="582" t="s">
        <v>317</v>
      </c>
      <c r="C129" s="566">
        <f>2022!B117</f>
        <v>163.09700000000001</v>
      </c>
      <c r="D129" s="567">
        <f>2022!DO117</f>
        <v>15.048357963562012</v>
      </c>
      <c r="E129" s="567">
        <f>2022!DP117</f>
        <v>11</v>
      </c>
      <c r="F129" s="567">
        <f>2022!DQ117</f>
        <v>21</v>
      </c>
      <c r="G129" s="566">
        <f>2022!DR117</f>
        <v>9.2266307487562829e-002</v>
      </c>
      <c r="H129" s="566">
        <f>2022!DS117</f>
        <v>6.7397418671086437e-002</v>
      </c>
      <c r="I129" s="566">
        <f>2022!DT117</f>
        <v>0.12875773312813846</v>
      </c>
      <c r="J129" s="531">
        <f t="shared" si="1459"/>
        <v>9.5238095238095237</v>
      </c>
      <c r="K129" s="568">
        <f>2022!DX117</f>
        <v>2</v>
      </c>
      <c r="L129" s="568"/>
      <c r="M129" s="568"/>
      <c r="N129" s="568"/>
      <c r="O129" s="568"/>
    </row>
    <row r="130" ht="32.25" customHeight="1">
      <c r="A130" s="561">
        <v>99</v>
      </c>
      <c r="B130" s="582" t="s">
        <v>318</v>
      </c>
      <c r="C130" s="566">
        <f>2022!B118</f>
        <v>49.079999999999998</v>
      </c>
      <c r="D130" s="567">
        <f>2022!DO118</f>
        <v>0.55177068710327148</v>
      </c>
      <c r="E130" s="567">
        <f>2022!DP118</f>
        <v>0</v>
      </c>
      <c r="F130" s="567">
        <f>2022!DQ118</f>
        <v>0</v>
      </c>
      <c r="G130" s="566">
        <f>2022!DR118</f>
        <v>1.1242271118949843e-002</v>
      </c>
      <c r="H130" s="566">
        <f>2022!DS118</f>
        <v>0</v>
      </c>
      <c r="I130" s="566">
        <f>2022!DT118</f>
        <v>0</v>
      </c>
      <c r="J130" s="531">
        <f t="shared" si="1459"/>
        <v>0</v>
      </c>
      <c r="K130" s="568">
        <f>2022!DX118</f>
        <v>0</v>
      </c>
      <c r="L130" s="568"/>
      <c r="M130" s="568"/>
      <c r="N130" s="568"/>
      <c r="O130" s="568"/>
    </row>
    <row r="131" ht="50.25" customHeight="1">
      <c r="A131" s="561">
        <v>100</v>
      </c>
      <c r="B131" s="582" t="s">
        <v>319</v>
      </c>
      <c r="C131" s="566">
        <f>2022!B119</f>
        <v>151.09999999999999</v>
      </c>
      <c r="D131" s="567">
        <f>2022!DO119</f>
        <v>6.0462231636047363</v>
      </c>
      <c r="E131" s="567">
        <f>2022!DP119</f>
        <v>6</v>
      </c>
      <c r="F131" s="567">
        <f>2022!DQ119</f>
        <v>3</v>
      </c>
      <c r="G131" s="566">
        <f>2022!DR119</f>
        <v>4.0020009864481794e-002</v>
      </c>
      <c r="H131" s="566">
        <f>2022!DS119</f>
        <v>3.9714058295481781e-002</v>
      </c>
      <c r="I131" s="566">
        <f>2022!DT119</f>
        <v>1.9854401058901391e-002</v>
      </c>
      <c r="J131" s="531">
        <f t="shared" si="1459"/>
        <v>0</v>
      </c>
      <c r="K131" s="568">
        <f>2022!DX119</f>
        <v>0</v>
      </c>
      <c r="L131" s="568"/>
      <c r="M131" s="568"/>
      <c r="N131" s="568"/>
      <c r="O131" s="568"/>
    </row>
    <row r="132" ht="34.5" customHeight="1">
      <c r="A132" s="561">
        <v>101</v>
      </c>
      <c r="B132" s="582" t="s">
        <v>320</v>
      </c>
      <c r="C132" s="566">
        <f>2022!B120</f>
        <v>46.079999999999998</v>
      </c>
      <c r="D132" s="567">
        <f>2022!DO120</f>
        <v>0.23210985958576202</v>
      </c>
      <c r="E132" s="567">
        <f>2022!DP120</f>
        <v>0</v>
      </c>
      <c r="F132" s="567">
        <f>2022!DQ120</f>
        <v>0</v>
      </c>
      <c r="G132" s="566">
        <f>2022!DR120</f>
        <v>4.9937577855362078e-003</v>
      </c>
      <c r="H132" s="566">
        <f>2022!DS120</f>
        <v>0</v>
      </c>
      <c r="I132" s="566">
        <f>2022!DT120</f>
        <v>0</v>
      </c>
      <c r="J132" s="531">
        <f t="shared" si="1459"/>
        <v>0</v>
      </c>
      <c r="K132" s="568">
        <f>2022!DX120</f>
        <v>0</v>
      </c>
      <c r="L132" s="568"/>
      <c r="M132" s="568"/>
      <c r="N132" s="568"/>
      <c r="O132" s="568"/>
    </row>
    <row r="133" ht="47.25" customHeight="1">
      <c r="A133" s="561">
        <v>102</v>
      </c>
      <c r="B133" s="582" t="s">
        <v>321</v>
      </c>
      <c r="C133" s="566">
        <f>2022!B121</f>
        <v>2622.0999999999999</v>
      </c>
      <c r="D133" s="567">
        <f>2022!DO121</f>
        <v>123.24325561523438</v>
      </c>
      <c r="E133" s="567">
        <f>2022!DP121</f>
        <v>127</v>
      </c>
      <c r="F133" s="567">
        <f>2022!DQ121</f>
        <v>183</v>
      </c>
      <c r="G133" s="566">
        <f>2022!DR121</f>
        <v>5.896806488767195e-002</v>
      </c>
      <c r="H133" s="566">
        <f>2022!DS121</f>
        <v>6.0765550239234453e-002</v>
      </c>
      <c r="I133" s="566">
        <f>2022!DT121</f>
        <v>6.9791388581671179e-002</v>
      </c>
      <c r="J133" s="531">
        <f t="shared" si="1459"/>
        <v>0</v>
      </c>
      <c r="K133" s="568">
        <f>2022!DX121</f>
        <v>0</v>
      </c>
      <c r="L133" s="568"/>
      <c r="M133" s="568"/>
      <c r="N133" s="568"/>
      <c r="O133" s="568"/>
    </row>
    <row r="134" ht="33" customHeight="1">
      <c r="A134" s="561">
        <v>103</v>
      </c>
      <c r="B134" s="582" t="s">
        <v>322</v>
      </c>
      <c r="C134" s="566">
        <f>2022!B122</f>
        <v>31.664999999999999</v>
      </c>
      <c r="D134" s="567">
        <f>2022!DO122</f>
        <v>0</v>
      </c>
      <c r="E134" s="567">
        <f>2022!DP122</f>
        <v>0</v>
      </c>
      <c r="F134" s="567">
        <f>2022!DQ122</f>
        <v>0</v>
      </c>
      <c r="G134" s="566">
        <f>2022!DR122</f>
        <v>0</v>
      </c>
      <c r="H134" s="566">
        <f>2022!DS122</f>
        <v>0</v>
      </c>
      <c r="I134" s="566">
        <f>2022!DT122</f>
        <v>0</v>
      </c>
      <c r="J134" s="531">
        <f t="shared" si="1459"/>
        <v>0</v>
      </c>
      <c r="K134" s="568">
        <f>2022!DX122</f>
        <v>0</v>
      </c>
      <c r="L134" s="568"/>
      <c r="M134" s="568"/>
      <c r="N134" s="568"/>
      <c r="O134" s="568"/>
    </row>
    <row r="135" ht="31.5">
      <c r="A135" s="562">
        <v>104</v>
      </c>
      <c r="B135" s="582" t="s">
        <v>145</v>
      </c>
      <c r="C135" s="566">
        <f>2022!B123</f>
        <v>42</v>
      </c>
      <c r="D135" s="567">
        <f>2022!DO123</f>
        <v>7.040804386138916</v>
      </c>
      <c r="E135" s="567">
        <f>2022!DP123</f>
        <v>1</v>
      </c>
      <c r="F135" s="567">
        <f>2022!DQ123</f>
        <v>2</v>
      </c>
      <c r="G135" s="566">
        <f>2022!DR123</f>
        <v>0.16391116484713325</v>
      </c>
      <c r="H135" s="566">
        <f>2022!DS123</f>
        <v>2.3280175936974151e-002</v>
      </c>
      <c r="I135" s="566">
        <f>2022!DT123</f>
        <v>4.7619047619047616e-002</v>
      </c>
      <c r="J135" s="531">
        <f t="shared" si="1459"/>
        <v>0</v>
      </c>
      <c r="K135" s="568">
        <f>2022!DX123</f>
        <v>0</v>
      </c>
      <c r="L135" s="563"/>
      <c r="M135" s="563"/>
      <c r="N135" s="563"/>
      <c r="O135" s="589"/>
    </row>
    <row r="136" ht="31.5">
      <c r="A136" s="561">
        <v>105</v>
      </c>
      <c r="B136" s="580" t="s">
        <v>293</v>
      </c>
      <c r="C136" s="566">
        <f>2022!B124</f>
        <v>0</v>
      </c>
      <c r="D136" s="567">
        <f>2022!DO124</f>
        <v>0</v>
      </c>
      <c r="E136" s="567">
        <f>2022!DP124</f>
        <v>0</v>
      </c>
      <c r="F136" s="567">
        <f>2022!DQ124</f>
        <v>0</v>
      </c>
      <c r="G136" s="566">
        <f>2022!DR124</f>
        <v>0</v>
      </c>
      <c r="H136" s="566">
        <f>2022!DS124</f>
        <v>0</v>
      </c>
      <c r="I136" s="566">
        <f>2022!DT124</f>
        <v>0</v>
      </c>
      <c r="J136" s="531" t="e">
        <f t="shared" si="1459"/>
        <v>#DIV/0!</v>
      </c>
      <c r="K136" s="568">
        <f>2022!DX124</f>
        <v>8</v>
      </c>
      <c r="L136" s="568"/>
      <c r="M136" s="568"/>
      <c r="N136" s="568"/>
      <c r="O136" s="568"/>
    </row>
    <row r="137" ht="15.75">
      <c r="A137" s="561"/>
      <c r="B137" s="122" t="s">
        <v>153</v>
      </c>
      <c r="C137" s="571"/>
      <c r="D137" s="570"/>
      <c r="E137" s="570"/>
      <c r="F137" s="570"/>
      <c r="G137" s="571"/>
      <c r="H137" s="571"/>
      <c r="I137" s="571"/>
      <c r="J137" s="531"/>
      <c r="K137" s="581"/>
      <c r="L137" s="568"/>
      <c r="M137" s="568"/>
      <c r="N137" s="568"/>
      <c r="O137" s="568"/>
    </row>
    <row r="138" ht="63.75" customHeight="1">
      <c r="A138" s="561">
        <v>106</v>
      </c>
      <c r="B138" s="582" t="s">
        <v>168</v>
      </c>
      <c r="C138" s="566">
        <f>2022!B126</f>
        <v>34.731000000000002</v>
      </c>
      <c r="D138" s="567">
        <f>2022!DO126</f>
        <v>4.4914979934692383</v>
      </c>
      <c r="E138" s="567">
        <f>2022!DP126</f>
        <v>4</v>
      </c>
      <c r="F138" s="567">
        <f>2022!DQ126</f>
        <v>4</v>
      </c>
      <c r="G138" s="566">
        <f>2022!DR126</f>
        <v>0.12932245324658964</v>
      </c>
      <c r="H138" s="566">
        <f>2022!DS126</f>
        <v>0.11517088813988388</v>
      </c>
      <c r="I138" s="566">
        <f>2022!DT126</f>
        <v>0.11517088480032248</v>
      </c>
      <c r="J138" s="531">
        <f t="shared" si="1459"/>
        <v>0</v>
      </c>
      <c r="K138" s="568">
        <f>2022!DX126</f>
        <v>0</v>
      </c>
      <c r="L138" s="568"/>
      <c r="M138" s="568"/>
      <c r="N138" s="568"/>
      <c r="O138" s="568"/>
    </row>
    <row r="139" ht="84" customHeight="1">
      <c r="A139" s="561">
        <v>107</v>
      </c>
      <c r="B139" s="582" t="s">
        <v>156</v>
      </c>
      <c r="C139" s="566">
        <f>2022!B127</f>
        <v>46.969999999999999</v>
      </c>
      <c r="D139" s="567">
        <f>2022!DO127</f>
        <v>12.676586151123047</v>
      </c>
      <c r="E139" s="567">
        <f>2022!DP127</f>
        <v>8</v>
      </c>
      <c r="F139" s="567">
        <f>2022!DQ127</f>
        <v>18</v>
      </c>
      <c r="G139" s="566">
        <f>2022!DR127</f>
        <v>0.36499342140164837</v>
      </c>
      <c r="H139" s="566">
        <f>2022!DS127</f>
        <v>0.20997376169014526</v>
      </c>
      <c r="I139" s="566">
        <f>2022!DT127</f>
        <v>0.38322333404300618</v>
      </c>
      <c r="J139" s="531">
        <f t="shared" si="1459"/>
        <v>5.5555555555555554</v>
      </c>
      <c r="K139" s="568">
        <f>2022!DX127</f>
        <v>1</v>
      </c>
      <c r="L139" s="568"/>
      <c r="M139" s="568"/>
      <c r="N139" s="568"/>
      <c r="O139" s="568"/>
    </row>
    <row r="140" ht="69" customHeight="1">
      <c r="A140" s="561">
        <v>108</v>
      </c>
      <c r="B140" s="582" t="s">
        <v>323</v>
      </c>
      <c r="C140" s="566">
        <f>2022!B128</f>
        <v>9.1639999999999997</v>
      </c>
      <c r="D140" s="567">
        <f>2022!DO128</f>
        <v>1.2839838266372681</v>
      </c>
      <c r="E140" s="567">
        <f>2022!DP128</f>
        <v>1</v>
      </c>
      <c r="F140" s="567">
        <f>2022!DQ128</f>
        <v>2</v>
      </c>
      <c r="G140" s="566">
        <f>2022!DR128</f>
        <v>0.10031123496128269</v>
      </c>
      <c r="H140" s="566">
        <f>2022!DS128</f>
        <v>8.7997188993604161e-002</v>
      </c>
      <c r="I140" s="566">
        <f>2022!DT128</f>
        <v>0.21824530772588391</v>
      </c>
      <c r="J140" s="531">
        <f t="shared" si="1459"/>
        <v>0</v>
      </c>
      <c r="K140" s="568">
        <f>2022!DX128</f>
        <v>0</v>
      </c>
      <c r="L140" s="568"/>
      <c r="M140" s="568"/>
      <c r="N140" s="568"/>
      <c r="O140" s="568"/>
    </row>
    <row r="141" ht="50.25" customHeight="1">
      <c r="A141" s="561">
        <v>109</v>
      </c>
      <c r="B141" s="582" t="s">
        <v>324</v>
      </c>
      <c r="C141" s="566">
        <f>2022!B129</f>
        <v>22.285</v>
      </c>
      <c r="D141" s="567">
        <f>2022!DO129</f>
        <v>4.149756908416748</v>
      </c>
      <c r="E141" s="567">
        <f>2022!DP129</f>
        <v>4</v>
      </c>
      <c r="F141" s="567">
        <f>2022!DQ129</f>
        <v>5</v>
      </c>
      <c r="G141" s="566">
        <f>2022!DR129</f>
        <v>0.16770083198789904</v>
      </c>
      <c r="H141" s="566">
        <f>2022!DS129</f>
        <v>0.16164882492057275</v>
      </c>
      <c r="I141" s="566">
        <f>2022!DT129</f>
        <v>0.22436616558223019</v>
      </c>
      <c r="J141" s="531">
        <f t="shared" si="1459"/>
        <v>0</v>
      </c>
      <c r="K141" s="568">
        <f>2022!DX129</f>
        <v>0</v>
      </c>
      <c r="L141" s="568"/>
      <c r="M141" s="568"/>
      <c r="N141" s="568"/>
      <c r="O141" s="568"/>
    </row>
    <row r="142" ht="31.5">
      <c r="A142" s="561">
        <v>110</v>
      </c>
      <c r="B142" s="582" t="s">
        <v>155</v>
      </c>
      <c r="C142" s="566">
        <f>2022!B130</f>
        <v>62.600000000000001</v>
      </c>
      <c r="D142" s="567">
        <f>2022!DO130</f>
        <v>28.990495681762695</v>
      </c>
      <c r="E142" s="567">
        <f>2022!DP130</f>
        <v>38</v>
      </c>
      <c r="F142" s="567">
        <f>2022!DQ130</f>
        <v>0</v>
      </c>
      <c r="G142" s="566">
        <f>2022!DR130</f>
        <v>0.46310694284017606</v>
      </c>
      <c r="H142" s="566">
        <f>2022!DS130</f>
        <v>0.60702873179906536</v>
      </c>
      <c r="I142" s="566">
        <f>2022!DT130</f>
        <v>0</v>
      </c>
      <c r="J142" s="531">
        <f t="shared" si="1459"/>
        <v>0</v>
      </c>
      <c r="K142" s="568">
        <f>2022!DX130</f>
        <v>0</v>
      </c>
      <c r="L142" s="568"/>
      <c r="M142" s="568"/>
      <c r="N142" s="568"/>
      <c r="O142" s="568"/>
    </row>
    <row r="143" ht="31.5">
      <c r="A143" s="561">
        <v>111</v>
      </c>
      <c r="B143" s="582" t="s">
        <v>154</v>
      </c>
      <c r="C143" s="566">
        <f>2022!B131</f>
        <v>8.4000000000000004</v>
      </c>
      <c r="D143" s="567">
        <f>2022!DO131</f>
        <v>5.1395597457885742</v>
      </c>
      <c r="E143" s="567">
        <f>2022!DP131</f>
        <v>6</v>
      </c>
      <c r="F143" s="567">
        <f>2022!DQ131</f>
        <v>0</v>
      </c>
      <c r="G143" s="566">
        <f>2022!DR131</f>
        <v>0.61185237847520635</v>
      </c>
      <c r="H143" s="566">
        <f>2022!DS131</f>
        <v>0.71428574672361766</v>
      </c>
      <c r="I143" s="566">
        <f>2022!DT131</f>
        <v>0</v>
      </c>
      <c r="J143" s="531">
        <f t="shared" si="1459"/>
        <v>0</v>
      </c>
      <c r="K143" s="568">
        <f>2022!DX131</f>
        <v>0</v>
      </c>
      <c r="L143" s="568"/>
      <c r="M143" s="568"/>
      <c r="N143" s="568"/>
      <c r="O143" s="568"/>
    </row>
    <row r="144" ht="51" customHeight="1">
      <c r="A144" s="561">
        <v>112</v>
      </c>
      <c r="B144" s="582" t="s">
        <v>163</v>
      </c>
      <c r="C144" s="566">
        <f>2022!B132</f>
        <v>40.399999999999999</v>
      </c>
      <c r="D144" s="567">
        <f>2022!DO132</f>
        <v>11.958462715148926</v>
      </c>
      <c r="E144" s="567">
        <f>2022!DP132</f>
        <v>10</v>
      </c>
      <c r="F144" s="567">
        <f>2022!DQ132</f>
        <v>12</v>
      </c>
      <c r="G144" s="566">
        <f>2022!DR132</f>
        <v>0.29572339869359965</v>
      </c>
      <c r="H144" s="566">
        <f>2022!DS132</f>
        <v>0.24729212929858554</v>
      </c>
      <c r="I144" s="566">
        <f>2022!DT132</f>
        <v>0.29702970297029702</v>
      </c>
      <c r="J144" s="531">
        <f t="shared" si="1459"/>
        <v>8.3333333333333321</v>
      </c>
      <c r="K144" s="568">
        <f>2022!DX132</f>
        <v>1</v>
      </c>
      <c r="L144" s="568"/>
      <c r="M144" s="568"/>
      <c r="N144" s="568"/>
      <c r="O144" s="568"/>
    </row>
    <row r="145" ht="47.25">
      <c r="A145" s="561">
        <v>113</v>
      </c>
      <c r="B145" s="582" t="s">
        <v>325</v>
      </c>
      <c r="C145" s="566">
        <f>2022!B133</f>
        <v>25.609999999999999</v>
      </c>
      <c r="D145" s="567">
        <f>2022!DO133</f>
        <v>2.1366240978240967</v>
      </c>
      <c r="E145" s="567">
        <f>2022!DP133</f>
        <v>1</v>
      </c>
      <c r="F145" s="567">
        <f>2022!DQ133</f>
        <v>5</v>
      </c>
      <c r="G145" s="566">
        <f>2022!DR133</f>
        <v>8.3426031499440695e-002</v>
      </c>
      <c r="H145" s="566">
        <f>2022!DS133</f>
        <v>3.904572244804335e-002</v>
      </c>
      <c r="I145" s="566">
        <f>2022!DT133</f>
        <v>0.19523623584537292</v>
      </c>
      <c r="J145" s="531">
        <f t="shared" si="1459"/>
        <v>0</v>
      </c>
      <c r="K145" s="568">
        <f>2022!DX133</f>
        <v>0</v>
      </c>
      <c r="L145" s="568"/>
      <c r="M145" s="568"/>
      <c r="N145" s="568"/>
      <c r="O145" s="568"/>
    </row>
    <row r="146" ht="36.75" customHeight="1">
      <c r="A146" s="561">
        <v>114</v>
      </c>
      <c r="B146" s="582" t="s">
        <v>326</v>
      </c>
      <c r="C146" s="566">
        <f>2022!B134</f>
        <v>16.600000000000001</v>
      </c>
      <c r="D146" s="567">
        <f>2022!DO134</f>
        <v>1.4171737432479858</v>
      </c>
      <c r="E146" s="567">
        <f>2022!DP134</f>
        <v>1</v>
      </c>
      <c r="F146" s="567">
        <f>2022!DQ134</f>
        <v>4</v>
      </c>
      <c r="G146" s="566">
        <f>2022!DR134</f>
        <v>8.5299970862822094e-002</v>
      </c>
      <c r="H146" s="566">
        <f>2022!DS134</f>
        <v>6.0190199874381796e-002</v>
      </c>
      <c r="I146" s="566">
        <f>2022!DT134</f>
        <v>0.24096385542168672</v>
      </c>
      <c r="J146" s="531">
        <f t="shared" si="1459"/>
        <v>0</v>
      </c>
      <c r="K146" s="568">
        <f>2022!DX134</f>
        <v>0</v>
      </c>
      <c r="L146" s="568"/>
      <c r="M146" s="568"/>
      <c r="N146" s="568"/>
      <c r="O146" s="568"/>
    </row>
    <row r="147" ht="31.5">
      <c r="A147" s="561">
        <v>115</v>
      </c>
      <c r="B147" s="582" t="s">
        <v>158</v>
      </c>
      <c r="C147" s="566">
        <f>2022!B135</f>
        <v>48.850000000000001</v>
      </c>
      <c r="D147" s="567">
        <f>2022!DO135</f>
        <v>0</v>
      </c>
      <c r="E147" s="567">
        <f>2022!DP135</f>
        <v>0</v>
      </c>
      <c r="F147" s="567">
        <f>2022!DQ135</f>
        <v>0</v>
      </c>
      <c r="G147" s="566">
        <f>2022!DR135</f>
        <v>0</v>
      </c>
      <c r="H147" s="566">
        <f>2022!DS135</f>
        <v>0</v>
      </c>
      <c r="I147" s="566">
        <f>2022!DT135</f>
        <v>0</v>
      </c>
      <c r="J147" s="531">
        <f t="shared" si="1459"/>
        <v>0</v>
      </c>
      <c r="K147" s="568">
        <f>2022!DX135</f>
        <v>0</v>
      </c>
      <c r="L147" s="568"/>
      <c r="M147" s="568"/>
      <c r="N147" s="568"/>
      <c r="O147" s="568"/>
    </row>
    <row r="148" ht="47.25">
      <c r="A148" s="561">
        <v>116</v>
      </c>
      <c r="B148" s="582" t="s">
        <v>157</v>
      </c>
      <c r="C148" s="566">
        <f>2022!B136</f>
        <v>34.689999999999998</v>
      </c>
      <c r="D148" s="567">
        <f>2022!DO136</f>
        <v>4.0619616508483887</v>
      </c>
      <c r="E148" s="567">
        <f>2022!DP136</f>
        <v>2</v>
      </c>
      <c r="F148" s="567">
        <f>2022!DQ136</f>
        <v>3</v>
      </c>
      <c r="G148" s="566">
        <f>2022!DR136</f>
        <v>0.11709316263048074</v>
      </c>
      <c r="H148" s="566">
        <f>2022!DS136</f>
        <v>5.7653504732633039e-002</v>
      </c>
      <c r="I148" s="566">
        <f>2022!DT136</f>
        <v>8.648025367541079e-002</v>
      </c>
      <c r="J148" s="531">
        <f t="shared" si="1459"/>
        <v>0</v>
      </c>
      <c r="K148" s="568">
        <f>2022!DX136</f>
        <v>0</v>
      </c>
      <c r="L148" s="568"/>
      <c r="M148" s="568"/>
      <c r="N148" s="568"/>
      <c r="O148" s="568"/>
    </row>
    <row r="149" ht="32.25" customHeight="1">
      <c r="A149" s="561">
        <v>117</v>
      </c>
      <c r="B149" s="582" t="s">
        <v>161</v>
      </c>
      <c r="C149" s="566">
        <f>2022!B137</f>
        <v>8.7080000000000002</v>
      </c>
      <c r="D149" s="567">
        <f>2022!DO137</f>
        <v>0</v>
      </c>
      <c r="E149" s="567">
        <f>2022!DP137</f>
        <v>0</v>
      </c>
      <c r="F149" s="567">
        <f>2022!DQ137</f>
        <v>0</v>
      </c>
      <c r="G149" s="566">
        <f>2022!DR137</f>
        <v>0</v>
      </c>
      <c r="H149" s="566">
        <f>2022!DS137</f>
        <v>0</v>
      </c>
      <c r="I149" s="566">
        <f>2022!DT137</f>
        <v>0</v>
      </c>
      <c r="J149" s="531">
        <f t="shared" si="1459"/>
        <v>0</v>
      </c>
      <c r="K149" s="568">
        <f>2022!DX137</f>
        <v>0</v>
      </c>
      <c r="L149" s="568"/>
      <c r="M149" s="568"/>
      <c r="N149" s="568"/>
      <c r="O149" s="568"/>
    </row>
    <row r="150" ht="31.5">
      <c r="A150" s="562">
        <v>118</v>
      </c>
      <c r="B150" s="582" t="s">
        <v>162</v>
      </c>
      <c r="C150" s="587">
        <f>2022!B138</f>
        <v>76.099999999999994</v>
      </c>
      <c r="D150" s="567">
        <f>2022!DO138</f>
        <v>2.3951559066772461</v>
      </c>
      <c r="E150" s="567">
        <f>2022!DP138</f>
        <v>3</v>
      </c>
      <c r="F150" s="567">
        <f>2022!DQ138</f>
        <v>8</v>
      </c>
      <c r="G150" s="566">
        <f>2022!DR138</f>
        <v>3.145478146674216e-002</v>
      </c>
      <c r="H150" s="566">
        <f>2022!DS138</f>
        <v>3.9397996655314321e-002</v>
      </c>
      <c r="I150" s="566">
        <f>2022!DT138</f>
        <v>0.10512483574244416</v>
      </c>
      <c r="J150" s="531">
        <f t="shared" si="1459"/>
        <v>0</v>
      </c>
      <c r="K150" s="568">
        <f>2022!DX138</f>
        <v>0</v>
      </c>
      <c r="L150" s="563"/>
      <c r="M150" s="563"/>
      <c r="N150" s="563"/>
      <c r="O150" s="589"/>
    </row>
    <row r="151" ht="47.25">
      <c r="A151" s="562">
        <v>119</v>
      </c>
      <c r="B151" s="164" t="s">
        <v>165</v>
      </c>
      <c r="C151" s="587">
        <f>2022!B139</f>
        <v>3.52</v>
      </c>
      <c r="D151" s="575">
        <f>2022!DO139</f>
        <v>0.64507895708084106</v>
      </c>
      <c r="E151" s="575">
        <f>2022!DP139</f>
        <v>0</v>
      </c>
      <c r="F151" s="567">
        <f>2022!DQ139</f>
        <v>0</v>
      </c>
      <c r="G151" s="576">
        <f>2022!DR139</f>
        <v>1.1089547488162438e-002</v>
      </c>
      <c r="H151" s="576">
        <f>2022!DS139</f>
        <v>0</v>
      </c>
      <c r="I151" s="566">
        <f>2022!DT139</f>
        <v>0</v>
      </c>
      <c r="J151" s="531">
        <f t="shared" si="1459"/>
        <v>0</v>
      </c>
      <c r="K151" s="568">
        <f>2022!DX139</f>
        <v>0</v>
      </c>
      <c r="L151" s="563"/>
      <c r="M151" s="563"/>
      <c r="N151" s="563"/>
      <c r="O151" s="589"/>
    </row>
    <row r="152" ht="47.25">
      <c r="A152" s="561">
        <v>120</v>
      </c>
      <c r="B152" s="155" t="s">
        <v>443</v>
      </c>
      <c r="C152" s="566">
        <f>2022!B140</f>
        <v>16.07</v>
      </c>
      <c r="D152" s="577"/>
      <c r="E152" s="577"/>
      <c r="F152" s="567">
        <f>2022!DQ140</f>
        <v>0</v>
      </c>
      <c r="G152" s="578"/>
      <c r="H152" s="578"/>
      <c r="I152" s="566">
        <f>2022!DT140</f>
        <v>0</v>
      </c>
      <c r="J152" s="531">
        <f t="shared" si="1459"/>
        <v>0</v>
      </c>
      <c r="K152" s="568">
        <f>2022!DX140</f>
        <v>0</v>
      </c>
      <c r="L152" s="568"/>
      <c r="M152" s="568"/>
      <c r="N152" s="568"/>
      <c r="O152" s="568"/>
    </row>
    <row r="153" ht="15.75">
      <c r="A153" s="561"/>
      <c r="B153" s="122" t="s">
        <v>173</v>
      </c>
      <c r="C153" s="571"/>
      <c r="D153" s="570"/>
      <c r="E153" s="570"/>
      <c r="F153" s="570"/>
      <c r="G153" s="571"/>
      <c r="H153" s="571"/>
      <c r="I153" s="571"/>
      <c r="J153" s="531">
        <f t="shared" si="1459"/>
        <v>0</v>
      </c>
      <c r="K153" s="581"/>
      <c r="L153" s="568"/>
      <c r="M153" s="568"/>
      <c r="N153" s="568"/>
      <c r="O153" s="568"/>
    </row>
    <row r="154" ht="94.5">
      <c r="A154" s="561">
        <v>121</v>
      </c>
      <c r="B154" s="582" t="s">
        <v>328</v>
      </c>
      <c r="C154" s="566">
        <f>2022!B142</f>
        <v>22.076000000000001</v>
      </c>
      <c r="D154" s="567">
        <f>2022!DO142</f>
        <v>1.9269851446151733</v>
      </c>
      <c r="E154" s="567">
        <f>2022!DP142</f>
        <v>2</v>
      </c>
      <c r="F154" s="567">
        <f>2022!DQ142</f>
        <v>3</v>
      </c>
      <c r="G154" s="566">
        <f>2022!DR142</f>
        <v>8.7312422802936579e-002</v>
      </c>
      <c r="H154" s="566">
        <f>2022!DS142</f>
        <v>9.0620753405313059e-002</v>
      </c>
      <c r="I154" s="566">
        <f>2022!DT142</f>
        <v>0.13589418372893639</v>
      </c>
      <c r="J154" s="531">
        <f t="shared" si="1459"/>
        <v>0</v>
      </c>
      <c r="K154" s="568">
        <f>2022!DX142</f>
        <v>0</v>
      </c>
      <c r="L154" s="568"/>
      <c r="M154" s="568"/>
      <c r="N154" s="568"/>
      <c r="O154" s="568"/>
    </row>
    <row r="155" ht="66" customHeight="1">
      <c r="A155" s="561">
        <v>122</v>
      </c>
      <c r="B155" s="582" t="s">
        <v>329</v>
      </c>
      <c r="C155" s="566">
        <f>2022!B143</f>
        <v>51.795000000000002</v>
      </c>
      <c r="D155" s="567">
        <f>2022!DO143</f>
        <v>0</v>
      </c>
      <c r="E155" s="567">
        <f>2022!DP143</f>
        <v>0</v>
      </c>
      <c r="F155" s="567">
        <f>2022!DQ143</f>
        <v>4</v>
      </c>
      <c r="G155" s="566">
        <f>2022!DR143</f>
        <v>0</v>
      </c>
      <c r="H155" s="566">
        <f>2022!DS143</f>
        <v>0</v>
      </c>
      <c r="I155" s="566">
        <f>2022!DT143</f>
        <v>7.7227531615020759e-002</v>
      </c>
      <c r="J155" s="531">
        <f t="shared" si="1459"/>
        <v>0</v>
      </c>
      <c r="K155" s="568">
        <f>2022!DX143</f>
        <v>0</v>
      </c>
      <c r="L155" s="568"/>
      <c r="M155" s="568"/>
      <c r="N155" s="568"/>
      <c r="O155" s="568"/>
    </row>
    <row r="156" ht="31.5" customHeight="1">
      <c r="A156" s="561">
        <v>123</v>
      </c>
      <c r="B156" s="582" t="s">
        <v>174</v>
      </c>
      <c r="C156" s="566">
        <f>2022!B144</f>
        <v>10.686999999999999</v>
      </c>
      <c r="D156" s="567">
        <f>2022!DO144</f>
        <v>1.4628422260284424</v>
      </c>
      <c r="E156" s="567">
        <f>2022!DP144</f>
        <v>1</v>
      </c>
      <c r="F156" s="567">
        <f>2022!DQ144</f>
        <v>0</v>
      </c>
      <c r="G156" s="566">
        <f>2022!DR144</f>
        <v>0.13684212193168213</v>
      </c>
      <c r="H156" s="566">
        <f>2022!DS144</f>
        <v>9.3545373176164709e-002</v>
      </c>
      <c r="I156" s="566">
        <f>2022!DT144</f>
        <v>0</v>
      </c>
      <c r="J156" s="531">
        <f t="shared" si="1459"/>
        <v>0</v>
      </c>
      <c r="K156" s="568">
        <f>2022!DX144</f>
        <v>0</v>
      </c>
      <c r="L156" s="568"/>
      <c r="M156" s="568"/>
      <c r="N156" s="568"/>
      <c r="O156" s="568"/>
    </row>
    <row r="157" ht="31.5">
      <c r="A157" s="561">
        <v>124</v>
      </c>
      <c r="B157" s="582" t="s">
        <v>178</v>
      </c>
      <c r="C157" s="566">
        <f>2022!B145</f>
        <v>127.137</v>
      </c>
      <c r="D157" s="567">
        <f>2022!DO145</f>
        <v>14.416669845581055</v>
      </c>
      <c r="E157" s="567">
        <f>2022!DP145</f>
        <v>16</v>
      </c>
      <c r="F157" s="567">
        <f>2022!DQ145</f>
        <v>18</v>
      </c>
      <c r="G157" s="566">
        <f>2022!DR145</f>
        <v>0.11339476098950672</v>
      </c>
      <c r="H157" s="566">
        <f>2022!DS145</f>
        <v>0.12584849311703045</v>
      </c>
      <c r="I157" s="566">
        <f>2022!DT145</f>
        <v>0.14157955591212629</v>
      </c>
      <c r="J157" s="531">
        <f t="shared" si="1459"/>
        <v>5.5555555555555554</v>
      </c>
      <c r="K157" s="568">
        <f>2022!DX145</f>
        <v>1</v>
      </c>
      <c r="L157" s="568"/>
      <c r="M157" s="568"/>
      <c r="N157" s="568"/>
      <c r="O157" s="568"/>
    </row>
    <row r="158" ht="31.5">
      <c r="A158" s="562">
        <v>125</v>
      </c>
      <c r="B158" s="147" t="s">
        <v>177</v>
      </c>
      <c r="C158" s="566">
        <f>2022!B146</f>
        <v>119.479</v>
      </c>
      <c r="D158" s="567">
        <f>2022!DO146</f>
        <v>8.9838581085205078</v>
      </c>
      <c r="E158" s="567">
        <f>2022!DP146</f>
        <v>11</v>
      </c>
      <c r="F158" s="567">
        <f>2022!DQ146</f>
        <v>20</v>
      </c>
      <c r="G158" s="566">
        <f>2022!DR146</f>
        <v>7.7127905546415451e-002</v>
      </c>
      <c r="H158" s="566">
        <f>2022!DS146</f>
        <v>9.4436816650734973e-002</v>
      </c>
      <c r="I158" s="566">
        <f>2022!DT146</f>
        <v>0.1673934331556173</v>
      </c>
      <c r="J158" s="531">
        <f t="shared" si="1459"/>
        <v>10</v>
      </c>
      <c r="K158" s="568">
        <f>2022!DX146</f>
        <v>2</v>
      </c>
      <c r="L158" s="563"/>
      <c r="M158" s="563"/>
      <c r="N158" s="563"/>
      <c r="O158" s="589"/>
    </row>
    <row r="159" ht="55.5" customHeight="1">
      <c r="A159" s="561">
        <v>126</v>
      </c>
      <c r="B159" s="582" t="s">
        <v>330</v>
      </c>
      <c r="C159" s="566">
        <f>2022!B147</f>
        <v>19.553999999999998</v>
      </c>
      <c r="D159" s="567">
        <f>2022!DO147</f>
        <v>1.7602224349975586</v>
      </c>
      <c r="E159" s="567">
        <f>2022!DP147</f>
        <v>1</v>
      </c>
      <c r="F159" s="567">
        <f>2022!DQ147</f>
        <v>4</v>
      </c>
      <c r="G159" s="566">
        <f>2022!DR147</f>
        <v>9.0018531148482503e-002</v>
      </c>
      <c r="H159" s="566">
        <f>2022!DS147</f>
        <v>5.1140429390452213e-002</v>
      </c>
      <c r="I159" s="566">
        <f>2022!DT147</f>
        <v>0.20456172650097168</v>
      </c>
      <c r="J159" s="531">
        <f t="shared" si="1459"/>
        <v>0</v>
      </c>
      <c r="K159" s="568">
        <f>2022!DX147</f>
        <v>0</v>
      </c>
      <c r="L159" s="568"/>
      <c r="M159" s="568"/>
      <c r="N159" s="568"/>
      <c r="O159" s="568"/>
    </row>
    <row r="160" ht="32.25" customHeight="1">
      <c r="A160" s="561"/>
      <c r="B160" s="122" t="s">
        <v>180</v>
      </c>
      <c r="C160" s="571"/>
      <c r="D160" s="570"/>
      <c r="E160" s="570"/>
      <c r="F160" s="570"/>
      <c r="G160" s="571"/>
      <c r="H160" s="571"/>
      <c r="I160" s="571"/>
      <c r="J160" s="531">
        <f t="shared" si="1459"/>
        <v>0</v>
      </c>
      <c r="K160" s="581"/>
      <c r="L160" s="568"/>
      <c r="M160" s="568"/>
      <c r="N160" s="568"/>
      <c r="O160" s="568"/>
    </row>
    <row r="161" ht="31.5">
      <c r="A161" s="561">
        <v>127</v>
      </c>
      <c r="B161" s="582" t="s">
        <v>185</v>
      </c>
      <c r="C161" s="566">
        <f>2022!B149</f>
        <v>1372</v>
      </c>
      <c r="D161" s="567">
        <f>2022!DO149</f>
        <v>103.50395965576172</v>
      </c>
      <c r="E161" s="567">
        <f>2022!DP149</f>
        <v>80</v>
      </c>
      <c r="F161" s="567">
        <f>2022!DQ149</f>
        <v>82</v>
      </c>
      <c r="G161" s="566">
        <f>2022!DR149</f>
        <v>7.5424259237844474e-002</v>
      </c>
      <c r="H161" s="566">
        <f>2022!DS149</f>
        <v>5.8296714049351529e-002</v>
      </c>
      <c r="I161" s="566">
        <f>2022!DT149</f>
        <v>5.9766763848396499e-002</v>
      </c>
      <c r="J161" s="531">
        <f t="shared" si="1459"/>
        <v>0</v>
      </c>
      <c r="K161" s="568">
        <f>2022!DX149</f>
        <v>0</v>
      </c>
      <c r="L161" s="568"/>
      <c r="M161" s="568"/>
      <c r="N161" s="568"/>
      <c r="O161" s="568"/>
    </row>
    <row r="162" ht="31.5">
      <c r="A162" s="561">
        <v>128</v>
      </c>
      <c r="B162" s="582" t="s">
        <v>331</v>
      </c>
      <c r="C162" s="566">
        <f>2022!B150</f>
        <v>187.15000000000001</v>
      </c>
      <c r="D162" s="567">
        <f>2022!DO150</f>
        <v>13.743196487426758</v>
      </c>
      <c r="E162" s="567">
        <f>2022!DP150</f>
        <v>8</v>
      </c>
      <c r="F162" s="567">
        <f>2022!DQ150</f>
        <v>0</v>
      </c>
      <c r="G162" s="566">
        <f>2022!DR150</f>
        <v>7.3434127361117291e-002</v>
      </c>
      <c r="H162" s="566">
        <f>2022!DS150</f>
        <v>4.2745774875198317e-002</v>
      </c>
      <c r="I162" s="566">
        <f>2022!DT150</f>
        <v>0</v>
      </c>
      <c r="J162" s="531">
        <f t="shared" si="1459"/>
        <v>0</v>
      </c>
      <c r="K162" s="568">
        <f>2022!DX150</f>
        <v>0</v>
      </c>
      <c r="L162" s="568"/>
      <c r="M162" s="568"/>
      <c r="N162" s="568"/>
      <c r="O162" s="568"/>
    </row>
    <row r="163" ht="50.25" customHeight="1">
      <c r="A163" s="561">
        <v>129</v>
      </c>
      <c r="B163" s="582" t="s">
        <v>332</v>
      </c>
      <c r="C163" s="566">
        <f>2022!B151</f>
        <v>363.30000000000001</v>
      </c>
      <c r="D163" s="567">
        <f>2022!DO151</f>
        <v>8.8827629089355469</v>
      </c>
      <c r="E163" s="567">
        <f>2022!DP151</f>
        <v>8</v>
      </c>
      <c r="F163" s="567">
        <f>2022!DQ151</f>
        <v>14</v>
      </c>
      <c r="G163" s="566">
        <f>2022!DR151</f>
        <v>2.4449878443764343e-002</v>
      </c>
      <c r="H163" s="566">
        <f>2022!DS151</f>
        <v>2.2020066228870459e-002</v>
      </c>
      <c r="I163" s="566">
        <f>2022!DT151</f>
        <v>3.8535645472061654e-002</v>
      </c>
      <c r="J163" s="531">
        <f t="shared" si="1459"/>
        <v>0</v>
      </c>
      <c r="K163" s="568">
        <f>2022!DX151</f>
        <v>0</v>
      </c>
      <c r="L163" s="568"/>
      <c r="M163" s="568"/>
      <c r="N163" s="568"/>
      <c r="O163" s="568"/>
    </row>
    <row r="164" ht="50.25" customHeight="1">
      <c r="A164" s="561">
        <v>130</v>
      </c>
      <c r="B164" s="582" t="s">
        <v>333</v>
      </c>
      <c r="C164" s="566">
        <f>2022!B152</f>
        <v>394</v>
      </c>
      <c r="D164" s="567">
        <f>2022!DO152</f>
        <v>20.221437454223633</v>
      </c>
      <c r="E164" s="567">
        <f>2022!DP152</f>
        <v>21</v>
      </c>
      <c r="F164" s="567">
        <f>2022!DQ152</f>
        <v>23</v>
      </c>
      <c r="G164" s="566">
        <f>2022!DR152</f>
        <v>5.1282056119133702e-002</v>
      </c>
      <c r="H164" s="566">
        <f>2022!DS152</f>
        <v>5.32565096294315e-002</v>
      </c>
      <c r="I164" s="566">
        <f>2022!DT152</f>
        <v>5.8375634517766499e-002</v>
      </c>
      <c r="J164" s="531">
        <f t="shared" si="1459"/>
        <v>8.695652173913043</v>
      </c>
      <c r="K164" s="568">
        <f>2022!DX152</f>
        <v>2</v>
      </c>
      <c r="L164" s="568"/>
      <c r="M164" s="568"/>
      <c r="N164" s="568"/>
      <c r="O164" s="568"/>
    </row>
    <row r="165" ht="31.5">
      <c r="A165" s="561">
        <v>131</v>
      </c>
      <c r="B165" s="582" t="s">
        <v>182</v>
      </c>
      <c r="C165" s="566">
        <f>2022!B153</f>
        <v>193</v>
      </c>
      <c r="D165" s="567">
        <f>2022!DO153</f>
        <v>9.2223720550537109</v>
      </c>
      <c r="E165" s="567">
        <f>2022!DP153</f>
        <v>7</v>
      </c>
      <c r="F165" s="567">
        <f>2022!DQ153</f>
        <v>10</v>
      </c>
      <c r="G165" s="566">
        <f>2022!DR153</f>
        <v>4.7556141512080999e-002</v>
      </c>
      <c r="H165" s="566">
        <f>2022!DS153</f>
        <v>3.6096243851075925e-002</v>
      </c>
      <c r="I165" s="566">
        <f>2022!DT153</f>
        <v>5.181347150259067e-002</v>
      </c>
      <c r="J165" s="531">
        <f t="shared" si="1459"/>
        <v>0</v>
      </c>
      <c r="K165" s="568">
        <f>2022!DX153</f>
        <v>0</v>
      </c>
      <c r="L165" s="568"/>
      <c r="M165" s="568"/>
      <c r="N165" s="568"/>
      <c r="O165" s="568"/>
    </row>
    <row r="166" ht="47.25">
      <c r="A166" s="562">
        <v>132</v>
      </c>
      <c r="B166" s="582" t="s">
        <v>334</v>
      </c>
      <c r="C166" s="566">
        <f>2022!B154</f>
        <v>264.69999999999999</v>
      </c>
      <c r="D166" s="567">
        <f>2022!DO154</f>
        <v>10.380236625671387</v>
      </c>
      <c r="E166" s="567">
        <f>2022!DP154</f>
        <v>11</v>
      </c>
      <c r="F166" s="567">
        <f>2022!DQ154</f>
        <v>1</v>
      </c>
      <c r="G166" s="566">
        <f>2022!DR154</f>
        <v>3.9215689170962e-002</v>
      </c>
      <c r="H166" s="566">
        <f>2022!DS154</f>
        <v>4.1557109550659603e-002</v>
      </c>
      <c r="I166" s="566">
        <f>2022!DT154</f>
        <v>3.7778617302606727e-003</v>
      </c>
      <c r="J166" s="531">
        <f t="shared" si="1459"/>
        <v>0</v>
      </c>
      <c r="K166" s="568">
        <f>2022!DX154</f>
        <v>0</v>
      </c>
      <c r="L166" s="563"/>
      <c r="M166" s="563"/>
      <c r="N166" s="563"/>
      <c r="O166" s="589"/>
    </row>
    <row r="167" ht="31.5">
      <c r="A167" s="561">
        <v>133</v>
      </c>
      <c r="B167" s="582" t="s">
        <v>335</v>
      </c>
      <c r="C167" s="566">
        <f>2022!B155</f>
        <v>93.555000000000007</v>
      </c>
      <c r="D167" s="567">
        <f>2022!DO155</f>
        <v>0</v>
      </c>
      <c r="E167" s="567">
        <f>2022!DP155</f>
        <v>0</v>
      </c>
      <c r="F167" s="567">
        <f>2022!DQ155</f>
        <v>1</v>
      </c>
      <c r="G167" s="566">
        <f>2022!DR155</f>
        <v>0</v>
      </c>
      <c r="H167" s="566">
        <f>2022!DS155</f>
        <v>0</v>
      </c>
      <c r="I167" s="566">
        <f>2022!DT155</f>
        <v>1.0688899577788466e-002</v>
      </c>
      <c r="J167" s="531">
        <f t="shared" si="1459"/>
        <v>0</v>
      </c>
      <c r="K167" s="568">
        <f>2022!DX155</f>
        <v>0</v>
      </c>
      <c r="L167" s="568"/>
      <c r="M167" s="568"/>
      <c r="N167" s="568"/>
      <c r="O167" s="568"/>
    </row>
    <row r="168" ht="15.75">
      <c r="A168" s="561"/>
      <c r="B168" s="122" t="s">
        <v>187</v>
      </c>
      <c r="C168" s="571"/>
      <c r="D168" s="570"/>
      <c r="E168" s="570"/>
      <c r="F168" s="570"/>
      <c r="G168" s="571"/>
      <c r="H168" s="571"/>
      <c r="I168" s="571"/>
      <c r="J168" s="531">
        <f t="shared" ref="J168:J231" si="1460">IF(K168&gt;0,K168/F168*100,0)</f>
        <v>0</v>
      </c>
      <c r="K168" s="581"/>
      <c r="L168" s="568"/>
      <c r="M168" s="568"/>
      <c r="N168" s="568"/>
      <c r="O168" s="568"/>
    </row>
    <row r="169" ht="78.75">
      <c r="A169" s="574">
        <v>134</v>
      </c>
      <c r="B169" s="64" t="s">
        <v>189</v>
      </c>
      <c r="C169" s="566">
        <f>2022!B157</f>
        <v>58.799999999999997</v>
      </c>
      <c r="D169" s="575">
        <f>2022!DO157</f>
        <v>22.293474197387695</v>
      </c>
      <c r="E169" s="575">
        <f>2022!DP157</f>
        <v>40</v>
      </c>
      <c r="F169" s="567">
        <f>2022!DQ157</f>
        <v>2</v>
      </c>
      <c r="G169" s="576">
        <f>2022!DR157</f>
        <v>7.6657291919169659e-002</v>
      </c>
      <c r="H169" s="576">
        <f>2022!DS157</f>
        <v>0.13754211881098768</v>
      </c>
      <c r="I169" s="566">
        <f>2022!DT157</f>
        <v>3.4013605442176874e-002</v>
      </c>
      <c r="J169" s="531">
        <f t="shared" si="1460"/>
        <v>0</v>
      </c>
      <c r="K169" s="568">
        <f>2022!DX157</f>
        <v>0</v>
      </c>
      <c r="L169" s="568"/>
      <c r="M169" s="568"/>
      <c r="N169" s="568"/>
      <c r="O169" s="568"/>
    </row>
    <row r="170" ht="78.75">
      <c r="A170" s="574">
        <v>135</v>
      </c>
      <c r="B170" s="64" t="s">
        <v>190</v>
      </c>
      <c r="C170" s="566">
        <f>2022!B158</f>
        <v>17.800000000000001</v>
      </c>
      <c r="D170" s="585"/>
      <c r="E170" s="585"/>
      <c r="F170" s="567">
        <f>2022!DQ158</f>
        <v>1</v>
      </c>
      <c r="G170" s="586"/>
      <c r="H170" s="586"/>
      <c r="I170" s="566">
        <f>2022!DT158</f>
        <v>5.6179775280898875e-002</v>
      </c>
      <c r="J170" s="531">
        <f t="shared" si="1460"/>
        <v>0</v>
      </c>
      <c r="K170" s="568">
        <f>2022!DX158</f>
        <v>0</v>
      </c>
      <c r="L170" s="568"/>
      <c r="M170" s="568"/>
      <c r="N170" s="568"/>
      <c r="O170" s="568"/>
    </row>
    <row r="171" ht="78.75">
      <c r="A171" s="574">
        <v>136</v>
      </c>
      <c r="B171" s="64" t="s">
        <v>191</v>
      </c>
      <c r="C171" s="566">
        <f>2022!B159</f>
        <v>30.800000000000001</v>
      </c>
      <c r="D171" s="585"/>
      <c r="E171" s="585"/>
      <c r="F171" s="567">
        <f>2022!DQ159</f>
        <v>1</v>
      </c>
      <c r="G171" s="586"/>
      <c r="H171" s="586"/>
      <c r="I171" s="566">
        <f>2022!DT159</f>
        <v>3.2467532467532464e-002</v>
      </c>
      <c r="J171" s="531">
        <f t="shared" si="1460"/>
        <v>0</v>
      </c>
      <c r="K171" s="568">
        <f>2022!DX159</f>
        <v>0</v>
      </c>
      <c r="L171" s="568"/>
      <c r="M171" s="568"/>
      <c r="N171" s="568"/>
      <c r="O171" s="568"/>
    </row>
    <row r="172" ht="78.75">
      <c r="A172" s="574">
        <v>137</v>
      </c>
      <c r="B172" s="64" t="s">
        <v>192</v>
      </c>
      <c r="C172" s="566">
        <f>2022!B160</f>
        <v>20.399999999999999</v>
      </c>
      <c r="D172" s="585"/>
      <c r="E172" s="585"/>
      <c r="F172" s="567">
        <f>2022!DQ160</f>
        <v>0</v>
      </c>
      <c r="G172" s="586"/>
      <c r="H172" s="586"/>
      <c r="I172" s="566">
        <f>2022!DT160</f>
        <v>0</v>
      </c>
      <c r="J172" s="531">
        <f t="shared" si="1460"/>
        <v>0</v>
      </c>
      <c r="K172" s="568">
        <f>2022!DX160</f>
        <v>0</v>
      </c>
      <c r="L172" s="568"/>
      <c r="M172" s="568"/>
      <c r="N172" s="568"/>
      <c r="O172" s="568"/>
    </row>
    <row r="173" ht="78.75">
      <c r="A173" s="574">
        <v>138</v>
      </c>
      <c r="B173" s="64" t="s">
        <v>193</v>
      </c>
      <c r="C173" s="566">
        <f>2022!B161</f>
        <v>20.800000000000001</v>
      </c>
      <c r="D173" s="585"/>
      <c r="E173" s="585"/>
      <c r="F173" s="567">
        <f>2022!DQ161</f>
        <v>0</v>
      </c>
      <c r="G173" s="586"/>
      <c r="H173" s="586"/>
      <c r="I173" s="566">
        <f>2022!DT161</f>
        <v>0</v>
      </c>
      <c r="J173" s="531">
        <f t="shared" si="1460"/>
        <v>0</v>
      </c>
      <c r="K173" s="568">
        <f>2022!DX161</f>
        <v>0</v>
      </c>
      <c r="L173" s="568"/>
      <c r="M173" s="568"/>
      <c r="N173" s="568"/>
      <c r="O173" s="568"/>
    </row>
    <row r="174" ht="78.75">
      <c r="A174" s="574">
        <v>139</v>
      </c>
      <c r="B174" s="64" t="s">
        <v>194</v>
      </c>
      <c r="C174" s="566">
        <f>2022!B162</f>
        <v>14.800000000000001</v>
      </c>
      <c r="D174" s="585"/>
      <c r="E174" s="585"/>
      <c r="F174" s="567">
        <f>2022!DQ162</f>
        <v>0</v>
      </c>
      <c r="G174" s="586"/>
      <c r="H174" s="586"/>
      <c r="I174" s="566">
        <f>2022!DT162</f>
        <v>0</v>
      </c>
      <c r="J174" s="531">
        <f t="shared" si="1460"/>
        <v>0</v>
      </c>
      <c r="K174" s="568">
        <f>2022!DX162</f>
        <v>0</v>
      </c>
      <c r="L174" s="568"/>
      <c r="M174" s="568"/>
      <c r="N174" s="568"/>
      <c r="O174" s="568"/>
    </row>
    <row r="175" ht="78.75">
      <c r="A175" s="574">
        <v>140</v>
      </c>
      <c r="B175" s="64" t="s">
        <v>195</v>
      </c>
      <c r="C175" s="566">
        <f>2022!B163</f>
        <v>8.5999999999999996</v>
      </c>
      <c r="D175" s="585"/>
      <c r="E175" s="585"/>
      <c r="F175" s="567">
        <f>2022!DQ163</f>
        <v>0</v>
      </c>
      <c r="G175" s="586"/>
      <c r="H175" s="586"/>
      <c r="I175" s="566">
        <f>2022!DT163</f>
        <v>0</v>
      </c>
      <c r="J175" s="531">
        <f t="shared" si="1460"/>
        <v>0</v>
      </c>
      <c r="K175" s="568">
        <f>2022!DX163</f>
        <v>0</v>
      </c>
      <c r="L175" s="568"/>
      <c r="M175" s="568"/>
      <c r="N175" s="568"/>
      <c r="O175" s="568"/>
    </row>
    <row r="176" ht="78.75">
      <c r="A176" s="574">
        <v>141</v>
      </c>
      <c r="B176" s="64" t="s">
        <v>196</v>
      </c>
      <c r="C176" s="566">
        <f>2022!B164</f>
        <v>8</v>
      </c>
      <c r="D176" s="585"/>
      <c r="E176" s="585"/>
      <c r="F176" s="567">
        <f>2022!DQ164</f>
        <v>0</v>
      </c>
      <c r="G176" s="586"/>
      <c r="H176" s="586"/>
      <c r="I176" s="566">
        <f>2022!DT164</f>
        <v>0</v>
      </c>
      <c r="J176" s="531">
        <f t="shared" si="1460"/>
        <v>0</v>
      </c>
      <c r="K176" s="568">
        <f>2022!DX164</f>
        <v>0</v>
      </c>
      <c r="L176" s="568"/>
      <c r="M176" s="568"/>
      <c r="N176" s="568"/>
      <c r="O176" s="568"/>
    </row>
    <row r="177" ht="78.75">
      <c r="A177" s="574">
        <v>142</v>
      </c>
      <c r="B177" s="64" t="s">
        <v>197</v>
      </c>
      <c r="C177" s="566">
        <f>2022!B165</f>
        <v>30.800000000000001</v>
      </c>
      <c r="D177" s="585"/>
      <c r="E177" s="585"/>
      <c r="F177" s="567">
        <f>2022!DQ165</f>
        <v>0</v>
      </c>
      <c r="G177" s="586"/>
      <c r="H177" s="586"/>
      <c r="I177" s="566">
        <f>2022!DT165</f>
        <v>0</v>
      </c>
      <c r="J177" s="531">
        <f t="shared" si="1460"/>
        <v>0</v>
      </c>
      <c r="K177" s="568">
        <f>2022!DX165</f>
        <v>0</v>
      </c>
      <c r="L177" s="568"/>
      <c r="M177" s="568"/>
      <c r="N177" s="568"/>
      <c r="O177" s="568"/>
    </row>
    <row r="178" ht="78.75">
      <c r="A178" s="574">
        <v>143</v>
      </c>
      <c r="B178" s="64" t="s">
        <v>198</v>
      </c>
      <c r="C178" s="566">
        <f>2022!B166</f>
        <v>37.25</v>
      </c>
      <c r="D178" s="585"/>
      <c r="E178" s="585"/>
      <c r="F178" s="567">
        <f>2022!DQ166</f>
        <v>2</v>
      </c>
      <c r="G178" s="586"/>
      <c r="H178" s="586"/>
      <c r="I178" s="566">
        <f>2022!DT166</f>
        <v>5.3691275167785234e-002</v>
      </c>
      <c r="J178" s="531">
        <f t="shared" si="1460"/>
        <v>0</v>
      </c>
      <c r="K178" s="568">
        <f>2022!DX166</f>
        <v>0</v>
      </c>
      <c r="L178" s="568"/>
      <c r="M178" s="568"/>
      <c r="N178" s="568"/>
      <c r="O178" s="568"/>
    </row>
    <row r="179" ht="78.75">
      <c r="A179" s="574">
        <v>144</v>
      </c>
      <c r="B179" s="64" t="s">
        <v>199</v>
      </c>
      <c r="C179" s="566">
        <f>2022!B167</f>
        <v>24.34</v>
      </c>
      <c r="D179" s="585"/>
      <c r="E179" s="585"/>
      <c r="F179" s="567">
        <f>2022!DQ167</f>
        <v>1</v>
      </c>
      <c r="G179" s="586"/>
      <c r="H179" s="586"/>
      <c r="I179" s="566">
        <f>2022!DT167</f>
        <v>4.1084634346754315e-002</v>
      </c>
      <c r="J179" s="531">
        <f t="shared" si="1460"/>
        <v>0</v>
      </c>
      <c r="K179" s="568">
        <f>2022!DX167</f>
        <v>0</v>
      </c>
      <c r="L179" s="568"/>
      <c r="M179" s="568"/>
      <c r="N179" s="568"/>
      <c r="O179" s="568"/>
    </row>
    <row r="180" ht="66" customHeight="1">
      <c r="A180" s="562">
        <v>145</v>
      </c>
      <c r="B180" s="64" t="s">
        <v>200</v>
      </c>
      <c r="C180" s="566">
        <f>2022!B168</f>
        <v>30.800000000000001</v>
      </c>
      <c r="D180" s="577"/>
      <c r="E180" s="577"/>
      <c r="F180" s="567">
        <f>2022!DQ168</f>
        <v>1</v>
      </c>
      <c r="G180" s="578"/>
      <c r="H180" s="578"/>
      <c r="I180" s="566">
        <f>2022!DT168</f>
        <v>3.2467532467532464e-002</v>
      </c>
      <c r="J180" s="531">
        <f t="shared" si="1460"/>
        <v>0</v>
      </c>
      <c r="K180" s="568">
        <f>2022!DX168</f>
        <v>0</v>
      </c>
      <c r="L180" s="579"/>
      <c r="M180" s="579"/>
      <c r="N180" s="579"/>
      <c r="O180" s="579"/>
    </row>
    <row r="181" ht="31.5">
      <c r="A181" s="561">
        <v>146</v>
      </c>
      <c r="B181" s="582" t="s">
        <v>337</v>
      </c>
      <c r="C181" s="566">
        <f>2022!B169</f>
        <v>1020.3</v>
      </c>
      <c r="D181" s="567">
        <f>2022!DO169</f>
        <v>187.7578125</v>
      </c>
      <c r="E181" s="567">
        <f>2022!DP169</f>
        <v>156</v>
      </c>
      <c r="F181" s="567">
        <f>2022!DQ169</f>
        <v>231</v>
      </c>
      <c r="G181" s="566">
        <f>2022!DR169</f>
        <v>0.16824176747311828</v>
      </c>
      <c r="H181" s="566">
        <f>2022!DS169</f>
        <v>0.15289066632625881</v>
      </c>
      <c r="I181" s="566">
        <f>2022!DT169</f>
        <v>0.22640399882387535</v>
      </c>
      <c r="J181" s="531">
        <f t="shared" si="1460"/>
        <v>9.9567099567099575</v>
      </c>
      <c r="K181" s="568">
        <f>2022!DX169</f>
        <v>23</v>
      </c>
      <c r="L181" s="568"/>
      <c r="M181" s="568"/>
      <c r="N181" s="568"/>
      <c r="O181" s="568"/>
    </row>
    <row r="182" ht="17.25" customHeight="1">
      <c r="A182" s="562"/>
      <c r="B182" s="122" t="s">
        <v>201</v>
      </c>
      <c r="C182" s="571"/>
      <c r="D182" s="570"/>
      <c r="E182" s="570"/>
      <c r="F182" s="570"/>
      <c r="G182" s="571"/>
      <c r="H182" s="571"/>
      <c r="I182" s="571"/>
      <c r="J182" s="584"/>
      <c r="K182" s="581"/>
      <c r="L182" s="563"/>
      <c r="M182" s="563"/>
      <c r="N182" s="563"/>
      <c r="O182" s="589"/>
    </row>
    <row r="183" ht="63">
      <c r="A183" s="561">
        <v>147</v>
      </c>
      <c r="B183" s="582" t="s">
        <v>202</v>
      </c>
      <c r="C183" s="566">
        <f>2022!B171</f>
        <v>538.20000000000005</v>
      </c>
      <c r="D183" s="567">
        <f>2022!DO171</f>
        <v>31.992301940917969</v>
      </c>
      <c r="E183" s="567">
        <f>2022!DP171</f>
        <v>31</v>
      </c>
      <c r="F183" s="567">
        <f>2022!DQ171</f>
        <v>47</v>
      </c>
      <c r="G183" s="566">
        <f>2022!DR171</f>
        <v>5.9443146070779683e-002</v>
      </c>
      <c r="H183" s="566">
        <f>2022!DS171</f>
        <v>5.7599404119067769e-002</v>
      </c>
      <c r="I183" s="566">
        <f>2022!DT171</f>
        <v>8.7328130806391666e-002</v>
      </c>
      <c r="J183" s="531">
        <f t="shared" si="1460"/>
        <v>6.3829787234042552</v>
      </c>
      <c r="K183" s="568">
        <f>2022!DX171</f>
        <v>3</v>
      </c>
      <c r="L183" s="568"/>
      <c r="M183" s="568"/>
      <c r="N183" s="568"/>
      <c r="O183" s="568"/>
    </row>
    <row r="184" ht="15.75">
      <c r="A184" s="561"/>
      <c r="B184" s="122" t="s">
        <v>203</v>
      </c>
      <c r="C184" s="571"/>
      <c r="D184" s="570"/>
      <c r="E184" s="570"/>
      <c r="F184" s="570"/>
      <c r="G184" s="571"/>
      <c r="H184" s="571"/>
      <c r="I184" s="571"/>
      <c r="J184" s="531">
        <f t="shared" si="1460"/>
        <v>0</v>
      </c>
      <c r="K184" s="581"/>
      <c r="L184" s="568"/>
      <c r="M184" s="568"/>
      <c r="N184" s="568"/>
      <c r="O184" s="568"/>
    </row>
    <row r="185" ht="46.5" customHeight="1">
      <c r="A185" s="561">
        <v>148</v>
      </c>
      <c r="B185" s="582" t="s">
        <v>204</v>
      </c>
      <c r="C185" s="587">
        <f>2022!B173</f>
        <v>133.66200000000001</v>
      </c>
      <c r="D185" s="567">
        <f>2022!DO173</f>
        <v>76.3519287109375</v>
      </c>
      <c r="E185" s="567">
        <f>2022!DP173</f>
        <v>1</v>
      </c>
      <c r="F185" s="567">
        <f>2022!DQ173</f>
        <v>10</v>
      </c>
      <c r="G185" s="566">
        <f>2022!DR173</f>
        <v>3.4405174833129611e-002</v>
      </c>
      <c r="H185" s="566">
        <f>2022!DS173</f>
        <v>7.4815227985753872e-003</v>
      </c>
      <c r="I185" s="566">
        <f>2022!DT173</f>
        <v>7.4815579596295131e-002</v>
      </c>
      <c r="J185" s="531">
        <f t="shared" si="1460"/>
        <v>10</v>
      </c>
      <c r="K185" s="568">
        <f>2022!DX173</f>
        <v>1</v>
      </c>
      <c r="L185" s="568"/>
      <c r="M185" s="568"/>
      <c r="N185" s="568"/>
      <c r="O185" s="568"/>
    </row>
    <row r="186" ht="53.25" customHeight="1">
      <c r="A186" s="561">
        <v>149</v>
      </c>
      <c r="B186" s="582" t="s">
        <v>205</v>
      </c>
      <c r="C186" s="587">
        <f>2022!B174</f>
        <v>868.12699999999995</v>
      </c>
      <c r="D186" s="567">
        <f>2022!DO174</f>
        <v>0</v>
      </c>
      <c r="E186" s="567">
        <f>2022!DP174</f>
        <v>73</v>
      </c>
      <c r="F186" s="567">
        <f>2022!DQ174</f>
        <v>36</v>
      </c>
      <c r="G186" s="566">
        <f>2022!DR174</f>
        <v>0</v>
      </c>
      <c r="H186" s="566">
        <f>2022!DS174</f>
        <v>8.4089077760840888e-002</v>
      </c>
      <c r="I186" s="566">
        <f>2022!DT174</f>
        <v>4.1468586969418068e-002</v>
      </c>
      <c r="J186" s="531">
        <f t="shared" si="1460"/>
        <v>8.3333333333333321</v>
      </c>
      <c r="K186" s="568">
        <f>2022!DX174</f>
        <v>3</v>
      </c>
      <c r="L186" s="568"/>
      <c r="M186" s="568"/>
      <c r="N186" s="568"/>
      <c r="O186" s="568"/>
    </row>
    <row r="187" ht="50.25" customHeight="1">
      <c r="A187" s="561">
        <v>150</v>
      </c>
      <c r="B187" s="582" t="s">
        <v>206</v>
      </c>
      <c r="C187" s="587">
        <f>2022!B175</f>
        <v>1249.8789999999999</v>
      </c>
      <c r="D187" s="567">
        <f>2022!DO175</f>
        <v>0</v>
      </c>
      <c r="E187" s="567">
        <f>2022!DP175</f>
        <v>43</v>
      </c>
      <c r="F187" s="567">
        <f>2022!DQ175</f>
        <v>42</v>
      </c>
      <c r="G187" s="566">
        <f>2022!DR175</f>
        <v>0</v>
      </c>
      <c r="H187" s="566">
        <f>2022!DS175</f>
        <v>3.4403319382768568e-002</v>
      </c>
      <c r="I187" s="566">
        <f>2022!DT175</f>
        <v>3.3603252794870545e-002</v>
      </c>
      <c r="J187" s="531">
        <f t="shared" si="1460"/>
        <v>9.5238095238095237</v>
      </c>
      <c r="K187" s="568">
        <f>2022!DX175</f>
        <v>4</v>
      </c>
      <c r="L187" s="568"/>
      <c r="M187" s="568"/>
      <c r="N187" s="568"/>
      <c r="O187" s="568"/>
    </row>
    <row r="188" ht="63">
      <c r="A188" s="561">
        <v>151</v>
      </c>
      <c r="B188" s="582" t="s">
        <v>209</v>
      </c>
      <c r="C188" s="566">
        <f>2022!B176</f>
        <v>387.89999999999998</v>
      </c>
      <c r="D188" s="567">
        <f>2022!DO176</f>
        <v>31.366844177246094</v>
      </c>
      <c r="E188" s="567">
        <f>2022!DP176</f>
        <v>35</v>
      </c>
      <c r="F188" s="567">
        <f>2022!DQ176</f>
        <v>36</v>
      </c>
      <c r="G188" s="566">
        <f>2022!DR176</f>
        <v>8.0873436219175837e-002</v>
      </c>
      <c r="H188" s="566">
        <f>2022!DS176</f>
        <v>9.0240843943249799e-002</v>
      </c>
      <c r="I188" s="566">
        <f>2022!DT176</f>
        <v>9.2807424593967527e-002</v>
      </c>
      <c r="J188" s="531">
        <f t="shared" si="1460"/>
        <v>8.3333333333333321</v>
      </c>
      <c r="K188" s="568">
        <f>2022!DX176</f>
        <v>3</v>
      </c>
      <c r="L188" s="568"/>
      <c r="M188" s="568"/>
      <c r="N188" s="568"/>
      <c r="O188" s="568"/>
    </row>
    <row r="189" ht="31.5">
      <c r="A189" s="561">
        <v>152</v>
      </c>
      <c r="B189" s="582" t="s">
        <v>210</v>
      </c>
      <c r="C189" s="566">
        <f>2022!B177</f>
        <v>1.93400001525878</v>
      </c>
      <c r="D189" s="567">
        <f>2022!DO177</f>
        <v>0</v>
      </c>
      <c r="E189" s="567">
        <f>2022!DP177</f>
        <v>0</v>
      </c>
      <c r="F189" s="567">
        <f>2022!DQ177</f>
        <v>0</v>
      </c>
      <c r="G189" s="566">
        <f>2022!DR177</f>
        <v>0</v>
      </c>
      <c r="H189" s="566">
        <f>2022!DS177</f>
        <v>0</v>
      </c>
      <c r="I189" s="566">
        <f>2022!DT177</f>
        <v>0</v>
      </c>
      <c r="J189" s="531">
        <f t="shared" si="1460"/>
        <v>0</v>
      </c>
      <c r="K189" s="568">
        <f>2022!DX177</f>
        <v>0</v>
      </c>
      <c r="L189" s="563"/>
      <c r="M189" s="563"/>
      <c r="N189" s="563"/>
      <c r="O189" s="563"/>
    </row>
    <row r="190" ht="47.25">
      <c r="A190" s="561">
        <v>153</v>
      </c>
      <c r="B190" s="582" t="s">
        <v>338</v>
      </c>
      <c r="C190" s="587">
        <f>2022!B178</f>
        <v>103.86014</v>
      </c>
      <c r="D190" s="567">
        <f>2022!DO178</f>
        <v>0</v>
      </c>
      <c r="E190" s="567">
        <f>2022!DP178</f>
        <v>0</v>
      </c>
      <c r="F190" s="567">
        <f>2022!DQ178</f>
        <v>0</v>
      </c>
      <c r="G190" s="566">
        <f>2022!DR178</f>
        <v>0</v>
      </c>
      <c r="H190" s="566">
        <f>2022!DS178</f>
        <v>0</v>
      </c>
      <c r="I190" s="566">
        <f>2022!DT178</f>
        <v>0</v>
      </c>
      <c r="J190" s="531">
        <f t="shared" si="1460"/>
        <v>0</v>
      </c>
      <c r="K190" s="568">
        <f>2022!DX178</f>
        <v>0</v>
      </c>
      <c r="L190" s="568"/>
      <c r="M190" s="568"/>
      <c r="N190" s="568"/>
      <c r="O190" s="568"/>
    </row>
    <row r="191" ht="47.25">
      <c r="A191" s="561">
        <v>154</v>
      </c>
      <c r="B191" s="582" t="s">
        <v>339</v>
      </c>
      <c r="C191" s="566">
        <f>2022!B179</f>
        <v>385.73099999999999</v>
      </c>
      <c r="D191" s="567">
        <f>2022!DO179</f>
        <v>0</v>
      </c>
      <c r="E191" s="567">
        <f>2022!DP179</f>
        <v>5</v>
      </c>
      <c r="F191" s="567">
        <f>2022!DQ179</f>
        <v>5</v>
      </c>
      <c r="G191" s="566">
        <f>2022!DR179</f>
        <v>0</v>
      </c>
      <c r="H191" s="566">
        <f>2022!DS179</f>
        <v>1.2672826208864944e-002</v>
      </c>
      <c r="I191" s="566">
        <f>2022!DT179</f>
        <v>1.296240125890841e-002</v>
      </c>
      <c r="J191" s="531">
        <f t="shared" si="1460"/>
        <v>0</v>
      </c>
      <c r="K191" s="568">
        <f>2022!DX179</f>
        <v>0</v>
      </c>
      <c r="L191" s="568"/>
      <c r="M191" s="568"/>
      <c r="N191" s="568"/>
      <c r="O191" s="568"/>
    </row>
    <row r="192" ht="31.5">
      <c r="A192" s="561">
        <v>155</v>
      </c>
      <c r="B192" s="152" t="s">
        <v>444</v>
      </c>
      <c r="C192" s="566">
        <f>2022!B180</f>
        <v>16.981999999999999</v>
      </c>
      <c r="D192" s="575">
        <f>2022!DO180</f>
        <v>0</v>
      </c>
      <c r="E192" s="575">
        <f>2022!DP180</f>
        <v>0</v>
      </c>
      <c r="F192" s="567">
        <f>2022!DQ180</f>
        <v>0</v>
      </c>
      <c r="G192" s="576">
        <f>2022!DR180</f>
        <v>0</v>
      </c>
      <c r="H192" s="576">
        <f>2022!DS180</f>
        <v>0</v>
      </c>
      <c r="I192" s="566">
        <f>2022!DT180</f>
        <v>0</v>
      </c>
      <c r="J192" s="531">
        <f t="shared" si="1460"/>
        <v>0</v>
      </c>
      <c r="K192" s="568">
        <f>2022!DX180</f>
        <v>0</v>
      </c>
      <c r="L192" s="568"/>
      <c r="M192" s="568"/>
      <c r="N192" s="568"/>
      <c r="O192" s="568"/>
    </row>
    <row r="193" ht="47.25">
      <c r="A193" s="561">
        <v>156</v>
      </c>
      <c r="B193" s="152" t="s">
        <v>445</v>
      </c>
      <c r="C193" s="566">
        <f>2022!B181</f>
        <v>114.56699999999999</v>
      </c>
      <c r="D193" s="585"/>
      <c r="E193" s="585"/>
      <c r="F193" s="567">
        <f>2022!DQ181</f>
        <v>0</v>
      </c>
      <c r="G193" s="586"/>
      <c r="H193" s="586"/>
      <c r="I193" s="566">
        <f>2022!DT181</f>
        <v>0</v>
      </c>
      <c r="J193" s="531">
        <f t="shared" si="1460"/>
        <v>0</v>
      </c>
      <c r="K193" s="568">
        <f>2022!DX181</f>
        <v>0</v>
      </c>
      <c r="L193" s="568"/>
      <c r="M193" s="568"/>
      <c r="N193" s="568"/>
      <c r="O193" s="568"/>
    </row>
    <row r="194" ht="47.25">
      <c r="A194" s="561">
        <v>157</v>
      </c>
      <c r="B194" s="152" t="s">
        <v>446</v>
      </c>
      <c r="C194" s="566">
        <f>2022!B182</f>
        <v>15.319000000000001</v>
      </c>
      <c r="D194" s="585"/>
      <c r="E194" s="585"/>
      <c r="F194" s="567">
        <f>2022!DQ182</f>
        <v>0</v>
      </c>
      <c r="G194" s="586"/>
      <c r="H194" s="586"/>
      <c r="I194" s="566">
        <f>2022!DT182</f>
        <v>0</v>
      </c>
      <c r="J194" s="531">
        <f t="shared" si="1460"/>
        <v>0</v>
      </c>
      <c r="K194" s="568">
        <f>2022!DX182</f>
        <v>0</v>
      </c>
      <c r="L194" s="568"/>
      <c r="M194" s="568"/>
      <c r="N194" s="568"/>
      <c r="O194" s="568"/>
    </row>
    <row r="195" ht="47.25">
      <c r="A195" s="561">
        <v>158</v>
      </c>
      <c r="B195" s="152" t="s">
        <v>447</v>
      </c>
      <c r="C195" s="566">
        <f>2022!B183</f>
        <v>8.5980000000000008</v>
      </c>
      <c r="D195" s="585"/>
      <c r="E195" s="585"/>
      <c r="F195" s="567">
        <f>2022!DQ183</f>
        <v>0</v>
      </c>
      <c r="G195" s="586"/>
      <c r="H195" s="586"/>
      <c r="I195" s="566">
        <f>2022!DT183</f>
        <v>0</v>
      </c>
      <c r="J195" s="531">
        <f t="shared" si="1460"/>
        <v>0</v>
      </c>
      <c r="K195" s="568">
        <f>2022!DX183</f>
        <v>0</v>
      </c>
      <c r="L195" s="568"/>
      <c r="M195" s="568"/>
      <c r="N195" s="568"/>
      <c r="O195" s="568"/>
    </row>
    <row r="196" ht="31.5">
      <c r="A196" s="561">
        <v>159</v>
      </c>
      <c r="B196" s="152" t="s">
        <v>448</v>
      </c>
      <c r="C196" s="566">
        <f>2022!B184</f>
        <v>13.641</v>
      </c>
      <c r="D196" s="577"/>
      <c r="E196" s="577"/>
      <c r="F196" s="567">
        <f>2022!DQ184</f>
        <v>0</v>
      </c>
      <c r="G196" s="578"/>
      <c r="H196" s="578"/>
      <c r="I196" s="566">
        <f>2022!DT184</f>
        <v>0</v>
      </c>
      <c r="J196" s="531">
        <f t="shared" si="1460"/>
        <v>0</v>
      </c>
      <c r="K196" s="568">
        <f>2022!DX184</f>
        <v>0</v>
      </c>
      <c r="L196" s="568"/>
      <c r="M196" s="568"/>
      <c r="N196" s="568"/>
      <c r="O196" s="568"/>
    </row>
    <row r="197" ht="47.25">
      <c r="A197" s="561">
        <v>160</v>
      </c>
      <c r="B197" s="582" t="s">
        <v>217</v>
      </c>
      <c r="C197" s="566">
        <f>2022!B185</f>
        <v>52</v>
      </c>
      <c r="D197" s="567">
        <f>2022!DO185</f>
        <v>0.99598568677902222</v>
      </c>
      <c r="E197" s="567">
        <f>2022!DP185</f>
        <v>0</v>
      </c>
      <c r="F197" s="567">
        <f>2022!DQ185</f>
        <v>0</v>
      </c>
      <c r="G197" s="566">
        <f>2022!DR185</f>
        <v>1.9161677527009396e-002</v>
      </c>
      <c r="H197" s="566">
        <f>2022!DS185</f>
        <v>0</v>
      </c>
      <c r="I197" s="566">
        <f>2022!DT185</f>
        <v>0</v>
      </c>
      <c r="J197" s="531">
        <f t="shared" si="1460"/>
        <v>0</v>
      </c>
      <c r="K197" s="568">
        <f>2022!DX185</f>
        <v>0</v>
      </c>
      <c r="L197" s="568"/>
      <c r="M197" s="568"/>
      <c r="N197" s="568"/>
      <c r="O197" s="568"/>
    </row>
    <row r="198" ht="51" customHeight="1">
      <c r="A198" s="561">
        <v>161</v>
      </c>
      <c r="B198" s="582" t="s">
        <v>222</v>
      </c>
      <c r="C198" s="566">
        <f>2022!B186</f>
        <v>52.700000000000003</v>
      </c>
      <c r="D198" s="567">
        <f>2022!DO186</f>
        <v>1.1894612312316895</v>
      </c>
      <c r="E198" s="567">
        <f>2022!DP186</f>
        <v>0</v>
      </c>
      <c r="F198" s="567">
        <f>2022!DQ186</f>
        <v>0</v>
      </c>
      <c r="G198" s="566">
        <f>2022!DR186</f>
        <v>2.2566996036646223e-002</v>
      </c>
      <c r="H198" s="566">
        <f>2022!DS186</f>
        <v>0</v>
      </c>
      <c r="I198" s="566">
        <f>2022!DT186</f>
        <v>0</v>
      </c>
      <c r="J198" s="531">
        <f t="shared" si="1460"/>
        <v>0</v>
      </c>
      <c r="K198" s="568">
        <f>2022!DX186</f>
        <v>0</v>
      </c>
      <c r="L198" s="568"/>
      <c r="M198" s="568"/>
      <c r="N198" s="568"/>
      <c r="O198" s="568"/>
    </row>
    <row r="199" ht="47.25">
      <c r="A199" s="562">
        <v>162</v>
      </c>
      <c r="B199" s="582" t="s">
        <v>221</v>
      </c>
      <c r="C199" s="566">
        <f>2022!B187</f>
        <v>34.100000000000001</v>
      </c>
      <c r="D199" s="567">
        <f>2022!DO187</f>
        <v>2.6918094158172607</v>
      </c>
      <c r="E199" s="567">
        <f>2022!DP187</f>
        <v>1</v>
      </c>
      <c r="F199" s="567">
        <f>2022!DQ187</f>
        <v>0</v>
      </c>
      <c r="G199" s="566">
        <f>2022!DR187</f>
        <v>7.8971118098269358e-002</v>
      </c>
      <c r="H199" s="566">
        <f>2022!DS187</f>
        <v>2.9337559202456735e-002</v>
      </c>
      <c r="I199" s="566">
        <f>2022!DT187</f>
        <v>0</v>
      </c>
      <c r="J199" s="531">
        <f t="shared" si="1460"/>
        <v>0</v>
      </c>
      <c r="K199" s="568">
        <f>2022!DX187</f>
        <v>0</v>
      </c>
      <c r="L199" s="563"/>
      <c r="M199" s="563"/>
      <c r="N199" s="563"/>
      <c r="O199" s="589"/>
    </row>
    <row r="200" ht="31.5">
      <c r="A200" s="561">
        <v>163</v>
      </c>
      <c r="B200" s="582" t="s">
        <v>218</v>
      </c>
      <c r="C200" s="566">
        <f>2022!B188</f>
        <v>18.399999999999999</v>
      </c>
      <c r="D200" s="567">
        <f>2022!DO188</f>
        <v>0.5231468677520752</v>
      </c>
      <c r="E200" s="567">
        <f>2022!DP188</f>
        <v>2</v>
      </c>
      <c r="F200" s="567">
        <f>2022!DQ188</f>
        <v>0</v>
      </c>
      <c r="G200" s="566">
        <f>2022!DR188</f>
        <v>2.8401024190295821e-002</v>
      </c>
      <c r="H200" s="566">
        <f>2022!DS188</f>
        <v>0.10857763255788187</v>
      </c>
      <c r="I200" s="566">
        <f>2022!DT188</f>
        <v>0</v>
      </c>
      <c r="J200" s="531">
        <f t="shared" si="1460"/>
        <v>0</v>
      </c>
      <c r="K200" s="568">
        <f>2022!DX188</f>
        <v>0</v>
      </c>
      <c r="L200" s="568"/>
      <c r="M200" s="568"/>
      <c r="N200" s="568"/>
      <c r="O200" s="568"/>
    </row>
    <row r="201" ht="47.25">
      <c r="A201" s="561">
        <v>164</v>
      </c>
      <c r="B201" s="582" t="s">
        <v>220</v>
      </c>
      <c r="C201" s="566">
        <f>2022!B189</f>
        <v>48.5</v>
      </c>
      <c r="D201" s="567">
        <f>2022!DO189</f>
        <v>0</v>
      </c>
      <c r="E201" s="567">
        <f>2022!DP189</f>
        <v>2</v>
      </c>
      <c r="F201" s="567">
        <f>2022!DQ189</f>
        <v>0</v>
      </c>
      <c r="G201" s="566">
        <f>2022!DR189</f>
        <v>0</v>
      </c>
      <c r="H201" s="566">
        <f>2022!DS189</f>
        <v>4.1249020283841926e-002</v>
      </c>
      <c r="I201" s="566">
        <f>2022!DT189</f>
        <v>0</v>
      </c>
      <c r="J201" s="531">
        <f t="shared" si="1460"/>
        <v>0</v>
      </c>
      <c r="K201" s="568">
        <f>2022!DX189</f>
        <v>0</v>
      </c>
      <c r="L201" s="568"/>
      <c r="M201" s="568"/>
      <c r="N201" s="568"/>
      <c r="O201" s="568"/>
    </row>
    <row r="202" ht="47.25">
      <c r="A202" s="562">
        <v>165</v>
      </c>
      <c r="B202" s="582" t="s">
        <v>219</v>
      </c>
      <c r="C202" s="566">
        <f>2022!B190</f>
        <v>45.700000000000003</v>
      </c>
      <c r="D202" s="567">
        <f>2022!DO190</f>
        <v>0</v>
      </c>
      <c r="E202" s="567">
        <f>2022!DP190</f>
        <v>1</v>
      </c>
      <c r="F202" s="567">
        <f>2022!DQ190</f>
        <v>1</v>
      </c>
      <c r="G202" s="566">
        <f>2022!DR190</f>
        <v>0</v>
      </c>
      <c r="H202" s="566">
        <f>2022!DS190</f>
        <v>2.190580430612038e-002</v>
      </c>
      <c r="I202" s="566">
        <f>2022!DT190</f>
        <v>2.1881838074398249e-002</v>
      </c>
      <c r="J202" s="531">
        <f t="shared" si="1460"/>
        <v>0</v>
      </c>
      <c r="K202" s="568">
        <f>2022!DX190</f>
        <v>0</v>
      </c>
      <c r="L202" s="563"/>
      <c r="M202" s="563"/>
      <c r="N202" s="563"/>
      <c r="O202" s="589"/>
    </row>
    <row r="203" ht="51.75" customHeight="1">
      <c r="A203" s="561">
        <v>166</v>
      </c>
      <c r="B203" s="582" t="s">
        <v>208</v>
      </c>
      <c r="C203" s="566">
        <f>2022!B191</f>
        <v>85.331000000000003</v>
      </c>
      <c r="D203" s="567">
        <f>2022!DO191</f>
        <v>13.680253028869629</v>
      </c>
      <c r="E203" s="567">
        <f>2022!DP191</f>
        <v>11</v>
      </c>
      <c r="F203" s="567">
        <f>2022!DQ191</f>
        <v>11</v>
      </c>
      <c r="G203" s="566">
        <f>2022!DR191</f>
        <v>0.16031984651980574</v>
      </c>
      <c r="H203" s="566">
        <f>2022!DS191</f>
        <v>0.12890977294033129</v>
      </c>
      <c r="I203" s="566">
        <f>2022!DT191</f>
        <v>0.12890977487665678</v>
      </c>
      <c r="J203" s="531">
        <f t="shared" si="1460"/>
        <v>9.0909090909090917</v>
      </c>
      <c r="K203" s="568">
        <f>2022!DX191</f>
        <v>1</v>
      </c>
      <c r="L203" s="568"/>
      <c r="M203" s="568"/>
      <c r="N203" s="568"/>
      <c r="O203" s="568"/>
    </row>
    <row r="204" ht="15.75">
      <c r="A204" s="561"/>
      <c r="B204" s="122" t="s">
        <v>223</v>
      </c>
      <c r="C204" s="571"/>
      <c r="D204" s="570"/>
      <c r="E204" s="570"/>
      <c r="F204" s="570"/>
      <c r="G204" s="571"/>
      <c r="H204" s="571"/>
      <c r="I204" s="571"/>
      <c r="J204" s="531">
        <f t="shared" si="1460"/>
        <v>0</v>
      </c>
      <c r="K204" s="581"/>
      <c r="L204" s="568"/>
      <c r="M204" s="568"/>
      <c r="N204" s="568"/>
      <c r="O204" s="568"/>
    </row>
    <row r="205" ht="63">
      <c r="A205" s="561">
        <v>167</v>
      </c>
      <c r="B205" s="582" t="s">
        <v>224</v>
      </c>
      <c r="C205" s="587">
        <f>2022!B193</f>
        <v>3221.3000000000002</v>
      </c>
      <c r="D205" s="567">
        <f>2022!DO193</f>
        <v>0</v>
      </c>
      <c r="E205" s="567">
        <f>2022!DP193</f>
        <v>0</v>
      </c>
      <c r="F205" s="567">
        <f>2022!DQ193</f>
        <v>0</v>
      </c>
      <c r="G205" s="566">
        <f>2022!DR193</f>
        <v>0</v>
      </c>
      <c r="H205" s="566">
        <f>2022!DS193</f>
        <v>0</v>
      </c>
      <c r="I205" s="566">
        <f>2022!DT193</f>
        <v>0</v>
      </c>
      <c r="J205" s="531">
        <f t="shared" si="1460"/>
        <v>0</v>
      </c>
      <c r="K205" s="568">
        <f>2022!DX193</f>
        <v>0</v>
      </c>
      <c r="L205" s="568"/>
      <c r="M205" s="568"/>
      <c r="N205" s="568"/>
      <c r="O205" s="568"/>
    </row>
    <row r="206" ht="17.25" customHeight="1">
      <c r="A206" s="562">
        <v>168</v>
      </c>
      <c r="B206" s="580" t="s">
        <v>293</v>
      </c>
      <c r="C206" s="566">
        <f>2022!B194</f>
        <v>0</v>
      </c>
      <c r="D206" s="567">
        <f>2022!DO194</f>
        <v>0</v>
      </c>
      <c r="E206" s="567">
        <f>2022!DP194</f>
        <v>0</v>
      </c>
      <c r="F206" s="567">
        <f>2022!DQ194</f>
        <v>0</v>
      </c>
      <c r="G206" s="566">
        <f>2022!DR194</f>
        <v>0</v>
      </c>
      <c r="H206" s="566">
        <f>2022!DS194</f>
        <v>0</v>
      </c>
      <c r="I206" s="566">
        <f>2022!DT194</f>
        <v>0</v>
      </c>
      <c r="J206" s="584"/>
      <c r="K206" s="568">
        <f>2022!DX194</f>
        <v>0</v>
      </c>
      <c r="L206" s="563"/>
      <c r="M206" s="563"/>
      <c r="N206" s="563"/>
      <c r="O206" s="589"/>
    </row>
    <row r="207" ht="15.75">
      <c r="A207" s="561"/>
      <c r="B207" s="122" t="s">
        <v>225</v>
      </c>
      <c r="C207" s="571"/>
      <c r="D207" s="570"/>
      <c r="E207" s="570"/>
      <c r="F207" s="570"/>
      <c r="G207" s="571"/>
      <c r="H207" s="571"/>
      <c r="I207" s="571"/>
      <c r="J207" s="531">
        <f t="shared" si="1460"/>
        <v>0</v>
      </c>
      <c r="K207" s="581"/>
      <c r="L207" s="568"/>
      <c r="M207" s="568"/>
      <c r="N207" s="568"/>
      <c r="O207" s="568"/>
    </row>
    <row r="208" ht="51.75" customHeight="1">
      <c r="A208" s="561">
        <v>169</v>
      </c>
      <c r="B208" s="582" t="s">
        <v>341</v>
      </c>
      <c r="C208" s="566">
        <f>2022!B196</f>
        <v>307.60000000000002</v>
      </c>
      <c r="D208" s="567">
        <f>2022!DO196</f>
        <v>7.6695246696472168</v>
      </c>
      <c r="E208" s="567">
        <f>2022!DP196</f>
        <v>12</v>
      </c>
      <c r="F208" s="567">
        <f>2022!DQ196</f>
        <v>15</v>
      </c>
      <c r="G208" s="566">
        <f>2022!DR196</f>
        <v>2.4201719209096837e-002</v>
      </c>
      <c r="H208" s="566">
        <f>2022!DS196</f>
        <v>3.7860498981457297e-002</v>
      </c>
      <c r="I208" s="566">
        <f>2022!DT196</f>
        <v>4.8764629388816642e-002</v>
      </c>
      <c r="J208" s="531">
        <f t="shared" si="1460"/>
        <v>0</v>
      </c>
      <c r="K208" s="568">
        <f>2022!DX196</f>
        <v>0</v>
      </c>
      <c r="L208" s="568"/>
      <c r="M208" s="568"/>
      <c r="N208" s="568"/>
      <c r="O208" s="568"/>
    </row>
    <row r="209" ht="48" customHeight="1">
      <c r="A209" s="561">
        <v>170</v>
      </c>
      <c r="B209" s="582" t="s">
        <v>342</v>
      </c>
      <c r="C209" s="587">
        <f>2022!B197</f>
        <v>986.79999999999995</v>
      </c>
      <c r="D209" s="567">
        <f>2022!DO197</f>
        <v>143.28305053710938</v>
      </c>
      <c r="E209" s="567">
        <f>2022!DP197</f>
        <v>161</v>
      </c>
      <c r="F209" s="567">
        <f>2022!DQ197</f>
        <v>177</v>
      </c>
      <c r="G209" s="566">
        <f>2022!DR197</f>
        <v>0.14519056424100149</v>
      </c>
      <c r="H209" s="566">
        <f>2022!DS197</f>
        <v>0.16314337777689267</v>
      </c>
      <c r="I209" s="566">
        <f>2022!DT197</f>
        <v>0.17936765301986218</v>
      </c>
      <c r="J209" s="531">
        <f t="shared" si="1460"/>
        <v>9.6045197740112993</v>
      </c>
      <c r="K209" s="568">
        <f>2022!DX197</f>
        <v>17</v>
      </c>
      <c r="L209" s="568"/>
      <c r="M209" s="568"/>
      <c r="N209" s="568"/>
      <c r="O209" s="568"/>
    </row>
    <row r="210" ht="47.25">
      <c r="A210" s="561">
        <v>171</v>
      </c>
      <c r="B210" s="582" t="s">
        <v>343</v>
      </c>
      <c r="C210" s="587">
        <f>2022!B198</f>
        <v>600.10000000000002</v>
      </c>
      <c r="D210" s="567">
        <f>2022!DO198</f>
        <v>58.910926818847656</v>
      </c>
      <c r="E210" s="567">
        <f>2022!DP198</f>
        <v>83</v>
      </c>
      <c r="F210" s="567">
        <f>2022!DQ198</f>
        <v>72</v>
      </c>
      <c r="G210" s="566">
        <f>2022!DR198</f>
        <v>9.8159515363665392e-002</v>
      </c>
      <c r="H210" s="566">
        <f>2022!DS198</f>
        <v>0.13829759970059818</v>
      </c>
      <c r="I210" s="566">
        <f>2022!DT198</f>
        <v>0.11998000333277786</v>
      </c>
      <c r="J210" s="531">
        <f t="shared" si="1460"/>
        <v>9.7222222222222232</v>
      </c>
      <c r="K210" s="568">
        <f>2022!DX198</f>
        <v>7</v>
      </c>
      <c r="L210" s="568"/>
      <c r="M210" s="568"/>
      <c r="N210" s="568"/>
      <c r="O210" s="568"/>
    </row>
    <row r="211" ht="15.75">
      <c r="A211" s="561"/>
      <c r="B211" s="122" t="s">
        <v>229</v>
      </c>
      <c r="C211" s="571"/>
      <c r="D211" s="570"/>
      <c r="E211" s="570"/>
      <c r="F211" s="570"/>
      <c r="G211" s="571"/>
      <c r="H211" s="571"/>
      <c r="I211" s="571"/>
      <c r="J211" s="531">
        <f t="shared" si="1460"/>
        <v>0</v>
      </c>
      <c r="K211" s="581"/>
      <c r="L211" s="568"/>
      <c r="M211" s="568"/>
      <c r="N211" s="568"/>
      <c r="O211" s="568"/>
    </row>
    <row r="212" ht="31.5">
      <c r="A212" s="561">
        <v>172</v>
      </c>
      <c r="B212" s="582" t="s">
        <v>344</v>
      </c>
      <c r="C212" s="566">
        <f>2022!B200</f>
        <v>74.5</v>
      </c>
      <c r="D212" s="567">
        <f>2022!DO200</f>
        <v>1.4934980869293213</v>
      </c>
      <c r="E212" s="567">
        <f>2022!DP200</f>
        <v>2</v>
      </c>
      <c r="F212" s="567">
        <f>2022!DQ200</f>
        <v>5</v>
      </c>
      <c r="G212" s="566">
        <f>2022!DR200</f>
        <v>2.0046954186970757e-002</v>
      </c>
      <c r="H212" s="566">
        <f>2022!DS200</f>
        <v>2.6845637583892617e-002</v>
      </c>
      <c r="I212" s="566">
        <f>2022!DT200</f>
        <v>6.7114093959731544e-002</v>
      </c>
      <c r="J212" s="531">
        <f t="shared" si="1460"/>
        <v>0</v>
      </c>
      <c r="K212" s="568">
        <f>2022!DX200</f>
        <v>0</v>
      </c>
      <c r="L212" s="568"/>
      <c r="M212" s="568"/>
      <c r="N212" s="568"/>
      <c r="O212" s="568"/>
    </row>
    <row r="213" ht="30" customHeight="1">
      <c r="A213" s="561">
        <v>173</v>
      </c>
      <c r="B213" s="582" t="s">
        <v>231</v>
      </c>
      <c r="C213" s="566">
        <f>2022!B201</f>
        <v>85.900000000000006</v>
      </c>
      <c r="D213" s="567">
        <f>2022!DO201</f>
        <v>1.181347131729126</v>
      </c>
      <c r="E213" s="567">
        <f>2022!DP201</f>
        <v>3</v>
      </c>
      <c r="F213" s="567">
        <f>2022!DQ201</f>
        <v>3</v>
      </c>
      <c r="G213" s="566">
        <f>2022!DR201</f>
        <v>1.3199409293062861e-002</v>
      </c>
      <c r="H213" s="566">
        <f>2022!DS201</f>
        <v>3.3519553072625698e-002</v>
      </c>
      <c r="I213" s="566">
        <f>2022!DT201</f>
        <v>3.4924330616996506e-002</v>
      </c>
      <c r="J213" s="531">
        <f t="shared" si="1460"/>
        <v>0</v>
      </c>
      <c r="K213" s="568">
        <f>2022!DX201</f>
        <v>0</v>
      </c>
      <c r="L213" s="568"/>
      <c r="M213" s="568"/>
      <c r="N213" s="568"/>
      <c r="O213" s="568"/>
    </row>
    <row r="214" ht="66.75" customHeight="1">
      <c r="A214" s="574">
        <v>174</v>
      </c>
      <c r="B214" s="152" t="s">
        <v>449</v>
      </c>
      <c r="C214" s="566">
        <f>2022!B202</f>
        <v>145.69999999999999</v>
      </c>
      <c r="D214" s="575">
        <f>2022!DO202</f>
        <v>4.8559861183166504</v>
      </c>
      <c r="E214" s="575">
        <f>2022!DP202</f>
        <v>6</v>
      </c>
      <c r="F214" s="567">
        <f>2022!DQ202</f>
        <v>14</v>
      </c>
      <c r="G214" s="576">
        <f>2022!DR202</f>
        <v>2.1854121744116578e-002</v>
      </c>
      <c r="H214" s="576">
        <f>2022!DS202</f>
        <v>2.7002698786576112e-002</v>
      </c>
      <c r="I214" s="566">
        <f>2022!DT202</f>
        <v>9.6087851750171593e-002</v>
      </c>
      <c r="J214" s="584">
        <f t="shared" si="1460"/>
        <v>0</v>
      </c>
      <c r="K214" s="568">
        <f>2022!DX202</f>
        <v>0</v>
      </c>
      <c r="L214" s="581"/>
      <c r="M214" s="581"/>
      <c r="N214" s="581"/>
      <c r="O214" s="610"/>
    </row>
    <row r="215" ht="65.25" customHeight="1">
      <c r="A215" s="562">
        <v>175</v>
      </c>
      <c r="B215" s="152" t="s">
        <v>450</v>
      </c>
      <c r="C215" s="566">
        <f>2022!B203</f>
        <v>76.5</v>
      </c>
      <c r="D215" s="577"/>
      <c r="E215" s="577"/>
      <c r="F215" s="567">
        <f>2022!DQ203</f>
        <v>6</v>
      </c>
      <c r="G215" s="578"/>
      <c r="H215" s="578"/>
      <c r="I215" s="566">
        <f>2022!DT203</f>
        <v>7.8431372549019607e-002</v>
      </c>
      <c r="J215" s="584">
        <f t="shared" si="1460"/>
        <v>0</v>
      </c>
      <c r="K215" s="568">
        <f>2022!DX203</f>
        <v>0</v>
      </c>
      <c r="L215" s="563"/>
      <c r="M215" s="563"/>
      <c r="N215" s="563"/>
      <c r="O215" s="589"/>
    </row>
    <row r="216" ht="31.5">
      <c r="A216" s="561">
        <v>176</v>
      </c>
      <c r="B216" s="582" t="s">
        <v>346</v>
      </c>
      <c r="C216" s="566">
        <f>2022!B204</f>
        <v>161</v>
      </c>
      <c r="D216" s="567">
        <f>2022!DO204</f>
        <v>2.4037506580352783</v>
      </c>
      <c r="E216" s="567">
        <f>2022!DP204</f>
        <v>0</v>
      </c>
      <c r="F216" s="567">
        <f>2022!DQ204</f>
        <v>0</v>
      </c>
      <c r="G216" s="566">
        <f>2022!DR204</f>
        <v>1.3667614741331015e-002</v>
      </c>
      <c r="H216" s="566">
        <f>2022!DS204</f>
        <v>0</v>
      </c>
      <c r="I216" s="566">
        <f>2022!DT204</f>
        <v>0</v>
      </c>
      <c r="J216" s="531">
        <f t="shared" si="1460"/>
        <v>0</v>
      </c>
      <c r="K216" s="568">
        <f>2022!DX204</f>
        <v>0</v>
      </c>
      <c r="L216" s="568"/>
      <c r="M216" s="568"/>
      <c r="N216" s="568"/>
      <c r="O216" s="568"/>
    </row>
    <row r="217" ht="47.25">
      <c r="A217" s="561">
        <v>177</v>
      </c>
      <c r="B217" s="582" t="s">
        <v>347</v>
      </c>
      <c r="C217" s="566">
        <f>2022!B205</f>
        <v>121.011</v>
      </c>
      <c r="D217" s="567">
        <f>2022!DO205</f>
        <v>10</v>
      </c>
      <c r="E217" s="567">
        <f>2022!DP205</f>
        <v>6</v>
      </c>
      <c r="F217" s="567">
        <f>2022!DQ205</f>
        <v>21</v>
      </c>
      <c r="G217" s="566">
        <f>2022!DR205</f>
        <v>8.2368258358016616e-002</v>
      </c>
      <c r="H217" s="566">
        <f>2022!DS205</f>
        <v>4.7675044984521395e-002</v>
      </c>
      <c r="I217" s="566">
        <f>2022!DT205</f>
        <v>0.17353794283164342</v>
      </c>
      <c r="J217" s="531">
        <f t="shared" si="1460"/>
        <v>9.5238095238095237</v>
      </c>
      <c r="K217" s="568">
        <f>2022!DX205</f>
        <v>2</v>
      </c>
      <c r="L217" s="568"/>
      <c r="M217" s="568"/>
      <c r="N217" s="568"/>
      <c r="O217" s="568"/>
    </row>
    <row r="218" ht="31.5">
      <c r="A218" s="561">
        <v>178</v>
      </c>
      <c r="B218" s="582" t="s">
        <v>234</v>
      </c>
      <c r="C218" s="566">
        <f>2022!B206</f>
        <v>23.507999999999999</v>
      </c>
      <c r="D218" s="567">
        <f>2022!DO206</f>
        <v>1.813846230506897</v>
      </c>
      <c r="E218" s="567">
        <f>2022!DP206</f>
        <v>1</v>
      </c>
      <c r="F218" s="567">
        <f>2022!DQ206</f>
        <v>4</v>
      </c>
      <c r="G218" s="566">
        <f>2022!DR206</f>
        <v>7.6923080423056081e-002</v>
      </c>
      <c r="H218" s="566">
        <f>2022!DS206</f>
        <v>4.2408821171990511e-002</v>
      </c>
      <c r="I218" s="566">
        <f>2022!DT206</f>
        <v>0.17015484090522376</v>
      </c>
      <c r="J218" s="531">
        <f t="shared" si="1460"/>
        <v>0</v>
      </c>
      <c r="K218" s="568">
        <f>2022!DX206</f>
        <v>0</v>
      </c>
      <c r="L218" s="568"/>
      <c r="M218" s="568"/>
      <c r="N218" s="568"/>
      <c r="O218" s="568"/>
    </row>
    <row r="219" ht="31.5">
      <c r="A219" s="562">
        <v>179</v>
      </c>
      <c r="B219" s="582" t="s">
        <v>337</v>
      </c>
      <c r="C219" s="566">
        <f>2022!B207</f>
        <v>182.59999999999999</v>
      </c>
      <c r="D219" s="567">
        <f>2022!DO207</f>
        <v>31.79045295715332</v>
      </c>
      <c r="E219" s="567">
        <f>2022!DP207</f>
        <v>28</v>
      </c>
      <c r="F219" s="567">
        <f>2022!DQ207</f>
        <v>28</v>
      </c>
      <c r="G219" s="566">
        <f>2022!DR207</f>
        <v>0.17410840459366528</v>
      </c>
      <c r="H219" s="566">
        <f>2022!DS207</f>
        <v>0.15334903642905387</v>
      </c>
      <c r="I219" s="566">
        <f>2022!DT207</f>
        <v>0.15334063526834613</v>
      </c>
      <c r="J219" s="531">
        <f t="shared" si="1460"/>
        <v>0</v>
      </c>
      <c r="K219" s="568">
        <f>2022!DX207</f>
        <v>0</v>
      </c>
      <c r="L219" s="563"/>
      <c r="M219" s="563"/>
      <c r="N219" s="563"/>
      <c r="O219" s="589"/>
    </row>
    <row r="220" ht="15.75">
      <c r="A220" s="561"/>
      <c r="B220" s="122" t="s">
        <v>239</v>
      </c>
      <c r="C220" s="571"/>
      <c r="D220" s="570"/>
      <c r="E220" s="570"/>
      <c r="F220" s="570"/>
      <c r="G220" s="571"/>
      <c r="H220" s="571"/>
      <c r="I220" s="571"/>
      <c r="J220" s="531"/>
      <c r="K220" s="581"/>
      <c r="L220" s="568"/>
      <c r="M220" s="568"/>
      <c r="N220" s="568"/>
      <c r="O220" s="568"/>
    </row>
    <row r="221" ht="31.5">
      <c r="A221" s="561">
        <v>180</v>
      </c>
      <c r="B221" s="582" t="s">
        <v>348</v>
      </c>
      <c r="C221" s="566">
        <f>2022!B209</f>
        <v>397</v>
      </c>
      <c r="D221" s="567">
        <f>2022!DO209</f>
        <v>23.605405807495117</v>
      </c>
      <c r="E221" s="567">
        <f>2022!DP209</f>
        <v>20</v>
      </c>
      <c r="F221" s="567">
        <f>2022!DQ209</f>
        <v>20</v>
      </c>
      <c r="G221" s="566">
        <f>2022!DR209</f>
        <v>5.9459460472279894e-002</v>
      </c>
      <c r="H221" s="566">
        <f>2022!DS209</f>
        <v>5.0377837625716862e-002</v>
      </c>
      <c r="I221" s="566">
        <f>2022!DT209</f>
        <v>5.0377833753148617e-002</v>
      </c>
      <c r="J221" s="531">
        <f t="shared" si="1460"/>
        <v>0</v>
      </c>
      <c r="K221" s="568">
        <f>2022!DX209</f>
        <v>0</v>
      </c>
      <c r="L221" s="568"/>
      <c r="M221" s="568"/>
      <c r="N221" s="568"/>
      <c r="O221" s="568"/>
    </row>
    <row r="222" ht="47.25">
      <c r="A222" s="574">
        <v>181</v>
      </c>
      <c r="B222" s="152" t="s">
        <v>451</v>
      </c>
      <c r="C222" s="566">
        <f>2022!B210</f>
        <v>283.50999999999999</v>
      </c>
      <c r="D222" s="575">
        <f>2022!DO210</f>
        <v>109.79828643798828</v>
      </c>
      <c r="E222" s="575">
        <f>2022!DP210</f>
        <v>97</v>
      </c>
      <c r="F222" s="567">
        <f>2022!DQ210</f>
        <v>22</v>
      </c>
      <c r="G222" s="576">
        <f>2022!DR210</f>
        <v>6.0995316889388411e-002</v>
      </c>
      <c r="H222" s="576">
        <f>2022!DS210</f>
        <v>5.6719230657495644e-002</v>
      </c>
      <c r="I222" s="566">
        <f>2022!DT210</f>
        <v>7.759867376812106e-002</v>
      </c>
      <c r="J222" s="531">
        <f t="shared" si="1460"/>
        <v>0</v>
      </c>
      <c r="K222" s="568">
        <f>2022!DX210</f>
        <v>0</v>
      </c>
      <c r="L222" s="581"/>
      <c r="M222" s="581"/>
      <c r="N222" s="581"/>
      <c r="O222" s="610"/>
    </row>
    <row r="223" ht="47.25">
      <c r="A223" s="574">
        <v>182</v>
      </c>
      <c r="B223" s="152" t="s">
        <v>452</v>
      </c>
      <c r="C223" s="566">
        <f>2022!B211</f>
        <v>17.289999999999999</v>
      </c>
      <c r="D223" s="585"/>
      <c r="E223" s="585"/>
      <c r="F223" s="567">
        <f>2022!DQ211</f>
        <v>1</v>
      </c>
      <c r="G223" s="586"/>
      <c r="H223" s="586"/>
      <c r="I223" s="566">
        <f>2022!DT211</f>
        <v>5.7836899942163102e-002</v>
      </c>
      <c r="J223" s="531">
        <f t="shared" si="1460"/>
        <v>0</v>
      </c>
      <c r="K223" s="568">
        <f>2022!DX211</f>
        <v>0</v>
      </c>
      <c r="L223" s="581"/>
      <c r="M223" s="581"/>
      <c r="N223" s="581"/>
      <c r="O223" s="610"/>
    </row>
    <row r="224" ht="47.25">
      <c r="A224" s="562">
        <v>183</v>
      </c>
      <c r="B224" s="152" t="s">
        <v>453</v>
      </c>
      <c r="C224" s="566">
        <f>2022!B212</f>
        <v>21.34</v>
      </c>
      <c r="D224" s="577"/>
      <c r="E224" s="577"/>
      <c r="F224" s="567">
        <f>2022!DQ212</f>
        <v>2</v>
      </c>
      <c r="G224" s="578"/>
      <c r="H224" s="578"/>
      <c r="I224" s="566">
        <f>2022!DT212</f>
        <v>9.3720712277413312e-002</v>
      </c>
      <c r="J224" s="531">
        <f t="shared" si="1460"/>
        <v>0</v>
      </c>
      <c r="K224" s="568">
        <f>2022!DX212</f>
        <v>0</v>
      </c>
      <c r="L224" s="563"/>
      <c r="M224" s="563"/>
      <c r="N224" s="563"/>
      <c r="O224" s="589"/>
    </row>
    <row r="225" ht="63">
      <c r="A225" s="561">
        <v>184</v>
      </c>
      <c r="B225" s="583" t="s">
        <v>355</v>
      </c>
      <c r="C225" s="566">
        <f>2022!B213</f>
        <v>398.80799999999999</v>
      </c>
      <c r="D225" s="567">
        <f>2022!DO213</f>
        <v>25.274168014526367</v>
      </c>
      <c r="E225" s="567">
        <f>2022!DP213</f>
        <v>20</v>
      </c>
      <c r="F225" s="567">
        <f>2022!DQ213</f>
        <v>25</v>
      </c>
      <c r="G225" s="566">
        <f>2022!DR213</f>
        <v>7.2211902316554277e-002</v>
      </c>
      <c r="H225" s="566">
        <f>2022!DS213</f>
        <v>5.7142857142857141e-002</v>
      </c>
      <c r="I225" s="566">
        <f>2022!DT213</f>
        <v>6.2686806683918073e-002</v>
      </c>
      <c r="J225" s="531">
        <f t="shared" si="1460"/>
        <v>0</v>
      </c>
      <c r="K225" s="568">
        <f>2022!DX213</f>
        <v>0</v>
      </c>
      <c r="L225" s="568"/>
      <c r="M225" s="568"/>
      <c r="N225" s="568"/>
      <c r="O225" s="568"/>
    </row>
    <row r="226" ht="47.25">
      <c r="A226" s="574">
        <v>185</v>
      </c>
      <c r="B226" s="165" t="s">
        <v>454</v>
      </c>
      <c r="C226" s="566">
        <f>2022!B214</f>
        <v>379.44299999999998</v>
      </c>
      <c r="D226" s="567">
        <f>2022!DO214</f>
        <v>0</v>
      </c>
      <c r="E226" s="567">
        <f>2022!DP214</f>
        <v>0</v>
      </c>
      <c r="F226" s="567">
        <f>2022!DQ214</f>
        <v>15</v>
      </c>
      <c r="G226" s="566">
        <f>2022!DR214</f>
        <v>0</v>
      </c>
      <c r="H226" s="566">
        <f>2022!DS214</f>
        <v>0</v>
      </c>
      <c r="I226" s="566">
        <f>2022!DT214</f>
        <v>3.9531629256568182e-002</v>
      </c>
      <c r="J226" s="531">
        <f t="shared" si="1460"/>
        <v>0</v>
      </c>
      <c r="K226" s="568">
        <f>2022!DX214</f>
        <v>0</v>
      </c>
      <c r="L226" s="581"/>
      <c r="M226" s="581"/>
      <c r="N226" s="581"/>
      <c r="O226" s="610"/>
    </row>
    <row r="227" ht="47.25">
      <c r="A227" s="574">
        <v>186</v>
      </c>
      <c r="B227" s="165" t="s">
        <v>455</v>
      </c>
      <c r="C227" s="566">
        <f>2022!B215</f>
        <v>349.32100000000003</v>
      </c>
      <c r="D227" s="567">
        <f>2022!DO215</f>
        <v>0</v>
      </c>
      <c r="E227" s="567">
        <f>2022!DP215</f>
        <v>0</v>
      </c>
      <c r="F227" s="567">
        <f>2022!DQ215</f>
        <v>17</v>
      </c>
      <c r="G227" s="566">
        <f>2022!DR215</f>
        <v>0</v>
      </c>
      <c r="H227" s="566">
        <f>2022!DS215</f>
        <v>0</v>
      </c>
      <c r="I227" s="566">
        <f>2022!DT215</f>
        <v>4.8665840301613701e-002</v>
      </c>
      <c r="J227" s="531">
        <f t="shared" si="1460"/>
        <v>0</v>
      </c>
      <c r="K227" s="568">
        <f>2022!DX215</f>
        <v>0</v>
      </c>
      <c r="L227" s="581"/>
      <c r="M227" s="581"/>
      <c r="N227" s="581"/>
      <c r="O227" s="610"/>
    </row>
    <row r="228" ht="47.25">
      <c r="A228" s="574">
        <v>187</v>
      </c>
      <c r="B228" s="165" t="s">
        <v>456</v>
      </c>
      <c r="C228" s="566">
        <f>2022!B216</f>
        <v>144.42500000000001</v>
      </c>
      <c r="D228" s="567">
        <f>2022!DO216</f>
        <v>0</v>
      </c>
      <c r="E228" s="567">
        <f>2022!DP216</f>
        <v>0</v>
      </c>
      <c r="F228" s="567">
        <f>2022!DQ216</f>
        <v>7</v>
      </c>
      <c r="G228" s="566">
        <f>2022!DR216</f>
        <v>0</v>
      </c>
      <c r="H228" s="566">
        <f>2022!DS216</f>
        <v>0</v>
      </c>
      <c r="I228" s="566">
        <f>2022!DT216</f>
        <v>4.8468063008481908e-002</v>
      </c>
      <c r="J228" s="531">
        <f t="shared" si="1460"/>
        <v>0</v>
      </c>
      <c r="K228" s="568">
        <f>2022!DX216</f>
        <v>0</v>
      </c>
      <c r="L228" s="581"/>
      <c r="M228" s="581"/>
      <c r="N228" s="581"/>
      <c r="O228" s="610"/>
    </row>
    <row r="229" ht="47.25">
      <c r="A229" s="574">
        <v>188</v>
      </c>
      <c r="B229" s="165" t="s">
        <v>457</v>
      </c>
      <c r="C229" s="566">
        <f>2022!B217</f>
        <v>289.97000000000003</v>
      </c>
      <c r="D229" s="567">
        <f>2022!DO217</f>
        <v>0</v>
      </c>
      <c r="E229" s="567">
        <f>2022!DP217</f>
        <v>0</v>
      </c>
      <c r="F229" s="567">
        <f>2022!DQ217</f>
        <v>14</v>
      </c>
      <c r="G229" s="566">
        <f>2022!DR217</f>
        <v>0</v>
      </c>
      <c r="H229" s="566">
        <f>2022!DS217</f>
        <v>0</v>
      </c>
      <c r="I229" s="566">
        <f>2022!DT217</f>
        <v>4.8280856640342103e-002</v>
      </c>
      <c r="J229" s="531">
        <f t="shared" si="1460"/>
        <v>0</v>
      </c>
      <c r="K229" s="568">
        <f>2022!DX217</f>
        <v>0</v>
      </c>
      <c r="L229" s="581"/>
      <c r="M229" s="581"/>
      <c r="N229" s="581"/>
      <c r="O229" s="610"/>
    </row>
    <row r="230" ht="47.25">
      <c r="A230" s="574">
        <v>189</v>
      </c>
      <c r="B230" s="165" t="s">
        <v>458</v>
      </c>
      <c r="C230" s="566">
        <f>2022!B218</f>
        <v>246.11000000000001</v>
      </c>
      <c r="D230" s="567">
        <f>2022!DO218</f>
        <v>0</v>
      </c>
      <c r="E230" s="567">
        <f>2022!DP218</f>
        <v>0</v>
      </c>
      <c r="F230" s="567">
        <f>2022!DQ218</f>
        <v>24</v>
      </c>
      <c r="G230" s="566">
        <f>2022!DR218</f>
        <v>0</v>
      </c>
      <c r="H230" s="566">
        <f>2022!DS218</f>
        <v>0</v>
      </c>
      <c r="I230" s="566">
        <f>2022!DT218</f>
        <v>9.7517370281581403e-002</v>
      </c>
      <c r="J230" s="531">
        <f t="shared" si="1460"/>
        <v>4.1666666666666661</v>
      </c>
      <c r="K230" s="568">
        <f>2022!DX218</f>
        <v>1</v>
      </c>
      <c r="L230" s="581"/>
      <c r="M230" s="581"/>
      <c r="N230" s="581"/>
      <c r="O230" s="610"/>
    </row>
    <row r="231" ht="47.25">
      <c r="A231" s="562">
        <v>190</v>
      </c>
      <c r="B231" s="599" t="s">
        <v>240</v>
      </c>
      <c r="C231" s="566">
        <f>2022!B219</f>
        <v>89.932000000000002</v>
      </c>
      <c r="D231" s="567">
        <f>2022!DO219</f>
        <v>0</v>
      </c>
      <c r="E231" s="567">
        <f>2022!DP219</f>
        <v>5</v>
      </c>
      <c r="F231" s="567">
        <f>2022!DQ219</f>
        <v>7</v>
      </c>
      <c r="G231" s="566">
        <f>2022!DR219</f>
        <v>0</v>
      </c>
      <c r="H231" s="566">
        <f>2022!DS219</f>
        <v>0</v>
      </c>
      <c r="I231" s="566">
        <f>2022!DT219</f>
        <v>7.7836587643997687e-002</v>
      </c>
      <c r="J231" s="531">
        <f t="shared" si="1460"/>
        <v>0</v>
      </c>
      <c r="K231" s="568">
        <f>2022!DX219</f>
        <v>0</v>
      </c>
      <c r="L231" s="563"/>
      <c r="M231" s="563"/>
      <c r="N231" s="563"/>
      <c r="O231" s="589"/>
    </row>
    <row r="232" ht="15.75">
      <c r="A232" s="561"/>
      <c r="B232" s="122" t="s">
        <v>251</v>
      </c>
      <c r="C232" s="571"/>
      <c r="D232" s="570"/>
      <c r="E232" s="570"/>
      <c r="F232" s="570"/>
      <c r="G232" s="571"/>
      <c r="H232" s="571"/>
      <c r="I232" s="571"/>
      <c r="J232" s="531">
        <f t="shared" ref="J232:J272" si="1461">IF(K232&gt;0,K232/F232*100,0)</f>
        <v>0</v>
      </c>
      <c r="K232" s="581"/>
      <c r="L232" s="568"/>
      <c r="M232" s="568"/>
      <c r="N232" s="568"/>
      <c r="O232" s="568"/>
    </row>
    <row r="233" ht="48.75" customHeight="1">
      <c r="A233" s="561">
        <v>191</v>
      </c>
      <c r="B233" s="582" t="s">
        <v>356</v>
      </c>
      <c r="C233" s="566">
        <f>2022!B221</f>
        <v>144.40000000000001</v>
      </c>
      <c r="D233" s="567">
        <f>2022!DO221</f>
        <v>6.9938411712646484</v>
      </c>
      <c r="E233" s="567">
        <f>2022!DP221</f>
        <v>4</v>
      </c>
      <c r="F233" s="567">
        <f>2022!DQ221</f>
        <v>8</v>
      </c>
      <c r="G233" s="566">
        <f>2022!DR221</f>
        <v>4.8433800054293388e-002</v>
      </c>
      <c r="H233" s="566">
        <f>2022!DS221</f>
        <v>2.7700829268638046e-002</v>
      </c>
      <c r="I233" s="566">
        <f>2022!DT221</f>
        <v>5.5401662049861494e-002</v>
      </c>
      <c r="J233" s="531">
        <f t="shared" si="1461"/>
        <v>0</v>
      </c>
      <c r="K233" s="568">
        <f>2022!DX221</f>
        <v>0</v>
      </c>
      <c r="L233" s="568"/>
      <c r="M233" s="568"/>
      <c r="N233" s="568"/>
      <c r="O233" s="568"/>
    </row>
    <row r="234" ht="63">
      <c r="A234" s="561">
        <v>192</v>
      </c>
      <c r="B234" s="582" t="s">
        <v>357</v>
      </c>
      <c r="C234" s="566">
        <f>2022!B222</f>
        <v>18</v>
      </c>
      <c r="D234" s="567">
        <f>2022!DO222</f>
        <v>0</v>
      </c>
      <c r="E234" s="567">
        <f>2022!DP222</f>
        <v>0</v>
      </c>
      <c r="F234" s="567">
        <f>2022!DQ222</f>
        <v>0</v>
      </c>
      <c r="G234" s="566">
        <f>2022!DR222</f>
        <v>0</v>
      </c>
      <c r="H234" s="566">
        <f>2022!DS222</f>
        <v>0</v>
      </c>
      <c r="I234" s="566">
        <f>2022!DT222</f>
        <v>0</v>
      </c>
      <c r="J234" s="531">
        <f t="shared" si="1461"/>
        <v>0</v>
      </c>
      <c r="K234" s="568">
        <f>2022!DX222</f>
        <v>0</v>
      </c>
      <c r="L234" s="568"/>
      <c r="M234" s="568"/>
      <c r="N234" s="568"/>
      <c r="O234" s="568"/>
    </row>
    <row r="235" ht="15.75">
      <c r="A235" s="561"/>
      <c r="B235" s="122" t="s">
        <v>21</v>
      </c>
      <c r="C235" s="571"/>
      <c r="D235" s="570"/>
      <c r="E235" s="570"/>
      <c r="F235" s="570"/>
      <c r="G235" s="571"/>
      <c r="H235" s="571"/>
      <c r="I235" s="571"/>
      <c r="J235" s="531">
        <f t="shared" si="1461"/>
        <v>0</v>
      </c>
      <c r="K235" s="581"/>
      <c r="L235" s="568"/>
      <c r="M235" s="568"/>
      <c r="N235" s="568"/>
      <c r="O235" s="568"/>
    </row>
    <row r="236" ht="31.5">
      <c r="A236" s="562">
        <v>193</v>
      </c>
      <c r="B236" s="582" t="s">
        <v>22</v>
      </c>
      <c r="C236" s="566">
        <f>2022!B224</f>
        <v>240</v>
      </c>
      <c r="D236" s="567">
        <f>2022!DO224</f>
        <v>0</v>
      </c>
      <c r="E236" s="567">
        <f>2022!DP224</f>
        <v>0</v>
      </c>
      <c r="F236" s="567">
        <f>2022!DQ224</f>
        <v>0</v>
      </c>
      <c r="G236" s="566">
        <f>2022!DR224</f>
        <v>0</v>
      </c>
      <c r="H236" s="566">
        <f>2022!DS224</f>
        <v>0</v>
      </c>
      <c r="I236" s="566">
        <f>2022!DT224</f>
        <v>0</v>
      </c>
      <c r="J236" s="531">
        <f t="shared" si="1461"/>
        <v>0</v>
      </c>
      <c r="K236" s="568">
        <f>2022!DX224</f>
        <v>0</v>
      </c>
      <c r="L236" s="563"/>
      <c r="M236" s="563"/>
      <c r="N236" s="563"/>
      <c r="O236" s="589"/>
    </row>
    <row r="237" ht="15.75">
      <c r="A237" s="598"/>
      <c r="B237" s="122" t="s">
        <v>29</v>
      </c>
      <c r="C237" s="571"/>
      <c r="D237" s="570"/>
      <c r="E237" s="570"/>
      <c r="F237" s="570"/>
      <c r="G237" s="571"/>
      <c r="H237" s="571"/>
      <c r="I237" s="571"/>
      <c r="J237" s="531">
        <f t="shared" si="1461"/>
        <v>0</v>
      </c>
      <c r="K237" s="581"/>
      <c r="L237" s="568"/>
      <c r="M237" s="568"/>
      <c r="N237" s="568"/>
      <c r="O237" s="568"/>
    </row>
    <row r="238" ht="63">
      <c r="A238" s="598">
        <v>194</v>
      </c>
      <c r="B238" s="209" t="s">
        <v>358</v>
      </c>
      <c r="C238" s="566">
        <f>2022!B226</f>
        <v>33.299999999999997</v>
      </c>
      <c r="D238" s="575">
        <f>2022!DO226</f>
        <v>1.9589930772781372</v>
      </c>
      <c r="E238" s="575">
        <f>2022!DP226</f>
        <v>10</v>
      </c>
      <c r="F238" s="567">
        <f>2022!DQ226</f>
        <v>10</v>
      </c>
      <c r="G238" s="576">
        <f>2022!DR226</f>
        <v>3.0184792468718014e-002</v>
      </c>
      <c r="H238" s="576">
        <f>2022!DS226</f>
        <v>0.15408320130797679</v>
      </c>
      <c r="I238" s="566">
        <f>2022!DT226</f>
        <v>0.3003003003003003</v>
      </c>
      <c r="J238" s="531">
        <f t="shared" si="1461"/>
        <v>10</v>
      </c>
      <c r="K238" s="568">
        <f>2022!DX226</f>
        <v>1</v>
      </c>
      <c r="L238" s="568"/>
      <c r="M238" s="568"/>
      <c r="N238" s="568"/>
      <c r="O238" s="568"/>
    </row>
    <row r="239" ht="63">
      <c r="A239" s="598">
        <v>195</v>
      </c>
      <c r="B239" s="152" t="s">
        <v>359</v>
      </c>
      <c r="C239" s="566">
        <f>2022!B227</f>
        <v>31.300000000000001</v>
      </c>
      <c r="D239" s="577"/>
      <c r="E239" s="577"/>
      <c r="F239" s="567">
        <f>2022!DQ227</f>
        <v>10</v>
      </c>
      <c r="G239" s="578"/>
      <c r="H239" s="578"/>
      <c r="I239" s="566">
        <f>2022!DT227</f>
        <v>0.31948881789137379</v>
      </c>
      <c r="J239" s="531">
        <f t="shared" si="1461"/>
        <v>10</v>
      </c>
      <c r="K239" s="568">
        <f>2022!DX227</f>
        <v>1</v>
      </c>
      <c r="L239" s="568"/>
      <c r="M239" s="568"/>
      <c r="N239" s="568"/>
      <c r="O239" s="568"/>
    </row>
    <row r="240" ht="47.25">
      <c r="A240" s="598">
        <v>196</v>
      </c>
      <c r="B240" s="582" t="s">
        <v>30</v>
      </c>
      <c r="C240" s="566">
        <f>2022!B228</f>
        <v>34</v>
      </c>
      <c r="D240" s="567">
        <f>2022!DO228</f>
        <v>4.6819639205932617</v>
      </c>
      <c r="E240" s="567">
        <f>2022!DP228</f>
        <v>4</v>
      </c>
      <c r="F240" s="567">
        <f>2022!DQ228</f>
        <v>6</v>
      </c>
      <c r="G240" s="566">
        <f>2022!DR228</f>
        <v>0.13770482119391947</v>
      </c>
      <c r="H240" s="566">
        <f>2022!DS228</f>
        <v>0.11764705882352941</v>
      </c>
      <c r="I240" s="566">
        <f>2022!DT228</f>
        <v>0.17647058823529413</v>
      </c>
      <c r="J240" s="531">
        <f t="shared" si="1461"/>
        <v>0</v>
      </c>
      <c r="K240" s="568">
        <f>2022!DX228</f>
        <v>0</v>
      </c>
      <c r="L240" s="568"/>
      <c r="M240" s="568"/>
      <c r="N240" s="568"/>
      <c r="O240" s="568"/>
    </row>
    <row r="241" ht="31.5">
      <c r="A241" s="598">
        <v>197</v>
      </c>
      <c r="B241" s="582" t="s">
        <v>31</v>
      </c>
      <c r="C241" s="566">
        <f>2022!B229</f>
        <v>21.359999999999999</v>
      </c>
      <c r="D241" s="567">
        <f>2022!DO229</f>
        <v>0</v>
      </c>
      <c r="E241" s="567">
        <f>2022!DP229</f>
        <v>0</v>
      </c>
      <c r="F241" s="567">
        <f>2022!DQ229</f>
        <v>0</v>
      </c>
      <c r="G241" s="566">
        <f>2022!DR229</f>
        <v>0</v>
      </c>
      <c r="H241" s="566">
        <f>2022!DS229</f>
        <v>0</v>
      </c>
      <c r="I241" s="566">
        <f>2022!DT229</f>
        <v>0</v>
      </c>
      <c r="J241" s="531">
        <f t="shared" si="1461"/>
        <v>0</v>
      </c>
      <c r="K241" s="568">
        <f>2022!DX229</f>
        <v>0</v>
      </c>
      <c r="L241" s="568"/>
      <c r="M241" s="568"/>
      <c r="N241" s="568"/>
      <c r="O241" s="568"/>
    </row>
    <row r="242" ht="31.5">
      <c r="A242" s="598">
        <v>198</v>
      </c>
      <c r="B242" s="582" t="s">
        <v>34</v>
      </c>
      <c r="C242" s="566">
        <f>2022!B230</f>
        <v>254.53999999999999</v>
      </c>
      <c r="D242" s="567">
        <f>2022!DO230</f>
        <v>3.6759037971496582</v>
      </c>
      <c r="E242" s="567">
        <f>2022!DP230</f>
        <v>1</v>
      </c>
      <c r="F242" s="567">
        <f>2022!DQ230</f>
        <v>0</v>
      </c>
      <c r="G242" s="566">
        <f>2022!DR230</f>
        <v>1.4335479309947156e-002</v>
      </c>
      <c r="H242" s="566">
        <f>2022!DS230</f>
        <v>3.8998516014110778e-003</v>
      </c>
      <c r="I242" s="566">
        <f>2022!DT230</f>
        <v>0</v>
      </c>
      <c r="J242" s="531">
        <f t="shared" si="1461"/>
        <v>0</v>
      </c>
      <c r="K242" s="568">
        <f>2022!DX230</f>
        <v>0</v>
      </c>
      <c r="L242" s="568"/>
      <c r="M242" s="568"/>
      <c r="N242" s="568"/>
      <c r="O242" s="568"/>
    </row>
    <row r="243" ht="15.75">
      <c r="A243" s="598"/>
      <c r="B243" s="122" t="s">
        <v>37</v>
      </c>
      <c r="C243" s="571"/>
      <c r="D243" s="570"/>
      <c r="E243" s="570"/>
      <c r="F243" s="570"/>
      <c r="G243" s="571"/>
      <c r="H243" s="571"/>
      <c r="I243" s="571"/>
      <c r="J243" s="531">
        <f t="shared" si="1461"/>
        <v>0</v>
      </c>
      <c r="K243" s="581"/>
      <c r="L243" s="568"/>
      <c r="M243" s="568"/>
      <c r="N243" s="568"/>
      <c r="O243" s="568"/>
    </row>
    <row r="244" ht="31.5">
      <c r="A244" s="598">
        <v>199</v>
      </c>
      <c r="B244" s="582" t="s">
        <v>360</v>
      </c>
      <c r="C244" s="566">
        <f>2022!B232</f>
        <v>9.0289999999999999</v>
      </c>
      <c r="D244" s="567">
        <f>2022!DO232</f>
        <v>0</v>
      </c>
      <c r="E244" s="567">
        <f>2022!DP232</f>
        <v>0</v>
      </c>
      <c r="F244" s="567">
        <f>2022!DQ232</f>
        <v>0</v>
      </c>
      <c r="G244" s="566">
        <f>2022!DR232</f>
        <v>0</v>
      </c>
      <c r="H244" s="566">
        <f>2022!DS232</f>
        <v>0</v>
      </c>
      <c r="I244" s="566">
        <f>2022!DT232</f>
        <v>0</v>
      </c>
      <c r="J244" s="531">
        <f t="shared" si="1461"/>
        <v>0</v>
      </c>
      <c r="K244" s="568">
        <f>2022!DX232</f>
        <v>0</v>
      </c>
      <c r="L244" s="568"/>
      <c r="M244" s="568"/>
      <c r="N244" s="568"/>
      <c r="O244" s="568"/>
    </row>
    <row r="245" ht="31.5">
      <c r="A245" s="562">
        <v>200</v>
      </c>
      <c r="B245" s="147" t="s">
        <v>361</v>
      </c>
      <c r="C245" s="566">
        <f>2022!B233</f>
        <v>19.600000000000001</v>
      </c>
      <c r="D245" s="567">
        <f>2022!DO233</f>
        <v>1.0239065885543823</v>
      </c>
      <c r="E245" s="567">
        <f>2022!DP233</f>
        <v>0</v>
      </c>
      <c r="F245" s="567">
        <f>2022!DQ233</f>
        <v>1</v>
      </c>
      <c r="G245" s="566">
        <f>2022!DR233</f>
        <v>5.2240131052364989e-002</v>
      </c>
      <c r="H245" s="566">
        <f>2022!DS233</f>
        <v>0</v>
      </c>
      <c r="I245" s="566">
        <f>2022!DT233</f>
        <v>5.10204081632653e-002</v>
      </c>
      <c r="J245" s="531">
        <f t="shared" si="1461"/>
        <v>0</v>
      </c>
      <c r="K245" s="568">
        <f>2022!DX233</f>
        <v>0</v>
      </c>
      <c r="L245" s="563"/>
      <c r="M245" s="563"/>
      <c r="N245" s="563"/>
      <c r="O245" s="589"/>
    </row>
    <row r="246" ht="31.5">
      <c r="A246" s="561">
        <v>201</v>
      </c>
      <c r="B246" s="582" t="s">
        <v>44</v>
      </c>
      <c r="C246" s="566">
        <f>2022!B234</f>
        <v>10</v>
      </c>
      <c r="D246" s="567">
        <f>2022!DO234</f>
        <v>0.4590909481048584</v>
      </c>
      <c r="E246" s="567">
        <f>2022!DP234</f>
        <v>0</v>
      </c>
      <c r="F246" s="567">
        <f>2022!DQ234</f>
        <v>1</v>
      </c>
      <c r="G246" s="566">
        <f>2022!DR234</f>
        <v>4.5454547600527181e-002</v>
      </c>
      <c r="H246" s="566">
        <f>2022!DS234</f>
        <v>0</v>
      </c>
      <c r="I246" s="566">
        <f>2022!DT234</f>
        <v>0.10000000000000001</v>
      </c>
      <c r="J246" s="531">
        <f t="shared" si="1461"/>
        <v>0</v>
      </c>
      <c r="K246" s="568">
        <f>2022!DX234</f>
        <v>0</v>
      </c>
      <c r="L246" s="568"/>
      <c r="M246" s="568"/>
      <c r="N246" s="568"/>
      <c r="O246" s="568"/>
    </row>
    <row r="247" ht="47.25">
      <c r="A247" s="561">
        <v>202</v>
      </c>
      <c r="B247" s="582" t="s">
        <v>45</v>
      </c>
      <c r="C247" s="566">
        <f>2022!B235</f>
        <v>9.8000000000000007</v>
      </c>
      <c r="D247" s="567">
        <f>2022!DO235</f>
        <v>0</v>
      </c>
      <c r="E247" s="567">
        <f>2022!DP235</f>
        <v>0</v>
      </c>
      <c r="F247" s="567">
        <f>2022!DQ235</f>
        <v>0</v>
      </c>
      <c r="G247" s="566">
        <f>2022!DR235</f>
        <v>0</v>
      </c>
      <c r="H247" s="566">
        <f>2022!DS235</f>
        <v>0</v>
      </c>
      <c r="I247" s="566">
        <f>2022!DT235</f>
        <v>0</v>
      </c>
      <c r="J247" s="531">
        <f t="shared" ref="J247:J248" si="1462">IF(K246&gt;0,K246/F246*100,0)</f>
        <v>0</v>
      </c>
      <c r="K247" s="568">
        <f>2022!DX235</f>
        <v>0</v>
      </c>
      <c r="L247" s="568"/>
      <c r="M247" s="568"/>
      <c r="N247" s="568"/>
      <c r="O247" s="568"/>
    </row>
    <row r="248" ht="31.5">
      <c r="A248" s="574">
        <v>203</v>
      </c>
      <c r="B248" s="152" t="s">
        <v>459</v>
      </c>
      <c r="C248" s="566">
        <f>2022!B236</f>
        <v>302.69999999999999</v>
      </c>
      <c r="D248" s="575">
        <f>2022!DO236</f>
        <v>5.6912651062011719</v>
      </c>
      <c r="E248" s="575">
        <f>2022!DP236</f>
        <v>22</v>
      </c>
      <c r="F248" s="567">
        <f>2022!DQ236</f>
        <v>12</v>
      </c>
      <c r="G248" s="576">
        <f>2022!DR236</f>
        <v>1.8502161876700059e-002</v>
      </c>
      <c r="H248" s="576">
        <f>2022!DS236</f>
        <v>7.1521455017775293e-002</v>
      </c>
      <c r="I248" s="566">
        <f>2022!DT236</f>
        <v>3.9643211100099107e-002</v>
      </c>
      <c r="J248" s="531">
        <f t="shared" si="1462"/>
        <v>0</v>
      </c>
      <c r="K248" s="568">
        <f>2022!DX236</f>
        <v>1</v>
      </c>
      <c r="L248" s="568"/>
      <c r="M248" s="568"/>
      <c r="N248" s="568"/>
      <c r="O248" s="568"/>
    </row>
    <row r="249" ht="31.5">
      <c r="A249" s="562">
        <v>204</v>
      </c>
      <c r="B249" s="152" t="s">
        <v>460</v>
      </c>
      <c r="C249" s="566">
        <f>2022!B237</f>
        <v>4.7999999999999998</v>
      </c>
      <c r="D249" s="577"/>
      <c r="E249" s="577"/>
      <c r="F249" s="567">
        <f>2022!DQ237</f>
        <v>1</v>
      </c>
      <c r="G249" s="578"/>
      <c r="H249" s="578"/>
      <c r="I249" s="566">
        <f>2022!DT237</f>
        <v>0.20833333333333334</v>
      </c>
      <c r="J249" s="531">
        <f>IF(K247&gt;0,K247/F247*100,0)</f>
        <v>0</v>
      </c>
      <c r="K249" s="568">
        <f>2022!DX237</f>
        <v>0</v>
      </c>
      <c r="L249" s="579"/>
      <c r="M249" s="579"/>
      <c r="N249" s="579"/>
      <c r="O249" s="579"/>
    </row>
    <row r="250" ht="31.5">
      <c r="A250" s="561">
        <v>205</v>
      </c>
      <c r="B250" s="582" t="s">
        <v>38</v>
      </c>
      <c r="C250" s="566">
        <f>2022!B238</f>
        <v>5.1580000000000004</v>
      </c>
      <c r="D250" s="567">
        <f>2022!DO238</f>
        <v>0.19750718772411346</v>
      </c>
      <c r="E250" s="567">
        <f>2022!DP238</f>
        <v>0</v>
      </c>
      <c r="F250" s="567">
        <f>2022!DQ238</f>
        <v>1</v>
      </c>
      <c r="G250" s="566">
        <f>2022!DR238</f>
        <v>3.8350909527511794e-002</v>
      </c>
      <c r="H250" s="566">
        <f>2022!DS238</f>
        <v>0</v>
      </c>
      <c r="I250" s="566">
        <f>2022!DT238</f>
        <v>0.19387359441644048</v>
      </c>
      <c r="J250" s="531">
        <f t="shared" si="1461"/>
        <v>0</v>
      </c>
      <c r="K250" s="568">
        <f>2022!DX238</f>
        <v>0</v>
      </c>
      <c r="L250" s="568"/>
      <c r="M250" s="568"/>
      <c r="N250" s="568"/>
      <c r="O250" s="568"/>
    </row>
    <row r="251" ht="31.5">
      <c r="A251" s="562">
        <v>206</v>
      </c>
      <c r="B251" s="582" t="s">
        <v>362</v>
      </c>
      <c r="C251" s="566">
        <f>2022!B239</f>
        <v>6.7999999999999998</v>
      </c>
      <c r="D251" s="567">
        <f>2022!DO239</f>
        <v>0.1540590226650238</v>
      </c>
      <c r="E251" s="567">
        <f>2022!DP239</f>
        <v>0</v>
      </c>
      <c r="F251" s="567">
        <f>2022!DQ239</f>
        <v>1</v>
      </c>
      <c r="G251" s="566">
        <f>2022!DR239</f>
        <v>2.2655971531687521e-002</v>
      </c>
      <c r="H251" s="566">
        <f>2022!DS239</f>
        <v>0</v>
      </c>
      <c r="I251" s="566">
        <f>2022!DT239</f>
        <v>0.14705882352941177</v>
      </c>
      <c r="J251" s="531">
        <f t="shared" si="1461"/>
        <v>0</v>
      </c>
      <c r="K251" s="568">
        <f>2022!DX239</f>
        <v>0</v>
      </c>
      <c r="L251" s="579"/>
      <c r="M251" s="579"/>
      <c r="N251" s="579"/>
      <c r="O251" s="579"/>
    </row>
    <row r="252" ht="15.75">
      <c r="A252" s="561"/>
      <c r="B252" s="122" t="s">
        <v>170</v>
      </c>
      <c r="C252" s="571"/>
      <c r="D252" s="570"/>
      <c r="E252" s="570"/>
      <c r="F252" s="570"/>
      <c r="G252" s="571"/>
      <c r="H252" s="571"/>
      <c r="I252" s="571"/>
      <c r="J252" s="531">
        <f t="shared" si="1461"/>
        <v>0</v>
      </c>
      <c r="K252" s="581"/>
      <c r="L252" s="568"/>
      <c r="M252" s="568"/>
      <c r="N252" s="568"/>
      <c r="O252" s="568"/>
    </row>
    <row r="253" ht="31.5">
      <c r="A253" s="561">
        <v>207</v>
      </c>
      <c r="B253" s="582" t="s">
        <v>171</v>
      </c>
      <c r="C253" s="566">
        <f>2022!B241</f>
        <v>91.599999999999994</v>
      </c>
      <c r="D253" s="567">
        <f>2022!DO241</f>
        <v>23.443008422851563</v>
      </c>
      <c r="E253" s="567">
        <f>2022!DP241</f>
        <v>23</v>
      </c>
      <c r="F253" s="567">
        <f>2022!DQ241</f>
        <v>23</v>
      </c>
      <c r="G253" s="566">
        <f>2022!DR241</f>
        <v>0.25261861693880089</v>
      </c>
      <c r="H253" s="566">
        <f>2022!DS241</f>
        <v>0.24779142507670698</v>
      </c>
      <c r="I253" s="566">
        <f>2022!DT241</f>
        <v>0.25109170305676859</v>
      </c>
      <c r="J253" s="531">
        <f t="shared" si="1461"/>
        <v>8.695652173913043</v>
      </c>
      <c r="K253" s="568">
        <f>2022!DX241</f>
        <v>2</v>
      </c>
      <c r="L253" s="568"/>
      <c r="M253" s="568"/>
      <c r="N253" s="568"/>
      <c r="O253" s="568"/>
    </row>
    <row r="254" ht="30.75" customHeight="1">
      <c r="A254" s="561">
        <v>208</v>
      </c>
      <c r="B254" s="582" t="s">
        <v>172</v>
      </c>
      <c r="C254" s="566">
        <f>2022!B242</f>
        <v>347.19999999999999</v>
      </c>
      <c r="D254" s="567">
        <f>2022!DO242</f>
        <v>8.2527132034301758</v>
      </c>
      <c r="E254" s="567">
        <f>2022!DP242</f>
        <v>9</v>
      </c>
      <c r="F254" s="567">
        <f>2022!DQ242</f>
        <v>10</v>
      </c>
      <c r="G254" s="566">
        <f>2022!DR242</f>
        <v>2.3769334427641613e-002</v>
      </c>
      <c r="H254" s="566">
        <f>2022!DS242</f>
        <v>2.5921658074808496e-002</v>
      </c>
      <c r="I254" s="566">
        <f>2022!DT242</f>
        <v>2.880184331797235e-002</v>
      </c>
      <c r="J254" s="531">
        <f t="shared" si="1461"/>
        <v>10</v>
      </c>
      <c r="K254" s="568">
        <f>2022!DX242</f>
        <v>1</v>
      </c>
      <c r="L254" s="568"/>
      <c r="M254" s="568"/>
      <c r="N254" s="568"/>
      <c r="O254" s="568"/>
    </row>
    <row r="255" ht="15.75">
      <c r="A255" s="561"/>
      <c r="B255" s="122" t="s">
        <v>151</v>
      </c>
      <c r="C255" s="571"/>
      <c r="D255" s="570"/>
      <c r="E255" s="570"/>
      <c r="F255" s="570"/>
      <c r="G255" s="571"/>
      <c r="H255" s="571"/>
      <c r="I255" s="571"/>
      <c r="J255" s="531">
        <f t="shared" si="1461"/>
        <v>0</v>
      </c>
      <c r="K255" s="581"/>
      <c r="L255" s="568"/>
      <c r="M255" s="568"/>
      <c r="N255" s="568"/>
      <c r="O255" s="568"/>
    </row>
    <row r="256" ht="31.5">
      <c r="A256" s="561">
        <v>209</v>
      </c>
      <c r="B256" s="582" t="s">
        <v>152</v>
      </c>
      <c r="C256" s="566">
        <f>2022!B244</f>
        <v>211.19999999999999</v>
      </c>
      <c r="D256" s="567">
        <f>2022!DO244</f>
        <v>1.1211909055709839</v>
      </c>
      <c r="E256" s="567">
        <f>2022!DP244</f>
        <v>0</v>
      </c>
      <c r="F256" s="567">
        <f>2022!DQ244</f>
        <v>0</v>
      </c>
      <c r="G256" s="566">
        <f>2022!DR244</f>
        <v>5.3081663625191202e-003</v>
      </c>
      <c r="H256" s="566">
        <f>2022!DS244</f>
        <v>0</v>
      </c>
      <c r="I256" s="566">
        <f>2022!DT244</f>
        <v>0</v>
      </c>
      <c r="J256" s="531">
        <f t="shared" si="1461"/>
        <v>0</v>
      </c>
      <c r="K256" s="568">
        <f>2022!DX244</f>
        <v>0</v>
      </c>
      <c r="L256" s="568"/>
      <c r="M256" s="568"/>
      <c r="N256" s="568"/>
      <c r="O256" s="568"/>
    </row>
    <row r="257" ht="15.75">
      <c r="A257" s="561"/>
      <c r="B257" s="122" t="s">
        <v>254</v>
      </c>
      <c r="C257" s="571"/>
      <c r="D257" s="570"/>
      <c r="E257" s="570"/>
      <c r="F257" s="570"/>
      <c r="G257" s="571"/>
      <c r="H257" s="571"/>
      <c r="I257" s="571"/>
      <c r="J257" s="531">
        <f t="shared" si="1461"/>
        <v>0</v>
      </c>
      <c r="K257" s="581"/>
      <c r="L257" s="568"/>
      <c r="M257" s="568"/>
      <c r="N257" s="568"/>
      <c r="O257" s="568"/>
    </row>
    <row r="258" ht="66" customHeight="1">
      <c r="A258" s="561">
        <v>210</v>
      </c>
      <c r="B258" s="582" t="s">
        <v>363</v>
      </c>
      <c r="C258" s="566">
        <f>2022!B246</f>
        <v>15.6</v>
      </c>
      <c r="D258" s="567">
        <f>2022!DO246</f>
        <v>0</v>
      </c>
      <c r="E258" s="567">
        <f>2022!DP246</f>
        <v>0</v>
      </c>
      <c r="F258" s="567">
        <f>2022!DQ246</f>
        <v>6</v>
      </c>
      <c r="G258" s="566">
        <f>2022!DR246</f>
        <v>0</v>
      </c>
      <c r="H258" s="566">
        <f>2022!DS246</f>
        <v>0</v>
      </c>
      <c r="I258" s="566">
        <f>2022!DT246</f>
        <v>0.38461538461538464</v>
      </c>
      <c r="J258" s="531">
        <f t="shared" si="1461"/>
        <v>0</v>
      </c>
      <c r="K258" s="568">
        <f>2022!DX246</f>
        <v>0</v>
      </c>
      <c r="L258" s="568"/>
      <c r="M258" s="568"/>
      <c r="N258" s="568"/>
      <c r="O258" s="568"/>
    </row>
    <row r="259" ht="47.25">
      <c r="A259" s="561">
        <v>211</v>
      </c>
      <c r="B259" s="582" t="s">
        <v>364</v>
      </c>
      <c r="C259" s="566">
        <f>2022!B247</f>
        <v>5.2999999999999998</v>
      </c>
      <c r="D259" s="567">
        <f>2022!DO247</f>
        <v>0.14701803028583527</v>
      </c>
      <c r="E259" s="567">
        <f>2022!DP247</f>
        <v>0</v>
      </c>
      <c r="F259" s="567">
        <f>2022!DQ247</f>
        <v>0</v>
      </c>
      <c r="G259" s="566">
        <f>2022!DR247</f>
        <v>2.7739249999055322e-002</v>
      </c>
      <c r="H259" s="566">
        <f>2022!DS247</f>
        <v>0</v>
      </c>
      <c r="I259" s="566">
        <f>2022!DT247</f>
        <v>0</v>
      </c>
      <c r="J259" s="531">
        <f t="shared" si="1461"/>
        <v>0</v>
      </c>
      <c r="K259" s="568">
        <f>2022!DX247</f>
        <v>0</v>
      </c>
      <c r="L259" s="568"/>
      <c r="M259" s="568"/>
      <c r="N259" s="568"/>
      <c r="O259" s="568"/>
    </row>
    <row r="260" ht="47.25">
      <c r="A260" s="561">
        <v>212</v>
      </c>
      <c r="B260" s="582" t="s">
        <v>365</v>
      </c>
      <c r="C260" s="566">
        <f>2022!B248</f>
        <v>3.2000000000000002</v>
      </c>
      <c r="D260" s="567">
        <f>2022!DO248</f>
        <v>0</v>
      </c>
      <c r="E260" s="567">
        <f>2022!DP248</f>
        <v>0</v>
      </c>
      <c r="F260" s="567">
        <f>2022!DQ248</f>
        <v>0</v>
      </c>
      <c r="G260" s="566">
        <f>2022!DR248</f>
        <v>0</v>
      </c>
      <c r="H260" s="566">
        <f>2022!DS248</f>
        <v>0</v>
      </c>
      <c r="I260" s="566">
        <f>2022!DT248</f>
        <v>0</v>
      </c>
      <c r="J260" s="531">
        <f t="shared" si="1461"/>
        <v>0</v>
      </c>
      <c r="K260" s="568">
        <f>2022!DX248</f>
        <v>0</v>
      </c>
      <c r="L260" s="568"/>
      <c r="M260" s="568"/>
      <c r="N260" s="568"/>
      <c r="O260" s="568"/>
    </row>
    <row r="261" ht="31.5">
      <c r="A261" s="561">
        <v>213</v>
      </c>
      <c r="B261" s="582" t="s">
        <v>258</v>
      </c>
      <c r="C261" s="566">
        <f>2022!B249</f>
        <v>4</v>
      </c>
      <c r="D261" s="567">
        <f>2022!DO249</f>
        <v>0</v>
      </c>
      <c r="E261" s="567">
        <f>2022!DP249</f>
        <v>0</v>
      </c>
      <c r="F261" s="567">
        <f>2022!DQ249</f>
        <v>0</v>
      </c>
      <c r="G261" s="566">
        <f>2022!DR249</f>
        <v>0</v>
      </c>
      <c r="H261" s="566">
        <f>2022!DS249</f>
        <v>0</v>
      </c>
      <c r="I261" s="566">
        <f>2022!DT249</f>
        <v>0</v>
      </c>
      <c r="J261" s="531">
        <f t="shared" si="1461"/>
        <v>0</v>
      </c>
      <c r="K261" s="568">
        <f>2022!DX249</f>
        <v>0</v>
      </c>
      <c r="L261" s="568"/>
      <c r="M261" s="568"/>
      <c r="N261" s="568"/>
      <c r="O261" s="568"/>
    </row>
    <row r="262" ht="31.5">
      <c r="A262" s="561">
        <v>214</v>
      </c>
      <c r="B262" s="582" t="s">
        <v>262</v>
      </c>
      <c r="C262" s="587">
        <f>2022!B250</f>
        <v>3.52</v>
      </c>
      <c r="D262" s="567">
        <f>2022!DO250</f>
        <v>0</v>
      </c>
      <c r="E262" s="567">
        <f>2022!DP250</f>
        <v>0</v>
      </c>
      <c r="F262" s="567">
        <f>2022!DQ250</f>
        <v>0</v>
      </c>
      <c r="G262" s="566">
        <f>2022!DR250</f>
        <v>0</v>
      </c>
      <c r="H262" s="566">
        <f>2022!DS250</f>
        <v>0</v>
      </c>
      <c r="I262" s="566">
        <f>2022!DT250</f>
        <v>0</v>
      </c>
      <c r="J262" s="531">
        <f t="shared" si="1461"/>
        <v>0</v>
      </c>
      <c r="K262" s="568">
        <f>2022!DX250</f>
        <v>0</v>
      </c>
      <c r="L262" s="568"/>
      <c r="M262" s="568"/>
      <c r="N262" s="568"/>
      <c r="O262" s="568"/>
    </row>
    <row r="263" ht="78.75">
      <c r="A263" s="561">
        <v>215</v>
      </c>
      <c r="B263" s="582" t="s">
        <v>261</v>
      </c>
      <c r="C263" s="566">
        <f>2022!B251</f>
        <v>7.2000000000000002</v>
      </c>
      <c r="D263" s="567">
        <f>2022!DO251</f>
        <v>0</v>
      </c>
      <c r="E263" s="567">
        <f>2022!DP251</f>
        <v>0</v>
      </c>
      <c r="F263" s="567">
        <f>2022!DQ251</f>
        <v>0</v>
      </c>
      <c r="G263" s="566">
        <f>2022!DR251</f>
        <v>0</v>
      </c>
      <c r="H263" s="566">
        <f>2022!DS251</f>
        <v>0</v>
      </c>
      <c r="I263" s="566">
        <f>2022!DT251</f>
        <v>0</v>
      </c>
      <c r="J263" s="531">
        <f t="shared" si="1461"/>
        <v>0</v>
      </c>
      <c r="K263" s="568">
        <f>2022!DX251</f>
        <v>0</v>
      </c>
      <c r="L263" s="568"/>
      <c r="M263" s="568"/>
      <c r="N263" s="568"/>
      <c r="O263" s="568"/>
    </row>
    <row r="264" ht="37.5" customHeight="1">
      <c r="A264" s="561">
        <v>216</v>
      </c>
      <c r="B264" s="582" t="s">
        <v>259</v>
      </c>
      <c r="C264" s="566">
        <f>2022!B252</f>
        <v>9.4000000000000004</v>
      </c>
      <c r="D264" s="567">
        <f>2022!DO252</f>
        <v>0.20976288616657257</v>
      </c>
      <c r="E264" s="567">
        <f>2022!DP252</f>
        <v>0</v>
      </c>
      <c r="F264" s="567">
        <f>2022!DQ252</f>
        <v>0</v>
      </c>
      <c r="G264" s="566">
        <f>2022!DR252</f>
        <v>2.231520156161132e-002</v>
      </c>
      <c r="H264" s="566">
        <f>2022!DS252</f>
        <v>0</v>
      </c>
      <c r="I264" s="566">
        <f>2022!DT252</f>
        <v>0</v>
      </c>
      <c r="J264" s="531">
        <f t="shared" si="1461"/>
        <v>0</v>
      </c>
      <c r="K264" s="568">
        <f>2022!DX252</f>
        <v>0</v>
      </c>
      <c r="L264" s="568"/>
      <c r="M264" s="568"/>
      <c r="N264" s="568"/>
      <c r="O264" s="568"/>
    </row>
    <row r="265" ht="63">
      <c r="A265" s="600">
        <v>217</v>
      </c>
      <c r="B265" s="582" t="s">
        <v>255</v>
      </c>
      <c r="C265" s="566">
        <f>2022!B253</f>
        <v>29.600000000000001</v>
      </c>
      <c r="D265" s="567">
        <f>2022!DO253</f>
        <v>0</v>
      </c>
      <c r="E265" s="567">
        <f>2022!DP253</f>
        <v>0</v>
      </c>
      <c r="F265" s="567">
        <f>2022!DQ253</f>
        <v>0</v>
      </c>
      <c r="G265" s="566">
        <f>2022!DR253</f>
        <v>0</v>
      </c>
      <c r="H265" s="566">
        <f>2022!DS253</f>
        <v>0</v>
      </c>
      <c r="I265" s="566">
        <f>2022!DT253</f>
        <v>0</v>
      </c>
      <c r="J265" s="531">
        <f t="shared" si="1461"/>
        <v>0</v>
      </c>
      <c r="K265" s="568">
        <f>2022!DX253</f>
        <v>0</v>
      </c>
      <c r="L265" s="568"/>
      <c r="M265" s="568"/>
      <c r="N265" s="568"/>
      <c r="O265" s="568"/>
    </row>
    <row r="266" ht="37.5" customHeight="1">
      <c r="A266" s="600">
        <v>218</v>
      </c>
      <c r="B266" s="582" t="s">
        <v>263</v>
      </c>
      <c r="C266" s="566">
        <f>2022!B254</f>
        <v>23.164000000000001</v>
      </c>
      <c r="D266" s="567">
        <f>2022!DO254</f>
        <v>1.2215619087219238</v>
      </c>
      <c r="E266" s="567">
        <f>2022!DP254</f>
        <v>0</v>
      </c>
      <c r="F266" s="567">
        <f>2022!DQ254</f>
        <v>0</v>
      </c>
      <c r="G266" s="566">
        <f>2022!DR254</f>
        <v>5.2653528816830573e-002</v>
      </c>
      <c r="H266" s="566">
        <f>2022!DS254</f>
        <v>0</v>
      </c>
      <c r="I266" s="566">
        <f>2022!DT254</f>
        <v>0</v>
      </c>
      <c r="J266" s="531">
        <f t="shared" si="1461"/>
        <v>0</v>
      </c>
      <c r="K266" s="568">
        <f>2022!DX254</f>
        <v>0</v>
      </c>
      <c r="L266" s="568"/>
      <c r="M266" s="568"/>
      <c r="N266" s="568"/>
      <c r="O266" s="568"/>
    </row>
    <row r="267" ht="69.75" customHeight="1">
      <c r="A267" s="600">
        <v>219</v>
      </c>
      <c r="B267" s="582" t="s">
        <v>260</v>
      </c>
      <c r="C267" s="566">
        <f>2022!B255</f>
        <v>11.4</v>
      </c>
      <c r="D267" s="567">
        <f>2022!DO255</f>
        <v>0.2558085024356842</v>
      </c>
      <c r="E267" s="567">
        <f>2022!DP255</f>
        <v>0</v>
      </c>
      <c r="F267" s="567">
        <f>2022!DQ255</f>
        <v>0</v>
      </c>
      <c r="G267" s="566">
        <f>2022!DR255</f>
        <v>2.2439343069790726e-002</v>
      </c>
      <c r="H267" s="566">
        <f>2022!DS255</f>
        <v>0</v>
      </c>
      <c r="I267" s="566">
        <f>2022!DT255</f>
        <v>0</v>
      </c>
      <c r="J267" s="531">
        <f t="shared" si="1461"/>
        <v>0</v>
      </c>
      <c r="K267" s="568">
        <f>2022!DX255</f>
        <v>0</v>
      </c>
      <c r="L267" s="568"/>
      <c r="M267" s="568"/>
      <c r="N267" s="568"/>
      <c r="O267" s="568"/>
    </row>
    <row r="268" ht="51" customHeight="1">
      <c r="A268" s="600">
        <v>220</v>
      </c>
      <c r="B268" s="152" t="s">
        <v>366</v>
      </c>
      <c r="C268" s="566">
        <f>2022!B256</f>
        <v>23.773</v>
      </c>
      <c r="D268" s="567">
        <f>2022!DO256</f>
        <v>8.7330557405948639e-002</v>
      </c>
      <c r="E268" s="567">
        <f>2022!DP256</f>
        <v>0</v>
      </c>
      <c r="F268" s="567">
        <f>2022!DQ256</f>
        <v>3</v>
      </c>
      <c r="G268" s="566">
        <f>2022!DR256</f>
        <v>3.6509430237208944e-003</v>
      </c>
      <c r="H268" s="566">
        <f>2022!DS256</f>
        <v>0</v>
      </c>
      <c r="I268" s="566">
        <f>2022!DT256</f>
        <v>0.12619358095318217</v>
      </c>
      <c r="J268" s="531">
        <f t="shared" si="1461"/>
        <v>0</v>
      </c>
      <c r="K268" s="568">
        <f>2022!DX256</f>
        <v>0</v>
      </c>
      <c r="L268" s="568"/>
      <c r="M268" s="568"/>
      <c r="N268" s="568"/>
      <c r="O268" s="568"/>
    </row>
    <row r="269" ht="37.5" customHeight="1">
      <c r="A269" s="600">
        <v>221</v>
      </c>
      <c r="B269" s="582" t="s">
        <v>367</v>
      </c>
      <c r="C269" s="566">
        <f>2022!B257</f>
        <v>12.676</v>
      </c>
      <c r="D269" s="567">
        <f>2022!DO257</f>
        <v>0.24246914684772491</v>
      </c>
      <c r="E269" s="567">
        <f>2022!DP257</f>
        <v>0</v>
      </c>
      <c r="F269" s="567">
        <f>2022!DQ257</f>
        <v>2</v>
      </c>
      <c r="G269" s="566">
        <f>2022!DR257</f>
        <v>1.8993353498373427e-002</v>
      </c>
      <c r="H269" s="566">
        <f>2022!DS257</f>
        <v>0</v>
      </c>
      <c r="I269" s="566">
        <f>2022!DT257</f>
        <v>0.1577784790154623</v>
      </c>
      <c r="J269" s="531">
        <f t="shared" si="1461"/>
        <v>0</v>
      </c>
      <c r="K269" s="568">
        <f>2022!DX257</f>
        <v>0</v>
      </c>
      <c r="L269" s="568"/>
      <c r="M269" s="568"/>
      <c r="N269" s="568"/>
      <c r="O269" s="568"/>
    </row>
    <row r="270" ht="37.5" customHeight="1">
      <c r="A270" s="600">
        <v>222</v>
      </c>
      <c r="B270" s="582" t="s">
        <v>368</v>
      </c>
      <c r="C270" s="566">
        <f>2022!B258</f>
        <v>40.100000000000001</v>
      </c>
      <c r="D270" s="567">
        <f>2022!DO258</f>
        <v>6.5095095634460449</v>
      </c>
      <c r="E270" s="567">
        <f>2022!DP258</f>
        <v>5</v>
      </c>
      <c r="F270" s="567">
        <f>2022!DQ258</f>
        <v>9</v>
      </c>
      <c r="G270" s="566">
        <f>2022!DR258</f>
        <v>0.1370423065988641</v>
      </c>
      <c r="H270" s="566">
        <f>2022!DS258</f>
        <v>0.10699764709992801</v>
      </c>
      <c r="I270" s="566">
        <f>2022!DT258</f>
        <v>0.22443890274314213</v>
      </c>
      <c r="J270" s="531">
        <f t="shared" si="1461"/>
        <v>0</v>
      </c>
      <c r="K270" s="568">
        <f>2022!DX258</f>
        <v>0</v>
      </c>
      <c r="L270" s="568"/>
      <c r="M270" s="568"/>
      <c r="N270" s="568"/>
      <c r="O270" s="568"/>
    </row>
    <row r="271" ht="45" customHeight="1">
      <c r="A271" s="600">
        <v>223</v>
      </c>
      <c r="B271" s="147" t="s">
        <v>264</v>
      </c>
      <c r="C271" s="566">
        <f>2022!B259</f>
        <v>34.82</v>
      </c>
      <c r="D271" s="567">
        <f>2022!DO259</f>
        <v>0</v>
      </c>
      <c r="E271" s="567">
        <f>2022!DP259</f>
        <v>0</v>
      </c>
      <c r="F271" s="567">
        <f>2022!DQ259</f>
        <v>2</v>
      </c>
      <c r="G271" s="566">
        <f>2022!DR259</f>
        <v>0</v>
      </c>
      <c r="H271" s="566">
        <f>2022!DS259</f>
        <v>0</v>
      </c>
      <c r="I271" s="566">
        <f>2022!DT259</f>
        <v>5.7438253877082138e-002</v>
      </c>
      <c r="J271" s="531">
        <f t="shared" si="1461"/>
        <v>0</v>
      </c>
      <c r="K271" s="568">
        <f>2022!DX259</f>
        <v>0</v>
      </c>
      <c r="L271" s="568"/>
      <c r="M271" s="568"/>
      <c r="N271" s="568"/>
      <c r="O271" s="568"/>
    </row>
    <row r="272" ht="37.5" customHeight="1">
      <c r="A272" s="600">
        <v>224</v>
      </c>
      <c r="B272" s="582" t="s">
        <v>267</v>
      </c>
      <c r="C272" s="566">
        <f>2022!B260</f>
        <v>179.86000000000001</v>
      </c>
      <c r="D272" s="567">
        <f>2022!DO260</f>
        <v>2.4018266201019287</v>
      </c>
      <c r="E272" s="567">
        <f>2022!DP260</f>
        <v>1</v>
      </c>
      <c r="F272" s="567">
        <f>2022!DQ260</f>
        <v>2</v>
      </c>
      <c r="G272" s="566">
        <f>2022!DR260</f>
        <v>1.112987296634037e-002</v>
      </c>
      <c r="H272" s="566">
        <f>2022!DS260</f>
        <v>5.5598180978458757e-003</v>
      </c>
      <c r="I272" s="566">
        <f>2022!DT260</f>
        <v>1.1119759813188034e-002</v>
      </c>
      <c r="J272" s="531">
        <f t="shared" si="1461"/>
        <v>0</v>
      </c>
      <c r="K272" s="568">
        <f>2022!DX260</f>
        <v>0</v>
      </c>
      <c r="L272" s="568"/>
      <c r="M272" s="568"/>
      <c r="N272" s="568"/>
      <c r="O272" s="568"/>
    </row>
    <row r="273" ht="18" customHeight="1">
      <c r="A273" s="92" t="s">
        <v>369</v>
      </c>
      <c r="B273" s="93"/>
      <c r="C273" s="601"/>
      <c r="D273" s="601"/>
      <c r="E273" s="601"/>
      <c r="F273" s="601">
        <f>SUM(F17:F272)</f>
        <v>2917</v>
      </c>
      <c r="G273" s="601"/>
      <c r="H273" s="601"/>
      <c r="I273" s="601"/>
      <c r="J273" s="601"/>
      <c r="K273" s="601">
        <f>SUM(K17:K272)</f>
        <v>188</v>
      </c>
      <c r="L273" s="601"/>
      <c r="M273" s="601"/>
      <c r="N273" s="601"/>
      <c r="O273" s="601"/>
    </row>
    <row r="274" ht="0.75" customHeight="1">
      <c r="A274" s="92" t="s">
        <v>370</v>
      </c>
      <c r="B274" s="93"/>
      <c r="C274" s="568"/>
      <c r="D274" s="568"/>
      <c r="E274" s="568"/>
      <c r="F274" s="568"/>
      <c r="G274" s="568"/>
      <c r="H274" s="568"/>
      <c r="I274" s="568"/>
      <c r="J274" s="568"/>
      <c r="K274" s="568">
        <v>52000</v>
      </c>
      <c r="L274" s="568"/>
      <c r="M274" s="568"/>
      <c r="N274" s="568"/>
      <c r="O274" s="568"/>
    </row>
    <row r="275" ht="15.75" hidden="1">
      <c r="A275" s="92" t="s">
        <v>371</v>
      </c>
      <c r="B275" s="93"/>
      <c r="C275" s="568"/>
      <c r="D275" s="568"/>
      <c r="E275" s="568"/>
      <c r="F275" s="568"/>
      <c r="G275" s="568"/>
      <c r="H275" s="568"/>
      <c r="I275" s="568"/>
      <c r="J275" s="568"/>
      <c r="K275" s="568">
        <f>K274-K273</f>
        <v>51812</v>
      </c>
      <c r="L275" s="568"/>
      <c r="M275" s="568"/>
      <c r="N275" s="568"/>
      <c r="O275" s="568"/>
    </row>
    <row r="276" ht="15.75" hidden="1">
      <c r="A276" s="92" t="s">
        <v>293</v>
      </c>
      <c r="B276" s="93"/>
      <c r="C276" s="613"/>
      <c r="D276" s="613"/>
      <c r="E276" s="613"/>
      <c r="F276" s="613"/>
      <c r="G276" s="568"/>
      <c r="H276" s="568"/>
      <c r="I276" s="568"/>
      <c r="J276" s="568"/>
      <c r="K276" s="568"/>
      <c r="L276" s="568"/>
      <c r="M276" s="568"/>
      <c r="N276" s="568"/>
      <c r="O276" s="568"/>
    </row>
    <row r="277" ht="10.5" customHeight="1">
      <c r="G277" s="602"/>
      <c r="H277" s="602"/>
      <c r="I277" s="602"/>
      <c r="J277" s="602"/>
      <c r="K277" s="602"/>
      <c r="L277" s="602"/>
      <c r="M277" s="602"/>
      <c r="N277" s="602"/>
      <c r="O277" s="602"/>
    </row>
    <row r="278" ht="5.25" customHeight="1">
      <c r="A278" s="603"/>
      <c r="B278" s="603"/>
      <c r="C278" s="603"/>
      <c r="D278" s="603"/>
      <c r="E278" s="603"/>
      <c r="G278" s="604"/>
      <c r="H278" s="604"/>
      <c r="I278" s="604"/>
      <c r="J278" s="604"/>
      <c r="K278" s="604"/>
      <c r="L278" s="604"/>
      <c r="M278" s="604"/>
      <c r="N278" s="604"/>
      <c r="O278" s="604"/>
    </row>
    <row r="279" ht="81" customHeight="1">
      <c r="A279" s="605" t="s">
        <v>461</v>
      </c>
      <c r="B279" s="605"/>
      <c r="C279" s="605"/>
      <c r="D279" s="605"/>
      <c r="E279" s="605"/>
      <c r="F279" s="605"/>
      <c r="G279" s="604"/>
      <c r="H279" s="604"/>
      <c r="I279" s="604"/>
      <c r="J279" s="604"/>
      <c r="K279" s="604"/>
      <c r="L279" s="604"/>
      <c r="N279" s="606" t="s">
        <v>462</v>
      </c>
      <c r="O279" s="606"/>
    </row>
    <row r="280" ht="18.75">
      <c r="A280" s="603"/>
      <c r="B280" s="603"/>
      <c r="C280" s="603"/>
      <c r="D280" s="603"/>
      <c r="E280" s="603"/>
      <c r="G280" s="604"/>
      <c r="H280" s="604"/>
      <c r="I280" s="604"/>
      <c r="J280" s="607" t="s">
        <v>463</v>
      </c>
      <c r="K280" s="604"/>
      <c r="L280" s="604"/>
      <c r="M280" s="604"/>
      <c r="N280" s="604"/>
      <c r="O280" s="604"/>
    </row>
    <row r="281" ht="12.75">
      <c r="G281" s="604"/>
      <c r="H281" s="604"/>
      <c r="I281" s="604"/>
      <c r="J281" s="604"/>
      <c r="K281" s="604"/>
      <c r="L281" s="604"/>
      <c r="M281" s="604"/>
      <c r="N281" s="604"/>
      <c r="O281" s="604"/>
    </row>
    <row r="282" ht="12.75">
      <c r="G282" s="604"/>
      <c r="H282" s="604"/>
      <c r="I282" s="604"/>
      <c r="J282" s="604"/>
      <c r="K282" s="604"/>
      <c r="L282" s="604"/>
      <c r="M282" s="604"/>
      <c r="N282" s="604"/>
      <c r="O282" s="604"/>
    </row>
    <row r="283" ht="12.75">
      <c r="G283" s="604"/>
      <c r="H283" s="608"/>
      <c r="I283" s="609"/>
      <c r="J283" s="604"/>
      <c r="K283" s="604"/>
      <c r="L283" s="604"/>
      <c r="M283" s="604"/>
      <c r="N283" s="604"/>
      <c r="O283" s="604"/>
    </row>
    <row r="284" ht="12.75">
      <c r="G284" s="604"/>
      <c r="H284" s="608"/>
      <c r="I284" s="609"/>
      <c r="J284" s="604"/>
      <c r="K284" s="604"/>
      <c r="L284" s="604"/>
      <c r="M284" s="604"/>
      <c r="N284" s="604"/>
      <c r="O284" s="604"/>
    </row>
    <row r="285" ht="12.75">
      <c r="G285" s="604"/>
      <c r="H285" s="608"/>
      <c r="I285" s="609"/>
      <c r="J285" s="604"/>
      <c r="K285" s="604"/>
      <c r="L285" s="604"/>
      <c r="M285" s="604"/>
      <c r="N285" s="604"/>
      <c r="O285" s="604"/>
    </row>
    <row r="286" ht="12.75">
      <c r="G286" s="604"/>
      <c r="H286" s="608"/>
      <c r="I286" s="609"/>
      <c r="J286" s="604"/>
      <c r="K286" s="604"/>
      <c r="L286" s="604"/>
      <c r="M286" s="604"/>
      <c r="N286" s="604"/>
      <c r="O286" s="604"/>
    </row>
    <row r="287" ht="12.75">
      <c r="G287" s="604"/>
      <c r="H287" s="608"/>
      <c r="I287" s="609"/>
      <c r="J287" s="604"/>
      <c r="K287" s="604"/>
      <c r="L287" s="604"/>
      <c r="M287" s="604"/>
      <c r="N287" s="604"/>
      <c r="O287" s="604"/>
    </row>
  </sheetData>
  <mergeCells count="88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pane state="frozen" topLeftCell="A6" ySplit="5"/>
      <selection activeCell="B272" activeCellId="0" sqref="B272"/>
    </sheetView>
  </sheetViews>
  <sheetFormatPr baseColWidth="8" customHeight="1" defaultRowHeight="12.75"/>
  <cols>
    <col bestFit="1" customWidth="1" min="1" max="1" style="532" width="3.85547"/>
    <col bestFit="1" customWidth="1" min="2" max="2" style="533" width="38.140599999999999"/>
    <col bestFit="1" customWidth="1" min="3" max="3" style="533" width="11.710900000000001"/>
    <col bestFit="1" customWidth="1" min="4" max="5" style="533" width="7.4257799999999996"/>
    <col bestFit="1" customWidth="1" min="6" max="6" style="533" width="7.8554700000000004"/>
    <col bestFit="1" customWidth="1" min="7" max="7" style="534" width="5.7109399999999999"/>
    <col bestFit="1" customWidth="1" min="8" max="8" style="535" width="6.5703100000000001"/>
    <col bestFit="1" customWidth="1" min="9" max="9" style="533" width="6.5703100000000001"/>
    <col bestFit="1" customWidth="1" min="10" max="10" style="534" width="10.425800000000001"/>
    <col bestFit="1" customWidth="1" min="11" max="11" style="536" width="7.2851600000000003"/>
    <col bestFit="1" customWidth="1" min="12" max="12" style="536" width="15.140599999999999"/>
    <col bestFit="1" customWidth="1" min="13" max="13" style="536" width="9.2851599999999994"/>
    <col bestFit="1" customWidth="1" min="14" max="14" style="536" width="13.425800000000001"/>
    <col bestFit="1" customWidth="1" min="15" max="15" style="536" width="9.8554700000000004"/>
    <col bestFit="1" customWidth="1" min="16" max="257" style="532" width="9.1406299999999998"/>
  </cols>
  <sheetData>
    <row r="2" ht="17.25">
      <c r="B2" s="537" t="s">
        <v>373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</row>
    <row r="3" ht="17.25">
      <c r="B3" s="538" t="s">
        <v>1054</v>
      </c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</row>
    <row r="4" ht="12.75">
      <c r="B4" s="539" t="s">
        <v>1031</v>
      </c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</row>
    <row r="5" ht="17.25">
      <c r="B5" s="540" t="s">
        <v>1032</v>
      </c>
      <c r="C5" s="540"/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</row>
    <row r="6" ht="12.75">
      <c r="B6" s="539" t="s">
        <v>1033</v>
      </c>
      <c r="C6" s="539"/>
      <c r="D6" s="539"/>
      <c r="E6" s="539"/>
      <c r="F6" s="539"/>
      <c r="G6" s="539"/>
      <c r="H6" s="539"/>
      <c r="I6" s="539"/>
      <c r="J6" s="539"/>
      <c r="K6" s="539"/>
      <c r="L6" s="539"/>
      <c r="M6" s="539"/>
      <c r="N6" s="539"/>
      <c r="O6" s="539"/>
    </row>
    <row r="8" ht="17.25">
      <c r="B8" s="537" t="s">
        <v>1055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</row>
    <row r="10" ht="3" customHeight="1"/>
    <row r="11" ht="26.25" customHeight="1">
      <c r="A11" s="541" t="s">
        <v>271</v>
      </c>
      <c r="B11" s="541" t="s">
        <v>1034</v>
      </c>
      <c r="C11" s="541" t="s">
        <v>1035</v>
      </c>
      <c r="D11" s="542" t="s">
        <v>1036</v>
      </c>
      <c r="E11" s="543"/>
      <c r="F11" s="544"/>
      <c r="G11" s="542" t="s">
        <v>1037</v>
      </c>
      <c r="H11" s="543"/>
      <c r="I11" s="544"/>
      <c r="J11" s="545" t="s">
        <v>1038</v>
      </c>
      <c r="K11" s="546"/>
      <c r="L11" s="546"/>
      <c r="M11" s="546"/>
      <c r="N11" s="546"/>
      <c r="O11" s="547"/>
    </row>
    <row r="12" ht="24.75" customHeight="1">
      <c r="A12" s="541"/>
      <c r="B12" s="541"/>
      <c r="C12" s="541"/>
      <c r="D12" s="548"/>
      <c r="E12" s="549"/>
      <c r="F12" s="550"/>
      <c r="G12" s="548"/>
      <c r="H12" s="549"/>
      <c r="I12" s="550"/>
      <c r="J12" s="551" t="s">
        <v>1039</v>
      </c>
      <c r="K12" s="551" t="s">
        <v>1040</v>
      </c>
      <c r="L12" s="552" t="s">
        <v>273</v>
      </c>
      <c r="M12" s="553"/>
      <c r="N12" s="553"/>
      <c r="O12" s="554"/>
    </row>
    <row r="13" ht="24.75" customHeight="1">
      <c r="A13" s="541"/>
      <c r="B13" s="541"/>
      <c r="C13" s="541"/>
      <c r="D13" s="555">
        <v>2020</v>
      </c>
      <c r="E13" s="555">
        <v>2021</v>
      </c>
      <c r="F13" s="555">
        <v>2022</v>
      </c>
      <c r="G13" s="555">
        <v>2020</v>
      </c>
      <c r="H13" s="555">
        <v>2021</v>
      </c>
      <c r="I13" s="555">
        <v>2022</v>
      </c>
      <c r="J13" s="556"/>
      <c r="K13" s="556"/>
      <c r="L13" s="552" t="s">
        <v>1041</v>
      </c>
      <c r="M13" s="553"/>
      <c r="N13" s="554"/>
      <c r="O13" s="557" t="s">
        <v>1042</v>
      </c>
    </row>
    <row r="14" ht="62.25" customHeight="1">
      <c r="A14" s="541"/>
      <c r="B14" s="541"/>
      <c r="C14" s="541"/>
      <c r="D14" s="558"/>
      <c r="E14" s="558"/>
      <c r="F14" s="558"/>
      <c r="G14" s="558"/>
      <c r="H14" s="558"/>
      <c r="I14" s="558"/>
      <c r="J14" s="559"/>
      <c r="K14" s="559"/>
      <c r="L14" s="541" t="s">
        <v>394</v>
      </c>
      <c r="M14" s="541" t="s">
        <v>1043</v>
      </c>
      <c r="N14" s="541" t="s">
        <v>1044</v>
      </c>
      <c r="O14" s="560"/>
    </row>
    <row r="15" ht="25.5" customHeight="1">
      <c r="A15" s="561">
        <v>1</v>
      </c>
      <c r="B15" s="561">
        <v>2</v>
      </c>
      <c r="C15" s="561">
        <v>3</v>
      </c>
      <c r="D15" s="561">
        <v>4</v>
      </c>
      <c r="E15" s="561">
        <v>5</v>
      </c>
      <c r="F15" s="561">
        <v>6</v>
      </c>
      <c r="G15" s="561">
        <v>7</v>
      </c>
      <c r="H15" s="561">
        <v>8</v>
      </c>
      <c r="I15" s="561">
        <v>9</v>
      </c>
      <c r="J15" s="561">
        <v>10</v>
      </c>
      <c r="K15" s="561">
        <v>11</v>
      </c>
      <c r="L15" s="561">
        <v>12</v>
      </c>
      <c r="M15" s="561">
        <v>13</v>
      </c>
      <c r="N15" s="561">
        <v>14</v>
      </c>
      <c r="O15" s="561">
        <v>15</v>
      </c>
    </row>
    <row r="16" ht="17.25" customHeight="1">
      <c r="A16" s="562"/>
      <c r="B16" s="57" t="s">
        <v>23</v>
      </c>
      <c r="C16" s="122"/>
      <c r="D16" s="122"/>
      <c r="E16" s="122"/>
      <c r="F16" s="122"/>
      <c r="G16" s="563"/>
      <c r="H16" s="564"/>
      <c r="I16" s="564"/>
      <c r="J16" s="563"/>
      <c r="K16" s="563"/>
      <c r="L16" s="563"/>
      <c r="M16" s="563"/>
      <c r="N16" s="563"/>
      <c r="O16" s="563"/>
    </row>
    <row r="17" ht="49.5" customHeight="1">
      <c r="A17" s="561">
        <v>1</v>
      </c>
      <c r="B17" s="565" t="s">
        <v>24</v>
      </c>
      <c r="C17" s="566">
        <f>2022!B5</f>
        <v>67.034000000000006</v>
      </c>
      <c r="D17" s="567">
        <f>2022!DY5</f>
        <v>21</v>
      </c>
      <c r="E17" s="567">
        <f>2022!DZ5</f>
        <v>21</v>
      </c>
      <c r="F17" s="567">
        <f>2022!EA5</f>
        <v>32</v>
      </c>
      <c r="G17" s="566">
        <f>2022!EB5</f>
        <v>0.31329256127759525</v>
      </c>
      <c r="H17" s="566">
        <f>2022!EC5</f>
        <v>0.31329256127759525</v>
      </c>
      <c r="I17" s="566">
        <f>2022!ED5</f>
        <v>0.47736969299161613</v>
      </c>
      <c r="J17" s="531">
        <f t="shared" ref="J17:J80" si="1463">IF(K17&gt;0,K17/F17*100,0)</f>
        <v>9.375</v>
      </c>
      <c r="K17" s="568">
        <f>2022!EH5</f>
        <v>3</v>
      </c>
      <c r="L17" s="568"/>
      <c r="M17" s="568"/>
      <c r="N17" s="568"/>
      <c r="O17" s="568"/>
    </row>
    <row r="18" ht="30" customHeight="1">
      <c r="A18" s="561">
        <v>2</v>
      </c>
      <c r="B18" s="569" t="s">
        <v>25</v>
      </c>
      <c r="C18" s="566">
        <f>2022!B6</f>
        <v>10.308</v>
      </c>
      <c r="D18" s="567">
        <f>2022!DY6</f>
        <v>25</v>
      </c>
      <c r="E18" s="567">
        <f>2022!DZ6</f>
        <v>21</v>
      </c>
      <c r="F18" s="567">
        <f>2022!EA6</f>
        <v>21</v>
      </c>
      <c r="G18" s="566">
        <f>2022!EB6</f>
        <v>1.9538882259421773</v>
      </c>
      <c r="H18" s="566">
        <f>2022!EC6</f>
        <v>1.641266109791429</v>
      </c>
      <c r="I18" s="566">
        <f>2022!ED6</f>
        <v>2.0372526193247964</v>
      </c>
      <c r="J18" s="531">
        <f t="shared" si="1463"/>
        <v>9.5238095238095237</v>
      </c>
      <c r="K18" s="568">
        <f>2022!EH6</f>
        <v>2</v>
      </c>
      <c r="L18" s="568"/>
      <c r="M18" s="568"/>
      <c r="N18" s="568"/>
      <c r="O18" s="568"/>
    </row>
    <row r="19" ht="17.25" customHeight="1">
      <c r="A19" s="562"/>
      <c r="B19" s="122" t="s">
        <v>26</v>
      </c>
      <c r="C19" s="129"/>
      <c r="D19" s="570"/>
      <c r="E19" s="570"/>
      <c r="F19" s="570"/>
      <c r="G19" s="571"/>
      <c r="H19" s="571"/>
      <c r="I19" s="571"/>
      <c r="J19" s="584"/>
      <c r="K19" s="563"/>
      <c r="L19" s="563"/>
      <c r="M19" s="563"/>
      <c r="N19" s="563"/>
      <c r="O19" s="589"/>
    </row>
    <row r="20" ht="48" customHeight="1">
      <c r="A20" s="561">
        <v>3</v>
      </c>
      <c r="B20" s="565" t="s">
        <v>285</v>
      </c>
      <c r="C20" s="566">
        <f>2022!B8</f>
        <v>397.60000000000002</v>
      </c>
      <c r="D20" s="567">
        <f>2022!DY8</f>
        <v>0</v>
      </c>
      <c r="E20" s="567">
        <f>2022!DZ8</f>
        <v>0</v>
      </c>
      <c r="F20" s="567">
        <f>2022!EA8</f>
        <v>82</v>
      </c>
      <c r="G20" s="566">
        <f>2022!EB8</f>
        <v>0</v>
      </c>
      <c r="H20" s="566">
        <f>2022!EC8</f>
        <v>0</v>
      </c>
      <c r="I20" s="566">
        <f>2022!ED8</f>
        <v>0.20623742454728369</v>
      </c>
      <c r="J20" s="531">
        <f t="shared" si="1463"/>
        <v>9.7560975609756095</v>
      </c>
      <c r="K20" s="568">
        <f>2022!EH8</f>
        <v>8</v>
      </c>
      <c r="L20" s="568"/>
      <c r="M20" s="568"/>
      <c r="N20" s="568"/>
      <c r="O20" s="568"/>
    </row>
    <row r="21" ht="30">
      <c r="A21" s="561">
        <v>4</v>
      </c>
      <c r="B21" s="572" t="s">
        <v>28</v>
      </c>
      <c r="C21" s="566">
        <f>2022!B9</f>
        <v>236.40000000000001</v>
      </c>
      <c r="D21" s="567">
        <f>2022!DY9</f>
        <v>0</v>
      </c>
      <c r="E21" s="567">
        <f>2022!DZ9</f>
        <v>0</v>
      </c>
      <c r="F21" s="567">
        <f>2022!EA9</f>
        <v>0</v>
      </c>
      <c r="G21" s="566">
        <f>2022!EB9</f>
        <v>0</v>
      </c>
      <c r="H21" s="566">
        <f>2022!EC9</f>
        <v>0</v>
      </c>
      <c r="I21" s="566">
        <f>2022!ED9</f>
        <v>0</v>
      </c>
      <c r="J21" s="531">
        <f t="shared" si="1463"/>
        <v>0</v>
      </c>
      <c r="K21" s="568">
        <f>2022!EH9</f>
        <v>0</v>
      </c>
      <c r="L21" s="568"/>
      <c r="M21" s="568"/>
      <c r="N21" s="568"/>
      <c r="O21" s="568"/>
    </row>
    <row r="22" ht="17.25" customHeight="1">
      <c r="A22" s="562"/>
      <c r="B22" s="122" t="s">
        <v>46</v>
      </c>
      <c r="C22" s="129"/>
      <c r="D22" s="570"/>
      <c r="E22" s="570"/>
      <c r="F22" s="570"/>
      <c r="G22" s="571"/>
      <c r="H22" s="571"/>
      <c r="I22" s="573"/>
      <c r="J22" s="584"/>
      <c r="K22" s="563"/>
      <c r="L22" s="563"/>
      <c r="M22" s="563"/>
      <c r="N22" s="563"/>
      <c r="O22" s="589"/>
    </row>
    <row r="23" ht="45">
      <c r="A23" s="561">
        <v>5</v>
      </c>
      <c r="B23" s="565" t="s">
        <v>286</v>
      </c>
      <c r="C23" s="566">
        <f>2022!B11</f>
        <v>225.40000000000001</v>
      </c>
      <c r="D23" s="567">
        <f>2022!DY11</f>
        <v>0</v>
      </c>
      <c r="E23" s="567">
        <f>2022!DZ11</f>
        <v>15</v>
      </c>
      <c r="F23" s="567">
        <f>2022!EA11</f>
        <v>15</v>
      </c>
      <c r="G23" s="566">
        <f>2022!EB11</f>
        <v>0</v>
      </c>
      <c r="H23" s="566">
        <f>2022!EC11</f>
        <v>6.6548360275860502e-002</v>
      </c>
      <c r="I23" s="566">
        <f>2022!ED11</f>
        <v>6.6548358473824315e-002</v>
      </c>
      <c r="J23" s="531">
        <f t="shared" si="1463"/>
        <v>6.666666666666667</v>
      </c>
      <c r="K23" s="568">
        <f>2022!EH11</f>
        <v>1</v>
      </c>
      <c r="L23" s="568"/>
      <c r="M23" s="568"/>
      <c r="N23" s="568"/>
      <c r="O23" s="568"/>
    </row>
    <row r="24" ht="45">
      <c r="A24" s="561">
        <v>6</v>
      </c>
      <c r="B24" s="565" t="s">
        <v>48</v>
      </c>
      <c r="C24" s="566">
        <f>2022!B12</f>
        <v>358.69999999999999</v>
      </c>
      <c r="D24" s="567">
        <f>2022!DY12</f>
        <v>0</v>
      </c>
      <c r="E24" s="567">
        <f>2022!DZ12</f>
        <v>15</v>
      </c>
      <c r="F24" s="567">
        <f>2022!EA12</f>
        <v>15</v>
      </c>
      <c r="G24" s="566">
        <f>2022!EB12</f>
        <v>0</v>
      </c>
      <c r="H24" s="566">
        <f>2022!EC12</f>
        <v>4.1817673514163232e-002</v>
      </c>
      <c r="I24" s="566">
        <f>2022!ED12</f>
        <v>4.1817674937273487e-002</v>
      </c>
      <c r="J24" s="531">
        <f t="shared" si="1463"/>
        <v>6.666666666666667</v>
      </c>
      <c r="K24" s="568">
        <f>2022!EH12</f>
        <v>1</v>
      </c>
      <c r="L24" s="568"/>
      <c r="M24" s="568"/>
      <c r="N24" s="568"/>
      <c r="O24" s="568"/>
    </row>
    <row r="25" ht="30">
      <c r="A25" s="561">
        <v>7</v>
      </c>
      <c r="B25" s="147" t="s">
        <v>50</v>
      </c>
      <c r="C25" s="566">
        <f>2022!B13</f>
        <v>57.560000000000002</v>
      </c>
      <c r="D25" s="567">
        <f>2022!DY13</f>
        <v>0</v>
      </c>
      <c r="E25" s="567">
        <f>2022!DZ13</f>
        <v>0</v>
      </c>
      <c r="F25" s="567">
        <f>2022!EA13</f>
        <v>0</v>
      </c>
      <c r="G25" s="566">
        <f>2022!EB13</f>
        <v>0</v>
      </c>
      <c r="H25" s="566">
        <f>2022!EC13</f>
        <v>0</v>
      </c>
      <c r="I25" s="566">
        <f>2022!ED13</f>
        <v>0</v>
      </c>
      <c r="J25" s="531">
        <f t="shared" si="1463"/>
        <v>0</v>
      </c>
      <c r="K25" s="568">
        <f>2022!EH13</f>
        <v>0</v>
      </c>
      <c r="L25" s="568"/>
      <c r="M25" s="568"/>
      <c r="N25" s="568"/>
      <c r="O25" s="568"/>
    </row>
    <row r="26" ht="45">
      <c r="A26" s="561">
        <v>8</v>
      </c>
      <c r="B26" s="147" t="s">
        <v>51</v>
      </c>
      <c r="C26" s="566">
        <f>2022!B14</f>
        <v>335.70999999999998</v>
      </c>
      <c r="D26" s="567">
        <f>2022!DY14</f>
        <v>0</v>
      </c>
      <c r="E26" s="567">
        <f>2022!DZ14</f>
        <v>0</v>
      </c>
      <c r="F26" s="567">
        <f>2022!EA14</f>
        <v>16</v>
      </c>
      <c r="G26" s="566">
        <f>2022!EB14</f>
        <v>0</v>
      </c>
      <c r="H26" s="566">
        <f>2022!EC14</f>
        <v>0</v>
      </c>
      <c r="I26" s="566">
        <f>2022!ED14</f>
        <v>4.7660182895951864e-002</v>
      </c>
      <c r="J26" s="531">
        <f t="shared" si="1463"/>
        <v>0</v>
      </c>
      <c r="K26" s="568">
        <f>2022!EH14</f>
        <v>0</v>
      </c>
      <c r="L26" s="568"/>
      <c r="M26" s="568"/>
      <c r="N26" s="568"/>
      <c r="O26" s="568"/>
    </row>
    <row r="27" ht="45">
      <c r="A27" s="561">
        <v>9</v>
      </c>
      <c r="B27" s="137" t="s">
        <v>287</v>
      </c>
      <c r="C27" s="566">
        <f>2022!B15</f>
        <v>164.08600000000001</v>
      </c>
      <c r="D27" s="567">
        <f>2022!DY15</f>
        <v>0</v>
      </c>
      <c r="E27" s="567">
        <f>2022!DZ15</f>
        <v>0</v>
      </c>
      <c r="F27" s="567">
        <f>2022!EA15</f>
        <v>0</v>
      </c>
      <c r="G27" s="566">
        <f>2022!EB15</f>
        <v>0</v>
      </c>
      <c r="H27" s="566">
        <f>2022!EC15</f>
        <v>0</v>
      </c>
      <c r="I27" s="566">
        <f>2022!ED15</f>
        <v>0</v>
      </c>
      <c r="J27" s="531">
        <f t="shared" si="1463"/>
        <v>0</v>
      </c>
      <c r="K27" s="568">
        <f>2022!EH15</f>
        <v>0</v>
      </c>
      <c r="L27" s="568"/>
      <c r="M27" s="568"/>
      <c r="N27" s="568"/>
      <c r="O27" s="568"/>
    </row>
    <row r="28" ht="45">
      <c r="A28" s="561">
        <v>10</v>
      </c>
      <c r="B28" s="137" t="s">
        <v>288</v>
      </c>
      <c r="C28" s="566">
        <f>2022!B16</f>
        <v>371.93000000000001</v>
      </c>
      <c r="D28" s="567">
        <f>2022!DY16</f>
        <v>0</v>
      </c>
      <c r="E28" s="567">
        <f>2022!DZ16</f>
        <v>0</v>
      </c>
      <c r="F28" s="567">
        <f>2022!EA16</f>
        <v>0</v>
      </c>
      <c r="G28" s="566">
        <f>2022!EB16</f>
        <v>0</v>
      </c>
      <c r="H28" s="566">
        <f>2022!EC16</f>
        <v>0</v>
      </c>
      <c r="I28" s="566">
        <f>2022!ED16</f>
        <v>0</v>
      </c>
      <c r="J28" s="531">
        <f t="shared" si="1463"/>
        <v>0</v>
      </c>
      <c r="K28" s="568">
        <f>2022!EH16</f>
        <v>0</v>
      </c>
      <c r="L28" s="568"/>
      <c r="M28" s="568"/>
      <c r="N28" s="568"/>
      <c r="O28" s="568"/>
    </row>
    <row r="29" ht="45">
      <c r="A29" s="561">
        <v>11</v>
      </c>
      <c r="B29" s="137" t="s">
        <v>289</v>
      </c>
      <c r="C29" s="566">
        <f>2022!B17</f>
        <v>291.029</v>
      </c>
      <c r="D29" s="567">
        <f>2022!DY17</f>
        <v>0</v>
      </c>
      <c r="E29" s="567">
        <f>2022!DZ17</f>
        <v>56</v>
      </c>
      <c r="F29" s="567">
        <f>2022!EA17</f>
        <v>56</v>
      </c>
      <c r="G29" s="566">
        <f>2022!EB17</f>
        <v>0</v>
      </c>
      <c r="H29" s="566">
        <f>2022!EC17</f>
        <v>0.19242069208650023</v>
      </c>
      <c r="I29" s="566">
        <f>2022!ED17</f>
        <v>0.1924206865982428</v>
      </c>
      <c r="J29" s="531">
        <f t="shared" si="1463"/>
        <v>8.9285714285714288</v>
      </c>
      <c r="K29" s="568">
        <f>2022!EH17</f>
        <v>5</v>
      </c>
      <c r="L29" s="568"/>
      <c r="M29" s="568"/>
      <c r="N29" s="568"/>
      <c r="O29" s="568"/>
    </row>
    <row r="30" ht="45">
      <c r="A30" s="561">
        <v>12</v>
      </c>
      <c r="B30" s="137" t="s">
        <v>290</v>
      </c>
      <c r="C30" s="566">
        <f>2022!B18</f>
        <v>170.64400000000001</v>
      </c>
      <c r="D30" s="567">
        <f>2022!DY18</f>
        <v>0</v>
      </c>
      <c r="E30" s="567">
        <f>2022!DZ18</f>
        <v>0</v>
      </c>
      <c r="F30" s="567">
        <f>2022!EA18</f>
        <v>8</v>
      </c>
      <c r="G30" s="566">
        <f>2022!EB18</f>
        <v>0</v>
      </c>
      <c r="H30" s="566">
        <f>2022!EC18</f>
        <v>0</v>
      </c>
      <c r="I30" s="566">
        <f>2022!ED18</f>
        <v>4.6881226412882962e-002</v>
      </c>
      <c r="J30" s="531">
        <f t="shared" si="1463"/>
        <v>0</v>
      </c>
      <c r="K30" s="568">
        <f>2022!EH18</f>
        <v>0</v>
      </c>
      <c r="L30" s="568"/>
      <c r="M30" s="568"/>
      <c r="N30" s="568"/>
      <c r="O30" s="568"/>
    </row>
    <row r="31" ht="30" customHeight="1">
      <c r="A31" s="561">
        <v>13</v>
      </c>
      <c r="B31" s="137" t="s">
        <v>291</v>
      </c>
      <c r="C31" s="566">
        <f>2022!B19</f>
        <v>50</v>
      </c>
      <c r="D31" s="567">
        <f>2022!DY19</f>
        <v>0</v>
      </c>
      <c r="E31" s="567">
        <f>2022!DZ19</f>
        <v>0</v>
      </c>
      <c r="F31" s="567">
        <f>2022!EA19</f>
        <v>0</v>
      </c>
      <c r="G31" s="566">
        <f>2022!EB19</f>
        <v>0</v>
      </c>
      <c r="H31" s="566">
        <f>2022!EC19</f>
        <v>0</v>
      </c>
      <c r="I31" s="566">
        <f>2022!ED19</f>
        <v>0</v>
      </c>
      <c r="J31" s="531">
        <f t="shared" si="1463"/>
        <v>0</v>
      </c>
      <c r="K31" s="568">
        <f>2022!EH19</f>
        <v>0</v>
      </c>
      <c r="L31" s="568"/>
      <c r="M31" s="568"/>
      <c r="N31" s="568"/>
      <c r="O31" s="568"/>
    </row>
    <row r="32" ht="42.75" customHeight="1">
      <c r="A32" s="574">
        <v>14</v>
      </c>
      <c r="B32" s="137" t="s">
        <v>408</v>
      </c>
      <c r="C32" s="566">
        <f>2022!B20</f>
        <v>434.36000000000001</v>
      </c>
      <c r="D32" s="575">
        <f>2022!DY20</f>
        <v>0</v>
      </c>
      <c r="E32" s="575">
        <f>2022!DZ20</f>
        <v>0</v>
      </c>
      <c r="F32" s="567">
        <f>2022!EA20</f>
        <v>0</v>
      </c>
      <c r="G32" s="576">
        <f>2022!EB20</f>
        <v>0</v>
      </c>
      <c r="H32" s="576">
        <f>2022!EC20</f>
        <v>0</v>
      </c>
      <c r="I32" s="566">
        <f>2022!ED20</f>
        <v>0</v>
      </c>
      <c r="J32" s="531">
        <f t="shared" si="1463"/>
        <v>0</v>
      </c>
      <c r="K32" s="568">
        <f>2022!EH20</f>
        <v>0</v>
      </c>
      <c r="L32" s="581"/>
      <c r="M32" s="581"/>
      <c r="N32" s="581"/>
      <c r="O32" s="610"/>
    </row>
    <row r="33" ht="45">
      <c r="A33" s="562">
        <v>15</v>
      </c>
      <c r="B33" s="141" t="s">
        <v>409</v>
      </c>
      <c r="C33" s="566">
        <f>2022!B21</f>
        <v>182.90000000000001</v>
      </c>
      <c r="D33" s="577"/>
      <c r="E33" s="577"/>
      <c r="F33" s="567">
        <f>2022!EA21</f>
        <v>0</v>
      </c>
      <c r="G33" s="578"/>
      <c r="H33" s="578"/>
      <c r="I33" s="566">
        <f>2022!ED21</f>
        <v>0</v>
      </c>
      <c r="J33" s="531">
        <f t="shared" si="1463"/>
        <v>0</v>
      </c>
      <c r="K33" s="568">
        <f>2022!EH21</f>
        <v>0</v>
      </c>
      <c r="L33" s="563"/>
      <c r="M33" s="563"/>
      <c r="N33" s="563"/>
      <c r="O33" s="589"/>
    </row>
    <row r="34" ht="15">
      <c r="A34" s="561"/>
      <c r="B34" s="122" t="s">
        <v>35</v>
      </c>
      <c r="C34" s="129"/>
      <c r="D34" s="570"/>
      <c r="E34" s="570"/>
      <c r="F34" s="570"/>
      <c r="G34" s="571"/>
      <c r="H34" s="571"/>
      <c r="I34" s="571"/>
      <c r="J34" s="531"/>
      <c r="K34" s="563"/>
      <c r="L34" s="568"/>
      <c r="M34" s="568"/>
      <c r="N34" s="568"/>
      <c r="O34" s="568"/>
    </row>
    <row r="35" ht="32.25" customHeight="1">
      <c r="A35" s="561">
        <v>16</v>
      </c>
      <c r="B35" s="565" t="s">
        <v>36</v>
      </c>
      <c r="C35" s="566">
        <f>2022!B23</f>
        <v>8592.01953125</v>
      </c>
      <c r="D35" s="567">
        <f>2022!DY23</f>
        <v>0</v>
      </c>
      <c r="E35" s="567">
        <f>2022!DZ23</f>
        <v>0</v>
      </c>
      <c r="F35" s="567">
        <f>2022!EA23</f>
        <v>0</v>
      </c>
      <c r="G35" s="566">
        <f>2022!EB23</f>
        <v>0</v>
      </c>
      <c r="H35" s="566">
        <f>2022!EC23</f>
        <v>0</v>
      </c>
      <c r="I35" s="566">
        <f>2022!ED23</f>
        <v>0</v>
      </c>
      <c r="J35" s="531">
        <f t="shared" si="1463"/>
        <v>0</v>
      </c>
      <c r="K35" s="568">
        <f>2022!EH23</f>
        <v>0</v>
      </c>
      <c r="L35" s="568"/>
      <c r="M35" s="568"/>
      <c r="N35" s="568"/>
      <c r="O35" s="568"/>
    </row>
    <row r="36" ht="34.5" customHeight="1">
      <c r="A36" s="562">
        <v>17</v>
      </c>
      <c r="B36" s="580" t="s">
        <v>293</v>
      </c>
      <c r="C36" s="566">
        <f>2022!B24</f>
        <v>0</v>
      </c>
      <c r="D36" s="567">
        <f>2022!DY24</f>
        <v>0</v>
      </c>
      <c r="E36" s="567">
        <f>2022!DZ24</f>
        <v>0</v>
      </c>
      <c r="F36" s="567">
        <f>2022!EA24</f>
        <v>0</v>
      </c>
      <c r="G36" s="566">
        <v>0</v>
      </c>
      <c r="H36" s="566">
        <v>0</v>
      </c>
      <c r="I36" s="566">
        <v>0</v>
      </c>
      <c r="J36" s="584"/>
      <c r="K36" s="568">
        <f>2022!EH24</f>
        <v>0</v>
      </c>
      <c r="L36" s="563"/>
      <c r="M36" s="563"/>
      <c r="N36" s="563"/>
      <c r="O36" s="589"/>
    </row>
    <row r="37" ht="30" customHeight="1">
      <c r="A37" s="561"/>
      <c r="B37" s="122" t="s">
        <v>58</v>
      </c>
      <c r="C37" s="129"/>
      <c r="D37" s="570"/>
      <c r="E37" s="570"/>
      <c r="F37" s="570"/>
      <c r="G37" s="571"/>
      <c r="H37" s="571"/>
      <c r="I37" s="571"/>
      <c r="J37" s="531"/>
      <c r="K37" s="581"/>
      <c r="L37" s="568"/>
      <c r="M37" s="568"/>
      <c r="N37" s="568"/>
      <c r="O37" s="568"/>
    </row>
    <row r="38" ht="30">
      <c r="A38" s="561">
        <v>18</v>
      </c>
      <c r="B38" s="582" t="s">
        <v>60</v>
      </c>
      <c r="C38" s="566">
        <f>2022!B26</f>
        <v>1576.173</v>
      </c>
      <c r="D38" s="567">
        <f>2022!DY26</f>
        <v>0</v>
      </c>
      <c r="E38" s="567">
        <f>2022!DZ26</f>
        <v>0</v>
      </c>
      <c r="F38" s="567">
        <f>2022!EA26</f>
        <v>0</v>
      </c>
      <c r="G38" s="566">
        <f>2022!EB26</f>
        <v>0</v>
      </c>
      <c r="H38" s="566">
        <f>2022!EC26</f>
        <v>0</v>
      </c>
      <c r="I38" s="566">
        <f>2022!ED26</f>
        <v>0</v>
      </c>
      <c r="J38" s="531">
        <f t="shared" si="1463"/>
        <v>0</v>
      </c>
      <c r="K38" s="568">
        <f>2022!EH26</f>
        <v>0</v>
      </c>
      <c r="L38" s="568"/>
      <c r="M38" s="568"/>
      <c r="N38" s="568"/>
      <c r="O38" s="568"/>
    </row>
    <row r="39" ht="45">
      <c r="A39" s="561">
        <v>19</v>
      </c>
      <c r="B39" s="582" t="s">
        <v>59</v>
      </c>
      <c r="C39" s="566">
        <f>2022!B27</f>
        <v>116.81</v>
      </c>
      <c r="D39" s="567">
        <f>2022!DY27</f>
        <v>0</v>
      </c>
      <c r="E39" s="567">
        <f>2022!DZ27</f>
        <v>0</v>
      </c>
      <c r="F39" s="567">
        <f>2022!EA27</f>
        <v>0</v>
      </c>
      <c r="G39" s="566">
        <f>2022!EB27</f>
        <v>0</v>
      </c>
      <c r="H39" s="566">
        <f>2022!EC27</f>
        <v>0</v>
      </c>
      <c r="I39" s="566">
        <f>2022!ED27</f>
        <v>0</v>
      </c>
      <c r="J39" s="531">
        <f t="shared" si="1463"/>
        <v>0</v>
      </c>
      <c r="K39" s="568">
        <f>2022!EH27</f>
        <v>0</v>
      </c>
      <c r="L39" s="568"/>
      <c r="M39" s="568"/>
      <c r="N39" s="568"/>
      <c r="O39" s="568"/>
    </row>
    <row r="40" ht="30.75" customHeight="1">
      <c r="A40" s="561">
        <v>20</v>
      </c>
      <c r="B40" s="582" t="s">
        <v>294</v>
      </c>
      <c r="C40" s="566">
        <f>2022!B28</f>
        <v>109.2</v>
      </c>
      <c r="D40" s="567">
        <f>2022!DY28</f>
        <v>0</v>
      </c>
      <c r="E40" s="567">
        <f>2022!DZ28</f>
        <v>0</v>
      </c>
      <c r="F40" s="567">
        <f>2022!EA28</f>
        <v>0</v>
      </c>
      <c r="G40" s="566">
        <f>2022!EB28</f>
        <v>0</v>
      </c>
      <c r="H40" s="566">
        <f>2022!EC28</f>
        <v>0</v>
      </c>
      <c r="I40" s="566">
        <f>2022!ED28</f>
        <v>0</v>
      </c>
      <c r="J40" s="531">
        <f t="shared" si="1463"/>
        <v>0</v>
      </c>
      <c r="K40" s="568">
        <f>2022!EH28</f>
        <v>0</v>
      </c>
      <c r="L40" s="568"/>
      <c r="M40" s="568"/>
      <c r="N40" s="568"/>
      <c r="O40" s="568"/>
    </row>
    <row r="41" ht="30">
      <c r="A41" s="562">
        <v>21</v>
      </c>
      <c r="B41" s="572" t="s">
        <v>62</v>
      </c>
      <c r="C41" s="566">
        <f>2022!B29</f>
        <v>395.19999999999999</v>
      </c>
      <c r="D41" s="567">
        <f>2022!DY29</f>
        <v>0</v>
      </c>
      <c r="E41" s="567">
        <f>2022!DZ29</f>
        <v>0</v>
      </c>
      <c r="F41" s="567">
        <f>2022!EA29</f>
        <v>0</v>
      </c>
      <c r="G41" s="566">
        <f>2022!EB29</f>
        <v>0</v>
      </c>
      <c r="H41" s="566">
        <f>2022!EC29</f>
        <v>0</v>
      </c>
      <c r="I41" s="566">
        <f>2022!ED29</f>
        <v>0</v>
      </c>
      <c r="J41" s="531">
        <f t="shared" si="1463"/>
        <v>0</v>
      </c>
      <c r="K41" s="568">
        <f>2022!EH29</f>
        <v>0</v>
      </c>
      <c r="L41" s="563"/>
      <c r="M41" s="563"/>
      <c r="N41" s="563"/>
      <c r="O41" s="589"/>
    </row>
    <row r="42" ht="15">
      <c r="A42" s="561"/>
      <c r="B42" s="122" t="s">
        <v>63</v>
      </c>
      <c r="C42" s="129"/>
      <c r="D42" s="570"/>
      <c r="E42" s="570"/>
      <c r="F42" s="570"/>
      <c r="G42" s="571"/>
      <c r="H42" s="571"/>
      <c r="I42" s="571"/>
      <c r="J42" s="531"/>
      <c r="K42" s="581"/>
      <c r="L42" s="568"/>
      <c r="M42" s="568"/>
      <c r="N42" s="568"/>
      <c r="O42" s="568"/>
    </row>
    <row r="43" ht="30">
      <c r="A43" s="561">
        <v>22</v>
      </c>
      <c r="B43" s="582" t="s">
        <v>295</v>
      </c>
      <c r="C43" s="566">
        <f>2022!B31</f>
        <v>375.81700000000001</v>
      </c>
      <c r="D43" s="567">
        <f>2022!DY31</f>
        <v>0</v>
      </c>
      <c r="E43" s="567">
        <f>2022!DZ31</f>
        <v>0</v>
      </c>
      <c r="F43" s="567">
        <f>2022!EA31</f>
        <v>0</v>
      </c>
      <c r="G43" s="566">
        <f>2022!EB31</f>
        <v>0</v>
      </c>
      <c r="H43" s="566">
        <f>2022!EC31</f>
        <v>0</v>
      </c>
      <c r="I43" s="566">
        <f>2022!ED31</f>
        <v>0</v>
      </c>
      <c r="J43" s="531">
        <f t="shared" si="1463"/>
        <v>0</v>
      </c>
      <c r="K43" s="568">
        <f>2022!EH31</f>
        <v>0</v>
      </c>
      <c r="L43" s="568"/>
      <c r="M43" s="568"/>
      <c r="N43" s="568"/>
      <c r="O43" s="568"/>
    </row>
    <row r="44" ht="53.25" customHeight="1">
      <c r="A44" s="561">
        <v>23</v>
      </c>
      <c r="B44" s="582" t="s">
        <v>296</v>
      </c>
      <c r="C44" s="566">
        <f>2022!B32</f>
        <v>242.90000000000001</v>
      </c>
      <c r="D44" s="567">
        <f>2022!DY32</f>
        <v>500</v>
      </c>
      <c r="E44" s="567">
        <f>2022!DZ32</f>
        <v>500</v>
      </c>
      <c r="F44" s="567">
        <f>2022!EA32</f>
        <v>500</v>
      </c>
      <c r="G44" s="566">
        <f>2022!EB32</f>
        <v>2.0584603234411065</v>
      </c>
      <c r="H44" s="566">
        <f>2022!EC32</f>
        <v>2.0584603234411065</v>
      </c>
      <c r="I44" s="566">
        <f>2022!ED32</f>
        <v>2.0584602717167559</v>
      </c>
      <c r="J44" s="531">
        <f t="shared" si="1463"/>
        <v>8</v>
      </c>
      <c r="K44" s="568">
        <f>2022!EH32</f>
        <v>40</v>
      </c>
      <c r="L44" s="568"/>
      <c r="M44" s="568"/>
      <c r="N44" s="568"/>
      <c r="O44" s="568"/>
    </row>
    <row r="45" ht="30">
      <c r="A45" s="562">
        <v>24</v>
      </c>
      <c r="B45" s="582" t="s">
        <v>66</v>
      </c>
      <c r="C45" s="566">
        <f>2022!B33</f>
        <v>46.606000000000002</v>
      </c>
      <c r="D45" s="567">
        <f>2022!DY33</f>
        <v>0</v>
      </c>
      <c r="E45" s="567">
        <f>2022!DZ33</f>
        <v>0</v>
      </c>
      <c r="F45" s="567">
        <f>2022!EA33</f>
        <v>0</v>
      </c>
      <c r="G45" s="566">
        <f>2022!EB33</f>
        <v>0</v>
      </c>
      <c r="H45" s="566">
        <f>2022!EC33</f>
        <v>0</v>
      </c>
      <c r="I45" s="566">
        <f>2022!ED33</f>
        <v>0</v>
      </c>
      <c r="J45" s="531">
        <f t="shared" si="1463"/>
        <v>0</v>
      </c>
      <c r="K45" s="568">
        <f>2022!EH33</f>
        <v>0</v>
      </c>
      <c r="L45" s="563"/>
      <c r="M45" s="563"/>
      <c r="N45" s="563"/>
      <c r="O45" s="589"/>
    </row>
    <row r="46" ht="15">
      <c r="A46" s="561"/>
      <c r="B46" s="122" t="s">
        <v>67</v>
      </c>
      <c r="C46" s="129"/>
      <c r="D46" s="570"/>
      <c r="E46" s="570"/>
      <c r="F46" s="570"/>
      <c r="G46" s="571"/>
      <c r="H46" s="571"/>
      <c r="I46" s="571"/>
      <c r="J46" s="531"/>
      <c r="K46" s="581"/>
      <c r="L46" s="568"/>
      <c r="M46" s="568"/>
      <c r="N46" s="568"/>
      <c r="O46" s="568"/>
    </row>
    <row r="47" ht="47.25" customHeight="1">
      <c r="A47" s="561">
        <v>25</v>
      </c>
      <c r="B47" s="583" t="s">
        <v>297</v>
      </c>
      <c r="C47" s="566">
        <f>2022!B35</f>
        <v>399.13200000000001</v>
      </c>
      <c r="D47" s="567">
        <f>2022!DY35</f>
        <v>145</v>
      </c>
      <c r="E47" s="567">
        <f>2022!DZ35</f>
        <v>167</v>
      </c>
      <c r="F47" s="567">
        <f>2022!EA35</f>
        <v>183</v>
      </c>
      <c r="G47" s="566">
        <f>2022!EB35</f>
        <v>0.36562608742626279</v>
      </c>
      <c r="H47" s="566">
        <f>2022!EC35</f>
        <v>0.41793881790252491</v>
      </c>
      <c r="I47" s="566">
        <f>2022!ED35</f>
        <v>0.45849493400679475</v>
      </c>
      <c r="J47" s="531">
        <f t="shared" si="1463"/>
        <v>8.1967213114754092</v>
      </c>
      <c r="K47" s="568">
        <f>2022!EH35</f>
        <v>15</v>
      </c>
      <c r="L47" s="568"/>
      <c r="M47" s="568"/>
      <c r="N47" s="568"/>
      <c r="O47" s="568"/>
    </row>
    <row r="48" ht="30">
      <c r="A48" s="562">
        <v>26</v>
      </c>
      <c r="B48" s="583" t="s">
        <v>298</v>
      </c>
      <c r="C48" s="566">
        <f>2022!B36</f>
        <v>162.821</v>
      </c>
      <c r="D48" s="567">
        <f>2022!DY36</f>
        <v>0</v>
      </c>
      <c r="E48" s="567">
        <f>2022!DZ36</f>
        <v>0</v>
      </c>
      <c r="F48" s="567">
        <f>2022!EA36</f>
        <v>0</v>
      </c>
      <c r="G48" s="566">
        <f>2022!EB36</f>
        <v>0</v>
      </c>
      <c r="H48" s="566">
        <f>2022!EC36</f>
        <v>0</v>
      </c>
      <c r="I48" s="566">
        <f>2022!ED36</f>
        <v>0</v>
      </c>
      <c r="J48" s="531">
        <f t="shared" si="1463"/>
        <v>0</v>
      </c>
      <c r="K48" s="568">
        <f>2022!EH36</f>
        <v>0</v>
      </c>
      <c r="L48" s="563"/>
      <c r="M48" s="563"/>
      <c r="N48" s="563"/>
      <c r="O48" s="589"/>
    </row>
    <row r="49" ht="15">
      <c r="A49" s="561"/>
      <c r="B49" s="122" t="s">
        <v>70</v>
      </c>
      <c r="C49" s="571"/>
      <c r="D49" s="570"/>
      <c r="E49" s="570"/>
      <c r="F49" s="570"/>
      <c r="G49" s="571"/>
      <c r="H49" s="571"/>
      <c r="I49" s="571"/>
      <c r="J49" s="531">
        <f t="shared" si="1463"/>
        <v>0</v>
      </c>
      <c r="K49" s="581"/>
      <c r="L49" s="568"/>
      <c r="M49" s="568"/>
      <c r="N49" s="568"/>
      <c r="O49" s="568"/>
    </row>
    <row r="50" ht="45">
      <c r="A50" s="561">
        <v>27</v>
      </c>
      <c r="B50" s="147" t="s">
        <v>77</v>
      </c>
      <c r="C50" s="566">
        <f>2022!B38</f>
        <v>7.1820000000000004</v>
      </c>
      <c r="D50" s="567">
        <f>2022!DY38</f>
        <v>0</v>
      </c>
      <c r="E50" s="567">
        <f>2022!DZ38</f>
        <v>0</v>
      </c>
      <c r="F50" s="567">
        <f>2022!EA38</f>
        <v>0</v>
      </c>
      <c r="G50" s="566">
        <f>2022!EB38</f>
        <v>0</v>
      </c>
      <c r="H50" s="566">
        <f>2022!EC38</f>
        <v>0</v>
      </c>
      <c r="I50" s="566">
        <f>2022!ED38</f>
        <v>0</v>
      </c>
      <c r="J50" s="531">
        <f t="shared" si="1463"/>
        <v>0</v>
      </c>
      <c r="K50" s="568">
        <f>2022!EH38</f>
        <v>0</v>
      </c>
      <c r="L50" s="568"/>
      <c r="M50" s="568"/>
      <c r="N50" s="568"/>
      <c r="O50" s="568"/>
    </row>
    <row r="51" ht="34.5" customHeight="1">
      <c r="A51" s="561">
        <v>28</v>
      </c>
      <c r="B51" s="147" t="s">
        <v>76</v>
      </c>
      <c r="C51" s="566">
        <f>2022!B39</f>
        <v>11.596</v>
      </c>
      <c r="D51" s="567">
        <f>2022!DY39</f>
        <v>0</v>
      </c>
      <c r="E51" s="567">
        <f>2022!DZ39</f>
        <v>0</v>
      </c>
      <c r="F51" s="567">
        <f>2022!EA39</f>
        <v>0</v>
      </c>
      <c r="G51" s="566">
        <f>2022!EB39</f>
        <v>0</v>
      </c>
      <c r="H51" s="566">
        <f>2022!EC39</f>
        <v>0</v>
      </c>
      <c r="I51" s="566">
        <f>2022!ED39</f>
        <v>0</v>
      </c>
      <c r="J51" s="531">
        <f t="shared" si="1463"/>
        <v>0</v>
      </c>
      <c r="K51" s="568">
        <f>2022!EH39</f>
        <v>0</v>
      </c>
      <c r="L51" s="568"/>
      <c r="M51" s="568"/>
      <c r="N51" s="568"/>
      <c r="O51" s="568"/>
    </row>
    <row r="52" ht="33.75" customHeight="1">
      <c r="A52" s="561">
        <v>29</v>
      </c>
      <c r="B52" s="147" t="s">
        <v>75</v>
      </c>
      <c r="C52" s="566">
        <f>2022!B40</f>
        <v>16.030000000000001</v>
      </c>
      <c r="D52" s="567">
        <f>2022!DY40</f>
        <v>0</v>
      </c>
      <c r="E52" s="567">
        <f>2022!DZ40</f>
        <v>0</v>
      </c>
      <c r="F52" s="567">
        <f>2022!EA40</f>
        <v>0</v>
      </c>
      <c r="G52" s="566">
        <f>2022!EB40</f>
        <v>0</v>
      </c>
      <c r="H52" s="566">
        <f>2022!EC40</f>
        <v>0</v>
      </c>
      <c r="I52" s="566">
        <f>2022!ED40</f>
        <v>0</v>
      </c>
      <c r="J52" s="531">
        <f t="shared" si="1463"/>
        <v>0</v>
      </c>
      <c r="K52" s="568">
        <f>2022!EH40</f>
        <v>0</v>
      </c>
      <c r="L52" s="568"/>
      <c r="M52" s="568"/>
      <c r="N52" s="568"/>
      <c r="O52" s="568"/>
    </row>
    <row r="53" ht="33.75" customHeight="1">
      <c r="A53" s="561">
        <v>30</v>
      </c>
      <c r="B53" s="147" t="s">
        <v>410</v>
      </c>
      <c r="C53" s="566">
        <f>2022!B41</f>
        <v>7.9729999999999999</v>
      </c>
      <c r="D53" s="575">
        <f>2022!DY41</f>
        <v>0</v>
      </c>
      <c r="E53" s="575">
        <f>2022!DZ41</f>
        <v>0</v>
      </c>
      <c r="F53" s="567">
        <f>2022!EA41</f>
        <v>0</v>
      </c>
      <c r="G53" s="576">
        <f>2022!EB41</f>
        <v>0</v>
      </c>
      <c r="H53" s="576">
        <f>2022!EC41</f>
        <v>0</v>
      </c>
      <c r="I53" s="566">
        <f>2022!ED41</f>
        <v>0</v>
      </c>
      <c r="J53" s="531">
        <f t="shared" si="1463"/>
        <v>0</v>
      </c>
      <c r="K53" s="568">
        <f>2022!EH41</f>
        <v>0</v>
      </c>
      <c r="L53" s="568"/>
      <c r="M53" s="568"/>
      <c r="N53" s="568"/>
      <c r="O53" s="568"/>
    </row>
    <row r="54" ht="33.75" customHeight="1">
      <c r="A54" s="561">
        <v>31</v>
      </c>
      <c r="B54" s="147" t="s">
        <v>411</v>
      </c>
      <c r="C54" s="566">
        <f>2022!B42</f>
        <v>28.376999999999999</v>
      </c>
      <c r="D54" s="585"/>
      <c r="E54" s="585"/>
      <c r="F54" s="567">
        <f>2022!EA42</f>
        <v>0</v>
      </c>
      <c r="G54" s="586"/>
      <c r="H54" s="586"/>
      <c r="I54" s="566">
        <f>2022!ED42</f>
        <v>0</v>
      </c>
      <c r="J54" s="531">
        <f t="shared" si="1463"/>
        <v>0</v>
      </c>
      <c r="K54" s="568">
        <f>2022!EH42</f>
        <v>0</v>
      </c>
      <c r="L54" s="568"/>
      <c r="M54" s="568"/>
      <c r="N54" s="568"/>
      <c r="O54" s="568"/>
    </row>
    <row r="55" ht="30.75" customHeight="1">
      <c r="A55" s="561">
        <v>32</v>
      </c>
      <c r="B55" s="152" t="s">
        <v>412</v>
      </c>
      <c r="C55" s="566">
        <f>2022!B43</f>
        <v>36.741999999999997</v>
      </c>
      <c r="D55" s="577"/>
      <c r="E55" s="577"/>
      <c r="F55" s="567">
        <f>2022!EA43</f>
        <v>0</v>
      </c>
      <c r="G55" s="578"/>
      <c r="H55" s="578"/>
      <c r="I55" s="566">
        <f>2022!ED43</f>
        <v>0</v>
      </c>
      <c r="J55" s="531">
        <f t="shared" si="1463"/>
        <v>0</v>
      </c>
      <c r="K55" s="568">
        <f>2022!EH43</f>
        <v>0</v>
      </c>
      <c r="L55" s="568"/>
      <c r="M55" s="568"/>
      <c r="N55" s="568"/>
      <c r="O55" s="568"/>
    </row>
    <row r="56" ht="30.75" customHeight="1">
      <c r="A56" s="561">
        <v>33</v>
      </c>
      <c r="B56" s="582" t="s">
        <v>74</v>
      </c>
      <c r="C56" s="566">
        <f>2022!B44</f>
        <v>9.9800000000000004</v>
      </c>
      <c r="D56" s="567">
        <f>2022!DY44</f>
        <v>0</v>
      </c>
      <c r="E56" s="567">
        <f>2022!DZ44</f>
        <v>0</v>
      </c>
      <c r="F56" s="567">
        <f>2022!EA44</f>
        <v>0</v>
      </c>
      <c r="G56" s="566">
        <f>2022!EB44</f>
        <v>0</v>
      </c>
      <c r="H56" s="566">
        <f>2022!EC44</f>
        <v>0</v>
      </c>
      <c r="I56" s="566">
        <f>2022!ED44</f>
        <v>0</v>
      </c>
      <c r="J56" s="531">
        <f t="shared" si="1463"/>
        <v>0</v>
      </c>
      <c r="K56" s="568">
        <f>2022!EH44</f>
        <v>0</v>
      </c>
      <c r="L56" s="568"/>
      <c r="M56" s="568"/>
      <c r="N56" s="568"/>
      <c r="O56" s="568"/>
    </row>
    <row r="57" ht="30">
      <c r="A57" s="561">
        <v>34</v>
      </c>
      <c r="B57" s="147" t="s">
        <v>300</v>
      </c>
      <c r="C57" s="566">
        <f>2022!B45</f>
        <v>9.4399999999999995</v>
      </c>
      <c r="D57" s="567">
        <f>2022!DY45</f>
        <v>0</v>
      </c>
      <c r="E57" s="567">
        <f>2022!DZ45</f>
        <v>0</v>
      </c>
      <c r="F57" s="567">
        <f>2022!EA45</f>
        <v>0</v>
      </c>
      <c r="G57" s="566">
        <f>2022!EB45</f>
        <v>0</v>
      </c>
      <c r="H57" s="566">
        <f>2022!EC45</f>
        <v>0</v>
      </c>
      <c r="I57" s="566">
        <f>2022!ED45</f>
        <v>0</v>
      </c>
      <c r="J57" s="531">
        <f t="shared" si="1463"/>
        <v>0</v>
      </c>
      <c r="K57" s="568">
        <f>2022!EH45</f>
        <v>0</v>
      </c>
      <c r="L57" s="568"/>
      <c r="M57" s="568"/>
      <c r="N57" s="568"/>
      <c r="O57" s="568"/>
    </row>
    <row r="58" ht="75">
      <c r="A58" s="561">
        <v>35</v>
      </c>
      <c r="B58" s="582" t="s">
        <v>71</v>
      </c>
      <c r="C58" s="566">
        <f>2022!B46</f>
        <v>51.079999999999998</v>
      </c>
      <c r="D58" s="567">
        <f>2022!DY46</f>
        <v>0</v>
      </c>
      <c r="E58" s="567">
        <f>2022!DZ46</f>
        <v>0</v>
      </c>
      <c r="F58" s="567">
        <f>2022!EA46</f>
        <v>0</v>
      </c>
      <c r="G58" s="566">
        <f>2022!EB46</f>
        <v>0</v>
      </c>
      <c r="H58" s="566">
        <f>2022!EC46</f>
        <v>0</v>
      </c>
      <c r="I58" s="566">
        <f>2022!ED46</f>
        <v>0</v>
      </c>
      <c r="J58" s="531">
        <f t="shared" si="1463"/>
        <v>0</v>
      </c>
      <c r="K58" s="568">
        <f>2022!EH46</f>
        <v>0</v>
      </c>
      <c r="L58" s="568"/>
      <c r="M58" s="568"/>
      <c r="N58" s="568"/>
      <c r="O58" s="568"/>
    </row>
    <row r="59" ht="117" customHeight="1">
      <c r="A59" s="561">
        <v>36</v>
      </c>
      <c r="B59" s="72" t="s">
        <v>301</v>
      </c>
      <c r="C59" s="566">
        <f>2022!B47</f>
        <v>115.09999999999999</v>
      </c>
      <c r="D59" s="567">
        <f>2022!DY47</f>
        <v>25</v>
      </c>
      <c r="E59" s="567">
        <f>2022!DZ47</f>
        <v>25</v>
      </c>
      <c r="F59" s="567">
        <f>2022!EA47</f>
        <v>20</v>
      </c>
      <c r="G59" s="566">
        <f>2022!EB47</f>
        <v>0.20833333333333334</v>
      </c>
      <c r="H59" s="566">
        <f>2022!EC47</f>
        <v>0.20833333333333334</v>
      </c>
      <c r="I59" s="566">
        <f>2022!ED47</f>
        <v>0.1737619461337967</v>
      </c>
      <c r="J59" s="531">
        <f t="shared" si="1463"/>
        <v>10</v>
      </c>
      <c r="K59" s="568">
        <f>2022!EH47</f>
        <v>2</v>
      </c>
      <c r="L59" s="568"/>
      <c r="M59" s="568"/>
      <c r="N59" s="568"/>
      <c r="O59" s="568"/>
    </row>
    <row r="60" ht="51.75" customHeight="1">
      <c r="A60" s="561">
        <v>37</v>
      </c>
      <c r="B60" s="582" t="s">
        <v>72</v>
      </c>
      <c r="C60" s="566">
        <f>2022!B48</f>
        <v>120.515</v>
      </c>
      <c r="D60" s="567">
        <f>2022!DY48</f>
        <v>0</v>
      </c>
      <c r="E60" s="567">
        <f>2022!DZ48</f>
        <v>0</v>
      </c>
      <c r="F60" s="567">
        <f>2022!EA48</f>
        <v>0</v>
      </c>
      <c r="G60" s="566">
        <f>2022!EB48</f>
        <v>0</v>
      </c>
      <c r="H60" s="566">
        <f>2022!EC48</f>
        <v>0</v>
      </c>
      <c r="I60" s="566">
        <f>2022!ED48</f>
        <v>0</v>
      </c>
      <c r="J60" s="531">
        <f t="shared" si="1463"/>
        <v>0</v>
      </c>
      <c r="K60" s="568">
        <f>2022!EH48</f>
        <v>0</v>
      </c>
      <c r="L60" s="568"/>
      <c r="M60" s="568"/>
      <c r="N60" s="568"/>
      <c r="O60" s="568"/>
    </row>
    <row r="61" ht="45">
      <c r="A61" s="562">
        <v>38</v>
      </c>
      <c r="B61" s="582" t="s">
        <v>302</v>
      </c>
      <c r="C61" s="566">
        <f>2022!B49</f>
        <v>214.80000000000001</v>
      </c>
      <c r="D61" s="567">
        <f>2022!DY49</f>
        <v>150</v>
      </c>
      <c r="E61" s="567">
        <f>2022!DZ49</f>
        <v>150</v>
      </c>
      <c r="F61" s="567">
        <f>2022!EA49</f>
        <v>130</v>
      </c>
      <c r="G61" s="566">
        <f>2022!EB49</f>
        <v>0.6790402615808091</v>
      </c>
      <c r="H61" s="566">
        <f>2022!EC49</f>
        <v>0.71258907363420432</v>
      </c>
      <c r="I61" s="566">
        <f>2022!ED49</f>
        <v>0.60521415270018619</v>
      </c>
      <c r="J61" s="531">
        <f t="shared" si="1463"/>
        <v>10</v>
      </c>
      <c r="K61" s="568">
        <f>2022!EH49</f>
        <v>13</v>
      </c>
      <c r="L61" s="563"/>
      <c r="M61" s="563"/>
      <c r="N61" s="563"/>
      <c r="O61" s="589"/>
    </row>
    <row r="62" ht="15">
      <c r="A62" s="561"/>
      <c r="B62" s="122" t="s">
        <v>83</v>
      </c>
      <c r="C62" s="571"/>
      <c r="D62" s="570"/>
      <c r="E62" s="570"/>
      <c r="F62" s="570"/>
      <c r="G62" s="571"/>
      <c r="H62" s="571"/>
      <c r="I62" s="571"/>
      <c r="J62" s="531"/>
      <c r="K62" s="581"/>
      <c r="L62" s="568"/>
      <c r="M62" s="568"/>
      <c r="N62" s="568"/>
      <c r="O62" s="568"/>
    </row>
    <row r="63" ht="68.25" customHeight="1">
      <c r="A63" s="561">
        <v>39</v>
      </c>
      <c r="B63" s="582" t="s">
        <v>303</v>
      </c>
      <c r="C63" s="587">
        <f>2022!B51</f>
        <v>299.10000000000002</v>
      </c>
      <c r="D63" s="567">
        <f>2022!DY51</f>
        <v>0</v>
      </c>
      <c r="E63" s="567">
        <f>2022!DZ51</f>
        <v>0</v>
      </c>
      <c r="F63" s="567">
        <f>2022!EA51</f>
        <v>0</v>
      </c>
      <c r="G63" s="566">
        <f>2022!EB51</f>
        <v>0</v>
      </c>
      <c r="H63" s="566">
        <f>2022!EC51</f>
        <v>0</v>
      </c>
      <c r="I63" s="566">
        <f>2022!ED51</f>
        <v>0</v>
      </c>
      <c r="J63" s="531">
        <f t="shared" si="1463"/>
        <v>0</v>
      </c>
      <c r="K63" s="568">
        <f>2022!EH51</f>
        <v>0</v>
      </c>
      <c r="L63" s="568"/>
      <c r="M63" s="568"/>
      <c r="N63" s="568"/>
      <c r="O63" s="568"/>
    </row>
    <row r="64" ht="30">
      <c r="A64" s="561">
        <v>40</v>
      </c>
      <c r="B64" s="582" t="s">
        <v>87</v>
      </c>
      <c r="C64" s="566">
        <f>2022!B52</f>
        <v>1577</v>
      </c>
      <c r="D64" s="567">
        <f>2022!DY52</f>
        <v>0</v>
      </c>
      <c r="E64" s="567">
        <f>2022!DZ52</f>
        <v>0</v>
      </c>
      <c r="F64" s="567">
        <f>2022!EA52</f>
        <v>0</v>
      </c>
      <c r="G64" s="566">
        <f>2022!EB52</f>
        <v>0</v>
      </c>
      <c r="H64" s="566">
        <f>2022!EC52</f>
        <v>0</v>
      </c>
      <c r="I64" s="566">
        <f>2022!ED52</f>
        <v>0</v>
      </c>
      <c r="J64" s="531">
        <f t="shared" si="1463"/>
        <v>0</v>
      </c>
      <c r="K64" s="568">
        <f>2022!EH52</f>
        <v>0</v>
      </c>
      <c r="L64" s="568"/>
      <c r="M64" s="568"/>
      <c r="N64" s="568"/>
      <c r="O64" s="568"/>
    </row>
    <row r="65" ht="63">
      <c r="A65" s="561">
        <v>41</v>
      </c>
      <c r="B65" s="582" t="s">
        <v>304</v>
      </c>
      <c r="C65" s="566">
        <f>2022!B53</f>
        <v>585.35000000000002</v>
      </c>
      <c r="D65" s="567">
        <f>2022!DY53</f>
        <v>0</v>
      </c>
      <c r="E65" s="567">
        <f>2022!DZ53</f>
        <v>0</v>
      </c>
      <c r="F65" s="567">
        <f>2022!EA53</f>
        <v>0</v>
      </c>
      <c r="G65" s="566">
        <f>2022!EB53</f>
        <v>0</v>
      </c>
      <c r="H65" s="566">
        <f>2022!EC53</f>
        <v>0</v>
      </c>
      <c r="I65" s="566">
        <f>2022!ED53</f>
        <v>0</v>
      </c>
      <c r="J65" s="531">
        <f t="shared" si="1463"/>
        <v>0</v>
      </c>
      <c r="K65" s="568">
        <f>2022!EH53</f>
        <v>0</v>
      </c>
      <c r="L65" s="568"/>
      <c r="M65" s="568"/>
      <c r="N65" s="568"/>
      <c r="O65" s="568"/>
    </row>
    <row r="66" ht="48.75" customHeight="1">
      <c r="A66" s="561">
        <v>42</v>
      </c>
      <c r="B66" s="572" t="s">
        <v>305</v>
      </c>
      <c r="C66" s="566">
        <f>2022!B54</f>
        <v>399</v>
      </c>
      <c r="D66" s="567">
        <f>2022!DY54</f>
        <v>0</v>
      </c>
      <c r="E66" s="567">
        <f>2022!DZ54</f>
        <v>0</v>
      </c>
      <c r="F66" s="567">
        <f>2022!EA54</f>
        <v>0</v>
      </c>
      <c r="G66" s="566">
        <f>2022!EB54</f>
        <v>0</v>
      </c>
      <c r="H66" s="566">
        <f>2022!EC54</f>
        <v>0</v>
      </c>
      <c r="I66" s="566">
        <f>2022!ED54</f>
        <v>0</v>
      </c>
      <c r="J66" s="531">
        <f t="shared" si="1463"/>
        <v>0</v>
      </c>
      <c r="K66" s="568">
        <f>2022!EH54</f>
        <v>0</v>
      </c>
      <c r="L66" s="568"/>
      <c r="M66" s="568"/>
      <c r="N66" s="568"/>
      <c r="O66" s="568"/>
    </row>
    <row r="67" ht="38.25" customHeight="1">
      <c r="A67" s="562">
        <v>43</v>
      </c>
      <c r="B67" s="580" t="s">
        <v>293</v>
      </c>
      <c r="C67" s="566">
        <f>2022!B55</f>
        <v>0</v>
      </c>
      <c r="D67" s="567">
        <f>2022!DY55</f>
        <v>0</v>
      </c>
      <c r="E67" s="567">
        <f>2022!DZ55</f>
        <v>0</v>
      </c>
      <c r="F67" s="567">
        <f>2022!EA55</f>
        <v>0</v>
      </c>
      <c r="G67" s="566">
        <f>2022!EB55</f>
        <v>0</v>
      </c>
      <c r="H67" s="566">
        <f>2022!EC55</f>
        <v>0</v>
      </c>
      <c r="I67" s="566">
        <f>2022!ED55</f>
        <v>0</v>
      </c>
      <c r="J67" s="584">
        <f t="shared" si="1463"/>
        <v>0</v>
      </c>
      <c r="K67" s="568">
        <f>2022!EH55</f>
        <v>0</v>
      </c>
      <c r="L67" s="563"/>
      <c r="M67" s="563"/>
      <c r="N67" s="563"/>
      <c r="O67" s="589"/>
    </row>
    <row r="68" ht="15.75">
      <c r="A68" s="561"/>
      <c r="B68" s="122" t="s">
        <v>88</v>
      </c>
      <c r="C68" s="571"/>
      <c r="D68" s="570"/>
      <c r="E68" s="570"/>
      <c r="F68" s="570"/>
      <c r="G68" s="571"/>
      <c r="H68" s="571"/>
      <c r="I68" s="571"/>
      <c r="J68" s="531">
        <f t="shared" si="1463"/>
        <v>0</v>
      </c>
      <c r="K68" s="581"/>
      <c r="L68" s="568"/>
      <c r="M68" s="568"/>
      <c r="N68" s="568"/>
      <c r="O68" s="568"/>
    </row>
    <row r="69" ht="31.5">
      <c r="A69" s="561">
        <v>44</v>
      </c>
      <c r="B69" s="214" t="s">
        <v>413</v>
      </c>
      <c r="C69" s="566">
        <f>2022!B57</f>
        <v>1064.22</v>
      </c>
      <c r="D69" s="575">
        <f>2022!DY57</f>
        <v>0</v>
      </c>
      <c r="E69" s="575">
        <f>2022!DZ57</f>
        <v>0</v>
      </c>
      <c r="F69" s="567">
        <f>2022!EA57</f>
        <v>0</v>
      </c>
      <c r="G69" s="576">
        <f>2022!EB57</f>
        <v>0</v>
      </c>
      <c r="H69" s="576">
        <f>2022!EC57</f>
        <v>0</v>
      </c>
      <c r="I69" s="566">
        <f>2022!ED57</f>
        <v>0</v>
      </c>
      <c r="J69" s="531">
        <f t="shared" si="1463"/>
        <v>0</v>
      </c>
      <c r="K69" s="568">
        <f>2022!EH57</f>
        <v>0</v>
      </c>
      <c r="L69" s="568"/>
      <c r="M69" s="568"/>
      <c r="N69" s="568"/>
      <c r="O69" s="568"/>
    </row>
    <row r="70" ht="31.5">
      <c r="A70" s="561">
        <v>45</v>
      </c>
      <c r="B70" s="214" t="s">
        <v>414</v>
      </c>
      <c r="C70" s="566">
        <f>2022!B58</f>
        <v>2277.5900000000001</v>
      </c>
      <c r="D70" s="585"/>
      <c r="E70" s="585"/>
      <c r="F70" s="567">
        <f>2022!EA58</f>
        <v>0</v>
      </c>
      <c r="G70" s="586"/>
      <c r="H70" s="586"/>
      <c r="I70" s="566">
        <f>2022!ED58</f>
        <v>0</v>
      </c>
      <c r="J70" s="531">
        <f t="shared" si="1463"/>
        <v>0</v>
      </c>
      <c r="K70" s="568">
        <f>2022!EH58</f>
        <v>0</v>
      </c>
      <c r="L70" s="568"/>
      <c r="M70" s="568"/>
      <c r="N70" s="568"/>
      <c r="O70" s="568"/>
    </row>
    <row r="71" ht="49.5" customHeight="1">
      <c r="A71" s="561">
        <v>46</v>
      </c>
      <c r="B71" s="154" t="s">
        <v>415</v>
      </c>
      <c r="C71" s="587">
        <f>2022!B59</f>
        <v>6270.6800000000003</v>
      </c>
      <c r="D71" s="577"/>
      <c r="E71" s="577"/>
      <c r="F71" s="567">
        <f>2022!EA59</f>
        <v>0</v>
      </c>
      <c r="G71" s="578"/>
      <c r="H71" s="578"/>
      <c r="I71" s="566">
        <f>2022!ED59</f>
        <v>0</v>
      </c>
      <c r="J71" s="531">
        <f t="shared" si="1463"/>
        <v>0</v>
      </c>
      <c r="K71" s="568">
        <f>2022!EH59</f>
        <v>0</v>
      </c>
      <c r="L71" s="568"/>
      <c r="M71" s="568"/>
      <c r="N71" s="568"/>
      <c r="O71" s="568"/>
    </row>
    <row r="72" ht="52.5" customHeight="1">
      <c r="A72" s="561">
        <v>47</v>
      </c>
      <c r="B72" s="582" t="s">
        <v>89</v>
      </c>
      <c r="C72" s="566">
        <f>2022!B60</f>
        <v>644</v>
      </c>
      <c r="D72" s="567">
        <f>2022!DY60</f>
        <v>0</v>
      </c>
      <c r="E72" s="567">
        <f>2022!DZ60</f>
        <v>0</v>
      </c>
      <c r="F72" s="567">
        <f>2022!EA60</f>
        <v>0</v>
      </c>
      <c r="G72" s="566">
        <f>2022!EB60</f>
        <v>0</v>
      </c>
      <c r="H72" s="566">
        <f>2022!EC60</f>
        <v>0</v>
      </c>
      <c r="I72" s="566">
        <f>2022!ED60</f>
        <v>0</v>
      </c>
      <c r="J72" s="531">
        <f t="shared" si="1463"/>
        <v>0</v>
      </c>
      <c r="K72" s="568">
        <f>2022!EH60</f>
        <v>0</v>
      </c>
      <c r="L72" s="568"/>
      <c r="M72" s="568"/>
      <c r="N72" s="568"/>
      <c r="O72" s="568"/>
    </row>
    <row r="73" ht="47.25" customHeight="1">
      <c r="A73" s="561">
        <v>48</v>
      </c>
      <c r="B73" s="152" t="s">
        <v>416</v>
      </c>
      <c r="C73" s="566">
        <f>2022!B61</f>
        <v>21.48</v>
      </c>
      <c r="D73" s="575">
        <f>2022!DY61</f>
        <v>0</v>
      </c>
      <c r="E73" s="575">
        <f>2022!DZ61</f>
        <v>0</v>
      </c>
      <c r="F73" s="567">
        <f>2022!EA61</f>
        <v>0</v>
      </c>
      <c r="G73" s="576">
        <f>2022!EB61</f>
        <v>0</v>
      </c>
      <c r="H73" s="576">
        <f>2022!EC61</f>
        <v>0</v>
      </c>
      <c r="I73" s="566">
        <f>2022!ED61</f>
        <v>0</v>
      </c>
      <c r="J73" s="531">
        <f t="shared" si="1463"/>
        <v>0</v>
      </c>
      <c r="K73" s="568">
        <f>2022!EH61</f>
        <v>0</v>
      </c>
      <c r="L73" s="568"/>
      <c r="M73" s="568"/>
      <c r="N73" s="568"/>
      <c r="O73" s="568"/>
    </row>
    <row r="74" ht="47.25" customHeight="1">
      <c r="A74" s="561">
        <v>49</v>
      </c>
      <c r="B74" s="152" t="s">
        <v>417</v>
      </c>
      <c r="C74" s="566">
        <f>2022!B62</f>
        <v>75.909999999999997</v>
      </c>
      <c r="D74" s="585"/>
      <c r="E74" s="585"/>
      <c r="F74" s="567">
        <f>2022!EA62</f>
        <v>0</v>
      </c>
      <c r="G74" s="586"/>
      <c r="H74" s="586"/>
      <c r="I74" s="566">
        <f>2022!ED62</f>
        <v>0</v>
      </c>
      <c r="J74" s="531">
        <f t="shared" si="1463"/>
        <v>0</v>
      </c>
      <c r="K74" s="568">
        <f>2022!EH62</f>
        <v>0</v>
      </c>
      <c r="L74" s="568"/>
      <c r="M74" s="568"/>
      <c r="N74" s="568"/>
      <c r="O74" s="568"/>
    </row>
    <row r="75" ht="47.25" customHeight="1">
      <c r="A75" s="561">
        <v>50</v>
      </c>
      <c r="B75" s="152" t="s">
        <v>418</v>
      </c>
      <c r="C75" s="566">
        <f>2022!B63</f>
        <v>40.039999999999999</v>
      </c>
      <c r="D75" s="585"/>
      <c r="E75" s="585"/>
      <c r="F75" s="567">
        <f>2022!EA63</f>
        <v>0</v>
      </c>
      <c r="G75" s="586"/>
      <c r="H75" s="586"/>
      <c r="I75" s="566">
        <f>2022!ED63</f>
        <v>0</v>
      </c>
      <c r="J75" s="531">
        <f t="shared" si="1463"/>
        <v>0</v>
      </c>
      <c r="K75" s="568">
        <f>2022!EH63</f>
        <v>0</v>
      </c>
      <c r="L75" s="568"/>
      <c r="M75" s="568"/>
      <c r="N75" s="568"/>
      <c r="O75" s="568"/>
    </row>
    <row r="76" ht="47.25" customHeight="1">
      <c r="A76" s="561">
        <v>51</v>
      </c>
      <c r="B76" s="152" t="s">
        <v>419</v>
      </c>
      <c r="C76" s="566">
        <f>2022!B64</f>
        <v>15.119999999999999</v>
      </c>
      <c r="D76" s="585"/>
      <c r="E76" s="585"/>
      <c r="F76" s="567">
        <f>2022!EA64</f>
        <v>0</v>
      </c>
      <c r="G76" s="586"/>
      <c r="H76" s="586"/>
      <c r="I76" s="566">
        <f>2022!ED64</f>
        <v>0</v>
      </c>
      <c r="J76" s="531">
        <f t="shared" si="1463"/>
        <v>0</v>
      </c>
      <c r="K76" s="568">
        <f>2022!EH64</f>
        <v>0</v>
      </c>
      <c r="L76" s="568"/>
      <c r="M76" s="568"/>
      <c r="N76" s="568"/>
      <c r="O76" s="568"/>
    </row>
    <row r="77" ht="47.25" customHeight="1">
      <c r="A77" s="561">
        <v>52</v>
      </c>
      <c r="B77" s="152" t="s">
        <v>420</v>
      </c>
      <c r="C77" s="566">
        <f>2022!B65</f>
        <v>38.659999999999997</v>
      </c>
      <c r="D77" s="585"/>
      <c r="E77" s="585"/>
      <c r="F77" s="567">
        <f>2022!EA65</f>
        <v>0</v>
      </c>
      <c r="G77" s="586"/>
      <c r="H77" s="586"/>
      <c r="I77" s="566">
        <f>2022!ED65</f>
        <v>0</v>
      </c>
      <c r="J77" s="531">
        <f t="shared" si="1463"/>
        <v>0</v>
      </c>
      <c r="K77" s="568">
        <f>2022!EH65</f>
        <v>0</v>
      </c>
      <c r="L77" s="568"/>
      <c r="M77" s="568"/>
      <c r="N77" s="568"/>
      <c r="O77" s="568"/>
    </row>
    <row r="78" ht="47.25" customHeight="1">
      <c r="A78" s="561">
        <v>53</v>
      </c>
      <c r="B78" s="152" t="s">
        <v>421</v>
      </c>
      <c r="C78" s="566">
        <f>2022!B66</f>
        <v>19.219999999999999</v>
      </c>
      <c r="D78" s="585"/>
      <c r="E78" s="585"/>
      <c r="F78" s="567">
        <f>2022!EA66</f>
        <v>0</v>
      </c>
      <c r="G78" s="586"/>
      <c r="H78" s="586"/>
      <c r="I78" s="566">
        <f>2022!ED66</f>
        <v>0</v>
      </c>
      <c r="J78" s="531">
        <f t="shared" si="1463"/>
        <v>0</v>
      </c>
      <c r="K78" s="568">
        <f>2022!EH66</f>
        <v>0</v>
      </c>
      <c r="L78" s="568"/>
      <c r="M78" s="568"/>
      <c r="N78" s="568"/>
      <c r="O78" s="568"/>
    </row>
    <row r="79" ht="62.25" customHeight="1">
      <c r="A79" s="561">
        <v>54</v>
      </c>
      <c r="B79" s="152" t="s">
        <v>422</v>
      </c>
      <c r="C79" s="566">
        <f>2022!B67</f>
        <v>64.239999999999995</v>
      </c>
      <c r="D79" s="585"/>
      <c r="E79" s="585"/>
      <c r="F79" s="567">
        <f>2022!EA67</f>
        <v>0</v>
      </c>
      <c r="G79" s="586"/>
      <c r="H79" s="586"/>
      <c r="I79" s="566">
        <f>2022!ED67</f>
        <v>0</v>
      </c>
      <c r="J79" s="531">
        <f t="shared" si="1463"/>
        <v>0</v>
      </c>
      <c r="K79" s="568">
        <f>2022!EH67</f>
        <v>0</v>
      </c>
      <c r="L79" s="568"/>
      <c r="M79" s="568"/>
      <c r="N79" s="568"/>
      <c r="O79" s="568"/>
    </row>
    <row r="80" ht="47.25" customHeight="1">
      <c r="A80" s="561">
        <v>55</v>
      </c>
      <c r="B80" s="152" t="s">
        <v>423</v>
      </c>
      <c r="C80" s="566">
        <f>2022!B68</f>
        <v>100.11</v>
      </c>
      <c r="D80" s="585"/>
      <c r="E80" s="585"/>
      <c r="F80" s="567">
        <f>2022!EA68</f>
        <v>0</v>
      </c>
      <c r="G80" s="586"/>
      <c r="H80" s="586"/>
      <c r="I80" s="566">
        <f>2022!ED68</f>
        <v>0</v>
      </c>
      <c r="J80" s="531">
        <f t="shared" si="1463"/>
        <v>0</v>
      </c>
      <c r="K80" s="568">
        <f>2022!EH68</f>
        <v>0</v>
      </c>
      <c r="L80" s="568"/>
      <c r="M80" s="568"/>
      <c r="N80" s="568"/>
      <c r="O80" s="568"/>
    </row>
    <row r="81" ht="56.25" customHeight="1">
      <c r="A81" s="561">
        <v>56</v>
      </c>
      <c r="B81" s="152" t="s">
        <v>424</v>
      </c>
      <c r="C81" s="566">
        <f>2022!B69</f>
        <v>100.23</v>
      </c>
      <c r="D81" s="585"/>
      <c r="E81" s="585"/>
      <c r="F81" s="567">
        <f>2022!EA69</f>
        <v>0</v>
      </c>
      <c r="G81" s="586"/>
      <c r="H81" s="586"/>
      <c r="I81" s="566">
        <f>2022!ED69</f>
        <v>0</v>
      </c>
      <c r="J81" s="531">
        <f t="shared" ref="J81:J102" si="1464">IF(K81&gt;0,K81/F81*100,0)</f>
        <v>0</v>
      </c>
      <c r="K81" s="568">
        <f>2022!EH69</f>
        <v>0</v>
      </c>
      <c r="L81" s="568"/>
      <c r="M81" s="568"/>
      <c r="N81" s="568"/>
      <c r="O81" s="568"/>
    </row>
    <row r="82" ht="63" customHeight="1">
      <c r="A82" s="561">
        <v>57</v>
      </c>
      <c r="B82" s="152" t="s">
        <v>425</v>
      </c>
      <c r="C82" s="566">
        <f>2022!B70</f>
        <v>285.87</v>
      </c>
      <c r="D82" s="585"/>
      <c r="E82" s="585"/>
      <c r="F82" s="567">
        <f>2022!EA70</f>
        <v>0</v>
      </c>
      <c r="G82" s="586"/>
      <c r="H82" s="586"/>
      <c r="I82" s="566">
        <f>2022!ED70</f>
        <v>0</v>
      </c>
      <c r="J82" s="531">
        <f t="shared" si="1464"/>
        <v>0</v>
      </c>
      <c r="K82" s="568">
        <f>2022!EH70</f>
        <v>0</v>
      </c>
      <c r="L82" s="568"/>
      <c r="M82" s="568"/>
      <c r="N82" s="568"/>
      <c r="O82" s="568"/>
    </row>
    <row r="83" ht="63.75" customHeight="1">
      <c r="A83" s="561">
        <v>58</v>
      </c>
      <c r="B83" s="152" t="s">
        <v>426</v>
      </c>
      <c r="C83" s="566">
        <f>2022!B71</f>
        <v>75.650000000000006</v>
      </c>
      <c r="D83" s="585"/>
      <c r="E83" s="585"/>
      <c r="F83" s="567">
        <f>2022!EA71</f>
        <v>0</v>
      </c>
      <c r="G83" s="586"/>
      <c r="H83" s="586"/>
      <c r="I83" s="566">
        <f>2022!ED71</f>
        <v>0</v>
      </c>
      <c r="J83" s="531">
        <f t="shared" si="1464"/>
        <v>0</v>
      </c>
      <c r="K83" s="568">
        <f>2022!EH71</f>
        <v>0</v>
      </c>
      <c r="L83" s="568"/>
      <c r="M83" s="568"/>
      <c r="N83" s="568"/>
      <c r="O83" s="568"/>
    </row>
    <row r="84" ht="47.25" customHeight="1">
      <c r="A84" s="561">
        <v>59</v>
      </c>
      <c r="B84" s="152" t="s">
        <v>427</v>
      </c>
      <c r="C84" s="566">
        <f>2022!B72</f>
        <v>35.140000000000001</v>
      </c>
      <c r="D84" s="585"/>
      <c r="E84" s="585"/>
      <c r="F84" s="567">
        <f>2022!EA72</f>
        <v>0</v>
      </c>
      <c r="G84" s="586"/>
      <c r="H84" s="586"/>
      <c r="I84" s="566">
        <f>2022!ED72</f>
        <v>0</v>
      </c>
      <c r="J84" s="531">
        <f t="shared" si="1464"/>
        <v>0</v>
      </c>
      <c r="K84" s="568">
        <f>2022!EH72</f>
        <v>0</v>
      </c>
      <c r="L84" s="568"/>
      <c r="M84" s="568"/>
      <c r="N84" s="568"/>
      <c r="O84" s="568"/>
    </row>
    <row r="85" ht="47.25" customHeight="1">
      <c r="A85" s="561">
        <v>60</v>
      </c>
      <c r="B85" s="152" t="s">
        <v>428</v>
      </c>
      <c r="C85" s="566">
        <f>2022!B73</f>
        <v>9.9299999999999997</v>
      </c>
      <c r="D85" s="585"/>
      <c r="E85" s="585"/>
      <c r="F85" s="567">
        <f>2022!EA73</f>
        <v>0</v>
      </c>
      <c r="G85" s="586"/>
      <c r="H85" s="586"/>
      <c r="I85" s="566">
        <f>2022!ED73</f>
        <v>0</v>
      </c>
      <c r="J85" s="531">
        <f t="shared" si="1464"/>
        <v>0</v>
      </c>
      <c r="K85" s="568">
        <f>2022!EH73</f>
        <v>0</v>
      </c>
      <c r="L85" s="568"/>
      <c r="M85" s="568"/>
      <c r="N85" s="568"/>
      <c r="O85" s="568"/>
    </row>
    <row r="86" ht="65.25" customHeight="1">
      <c r="A86" s="561">
        <v>61</v>
      </c>
      <c r="B86" s="152" t="s">
        <v>429</v>
      </c>
      <c r="C86" s="566">
        <f>2022!B74</f>
        <v>891.48000000000002</v>
      </c>
      <c r="D86" s="577"/>
      <c r="E86" s="577"/>
      <c r="F86" s="567">
        <f>2022!EA74</f>
        <v>0</v>
      </c>
      <c r="G86" s="578"/>
      <c r="H86" s="578"/>
      <c r="I86" s="566">
        <f>2022!ED74</f>
        <v>0</v>
      </c>
      <c r="J86" s="531">
        <f t="shared" si="1464"/>
        <v>0</v>
      </c>
      <c r="K86" s="568">
        <f>2022!EH74</f>
        <v>0</v>
      </c>
      <c r="L86" s="568"/>
      <c r="M86" s="568"/>
      <c r="N86" s="568"/>
      <c r="O86" s="568"/>
    </row>
    <row r="87" ht="63">
      <c r="A87" s="561">
        <v>62</v>
      </c>
      <c r="B87" s="582" t="s">
        <v>90</v>
      </c>
      <c r="C87" s="587">
        <f>2022!B75</f>
        <v>1406</v>
      </c>
      <c r="D87" s="567">
        <f>2022!DY75</f>
        <v>0</v>
      </c>
      <c r="E87" s="567">
        <f>2022!DZ75</f>
        <v>0</v>
      </c>
      <c r="F87" s="567">
        <f>2022!EA75</f>
        <v>0</v>
      </c>
      <c r="G87" s="566">
        <f>2022!EB75</f>
        <v>0</v>
      </c>
      <c r="H87" s="566">
        <f>2022!EC75</f>
        <v>0</v>
      </c>
      <c r="I87" s="566">
        <f>2022!ED75</f>
        <v>0</v>
      </c>
      <c r="J87" s="531">
        <f t="shared" si="1464"/>
        <v>0</v>
      </c>
      <c r="K87" s="568">
        <f>2022!EH75</f>
        <v>0</v>
      </c>
      <c r="L87" s="568"/>
      <c r="M87" s="568"/>
      <c r="N87" s="568"/>
      <c r="O87" s="568"/>
    </row>
    <row r="88" ht="31.5">
      <c r="A88" s="561">
        <v>63</v>
      </c>
      <c r="B88" s="588" t="s">
        <v>293</v>
      </c>
      <c r="C88" s="587">
        <f>2022!B76</f>
        <v>0</v>
      </c>
      <c r="D88" s="567">
        <f>2022!DY76</f>
        <v>0</v>
      </c>
      <c r="E88" s="567">
        <f>2022!DZ76</f>
        <v>0</v>
      </c>
      <c r="F88" s="567">
        <f>2022!EA76</f>
        <v>0</v>
      </c>
      <c r="G88" s="566">
        <f>2022!EB76</f>
        <v>0</v>
      </c>
      <c r="H88" s="566">
        <f>2022!EC76</f>
        <v>0</v>
      </c>
      <c r="I88" s="566">
        <f>2022!ED76</f>
        <v>0</v>
      </c>
      <c r="J88" s="531">
        <f t="shared" si="1464"/>
        <v>0</v>
      </c>
      <c r="K88" s="568">
        <f>2022!EH76</f>
        <v>0</v>
      </c>
      <c r="L88" s="568"/>
      <c r="M88" s="568"/>
      <c r="N88" s="568"/>
      <c r="O88" s="568"/>
    </row>
    <row r="89" ht="31.5">
      <c r="A89" s="561">
        <v>64</v>
      </c>
      <c r="B89" s="588" t="s">
        <v>293</v>
      </c>
      <c r="C89" s="587">
        <f>2022!B77</f>
        <v>0</v>
      </c>
      <c r="D89" s="567">
        <f>2022!DY77</f>
        <v>0</v>
      </c>
      <c r="E89" s="567">
        <f>2022!DZ77</f>
        <v>0</v>
      </c>
      <c r="F89" s="567">
        <f>2022!EA77</f>
        <v>0</v>
      </c>
      <c r="G89" s="566">
        <f>2022!EB77</f>
        <v>0</v>
      </c>
      <c r="H89" s="566">
        <f>2022!EC77</f>
        <v>0</v>
      </c>
      <c r="I89" s="566">
        <f>2022!ED77</f>
        <v>0</v>
      </c>
      <c r="J89" s="531">
        <f t="shared" si="1464"/>
        <v>0</v>
      </c>
      <c r="K89" s="568">
        <f>2022!EH77</f>
        <v>0</v>
      </c>
      <c r="L89" s="568"/>
      <c r="M89" s="568"/>
      <c r="N89" s="568"/>
      <c r="O89" s="568"/>
    </row>
    <row r="90" ht="31.5">
      <c r="A90" s="561">
        <v>65</v>
      </c>
      <c r="B90" s="588" t="s">
        <v>293</v>
      </c>
      <c r="C90" s="587">
        <f>2022!B78</f>
        <v>0</v>
      </c>
      <c r="D90" s="567">
        <f>2022!DY78</f>
        <v>0</v>
      </c>
      <c r="E90" s="567">
        <f>2022!DZ78</f>
        <v>0</v>
      </c>
      <c r="F90" s="567">
        <f>2022!EA78</f>
        <v>0</v>
      </c>
      <c r="G90" s="566">
        <f>2022!EB78</f>
        <v>0</v>
      </c>
      <c r="H90" s="566">
        <f>2022!EC78</f>
        <v>0</v>
      </c>
      <c r="I90" s="566">
        <f>2022!ED78</f>
        <v>0</v>
      </c>
      <c r="J90" s="531">
        <f t="shared" si="1464"/>
        <v>0</v>
      </c>
      <c r="K90" s="568">
        <f>2022!EH78</f>
        <v>0</v>
      </c>
      <c r="L90" s="568"/>
      <c r="M90" s="568"/>
      <c r="N90" s="568"/>
      <c r="O90" s="568"/>
    </row>
    <row r="91" ht="15.75">
      <c r="A91" s="561"/>
      <c r="B91" s="122" t="s">
        <v>108</v>
      </c>
      <c r="C91" s="571"/>
      <c r="D91" s="570"/>
      <c r="E91" s="570"/>
      <c r="F91" s="570"/>
      <c r="G91" s="571"/>
      <c r="H91" s="571"/>
      <c r="I91" s="571"/>
      <c r="J91" s="531">
        <f t="shared" si="1464"/>
        <v>0</v>
      </c>
      <c r="K91" s="581"/>
      <c r="L91" s="568"/>
      <c r="M91" s="568"/>
      <c r="N91" s="568"/>
      <c r="O91" s="568"/>
    </row>
    <row r="92" ht="31.5">
      <c r="A92" s="562">
        <v>66</v>
      </c>
      <c r="B92" s="582" t="s">
        <v>118</v>
      </c>
      <c r="C92" s="587">
        <f>2022!B80</f>
        <v>1007.1</v>
      </c>
      <c r="D92" s="567">
        <f>2022!DY80</f>
        <v>0</v>
      </c>
      <c r="E92" s="567">
        <f>2022!DZ80</f>
        <v>0</v>
      </c>
      <c r="F92" s="567">
        <f>2022!EA80</f>
        <v>1000</v>
      </c>
      <c r="G92" s="566">
        <f>2022!EB80</f>
        <v>0</v>
      </c>
      <c r="H92" s="566">
        <f>2022!EC80</f>
        <v>0</v>
      </c>
      <c r="I92" s="566">
        <f>2022!ED80</f>
        <v>0.99295005461225294</v>
      </c>
      <c r="J92" s="531">
        <f t="shared" si="1464"/>
        <v>10</v>
      </c>
      <c r="K92" s="568">
        <f>2022!EH80</f>
        <v>100</v>
      </c>
      <c r="L92" s="563"/>
      <c r="M92" s="563"/>
      <c r="N92" s="563"/>
      <c r="O92" s="589"/>
    </row>
    <row r="93" ht="30" customHeight="1">
      <c r="A93" s="561">
        <v>67</v>
      </c>
      <c r="B93" s="582" t="s">
        <v>308</v>
      </c>
      <c r="C93" s="566">
        <f>2022!B81</f>
        <v>559.5</v>
      </c>
      <c r="D93" s="567">
        <f>2022!DY81</f>
        <v>60</v>
      </c>
      <c r="E93" s="567">
        <f>2022!DZ81</f>
        <v>65</v>
      </c>
      <c r="F93" s="567">
        <f>2022!EA81</f>
        <v>85</v>
      </c>
      <c r="G93" s="566">
        <f>2022!EB81</f>
        <v>0.10723860589812333</v>
      </c>
      <c r="H93" s="566">
        <f>2022!EC81</f>
        <v>0.1161751563896336</v>
      </c>
      <c r="I93" s="566">
        <f>2022!ED81</f>
        <v>0.15192135835567472</v>
      </c>
      <c r="J93" s="531">
        <f t="shared" si="1464"/>
        <v>9.4117647058823533</v>
      </c>
      <c r="K93" s="568">
        <f>2022!EH81</f>
        <v>8</v>
      </c>
      <c r="L93" s="568"/>
      <c r="M93" s="568"/>
      <c r="N93" s="568"/>
      <c r="O93" s="568"/>
    </row>
    <row r="94" ht="63">
      <c r="A94" s="561">
        <v>68</v>
      </c>
      <c r="B94" s="582" t="s">
        <v>117</v>
      </c>
      <c r="C94" s="566">
        <f>2022!B82</f>
        <v>26.699999999999999</v>
      </c>
      <c r="D94" s="567">
        <f>2022!DY82</f>
        <v>0</v>
      </c>
      <c r="E94" s="567">
        <f>2022!DZ82</f>
        <v>0</v>
      </c>
      <c r="F94" s="567">
        <f>2022!EA82</f>
        <v>0</v>
      </c>
      <c r="G94" s="566">
        <f>2022!EB82</f>
        <v>0</v>
      </c>
      <c r="H94" s="566">
        <f>2022!EC82</f>
        <v>0</v>
      </c>
      <c r="I94" s="566">
        <f>2022!ED82</f>
        <v>0</v>
      </c>
      <c r="J94" s="531">
        <f t="shared" si="1464"/>
        <v>0</v>
      </c>
      <c r="K94" s="568">
        <f>2022!EH82</f>
        <v>0</v>
      </c>
      <c r="L94" s="568"/>
      <c r="M94" s="568"/>
      <c r="N94" s="568"/>
      <c r="O94" s="568"/>
    </row>
    <row r="95" ht="47.25">
      <c r="A95" s="561">
        <v>69</v>
      </c>
      <c r="B95" s="582" t="s">
        <v>116</v>
      </c>
      <c r="C95" s="566">
        <f>2022!B83</f>
        <v>41.696399999999997</v>
      </c>
      <c r="D95" s="567">
        <f>2022!DY83</f>
        <v>0</v>
      </c>
      <c r="E95" s="567">
        <f>2022!DZ83</f>
        <v>0</v>
      </c>
      <c r="F95" s="567">
        <f>2022!EA83</f>
        <v>0</v>
      </c>
      <c r="G95" s="566">
        <f>2022!EB83</f>
        <v>0</v>
      </c>
      <c r="H95" s="566">
        <f>2022!EC83</f>
        <v>0</v>
      </c>
      <c r="I95" s="566">
        <f>2022!ED83</f>
        <v>0</v>
      </c>
      <c r="J95" s="531">
        <f t="shared" si="1464"/>
        <v>0</v>
      </c>
      <c r="K95" s="568">
        <f>2022!EH83</f>
        <v>0</v>
      </c>
      <c r="L95" s="568"/>
      <c r="M95" s="568"/>
      <c r="N95" s="568"/>
      <c r="O95" s="568"/>
    </row>
    <row r="96" ht="47.25">
      <c r="A96" s="561">
        <v>70</v>
      </c>
      <c r="B96" s="582" t="s">
        <v>111</v>
      </c>
      <c r="C96" s="566">
        <f>2022!B84</f>
        <v>114.90000000000001</v>
      </c>
      <c r="D96" s="567">
        <f>2022!DY84</f>
        <v>0</v>
      </c>
      <c r="E96" s="567">
        <f>2022!DZ84</f>
        <v>0</v>
      </c>
      <c r="F96" s="567">
        <f>2022!EA84</f>
        <v>0</v>
      </c>
      <c r="G96" s="566">
        <f>2022!EB84</f>
        <v>0</v>
      </c>
      <c r="H96" s="566">
        <f>2022!EC84</f>
        <v>0</v>
      </c>
      <c r="I96" s="566">
        <f>2022!ED84</f>
        <v>0</v>
      </c>
      <c r="J96" s="531">
        <f t="shared" si="1464"/>
        <v>0</v>
      </c>
      <c r="K96" s="568">
        <f>2022!EH84</f>
        <v>0</v>
      </c>
      <c r="L96" s="568"/>
      <c r="M96" s="568"/>
      <c r="N96" s="568"/>
      <c r="O96" s="568"/>
    </row>
    <row r="97" ht="53.25" customHeight="1">
      <c r="A97" s="561">
        <v>71</v>
      </c>
      <c r="B97" s="582" t="s">
        <v>309</v>
      </c>
      <c r="C97" s="566">
        <f>2022!B85</f>
        <v>78.599999999999994</v>
      </c>
      <c r="D97" s="567">
        <f>2022!DY85</f>
        <v>0</v>
      </c>
      <c r="E97" s="567">
        <f>2022!DZ85</f>
        <v>0</v>
      </c>
      <c r="F97" s="567">
        <f>2022!EA85</f>
        <v>0</v>
      </c>
      <c r="G97" s="566">
        <f>2022!EB85</f>
        <v>0</v>
      </c>
      <c r="H97" s="566">
        <f>2022!EC85</f>
        <v>0</v>
      </c>
      <c r="I97" s="566">
        <f>2022!ED85</f>
        <v>0</v>
      </c>
      <c r="J97" s="531">
        <f t="shared" si="1464"/>
        <v>0</v>
      </c>
      <c r="K97" s="568">
        <f>2022!EH85</f>
        <v>0</v>
      </c>
      <c r="L97" s="568"/>
      <c r="M97" s="568"/>
      <c r="N97" s="568"/>
      <c r="O97" s="568"/>
    </row>
    <row r="98" ht="48" customHeight="1">
      <c r="A98" s="561">
        <v>72</v>
      </c>
      <c r="B98" s="582" t="s">
        <v>310</v>
      </c>
      <c r="C98" s="566">
        <f>2022!B86</f>
        <v>167.19999999999999</v>
      </c>
      <c r="D98" s="567">
        <f>2022!DY86</f>
        <v>0</v>
      </c>
      <c r="E98" s="567">
        <f>2022!DZ86</f>
        <v>0</v>
      </c>
      <c r="F98" s="567">
        <f>2022!EA86</f>
        <v>0</v>
      </c>
      <c r="G98" s="566">
        <f>2022!EB86</f>
        <v>0</v>
      </c>
      <c r="H98" s="566">
        <f>2022!EC86</f>
        <v>0</v>
      </c>
      <c r="I98" s="566">
        <f>2022!ED86</f>
        <v>0</v>
      </c>
      <c r="J98" s="531">
        <f t="shared" si="1464"/>
        <v>0</v>
      </c>
      <c r="K98" s="568">
        <f>2022!EH86</f>
        <v>0</v>
      </c>
      <c r="L98" s="568"/>
      <c r="M98" s="568"/>
      <c r="N98" s="568"/>
      <c r="O98" s="568"/>
    </row>
    <row r="99" ht="31.5">
      <c r="A99" s="561">
        <v>73</v>
      </c>
      <c r="B99" s="582" t="s">
        <v>115</v>
      </c>
      <c r="C99" s="566">
        <f>2022!B87</f>
        <v>40.045999999999999</v>
      </c>
      <c r="D99" s="567">
        <f>2022!DY87</f>
        <v>0</v>
      </c>
      <c r="E99" s="567">
        <f>2022!DZ87</f>
        <v>0</v>
      </c>
      <c r="F99" s="567">
        <f>2022!EA87</f>
        <v>0</v>
      </c>
      <c r="G99" s="566">
        <f>2022!EB87</f>
        <v>0</v>
      </c>
      <c r="H99" s="566">
        <f>2022!EC87</f>
        <v>0</v>
      </c>
      <c r="I99" s="566">
        <f>2022!ED87</f>
        <v>0</v>
      </c>
      <c r="J99" s="531">
        <f t="shared" si="1464"/>
        <v>0</v>
      </c>
      <c r="K99" s="568">
        <f>2022!EH87</f>
        <v>0</v>
      </c>
      <c r="L99" s="568"/>
      <c r="M99" s="568"/>
      <c r="N99" s="568"/>
      <c r="O99" s="568"/>
    </row>
    <row r="100" ht="36" customHeight="1">
      <c r="A100" s="561">
        <v>74</v>
      </c>
      <c r="B100" s="582" t="s">
        <v>110</v>
      </c>
      <c r="C100" s="566">
        <f>2022!B88</f>
        <v>83.5</v>
      </c>
      <c r="D100" s="567">
        <f>2022!DY88</f>
        <v>0</v>
      </c>
      <c r="E100" s="567">
        <f>2022!DZ88</f>
        <v>0</v>
      </c>
      <c r="F100" s="567">
        <f>2022!EA88</f>
        <v>0</v>
      </c>
      <c r="G100" s="566">
        <f>2022!EB88</f>
        <v>0</v>
      </c>
      <c r="H100" s="566">
        <f>2022!EC88</f>
        <v>0</v>
      </c>
      <c r="I100" s="566">
        <f>2022!ED88</f>
        <v>0</v>
      </c>
      <c r="J100" s="531">
        <f t="shared" si="1464"/>
        <v>0</v>
      </c>
      <c r="K100" s="568">
        <f>2022!EH88</f>
        <v>0</v>
      </c>
      <c r="L100" s="568"/>
      <c r="M100" s="568"/>
      <c r="N100" s="568"/>
      <c r="O100" s="568"/>
    </row>
    <row r="101" ht="31.5" customHeight="1">
      <c r="A101" s="561">
        <v>75</v>
      </c>
      <c r="B101" s="582" t="s">
        <v>114</v>
      </c>
      <c r="C101" s="566">
        <f>2022!B89</f>
        <v>37.700000000000003</v>
      </c>
      <c r="D101" s="567">
        <f>2022!DY89</f>
        <v>0</v>
      </c>
      <c r="E101" s="567">
        <f>2022!DZ89</f>
        <v>0</v>
      </c>
      <c r="F101" s="567">
        <f>2022!EA89</f>
        <v>0</v>
      </c>
      <c r="G101" s="566">
        <f>2022!EB89</f>
        <v>0</v>
      </c>
      <c r="H101" s="566">
        <f>2022!EC89</f>
        <v>0</v>
      </c>
      <c r="I101" s="566">
        <f>2022!ED89</f>
        <v>0</v>
      </c>
      <c r="J101" s="531">
        <f t="shared" si="1464"/>
        <v>0</v>
      </c>
      <c r="K101" s="568">
        <f>2022!EH89</f>
        <v>0</v>
      </c>
      <c r="L101" s="568"/>
      <c r="M101" s="568"/>
      <c r="N101" s="568"/>
      <c r="O101" s="568"/>
    </row>
    <row r="102" ht="30.75" customHeight="1">
      <c r="A102" s="561">
        <v>76</v>
      </c>
      <c r="B102" s="588" t="s">
        <v>293</v>
      </c>
      <c r="C102" s="566">
        <f>2022!B90</f>
        <v>0</v>
      </c>
      <c r="D102" s="567">
        <f>2022!DY90</f>
        <v>0</v>
      </c>
      <c r="E102" s="567">
        <f>2022!DZ90</f>
        <v>0</v>
      </c>
      <c r="F102" s="567">
        <f>2022!EA90</f>
        <v>0</v>
      </c>
      <c r="G102" s="566">
        <f>2022!EB90</f>
        <v>0</v>
      </c>
      <c r="H102" s="566">
        <f>2022!EC90</f>
        <v>0</v>
      </c>
      <c r="I102" s="566">
        <f>2022!ED90</f>
        <v>0</v>
      </c>
      <c r="J102" s="531">
        <f t="shared" si="1464"/>
        <v>0</v>
      </c>
      <c r="K102" s="568">
        <f>2022!EH90</f>
        <v>0</v>
      </c>
      <c r="L102" s="568"/>
      <c r="M102" s="568"/>
      <c r="N102" s="568"/>
      <c r="O102" s="568"/>
    </row>
    <row r="103" ht="17.25" customHeight="1">
      <c r="A103" s="562"/>
      <c r="B103" s="122" t="s">
        <v>119</v>
      </c>
      <c r="C103" s="571"/>
      <c r="D103" s="570"/>
      <c r="E103" s="570"/>
      <c r="F103" s="570"/>
      <c r="G103" s="571"/>
      <c r="H103" s="571"/>
      <c r="I103" s="571"/>
      <c r="J103" s="584"/>
      <c r="K103" s="581"/>
      <c r="L103" s="563"/>
      <c r="M103" s="563"/>
      <c r="N103" s="563"/>
      <c r="O103" s="589"/>
    </row>
    <row r="104" ht="35.25" customHeight="1">
      <c r="A104" s="561">
        <v>77</v>
      </c>
      <c r="B104" s="582" t="s">
        <v>126</v>
      </c>
      <c r="C104" s="566">
        <f>2022!B92</f>
        <v>1493.5999999999999</v>
      </c>
      <c r="D104" s="567">
        <f>2022!DY92</f>
        <v>0</v>
      </c>
      <c r="E104" s="567">
        <f>2022!DZ92</f>
        <v>0</v>
      </c>
      <c r="F104" s="567">
        <f>2022!EA92</f>
        <v>0</v>
      </c>
      <c r="G104" s="566">
        <f>2022!EB92</f>
        <v>0</v>
      </c>
      <c r="H104" s="566">
        <f>2022!EC92</f>
        <v>0</v>
      </c>
      <c r="I104" s="566">
        <f>2022!ED92</f>
        <v>0</v>
      </c>
      <c r="J104" s="531">
        <f t="shared" ref="J104:J167" si="1465">IF(K104&gt;0,K104/F104*100,0)</f>
        <v>0</v>
      </c>
      <c r="K104" s="568">
        <f>2022!EH92</f>
        <v>0</v>
      </c>
      <c r="L104" s="568"/>
      <c r="M104" s="568"/>
      <c r="N104" s="568"/>
      <c r="O104" s="568"/>
    </row>
    <row r="105" ht="35.25" customHeight="1">
      <c r="A105" s="561">
        <v>78</v>
      </c>
      <c r="B105" s="155" t="s">
        <v>430</v>
      </c>
      <c r="C105" s="566">
        <f>2022!B93</f>
        <v>438.69999999999999</v>
      </c>
      <c r="D105" s="575">
        <f>2022!DY93</f>
        <v>0</v>
      </c>
      <c r="E105" s="575">
        <f>2022!DZ93</f>
        <v>0</v>
      </c>
      <c r="F105" s="567">
        <f>2022!EA93</f>
        <v>0</v>
      </c>
      <c r="G105" s="576">
        <f>2022!EB93</f>
        <v>0</v>
      </c>
      <c r="H105" s="576">
        <f>2022!EC93</f>
        <v>0</v>
      </c>
      <c r="I105" s="566">
        <f>2022!ED93</f>
        <v>0</v>
      </c>
      <c r="J105" s="531">
        <f t="shared" si="1465"/>
        <v>0</v>
      </c>
      <c r="K105" s="568">
        <f>2022!EH93</f>
        <v>0</v>
      </c>
      <c r="L105" s="568"/>
      <c r="M105" s="568"/>
      <c r="N105" s="568"/>
      <c r="O105" s="568"/>
    </row>
    <row r="106" ht="35.25" customHeight="1">
      <c r="A106" s="561">
        <v>79</v>
      </c>
      <c r="B106" s="155" t="s">
        <v>431</v>
      </c>
      <c r="C106" s="566">
        <f>2022!B94</f>
        <v>537.20000000000005</v>
      </c>
      <c r="D106" s="585"/>
      <c r="E106" s="585"/>
      <c r="F106" s="567">
        <f>2022!EA94</f>
        <v>0</v>
      </c>
      <c r="G106" s="586"/>
      <c r="H106" s="586"/>
      <c r="I106" s="566">
        <f>2022!ED94</f>
        <v>0</v>
      </c>
      <c r="J106" s="531">
        <f t="shared" si="1465"/>
        <v>0</v>
      </c>
      <c r="K106" s="568">
        <f>2022!EH94</f>
        <v>0</v>
      </c>
      <c r="L106" s="568"/>
      <c r="M106" s="568"/>
      <c r="N106" s="568"/>
      <c r="O106" s="568"/>
    </row>
    <row r="107" ht="35.25" customHeight="1">
      <c r="A107" s="561">
        <v>80</v>
      </c>
      <c r="B107" s="155" t="s">
        <v>432</v>
      </c>
      <c r="C107" s="566">
        <f>2022!B95</f>
        <v>140</v>
      </c>
      <c r="D107" s="585"/>
      <c r="E107" s="585"/>
      <c r="F107" s="567">
        <f>2022!EA95</f>
        <v>0</v>
      </c>
      <c r="G107" s="586"/>
      <c r="H107" s="586"/>
      <c r="I107" s="566">
        <f>2022!ED95</f>
        <v>0</v>
      </c>
      <c r="J107" s="531">
        <f t="shared" si="1465"/>
        <v>0</v>
      </c>
      <c r="K107" s="568">
        <f>2022!EH95</f>
        <v>0</v>
      </c>
      <c r="L107" s="568"/>
      <c r="M107" s="568"/>
      <c r="N107" s="568"/>
      <c r="O107" s="568"/>
    </row>
    <row r="108" ht="35.25" customHeight="1">
      <c r="A108" s="561">
        <v>81</v>
      </c>
      <c r="B108" s="155" t="s">
        <v>433</v>
      </c>
      <c r="C108" s="566">
        <f>2022!B96</f>
        <v>1100</v>
      </c>
      <c r="D108" s="585"/>
      <c r="E108" s="585"/>
      <c r="F108" s="567">
        <f>2022!EA96</f>
        <v>0</v>
      </c>
      <c r="G108" s="586"/>
      <c r="H108" s="586"/>
      <c r="I108" s="566">
        <f>2022!ED96</f>
        <v>0</v>
      </c>
      <c r="J108" s="531">
        <f t="shared" si="1465"/>
        <v>0</v>
      </c>
      <c r="K108" s="568">
        <f>2022!EH96</f>
        <v>0</v>
      </c>
      <c r="L108" s="568"/>
      <c r="M108" s="568"/>
      <c r="N108" s="568"/>
      <c r="O108" s="568"/>
    </row>
    <row r="109" ht="35.25" customHeight="1">
      <c r="A109" s="561">
        <v>82</v>
      </c>
      <c r="B109" s="155" t="s">
        <v>434</v>
      </c>
      <c r="C109" s="566">
        <f>2022!B97</f>
        <v>310.89999999999998</v>
      </c>
      <c r="D109" s="585"/>
      <c r="E109" s="585"/>
      <c r="F109" s="567">
        <f>2022!EA97</f>
        <v>0</v>
      </c>
      <c r="G109" s="586"/>
      <c r="H109" s="586"/>
      <c r="I109" s="566">
        <f>2022!ED97</f>
        <v>0</v>
      </c>
      <c r="J109" s="531">
        <f t="shared" si="1465"/>
        <v>0</v>
      </c>
      <c r="K109" s="568">
        <f>2022!EH97</f>
        <v>0</v>
      </c>
      <c r="L109" s="568"/>
      <c r="M109" s="568"/>
      <c r="N109" s="568"/>
      <c r="O109" s="568"/>
    </row>
    <row r="110" ht="35.25" customHeight="1">
      <c r="A110" s="561">
        <v>83</v>
      </c>
      <c r="B110" s="155" t="s">
        <v>435</v>
      </c>
      <c r="C110" s="566">
        <f>2022!B98</f>
        <v>75.200000000000003</v>
      </c>
      <c r="D110" s="577"/>
      <c r="E110" s="577"/>
      <c r="F110" s="567">
        <f>2022!EA98</f>
        <v>0</v>
      </c>
      <c r="G110" s="578"/>
      <c r="H110" s="578"/>
      <c r="I110" s="566">
        <f>2022!ED98</f>
        <v>0</v>
      </c>
      <c r="J110" s="531">
        <f t="shared" si="1465"/>
        <v>0</v>
      </c>
      <c r="K110" s="568">
        <f>2022!EH98</f>
        <v>0</v>
      </c>
      <c r="L110" s="568"/>
      <c r="M110" s="568"/>
      <c r="N110" s="568"/>
      <c r="O110" s="568"/>
    </row>
    <row r="111" ht="35.25" customHeight="1">
      <c r="A111" s="561">
        <v>84</v>
      </c>
      <c r="B111" s="588" t="s">
        <v>293</v>
      </c>
      <c r="C111" s="566">
        <f>2022!B99</f>
        <v>0</v>
      </c>
      <c r="D111" s="567">
        <f>2022!DY99</f>
        <v>0</v>
      </c>
      <c r="E111" s="567">
        <f>2022!DZ99</f>
        <v>0</v>
      </c>
      <c r="F111" s="567">
        <f>2022!EA99</f>
        <v>0</v>
      </c>
      <c r="G111" s="566">
        <f>2022!EB99</f>
        <v>0</v>
      </c>
      <c r="H111" s="566">
        <f>2022!EC99</f>
        <v>0</v>
      </c>
      <c r="I111" s="566">
        <f>2022!ED99</f>
        <v>0</v>
      </c>
      <c r="J111" s="531">
        <f t="shared" si="1465"/>
        <v>0</v>
      </c>
      <c r="K111" s="568">
        <f>2022!EH99</f>
        <v>0</v>
      </c>
      <c r="L111" s="568"/>
      <c r="M111" s="568"/>
      <c r="N111" s="568"/>
      <c r="O111" s="568"/>
    </row>
    <row r="112" ht="17.25" customHeight="1">
      <c r="A112" s="562"/>
      <c r="B112" s="122" t="s">
        <v>127</v>
      </c>
      <c r="C112" s="571"/>
      <c r="D112" s="570"/>
      <c r="E112" s="570"/>
      <c r="F112" s="570"/>
      <c r="G112" s="571"/>
      <c r="H112" s="571"/>
      <c r="I112" s="571"/>
      <c r="J112" s="584"/>
      <c r="K112" s="581"/>
      <c r="L112" s="563"/>
      <c r="M112" s="563"/>
      <c r="N112" s="563"/>
      <c r="O112" s="589"/>
    </row>
    <row r="113" ht="31.5">
      <c r="A113" s="561">
        <v>85</v>
      </c>
      <c r="B113" s="582" t="s">
        <v>129</v>
      </c>
      <c r="C113" s="566">
        <f>2022!B101</f>
        <v>384.80000000000001</v>
      </c>
      <c r="D113" s="567">
        <f>2022!DY101</f>
        <v>550</v>
      </c>
      <c r="E113" s="567">
        <f>2022!DZ101</f>
        <v>610</v>
      </c>
      <c r="F113" s="567">
        <f>2022!EA101</f>
        <v>654</v>
      </c>
      <c r="G113" s="566">
        <f>2022!EB101</f>
        <v>1.4717294495084776</v>
      </c>
      <c r="H113" s="566">
        <f>2022!EC101</f>
        <v>1.5853627294677732</v>
      </c>
      <c r="I113" s="566">
        <f>2022!ED101</f>
        <v>1.6995841995841996</v>
      </c>
      <c r="J113" s="531">
        <f t="shared" si="1465"/>
        <v>9.9388379204892967</v>
      </c>
      <c r="K113" s="568">
        <f>2022!EH101</f>
        <v>65</v>
      </c>
      <c r="L113" s="568"/>
      <c r="M113" s="568"/>
      <c r="N113" s="568"/>
      <c r="O113" s="568"/>
    </row>
    <row r="114" ht="51.75" customHeight="1">
      <c r="A114" s="561">
        <v>86</v>
      </c>
      <c r="B114" s="591" t="s">
        <v>128</v>
      </c>
      <c r="C114" s="576">
        <f>2022!B102</f>
        <v>396.19999999999999</v>
      </c>
      <c r="D114" s="575">
        <f>2022!DY102</f>
        <v>300</v>
      </c>
      <c r="E114" s="575">
        <f>2022!DZ102</f>
        <v>453</v>
      </c>
      <c r="F114" s="575">
        <f>2022!EA102</f>
        <v>211</v>
      </c>
      <c r="G114" s="576">
        <f>2022!EB102</f>
        <v>0.75112670151355421</v>
      </c>
      <c r="H114" s="576">
        <f>2022!EC102</f>
        <v>1.135622893644602</v>
      </c>
      <c r="I114" s="576">
        <f>2022!ED102</f>
        <v>0.53255931347804142</v>
      </c>
      <c r="J114" s="531">
        <f t="shared" si="1465"/>
        <v>9.9526066350710902</v>
      </c>
      <c r="K114" s="593">
        <f>2022!EH102</f>
        <v>21</v>
      </c>
      <c r="L114" s="568"/>
      <c r="M114" s="568"/>
      <c r="N114" s="568"/>
      <c r="O114" s="568"/>
    </row>
    <row r="115" ht="17.25" customHeight="1">
      <c r="A115" s="562"/>
      <c r="B115" s="122" t="s">
        <v>130</v>
      </c>
      <c r="C115" s="571"/>
      <c r="D115" s="570"/>
      <c r="E115" s="570"/>
      <c r="F115" s="570"/>
      <c r="G115" s="571"/>
      <c r="H115" s="571"/>
      <c r="I115" s="571"/>
      <c r="J115" s="584"/>
      <c r="K115" s="581"/>
      <c r="L115" s="563"/>
      <c r="M115" s="563"/>
      <c r="N115" s="563"/>
      <c r="O115" s="589"/>
    </row>
    <row r="116" ht="45.75" customHeight="1">
      <c r="A116" s="561">
        <v>87</v>
      </c>
      <c r="B116" s="595" t="s">
        <v>134</v>
      </c>
      <c r="C116" s="578">
        <f>2022!B104</f>
        <v>597.84699999999998</v>
      </c>
      <c r="D116" s="577">
        <f>2022!DY104</f>
        <v>0</v>
      </c>
      <c r="E116" s="577">
        <f>2022!DZ104</f>
        <v>0</v>
      </c>
      <c r="F116" s="577">
        <f>2022!EA104</f>
        <v>0</v>
      </c>
      <c r="G116" s="578">
        <f>2022!EB104</f>
        <v>0</v>
      </c>
      <c r="H116" s="578">
        <f>2022!EC104</f>
        <v>0</v>
      </c>
      <c r="I116" s="578">
        <f>2022!ED104</f>
        <v>0</v>
      </c>
      <c r="J116" s="531">
        <f t="shared" si="1465"/>
        <v>0</v>
      </c>
      <c r="K116" s="597">
        <f>2022!EH104</f>
        <v>0</v>
      </c>
      <c r="L116" s="568"/>
      <c r="M116" s="568"/>
      <c r="N116" s="568"/>
      <c r="O116" s="568"/>
    </row>
    <row r="117" ht="62.25" customHeight="1">
      <c r="A117" s="561">
        <v>88</v>
      </c>
      <c r="B117" s="152" t="s">
        <v>436</v>
      </c>
      <c r="C117" s="578">
        <f>2022!B105</f>
        <v>84.5</v>
      </c>
      <c r="D117" s="575">
        <f>2022!DY105</f>
        <v>0</v>
      </c>
      <c r="E117" s="575">
        <f>2022!DZ105</f>
        <v>0</v>
      </c>
      <c r="F117" s="577">
        <f>2022!EA105</f>
        <v>0</v>
      </c>
      <c r="G117" s="576">
        <f>2022!EB105</f>
        <v>0</v>
      </c>
      <c r="H117" s="576">
        <f>2022!EC105</f>
        <v>0</v>
      </c>
      <c r="I117" s="578">
        <f>2022!ED105</f>
        <v>0</v>
      </c>
      <c r="J117" s="531">
        <f t="shared" si="1465"/>
        <v>0</v>
      </c>
      <c r="K117" s="597">
        <f>2022!EH105</f>
        <v>0</v>
      </c>
      <c r="L117" s="568"/>
      <c r="M117" s="568"/>
      <c r="N117" s="568"/>
      <c r="O117" s="568"/>
    </row>
    <row r="118" ht="68.25" customHeight="1">
      <c r="A118" s="561">
        <v>89</v>
      </c>
      <c r="B118" s="152" t="s">
        <v>437</v>
      </c>
      <c r="C118" s="578">
        <f>2022!B106</f>
        <v>70</v>
      </c>
      <c r="D118" s="585"/>
      <c r="E118" s="585"/>
      <c r="F118" s="577">
        <f>2022!EA106</f>
        <v>0</v>
      </c>
      <c r="G118" s="586"/>
      <c r="H118" s="586"/>
      <c r="I118" s="578">
        <f>2022!ED106</f>
        <v>0</v>
      </c>
      <c r="J118" s="531">
        <f t="shared" si="1465"/>
        <v>0</v>
      </c>
      <c r="K118" s="597">
        <f>2022!EH106</f>
        <v>0</v>
      </c>
      <c r="L118" s="568"/>
      <c r="M118" s="568"/>
      <c r="N118" s="568"/>
      <c r="O118" s="568"/>
    </row>
    <row r="119" ht="69.75" customHeight="1">
      <c r="A119" s="561">
        <v>90</v>
      </c>
      <c r="B119" s="152" t="s">
        <v>438</v>
      </c>
      <c r="C119" s="566">
        <f>2022!B107</f>
        <v>247.5</v>
      </c>
      <c r="D119" s="577"/>
      <c r="E119" s="577"/>
      <c r="F119" s="567">
        <f>2022!EA107</f>
        <v>0</v>
      </c>
      <c r="G119" s="578"/>
      <c r="H119" s="578"/>
      <c r="I119" s="566">
        <f>2022!ED107</f>
        <v>0</v>
      </c>
      <c r="J119" s="531">
        <f t="shared" si="1465"/>
        <v>0</v>
      </c>
      <c r="K119" s="568">
        <f>2022!EH107</f>
        <v>0</v>
      </c>
      <c r="L119" s="568"/>
      <c r="M119" s="568"/>
      <c r="N119" s="568"/>
      <c r="O119" s="568"/>
    </row>
    <row r="120" ht="38.25" customHeight="1">
      <c r="A120" s="561">
        <v>91</v>
      </c>
      <c r="B120" s="152" t="s">
        <v>439</v>
      </c>
      <c r="C120" s="566">
        <f>2022!B108</f>
        <v>564.60000000000002</v>
      </c>
      <c r="D120" s="575">
        <f>2022!DY108</f>
        <v>0</v>
      </c>
      <c r="E120" s="575">
        <f>2022!DZ108</f>
        <v>0</v>
      </c>
      <c r="F120" s="567">
        <f>2022!EA108</f>
        <v>0</v>
      </c>
      <c r="G120" s="576">
        <f>2022!EB108</f>
        <v>0</v>
      </c>
      <c r="H120" s="576">
        <f>2022!EC108</f>
        <v>0</v>
      </c>
      <c r="I120" s="566">
        <f>2022!ED108</f>
        <v>0</v>
      </c>
      <c r="J120" s="531">
        <f t="shared" si="1465"/>
        <v>0</v>
      </c>
      <c r="K120" s="568">
        <f>2022!EH108</f>
        <v>0</v>
      </c>
      <c r="L120" s="568"/>
      <c r="M120" s="568"/>
      <c r="N120" s="568"/>
      <c r="O120" s="568"/>
    </row>
    <row r="121" ht="38.25" customHeight="1">
      <c r="A121" s="561">
        <v>92</v>
      </c>
      <c r="B121" s="152" t="s">
        <v>440</v>
      </c>
      <c r="C121" s="587">
        <f>2022!B109</f>
        <v>2437.1999999999998</v>
      </c>
      <c r="D121" s="577"/>
      <c r="E121" s="577"/>
      <c r="F121" s="567">
        <f>2022!EA109</f>
        <v>0</v>
      </c>
      <c r="G121" s="578"/>
      <c r="H121" s="578"/>
      <c r="I121" s="566">
        <f>2022!ED109</f>
        <v>0</v>
      </c>
      <c r="J121" s="531">
        <f t="shared" si="1465"/>
        <v>0</v>
      </c>
      <c r="K121" s="568">
        <f>2022!EH109</f>
        <v>0</v>
      </c>
      <c r="L121" s="568"/>
      <c r="M121" s="568"/>
      <c r="N121" s="568"/>
      <c r="O121" s="568"/>
    </row>
    <row r="122" ht="17.25" customHeight="1">
      <c r="A122" s="562"/>
      <c r="B122" s="122" t="s">
        <v>137</v>
      </c>
      <c r="C122" s="571"/>
      <c r="D122" s="570"/>
      <c r="E122" s="570"/>
      <c r="F122" s="570"/>
      <c r="G122" s="571"/>
      <c r="H122" s="571"/>
      <c r="I122" s="571"/>
      <c r="J122" s="584"/>
      <c r="K122" s="581"/>
      <c r="L122" s="563"/>
      <c r="M122" s="563"/>
      <c r="N122" s="563"/>
      <c r="O122" s="589"/>
    </row>
    <row r="123" ht="50.25" customHeight="1">
      <c r="A123" s="562">
        <v>93</v>
      </c>
      <c r="B123" s="162" t="s">
        <v>441</v>
      </c>
      <c r="C123" s="566">
        <f>2022!B111</f>
        <v>6.7999999999999998</v>
      </c>
      <c r="D123" s="575">
        <f>2022!DY111</f>
        <v>0</v>
      </c>
      <c r="E123" s="575">
        <f>2022!DZ111</f>
        <v>0</v>
      </c>
      <c r="F123" s="567">
        <f>2022!EA111</f>
        <v>0</v>
      </c>
      <c r="G123" s="576">
        <f>2022!EB111</f>
        <v>0</v>
      </c>
      <c r="H123" s="576">
        <f>2022!EC111</f>
        <v>0</v>
      </c>
      <c r="I123" s="566">
        <f>2022!ED111</f>
        <v>0</v>
      </c>
      <c r="J123" s="531">
        <f t="shared" si="1465"/>
        <v>0</v>
      </c>
      <c r="K123" s="568">
        <f>2022!EH111</f>
        <v>0</v>
      </c>
      <c r="L123" s="579"/>
      <c r="M123" s="579"/>
      <c r="N123" s="579"/>
      <c r="O123" s="579"/>
    </row>
    <row r="124" ht="47.25">
      <c r="A124" s="561">
        <v>94</v>
      </c>
      <c r="B124" s="154" t="s">
        <v>442</v>
      </c>
      <c r="C124" s="587">
        <f>2022!B112</f>
        <v>166.57499999999999</v>
      </c>
      <c r="D124" s="577"/>
      <c r="E124" s="577"/>
      <c r="F124" s="567">
        <f>2022!EA112</f>
        <v>0</v>
      </c>
      <c r="G124" s="578"/>
      <c r="H124" s="578"/>
      <c r="I124" s="566">
        <f>2022!ED112</f>
        <v>0</v>
      </c>
      <c r="J124" s="531">
        <f t="shared" si="1465"/>
        <v>0</v>
      </c>
      <c r="K124" s="568">
        <f>2022!EH112</f>
        <v>0</v>
      </c>
      <c r="L124" s="568"/>
      <c r="M124" s="568"/>
      <c r="N124" s="568"/>
      <c r="O124" s="568"/>
    </row>
    <row r="125" ht="63">
      <c r="A125" s="562">
        <v>95</v>
      </c>
      <c r="B125" s="582" t="s">
        <v>315</v>
      </c>
      <c r="C125" s="587">
        <f>2022!B113</f>
        <v>1572.825</v>
      </c>
      <c r="D125" s="567">
        <f>2022!DY113</f>
        <v>0</v>
      </c>
      <c r="E125" s="567">
        <f>2022!DZ113</f>
        <v>0</v>
      </c>
      <c r="F125" s="567">
        <f>2022!EA113</f>
        <v>0</v>
      </c>
      <c r="G125" s="566">
        <f>2022!EB113</f>
        <v>0</v>
      </c>
      <c r="H125" s="566">
        <f>2022!EC113</f>
        <v>0</v>
      </c>
      <c r="I125" s="566">
        <f>2022!ED113</f>
        <v>0</v>
      </c>
      <c r="J125" s="531">
        <f t="shared" si="1465"/>
        <v>0</v>
      </c>
      <c r="K125" s="568">
        <f>2022!EH113</f>
        <v>0</v>
      </c>
      <c r="L125" s="563"/>
      <c r="M125" s="563"/>
      <c r="N125" s="563"/>
      <c r="O125" s="589"/>
    </row>
    <row r="126" ht="15.75">
      <c r="A126" s="561"/>
      <c r="B126" s="122" t="s">
        <v>141</v>
      </c>
      <c r="C126" s="571"/>
      <c r="D126" s="570"/>
      <c r="E126" s="570"/>
      <c r="F126" s="570"/>
      <c r="G126" s="571"/>
      <c r="H126" s="571"/>
      <c r="I126" s="571"/>
      <c r="J126" s="531"/>
      <c r="K126" s="581"/>
      <c r="L126" s="568"/>
      <c r="M126" s="568"/>
      <c r="N126" s="568"/>
      <c r="O126" s="568"/>
    </row>
    <row r="127" ht="51" customHeight="1">
      <c r="A127" s="561">
        <v>96</v>
      </c>
      <c r="B127" s="582" t="s">
        <v>142</v>
      </c>
      <c r="C127" s="566">
        <f>2022!B115</f>
        <v>867</v>
      </c>
      <c r="D127" s="567">
        <f>2022!DY115</f>
        <v>0</v>
      </c>
      <c r="E127" s="567">
        <f>2022!DZ115</f>
        <v>0</v>
      </c>
      <c r="F127" s="567">
        <f>2022!EA115</f>
        <v>0</v>
      </c>
      <c r="G127" s="566">
        <f>2022!EB115</f>
        <v>0</v>
      </c>
      <c r="H127" s="566">
        <f>2022!EC115</f>
        <v>0</v>
      </c>
      <c r="I127" s="566">
        <f>2022!ED115</f>
        <v>0</v>
      </c>
      <c r="J127" s="531">
        <f t="shared" si="1465"/>
        <v>0</v>
      </c>
      <c r="K127" s="568">
        <f>2022!EH115</f>
        <v>0</v>
      </c>
      <c r="L127" s="568"/>
      <c r="M127" s="568"/>
      <c r="N127" s="568"/>
      <c r="O127" s="568"/>
    </row>
    <row r="128" ht="32.25" customHeight="1">
      <c r="A128" s="561">
        <v>97</v>
      </c>
      <c r="B128" s="582" t="s">
        <v>316</v>
      </c>
      <c r="C128" s="566">
        <f>2022!B116</f>
        <v>385.19600000000003</v>
      </c>
      <c r="D128" s="567">
        <f>2022!DY116</f>
        <v>0</v>
      </c>
      <c r="E128" s="567">
        <f>2022!DZ116</f>
        <v>0</v>
      </c>
      <c r="F128" s="567">
        <f>2022!EA116</f>
        <v>0</v>
      </c>
      <c r="G128" s="566">
        <f>2022!EB116</f>
        <v>0</v>
      </c>
      <c r="H128" s="566">
        <f>2022!EC116</f>
        <v>0</v>
      </c>
      <c r="I128" s="566">
        <f>2022!ED116</f>
        <v>0</v>
      </c>
      <c r="J128" s="531">
        <f t="shared" si="1465"/>
        <v>0</v>
      </c>
      <c r="K128" s="568">
        <f>2022!EH116</f>
        <v>0</v>
      </c>
      <c r="L128" s="568"/>
      <c r="M128" s="568"/>
      <c r="N128" s="568"/>
      <c r="O128" s="568"/>
    </row>
    <row r="129" ht="32.25" customHeight="1">
      <c r="A129" s="561">
        <v>98</v>
      </c>
      <c r="B129" s="582" t="s">
        <v>317</v>
      </c>
      <c r="C129" s="566">
        <f>2022!B117</f>
        <v>163.09700000000001</v>
      </c>
      <c r="D129" s="567">
        <f>2022!DY117</f>
        <v>0</v>
      </c>
      <c r="E129" s="567">
        <f>2022!DZ117</f>
        <v>0</v>
      </c>
      <c r="F129" s="567">
        <f>2022!EA117</f>
        <v>0</v>
      </c>
      <c r="G129" s="566">
        <f>2022!EB117</f>
        <v>0</v>
      </c>
      <c r="H129" s="566">
        <f>2022!EC117</f>
        <v>0</v>
      </c>
      <c r="I129" s="566">
        <f>2022!ED117</f>
        <v>0</v>
      </c>
      <c r="J129" s="531">
        <f t="shared" si="1465"/>
        <v>0</v>
      </c>
      <c r="K129" s="568">
        <f>2022!EH117</f>
        <v>0</v>
      </c>
      <c r="L129" s="568"/>
      <c r="M129" s="568"/>
      <c r="N129" s="568"/>
      <c r="O129" s="568"/>
    </row>
    <row r="130" ht="32.25" customHeight="1">
      <c r="A130" s="561">
        <v>99</v>
      </c>
      <c r="B130" s="582" t="s">
        <v>318</v>
      </c>
      <c r="C130" s="566">
        <f>2022!B118</f>
        <v>49.079999999999998</v>
      </c>
      <c r="D130" s="567">
        <f>2022!DY118</f>
        <v>0</v>
      </c>
      <c r="E130" s="567">
        <f>2022!DZ118</f>
        <v>0</v>
      </c>
      <c r="F130" s="567">
        <f>2022!EA118</f>
        <v>0</v>
      </c>
      <c r="G130" s="566">
        <f>2022!EB118</f>
        <v>0</v>
      </c>
      <c r="H130" s="566">
        <f>2022!EC118</f>
        <v>0</v>
      </c>
      <c r="I130" s="566">
        <f>2022!ED118</f>
        <v>0</v>
      </c>
      <c r="J130" s="531">
        <f t="shared" si="1465"/>
        <v>0</v>
      </c>
      <c r="K130" s="568">
        <f>2022!EH118</f>
        <v>0</v>
      </c>
      <c r="L130" s="568"/>
      <c r="M130" s="568"/>
      <c r="N130" s="568"/>
      <c r="O130" s="568"/>
    </row>
    <row r="131" ht="48" customHeight="1">
      <c r="A131" s="561">
        <v>100</v>
      </c>
      <c r="B131" s="582" t="s">
        <v>319</v>
      </c>
      <c r="C131" s="566">
        <f>2022!B119</f>
        <v>151.09999999999999</v>
      </c>
      <c r="D131" s="567">
        <f>2022!DY119</f>
        <v>0</v>
      </c>
      <c r="E131" s="567">
        <f>2022!DZ119</f>
        <v>0</v>
      </c>
      <c r="F131" s="567">
        <f>2022!EA119</f>
        <v>0</v>
      </c>
      <c r="G131" s="566">
        <f>2022!EB119</f>
        <v>0</v>
      </c>
      <c r="H131" s="566">
        <f>2022!EC119</f>
        <v>0</v>
      </c>
      <c r="I131" s="566">
        <f>2022!ED119</f>
        <v>0</v>
      </c>
      <c r="J131" s="531">
        <f t="shared" si="1465"/>
        <v>0</v>
      </c>
      <c r="K131" s="568">
        <f>2022!EH119</f>
        <v>0</v>
      </c>
      <c r="L131" s="568"/>
      <c r="M131" s="568"/>
      <c r="N131" s="568"/>
      <c r="O131" s="568"/>
    </row>
    <row r="132" ht="35.25" customHeight="1">
      <c r="A132" s="561">
        <v>101</v>
      </c>
      <c r="B132" s="582" t="s">
        <v>320</v>
      </c>
      <c r="C132" s="566">
        <f>2022!B120</f>
        <v>46.079999999999998</v>
      </c>
      <c r="D132" s="567">
        <f>2022!DY120</f>
        <v>0</v>
      </c>
      <c r="E132" s="567">
        <f>2022!DZ120</f>
        <v>0</v>
      </c>
      <c r="F132" s="567">
        <f>2022!EA120</f>
        <v>0</v>
      </c>
      <c r="G132" s="566">
        <f>2022!EB120</f>
        <v>0</v>
      </c>
      <c r="H132" s="566">
        <f>2022!EC120</f>
        <v>0</v>
      </c>
      <c r="I132" s="566">
        <f>2022!ED120</f>
        <v>0</v>
      </c>
      <c r="J132" s="531">
        <f t="shared" si="1465"/>
        <v>0</v>
      </c>
      <c r="K132" s="568">
        <f>2022!EH120</f>
        <v>0</v>
      </c>
      <c r="L132" s="568"/>
      <c r="M132" s="568"/>
      <c r="N132" s="568"/>
      <c r="O132" s="568"/>
    </row>
    <row r="133" ht="51" customHeight="1">
      <c r="A133" s="561">
        <v>102</v>
      </c>
      <c r="B133" s="582" t="s">
        <v>321</v>
      </c>
      <c r="C133" s="566">
        <f>2022!B121</f>
        <v>2622.0999999999999</v>
      </c>
      <c r="D133" s="567">
        <f>2022!DY121</f>
        <v>0</v>
      </c>
      <c r="E133" s="567">
        <f>2022!DZ121</f>
        <v>0</v>
      </c>
      <c r="F133" s="567">
        <f>2022!EA121</f>
        <v>0</v>
      </c>
      <c r="G133" s="566">
        <f>2022!EB121</f>
        <v>0</v>
      </c>
      <c r="H133" s="566">
        <f>2022!EC121</f>
        <v>0</v>
      </c>
      <c r="I133" s="566">
        <f>2022!ED121</f>
        <v>0</v>
      </c>
      <c r="J133" s="531">
        <f t="shared" si="1465"/>
        <v>0</v>
      </c>
      <c r="K133" s="568">
        <f>2022!EH121</f>
        <v>0</v>
      </c>
      <c r="L133" s="568"/>
      <c r="M133" s="568"/>
      <c r="N133" s="568"/>
      <c r="O133" s="568"/>
    </row>
    <row r="134" ht="33" customHeight="1">
      <c r="A134" s="561">
        <v>103</v>
      </c>
      <c r="B134" s="582" t="s">
        <v>322</v>
      </c>
      <c r="C134" s="566">
        <f>2022!B122</f>
        <v>31.664999999999999</v>
      </c>
      <c r="D134" s="567">
        <f>2022!DY122</f>
        <v>0</v>
      </c>
      <c r="E134" s="567">
        <f>2022!DZ122</f>
        <v>0</v>
      </c>
      <c r="F134" s="567">
        <f>2022!EA122</f>
        <v>0</v>
      </c>
      <c r="G134" s="566">
        <f>2022!EB122</f>
        <v>0</v>
      </c>
      <c r="H134" s="566">
        <f>2022!EC122</f>
        <v>0</v>
      </c>
      <c r="I134" s="566">
        <f>2022!ED122</f>
        <v>0</v>
      </c>
      <c r="J134" s="531">
        <f t="shared" si="1465"/>
        <v>0</v>
      </c>
      <c r="K134" s="568">
        <f>2022!EH122</f>
        <v>0</v>
      </c>
      <c r="L134" s="568"/>
      <c r="M134" s="568"/>
      <c r="N134" s="568"/>
      <c r="O134" s="568"/>
    </row>
    <row r="135" ht="31.5">
      <c r="A135" s="562">
        <v>104</v>
      </c>
      <c r="B135" s="582" t="s">
        <v>145</v>
      </c>
      <c r="C135" s="566">
        <f>2022!B123</f>
        <v>42</v>
      </c>
      <c r="D135" s="567">
        <f>2022!DY123</f>
        <v>0</v>
      </c>
      <c r="E135" s="567">
        <f>2022!DZ123</f>
        <v>0</v>
      </c>
      <c r="F135" s="567">
        <f>2022!EA123</f>
        <v>0</v>
      </c>
      <c r="G135" s="566">
        <f>2022!EB123</f>
        <v>0</v>
      </c>
      <c r="H135" s="566">
        <f>2022!EC123</f>
        <v>0</v>
      </c>
      <c r="I135" s="566">
        <f>2022!ED123</f>
        <v>0</v>
      </c>
      <c r="J135" s="531">
        <f t="shared" si="1465"/>
        <v>0</v>
      </c>
      <c r="K135" s="568">
        <f>2022!EH123</f>
        <v>0</v>
      </c>
      <c r="L135" s="563"/>
      <c r="M135" s="563"/>
      <c r="N135" s="563"/>
      <c r="O135" s="589"/>
    </row>
    <row r="136" ht="67.5" customHeight="1">
      <c r="A136" s="561">
        <v>105</v>
      </c>
      <c r="B136" s="580" t="s">
        <v>293</v>
      </c>
      <c r="C136" s="566">
        <f>2022!B124</f>
        <v>0</v>
      </c>
      <c r="D136" s="567">
        <f>2022!DY124</f>
        <v>0</v>
      </c>
      <c r="E136" s="567">
        <f>2022!DZ124</f>
        <v>0</v>
      </c>
      <c r="F136" s="567">
        <f>2022!EA124</f>
        <v>0</v>
      </c>
      <c r="G136" s="566">
        <f>2022!EB124</f>
        <v>0</v>
      </c>
      <c r="H136" s="566">
        <f>2022!EC124</f>
        <v>0</v>
      </c>
      <c r="I136" s="566">
        <f>2022!ED124</f>
        <v>0</v>
      </c>
      <c r="J136" s="531">
        <f t="shared" si="1465"/>
        <v>0</v>
      </c>
      <c r="K136" s="568">
        <f>2022!EH124</f>
        <v>0</v>
      </c>
      <c r="L136" s="568"/>
      <c r="M136" s="568"/>
      <c r="N136" s="568"/>
      <c r="O136" s="568"/>
    </row>
    <row r="137" ht="15.75">
      <c r="A137" s="561"/>
      <c r="B137" s="122" t="s">
        <v>153</v>
      </c>
      <c r="C137" s="571"/>
      <c r="D137" s="570"/>
      <c r="E137" s="570"/>
      <c r="F137" s="570"/>
      <c r="G137" s="571"/>
      <c r="H137" s="571"/>
      <c r="I137" s="571"/>
      <c r="J137" s="531"/>
      <c r="K137" s="581"/>
      <c r="L137" s="568"/>
      <c r="M137" s="568"/>
      <c r="N137" s="568"/>
      <c r="O137" s="568"/>
    </row>
    <row r="138" ht="64.5" customHeight="1">
      <c r="A138" s="561">
        <v>106</v>
      </c>
      <c r="B138" s="582" t="s">
        <v>168</v>
      </c>
      <c r="C138" s="566">
        <f>2022!B126</f>
        <v>34.731000000000002</v>
      </c>
      <c r="D138" s="567">
        <f>2022!DY126</f>
        <v>0</v>
      </c>
      <c r="E138" s="567">
        <f>2022!DZ126</f>
        <v>0</v>
      </c>
      <c r="F138" s="567">
        <f>2022!EA126</f>
        <v>0</v>
      </c>
      <c r="G138" s="566">
        <f>2022!EB126</f>
        <v>0</v>
      </c>
      <c r="H138" s="566">
        <f>2022!EC126</f>
        <v>0</v>
      </c>
      <c r="I138" s="566">
        <f>2022!ED126</f>
        <v>0</v>
      </c>
      <c r="J138" s="531">
        <f t="shared" si="1465"/>
        <v>0</v>
      </c>
      <c r="K138" s="568">
        <f>2022!EH126</f>
        <v>0</v>
      </c>
      <c r="L138" s="568"/>
      <c r="M138" s="568"/>
      <c r="N138" s="568"/>
      <c r="O138" s="568"/>
    </row>
    <row r="139" ht="48.75" customHeight="1">
      <c r="A139" s="561">
        <v>107</v>
      </c>
      <c r="B139" s="582" t="s">
        <v>156</v>
      </c>
      <c r="C139" s="566">
        <f>2022!B127</f>
        <v>46.969999999999999</v>
      </c>
      <c r="D139" s="567">
        <f>2022!DY127</f>
        <v>0</v>
      </c>
      <c r="E139" s="567">
        <f>2022!DZ127</f>
        <v>0</v>
      </c>
      <c r="F139" s="567">
        <f>2022!EA127</f>
        <v>0</v>
      </c>
      <c r="G139" s="566">
        <f>2022!EB127</f>
        <v>0</v>
      </c>
      <c r="H139" s="566">
        <f>2022!EC127</f>
        <v>0</v>
      </c>
      <c r="I139" s="566">
        <f>2022!ED127</f>
        <v>0</v>
      </c>
      <c r="J139" s="531">
        <f t="shared" si="1465"/>
        <v>0</v>
      </c>
      <c r="K139" s="568">
        <f>2022!EH127</f>
        <v>0</v>
      </c>
      <c r="L139" s="568"/>
      <c r="M139" s="568"/>
      <c r="N139" s="568"/>
      <c r="O139" s="568"/>
    </row>
    <row r="140" ht="65.25" customHeight="1">
      <c r="A140" s="561">
        <v>108</v>
      </c>
      <c r="B140" s="582" t="s">
        <v>323</v>
      </c>
      <c r="C140" s="566">
        <f>2022!B128</f>
        <v>9.1639999999999997</v>
      </c>
      <c r="D140" s="567">
        <f>2022!DY128</f>
        <v>0</v>
      </c>
      <c r="E140" s="567">
        <f>2022!DZ128</f>
        <v>0</v>
      </c>
      <c r="F140" s="567">
        <f>2022!EA128</f>
        <v>0</v>
      </c>
      <c r="G140" s="566">
        <f>2022!EB128</f>
        <v>0</v>
      </c>
      <c r="H140" s="566">
        <f>2022!EC128</f>
        <v>0</v>
      </c>
      <c r="I140" s="566">
        <f>2022!ED128</f>
        <v>0</v>
      </c>
      <c r="J140" s="531">
        <f t="shared" si="1465"/>
        <v>0</v>
      </c>
      <c r="K140" s="568">
        <f>2022!EH128</f>
        <v>0</v>
      </c>
      <c r="L140" s="568"/>
      <c r="M140" s="568"/>
      <c r="N140" s="568"/>
      <c r="O140" s="568"/>
    </row>
    <row r="141" ht="50.25" customHeight="1">
      <c r="A141" s="561">
        <v>109</v>
      </c>
      <c r="B141" s="582" t="s">
        <v>324</v>
      </c>
      <c r="C141" s="566">
        <f>2022!B129</f>
        <v>22.285</v>
      </c>
      <c r="D141" s="567">
        <f>2022!DY129</f>
        <v>0</v>
      </c>
      <c r="E141" s="567">
        <f>2022!DZ129</f>
        <v>0</v>
      </c>
      <c r="F141" s="567">
        <f>2022!EA129</f>
        <v>7</v>
      </c>
      <c r="G141" s="566">
        <f>2022!EB129</f>
        <v>0</v>
      </c>
      <c r="H141" s="566">
        <f>2022!EC129</f>
        <v>0</v>
      </c>
      <c r="I141" s="566">
        <f>2022!ED129</f>
        <v>0.31411263181512228</v>
      </c>
      <c r="J141" s="531">
        <f t="shared" si="1465"/>
        <v>0</v>
      </c>
      <c r="K141" s="568">
        <f>2022!EH129</f>
        <v>0</v>
      </c>
      <c r="L141" s="568"/>
      <c r="M141" s="568"/>
      <c r="N141" s="568"/>
      <c r="O141" s="568"/>
    </row>
    <row r="142" ht="31.5">
      <c r="A142" s="561">
        <v>110</v>
      </c>
      <c r="B142" s="582" t="s">
        <v>155</v>
      </c>
      <c r="C142" s="566">
        <f>2022!B130</f>
        <v>62.600000000000001</v>
      </c>
      <c r="D142" s="567">
        <f>2022!DY130</f>
        <v>0</v>
      </c>
      <c r="E142" s="567">
        <f>2022!DZ130</f>
        <v>0</v>
      </c>
      <c r="F142" s="567">
        <f>2022!EA130</f>
        <v>0</v>
      </c>
      <c r="G142" s="566">
        <f>2022!EB130</f>
        <v>0</v>
      </c>
      <c r="H142" s="566">
        <f>2022!EC130</f>
        <v>0</v>
      </c>
      <c r="I142" s="566">
        <f>2022!ED130</f>
        <v>0</v>
      </c>
      <c r="J142" s="531">
        <f t="shared" si="1465"/>
        <v>0</v>
      </c>
      <c r="K142" s="568">
        <f>2022!EH130</f>
        <v>0</v>
      </c>
      <c r="L142" s="568"/>
      <c r="M142" s="568"/>
      <c r="N142" s="568"/>
      <c r="O142" s="568"/>
    </row>
    <row r="143" ht="31.5">
      <c r="A143" s="561">
        <v>111</v>
      </c>
      <c r="B143" s="582" t="s">
        <v>154</v>
      </c>
      <c r="C143" s="566">
        <f>2022!B131</f>
        <v>8.4000000000000004</v>
      </c>
      <c r="D143" s="567">
        <f>2022!DY131</f>
        <v>0</v>
      </c>
      <c r="E143" s="567">
        <f>2022!DZ131</f>
        <v>0</v>
      </c>
      <c r="F143" s="567">
        <f>2022!EA131</f>
        <v>0</v>
      </c>
      <c r="G143" s="566">
        <f>2022!EB131</f>
        <v>0</v>
      </c>
      <c r="H143" s="566">
        <f>2022!EC131</f>
        <v>0</v>
      </c>
      <c r="I143" s="566">
        <f>2022!ED131</f>
        <v>0</v>
      </c>
      <c r="J143" s="531">
        <f t="shared" si="1465"/>
        <v>0</v>
      </c>
      <c r="K143" s="568">
        <f>2022!EH131</f>
        <v>0</v>
      </c>
      <c r="L143" s="568"/>
      <c r="M143" s="568"/>
      <c r="N143" s="568"/>
      <c r="O143" s="568"/>
    </row>
    <row r="144" ht="51.75" customHeight="1">
      <c r="A144" s="561">
        <v>112</v>
      </c>
      <c r="B144" s="582" t="s">
        <v>163</v>
      </c>
      <c r="C144" s="566">
        <f>2022!B132</f>
        <v>40.399999999999999</v>
      </c>
      <c r="D144" s="567">
        <f>2022!DY132</f>
        <v>0</v>
      </c>
      <c r="E144" s="567">
        <f>2022!DZ132</f>
        <v>0</v>
      </c>
      <c r="F144" s="567">
        <f>2022!EA132</f>
        <v>0</v>
      </c>
      <c r="G144" s="566">
        <f>2022!EB132</f>
        <v>0</v>
      </c>
      <c r="H144" s="566">
        <f>2022!EC132</f>
        <v>0</v>
      </c>
      <c r="I144" s="566">
        <f>2022!ED132</f>
        <v>0</v>
      </c>
      <c r="J144" s="531">
        <f t="shared" si="1465"/>
        <v>0</v>
      </c>
      <c r="K144" s="568">
        <f>2022!EH132</f>
        <v>0</v>
      </c>
      <c r="L144" s="568"/>
      <c r="M144" s="568"/>
      <c r="N144" s="568"/>
      <c r="O144" s="568"/>
    </row>
    <row r="145" ht="47.25">
      <c r="A145" s="561">
        <v>113</v>
      </c>
      <c r="B145" s="582" t="s">
        <v>325</v>
      </c>
      <c r="C145" s="566">
        <f>2022!B133</f>
        <v>25.609999999999999</v>
      </c>
      <c r="D145" s="567">
        <f>2022!DY133</f>
        <v>0</v>
      </c>
      <c r="E145" s="567">
        <f>2022!DZ133</f>
        <v>0</v>
      </c>
      <c r="F145" s="567">
        <f>2022!EA133</f>
        <v>0</v>
      </c>
      <c r="G145" s="566">
        <f>2022!EB133</f>
        <v>0</v>
      </c>
      <c r="H145" s="566">
        <f>2022!EC133</f>
        <v>0</v>
      </c>
      <c r="I145" s="566">
        <f>2022!ED133</f>
        <v>0</v>
      </c>
      <c r="J145" s="531">
        <f t="shared" si="1465"/>
        <v>0</v>
      </c>
      <c r="K145" s="568">
        <f>2022!EH133</f>
        <v>0</v>
      </c>
      <c r="L145" s="568"/>
      <c r="M145" s="568"/>
      <c r="N145" s="568"/>
      <c r="O145" s="568"/>
    </row>
    <row r="146" ht="36" customHeight="1">
      <c r="A146" s="561">
        <v>114</v>
      </c>
      <c r="B146" s="582" t="s">
        <v>326</v>
      </c>
      <c r="C146" s="566">
        <f>2022!B134</f>
        <v>16.600000000000001</v>
      </c>
      <c r="D146" s="567">
        <f>2022!DY134</f>
        <v>0</v>
      </c>
      <c r="E146" s="567">
        <f>2022!DZ134</f>
        <v>0</v>
      </c>
      <c r="F146" s="567">
        <f>2022!EA134</f>
        <v>0</v>
      </c>
      <c r="G146" s="566">
        <f>2022!EB134</f>
        <v>0</v>
      </c>
      <c r="H146" s="566">
        <f>2022!EC134</f>
        <v>0</v>
      </c>
      <c r="I146" s="566">
        <f>2022!ED134</f>
        <v>0</v>
      </c>
      <c r="J146" s="531">
        <f t="shared" si="1465"/>
        <v>0</v>
      </c>
      <c r="K146" s="568">
        <f>2022!EH134</f>
        <v>0</v>
      </c>
      <c r="L146" s="568"/>
      <c r="M146" s="568"/>
      <c r="N146" s="568"/>
      <c r="O146" s="568"/>
    </row>
    <row r="147" ht="31.5">
      <c r="A147" s="561">
        <v>115</v>
      </c>
      <c r="B147" s="582" t="s">
        <v>158</v>
      </c>
      <c r="C147" s="566">
        <f>2022!B135</f>
        <v>48.850000000000001</v>
      </c>
      <c r="D147" s="567">
        <f>2022!DY135</f>
        <v>0</v>
      </c>
      <c r="E147" s="567">
        <f>2022!DZ135</f>
        <v>0</v>
      </c>
      <c r="F147" s="567">
        <f>2022!EA135</f>
        <v>5</v>
      </c>
      <c r="G147" s="566">
        <f>2022!EB135</f>
        <v>0</v>
      </c>
      <c r="H147" s="566">
        <f>2022!EC135</f>
        <v>0</v>
      </c>
      <c r="I147" s="566">
        <f>2022!ED135</f>
        <v>0.10235414534288638</v>
      </c>
      <c r="J147" s="531">
        <f t="shared" si="1465"/>
        <v>0</v>
      </c>
      <c r="K147" s="568">
        <f>2022!EH135</f>
        <v>0</v>
      </c>
      <c r="L147" s="568"/>
      <c r="M147" s="568"/>
      <c r="N147" s="568"/>
      <c r="O147" s="568"/>
    </row>
    <row r="148" ht="47.25">
      <c r="A148" s="561">
        <v>116</v>
      </c>
      <c r="B148" s="582" t="s">
        <v>157</v>
      </c>
      <c r="C148" s="566">
        <f>2022!B136</f>
        <v>34.689999999999998</v>
      </c>
      <c r="D148" s="567">
        <f>2022!DY136</f>
        <v>0</v>
      </c>
      <c r="E148" s="567">
        <f>2022!DZ136</f>
        <v>0</v>
      </c>
      <c r="F148" s="567">
        <f>2022!EA136</f>
        <v>0</v>
      </c>
      <c r="G148" s="566">
        <f>2022!EB136</f>
        <v>0</v>
      </c>
      <c r="H148" s="566">
        <f>2022!EC136</f>
        <v>0</v>
      </c>
      <c r="I148" s="566">
        <f>2022!ED136</f>
        <v>0</v>
      </c>
      <c r="J148" s="531">
        <f t="shared" si="1465"/>
        <v>0</v>
      </c>
      <c r="K148" s="568">
        <f>2022!EH136</f>
        <v>0</v>
      </c>
      <c r="L148" s="568"/>
      <c r="M148" s="568"/>
      <c r="N148" s="568"/>
      <c r="O148" s="568"/>
    </row>
    <row r="149" ht="32.25" customHeight="1">
      <c r="A149" s="561">
        <v>117</v>
      </c>
      <c r="B149" s="582" t="s">
        <v>161</v>
      </c>
      <c r="C149" s="566">
        <f>2022!B137</f>
        <v>8.7080000000000002</v>
      </c>
      <c r="D149" s="567">
        <f>2022!DY137</f>
        <v>0</v>
      </c>
      <c r="E149" s="567">
        <f>2022!DZ137</f>
        <v>0</v>
      </c>
      <c r="F149" s="567">
        <f>2022!EA137</f>
        <v>0</v>
      </c>
      <c r="G149" s="566">
        <f>2022!EB137</f>
        <v>0</v>
      </c>
      <c r="H149" s="566">
        <f>2022!EC137</f>
        <v>0</v>
      </c>
      <c r="I149" s="566">
        <f>2022!ED137</f>
        <v>0</v>
      </c>
      <c r="J149" s="531">
        <f t="shared" si="1465"/>
        <v>0</v>
      </c>
      <c r="K149" s="568">
        <f>2022!EH137</f>
        <v>0</v>
      </c>
      <c r="L149" s="568"/>
      <c r="M149" s="568"/>
      <c r="N149" s="568"/>
      <c r="O149" s="568"/>
    </row>
    <row r="150" ht="31.5">
      <c r="A150" s="562">
        <v>118</v>
      </c>
      <c r="B150" s="582" t="s">
        <v>162</v>
      </c>
      <c r="C150" s="587">
        <f>2022!B138</f>
        <v>76.099999999999994</v>
      </c>
      <c r="D150" s="567">
        <f>2022!DY138</f>
        <v>22</v>
      </c>
      <c r="E150" s="567">
        <f>2022!DZ138</f>
        <v>22</v>
      </c>
      <c r="F150" s="567">
        <f>2022!EA138</f>
        <v>0</v>
      </c>
      <c r="G150" s="566">
        <f>2022!EB138</f>
        <v>0.28891864213897167</v>
      </c>
      <c r="H150" s="566">
        <f>2022!EC138</f>
        <v>0.28891864213897167</v>
      </c>
      <c r="I150" s="566">
        <f>2022!ED138</f>
        <v>0</v>
      </c>
      <c r="J150" s="531">
        <f t="shared" si="1465"/>
        <v>0</v>
      </c>
      <c r="K150" s="568">
        <f>2022!EH138</f>
        <v>0</v>
      </c>
      <c r="L150" s="563"/>
      <c r="M150" s="563"/>
      <c r="N150" s="563"/>
      <c r="O150" s="589"/>
    </row>
    <row r="151" ht="47.25">
      <c r="A151" s="562">
        <v>119</v>
      </c>
      <c r="B151" s="164" t="s">
        <v>165</v>
      </c>
      <c r="C151" s="587">
        <f>2022!B139</f>
        <v>3.52</v>
      </c>
      <c r="D151" s="575">
        <f>2022!DY139</f>
        <v>0</v>
      </c>
      <c r="E151" s="575">
        <f>2022!DZ139</f>
        <v>0</v>
      </c>
      <c r="F151" s="567">
        <f>2022!EA139</f>
        <v>0</v>
      </c>
      <c r="G151" s="576">
        <f>2022!EB139</f>
        <v>0</v>
      </c>
      <c r="H151" s="576">
        <f>2022!EC139</f>
        <v>0</v>
      </c>
      <c r="I151" s="566">
        <f>2022!ED139</f>
        <v>0</v>
      </c>
      <c r="J151" s="531">
        <f t="shared" si="1465"/>
        <v>0</v>
      </c>
      <c r="K151" s="568">
        <f>2022!EH139</f>
        <v>0</v>
      </c>
      <c r="L151" s="563"/>
      <c r="M151" s="563"/>
      <c r="N151" s="563"/>
      <c r="O151" s="589"/>
    </row>
    <row r="152" ht="47.25">
      <c r="A152" s="561">
        <v>120</v>
      </c>
      <c r="B152" s="155" t="s">
        <v>443</v>
      </c>
      <c r="C152" s="566">
        <f>2022!B140</f>
        <v>16.07</v>
      </c>
      <c r="D152" s="577"/>
      <c r="E152" s="577"/>
      <c r="F152" s="567">
        <f>2022!EA140</f>
        <v>0</v>
      </c>
      <c r="G152" s="578"/>
      <c r="H152" s="578"/>
      <c r="I152" s="566">
        <f>2022!ED140</f>
        <v>0</v>
      </c>
      <c r="J152" s="531">
        <f t="shared" si="1465"/>
        <v>0</v>
      </c>
      <c r="K152" s="568">
        <f>2022!EH140</f>
        <v>0</v>
      </c>
      <c r="L152" s="568"/>
      <c r="M152" s="568"/>
      <c r="N152" s="568"/>
      <c r="O152" s="568"/>
    </row>
    <row r="153" ht="15.75">
      <c r="A153" s="561"/>
      <c r="B153" s="122" t="s">
        <v>173</v>
      </c>
      <c r="C153" s="571"/>
      <c r="D153" s="570"/>
      <c r="E153" s="570"/>
      <c r="F153" s="570"/>
      <c r="G153" s="571"/>
      <c r="H153" s="571"/>
      <c r="I153" s="571"/>
      <c r="J153" s="531"/>
      <c r="K153" s="581"/>
      <c r="L153" s="568"/>
      <c r="M153" s="568"/>
      <c r="N153" s="568"/>
      <c r="O153" s="568"/>
    </row>
    <row r="154" ht="94.5">
      <c r="A154" s="561">
        <v>121</v>
      </c>
      <c r="B154" s="582" t="s">
        <v>328</v>
      </c>
      <c r="C154" s="566">
        <f>2022!B142</f>
        <v>22.076000000000001</v>
      </c>
      <c r="D154" s="567">
        <f>2022!DY142</f>
        <v>0</v>
      </c>
      <c r="E154" s="567">
        <f>2022!DZ142</f>
        <v>0</v>
      </c>
      <c r="F154" s="567">
        <f>2022!EA142</f>
        <v>0</v>
      </c>
      <c r="G154" s="566">
        <f>2022!EB142</f>
        <v>0</v>
      </c>
      <c r="H154" s="566">
        <f>2022!EC142</f>
        <v>0</v>
      </c>
      <c r="I154" s="566">
        <f>2022!ED142</f>
        <v>0</v>
      </c>
      <c r="J154" s="531">
        <f t="shared" si="1465"/>
        <v>0</v>
      </c>
      <c r="K154" s="568">
        <f>2022!EH142</f>
        <v>0</v>
      </c>
      <c r="L154" s="568"/>
      <c r="M154" s="568"/>
      <c r="N154" s="568"/>
      <c r="O154" s="568"/>
    </row>
    <row r="155" ht="63">
      <c r="A155" s="561">
        <v>122</v>
      </c>
      <c r="B155" s="582" t="s">
        <v>329</v>
      </c>
      <c r="C155" s="566">
        <f>2022!B143</f>
        <v>51.795000000000002</v>
      </c>
      <c r="D155" s="567">
        <f>2022!DY143</f>
        <v>0</v>
      </c>
      <c r="E155" s="567">
        <f>2022!DZ143</f>
        <v>0</v>
      </c>
      <c r="F155" s="567">
        <f>2022!EA143</f>
        <v>0</v>
      </c>
      <c r="G155" s="566">
        <f>2022!EB143</f>
        <v>0</v>
      </c>
      <c r="H155" s="566">
        <f>2022!EC143</f>
        <v>0</v>
      </c>
      <c r="I155" s="566">
        <f>2022!ED143</f>
        <v>0</v>
      </c>
      <c r="J155" s="531">
        <f t="shared" si="1465"/>
        <v>0</v>
      </c>
      <c r="K155" s="568">
        <f>2022!EH143</f>
        <v>0</v>
      </c>
      <c r="L155" s="568"/>
      <c r="M155" s="568"/>
      <c r="N155" s="568"/>
      <c r="O155" s="568"/>
    </row>
    <row r="156" ht="31.5" customHeight="1">
      <c r="A156" s="561">
        <v>123</v>
      </c>
      <c r="B156" s="582" t="s">
        <v>174</v>
      </c>
      <c r="C156" s="566">
        <f>2022!B144</f>
        <v>10.686999999999999</v>
      </c>
      <c r="D156" s="567">
        <f>2022!DY144</f>
        <v>0</v>
      </c>
      <c r="E156" s="567">
        <f>2022!DZ144</f>
        <v>0</v>
      </c>
      <c r="F156" s="567">
        <f>2022!EA144</f>
        <v>0</v>
      </c>
      <c r="G156" s="566">
        <f>2022!EB144</f>
        <v>0</v>
      </c>
      <c r="H156" s="566">
        <f>2022!EC144</f>
        <v>0</v>
      </c>
      <c r="I156" s="566">
        <f>2022!ED144</f>
        <v>0</v>
      </c>
      <c r="J156" s="531">
        <f t="shared" si="1465"/>
        <v>0</v>
      </c>
      <c r="K156" s="568">
        <f>2022!EH144</f>
        <v>0</v>
      </c>
      <c r="L156" s="568"/>
      <c r="M156" s="568"/>
      <c r="N156" s="568"/>
      <c r="O156" s="568"/>
    </row>
    <row r="157" ht="31.5">
      <c r="A157" s="561">
        <v>124</v>
      </c>
      <c r="B157" s="582" t="s">
        <v>178</v>
      </c>
      <c r="C157" s="566">
        <f>2022!B145</f>
        <v>127.137</v>
      </c>
      <c r="D157" s="567">
        <f>2022!DY145</f>
        <v>0</v>
      </c>
      <c r="E157" s="567">
        <f>2022!DZ145</f>
        <v>0</v>
      </c>
      <c r="F157" s="567">
        <f>2022!EA145</f>
        <v>0</v>
      </c>
      <c r="G157" s="566">
        <f>2022!EB145</f>
        <v>0</v>
      </c>
      <c r="H157" s="566">
        <f>2022!EC145</f>
        <v>0</v>
      </c>
      <c r="I157" s="566">
        <f>2022!ED145</f>
        <v>0</v>
      </c>
      <c r="J157" s="531">
        <f t="shared" si="1465"/>
        <v>0</v>
      </c>
      <c r="K157" s="568">
        <f>2022!EH145</f>
        <v>0</v>
      </c>
      <c r="L157" s="568"/>
      <c r="M157" s="568"/>
      <c r="N157" s="568"/>
      <c r="O157" s="568"/>
    </row>
    <row r="158" ht="31.5">
      <c r="A158" s="562">
        <v>125</v>
      </c>
      <c r="B158" s="147" t="s">
        <v>177</v>
      </c>
      <c r="C158" s="566">
        <f>2022!B146</f>
        <v>119.479</v>
      </c>
      <c r="D158" s="567">
        <f>2022!DY146</f>
        <v>0</v>
      </c>
      <c r="E158" s="567">
        <f>2022!DZ146</f>
        <v>0</v>
      </c>
      <c r="F158" s="567">
        <f>2022!EA146</f>
        <v>0</v>
      </c>
      <c r="G158" s="566">
        <f>2022!EB146</f>
        <v>0</v>
      </c>
      <c r="H158" s="566">
        <f>2022!EC146</f>
        <v>0</v>
      </c>
      <c r="I158" s="566">
        <f>2022!ED146</f>
        <v>0</v>
      </c>
      <c r="J158" s="531">
        <f t="shared" si="1465"/>
        <v>0</v>
      </c>
      <c r="K158" s="568">
        <f>2022!EH146</f>
        <v>0</v>
      </c>
      <c r="L158" s="563"/>
      <c r="M158" s="563"/>
      <c r="N158" s="563"/>
      <c r="O158" s="589"/>
    </row>
    <row r="159" ht="32.25" customHeight="1">
      <c r="A159" s="561">
        <v>126</v>
      </c>
      <c r="B159" s="582" t="s">
        <v>330</v>
      </c>
      <c r="C159" s="566">
        <f>2022!B147</f>
        <v>19.553999999999998</v>
      </c>
      <c r="D159" s="567">
        <f>2022!DY147</f>
        <v>0</v>
      </c>
      <c r="E159" s="567">
        <f>2022!DZ147</f>
        <v>0</v>
      </c>
      <c r="F159" s="567">
        <f>2022!EA147</f>
        <v>0</v>
      </c>
      <c r="G159" s="566">
        <f>2022!EB147</f>
        <v>0</v>
      </c>
      <c r="H159" s="566">
        <f>2022!EC147</f>
        <v>0</v>
      </c>
      <c r="I159" s="566">
        <f>2022!ED147</f>
        <v>0</v>
      </c>
      <c r="J159" s="531">
        <f t="shared" si="1465"/>
        <v>0</v>
      </c>
      <c r="K159" s="568">
        <f>2022!EH147</f>
        <v>0</v>
      </c>
      <c r="L159" s="568"/>
      <c r="M159" s="568"/>
      <c r="N159" s="568"/>
      <c r="O159" s="568"/>
    </row>
    <row r="160" ht="15.75">
      <c r="A160" s="561"/>
      <c r="B160" s="122" t="s">
        <v>180</v>
      </c>
      <c r="C160" s="571"/>
      <c r="D160" s="570"/>
      <c r="E160" s="570"/>
      <c r="F160" s="570"/>
      <c r="G160" s="571"/>
      <c r="H160" s="571"/>
      <c r="I160" s="571"/>
      <c r="J160" s="531"/>
      <c r="K160" s="581"/>
      <c r="L160" s="568"/>
      <c r="M160" s="568"/>
      <c r="N160" s="568"/>
      <c r="O160" s="568"/>
    </row>
    <row r="161" ht="31.5">
      <c r="A161" s="561">
        <v>127</v>
      </c>
      <c r="B161" s="582" t="s">
        <v>185</v>
      </c>
      <c r="C161" s="566">
        <f>2022!B149</f>
        <v>1372</v>
      </c>
      <c r="D161" s="567">
        <f>2022!DY149</f>
        <v>0</v>
      </c>
      <c r="E161" s="567">
        <f>2022!DZ149</f>
        <v>0</v>
      </c>
      <c r="F161" s="567">
        <f>2022!EA149</f>
        <v>0</v>
      </c>
      <c r="G161" s="566">
        <f>2022!EB149</f>
        <v>0</v>
      </c>
      <c r="H161" s="566">
        <f>2022!EC149</f>
        <v>0</v>
      </c>
      <c r="I161" s="566">
        <f>2022!ED149</f>
        <v>0</v>
      </c>
      <c r="J161" s="531">
        <f t="shared" si="1465"/>
        <v>0</v>
      </c>
      <c r="K161" s="568">
        <f>2022!EH149</f>
        <v>0</v>
      </c>
      <c r="L161" s="568"/>
      <c r="M161" s="568"/>
      <c r="N161" s="568"/>
      <c r="O161" s="568"/>
    </row>
    <row r="162" ht="31.5">
      <c r="A162" s="561">
        <v>128</v>
      </c>
      <c r="B162" s="582" t="s">
        <v>331</v>
      </c>
      <c r="C162" s="566">
        <f>2022!B150</f>
        <v>187.15000000000001</v>
      </c>
      <c r="D162" s="567">
        <f>2022!DY150</f>
        <v>0</v>
      </c>
      <c r="E162" s="567">
        <f>2022!DZ150</f>
        <v>0</v>
      </c>
      <c r="F162" s="567">
        <f>2022!EA150</f>
        <v>0</v>
      </c>
      <c r="G162" s="566">
        <f>2022!EB150</f>
        <v>0</v>
      </c>
      <c r="H162" s="566">
        <f>2022!EC150</f>
        <v>0</v>
      </c>
      <c r="I162" s="566">
        <f>2022!ED150</f>
        <v>0</v>
      </c>
      <c r="J162" s="531">
        <f t="shared" si="1465"/>
        <v>0</v>
      </c>
      <c r="K162" s="568">
        <f>2022!EH150</f>
        <v>0</v>
      </c>
      <c r="L162" s="568"/>
      <c r="M162" s="568"/>
      <c r="N162" s="568"/>
      <c r="O162" s="568"/>
    </row>
    <row r="163" ht="52.5" customHeight="1">
      <c r="A163" s="561">
        <v>129</v>
      </c>
      <c r="B163" s="582" t="s">
        <v>332</v>
      </c>
      <c r="C163" s="566">
        <f>2022!B151</f>
        <v>363.30000000000001</v>
      </c>
      <c r="D163" s="567">
        <f>2022!DY151</f>
        <v>620</v>
      </c>
      <c r="E163" s="567">
        <f>2022!DZ151</f>
        <v>610</v>
      </c>
      <c r="F163" s="567">
        <f>2022!EA151</f>
        <v>610</v>
      </c>
      <c r="G163" s="566">
        <f>2022!EB151</f>
        <v>1.7065551327374606</v>
      </c>
      <c r="H163" s="566">
        <f>2022!EC151</f>
        <v>1.6790300499513724</v>
      </c>
      <c r="I163" s="566">
        <f>2022!ED151</f>
        <v>1.6790531241398292</v>
      </c>
      <c r="J163" s="531">
        <f t="shared" si="1465"/>
        <v>0.98360655737704927</v>
      </c>
      <c r="K163" s="568">
        <f>2022!EH151</f>
        <v>6</v>
      </c>
      <c r="L163" s="568"/>
      <c r="M163" s="568"/>
      <c r="N163" s="568"/>
      <c r="O163" s="568"/>
    </row>
    <row r="164" ht="48.75" customHeight="1">
      <c r="A164" s="561">
        <v>130</v>
      </c>
      <c r="B164" s="582" t="s">
        <v>333</v>
      </c>
      <c r="C164" s="566">
        <f>2022!B152</f>
        <v>394</v>
      </c>
      <c r="D164" s="567">
        <f>2022!DY152</f>
        <v>152</v>
      </c>
      <c r="E164" s="567">
        <f>2022!DZ152</f>
        <v>98</v>
      </c>
      <c r="F164" s="567">
        <f>2022!EA152</f>
        <v>106</v>
      </c>
      <c r="G164" s="566">
        <f>2022!EB152</f>
        <v>0.38547568874636134</v>
      </c>
      <c r="H164" s="566">
        <f>2022!EC152</f>
        <v>0.24853037827068034</v>
      </c>
      <c r="I164" s="566">
        <f>2022!ED152</f>
        <v>0.26903553299492383</v>
      </c>
      <c r="J164" s="531">
        <f t="shared" si="1465"/>
        <v>9.433962264150944</v>
      </c>
      <c r="K164" s="568">
        <f>2022!EH152</f>
        <v>10</v>
      </c>
      <c r="L164" s="568"/>
      <c r="M164" s="568"/>
      <c r="N164" s="568"/>
      <c r="O164" s="568"/>
    </row>
    <row r="165" ht="31.5">
      <c r="A165" s="561">
        <v>131</v>
      </c>
      <c r="B165" s="582" t="s">
        <v>182</v>
      </c>
      <c r="C165" s="566">
        <f>2022!B153</f>
        <v>193</v>
      </c>
      <c r="D165" s="567">
        <f>2022!DY153</f>
        <v>0</v>
      </c>
      <c r="E165" s="567">
        <f>2022!DZ153</f>
        <v>0</v>
      </c>
      <c r="F165" s="567">
        <f>2022!EA153</f>
        <v>0</v>
      </c>
      <c r="G165" s="566">
        <f>2022!EB153</f>
        <v>0</v>
      </c>
      <c r="H165" s="566">
        <f>2022!EC153</f>
        <v>0</v>
      </c>
      <c r="I165" s="566">
        <f>2022!ED153</f>
        <v>0</v>
      </c>
      <c r="J165" s="531">
        <f t="shared" si="1465"/>
        <v>0</v>
      </c>
      <c r="K165" s="568">
        <f>2022!EH153</f>
        <v>0</v>
      </c>
      <c r="L165" s="568"/>
      <c r="M165" s="568"/>
      <c r="N165" s="568"/>
      <c r="O165" s="568"/>
    </row>
    <row r="166" ht="47.25">
      <c r="A166" s="562">
        <v>132</v>
      </c>
      <c r="B166" s="582" t="s">
        <v>334</v>
      </c>
      <c r="C166" s="566">
        <f>2022!B154</f>
        <v>264.69999999999999</v>
      </c>
      <c r="D166" s="567">
        <f>2022!DY154</f>
        <v>0</v>
      </c>
      <c r="E166" s="567">
        <f>2022!DZ154</f>
        <v>0</v>
      </c>
      <c r="F166" s="567">
        <f>2022!EA154</f>
        <v>26</v>
      </c>
      <c r="G166" s="566">
        <f>2022!EB154</f>
        <v>0</v>
      </c>
      <c r="H166" s="566">
        <f>2022!EC154</f>
        <v>0</v>
      </c>
      <c r="I166" s="566">
        <f>2022!ED154</f>
        <v>9.8224404986777494e-002</v>
      </c>
      <c r="J166" s="531">
        <f t="shared" si="1465"/>
        <v>7.6923076923076925</v>
      </c>
      <c r="K166" s="568">
        <f>2022!EH154</f>
        <v>2</v>
      </c>
      <c r="L166" s="563"/>
      <c r="M166" s="563"/>
      <c r="N166" s="563"/>
      <c r="O166" s="589"/>
    </row>
    <row r="167" ht="31.5">
      <c r="A167" s="561">
        <v>133</v>
      </c>
      <c r="B167" s="582" t="s">
        <v>335</v>
      </c>
      <c r="C167" s="566">
        <f>2022!B155</f>
        <v>93.555000000000007</v>
      </c>
      <c r="D167" s="567">
        <f>2022!DY155</f>
        <v>0</v>
      </c>
      <c r="E167" s="567">
        <f>2022!DZ155</f>
        <v>0</v>
      </c>
      <c r="F167" s="567">
        <f>2022!EA155</f>
        <v>0</v>
      </c>
      <c r="G167" s="566">
        <f>2022!EB155</f>
        <v>0</v>
      </c>
      <c r="H167" s="566">
        <f>2022!EC155</f>
        <v>0</v>
      </c>
      <c r="I167" s="566">
        <f>2022!ED155</f>
        <v>0</v>
      </c>
      <c r="J167" s="531">
        <f t="shared" si="1465"/>
        <v>0</v>
      </c>
      <c r="K167" s="568">
        <f>2022!EH155</f>
        <v>0</v>
      </c>
      <c r="L167" s="568"/>
      <c r="M167" s="568"/>
      <c r="N167" s="568"/>
      <c r="O167" s="568"/>
    </row>
    <row r="168" ht="30" customHeight="1">
      <c r="A168" s="561"/>
      <c r="B168" s="122" t="s">
        <v>187</v>
      </c>
      <c r="C168" s="571"/>
      <c r="D168" s="570"/>
      <c r="E168" s="570"/>
      <c r="F168" s="570"/>
      <c r="G168" s="571"/>
      <c r="H168" s="571"/>
      <c r="I168" s="571"/>
      <c r="J168" s="531"/>
      <c r="K168" s="581"/>
      <c r="L168" s="568"/>
      <c r="M168" s="568"/>
      <c r="N168" s="568"/>
      <c r="O168" s="568"/>
    </row>
    <row r="169" ht="69" customHeight="1">
      <c r="A169" s="574">
        <v>134</v>
      </c>
      <c r="B169" s="64" t="s">
        <v>189</v>
      </c>
      <c r="C169" s="566">
        <f>2022!B157</f>
        <v>58.799999999999997</v>
      </c>
      <c r="D169" s="575">
        <f>2022!DY157</f>
        <v>0</v>
      </c>
      <c r="E169" s="575">
        <f>2022!DZ157</f>
        <v>0</v>
      </c>
      <c r="F169" s="567">
        <f>2022!EA157</f>
        <v>0</v>
      </c>
      <c r="G169" s="576">
        <f>2022!EB157</f>
        <v>0</v>
      </c>
      <c r="H169" s="576">
        <f>2022!EC157</f>
        <v>0</v>
      </c>
      <c r="I169" s="566">
        <f>2022!ED157</f>
        <v>0</v>
      </c>
      <c r="J169" s="531">
        <f t="shared" ref="J168:J231" si="1466">IF(K169&gt;0,K169/F169*100,0)</f>
        <v>0</v>
      </c>
      <c r="K169" s="568">
        <f>2022!EH157</f>
        <v>0</v>
      </c>
      <c r="L169" s="568"/>
      <c r="M169" s="568"/>
      <c r="N169" s="568"/>
      <c r="O169" s="568"/>
    </row>
    <row r="170" ht="63.75" customHeight="1">
      <c r="A170" s="574">
        <v>135</v>
      </c>
      <c r="B170" s="64" t="s">
        <v>190</v>
      </c>
      <c r="C170" s="566">
        <f>2022!B158</f>
        <v>17.800000000000001</v>
      </c>
      <c r="D170" s="585"/>
      <c r="E170" s="585"/>
      <c r="F170" s="567">
        <f>2022!EA158</f>
        <v>0</v>
      </c>
      <c r="G170" s="586"/>
      <c r="H170" s="586"/>
      <c r="I170" s="566">
        <f>2022!ED158</f>
        <v>0</v>
      </c>
      <c r="J170" s="531">
        <f t="shared" si="1466"/>
        <v>0</v>
      </c>
      <c r="K170" s="568">
        <f>2022!EH158</f>
        <v>0</v>
      </c>
      <c r="L170" s="568"/>
      <c r="M170" s="568"/>
      <c r="N170" s="568"/>
      <c r="O170" s="568"/>
    </row>
    <row r="171" ht="60" customHeight="1">
      <c r="A171" s="574">
        <v>136</v>
      </c>
      <c r="B171" s="64" t="s">
        <v>191</v>
      </c>
      <c r="C171" s="566">
        <f>2022!B159</f>
        <v>30.800000000000001</v>
      </c>
      <c r="D171" s="585"/>
      <c r="E171" s="585"/>
      <c r="F171" s="567">
        <f>2022!EA159</f>
        <v>0</v>
      </c>
      <c r="G171" s="586"/>
      <c r="H171" s="586"/>
      <c r="I171" s="566">
        <f>2022!ED159</f>
        <v>0</v>
      </c>
      <c r="J171" s="531">
        <f t="shared" si="1466"/>
        <v>0</v>
      </c>
      <c r="K171" s="568">
        <f>2022!EH159</f>
        <v>0</v>
      </c>
      <c r="L171" s="568"/>
      <c r="M171" s="568"/>
      <c r="N171" s="568"/>
      <c r="O171" s="568"/>
    </row>
    <row r="172" ht="63" customHeight="1">
      <c r="A172" s="574">
        <v>137</v>
      </c>
      <c r="B172" s="64" t="s">
        <v>192</v>
      </c>
      <c r="C172" s="566">
        <f>2022!B160</f>
        <v>20.399999999999999</v>
      </c>
      <c r="D172" s="585"/>
      <c r="E172" s="585"/>
      <c r="F172" s="567">
        <f>2022!EA160</f>
        <v>0</v>
      </c>
      <c r="G172" s="586"/>
      <c r="H172" s="586"/>
      <c r="I172" s="566">
        <f>2022!ED160</f>
        <v>0</v>
      </c>
      <c r="J172" s="531">
        <f t="shared" si="1466"/>
        <v>0</v>
      </c>
      <c r="K172" s="568">
        <f>2022!EH160</f>
        <v>0</v>
      </c>
      <c r="L172" s="568"/>
      <c r="M172" s="568"/>
      <c r="N172" s="568"/>
      <c r="O172" s="568"/>
    </row>
    <row r="173" ht="66" customHeight="1">
      <c r="A173" s="574">
        <v>138</v>
      </c>
      <c r="B173" s="64" t="s">
        <v>193</v>
      </c>
      <c r="C173" s="566">
        <f>2022!B161</f>
        <v>20.800000000000001</v>
      </c>
      <c r="D173" s="585"/>
      <c r="E173" s="585"/>
      <c r="F173" s="567">
        <f>2022!EA161</f>
        <v>0</v>
      </c>
      <c r="G173" s="586"/>
      <c r="H173" s="586"/>
      <c r="I173" s="566">
        <f>2022!ED161</f>
        <v>0</v>
      </c>
      <c r="J173" s="531">
        <f t="shared" si="1466"/>
        <v>0</v>
      </c>
      <c r="K173" s="568">
        <f>2022!EH161</f>
        <v>0</v>
      </c>
      <c r="L173" s="568"/>
      <c r="M173" s="568"/>
      <c r="N173" s="568"/>
      <c r="O173" s="568"/>
    </row>
    <row r="174" ht="60.75" customHeight="1">
      <c r="A174" s="574">
        <v>139</v>
      </c>
      <c r="B174" s="64" t="s">
        <v>194</v>
      </c>
      <c r="C174" s="566">
        <f>2022!B162</f>
        <v>14.800000000000001</v>
      </c>
      <c r="D174" s="585"/>
      <c r="E174" s="585"/>
      <c r="F174" s="567">
        <f>2022!EA162</f>
        <v>0</v>
      </c>
      <c r="G174" s="586"/>
      <c r="H174" s="586"/>
      <c r="I174" s="566">
        <f>2022!ED162</f>
        <v>0</v>
      </c>
      <c r="J174" s="531">
        <f t="shared" si="1466"/>
        <v>0</v>
      </c>
      <c r="K174" s="568">
        <f>2022!EH162</f>
        <v>0</v>
      </c>
      <c r="L174" s="568"/>
      <c r="M174" s="568"/>
      <c r="N174" s="568"/>
      <c r="O174" s="568"/>
    </row>
    <row r="175" ht="63" customHeight="1">
      <c r="A175" s="574">
        <v>140</v>
      </c>
      <c r="B175" s="64" t="s">
        <v>195</v>
      </c>
      <c r="C175" s="566">
        <f>2022!B163</f>
        <v>8.5999999999999996</v>
      </c>
      <c r="D175" s="585"/>
      <c r="E175" s="585"/>
      <c r="F175" s="567">
        <f>2022!EA163</f>
        <v>0</v>
      </c>
      <c r="G175" s="586"/>
      <c r="H175" s="586"/>
      <c r="I175" s="566">
        <f>2022!ED163</f>
        <v>0</v>
      </c>
      <c r="J175" s="531">
        <f t="shared" si="1466"/>
        <v>0</v>
      </c>
      <c r="K175" s="568">
        <f>2022!EH163</f>
        <v>0</v>
      </c>
      <c r="L175" s="568"/>
      <c r="M175" s="568"/>
      <c r="N175" s="568"/>
      <c r="O175" s="568"/>
    </row>
    <row r="176" ht="59.25" customHeight="1">
      <c r="A176" s="574">
        <v>141</v>
      </c>
      <c r="B176" s="64" t="s">
        <v>196</v>
      </c>
      <c r="C176" s="566">
        <f>2022!B164</f>
        <v>8</v>
      </c>
      <c r="D176" s="585"/>
      <c r="E176" s="585"/>
      <c r="F176" s="567">
        <f>2022!EA164</f>
        <v>0</v>
      </c>
      <c r="G176" s="586"/>
      <c r="H176" s="586"/>
      <c r="I176" s="566">
        <f>2022!ED164</f>
        <v>0</v>
      </c>
      <c r="J176" s="531">
        <f t="shared" si="1466"/>
        <v>0</v>
      </c>
      <c r="K176" s="568">
        <f>2022!EH164</f>
        <v>0</v>
      </c>
      <c r="L176" s="568"/>
      <c r="M176" s="568"/>
      <c r="N176" s="568"/>
      <c r="O176" s="568"/>
    </row>
    <row r="177" ht="60" customHeight="1">
      <c r="A177" s="574">
        <v>142</v>
      </c>
      <c r="B177" s="64" t="s">
        <v>197</v>
      </c>
      <c r="C177" s="566">
        <f>2022!B165</f>
        <v>30.800000000000001</v>
      </c>
      <c r="D177" s="585"/>
      <c r="E177" s="585"/>
      <c r="F177" s="567">
        <f>2022!EA165</f>
        <v>0</v>
      </c>
      <c r="G177" s="586"/>
      <c r="H177" s="586"/>
      <c r="I177" s="566">
        <f>2022!ED165</f>
        <v>0</v>
      </c>
      <c r="J177" s="531">
        <f t="shared" si="1466"/>
        <v>0</v>
      </c>
      <c r="K177" s="568">
        <f>2022!EH165</f>
        <v>0</v>
      </c>
      <c r="L177" s="568"/>
      <c r="M177" s="568"/>
      <c r="N177" s="568"/>
      <c r="O177" s="568"/>
    </row>
    <row r="178" ht="60" customHeight="1">
      <c r="A178" s="574">
        <v>143</v>
      </c>
      <c r="B178" s="64" t="s">
        <v>198</v>
      </c>
      <c r="C178" s="566">
        <f>2022!B166</f>
        <v>37.25</v>
      </c>
      <c r="D178" s="585"/>
      <c r="E178" s="585"/>
      <c r="F178" s="567">
        <f>2022!EA166</f>
        <v>0</v>
      </c>
      <c r="G178" s="586"/>
      <c r="H178" s="586"/>
      <c r="I178" s="566">
        <f>2022!ED166</f>
        <v>0</v>
      </c>
      <c r="J178" s="531">
        <f t="shared" si="1466"/>
        <v>0</v>
      </c>
      <c r="K178" s="568">
        <f>2022!EH166</f>
        <v>0</v>
      </c>
      <c r="L178" s="568"/>
      <c r="M178" s="568"/>
      <c r="N178" s="568"/>
      <c r="O178" s="568"/>
    </row>
    <row r="179" ht="65.25" customHeight="1">
      <c r="A179" s="574">
        <v>144</v>
      </c>
      <c r="B179" s="64" t="s">
        <v>199</v>
      </c>
      <c r="C179" s="566">
        <f>2022!B167</f>
        <v>24.34</v>
      </c>
      <c r="D179" s="585"/>
      <c r="E179" s="585"/>
      <c r="F179" s="567">
        <f>2022!EA167</f>
        <v>0</v>
      </c>
      <c r="G179" s="586"/>
      <c r="H179" s="586"/>
      <c r="I179" s="566">
        <f>2022!ED167</f>
        <v>0</v>
      </c>
      <c r="J179" s="531">
        <f t="shared" si="1466"/>
        <v>0</v>
      </c>
      <c r="K179" s="568">
        <f>2022!EH167</f>
        <v>0</v>
      </c>
      <c r="L179" s="568"/>
      <c r="M179" s="568"/>
      <c r="N179" s="568"/>
      <c r="O179" s="568"/>
    </row>
    <row r="180" ht="68.25" customHeight="1">
      <c r="A180" s="562">
        <v>145</v>
      </c>
      <c r="B180" s="64" t="s">
        <v>200</v>
      </c>
      <c r="C180" s="566">
        <f>2022!B168</f>
        <v>30.800000000000001</v>
      </c>
      <c r="D180" s="577"/>
      <c r="E180" s="577"/>
      <c r="F180" s="567">
        <f>2022!EA168</f>
        <v>0</v>
      </c>
      <c r="G180" s="578"/>
      <c r="H180" s="578"/>
      <c r="I180" s="566">
        <f>2022!ED168</f>
        <v>0</v>
      </c>
      <c r="J180" s="531">
        <f t="shared" si="1466"/>
        <v>0</v>
      </c>
      <c r="K180" s="568">
        <f>2022!EH168</f>
        <v>0</v>
      </c>
      <c r="L180" s="579"/>
      <c r="M180" s="579"/>
      <c r="N180" s="579"/>
      <c r="O180" s="579"/>
    </row>
    <row r="181" ht="31.5">
      <c r="A181" s="561">
        <v>146</v>
      </c>
      <c r="B181" s="582" t="s">
        <v>337</v>
      </c>
      <c r="C181" s="566">
        <f>2022!B169</f>
        <v>1020.3</v>
      </c>
      <c r="D181" s="567">
        <f>2022!DY169</f>
        <v>500</v>
      </c>
      <c r="E181" s="567">
        <f>2022!DZ169</f>
        <v>500</v>
      </c>
      <c r="F181" s="567">
        <f>2022!EA169</f>
        <v>500</v>
      </c>
      <c r="G181" s="566">
        <f>2022!EB169</f>
        <v>0.44802867383512546</v>
      </c>
      <c r="H181" s="566">
        <f>2022!EC169</f>
        <v>0.49003418694313722</v>
      </c>
      <c r="I181" s="566">
        <f>2022!ED169</f>
        <v>0.49005194550622366</v>
      </c>
      <c r="J181" s="531">
        <f t="shared" si="1466"/>
        <v>2</v>
      </c>
      <c r="K181" s="568">
        <f>2022!EH169</f>
        <v>10</v>
      </c>
      <c r="L181" s="568"/>
      <c r="M181" s="568"/>
      <c r="N181" s="568"/>
      <c r="O181" s="568"/>
    </row>
    <row r="182" ht="17.25" customHeight="1">
      <c r="A182" s="562"/>
      <c r="B182" s="122" t="s">
        <v>201</v>
      </c>
      <c r="C182" s="571"/>
      <c r="D182" s="570"/>
      <c r="E182" s="570"/>
      <c r="F182" s="570"/>
      <c r="G182" s="571"/>
      <c r="H182" s="571"/>
      <c r="I182" s="571"/>
      <c r="J182" s="584"/>
      <c r="K182" s="581"/>
      <c r="L182" s="563"/>
      <c r="M182" s="563"/>
      <c r="N182" s="563"/>
      <c r="O182" s="589"/>
    </row>
    <row r="183" ht="63">
      <c r="A183" s="561">
        <v>147</v>
      </c>
      <c r="B183" s="582" t="s">
        <v>202</v>
      </c>
      <c r="C183" s="566">
        <f>2022!B171</f>
        <v>538.20000000000005</v>
      </c>
      <c r="D183" s="567">
        <f>2022!DY171</f>
        <v>1910</v>
      </c>
      <c r="E183" s="567">
        <f>2022!DZ171</f>
        <v>2217</v>
      </c>
      <c r="F183" s="567">
        <f>2022!EA171</f>
        <v>5184</v>
      </c>
      <c r="G183" s="566">
        <f>2022!EB171</f>
        <v>3.54886651185224</v>
      </c>
      <c r="H183" s="566">
        <f>2022!EC171</f>
        <v>4.1192864171604269</v>
      </c>
      <c r="I183" s="566">
        <f>2022!ED171</f>
        <v>9.6321070234113702</v>
      </c>
      <c r="J183" s="531">
        <f t="shared" si="1466"/>
        <v>1.0030864197530864</v>
      </c>
      <c r="K183" s="568">
        <f>2022!EH171</f>
        <v>52</v>
      </c>
      <c r="L183" s="568"/>
      <c r="M183" s="568"/>
      <c r="N183" s="568"/>
      <c r="O183" s="568"/>
    </row>
    <row r="184" ht="15.75">
      <c r="A184" s="561"/>
      <c r="B184" s="122" t="s">
        <v>203</v>
      </c>
      <c r="C184" s="571"/>
      <c r="D184" s="570"/>
      <c r="E184" s="570"/>
      <c r="F184" s="570"/>
      <c r="G184" s="571"/>
      <c r="H184" s="571"/>
      <c r="I184" s="571"/>
      <c r="J184" s="531"/>
      <c r="K184" s="581"/>
      <c r="L184" s="568"/>
      <c r="M184" s="568"/>
      <c r="N184" s="568"/>
      <c r="O184" s="568"/>
    </row>
    <row r="185" ht="46.5" customHeight="1">
      <c r="A185" s="561">
        <v>148</v>
      </c>
      <c r="B185" s="582" t="s">
        <v>204</v>
      </c>
      <c r="C185" s="587">
        <f>2022!B173</f>
        <v>133.66200000000001</v>
      </c>
      <c r="D185" s="567">
        <f>2022!DY173</f>
        <v>136</v>
      </c>
      <c r="E185" s="567">
        <f>2022!DZ173</f>
        <v>0</v>
      </c>
      <c r="F185" s="567">
        <f>2022!EA173</f>
        <v>0</v>
      </c>
      <c r="G185" s="566">
        <f>2022!EB173</f>
        <v>6.1283373665914215e-002</v>
      </c>
      <c r="H185" s="566">
        <f>2022!EC173</f>
        <v>0</v>
      </c>
      <c r="I185" s="566">
        <f>2022!ED173</f>
        <v>0</v>
      </c>
      <c r="J185" s="531">
        <f t="shared" si="1466"/>
        <v>0</v>
      </c>
      <c r="K185" s="568">
        <f>2022!EH173</f>
        <v>0</v>
      </c>
      <c r="L185" s="568"/>
      <c r="M185" s="568"/>
      <c r="N185" s="568"/>
      <c r="O185" s="568"/>
    </row>
    <row r="186" ht="47.25">
      <c r="A186" s="561">
        <v>149</v>
      </c>
      <c r="B186" s="582" t="s">
        <v>205</v>
      </c>
      <c r="C186" s="587">
        <f>2022!B174</f>
        <v>868.12699999999995</v>
      </c>
      <c r="D186" s="567">
        <f>2022!DY174</f>
        <v>0</v>
      </c>
      <c r="E186" s="567">
        <f>2022!DZ174</f>
        <v>54</v>
      </c>
      <c r="F186" s="567">
        <f>2022!EA174</f>
        <v>139</v>
      </c>
      <c r="G186" s="566">
        <f>2022!EB174</f>
        <v>0</v>
      </c>
      <c r="H186" s="566">
        <f>2022!EC174</f>
        <v>0</v>
      </c>
      <c r="I186" s="566">
        <f>2022!ED174</f>
        <v>0</v>
      </c>
      <c r="J186" s="531">
        <f t="shared" si="1466"/>
        <v>4.3165467625899279</v>
      </c>
      <c r="K186" s="568">
        <f>2022!EH174</f>
        <v>6</v>
      </c>
      <c r="L186" s="568"/>
      <c r="M186" s="568"/>
      <c r="N186" s="568"/>
      <c r="O186" s="568"/>
    </row>
    <row r="187" ht="46.5" customHeight="1">
      <c r="A187" s="561">
        <v>150</v>
      </c>
      <c r="B187" s="582" t="s">
        <v>206</v>
      </c>
      <c r="C187" s="587">
        <f>2022!B175</f>
        <v>1249.8789999999999</v>
      </c>
      <c r="D187" s="567">
        <f>2022!DY175</f>
        <v>0</v>
      </c>
      <c r="E187" s="567">
        <f>2022!DZ175</f>
        <v>78</v>
      </c>
      <c r="F187" s="567">
        <f>2022!EA175</f>
        <v>205</v>
      </c>
      <c r="G187" s="566">
        <f>2022!EB175</f>
        <v>0</v>
      </c>
      <c r="H187" s="566">
        <f>2022!EC175</f>
        <v>0</v>
      </c>
      <c r="I187" s="566">
        <f>2022!ED175</f>
        <v>0</v>
      </c>
      <c r="J187" s="531">
        <f t="shared" si="1466"/>
        <v>4.8780487804878048</v>
      </c>
      <c r="K187" s="568">
        <f>2022!EH175</f>
        <v>10</v>
      </c>
      <c r="L187" s="568"/>
      <c r="M187" s="568"/>
      <c r="N187" s="568"/>
      <c r="O187" s="568"/>
    </row>
    <row r="188" ht="48.75" customHeight="1">
      <c r="A188" s="561">
        <v>151</v>
      </c>
      <c r="B188" s="582" t="s">
        <v>209</v>
      </c>
      <c r="C188" s="566">
        <f>2022!B176</f>
        <v>387.89999999999998</v>
      </c>
      <c r="D188" s="567">
        <f>2022!DY176</f>
        <v>0</v>
      </c>
      <c r="E188" s="567">
        <f>2022!DZ176</f>
        <v>0</v>
      </c>
      <c r="F188" s="567">
        <f>2022!EA176</f>
        <v>5</v>
      </c>
      <c r="G188" s="566">
        <f>2022!EB176</f>
        <v>0</v>
      </c>
      <c r="H188" s="566">
        <f>2022!EC176</f>
        <v>0</v>
      </c>
      <c r="I188" s="566">
        <f>2022!ED176</f>
        <v>1.2889920082495489e-002</v>
      </c>
      <c r="J188" s="531">
        <f t="shared" si="1466"/>
        <v>0</v>
      </c>
      <c r="K188" s="568">
        <f>2022!EH176</f>
        <v>0</v>
      </c>
      <c r="L188" s="568"/>
      <c r="M188" s="568"/>
      <c r="N188" s="568"/>
      <c r="O188" s="568"/>
    </row>
    <row r="189" ht="31.5">
      <c r="A189" s="561">
        <v>152</v>
      </c>
      <c r="B189" s="582" t="s">
        <v>210</v>
      </c>
      <c r="C189" s="566">
        <f>2022!B177</f>
        <v>1.93400001525878</v>
      </c>
      <c r="D189" s="567">
        <f>2022!DY177</f>
        <v>0</v>
      </c>
      <c r="E189" s="567">
        <f>2022!DZ177</f>
        <v>0</v>
      </c>
      <c r="F189" s="567">
        <f>2022!EA177</f>
        <v>0</v>
      </c>
      <c r="G189" s="566">
        <f>2022!EB177</f>
        <v>0</v>
      </c>
      <c r="H189" s="566">
        <f>2022!EC177</f>
        <v>0</v>
      </c>
      <c r="I189" s="566">
        <f>2022!ED177</f>
        <v>0</v>
      </c>
      <c r="J189" s="531">
        <f t="shared" si="1466"/>
        <v>0</v>
      </c>
      <c r="K189" s="568">
        <f>2022!EH177</f>
        <v>0</v>
      </c>
      <c r="L189" s="563"/>
      <c r="M189" s="563"/>
      <c r="N189" s="563"/>
      <c r="O189" s="563"/>
    </row>
    <row r="190" ht="47.25">
      <c r="A190" s="561">
        <v>153</v>
      </c>
      <c r="B190" s="582" t="s">
        <v>338</v>
      </c>
      <c r="C190" s="587">
        <f>2022!B178</f>
        <v>103.86014</v>
      </c>
      <c r="D190" s="567">
        <f>2022!DY178</f>
        <v>0</v>
      </c>
      <c r="E190" s="567">
        <f>2022!DZ178</f>
        <v>0</v>
      </c>
      <c r="F190" s="567">
        <f>2022!EA178</f>
        <v>0</v>
      </c>
      <c r="G190" s="566">
        <f>2022!EB178</f>
        <v>0</v>
      </c>
      <c r="H190" s="566">
        <f>2022!EC178</f>
        <v>0</v>
      </c>
      <c r="I190" s="566">
        <f>2022!ED178</f>
        <v>0</v>
      </c>
      <c r="J190" s="531">
        <f t="shared" si="1466"/>
        <v>0</v>
      </c>
      <c r="K190" s="568">
        <f>2022!EH178</f>
        <v>0</v>
      </c>
      <c r="L190" s="568"/>
      <c r="M190" s="568"/>
      <c r="N190" s="568"/>
      <c r="O190" s="568"/>
    </row>
    <row r="191" ht="48.75" customHeight="1">
      <c r="A191" s="561">
        <v>154</v>
      </c>
      <c r="B191" s="582" t="s">
        <v>339</v>
      </c>
      <c r="C191" s="566">
        <f>2022!B179</f>
        <v>385.73099999999999</v>
      </c>
      <c r="D191" s="567">
        <f>2022!DY179</f>
        <v>0</v>
      </c>
      <c r="E191" s="567">
        <f>2022!DZ179</f>
        <v>0</v>
      </c>
      <c r="F191" s="567">
        <f>2022!EA179</f>
        <v>0</v>
      </c>
      <c r="G191" s="566">
        <f>2022!EB179</f>
        <v>0</v>
      </c>
      <c r="H191" s="566">
        <f>2022!EC179</f>
        <v>0</v>
      </c>
      <c r="I191" s="566">
        <f>2022!ED179</f>
        <v>0</v>
      </c>
      <c r="J191" s="531">
        <f t="shared" si="1466"/>
        <v>0</v>
      </c>
      <c r="K191" s="568">
        <f>2022!EH179</f>
        <v>0</v>
      </c>
      <c r="L191" s="568"/>
      <c r="M191" s="568"/>
      <c r="N191" s="568"/>
      <c r="O191" s="568"/>
    </row>
    <row r="192" ht="48.75" customHeight="1">
      <c r="A192" s="561">
        <v>155</v>
      </c>
      <c r="B192" s="152" t="s">
        <v>444</v>
      </c>
      <c r="C192" s="566">
        <f>2022!B180</f>
        <v>16.981999999999999</v>
      </c>
      <c r="D192" s="575">
        <f>2022!DY180</f>
        <v>0</v>
      </c>
      <c r="E192" s="575">
        <f>2022!DZ180</f>
        <v>0</v>
      </c>
      <c r="F192" s="567">
        <f>2022!EA180</f>
        <v>0</v>
      </c>
      <c r="G192" s="576">
        <f>2022!EB180</f>
        <v>0</v>
      </c>
      <c r="H192" s="576">
        <f>2022!EC180</f>
        <v>0</v>
      </c>
      <c r="I192" s="566">
        <f>2022!ED180</f>
        <v>0</v>
      </c>
      <c r="J192" s="531">
        <f t="shared" si="1466"/>
        <v>0</v>
      </c>
      <c r="K192" s="568">
        <f>2022!EH180</f>
        <v>0</v>
      </c>
      <c r="L192" s="568"/>
      <c r="M192" s="568"/>
      <c r="N192" s="568"/>
      <c r="O192" s="568"/>
    </row>
    <row r="193" ht="48.75" customHeight="1">
      <c r="A193" s="561">
        <v>156</v>
      </c>
      <c r="B193" s="152" t="s">
        <v>445</v>
      </c>
      <c r="C193" s="566">
        <f>2022!B181</f>
        <v>114.56699999999999</v>
      </c>
      <c r="D193" s="585"/>
      <c r="E193" s="585"/>
      <c r="F193" s="567">
        <f>2022!EA181</f>
        <v>0</v>
      </c>
      <c r="G193" s="586"/>
      <c r="H193" s="586"/>
      <c r="I193" s="566">
        <f>2022!ED181</f>
        <v>0</v>
      </c>
      <c r="J193" s="531">
        <f t="shared" si="1466"/>
        <v>0</v>
      </c>
      <c r="K193" s="568">
        <f>2022!EH181</f>
        <v>0</v>
      </c>
      <c r="L193" s="568"/>
      <c r="M193" s="568"/>
      <c r="N193" s="568"/>
      <c r="O193" s="568"/>
    </row>
    <row r="194" ht="48.75" customHeight="1">
      <c r="A194" s="561">
        <v>157</v>
      </c>
      <c r="B194" s="152" t="s">
        <v>446</v>
      </c>
      <c r="C194" s="566">
        <f>2022!B182</f>
        <v>15.319000000000001</v>
      </c>
      <c r="D194" s="585"/>
      <c r="E194" s="585"/>
      <c r="F194" s="567">
        <f>2022!EA182</f>
        <v>0</v>
      </c>
      <c r="G194" s="586"/>
      <c r="H194" s="586"/>
      <c r="I194" s="566">
        <f>2022!ED182</f>
        <v>0</v>
      </c>
      <c r="J194" s="531">
        <f t="shared" si="1466"/>
        <v>0</v>
      </c>
      <c r="K194" s="568">
        <f>2022!EH182</f>
        <v>0</v>
      </c>
      <c r="L194" s="568"/>
      <c r="M194" s="568"/>
      <c r="N194" s="568"/>
      <c r="O194" s="568"/>
    </row>
    <row r="195" ht="48.75" customHeight="1">
      <c r="A195" s="561">
        <v>158</v>
      </c>
      <c r="B195" s="152" t="s">
        <v>447</v>
      </c>
      <c r="C195" s="566">
        <f>2022!B183</f>
        <v>8.5980000000000008</v>
      </c>
      <c r="D195" s="585"/>
      <c r="E195" s="585"/>
      <c r="F195" s="567">
        <f>2022!EA183</f>
        <v>0</v>
      </c>
      <c r="G195" s="586"/>
      <c r="H195" s="586"/>
      <c r="I195" s="566">
        <f>2022!ED183</f>
        <v>0</v>
      </c>
      <c r="J195" s="531">
        <f t="shared" si="1466"/>
        <v>0</v>
      </c>
      <c r="K195" s="568">
        <f>2022!EH183</f>
        <v>0</v>
      </c>
      <c r="L195" s="568"/>
      <c r="M195" s="568"/>
      <c r="N195" s="568"/>
      <c r="O195" s="568"/>
    </row>
    <row r="196" ht="31.5">
      <c r="A196" s="561">
        <v>159</v>
      </c>
      <c r="B196" s="152" t="s">
        <v>448</v>
      </c>
      <c r="C196" s="566">
        <f>2022!B184</f>
        <v>13.641</v>
      </c>
      <c r="D196" s="577"/>
      <c r="E196" s="577"/>
      <c r="F196" s="567">
        <f>2022!EA184</f>
        <v>0</v>
      </c>
      <c r="G196" s="578"/>
      <c r="H196" s="578"/>
      <c r="I196" s="566">
        <f>2022!ED184</f>
        <v>0</v>
      </c>
      <c r="J196" s="531">
        <f t="shared" si="1466"/>
        <v>0</v>
      </c>
      <c r="K196" s="568">
        <f>2022!EH184</f>
        <v>0</v>
      </c>
      <c r="L196" s="568"/>
      <c r="M196" s="568"/>
      <c r="N196" s="568"/>
      <c r="O196" s="568"/>
    </row>
    <row r="197" ht="32.25" customHeight="1">
      <c r="A197" s="561">
        <v>160</v>
      </c>
      <c r="B197" s="582" t="s">
        <v>217</v>
      </c>
      <c r="C197" s="566">
        <f>2022!B185</f>
        <v>52</v>
      </c>
      <c r="D197" s="567">
        <f>2022!DY185</f>
        <v>0</v>
      </c>
      <c r="E197" s="567">
        <f>2022!DZ185</f>
        <v>0</v>
      </c>
      <c r="F197" s="567">
        <f>2022!EA185</f>
        <v>0</v>
      </c>
      <c r="G197" s="566">
        <f>2022!EB185</f>
        <v>0</v>
      </c>
      <c r="H197" s="566">
        <f>2022!EC185</f>
        <v>0</v>
      </c>
      <c r="I197" s="566">
        <f>2022!ED185</f>
        <v>0</v>
      </c>
      <c r="J197" s="531">
        <f t="shared" si="1466"/>
        <v>0</v>
      </c>
      <c r="K197" s="568">
        <f>2022!EH185</f>
        <v>0</v>
      </c>
      <c r="L197" s="568"/>
      <c r="M197" s="568"/>
      <c r="N197" s="568"/>
      <c r="O197" s="568"/>
    </row>
    <row r="198" ht="33" customHeight="1">
      <c r="A198" s="561">
        <v>161</v>
      </c>
      <c r="B198" s="582" t="s">
        <v>222</v>
      </c>
      <c r="C198" s="566">
        <f>2022!B186</f>
        <v>52.700000000000003</v>
      </c>
      <c r="D198" s="567">
        <f>2022!DY186</f>
        <v>0</v>
      </c>
      <c r="E198" s="567">
        <f>2022!DZ186</f>
        <v>0</v>
      </c>
      <c r="F198" s="567">
        <f>2022!EA186</f>
        <v>0</v>
      </c>
      <c r="G198" s="566">
        <f>2022!EB186</f>
        <v>0</v>
      </c>
      <c r="H198" s="566">
        <f>2022!EC186</f>
        <v>0</v>
      </c>
      <c r="I198" s="566">
        <f>2022!ED186</f>
        <v>0</v>
      </c>
      <c r="J198" s="531">
        <f t="shared" si="1466"/>
        <v>0</v>
      </c>
      <c r="K198" s="568">
        <f>2022!EH186</f>
        <v>0</v>
      </c>
      <c r="L198" s="568"/>
      <c r="M198" s="568"/>
      <c r="N198" s="568"/>
      <c r="O198" s="568"/>
    </row>
    <row r="199" ht="31.5" customHeight="1">
      <c r="A199" s="562">
        <v>162</v>
      </c>
      <c r="B199" s="582" t="s">
        <v>221</v>
      </c>
      <c r="C199" s="566">
        <f>2022!B187</f>
        <v>34.100000000000001</v>
      </c>
      <c r="D199" s="567">
        <f>2022!DY187</f>
        <v>0</v>
      </c>
      <c r="E199" s="567">
        <f>2022!DZ187</f>
        <v>0</v>
      </c>
      <c r="F199" s="567">
        <f>2022!EA187</f>
        <v>0</v>
      </c>
      <c r="G199" s="566">
        <f>2022!EB187</f>
        <v>0</v>
      </c>
      <c r="H199" s="566">
        <f>2022!EC187</f>
        <v>0</v>
      </c>
      <c r="I199" s="566">
        <f>2022!ED187</f>
        <v>0</v>
      </c>
      <c r="J199" s="531">
        <f t="shared" si="1466"/>
        <v>0</v>
      </c>
      <c r="K199" s="568">
        <f>2022!EH187</f>
        <v>0</v>
      </c>
      <c r="L199" s="563"/>
      <c r="M199" s="563"/>
      <c r="N199" s="563"/>
      <c r="O199" s="589"/>
    </row>
    <row r="200" ht="33" customHeight="1">
      <c r="A200" s="561">
        <v>163</v>
      </c>
      <c r="B200" s="582" t="s">
        <v>218</v>
      </c>
      <c r="C200" s="566">
        <f>2022!B188</f>
        <v>18.399999999999999</v>
      </c>
      <c r="D200" s="567">
        <f>2022!DY188</f>
        <v>0</v>
      </c>
      <c r="E200" s="567">
        <f>2022!DZ188</f>
        <v>0</v>
      </c>
      <c r="F200" s="567">
        <f>2022!EA188</f>
        <v>0</v>
      </c>
      <c r="G200" s="566">
        <f>2022!EB188</f>
        <v>0</v>
      </c>
      <c r="H200" s="566">
        <f>2022!EC188</f>
        <v>0</v>
      </c>
      <c r="I200" s="566">
        <f>2022!ED188</f>
        <v>0</v>
      </c>
      <c r="J200" s="531">
        <f t="shared" si="1466"/>
        <v>0</v>
      </c>
      <c r="K200" s="568">
        <f>2022!EH188</f>
        <v>0</v>
      </c>
      <c r="L200" s="568"/>
      <c r="M200" s="568"/>
      <c r="N200" s="568"/>
      <c r="O200" s="568"/>
    </row>
    <row r="201" ht="47.25">
      <c r="A201" s="561">
        <v>164</v>
      </c>
      <c r="B201" s="582" t="s">
        <v>220</v>
      </c>
      <c r="C201" s="566">
        <f>2022!B189</f>
        <v>48.5</v>
      </c>
      <c r="D201" s="567">
        <f>2022!DY189</f>
        <v>0</v>
      </c>
      <c r="E201" s="567">
        <f>2022!DZ189</f>
        <v>0</v>
      </c>
      <c r="F201" s="567">
        <f>2022!EA189</f>
        <v>0</v>
      </c>
      <c r="G201" s="566">
        <f>2022!EB189</f>
        <v>0</v>
      </c>
      <c r="H201" s="566">
        <f>2022!EC189</f>
        <v>0</v>
      </c>
      <c r="I201" s="566">
        <f>2022!ED189</f>
        <v>0</v>
      </c>
      <c r="J201" s="531">
        <f t="shared" si="1466"/>
        <v>0</v>
      </c>
      <c r="K201" s="568">
        <f>2022!EH189</f>
        <v>0</v>
      </c>
      <c r="L201" s="568"/>
      <c r="M201" s="568"/>
      <c r="N201" s="568"/>
      <c r="O201" s="568"/>
    </row>
    <row r="202" ht="47.25">
      <c r="A202" s="562">
        <v>165</v>
      </c>
      <c r="B202" s="582" t="s">
        <v>219</v>
      </c>
      <c r="C202" s="566">
        <f>2022!B190</f>
        <v>45.700000000000003</v>
      </c>
      <c r="D202" s="567">
        <f>2022!DY190</f>
        <v>0</v>
      </c>
      <c r="E202" s="567">
        <f>2022!DZ190</f>
        <v>0</v>
      </c>
      <c r="F202" s="567">
        <f>2022!EA190</f>
        <v>0</v>
      </c>
      <c r="G202" s="566">
        <f>2022!EB190</f>
        <v>0</v>
      </c>
      <c r="H202" s="566">
        <f>2022!EC190</f>
        <v>0</v>
      </c>
      <c r="I202" s="566">
        <f>2022!ED190</f>
        <v>0</v>
      </c>
      <c r="J202" s="531">
        <f t="shared" si="1466"/>
        <v>0</v>
      </c>
      <c r="K202" s="568">
        <f>2022!EH190</f>
        <v>0</v>
      </c>
      <c r="L202" s="563"/>
      <c r="M202" s="563"/>
      <c r="N202" s="563"/>
      <c r="O202" s="589"/>
    </row>
    <row r="203" ht="47.25" customHeight="1">
      <c r="A203" s="561">
        <v>166</v>
      </c>
      <c r="B203" s="582" t="s">
        <v>208</v>
      </c>
      <c r="C203" s="566">
        <f>2022!B191</f>
        <v>85.331000000000003</v>
      </c>
      <c r="D203" s="567">
        <f>2022!DY191</f>
        <v>0</v>
      </c>
      <c r="E203" s="567">
        <f>2022!DZ191</f>
        <v>10</v>
      </c>
      <c r="F203" s="567">
        <f>2022!EA191</f>
        <v>10</v>
      </c>
      <c r="G203" s="566">
        <f>2022!EB191</f>
        <v>0</v>
      </c>
      <c r="H203" s="566">
        <f>2022!EC191</f>
        <v>0.11719070267302845</v>
      </c>
      <c r="I203" s="566">
        <f>2022!ED191</f>
        <v>0.11719070443332434</v>
      </c>
      <c r="J203" s="531">
        <f t="shared" si="1466"/>
        <v>10</v>
      </c>
      <c r="K203" s="568">
        <f>2022!EH191</f>
        <v>1</v>
      </c>
      <c r="L203" s="568"/>
      <c r="M203" s="568"/>
      <c r="N203" s="568"/>
      <c r="O203" s="568"/>
    </row>
    <row r="204" ht="15.75">
      <c r="A204" s="561"/>
      <c r="B204" s="122" t="s">
        <v>223</v>
      </c>
      <c r="C204" s="571"/>
      <c r="D204" s="570"/>
      <c r="E204" s="570"/>
      <c r="F204" s="570"/>
      <c r="G204" s="571"/>
      <c r="H204" s="571"/>
      <c r="I204" s="571"/>
      <c r="J204" s="531">
        <f t="shared" si="1466"/>
        <v>0</v>
      </c>
      <c r="K204" s="581"/>
      <c r="L204" s="568"/>
      <c r="M204" s="568"/>
      <c r="N204" s="568"/>
      <c r="O204" s="568"/>
    </row>
    <row r="205" ht="47.25" customHeight="1">
      <c r="A205" s="561">
        <v>167</v>
      </c>
      <c r="B205" s="582" t="s">
        <v>224</v>
      </c>
      <c r="C205" s="587">
        <f>2022!B193</f>
        <v>3221.3000000000002</v>
      </c>
      <c r="D205" s="567">
        <f>2022!DY193</f>
        <v>0</v>
      </c>
      <c r="E205" s="567">
        <f>2022!DZ193</f>
        <v>0</v>
      </c>
      <c r="F205" s="567">
        <f>2022!EA193</f>
        <v>0</v>
      </c>
      <c r="G205" s="566">
        <f>2022!EB193</f>
        <v>0</v>
      </c>
      <c r="H205" s="566">
        <f>2022!EC193</f>
        <v>0</v>
      </c>
      <c r="I205" s="566">
        <f>2022!ED193</f>
        <v>0</v>
      </c>
      <c r="J205" s="531">
        <f t="shared" si="1466"/>
        <v>0</v>
      </c>
      <c r="K205" s="568">
        <f>2022!EH193</f>
        <v>0</v>
      </c>
      <c r="L205" s="568"/>
      <c r="M205" s="568"/>
      <c r="N205" s="568"/>
      <c r="O205" s="568"/>
    </row>
    <row r="206" ht="17.25" customHeight="1">
      <c r="A206" s="562">
        <v>168</v>
      </c>
      <c r="B206" s="580" t="s">
        <v>293</v>
      </c>
      <c r="C206" s="566">
        <f>2022!B194</f>
        <v>0</v>
      </c>
      <c r="D206" s="567">
        <f>2022!DY194</f>
        <v>0</v>
      </c>
      <c r="E206" s="567">
        <f>2022!DZ194</f>
        <v>0</v>
      </c>
      <c r="F206" s="567">
        <f>2022!EA194</f>
        <v>0</v>
      </c>
      <c r="G206" s="566">
        <f>2022!EB194</f>
        <v>0</v>
      </c>
      <c r="H206" s="566">
        <f>2022!EC194</f>
        <v>0</v>
      </c>
      <c r="I206" s="566">
        <f>2022!ED194</f>
        <v>0</v>
      </c>
      <c r="J206" s="584"/>
      <c r="K206" s="568">
        <f>2022!EH194</f>
        <v>0</v>
      </c>
      <c r="L206" s="563"/>
      <c r="M206" s="563"/>
      <c r="N206" s="563"/>
      <c r="O206" s="589"/>
    </row>
    <row r="207" ht="15.75">
      <c r="A207" s="561"/>
      <c r="B207" s="122" t="s">
        <v>225</v>
      </c>
      <c r="C207" s="571"/>
      <c r="D207" s="570"/>
      <c r="E207" s="570"/>
      <c r="F207" s="570"/>
      <c r="G207" s="571"/>
      <c r="H207" s="571"/>
      <c r="I207" s="571"/>
      <c r="J207" s="531"/>
      <c r="K207" s="581"/>
      <c r="L207" s="568"/>
      <c r="M207" s="568"/>
      <c r="N207" s="568"/>
      <c r="O207" s="568"/>
    </row>
    <row r="208" ht="48.75" customHeight="1">
      <c r="A208" s="561">
        <v>169</v>
      </c>
      <c r="B208" s="582" t="s">
        <v>341</v>
      </c>
      <c r="C208" s="566">
        <f>2022!B196</f>
        <v>307.60000000000002</v>
      </c>
      <c r="D208" s="567">
        <f>2022!DY196</f>
        <v>0</v>
      </c>
      <c r="E208" s="567">
        <f>2022!DZ196</f>
        <v>0</v>
      </c>
      <c r="F208" s="567">
        <f>2022!EA196</f>
        <v>36</v>
      </c>
      <c r="G208" s="566">
        <f>2022!EB196</f>
        <v>0</v>
      </c>
      <c r="H208" s="566">
        <f>2022!EC196</f>
        <v>0</v>
      </c>
      <c r="I208" s="566">
        <f>2022!ED196</f>
        <v>0.11703511053315994</v>
      </c>
      <c r="J208" s="531">
        <f t="shared" si="1466"/>
        <v>0</v>
      </c>
      <c r="K208" s="568">
        <f>2022!EH196</f>
        <v>0</v>
      </c>
      <c r="L208" s="568"/>
      <c r="M208" s="568"/>
      <c r="N208" s="568"/>
      <c r="O208" s="568"/>
    </row>
    <row r="209" ht="47.25">
      <c r="A209" s="561">
        <v>170</v>
      </c>
      <c r="B209" s="582" t="s">
        <v>342</v>
      </c>
      <c r="C209" s="587">
        <f>2022!B197</f>
        <v>986.79999999999995</v>
      </c>
      <c r="D209" s="567">
        <f>2022!DY197</f>
        <v>0</v>
      </c>
      <c r="E209" s="567">
        <f>2022!DZ197</f>
        <v>0</v>
      </c>
      <c r="F209" s="567">
        <f>2022!EA197</f>
        <v>0</v>
      </c>
      <c r="G209" s="566">
        <f>2022!EB197</f>
        <v>0</v>
      </c>
      <c r="H209" s="566">
        <f>2022!EC197</f>
        <v>0</v>
      </c>
      <c r="I209" s="566">
        <f>2022!ED197</f>
        <v>0</v>
      </c>
      <c r="J209" s="531">
        <f t="shared" si="1466"/>
        <v>0</v>
      </c>
      <c r="K209" s="568">
        <f>2022!EH197</f>
        <v>0</v>
      </c>
      <c r="L209" s="568"/>
      <c r="M209" s="568"/>
      <c r="N209" s="568"/>
      <c r="O209" s="568"/>
    </row>
    <row r="210" ht="47.25">
      <c r="A210" s="561">
        <v>171</v>
      </c>
      <c r="B210" s="582" t="s">
        <v>343</v>
      </c>
      <c r="C210" s="587">
        <f>2022!B198</f>
        <v>600.10000000000002</v>
      </c>
      <c r="D210" s="567">
        <f>2022!DY198</f>
        <v>0</v>
      </c>
      <c r="E210" s="567">
        <f>2022!DZ198</f>
        <v>0</v>
      </c>
      <c r="F210" s="567">
        <f>2022!EA198</f>
        <v>0</v>
      </c>
      <c r="G210" s="566">
        <f>2022!EB198</f>
        <v>0</v>
      </c>
      <c r="H210" s="566">
        <f>2022!EC198</f>
        <v>0</v>
      </c>
      <c r="I210" s="566">
        <f>2022!ED198</f>
        <v>0</v>
      </c>
      <c r="J210" s="531">
        <f t="shared" si="1466"/>
        <v>0</v>
      </c>
      <c r="K210" s="568">
        <f>2022!EH198</f>
        <v>0</v>
      </c>
      <c r="L210" s="568"/>
      <c r="M210" s="568"/>
      <c r="N210" s="568"/>
      <c r="O210" s="568"/>
    </row>
    <row r="211" ht="15.75">
      <c r="A211" s="561"/>
      <c r="B211" s="122" t="s">
        <v>229</v>
      </c>
      <c r="C211" s="571"/>
      <c r="D211" s="570"/>
      <c r="E211" s="570"/>
      <c r="F211" s="570"/>
      <c r="G211" s="571"/>
      <c r="H211" s="571"/>
      <c r="I211" s="571"/>
      <c r="J211" s="531">
        <f t="shared" si="1466"/>
        <v>0</v>
      </c>
      <c r="K211" s="581"/>
      <c r="L211" s="568"/>
      <c r="M211" s="568"/>
      <c r="N211" s="568"/>
      <c r="O211" s="568"/>
    </row>
    <row r="212" ht="36.75" customHeight="1">
      <c r="A212" s="561">
        <v>172</v>
      </c>
      <c r="B212" s="582" t="s">
        <v>344</v>
      </c>
      <c r="C212" s="566">
        <f>2022!B200</f>
        <v>74.5</v>
      </c>
      <c r="D212" s="567">
        <f>2022!DY200</f>
        <v>0</v>
      </c>
      <c r="E212" s="567">
        <f>2022!DZ200</f>
        <v>0</v>
      </c>
      <c r="F212" s="567">
        <f>2022!EA200</f>
        <v>0</v>
      </c>
      <c r="G212" s="566">
        <f>2022!EB200</f>
        <v>0</v>
      </c>
      <c r="H212" s="566">
        <f>2022!EC200</f>
        <v>0</v>
      </c>
      <c r="I212" s="566">
        <f>2022!ED200</f>
        <v>0</v>
      </c>
      <c r="J212" s="531">
        <f t="shared" si="1466"/>
        <v>0</v>
      </c>
      <c r="K212" s="568">
        <f>2022!EH200</f>
        <v>0</v>
      </c>
      <c r="L212" s="568"/>
      <c r="M212" s="568"/>
      <c r="N212" s="568"/>
      <c r="O212" s="568"/>
    </row>
    <row r="213" ht="31.5" customHeight="1">
      <c r="A213" s="561">
        <v>173</v>
      </c>
      <c r="B213" s="582" t="s">
        <v>231</v>
      </c>
      <c r="C213" s="566">
        <f>2022!B201</f>
        <v>85.900000000000006</v>
      </c>
      <c r="D213" s="567">
        <f>2022!DY201</f>
        <v>0</v>
      </c>
      <c r="E213" s="567">
        <f>2022!DZ201</f>
        <v>0</v>
      </c>
      <c r="F213" s="567">
        <f>2022!EA201</f>
        <v>0</v>
      </c>
      <c r="G213" s="566">
        <f>2022!EB201</f>
        <v>0</v>
      </c>
      <c r="H213" s="566">
        <f>2022!EC201</f>
        <v>0</v>
      </c>
      <c r="I213" s="566">
        <f>2022!ED201</f>
        <v>0</v>
      </c>
      <c r="J213" s="531">
        <f t="shared" si="1466"/>
        <v>0</v>
      </c>
      <c r="K213" s="568">
        <f>2022!EH201</f>
        <v>0</v>
      </c>
      <c r="L213" s="568"/>
      <c r="M213" s="568"/>
      <c r="N213" s="568"/>
      <c r="O213" s="568"/>
    </row>
    <row r="214" ht="65.25" customHeight="1">
      <c r="A214" s="574">
        <v>174</v>
      </c>
      <c r="B214" s="152" t="s">
        <v>449</v>
      </c>
      <c r="C214" s="566">
        <f>2022!B202</f>
        <v>145.69999999999999</v>
      </c>
      <c r="D214" s="575">
        <f>2022!DY202</f>
        <v>270</v>
      </c>
      <c r="E214" s="575">
        <f>2022!DZ202</f>
        <v>270</v>
      </c>
      <c r="F214" s="567">
        <f>2022!EA202</f>
        <v>180</v>
      </c>
      <c r="G214" s="576">
        <f>2022!EB202</f>
        <v>1.2151214453959251</v>
      </c>
      <c r="H214" s="576">
        <f>2022!EC202</f>
        <v>1.2151214453959251</v>
      </c>
      <c r="I214" s="566">
        <f>2022!ED202</f>
        <v>1.2354152367879205</v>
      </c>
      <c r="J214" s="531">
        <f t="shared" si="1466"/>
        <v>10</v>
      </c>
      <c r="K214" s="568">
        <f>2022!EH202</f>
        <v>18</v>
      </c>
      <c r="L214" s="581"/>
      <c r="M214" s="581"/>
      <c r="N214" s="581"/>
      <c r="O214" s="610"/>
    </row>
    <row r="215" ht="65.25" customHeight="1">
      <c r="A215" s="562">
        <v>175</v>
      </c>
      <c r="B215" s="152" t="s">
        <v>450</v>
      </c>
      <c r="C215" s="566">
        <f>2022!B203</f>
        <v>76.5</v>
      </c>
      <c r="D215" s="577"/>
      <c r="E215" s="577"/>
      <c r="F215" s="567">
        <f>2022!EA203</f>
        <v>150</v>
      </c>
      <c r="G215" s="578"/>
      <c r="H215" s="578"/>
      <c r="I215" s="566">
        <f>2022!ED203</f>
        <v>1.9607843137254901</v>
      </c>
      <c r="J215" s="531">
        <f t="shared" si="1466"/>
        <v>8</v>
      </c>
      <c r="K215" s="568">
        <f>2022!EH203</f>
        <v>12</v>
      </c>
      <c r="L215" s="563"/>
      <c r="M215" s="563"/>
      <c r="N215" s="563"/>
      <c r="O215" s="589"/>
    </row>
    <row r="216" ht="31.5">
      <c r="A216" s="561">
        <v>176</v>
      </c>
      <c r="B216" s="582" t="s">
        <v>346</v>
      </c>
      <c r="C216" s="566">
        <f>2022!B204</f>
        <v>161</v>
      </c>
      <c r="D216" s="567">
        <f>2022!DY204</f>
        <v>0</v>
      </c>
      <c r="E216" s="567">
        <f>2022!DZ204</f>
        <v>0</v>
      </c>
      <c r="F216" s="567">
        <f>2022!EA204</f>
        <v>0</v>
      </c>
      <c r="G216" s="566">
        <f>2022!EB204</f>
        <v>0</v>
      </c>
      <c r="H216" s="566">
        <f>2022!EC204</f>
        <v>0</v>
      </c>
      <c r="I216" s="566">
        <f>2022!ED204</f>
        <v>0</v>
      </c>
      <c r="J216" s="531">
        <f t="shared" si="1466"/>
        <v>0</v>
      </c>
      <c r="K216" s="568">
        <f>2022!EH204</f>
        <v>0</v>
      </c>
      <c r="L216" s="568"/>
      <c r="M216" s="568"/>
      <c r="N216" s="568"/>
      <c r="O216" s="568"/>
    </row>
    <row r="217" ht="47.25">
      <c r="A217" s="561">
        <v>177</v>
      </c>
      <c r="B217" s="582" t="s">
        <v>347</v>
      </c>
      <c r="C217" s="566">
        <f>2022!B205</f>
        <v>121.011</v>
      </c>
      <c r="D217" s="567">
        <f>2022!DY205</f>
        <v>0</v>
      </c>
      <c r="E217" s="567">
        <f>2022!DZ205</f>
        <v>0</v>
      </c>
      <c r="F217" s="567">
        <f>2022!EA205</f>
        <v>65</v>
      </c>
      <c r="G217" s="566">
        <f>2022!EB205</f>
        <v>0</v>
      </c>
      <c r="H217" s="566">
        <f>2022!EC205</f>
        <v>0</v>
      </c>
      <c r="I217" s="566">
        <f>2022!ED205</f>
        <v>0.53714125162175341</v>
      </c>
      <c r="J217" s="531">
        <f t="shared" si="1466"/>
        <v>0</v>
      </c>
      <c r="K217" s="568">
        <f>2022!EH205</f>
        <v>0</v>
      </c>
      <c r="L217" s="568"/>
      <c r="M217" s="568"/>
      <c r="N217" s="568"/>
      <c r="O217" s="568"/>
    </row>
    <row r="218" ht="31.5">
      <c r="A218" s="561">
        <v>178</v>
      </c>
      <c r="B218" s="582" t="s">
        <v>234</v>
      </c>
      <c r="C218" s="566">
        <f>2022!B206</f>
        <v>23.507999999999999</v>
      </c>
      <c r="D218" s="567">
        <f>2022!DY206</f>
        <v>0</v>
      </c>
      <c r="E218" s="567">
        <f>2022!DZ206</f>
        <v>0</v>
      </c>
      <c r="F218" s="567">
        <f>2022!EA206</f>
        <v>0</v>
      </c>
      <c r="G218" s="566">
        <f>2022!EB206</f>
        <v>0</v>
      </c>
      <c r="H218" s="566">
        <f>2022!EC206</f>
        <v>0</v>
      </c>
      <c r="I218" s="566">
        <f>2022!ED206</f>
        <v>0</v>
      </c>
      <c r="J218" s="531">
        <f t="shared" si="1466"/>
        <v>0</v>
      </c>
      <c r="K218" s="568">
        <f>2022!EH206</f>
        <v>0</v>
      </c>
      <c r="L218" s="568"/>
      <c r="M218" s="568"/>
      <c r="N218" s="568"/>
      <c r="O218" s="568"/>
    </row>
    <row r="219" ht="31.5">
      <c r="A219" s="562">
        <v>179</v>
      </c>
      <c r="B219" s="582" t="s">
        <v>337</v>
      </c>
      <c r="C219" s="566">
        <f>2022!B207</f>
        <v>182.59999999999999</v>
      </c>
      <c r="D219" s="567">
        <f>2022!DY207</f>
        <v>0</v>
      </c>
      <c r="E219" s="567">
        <f>2022!DZ207</f>
        <v>0</v>
      </c>
      <c r="F219" s="567">
        <f>2022!EA207</f>
        <v>0</v>
      </c>
      <c r="G219" s="566">
        <f>2022!EB207</f>
        <v>0</v>
      </c>
      <c r="H219" s="566">
        <f>2022!EC207</f>
        <v>0</v>
      </c>
      <c r="I219" s="566">
        <f>2022!ED207</f>
        <v>0</v>
      </c>
      <c r="J219" s="531">
        <f t="shared" si="1466"/>
        <v>0</v>
      </c>
      <c r="K219" s="568">
        <f>2022!EH207</f>
        <v>0</v>
      </c>
      <c r="L219" s="563"/>
      <c r="M219" s="563"/>
      <c r="N219" s="563"/>
      <c r="O219" s="589"/>
    </row>
    <row r="220" ht="15.75">
      <c r="A220" s="561"/>
      <c r="B220" s="122" t="s">
        <v>239</v>
      </c>
      <c r="C220" s="571"/>
      <c r="D220" s="570"/>
      <c r="E220" s="570"/>
      <c r="F220" s="570"/>
      <c r="G220" s="571"/>
      <c r="H220" s="571"/>
      <c r="I220" s="571"/>
      <c r="J220" s="531"/>
      <c r="K220" s="581"/>
      <c r="L220" s="568"/>
      <c r="M220" s="568"/>
      <c r="N220" s="568"/>
      <c r="O220" s="568"/>
    </row>
    <row r="221" ht="31.5">
      <c r="A221" s="561">
        <v>180</v>
      </c>
      <c r="B221" s="582" t="s">
        <v>348</v>
      </c>
      <c r="C221" s="566">
        <f>2022!B209</f>
        <v>397</v>
      </c>
      <c r="D221" s="567">
        <f>2022!DY209</f>
        <v>73</v>
      </c>
      <c r="E221" s="567">
        <f>2022!DZ209</f>
        <v>75</v>
      </c>
      <c r="F221" s="567">
        <f>2022!EA209</f>
        <v>75</v>
      </c>
      <c r="G221" s="566">
        <f>2022!EB209</f>
        <v>0.18387909319899245</v>
      </c>
      <c r="H221" s="566">
        <f>2022!EC209</f>
        <v>0.18891689109643825</v>
      </c>
      <c r="I221" s="566">
        <f>2022!ED209</f>
        <v>0.18891687657430731</v>
      </c>
      <c r="J221" s="531">
        <f t="shared" si="1466"/>
        <v>9.3333333333333339</v>
      </c>
      <c r="K221" s="568">
        <f>2022!EH209</f>
        <v>7</v>
      </c>
      <c r="L221" s="568"/>
      <c r="M221" s="568"/>
      <c r="N221" s="568"/>
      <c r="O221" s="568"/>
    </row>
    <row r="222" ht="47.25">
      <c r="A222" s="574">
        <v>181</v>
      </c>
      <c r="B222" s="152" t="s">
        <v>451</v>
      </c>
      <c r="C222" s="566">
        <f>2022!B210</f>
        <v>283.50999999999999</v>
      </c>
      <c r="D222" s="575">
        <f>2022!DY210</f>
        <v>367</v>
      </c>
      <c r="E222" s="575">
        <f>2022!DZ210</f>
        <v>376</v>
      </c>
      <c r="F222" s="567">
        <f>2022!EA210</f>
        <v>60</v>
      </c>
      <c r="G222" s="566">
        <f>2022!EB210</f>
        <v>0.20387641760737563</v>
      </c>
      <c r="H222" s="566">
        <f>2022!EC210</f>
        <v>0.21986011058988003</v>
      </c>
      <c r="I222" s="566">
        <f>2022!ED210</f>
        <v>0.21163274664033016</v>
      </c>
      <c r="J222" s="531">
        <f t="shared" si="1466"/>
        <v>0</v>
      </c>
      <c r="K222" s="568">
        <f>2022!EH210</f>
        <v>0</v>
      </c>
      <c r="L222" s="581"/>
      <c r="M222" s="581"/>
      <c r="N222" s="581"/>
      <c r="O222" s="610"/>
    </row>
    <row r="223" ht="47.25">
      <c r="A223" s="574">
        <v>182</v>
      </c>
      <c r="B223" s="152" t="s">
        <v>452</v>
      </c>
      <c r="C223" s="566">
        <f>2022!B211</f>
        <v>17.289999999999999</v>
      </c>
      <c r="D223" s="585"/>
      <c r="E223" s="585"/>
      <c r="F223" s="567">
        <f>2022!EA211</f>
        <v>4</v>
      </c>
      <c r="G223" s="566">
        <f>2022!EB211</f>
        <v>0.20387641760737563</v>
      </c>
      <c r="H223" s="566">
        <f>2022!EC211</f>
        <v>0.21986011058988003</v>
      </c>
      <c r="I223" s="566">
        <f>2022!ED211</f>
        <v>0.23134759976865241</v>
      </c>
      <c r="J223" s="531">
        <f t="shared" si="1466"/>
        <v>0</v>
      </c>
      <c r="K223" s="568">
        <f>2022!EH211</f>
        <v>0</v>
      </c>
      <c r="L223" s="581"/>
      <c r="M223" s="581"/>
      <c r="N223" s="581"/>
      <c r="O223" s="610"/>
    </row>
    <row r="224" ht="47.25">
      <c r="A224" s="562">
        <v>183</v>
      </c>
      <c r="B224" s="152" t="s">
        <v>453</v>
      </c>
      <c r="C224" s="566">
        <f>2022!B212</f>
        <v>21.34</v>
      </c>
      <c r="D224" s="577"/>
      <c r="E224" s="577"/>
      <c r="F224" s="567">
        <f>2022!EA212</f>
        <v>5</v>
      </c>
      <c r="G224" s="566">
        <f>2022!EB212</f>
        <v>0.20387641760737563</v>
      </c>
      <c r="H224" s="566">
        <f>2022!EC212</f>
        <v>0.21986011058988003</v>
      </c>
      <c r="I224" s="566">
        <f>2022!ED212</f>
        <v>0.23430178069353327</v>
      </c>
      <c r="J224" s="531">
        <f t="shared" si="1466"/>
        <v>0</v>
      </c>
      <c r="K224" s="568">
        <f>2022!EH212</f>
        <v>0</v>
      </c>
      <c r="L224" s="563"/>
      <c r="M224" s="563"/>
      <c r="N224" s="563"/>
      <c r="O224" s="589"/>
    </row>
    <row r="225" ht="63">
      <c r="A225" s="561">
        <v>184</v>
      </c>
      <c r="B225" s="583" t="s">
        <v>355</v>
      </c>
      <c r="C225" s="566">
        <f>2022!B213</f>
        <v>398.80799999999999</v>
      </c>
      <c r="D225" s="567">
        <f>2022!DY213</f>
        <v>0</v>
      </c>
      <c r="E225" s="567">
        <f>2022!DZ213</f>
        <v>0</v>
      </c>
      <c r="F225" s="567">
        <f>2022!EA213</f>
        <v>70</v>
      </c>
      <c r="G225" s="566">
        <f>2022!EB213</f>
        <v>0</v>
      </c>
      <c r="H225" s="566">
        <f>2022!EC213</f>
        <v>0</v>
      </c>
      <c r="I225" s="566">
        <f>2022!ED213</f>
        <v>0.17552305871497062</v>
      </c>
      <c r="J225" s="531">
        <f t="shared" si="1466"/>
        <v>0</v>
      </c>
      <c r="K225" s="568">
        <f>2022!EH213</f>
        <v>0</v>
      </c>
      <c r="L225" s="568"/>
      <c r="M225" s="568"/>
      <c r="N225" s="568"/>
      <c r="O225" s="568"/>
    </row>
    <row r="226" ht="47.25">
      <c r="A226" s="574">
        <v>185</v>
      </c>
      <c r="B226" s="165" t="s">
        <v>454</v>
      </c>
      <c r="C226" s="566">
        <f>2022!B214</f>
        <v>379.44299999999998</v>
      </c>
      <c r="D226" s="567">
        <f>2022!DY214</f>
        <v>0</v>
      </c>
      <c r="E226" s="567">
        <f>2022!DZ214</f>
        <v>0</v>
      </c>
      <c r="F226" s="567">
        <f>2022!EA214</f>
        <v>68</v>
      </c>
      <c r="G226" s="566">
        <f>2022!EB214</f>
        <v>0</v>
      </c>
      <c r="H226" s="566">
        <f>2022!EC214</f>
        <v>0</v>
      </c>
      <c r="I226" s="566">
        <f>2022!ED214</f>
        <v>0.17921005262977577</v>
      </c>
      <c r="J226" s="531">
        <f t="shared" si="1466"/>
        <v>8.8235294117647065</v>
      </c>
      <c r="K226" s="568">
        <f>2022!EH214</f>
        <v>6</v>
      </c>
      <c r="L226" s="581"/>
      <c r="M226" s="581"/>
      <c r="N226" s="581"/>
      <c r="O226" s="610"/>
    </row>
    <row r="227" ht="47.25">
      <c r="A227" s="574">
        <v>186</v>
      </c>
      <c r="B227" s="165" t="s">
        <v>455</v>
      </c>
      <c r="C227" s="566">
        <f>2022!B215</f>
        <v>349.32100000000003</v>
      </c>
      <c r="D227" s="567">
        <f>2022!DY215</f>
        <v>0</v>
      </c>
      <c r="E227" s="567">
        <f>2022!DZ215</f>
        <v>0</v>
      </c>
      <c r="F227" s="567">
        <f>2022!EA215</f>
        <v>63</v>
      </c>
      <c r="G227" s="566">
        <f>2022!EB215</f>
        <v>0</v>
      </c>
      <c r="H227" s="566">
        <f>2022!EC215</f>
        <v>0</v>
      </c>
      <c r="I227" s="566">
        <f>2022!ED215</f>
        <v>0.18034987876480371</v>
      </c>
      <c r="J227" s="531">
        <f t="shared" si="1466"/>
        <v>9.5238095238095237</v>
      </c>
      <c r="K227" s="568">
        <f>2022!EH215</f>
        <v>6</v>
      </c>
      <c r="L227" s="581"/>
      <c r="M227" s="581"/>
      <c r="N227" s="581"/>
      <c r="O227" s="610"/>
    </row>
    <row r="228" ht="47.25">
      <c r="A228" s="574">
        <v>187</v>
      </c>
      <c r="B228" s="165" t="s">
        <v>456</v>
      </c>
      <c r="C228" s="566">
        <f>2022!B216</f>
        <v>144.42500000000001</v>
      </c>
      <c r="D228" s="567">
        <f>2022!DY216</f>
        <v>0</v>
      </c>
      <c r="E228" s="567">
        <f>2022!DZ216</f>
        <v>0</v>
      </c>
      <c r="F228" s="567">
        <f>2022!EA216</f>
        <v>29</v>
      </c>
      <c r="G228" s="566">
        <f>2022!EB216</f>
        <v>0</v>
      </c>
      <c r="H228" s="566">
        <f>2022!EC216</f>
        <v>0</v>
      </c>
      <c r="I228" s="566">
        <f>2022!ED216</f>
        <v>0.20079626103513934</v>
      </c>
      <c r="J228" s="531">
        <f t="shared" si="1466"/>
        <v>6.8965517241379306</v>
      </c>
      <c r="K228" s="568">
        <f>2022!EH216</f>
        <v>2</v>
      </c>
      <c r="L228" s="581"/>
      <c r="M228" s="581"/>
      <c r="N228" s="581"/>
      <c r="O228" s="610"/>
    </row>
    <row r="229" ht="47.25">
      <c r="A229" s="574">
        <v>188</v>
      </c>
      <c r="B229" s="165" t="s">
        <v>457</v>
      </c>
      <c r="C229" s="566">
        <f>2022!B217</f>
        <v>289.97000000000003</v>
      </c>
      <c r="D229" s="567">
        <f>2022!DY217</f>
        <v>0</v>
      </c>
      <c r="E229" s="567">
        <f>2022!DZ217</f>
        <v>0</v>
      </c>
      <c r="F229" s="567">
        <f>2022!EA217</f>
        <v>52</v>
      </c>
      <c r="G229" s="566">
        <f>2022!EB217</f>
        <v>0</v>
      </c>
      <c r="H229" s="566">
        <f>2022!EC217</f>
        <v>0</v>
      </c>
      <c r="I229" s="566">
        <f>2022!ED217</f>
        <v>0.17932889609269922</v>
      </c>
      <c r="J229" s="531">
        <f t="shared" si="1466"/>
        <v>9.6153846153846168</v>
      </c>
      <c r="K229" s="568">
        <f>2022!EH217</f>
        <v>5</v>
      </c>
      <c r="L229" s="581"/>
      <c r="M229" s="581"/>
      <c r="N229" s="581"/>
      <c r="O229" s="610"/>
    </row>
    <row r="230" ht="47.25">
      <c r="A230" s="574">
        <v>189</v>
      </c>
      <c r="B230" s="165" t="s">
        <v>458</v>
      </c>
      <c r="C230" s="566">
        <f>2022!B218</f>
        <v>246.11000000000001</v>
      </c>
      <c r="D230" s="567">
        <f>2022!DY218</f>
        <v>0</v>
      </c>
      <c r="E230" s="567">
        <f>2022!DZ218</f>
        <v>0</v>
      </c>
      <c r="F230" s="567">
        <f>2022!EA218</f>
        <v>67</v>
      </c>
      <c r="G230" s="566">
        <f>2022!EB218</f>
        <v>0</v>
      </c>
      <c r="H230" s="566">
        <f>2022!EC218</f>
        <v>0</v>
      </c>
      <c r="I230" s="566">
        <f>2022!ED218</f>
        <v>0.2722359920360814</v>
      </c>
      <c r="J230" s="531">
        <f t="shared" si="1466"/>
        <v>7.4626865671641784</v>
      </c>
      <c r="K230" s="568">
        <f>2022!EH218</f>
        <v>5</v>
      </c>
      <c r="L230" s="581"/>
      <c r="M230" s="581"/>
      <c r="N230" s="581"/>
      <c r="O230" s="610"/>
    </row>
    <row r="231" ht="47.25">
      <c r="A231" s="562">
        <v>190</v>
      </c>
      <c r="B231" s="599" t="s">
        <v>240</v>
      </c>
      <c r="C231" s="566">
        <f>2022!B219</f>
        <v>89.932000000000002</v>
      </c>
      <c r="D231" s="567">
        <f>2022!DY219</f>
        <v>0</v>
      </c>
      <c r="E231" s="567">
        <f>2022!DZ219</f>
        <v>0</v>
      </c>
      <c r="F231" s="567">
        <f>2022!EA219</f>
        <v>0</v>
      </c>
      <c r="G231" s="566">
        <f>2022!EB219</f>
        <v>0</v>
      </c>
      <c r="H231" s="566">
        <f>2022!EC219</f>
        <v>0</v>
      </c>
      <c r="I231" s="566">
        <f>2022!ED219</f>
        <v>0</v>
      </c>
      <c r="J231" s="531">
        <f t="shared" si="1466"/>
        <v>0</v>
      </c>
      <c r="K231" s="568">
        <f>2022!EH219</f>
        <v>0</v>
      </c>
      <c r="L231" s="563"/>
      <c r="M231" s="563"/>
      <c r="N231" s="563"/>
      <c r="O231" s="589"/>
    </row>
    <row r="232" ht="15.75">
      <c r="A232" s="561"/>
      <c r="B232" s="122" t="s">
        <v>251</v>
      </c>
      <c r="C232" s="571"/>
      <c r="D232" s="570"/>
      <c r="E232" s="570"/>
      <c r="F232" s="570"/>
      <c r="G232" s="571"/>
      <c r="H232" s="571"/>
      <c r="I232" s="571"/>
      <c r="J232" s="531">
        <f t="shared" ref="J232:J272" si="1467">IF(K232&gt;0,K232/F232*100,0)</f>
        <v>0</v>
      </c>
      <c r="K232" s="581"/>
      <c r="L232" s="568"/>
      <c r="M232" s="568"/>
      <c r="N232" s="568"/>
      <c r="O232" s="568"/>
    </row>
    <row r="233" ht="47.25" customHeight="1">
      <c r="A233" s="561">
        <v>191</v>
      </c>
      <c r="B233" s="582" t="s">
        <v>356</v>
      </c>
      <c r="C233" s="566">
        <f>2022!B221</f>
        <v>144.40000000000001</v>
      </c>
      <c r="D233" s="567">
        <f>2022!DY221</f>
        <v>110</v>
      </c>
      <c r="E233" s="567">
        <f>2022!DZ221</f>
        <v>95</v>
      </c>
      <c r="F233" s="567">
        <f>2022!EA221</f>
        <v>95</v>
      </c>
      <c r="G233" s="566">
        <f>2022!EB221</f>
        <v>0.76177280488754617</v>
      </c>
      <c r="H233" s="566">
        <f>2022!EC221</f>
        <v>0.65789469513015353</v>
      </c>
      <c r="I233" s="566">
        <f>2022!ED221</f>
        <v>0.6578947368421052</v>
      </c>
      <c r="J233" s="531">
        <f t="shared" si="1467"/>
        <v>3.1578947368421053</v>
      </c>
      <c r="K233" s="568">
        <f>2022!EH221</f>
        <v>3</v>
      </c>
      <c r="L233" s="568"/>
      <c r="M233" s="568"/>
      <c r="N233" s="568"/>
      <c r="O233" s="568"/>
    </row>
    <row r="234" ht="63">
      <c r="A234" s="561">
        <v>192</v>
      </c>
      <c r="B234" s="582" t="s">
        <v>357</v>
      </c>
      <c r="C234" s="566">
        <f>2022!B222</f>
        <v>18</v>
      </c>
      <c r="D234" s="567">
        <f>2022!DY222</f>
        <v>0</v>
      </c>
      <c r="E234" s="567">
        <f>2022!DZ222</f>
        <v>0</v>
      </c>
      <c r="F234" s="567">
        <f>2022!EA222</f>
        <v>0</v>
      </c>
      <c r="G234" s="566">
        <f>2022!EB222</f>
        <v>0</v>
      </c>
      <c r="H234" s="566">
        <f>2022!EC222</f>
        <v>0</v>
      </c>
      <c r="I234" s="566">
        <f>2022!ED222</f>
        <v>0</v>
      </c>
      <c r="J234" s="531">
        <f t="shared" si="1467"/>
        <v>0</v>
      </c>
      <c r="K234" s="568">
        <f>2022!EH222</f>
        <v>0</v>
      </c>
      <c r="L234" s="568"/>
      <c r="M234" s="568"/>
      <c r="N234" s="568"/>
      <c r="O234" s="568"/>
    </row>
    <row r="235" ht="15.75">
      <c r="A235" s="561"/>
      <c r="B235" s="122" t="s">
        <v>21</v>
      </c>
      <c r="C235" s="571"/>
      <c r="D235" s="570"/>
      <c r="E235" s="570"/>
      <c r="F235" s="570"/>
      <c r="G235" s="571"/>
      <c r="H235" s="571"/>
      <c r="I235" s="571"/>
      <c r="J235" s="531"/>
      <c r="K235" s="581"/>
      <c r="L235" s="568"/>
      <c r="M235" s="568"/>
      <c r="N235" s="568"/>
      <c r="O235" s="568"/>
    </row>
    <row r="236" ht="31.5">
      <c r="A236" s="562">
        <v>193</v>
      </c>
      <c r="B236" s="582" t="s">
        <v>22</v>
      </c>
      <c r="C236" s="566">
        <f>2022!B224</f>
        <v>240</v>
      </c>
      <c r="D236" s="567">
        <f>2022!DY224</f>
        <v>0</v>
      </c>
      <c r="E236" s="567">
        <f>2022!DZ224</f>
        <v>0</v>
      </c>
      <c r="F236" s="567">
        <f>2022!EA224</f>
        <v>150</v>
      </c>
      <c r="G236" s="566">
        <f>2022!EB224</f>
        <v>0</v>
      </c>
      <c r="H236" s="566">
        <f>2022!EC224</f>
        <v>0</v>
      </c>
      <c r="I236" s="566">
        <f>2022!ED224</f>
        <v>0.625</v>
      </c>
      <c r="J236" s="584"/>
      <c r="K236" s="568">
        <f>2022!EH224</f>
        <v>0</v>
      </c>
      <c r="L236" s="563"/>
      <c r="M236" s="563"/>
      <c r="N236" s="563"/>
      <c r="O236" s="589"/>
    </row>
    <row r="237" ht="15.75">
      <c r="A237" s="598"/>
      <c r="B237" s="122" t="s">
        <v>29</v>
      </c>
      <c r="C237" s="571"/>
      <c r="D237" s="570"/>
      <c r="E237" s="570"/>
      <c r="F237" s="570"/>
      <c r="G237" s="571"/>
      <c r="H237" s="571"/>
      <c r="I237" s="571"/>
      <c r="J237" s="531">
        <f t="shared" si="1467"/>
        <v>0</v>
      </c>
      <c r="K237" s="581"/>
      <c r="L237" s="568"/>
      <c r="M237" s="568"/>
      <c r="N237" s="568"/>
      <c r="O237" s="568"/>
    </row>
    <row r="238" ht="63">
      <c r="A238" s="598">
        <v>194</v>
      </c>
      <c r="B238" s="162" t="s">
        <v>358</v>
      </c>
      <c r="C238" s="566">
        <f>2022!B226</f>
        <v>33.299999999999997</v>
      </c>
      <c r="D238" s="575">
        <f>2022!DY226</f>
        <v>30</v>
      </c>
      <c r="E238" s="575">
        <f>2022!DZ226</f>
        <v>30</v>
      </c>
      <c r="F238" s="567">
        <f>2022!EA226</f>
        <v>15</v>
      </c>
      <c r="G238" s="576">
        <f>2022!EB226</f>
        <v>0.46224960392393033</v>
      </c>
      <c r="H238" s="576">
        <f>2022!EC226</f>
        <v>0.46224960392393033</v>
      </c>
      <c r="I238" s="566">
        <f>2022!ED226</f>
        <v>0.45045045045045051</v>
      </c>
      <c r="J238" s="531">
        <f t="shared" si="1467"/>
        <v>6.666666666666667</v>
      </c>
      <c r="K238" s="568">
        <f>2022!EH226</f>
        <v>1</v>
      </c>
      <c r="L238" s="568"/>
      <c r="M238" s="568"/>
      <c r="N238" s="568"/>
      <c r="O238" s="568"/>
    </row>
    <row r="239" ht="63">
      <c r="A239" s="598">
        <v>195</v>
      </c>
      <c r="B239" s="152" t="s">
        <v>359</v>
      </c>
      <c r="C239" s="566">
        <f>2022!B227</f>
        <v>31.300000000000001</v>
      </c>
      <c r="D239" s="577"/>
      <c r="E239" s="577"/>
      <c r="F239" s="567">
        <f>2022!EA227</f>
        <v>15</v>
      </c>
      <c r="G239" s="578"/>
      <c r="H239" s="578"/>
      <c r="I239" s="566">
        <f>2022!ED227</f>
        <v>0.47923322683706071</v>
      </c>
      <c r="J239" s="531">
        <f t="shared" si="1467"/>
        <v>6.666666666666667</v>
      </c>
      <c r="K239" s="568">
        <f>2022!EH227</f>
        <v>1</v>
      </c>
      <c r="L239" s="568"/>
      <c r="M239" s="568"/>
      <c r="N239" s="568"/>
      <c r="O239" s="568"/>
    </row>
    <row r="240" ht="47.25">
      <c r="A240" s="598">
        <v>196</v>
      </c>
      <c r="B240" s="582" t="s">
        <v>30</v>
      </c>
      <c r="C240" s="566">
        <f>2022!B228</f>
        <v>34</v>
      </c>
      <c r="D240" s="567">
        <f>2022!DY228</f>
        <v>0</v>
      </c>
      <c r="E240" s="567">
        <f>2022!DZ228</f>
        <v>0</v>
      </c>
      <c r="F240" s="567">
        <f>2022!EA228</f>
        <v>0</v>
      </c>
      <c r="G240" s="566">
        <f>2022!EB228</f>
        <v>0</v>
      </c>
      <c r="H240" s="566">
        <f>2022!EC228</f>
        <v>0</v>
      </c>
      <c r="I240" s="566">
        <f>2022!ED228</f>
        <v>0</v>
      </c>
      <c r="J240" s="531">
        <f t="shared" si="1467"/>
        <v>0</v>
      </c>
      <c r="K240" s="568">
        <f>2022!EH228</f>
        <v>0</v>
      </c>
      <c r="L240" s="568"/>
      <c r="M240" s="568"/>
      <c r="N240" s="568"/>
      <c r="O240" s="568"/>
    </row>
    <row r="241" ht="31.5">
      <c r="A241" s="598">
        <v>197</v>
      </c>
      <c r="B241" s="582" t="s">
        <v>31</v>
      </c>
      <c r="C241" s="566">
        <f>2022!B229</f>
        <v>21.359999999999999</v>
      </c>
      <c r="D241" s="567">
        <f>2022!DY229</f>
        <v>0</v>
      </c>
      <c r="E241" s="567">
        <f>2022!DZ229</f>
        <v>0</v>
      </c>
      <c r="F241" s="567">
        <f>2022!EA229</f>
        <v>0</v>
      </c>
      <c r="G241" s="566">
        <f>2022!EB229</f>
        <v>0</v>
      </c>
      <c r="H241" s="566">
        <f>2022!EC229</f>
        <v>0</v>
      </c>
      <c r="I241" s="566">
        <f>2022!ED229</f>
        <v>0</v>
      </c>
      <c r="J241" s="531">
        <f t="shared" si="1467"/>
        <v>0</v>
      </c>
      <c r="K241" s="568">
        <f>2022!EH229</f>
        <v>0</v>
      </c>
      <c r="L241" s="568"/>
      <c r="M241" s="568"/>
      <c r="N241" s="568"/>
      <c r="O241" s="568"/>
    </row>
    <row r="242" ht="31.5">
      <c r="A242" s="598">
        <v>198</v>
      </c>
      <c r="B242" s="582" t="s">
        <v>34</v>
      </c>
      <c r="C242" s="566">
        <f>2022!B230</f>
        <v>254.53999999999999</v>
      </c>
      <c r="D242" s="567">
        <f>2022!DY230</f>
        <v>100</v>
      </c>
      <c r="E242" s="567">
        <f>2022!DZ230</f>
        <v>80</v>
      </c>
      <c r="F242" s="567">
        <f>2022!EA230</f>
        <v>48</v>
      </c>
      <c r="G242" s="566">
        <f>2022!EB230</f>
        <v>0.38998516014110779</v>
      </c>
      <c r="H242" s="566">
        <f>2022!EC230</f>
        <v>0.31198812811288623</v>
      </c>
      <c r="I242" s="566">
        <f>2022!ED230</f>
        <v>0.18857546947434589</v>
      </c>
      <c r="J242" s="531">
        <f t="shared" si="1467"/>
        <v>8.3333333333333321</v>
      </c>
      <c r="K242" s="568">
        <f>2022!EH230</f>
        <v>4</v>
      </c>
      <c r="L242" s="568"/>
      <c r="M242" s="568"/>
      <c r="N242" s="568"/>
      <c r="O242" s="568"/>
    </row>
    <row r="243" ht="15.75">
      <c r="A243" s="598"/>
      <c r="B243" s="122" t="s">
        <v>37</v>
      </c>
      <c r="C243" s="571"/>
      <c r="D243" s="570"/>
      <c r="E243" s="570"/>
      <c r="F243" s="570"/>
      <c r="G243" s="571"/>
      <c r="H243" s="571"/>
      <c r="I243" s="571"/>
      <c r="J243" s="531"/>
      <c r="K243" s="581"/>
      <c r="L243" s="568"/>
      <c r="M243" s="568"/>
      <c r="N243" s="568"/>
      <c r="O243" s="568"/>
    </row>
    <row r="244" ht="31.5">
      <c r="A244" s="598">
        <v>199</v>
      </c>
      <c r="B244" s="582" t="s">
        <v>360</v>
      </c>
      <c r="C244" s="566">
        <f>2022!B232</f>
        <v>9.0289999999999999</v>
      </c>
      <c r="D244" s="567">
        <f>2022!DY232</f>
        <v>0</v>
      </c>
      <c r="E244" s="567">
        <f>2022!DZ232</f>
        <v>0</v>
      </c>
      <c r="F244" s="567">
        <f>2022!EA232</f>
        <v>0</v>
      </c>
      <c r="G244" s="566">
        <f>2022!EB232</f>
        <v>0</v>
      </c>
      <c r="H244" s="566">
        <f>2022!EC232</f>
        <v>0</v>
      </c>
      <c r="I244" s="566">
        <f>2022!ED232</f>
        <v>0</v>
      </c>
      <c r="J244" s="531">
        <f t="shared" si="1467"/>
        <v>0</v>
      </c>
      <c r="K244" s="568">
        <f>2022!EH232</f>
        <v>0</v>
      </c>
      <c r="L244" s="568"/>
      <c r="M244" s="568"/>
      <c r="N244" s="568"/>
      <c r="O244" s="568"/>
    </row>
    <row r="245" ht="31.5">
      <c r="A245" s="562">
        <v>200</v>
      </c>
      <c r="B245" s="147" t="s">
        <v>361</v>
      </c>
      <c r="C245" s="566">
        <f>2022!B233</f>
        <v>19.600000000000001</v>
      </c>
      <c r="D245" s="567">
        <f>2022!DY233</f>
        <v>20</v>
      </c>
      <c r="E245" s="567">
        <f>2022!DZ233</f>
        <v>20</v>
      </c>
      <c r="F245" s="567">
        <f>2022!EA233</f>
        <v>20</v>
      </c>
      <c r="G245" s="566">
        <f>2022!EB233</f>
        <v>1.0204081434053665</v>
      </c>
      <c r="H245" s="566">
        <f>2022!EC233</f>
        <v>1.0204081434053665</v>
      </c>
      <c r="I245" s="566">
        <f>2022!ED233</f>
        <v>1.0204081632653061</v>
      </c>
      <c r="J245" s="531">
        <f t="shared" si="1467"/>
        <v>10</v>
      </c>
      <c r="K245" s="568">
        <f>2022!EH233</f>
        <v>2</v>
      </c>
      <c r="L245" s="563"/>
      <c r="M245" s="563"/>
      <c r="N245" s="563"/>
      <c r="O245" s="589"/>
    </row>
    <row r="246" ht="31.5">
      <c r="A246" s="561">
        <v>201</v>
      </c>
      <c r="B246" s="582" t="s">
        <v>44</v>
      </c>
      <c r="C246" s="566">
        <f>2022!B234</f>
        <v>10</v>
      </c>
      <c r="D246" s="567">
        <f>2022!DY234</f>
        <v>0</v>
      </c>
      <c r="E246" s="567">
        <f>2022!DZ234</f>
        <v>0</v>
      </c>
      <c r="F246" s="567">
        <f>2022!EA234</f>
        <v>20</v>
      </c>
      <c r="G246" s="566">
        <f>2022!EB234</f>
        <v>0</v>
      </c>
      <c r="H246" s="566">
        <f>2022!EC234</f>
        <v>0</v>
      </c>
      <c r="I246" s="566">
        <f>2022!ED234</f>
        <v>2</v>
      </c>
      <c r="J246" s="531">
        <f t="shared" si="1467"/>
        <v>0</v>
      </c>
      <c r="K246" s="568">
        <f>2022!EH234</f>
        <v>0</v>
      </c>
      <c r="L246" s="568"/>
      <c r="M246" s="568"/>
      <c r="N246" s="568"/>
      <c r="O246" s="568"/>
    </row>
    <row r="247" ht="47.25">
      <c r="A247" s="561">
        <v>202</v>
      </c>
      <c r="B247" s="582" t="s">
        <v>45</v>
      </c>
      <c r="C247" s="566">
        <f>2022!B235</f>
        <v>9.8000000000000007</v>
      </c>
      <c r="D247" s="567">
        <f>2022!DY235</f>
        <v>0</v>
      </c>
      <c r="E247" s="567">
        <f>2022!DZ235</f>
        <v>0</v>
      </c>
      <c r="F247" s="567">
        <f>2022!EA235</f>
        <v>0</v>
      </c>
      <c r="G247" s="566">
        <f>2022!EB235</f>
        <v>0</v>
      </c>
      <c r="H247" s="566">
        <f>2022!EC235</f>
        <v>0</v>
      </c>
      <c r="I247" s="566">
        <f>2022!ED235</f>
        <v>0</v>
      </c>
      <c r="J247" s="531">
        <f t="shared" si="1467"/>
        <v>0</v>
      </c>
      <c r="K247" s="568">
        <f>2022!EH235</f>
        <v>0</v>
      </c>
      <c r="L247" s="568"/>
      <c r="M247" s="568"/>
      <c r="N247" s="568"/>
      <c r="O247" s="568"/>
    </row>
    <row r="248" ht="31.5">
      <c r="A248" s="574">
        <v>203</v>
      </c>
      <c r="B248" s="152" t="s">
        <v>459</v>
      </c>
      <c r="C248" s="566">
        <f>2022!B236</f>
        <v>302.69999999999999</v>
      </c>
      <c r="D248" s="575">
        <f>2022!DY236</f>
        <v>100</v>
      </c>
      <c r="E248" s="575">
        <f>2022!DZ236</f>
        <v>0</v>
      </c>
      <c r="F248" s="567">
        <f>2022!EA236</f>
        <v>0</v>
      </c>
      <c r="G248" s="576">
        <f>2022!EB236</f>
        <v>0.32509752280806953</v>
      </c>
      <c r="H248" s="576">
        <f>2022!EC236</f>
        <v>0</v>
      </c>
      <c r="I248" s="566">
        <f>2022!ED236</f>
        <v>0</v>
      </c>
      <c r="J248" s="531">
        <f t="shared" si="1467"/>
        <v>0</v>
      </c>
      <c r="K248" s="568">
        <f>2022!EH236</f>
        <v>0</v>
      </c>
      <c r="L248" s="581"/>
      <c r="M248" s="581"/>
      <c r="N248" s="581"/>
      <c r="O248" s="610"/>
    </row>
    <row r="249" ht="31.5">
      <c r="A249" s="562">
        <v>204</v>
      </c>
      <c r="B249" s="152" t="s">
        <v>460</v>
      </c>
      <c r="C249" s="566">
        <f>2022!B237</f>
        <v>4.7999999999999998</v>
      </c>
      <c r="D249" s="577"/>
      <c r="E249" s="577"/>
      <c r="F249" s="567">
        <f>2022!EA237</f>
        <v>0</v>
      </c>
      <c r="G249" s="578"/>
      <c r="H249" s="578"/>
      <c r="I249" s="566">
        <f>2022!ED237</f>
        <v>0</v>
      </c>
      <c r="J249" s="531">
        <f t="shared" si="1467"/>
        <v>0</v>
      </c>
      <c r="K249" s="568">
        <f>2022!EH237</f>
        <v>0</v>
      </c>
      <c r="L249" s="563"/>
      <c r="M249" s="563"/>
      <c r="N249" s="563"/>
      <c r="O249" s="589"/>
    </row>
    <row r="250" ht="31.5">
      <c r="A250" s="561">
        <v>205</v>
      </c>
      <c r="B250" s="582" t="s">
        <v>38</v>
      </c>
      <c r="C250" s="566">
        <f>2022!B238</f>
        <v>5.1580000000000004</v>
      </c>
      <c r="D250" s="567">
        <f>2022!DY238</f>
        <v>11</v>
      </c>
      <c r="E250" s="567">
        <f>2022!DZ238</f>
        <v>10</v>
      </c>
      <c r="F250" s="567">
        <f>2022!EA238</f>
        <v>10</v>
      </c>
      <c r="G250" s="566">
        <f>2022!EB238</f>
        <v>2.1359222905441899</v>
      </c>
      <c r="H250" s="566">
        <f>2022!EC238</f>
        <v>1.9417475368583543</v>
      </c>
      <c r="I250" s="566">
        <f>2022!ED238</f>
        <v>1.9387359441644048</v>
      </c>
      <c r="J250" s="531">
        <f t="shared" si="1467"/>
        <v>10</v>
      </c>
      <c r="K250" s="568">
        <f>2022!EH238</f>
        <v>1</v>
      </c>
      <c r="L250" s="568"/>
      <c r="M250" s="568"/>
      <c r="N250" s="568"/>
      <c r="O250" s="568"/>
    </row>
    <row r="251" ht="31.5">
      <c r="A251" s="562">
        <v>206</v>
      </c>
      <c r="B251" s="582" t="s">
        <v>362</v>
      </c>
      <c r="C251" s="566">
        <f>2022!B239</f>
        <v>6.7999999999999998</v>
      </c>
      <c r="D251" s="567">
        <f>2022!DY239</f>
        <v>12</v>
      </c>
      <c r="E251" s="567">
        <f>2022!DZ239</f>
        <v>12</v>
      </c>
      <c r="F251" s="567">
        <f>2022!EA239</f>
        <v>12</v>
      </c>
      <c r="G251" s="566">
        <f>2022!EB239</f>
        <v>1.7647240238008701</v>
      </c>
      <c r="H251" s="566">
        <f>2022!EC239</f>
        <v>1.7647240238008701</v>
      </c>
      <c r="I251" s="566">
        <f>2022!ED239</f>
        <v>1.7647058823529411</v>
      </c>
      <c r="J251" s="531">
        <f t="shared" si="1467"/>
        <v>8.3333333333333321</v>
      </c>
      <c r="K251" s="568">
        <f>2022!EH239</f>
        <v>1</v>
      </c>
      <c r="L251" s="563"/>
      <c r="M251" s="563"/>
      <c r="N251" s="563"/>
      <c r="O251" s="589"/>
    </row>
    <row r="252" ht="15.75">
      <c r="A252" s="561"/>
      <c r="B252" s="122" t="s">
        <v>170</v>
      </c>
      <c r="C252" s="571"/>
      <c r="D252" s="570"/>
      <c r="E252" s="570"/>
      <c r="F252" s="570"/>
      <c r="G252" s="571"/>
      <c r="H252" s="571"/>
      <c r="I252" s="571"/>
      <c r="J252" s="531"/>
      <c r="K252" s="581"/>
      <c r="L252" s="568"/>
      <c r="M252" s="568"/>
      <c r="N252" s="568"/>
      <c r="O252" s="568"/>
    </row>
    <row r="253" ht="31.5">
      <c r="A253" s="561">
        <v>207</v>
      </c>
      <c r="B253" s="582" t="s">
        <v>171</v>
      </c>
      <c r="C253" s="566">
        <f>2022!B241</f>
        <v>91.599999999999994</v>
      </c>
      <c r="D253" s="567">
        <f>2022!DY241</f>
        <v>0</v>
      </c>
      <c r="E253" s="567">
        <f>2022!DZ241</f>
        <v>0</v>
      </c>
      <c r="F253" s="567">
        <f>2022!EA241</f>
        <v>0</v>
      </c>
      <c r="G253" s="566">
        <f>2022!EB241</f>
        <v>0</v>
      </c>
      <c r="H253" s="566">
        <f>2022!EC241</f>
        <v>0</v>
      </c>
      <c r="I253" s="566">
        <f>2022!ED241</f>
        <v>0</v>
      </c>
      <c r="J253" s="531">
        <f t="shared" si="1467"/>
        <v>0</v>
      </c>
      <c r="K253" s="568">
        <f>2022!EH241</f>
        <v>0</v>
      </c>
      <c r="L253" s="568"/>
      <c r="M253" s="568"/>
      <c r="N253" s="568"/>
      <c r="O253" s="568"/>
    </row>
    <row r="254" ht="30" customHeight="1">
      <c r="A254" s="561">
        <v>208</v>
      </c>
      <c r="B254" s="582" t="s">
        <v>172</v>
      </c>
      <c r="C254" s="566">
        <f>2022!B242</f>
        <v>347.19999999999999</v>
      </c>
      <c r="D254" s="567">
        <f>2022!DY242</f>
        <v>0</v>
      </c>
      <c r="E254" s="567">
        <f>2022!DZ242</f>
        <v>0</v>
      </c>
      <c r="F254" s="567">
        <f>2022!EA242</f>
        <v>0</v>
      </c>
      <c r="G254" s="566">
        <f>2022!EB242</f>
        <v>0</v>
      </c>
      <c r="H254" s="566">
        <f>2022!EC242</f>
        <v>0</v>
      </c>
      <c r="I254" s="566">
        <f>2022!ED242</f>
        <v>0</v>
      </c>
      <c r="J254" s="531">
        <f t="shared" si="1467"/>
        <v>0</v>
      </c>
      <c r="K254" s="568">
        <f>2022!EH242</f>
        <v>0</v>
      </c>
      <c r="L254" s="568"/>
      <c r="M254" s="568"/>
      <c r="N254" s="568"/>
      <c r="O254" s="568"/>
    </row>
    <row r="255" ht="15.75">
      <c r="A255" s="561"/>
      <c r="B255" s="122" t="s">
        <v>151</v>
      </c>
      <c r="C255" s="571"/>
      <c r="D255" s="570"/>
      <c r="E255" s="570"/>
      <c r="F255" s="570"/>
      <c r="G255" s="571"/>
      <c r="H255" s="571"/>
      <c r="I255" s="571"/>
      <c r="J255" s="531"/>
      <c r="K255" s="581"/>
      <c r="L255" s="568"/>
      <c r="M255" s="568"/>
      <c r="N255" s="568"/>
      <c r="O255" s="568"/>
    </row>
    <row r="256" ht="31.5">
      <c r="A256" s="561">
        <v>209</v>
      </c>
      <c r="B256" s="582" t="s">
        <v>152</v>
      </c>
      <c r="C256" s="566">
        <f>2022!B244</f>
        <v>211.19999999999999</v>
      </c>
      <c r="D256" s="567">
        <f>2022!DY244</f>
        <v>0</v>
      </c>
      <c r="E256" s="567">
        <f>2022!DZ244</f>
        <v>28</v>
      </c>
      <c r="F256" s="567">
        <f>2022!EA244</f>
        <v>56</v>
      </c>
      <c r="G256" s="566">
        <f>2022!EB244</f>
        <v>0</v>
      </c>
      <c r="H256" s="566">
        <f>2022!EC244</f>
        <v>0.13256320347590039</v>
      </c>
      <c r="I256" s="566">
        <f>2022!ED244</f>
        <v>0.26515151515151514</v>
      </c>
      <c r="J256" s="531">
        <f t="shared" si="1467"/>
        <v>0</v>
      </c>
      <c r="K256" s="568">
        <f>2022!EH244</f>
        <v>0</v>
      </c>
      <c r="L256" s="568"/>
      <c r="M256" s="568"/>
      <c r="N256" s="568"/>
      <c r="O256" s="568"/>
    </row>
    <row r="257" ht="15.75">
      <c r="A257" s="561"/>
      <c r="B257" s="122" t="s">
        <v>254</v>
      </c>
      <c r="C257" s="571"/>
      <c r="D257" s="570"/>
      <c r="E257" s="570"/>
      <c r="F257" s="570"/>
      <c r="G257" s="571"/>
      <c r="H257" s="571"/>
      <c r="I257" s="571"/>
      <c r="J257" s="531">
        <f t="shared" si="1467"/>
        <v>0</v>
      </c>
      <c r="K257" s="581"/>
      <c r="L257" s="568"/>
      <c r="M257" s="568"/>
      <c r="N257" s="568"/>
      <c r="O257" s="568"/>
    </row>
    <row r="258" ht="63">
      <c r="A258" s="561">
        <v>210</v>
      </c>
      <c r="B258" s="582" t="s">
        <v>363</v>
      </c>
      <c r="C258" s="566">
        <f>2022!B246</f>
        <v>15.6</v>
      </c>
      <c r="D258" s="567">
        <f>2022!DY246</f>
        <v>0</v>
      </c>
      <c r="E258" s="567">
        <f>2022!DZ246</f>
        <v>0</v>
      </c>
      <c r="F258" s="567">
        <f>2022!EA246</f>
        <v>0</v>
      </c>
      <c r="G258" s="566">
        <f>2022!EB246</f>
        <v>0</v>
      </c>
      <c r="H258" s="566">
        <f>2022!EC246</f>
        <v>0</v>
      </c>
      <c r="I258" s="566">
        <f>2022!ED246</f>
        <v>0</v>
      </c>
      <c r="J258" s="531">
        <f t="shared" si="1467"/>
        <v>0</v>
      </c>
      <c r="K258" s="568">
        <f>2022!EH246</f>
        <v>0</v>
      </c>
      <c r="L258" s="568"/>
      <c r="M258" s="568"/>
      <c r="N258" s="568"/>
      <c r="O258" s="568"/>
    </row>
    <row r="259" ht="47.25">
      <c r="A259" s="561">
        <v>211</v>
      </c>
      <c r="B259" s="582" t="s">
        <v>364</v>
      </c>
      <c r="C259" s="566">
        <f>2022!B247</f>
        <v>5.2999999999999998</v>
      </c>
      <c r="D259" s="567">
        <f>2022!DY247</f>
        <v>0</v>
      </c>
      <c r="E259" s="567">
        <f>2022!DZ247</f>
        <v>0</v>
      </c>
      <c r="F259" s="567">
        <f>2022!EA247</f>
        <v>0</v>
      </c>
      <c r="G259" s="566">
        <f>2022!EB247</f>
        <v>0</v>
      </c>
      <c r="H259" s="566">
        <f>2022!EC247</f>
        <v>0</v>
      </c>
      <c r="I259" s="566">
        <f>2022!ED247</f>
        <v>0</v>
      </c>
      <c r="J259" s="531">
        <f t="shared" si="1467"/>
        <v>0</v>
      </c>
      <c r="K259" s="568">
        <f>2022!EH247</f>
        <v>0</v>
      </c>
      <c r="L259" s="568"/>
      <c r="M259" s="568"/>
      <c r="N259" s="568"/>
      <c r="O259" s="568"/>
    </row>
    <row r="260" ht="47.25">
      <c r="A260" s="561">
        <v>212</v>
      </c>
      <c r="B260" s="582" t="s">
        <v>365</v>
      </c>
      <c r="C260" s="566">
        <f>2022!B248</f>
        <v>3.2000000000000002</v>
      </c>
      <c r="D260" s="567">
        <f>2022!DY248</f>
        <v>0</v>
      </c>
      <c r="E260" s="567">
        <f>2022!DZ248</f>
        <v>0</v>
      </c>
      <c r="F260" s="567">
        <f>2022!EA248</f>
        <v>0</v>
      </c>
      <c r="G260" s="566">
        <f>2022!EB248</f>
        <v>0</v>
      </c>
      <c r="H260" s="566">
        <f>2022!EC248</f>
        <v>0</v>
      </c>
      <c r="I260" s="566">
        <f>2022!ED248</f>
        <v>0</v>
      </c>
      <c r="J260" s="531">
        <f t="shared" si="1467"/>
        <v>0</v>
      </c>
      <c r="K260" s="568">
        <f>2022!EH248</f>
        <v>0</v>
      </c>
      <c r="L260" s="568"/>
      <c r="M260" s="568"/>
      <c r="N260" s="568"/>
      <c r="O260" s="568"/>
    </row>
    <row r="261" ht="31.5">
      <c r="A261" s="561">
        <v>213</v>
      </c>
      <c r="B261" s="582" t="s">
        <v>258</v>
      </c>
      <c r="C261" s="566">
        <f>2022!B249</f>
        <v>4</v>
      </c>
      <c r="D261" s="567">
        <f>2022!DY249</f>
        <v>0</v>
      </c>
      <c r="E261" s="567">
        <f>2022!DZ249</f>
        <v>0</v>
      </c>
      <c r="F261" s="567">
        <f>2022!EA249</f>
        <v>0</v>
      </c>
      <c r="G261" s="566">
        <f>2022!EB249</f>
        <v>0</v>
      </c>
      <c r="H261" s="566">
        <f>2022!EC249</f>
        <v>0</v>
      </c>
      <c r="I261" s="566">
        <f>2022!ED249</f>
        <v>0</v>
      </c>
      <c r="J261" s="531">
        <f t="shared" si="1467"/>
        <v>0</v>
      </c>
      <c r="K261" s="568">
        <f>2022!EH249</f>
        <v>0</v>
      </c>
      <c r="L261" s="568"/>
      <c r="M261" s="568"/>
      <c r="N261" s="568"/>
      <c r="O261" s="568"/>
    </row>
    <row r="262" ht="31.5">
      <c r="A262" s="561">
        <v>214</v>
      </c>
      <c r="B262" s="582" t="s">
        <v>262</v>
      </c>
      <c r="C262" s="587">
        <f>2022!B250</f>
        <v>3.52</v>
      </c>
      <c r="D262" s="567">
        <f>2022!DY250</f>
        <v>0</v>
      </c>
      <c r="E262" s="567">
        <f>2022!DZ250</f>
        <v>0</v>
      </c>
      <c r="F262" s="567">
        <f>2022!EA250</f>
        <v>0</v>
      </c>
      <c r="G262" s="566">
        <f>2022!EB250</f>
        <v>0</v>
      </c>
      <c r="H262" s="566">
        <f>2022!EC250</f>
        <v>0</v>
      </c>
      <c r="I262" s="566">
        <f>2022!ED250</f>
        <v>0</v>
      </c>
      <c r="J262" s="531">
        <f t="shared" si="1467"/>
        <v>0</v>
      </c>
      <c r="K262" s="568">
        <f>2022!EH250</f>
        <v>0</v>
      </c>
      <c r="L262" s="568"/>
      <c r="M262" s="568"/>
      <c r="N262" s="568"/>
      <c r="O262" s="568"/>
    </row>
    <row r="263" ht="78.75">
      <c r="A263" s="561">
        <v>215</v>
      </c>
      <c r="B263" s="582" t="s">
        <v>261</v>
      </c>
      <c r="C263" s="566">
        <f>2022!B251</f>
        <v>7.2000000000000002</v>
      </c>
      <c r="D263" s="567">
        <f>2022!DY251</f>
        <v>0</v>
      </c>
      <c r="E263" s="567">
        <f>2022!DZ251</f>
        <v>0</v>
      </c>
      <c r="F263" s="567">
        <f>2022!EA251</f>
        <v>0</v>
      </c>
      <c r="G263" s="566">
        <f>2022!EB251</f>
        <v>0</v>
      </c>
      <c r="H263" s="566">
        <f>2022!EC251</f>
        <v>0</v>
      </c>
      <c r="I263" s="566">
        <f>2022!ED251</f>
        <v>0</v>
      </c>
      <c r="J263" s="531">
        <f t="shared" si="1467"/>
        <v>0</v>
      </c>
      <c r="K263" s="568">
        <f>2022!EH251</f>
        <v>0</v>
      </c>
      <c r="L263" s="568"/>
      <c r="M263" s="568"/>
      <c r="N263" s="568"/>
      <c r="O263" s="568"/>
    </row>
    <row r="264" ht="37.5" customHeight="1">
      <c r="A264" s="561">
        <v>216</v>
      </c>
      <c r="B264" s="582" t="s">
        <v>259</v>
      </c>
      <c r="C264" s="566">
        <f>2022!B252</f>
        <v>9.4000000000000004</v>
      </c>
      <c r="D264" s="567">
        <f>2022!DY252</f>
        <v>0</v>
      </c>
      <c r="E264" s="567">
        <f>2022!DZ252</f>
        <v>0</v>
      </c>
      <c r="F264" s="567">
        <f>2022!EA252</f>
        <v>0</v>
      </c>
      <c r="G264" s="566">
        <f>2022!EB252</f>
        <v>0</v>
      </c>
      <c r="H264" s="566">
        <f>2022!EC252</f>
        <v>0</v>
      </c>
      <c r="I264" s="566">
        <f>2022!ED252</f>
        <v>0</v>
      </c>
      <c r="J264" s="531">
        <f t="shared" si="1467"/>
        <v>0</v>
      </c>
      <c r="K264" s="568">
        <f>2022!EH252</f>
        <v>0</v>
      </c>
      <c r="L264" s="568"/>
      <c r="M264" s="568"/>
      <c r="N264" s="568"/>
      <c r="O264" s="568"/>
    </row>
    <row r="265" ht="63">
      <c r="A265" s="600">
        <v>217</v>
      </c>
      <c r="B265" s="582" t="s">
        <v>255</v>
      </c>
      <c r="C265" s="566">
        <f>2022!B253</f>
        <v>29.600000000000001</v>
      </c>
      <c r="D265" s="567">
        <f>2022!DY253</f>
        <v>0</v>
      </c>
      <c r="E265" s="567">
        <f>2022!DZ253</f>
        <v>0</v>
      </c>
      <c r="F265" s="567">
        <f>2022!EA253</f>
        <v>5</v>
      </c>
      <c r="G265" s="566">
        <f>2022!EB253</f>
        <v>0</v>
      </c>
      <c r="H265" s="566">
        <f>2022!EC253</f>
        <v>0</v>
      </c>
      <c r="I265" s="566">
        <f>2022!ED253</f>
        <v>0.16891891891891891</v>
      </c>
      <c r="J265" s="531">
        <f t="shared" si="1467"/>
        <v>0</v>
      </c>
      <c r="K265" s="568">
        <f>2022!EH253</f>
        <v>0</v>
      </c>
      <c r="L265" s="568"/>
      <c r="M265" s="568"/>
      <c r="N265" s="568"/>
      <c r="O265" s="568"/>
    </row>
    <row r="266" ht="37.5" customHeight="1">
      <c r="A266" s="600">
        <v>218</v>
      </c>
      <c r="B266" s="582" t="s">
        <v>263</v>
      </c>
      <c r="C266" s="566">
        <f>2022!B254</f>
        <v>23.164000000000001</v>
      </c>
      <c r="D266" s="567">
        <f>2022!DY254</f>
        <v>32</v>
      </c>
      <c r="E266" s="567">
        <f>2022!DZ254</f>
        <v>29</v>
      </c>
      <c r="F266" s="567">
        <f>2022!EA254</f>
        <v>25</v>
      </c>
      <c r="G266" s="566">
        <f>2022!EB254</f>
        <v>1.3793102994685238</v>
      </c>
      <c r="H266" s="566">
        <f>2022!EC254</f>
        <v>1.2500000616599805</v>
      </c>
      <c r="I266" s="566">
        <f>2022!ED254</f>
        <v>1.0792609221205318</v>
      </c>
      <c r="J266" s="531">
        <f t="shared" si="1467"/>
        <v>8</v>
      </c>
      <c r="K266" s="568">
        <f>2022!EH254</f>
        <v>2</v>
      </c>
      <c r="L266" s="568"/>
      <c r="M266" s="568"/>
      <c r="N266" s="568"/>
      <c r="O266" s="568"/>
    </row>
    <row r="267" ht="63">
      <c r="A267" s="600">
        <v>219</v>
      </c>
      <c r="B267" s="582" t="s">
        <v>260</v>
      </c>
      <c r="C267" s="566">
        <f>2022!B255</f>
        <v>11.4</v>
      </c>
      <c r="D267" s="567">
        <f>2022!DY255</f>
        <v>0</v>
      </c>
      <c r="E267" s="567">
        <f>2022!DZ255</f>
        <v>0</v>
      </c>
      <c r="F267" s="567">
        <f>2022!EA255</f>
        <v>0</v>
      </c>
      <c r="G267" s="566">
        <f>2022!EB255</f>
        <v>0</v>
      </c>
      <c r="H267" s="566">
        <f>2022!EC255</f>
        <v>0</v>
      </c>
      <c r="I267" s="566">
        <f>2022!ED255</f>
        <v>0</v>
      </c>
      <c r="J267" s="531">
        <f t="shared" si="1467"/>
        <v>0</v>
      </c>
      <c r="K267" s="568">
        <f>2022!EH255</f>
        <v>0</v>
      </c>
      <c r="L267" s="568"/>
      <c r="M267" s="568"/>
      <c r="N267" s="568"/>
      <c r="O267" s="568"/>
    </row>
    <row r="268" ht="47.25">
      <c r="A268" s="600">
        <v>220</v>
      </c>
      <c r="B268" s="152" t="s">
        <v>366</v>
      </c>
      <c r="C268" s="566">
        <f>2022!B256</f>
        <v>23.773</v>
      </c>
      <c r="D268" s="567">
        <f>2022!DY256</f>
        <v>0</v>
      </c>
      <c r="E268" s="567">
        <f>2022!DZ256</f>
        <v>0</v>
      </c>
      <c r="F268" s="567">
        <f>2022!EA256</f>
        <v>21</v>
      </c>
      <c r="G268" s="566">
        <f>2022!EB256</f>
        <v>0</v>
      </c>
      <c r="H268" s="566">
        <f>2022!EC256</f>
        <v>0</v>
      </c>
      <c r="I268" s="566">
        <f>2022!ED256</f>
        <v>0.88335506667227526</v>
      </c>
      <c r="J268" s="531">
        <f t="shared" si="1467"/>
        <v>0</v>
      </c>
      <c r="K268" s="568">
        <f>2022!EH256</f>
        <v>0</v>
      </c>
      <c r="L268" s="568"/>
      <c r="M268" s="568"/>
      <c r="N268" s="568"/>
      <c r="O268" s="568"/>
    </row>
    <row r="269" ht="63">
      <c r="A269" s="600">
        <v>221</v>
      </c>
      <c r="B269" s="582" t="s">
        <v>367</v>
      </c>
      <c r="C269" s="566">
        <f>2022!B257</f>
        <v>12.676</v>
      </c>
      <c r="D269" s="567">
        <f>2022!DY257</f>
        <v>0</v>
      </c>
      <c r="E269" s="567">
        <f>2022!DZ257</f>
        <v>0</v>
      </c>
      <c r="F269" s="567">
        <f>2022!EA257</f>
        <v>0</v>
      </c>
      <c r="G269" s="566">
        <f>2022!EB257</f>
        <v>0</v>
      </c>
      <c r="H269" s="566">
        <f>2022!EC257</f>
        <v>0</v>
      </c>
      <c r="I269" s="566">
        <f>2022!ED257</f>
        <v>0</v>
      </c>
      <c r="J269" s="531">
        <f t="shared" si="1467"/>
        <v>0</v>
      </c>
      <c r="K269" s="568">
        <f>2022!EH257</f>
        <v>0</v>
      </c>
      <c r="L269" s="568"/>
      <c r="M269" s="568"/>
      <c r="N269" s="568"/>
      <c r="O269" s="568"/>
    </row>
    <row r="270" ht="45" customHeight="1">
      <c r="A270" s="600">
        <v>222</v>
      </c>
      <c r="B270" s="582" t="s">
        <v>368</v>
      </c>
      <c r="C270" s="566">
        <f>2022!B258</f>
        <v>40.100000000000001</v>
      </c>
      <c r="D270" s="567">
        <f>2022!DY258</f>
        <v>0</v>
      </c>
      <c r="E270" s="567">
        <f>2022!DZ258</f>
        <v>0</v>
      </c>
      <c r="F270" s="567">
        <f>2022!EA258</f>
        <v>35</v>
      </c>
      <c r="G270" s="566">
        <f>2022!EB258</f>
        <v>0</v>
      </c>
      <c r="H270" s="566">
        <f>2022!EC258</f>
        <v>0</v>
      </c>
      <c r="I270" s="566">
        <f>2022!ED258</f>
        <v>0.87281795511221938</v>
      </c>
      <c r="J270" s="531">
        <f t="shared" si="1467"/>
        <v>0</v>
      </c>
      <c r="K270" s="568">
        <f>2022!EH258</f>
        <v>0</v>
      </c>
      <c r="L270" s="568"/>
      <c r="M270" s="568"/>
      <c r="N270" s="568"/>
      <c r="O270" s="568"/>
    </row>
    <row r="271" ht="37.5" customHeight="1">
      <c r="A271" s="600">
        <v>223</v>
      </c>
      <c r="B271" s="147" t="s">
        <v>264</v>
      </c>
      <c r="C271" s="566">
        <f>2022!B259</f>
        <v>34.82</v>
      </c>
      <c r="D271" s="567">
        <f>2022!DY259</f>
        <v>0</v>
      </c>
      <c r="E271" s="567">
        <f>2022!DZ259</f>
        <v>35</v>
      </c>
      <c r="F271" s="567">
        <f>2022!EA259</f>
        <v>38</v>
      </c>
      <c r="G271" s="566">
        <f>2022!EB259</f>
        <v>0</v>
      </c>
      <c r="H271" s="566">
        <f>2022!EC259</f>
        <v>0.97388957700683798</v>
      </c>
      <c r="I271" s="566">
        <f>2022!ED259</f>
        <v>1.0913268236645606</v>
      </c>
      <c r="J271" s="531">
        <f t="shared" si="1467"/>
        <v>7.8947368421052628</v>
      </c>
      <c r="K271" s="568">
        <f>2022!EH259</f>
        <v>3</v>
      </c>
      <c r="L271" s="568"/>
      <c r="M271" s="568"/>
      <c r="N271" s="568"/>
      <c r="O271" s="568"/>
    </row>
    <row r="272" ht="37.5" customHeight="1">
      <c r="A272" s="600">
        <v>224</v>
      </c>
      <c r="B272" s="582" t="s">
        <v>267</v>
      </c>
      <c r="C272" s="566">
        <f>2022!B260</f>
        <v>179.86000000000001</v>
      </c>
      <c r="D272" s="567">
        <f>2022!DY260</f>
        <v>150</v>
      </c>
      <c r="E272" s="567">
        <f>2022!DZ260</f>
        <v>0</v>
      </c>
      <c r="F272" s="567">
        <f>2022!EA260</f>
        <v>100</v>
      </c>
      <c r="G272" s="566">
        <f>2022!EB260</f>
        <v>0.69508803465597613</v>
      </c>
      <c r="H272" s="566">
        <f>2022!EC260</f>
        <v>0</v>
      </c>
      <c r="I272" s="566">
        <f>2022!ED260</f>
        <v>0.55598799065940174</v>
      </c>
      <c r="J272" s="531">
        <f t="shared" si="1467"/>
        <v>0</v>
      </c>
      <c r="K272" s="568">
        <f>2022!EH260</f>
        <v>0</v>
      </c>
      <c r="L272" s="568"/>
      <c r="M272" s="568"/>
      <c r="N272" s="568"/>
      <c r="O272" s="568"/>
    </row>
    <row r="273" ht="18.75" customHeight="1">
      <c r="A273" s="92" t="s">
        <v>369</v>
      </c>
      <c r="B273" s="93"/>
      <c r="C273" s="601"/>
      <c r="D273" s="601"/>
      <c r="E273" s="601"/>
      <c r="F273" s="601">
        <f>SUM(F17:F272)</f>
        <v>11414</v>
      </c>
      <c r="G273" s="601"/>
      <c r="H273" s="601"/>
      <c r="I273" s="601"/>
      <c r="J273" s="601"/>
      <c r="K273" s="601">
        <f>SUM(K17:K272)</f>
        <v>460</v>
      </c>
      <c r="L273" s="601"/>
      <c r="M273" s="601"/>
      <c r="N273" s="601"/>
      <c r="O273" s="601"/>
    </row>
    <row r="274" ht="15.75" hidden="1">
      <c r="A274" s="92" t="s">
        <v>370</v>
      </c>
      <c r="B274" s="93"/>
      <c r="C274" s="568"/>
      <c r="D274" s="568"/>
      <c r="E274" s="568"/>
      <c r="F274" s="568"/>
      <c r="G274" s="568"/>
      <c r="H274" s="568"/>
      <c r="I274" s="568"/>
      <c r="J274" s="568"/>
      <c r="K274" s="568">
        <v>52000</v>
      </c>
      <c r="L274" s="568"/>
      <c r="M274" s="568"/>
      <c r="N274" s="568"/>
      <c r="O274" s="568"/>
    </row>
    <row r="275" ht="15.75" hidden="1">
      <c r="A275" s="92" t="s">
        <v>371</v>
      </c>
      <c r="B275" s="93"/>
      <c r="C275" s="568"/>
      <c r="D275" s="568"/>
      <c r="E275" s="568"/>
      <c r="F275" s="568"/>
      <c r="G275" s="568"/>
      <c r="H275" s="568"/>
      <c r="I275" s="568"/>
      <c r="J275" s="568"/>
      <c r="K275" s="568">
        <f>K274-K273</f>
        <v>51540</v>
      </c>
      <c r="L275" s="568"/>
      <c r="M275" s="568"/>
      <c r="N275" s="568"/>
      <c r="O275" s="568"/>
    </row>
    <row r="276" ht="15.75" hidden="1">
      <c r="A276" s="92" t="s">
        <v>293</v>
      </c>
      <c r="B276" s="93"/>
      <c r="C276" s="613"/>
      <c r="D276" s="613"/>
      <c r="E276" s="613"/>
      <c r="F276" s="613"/>
      <c r="G276" s="568"/>
      <c r="H276" s="568"/>
      <c r="I276" s="568"/>
      <c r="J276" s="568"/>
      <c r="K276" s="568"/>
      <c r="L276" s="568"/>
      <c r="M276" s="568"/>
      <c r="N276" s="568"/>
      <c r="O276" s="568"/>
    </row>
    <row r="277" ht="9.75" customHeight="1">
      <c r="G277" s="602"/>
      <c r="H277" s="602"/>
      <c r="I277" s="602"/>
      <c r="J277" s="602"/>
      <c r="K277" s="602"/>
      <c r="L277" s="602"/>
      <c r="M277" s="602"/>
      <c r="N277" s="602"/>
      <c r="O277" s="602"/>
    </row>
    <row r="278" ht="12.75" hidden="1" customHeight="1">
      <c r="A278" s="603"/>
      <c r="B278" s="603"/>
      <c r="C278" s="603"/>
      <c r="D278" s="603"/>
      <c r="E278" s="603"/>
      <c r="G278" s="604"/>
      <c r="H278" s="604"/>
      <c r="I278" s="604"/>
      <c r="J278" s="604"/>
      <c r="K278" s="604"/>
      <c r="L278" s="604"/>
      <c r="M278" s="604"/>
      <c r="N278" s="604"/>
      <c r="O278" s="604"/>
    </row>
    <row r="279" ht="81" customHeight="1">
      <c r="A279" s="605" t="s">
        <v>461</v>
      </c>
      <c r="B279" s="605"/>
      <c r="C279" s="605"/>
      <c r="D279" s="605"/>
      <c r="E279" s="605"/>
      <c r="F279" s="605"/>
      <c r="G279" s="604"/>
      <c r="H279" s="604"/>
      <c r="I279" s="604"/>
      <c r="J279" s="604"/>
      <c r="K279" s="604"/>
      <c r="L279" s="604"/>
      <c r="N279" s="606" t="s">
        <v>462</v>
      </c>
      <c r="O279" s="606"/>
    </row>
    <row r="280" ht="18.75">
      <c r="A280" s="603"/>
      <c r="B280" s="603"/>
      <c r="C280" s="603"/>
      <c r="D280" s="603"/>
      <c r="E280" s="603"/>
      <c r="G280" s="604"/>
      <c r="H280" s="604"/>
      <c r="I280" s="604"/>
      <c r="J280" s="607" t="s">
        <v>463</v>
      </c>
      <c r="K280" s="604"/>
      <c r="L280" s="604"/>
      <c r="M280" s="604"/>
      <c r="N280" s="604"/>
      <c r="O280" s="604"/>
    </row>
    <row r="281" ht="12.75">
      <c r="G281" s="604"/>
      <c r="H281" s="604"/>
      <c r="I281" s="604"/>
      <c r="J281" s="604"/>
      <c r="K281" s="604"/>
      <c r="L281" s="604"/>
      <c r="M281" s="604"/>
      <c r="N281" s="604"/>
      <c r="O281" s="604"/>
    </row>
    <row r="282" ht="12.75">
      <c r="G282" s="604"/>
      <c r="H282" s="604"/>
      <c r="I282" s="604"/>
      <c r="J282" s="604"/>
      <c r="K282" s="604"/>
      <c r="L282" s="604"/>
      <c r="M282" s="604"/>
      <c r="N282" s="604"/>
      <c r="O282" s="604"/>
    </row>
    <row r="283" ht="12.75">
      <c r="G283" s="604"/>
      <c r="H283" s="608"/>
      <c r="I283" s="609"/>
      <c r="J283" s="604"/>
      <c r="K283" s="604"/>
      <c r="L283" s="604"/>
      <c r="M283" s="604"/>
      <c r="N283" s="604"/>
      <c r="O283" s="604"/>
    </row>
    <row r="284" ht="12.75">
      <c r="G284" s="604"/>
      <c r="H284" s="608"/>
      <c r="I284" s="609"/>
      <c r="J284" s="604"/>
      <c r="K284" s="604"/>
      <c r="L284" s="604"/>
      <c r="M284" s="604"/>
      <c r="N284" s="604"/>
      <c r="O284" s="604"/>
    </row>
    <row r="285" ht="12.75">
      <c r="G285" s="604"/>
      <c r="H285" s="608"/>
      <c r="I285" s="609"/>
      <c r="J285" s="604"/>
      <c r="K285" s="604"/>
      <c r="L285" s="604"/>
      <c r="M285" s="604"/>
      <c r="N285" s="604"/>
      <c r="O285" s="604"/>
    </row>
    <row r="286" ht="12.75">
      <c r="G286" s="604"/>
      <c r="H286" s="608"/>
      <c r="I286" s="609"/>
      <c r="J286" s="604"/>
      <c r="K286" s="604"/>
      <c r="L286" s="604"/>
      <c r="M286" s="604"/>
      <c r="N286" s="604"/>
      <c r="O286" s="604"/>
    </row>
    <row r="287" ht="12.75">
      <c r="G287" s="604"/>
      <c r="H287" s="608"/>
      <c r="I287" s="609"/>
      <c r="J287" s="604"/>
      <c r="K287" s="604"/>
      <c r="L287" s="604"/>
      <c r="M287" s="604"/>
      <c r="N287" s="604"/>
      <c r="O287" s="604"/>
    </row>
  </sheetData>
  <mergeCells count="86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selection activeCell="D5" activeCellId="0" sqref="D5"/>
    </sheetView>
  </sheetViews>
  <sheetFormatPr baseColWidth="8" customHeight="1" defaultRowHeight="12.75"/>
  <cols>
    <col bestFit="1" customWidth="1" min="1" max="1" width="6.5703100000000001"/>
    <col bestFit="1" customWidth="1" min="2" max="2" width="30.710899999999999"/>
    <col bestFit="1" customWidth="1" min="3" max="3" width="8.7109400000000008"/>
    <col bestFit="1" customWidth="1" min="4" max="4" width="13.140599999999999"/>
  </cols>
  <sheetData>
    <row r="1" ht="42.75" customHeight="1">
      <c r="A1" s="632" t="s">
        <v>467</v>
      </c>
      <c r="B1" s="633" t="s">
        <v>468</v>
      </c>
      <c r="C1" s="634" t="s">
        <v>469</v>
      </c>
      <c r="D1" s="634" t="s">
        <v>277</v>
      </c>
      <c r="E1" s="634" t="s">
        <v>8</v>
      </c>
      <c r="F1" s="634" t="s">
        <v>274</v>
      </c>
      <c r="G1" s="634" t="s">
        <v>4</v>
      </c>
      <c r="H1" s="634" t="s">
        <v>470</v>
      </c>
      <c r="I1" s="634" t="s">
        <v>7</v>
      </c>
      <c r="J1" s="634" t="s">
        <v>278</v>
      </c>
      <c r="K1" s="634"/>
      <c r="L1" s="634"/>
      <c r="M1" s="634"/>
    </row>
    <row r="2" ht="15">
      <c r="A2" s="635">
        <v>1</v>
      </c>
      <c r="B2" s="636" t="s">
        <v>473</v>
      </c>
      <c r="C2" s="637">
        <v>240</v>
      </c>
      <c r="D2" s="638">
        <v>0</v>
      </c>
      <c r="E2" s="638">
        <v>0</v>
      </c>
      <c r="F2" s="638">
        <v>511.42541499999999</v>
      </c>
      <c r="G2" s="638">
        <v>0</v>
      </c>
      <c r="H2" s="638">
        <v>0</v>
      </c>
      <c r="I2" s="638">
        <v>0</v>
      </c>
      <c r="J2" s="638">
        <v>0</v>
      </c>
      <c r="K2" s="634"/>
      <c r="L2" s="634"/>
      <c r="M2" s="634"/>
    </row>
    <row r="3" ht="15">
      <c r="A3" s="639" t="s">
        <v>474</v>
      </c>
      <c r="B3" s="640" t="s">
        <v>1056</v>
      </c>
      <c r="C3" s="641">
        <v>112.60000599999999</v>
      </c>
      <c r="D3" s="638">
        <v>0</v>
      </c>
      <c r="E3" s="638">
        <v>0</v>
      </c>
      <c r="F3" s="638">
        <v>137.30796799999999</v>
      </c>
      <c r="G3" s="638">
        <v>0</v>
      </c>
      <c r="H3" s="638">
        <v>0</v>
      </c>
      <c r="I3" s="638">
        <v>0</v>
      </c>
      <c r="J3" s="638">
        <v>0</v>
      </c>
      <c r="K3" s="634"/>
      <c r="L3" s="634"/>
      <c r="M3" s="634"/>
    </row>
    <row r="4" ht="15">
      <c r="A4" s="639" t="s">
        <v>1057</v>
      </c>
      <c r="B4" s="640" t="s">
        <v>475</v>
      </c>
      <c r="C4" s="641">
        <v>127.400002</v>
      </c>
      <c r="D4" s="638">
        <v>0</v>
      </c>
      <c r="E4" s="638">
        <v>0</v>
      </c>
      <c r="F4" s="638">
        <v>374.11746199999999</v>
      </c>
      <c r="G4" s="638">
        <v>0</v>
      </c>
      <c r="H4" s="638">
        <v>0</v>
      </c>
      <c r="I4" s="638">
        <v>0</v>
      </c>
      <c r="J4" s="638">
        <v>0</v>
      </c>
      <c r="K4" s="634"/>
      <c r="L4" s="634"/>
      <c r="M4" s="634"/>
    </row>
    <row r="5" ht="15">
      <c r="A5" s="642" t="s">
        <v>476</v>
      </c>
      <c r="B5" s="636" t="s">
        <v>477</v>
      </c>
      <c r="C5" s="637">
        <v>89.199996999999996</v>
      </c>
      <c r="D5" s="638">
        <v>62.108325999999998</v>
      </c>
      <c r="E5" s="638">
        <v>9.825037</v>
      </c>
      <c r="F5" s="638">
        <v>1090.8695070000001</v>
      </c>
      <c r="G5" s="638">
        <v>35.088946999999997</v>
      </c>
      <c r="H5" s="638">
        <v>82.857642999999996</v>
      </c>
      <c r="I5" s="638">
        <v>0</v>
      </c>
      <c r="J5" s="638">
        <v>0.57122300000000004</v>
      </c>
      <c r="K5" s="634"/>
      <c r="L5" s="634"/>
      <c r="M5" s="634"/>
    </row>
    <row r="6" ht="15">
      <c r="A6" s="639" t="s">
        <v>478</v>
      </c>
      <c r="B6" s="640" t="s">
        <v>479</v>
      </c>
      <c r="C6" s="641">
        <v>67.029999000000004</v>
      </c>
      <c r="D6" s="638">
        <v>28.030788000000001</v>
      </c>
      <c r="E6" s="638">
        <v>0</v>
      </c>
      <c r="F6" s="638">
        <v>889.63574200000005</v>
      </c>
      <c r="G6" s="638">
        <v>1.737681</v>
      </c>
      <c r="H6" s="638">
        <v>8.6884060000000005</v>
      </c>
      <c r="I6" s="638">
        <v>0</v>
      </c>
      <c r="J6" s="638">
        <v>0</v>
      </c>
      <c r="K6" s="634"/>
      <c r="L6" s="634"/>
      <c r="M6" s="634"/>
    </row>
    <row r="7" ht="15">
      <c r="A7" s="639" t="s">
        <v>480</v>
      </c>
      <c r="B7" s="640" t="s">
        <v>481</v>
      </c>
      <c r="C7" s="641">
        <v>22.170002</v>
      </c>
      <c r="D7" s="638">
        <v>34.077537999999997</v>
      </c>
      <c r="E7" s="638">
        <v>9.825037</v>
      </c>
      <c r="F7" s="638">
        <v>201.23371900000001</v>
      </c>
      <c r="G7" s="638">
        <v>33.351264999999998</v>
      </c>
      <c r="H7" s="638">
        <v>74.169235</v>
      </c>
      <c r="I7" s="638">
        <v>0</v>
      </c>
      <c r="J7" s="638">
        <v>0.57122300000000004</v>
      </c>
      <c r="K7" s="634"/>
      <c r="L7" s="634"/>
      <c r="M7" s="634"/>
    </row>
    <row r="8" ht="15">
      <c r="A8" s="642" t="s">
        <v>482</v>
      </c>
      <c r="B8" s="636" t="s">
        <v>483</v>
      </c>
      <c r="C8" s="637">
        <v>634</v>
      </c>
      <c r="D8" s="638">
        <v>487.28469799999999</v>
      </c>
      <c r="E8" s="638">
        <v>800.27392599999996</v>
      </c>
      <c r="F8" s="638">
        <v>959.08422900000005</v>
      </c>
      <c r="G8" s="638">
        <v>614.32122800000002</v>
      </c>
      <c r="H8" s="638">
        <v>728.05505400000004</v>
      </c>
      <c r="I8" s="638">
        <v>0</v>
      </c>
      <c r="J8" s="638">
        <v>14.227993</v>
      </c>
      <c r="K8" s="634"/>
      <c r="L8" s="634"/>
      <c r="M8" s="634"/>
    </row>
    <row r="9" ht="15">
      <c r="A9" s="639" t="s">
        <v>484</v>
      </c>
      <c r="B9" s="640" t="s">
        <v>485</v>
      </c>
      <c r="C9" s="641">
        <v>397.60000600000001</v>
      </c>
      <c r="D9" s="638">
        <v>346.975616</v>
      </c>
      <c r="E9" s="638">
        <v>603.10754399999996</v>
      </c>
      <c r="F9" s="638">
        <v>560.16619900000001</v>
      </c>
      <c r="G9" s="638">
        <v>408.04162600000001</v>
      </c>
      <c r="H9" s="638">
        <v>546.24932899999999</v>
      </c>
      <c r="I9" s="638">
        <v>0</v>
      </c>
      <c r="J9" s="638">
        <v>10.789044000000001</v>
      </c>
      <c r="K9" s="634"/>
      <c r="L9" s="634"/>
      <c r="M9" s="634"/>
    </row>
    <row r="10" ht="15">
      <c r="A10" s="639" t="s">
        <v>486</v>
      </c>
      <c r="B10" s="640" t="s">
        <v>487</v>
      </c>
      <c r="C10" s="641">
        <v>236.39999399999999</v>
      </c>
      <c r="D10" s="638">
        <v>140.30908203125</v>
      </c>
      <c r="E10" s="638">
        <v>197.166382</v>
      </c>
      <c r="F10" s="638">
        <v>398.91806000000003</v>
      </c>
      <c r="G10" s="638">
        <v>206.27960200000001</v>
      </c>
      <c r="H10" s="638">
        <v>181.80573999999999</v>
      </c>
      <c r="I10" s="638">
        <v>0</v>
      </c>
      <c r="J10" s="638">
        <v>3.4389479999999999</v>
      </c>
      <c r="K10" s="634"/>
      <c r="L10" s="634"/>
      <c r="M10" s="634"/>
    </row>
    <row r="11" ht="15">
      <c r="A11" s="642" t="s">
        <v>488</v>
      </c>
      <c r="B11" s="636" t="s">
        <v>489</v>
      </c>
      <c r="C11" s="637">
        <v>377.11602799999997</v>
      </c>
      <c r="D11" s="638">
        <v>233.24951171875</v>
      </c>
      <c r="E11" s="638">
        <v>196.68113700000001</v>
      </c>
      <c r="F11" s="638">
        <v>3416.1308589999999</v>
      </c>
      <c r="G11" s="638">
        <v>187.05212399999999</v>
      </c>
      <c r="H11" s="638">
        <v>804.68102999999996</v>
      </c>
      <c r="I11" s="638">
        <v>0</v>
      </c>
      <c r="J11" s="638">
        <v>11.037693000000001</v>
      </c>
      <c r="K11" s="634"/>
      <c r="L11" s="634"/>
      <c r="M11" s="634"/>
    </row>
    <row r="12" ht="30">
      <c r="A12" s="639" t="s">
        <v>490</v>
      </c>
      <c r="B12" s="640" t="s">
        <v>491</v>
      </c>
      <c r="C12" s="641">
        <v>34.400002000000001</v>
      </c>
      <c r="D12" s="638">
        <v>29.291782000000001</v>
      </c>
      <c r="E12" s="638">
        <v>46.781543999999997</v>
      </c>
      <c r="F12" s="638">
        <v>204.945007</v>
      </c>
      <c r="G12" s="638">
        <v>35.737170999999996</v>
      </c>
      <c r="H12" s="638">
        <v>48.221026999999999</v>
      </c>
      <c r="I12" s="638">
        <v>0</v>
      </c>
      <c r="J12" s="638">
        <v>5.2276319999999998</v>
      </c>
      <c r="K12" s="634"/>
      <c r="L12" s="634"/>
      <c r="M12" s="634"/>
    </row>
    <row r="13" ht="15">
      <c r="A13" s="639" t="s">
        <v>492</v>
      </c>
      <c r="B13" s="640" t="s">
        <v>493</v>
      </c>
      <c r="C13" s="641">
        <v>21.360001</v>
      </c>
      <c r="D13" s="638">
        <v>10.472189</v>
      </c>
      <c r="E13" s="638">
        <v>0</v>
      </c>
      <c r="F13" s="638">
        <v>328.66381799999999</v>
      </c>
      <c r="G13" s="638">
        <v>42.6551513671875</v>
      </c>
      <c r="H13" s="638">
        <v>210.20458984375</v>
      </c>
      <c r="I13" s="638">
        <v>0</v>
      </c>
      <c r="J13" s="638">
        <v>0</v>
      </c>
      <c r="K13" s="634"/>
      <c r="L13" s="634"/>
      <c r="M13" s="634"/>
    </row>
    <row r="14" ht="30">
      <c r="A14" s="639" t="s">
        <v>494</v>
      </c>
      <c r="B14" s="640" t="s">
        <v>1058</v>
      </c>
      <c r="C14" s="641">
        <v>64.936004999999994</v>
      </c>
      <c r="D14" s="638">
        <v>112.32785</v>
      </c>
      <c r="E14" s="638">
        <v>149.899597</v>
      </c>
      <c r="F14" s="638">
        <v>467.582336</v>
      </c>
      <c r="G14" s="638">
        <v>103.370682</v>
      </c>
      <c r="H14" s="638">
        <v>435.11920199999997</v>
      </c>
      <c r="I14" s="638">
        <v>0</v>
      </c>
      <c r="J14" s="638">
        <v>5.8100610000000001</v>
      </c>
      <c r="K14" s="634"/>
      <c r="L14" s="634"/>
      <c r="M14" s="634"/>
    </row>
    <row r="15" ht="15">
      <c r="A15" s="639" t="s">
        <v>496</v>
      </c>
      <c r="B15" s="640" t="s">
        <v>499</v>
      </c>
      <c r="C15" s="641">
        <v>256.42001299999998</v>
      </c>
      <c r="D15" s="638">
        <v>81.157684000000003</v>
      </c>
      <c r="E15" s="638">
        <v>0</v>
      </c>
      <c r="F15" s="638">
        <v>2414.9396969999998</v>
      </c>
      <c r="G15" s="638">
        <v>5.289123</v>
      </c>
      <c r="H15" s="638">
        <v>111.136185</v>
      </c>
      <c r="I15" s="638">
        <v>0</v>
      </c>
      <c r="J15" s="638">
        <v>0</v>
      </c>
      <c r="K15" s="634"/>
      <c r="L15" s="634"/>
      <c r="M15" s="634"/>
    </row>
    <row r="16" ht="15">
      <c r="A16" s="642" t="s">
        <v>500</v>
      </c>
      <c r="B16" s="636" t="s">
        <v>501</v>
      </c>
      <c r="C16" s="637">
        <v>8952.0205079999996</v>
      </c>
      <c r="D16" s="638">
        <v>26176.003906000002</v>
      </c>
      <c r="E16" s="638">
        <v>10499.369140999999</v>
      </c>
      <c r="F16" s="638">
        <v>0</v>
      </c>
      <c r="G16" s="638">
        <v>5056.2744140000004</v>
      </c>
      <c r="H16" s="638">
        <v>6947.2158200000003</v>
      </c>
      <c r="I16" s="638">
        <v>12079.277344</v>
      </c>
      <c r="J16" s="638">
        <v>205.61798099999999</v>
      </c>
      <c r="K16" s="634"/>
      <c r="L16" s="634"/>
      <c r="M16" s="634"/>
    </row>
    <row r="17" ht="15">
      <c r="A17" s="639" t="s">
        <v>502</v>
      </c>
      <c r="B17" s="640" t="s">
        <v>503</v>
      </c>
      <c r="C17" s="641">
        <v>8952.0205079999996</v>
      </c>
      <c r="D17" s="638">
        <v>26176.003906000002</v>
      </c>
      <c r="E17" s="638">
        <v>10499.369140999999</v>
      </c>
      <c r="F17" s="638">
        <v>0</v>
      </c>
      <c r="G17" s="638">
        <v>5056.2744140000004</v>
      </c>
      <c r="H17" s="638">
        <v>6947.2158200000003</v>
      </c>
      <c r="I17" s="638">
        <v>12079.277344</v>
      </c>
      <c r="J17" s="638">
        <v>205.61798099999999</v>
      </c>
      <c r="K17" s="634"/>
      <c r="L17" s="634"/>
      <c r="M17" s="634"/>
    </row>
    <row r="18" ht="15">
      <c r="A18" s="642" t="s">
        <v>504</v>
      </c>
      <c r="B18" s="636" t="s">
        <v>505</v>
      </c>
      <c r="C18" s="637">
        <v>369.45001200000002</v>
      </c>
      <c r="D18" s="638">
        <v>90.757514999999998</v>
      </c>
      <c r="E18" s="638">
        <v>53.211880000000001</v>
      </c>
      <c r="F18" s="638">
        <v>749.99127199999998</v>
      </c>
      <c r="G18" s="638">
        <v>32.668930000000003</v>
      </c>
      <c r="H18" s="638">
        <v>180.37098700000001</v>
      </c>
      <c r="I18" s="638">
        <v>0</v>
      </c>
      <c r="J18" s="638">
        <v>7.3780700000000001</v>
      </c>
      <c r="K18" s="634"/>
      <c r="L18" s="634"/>
      <c r="M18" s="634"/>
    </row>
    <row r="19" ht="15">
      <c r="A19" s="639" t="s">
        <v>506</v>
      </c>
      <c r="B19" s="640" t="s">
        <v>507</v>
      </c>
      <c r="C19" s="641">
        <v>5.1500000000000004</v>
      </c>
      <c r="D19" s="638">
        <v>10.132118</v>
      </c>
      <c r="E19" s="638">
        <v>4.140244</v>
      </c>
      <c r="F19" s="638">
        <v>33.107143000000001</v>
      </c>
      <c r="G19" s="638">
        <v>5.120374</v>
      </c>
      <c r="H19" s="638">
        <v>15.73762</v>
      </c>
      <c r="I19" s="638">
        <v>0</v>
      </c>
      <c r="J19" s="638">
        <v>0.56783300000000003</v>
      </c>
      <c r="K19" s="634"/>
      <c r="L19" s="634"/>
      <c r="M19" s="634"/>
    </row>
    <row r="20" ht="15">
      <c r="A20" s="639" t="s">
        <v>508</v>
      </c>
      <c r="B20" s="640" t="s">
        <v>509</v>
      </c>
      <c r="C20" s="641">
        <v>6.7999999999999998</v>
      </c>
      <c r="D20" s="638">
        <v>9.3166849999999997</v>
      </c>
      <c r="E20" s="638">
        <v>7.0283769999999999</v>
      </c>
      <c r="F20" s="638">
        <v>35</v>
      </c>
      <c r="G20" s="638">
        <v>3.8427920000000002</v>
      </c>
      <c r="H20" s="638">
        <v>14.644155</v>
      </c>
      <c r="I20" s="638">
        <v>0</v>
      </c>
      <c r="J20" s="638">
        <v>0.23836599999999999</v>
      </c>
      <c r="K20" s="634"/>
      <c r="L20" s="634"/>
      <c r="M20" s="634"/>
    </row>
    <row r="21" ht="15">
      <c r="A21" s="639" t="s">
        <v>510</v>
      </c>
      <c r="B21" s="640" t="s">
        <v>511</v>
      </c>
      <c r="C21" s="641">
        <v>10.400001</v>
      </c>
      <c r="D21" s="638">
        <v>1.8606290000000001</v>
      </c>
      <c r="E21" s="638">
        <v>0</v>
      </c>
      <c r="F21" s="638">
        <v>52.124969</v>
      </c>
      <c r="G21" s="638">
        <v>0</v>
      </c>
      <c r="H21" s="638">
        <v>1.2518199999999999</v>
      </c>
      <c r="I21" s="638">
        <v>0</v>
      </c>
      <c r="J21" s="638">
        <v>0</v>
      </c>
      <c r="K21" s="634"/>
      <c r="L21" s="634"/>
      <c r="M21" s="634"/>
    </row>
    <row r="22" ht="15">
      <c r="A22" s="639" t="s">
        <v>512</v>
      </c>
      <c r="B22" s="640" t="s">
        <v>513</v>
      </c>
      <c r="C22" s="641">
        <v>19.600000000000001</v>
      </c>
      <c r="D22" s="638">
        <v>28</v>
      </c>
      <c r="E22" s="638">
        <v>37</v>
      </c>
      <c r="F22" s="638">
        <v>81</v>
      </c>
      <c r="G22" s="638">
        <v>7.9337780000000002</v>
      </c>
      <c r="H22" s="638">
        <v>42</v>
      </c>
      <c r="I22" s="638">
        <v>0</v>
      </c>
      <c r="J22" s="638">
        <v>1.734159</v>
      </c>
      <c r="K22" s="634"/>
      <c r="L22" s="634"/>
      <c r="M22" s="634"/>
    </row>
    <row r="23" ht="15">
      <c r="A23" s="639" t="s">
        <v>514</v>
      </c>
      <c r="B23" s="640" t="s">
        <v>1059</v>
      </c>
      <c r="C23" s="641">
        <v>307.60000600000001</v>
      </c>
      <c r="D23" s="638">
        <v>30.202159999999999</v>
      </c>
      <c r="E23" s="638">
        <v>0</v>
      </c>
      <c r="F23" s="638">
        <v>401.79663099999999</v>
      </c>
      <c r="G23" s="638">
        <v>0</v>
      </c>
      <c r="H23" s="638">
        <v>30.157221</v>
      </c>
      <c r="I23" s="638">
        <v>0</v>
      </c>
      <c r="J23" s="638">
        <v>4.4943695068359375</v>
      </c>
      <c r="K23" s="634"/>
      <c r="L23" s="634"/>
      <c r="M23" s="634"/>
    </row>
    <row r="24" ht="15">
      <c r="A24" s="639" t="s">
        <v>516</v>
      </c>
      <c r="B24" s="640" t="s">
        <v>519</v>
      </c>
      <c r="C24" s="641">
        <v>10.1</v>
      </c>
      <c r="D24" s="638">
        <v>12.497676999999999</v>
      </c>
      <c r="E24" s="638">
        <v>0</v>
      </c>
      <c r="F24" s="638">
        <v>89.784142000000003</v>
      </c>
      <c r="G24" s="638">
        <v>9.2502270000000006</v>
      </c>
      <c r="H24" s="638">
        <v>31.415866999999999</v>
      </c>
      <c r="I24" s="638">
        <v>0</v>
      </c>
      <c r="J24" s="638">
        <v>0.34334300000000001</v>
      </c>
      <c r="K24" s="634"/>
      <c r="L24" s="634"/>
      <c r="M24" s="634"/>
    </row>
    <row r="25" ht="15">
      <c r="A25" s="639" t="s">
        <v>518</v>
      </c>
      <c r="B25" s="640" t="s">
        <v>521</v>
      </c>
      <c r="C25" s="641">
        <v>9.8000000000000007</v>
      </c>
      <c r="D25" s="638">
        <v>0.11156249046325684</v>
      </c>
      <c r="E25" s="638">
        <v>6.9958980000000004</v>
      </c>
      <c r="F25" s="638">
        <v>66.9375</v>
      </c>
      <c r="G25" s="638">
        <v>6.521757</v>
      </c>
      <c r="H25" s="638">
        <v>47.495410999999997</v>
      </c>
      <c r="I25" s="638">
        <v>0</v>
      </c>
      <c r="J25" s="638">
        <v>0</v>
      </c>
      <c r="K25" s="634"/>
      <c r="L25" s="634"/>
      <c r="M25" s="634"/>
    </row>
    <row r="26" ht="15">
      <c r="A26" s="642" t="s">
        <v>522</v>
      </c>
      <c r="B26" s="636" t="s">
        <v>523</v>
      </c>
      <c r="C26" s="637">
        <v>2475.1899410000001</v>
      </c>
      <c r="D26" s="638">
        <v>4654.560547</v>
      </c>
      <c r="E26" s="638">
        <v>0</v>
      </c>
      <c r="F26" s="638">
        <v>3900.3464359999998</v>
      </c>
      <c r="G26" s="638">
        <v>4277.6850590000004</v>
      </c>
      <c r="H26" s="638">
        <v>3394.6108399999998</v>
      </c>
      <c r="I26" s="638">
        <v>0</v>
      </c>
      <c r="J26" s="638">
        <v>269.47048999999998</v>
      </c>
      <c r="K26" s="634"/>
      <c r="L26" s="634"/>
      <c r="M26" s="634"/>
    </row>
    <row r="27" ht="15">
      <c r="A27" s="639" t="s">
        <v>524</v>
      </c>
      <c r="B27" s="640" t="s">
        <v>525</v>
      </c>
      <c r="C27" s="641">
        <v>164.08599899999999</v>
      </c>
      <c r="D27" s="638">
        <v>264.415955</v>
      </c>
      <c r="E27" s="638">
        <v>0</v>
      </c>
      <c r="F27" s="638">
        <v>173.38752700000001</v>
      </c>
      <c r="G27" s="638">
        <v>336.02862499999998</v>
      </c>
      <c r="H27" s="638">
        <v>195.55763200000001</v>
      </c>
      <c r="I27" s="638">
        <v>0</v>
      </c>
      <c r="J27" s="638">
        <v>8.1275399999999998</v>
      </c>
      <c r="K27" s="634"/>
      <c r="L27" s="634"/>
      <c r="M27" s="634"/>
    </row>
    <row r="28" ht="15">
      <c r="A28" s="639" t="s">
        <v>526</v>
      </c>
      <c r="B28" s="640" t="s">
        <v>527</v>
      </c>
      <c r="C28" s="641">
        <v>358.70001200000002</v>
      </c>
      <c r="D28" s="638">
        <v>857.58160399999997</v>
      </c>
      <c r="E28" s="638">
        <v>0</v>
      </c>
      <c r="F28" s="638">
        <v>431.70120200000002</v>
      </c>
      <c r="G28" s="638">
        <v>734.78125</v>
      </c>
      <c r="H28" s="638">
        <v>724.91839600000003</v>
      </c>
      <c r="I28" s="638">
        <v>0</v>
      </c>
      <c r="J28" s="638">
        <v>53.3563232421875</v>
      </c>
      <c r="K28" s="634"/>
      <c r="L28" s="634"/>
      <c r="M28" s="634"/>
    </row>
    <row r="29" ht="15">
      <c r="A29" s="639" t="s">
        <v>528</v>
      </c>
      <c r="B29" s="640" t="s">
        <v>531</v>
      </c>
      <c r="C29" s="641">
        <v>57.622002000000002</v>
      </c>
      <c r="D29" s="638">
        <v>183.18916300000001</v>
      </c>
      <c r="E29" s="638">
        <v>0</v>
      </c>
      <c r="F29" s="638">
        <v>126.69332900000001</v>
      </c>
      <c r="G29" s="638">
        <v>159.33642578125</v>
      </c>
      <c r="H29" s="638">
        <v>84.915809999999993</v>
      </c>
      <c r="I29" s="638">
        <v>0</v>
      </c>
      <c r="J29" s="638">
        <v>5.0051680000000003</v>
      </c>
      <c r="K29" s="634"/>
      <c r="L29" s="634"/>
      <c r="M29" s="634"/>
    </row>
    <row r="30" ht="30">
      <c r="A30" s="639" t="s">
        <v>530</v>
      </c>
      <c r="B30" s="640" t="s">
        <v>533</v>
      </c>
      <c r="C30" s="641">
        <v>385.709991</v>
      </c>
      <c r="D30" s="638">
        <v>1065.976807</v>
      </c>
      <c r="E30" s="638">
        <v>0</v>
      </c>
      <c r="F30" s="638">
        <v>1538.3983149999999</v>
      </c>
      <c r="G30" s="638">
        <v>979.06341599999996</v>
      </c>
      <c r="H30" s="638">
        <v>640.39367700000003</v>
      </c>
      <c r="I30" s="638">
        <v>0</v>
      </c>
      <c r="J30" s="638">
        <v>16.151163</v>
      </c>
      <c r="K30" s="634"/>
      <c r="L30" s="634"/>
      <c r="M30" s="634"/>
    </row>
    <row r="31" ht="30">
      <c r="A31" s="639" t="s">
        <v>532</v>
      </c>
      <c r="B31" s="640" t="s">
        <v>535</v>
      </c>
      <c r="C31" s="641">
        <v>371.92999300000002</v>
      </c>
      <c r="D31" s="638">
        <v>614.96075399999995</v>
      </c>
      <c r="E31" s="638">
        <v>0</v>
      </c>
      <c r="F31" s="638">
        <v>404.88833599999998</v>
      </c>
      <c r="G31" s="638">
        <v>471.29391500000003</v>
      </c>
      <c r="H31" s="638">
        <v>447.43090799999999</v>
      </c>
      <c r="I31" s="638">
        <v>0</v>
      </c>
      <c r="J31" s="638">
        <v>43.031609000000003</v>
      </c>
      <c r="K31" s="634"/>
      <c r="L31" s="634"/>
      <c r="M31" s="634"/>
    </row>
    <row r="32" ht="30">
      <c r="A32" s="639" t="s">
        <v>534</v>
      </c>
      <c r="B32" s="640" t="s">
        <v>537</v>
      </c>
      <c r="C32" s="641">
        <v>291.02899200000002</v>
      </c>
      <c r="D32" s="638">
        <v>374.14801</v>
      </c>
      <c r="E32" s="638">
        <v>0</v>
      </c>
      <c r="F32" s="638">
        <v>664.68158000000005</v>
      </c>
      <c r="G32" s="638">
        <v>380.11480699999998</v>
      </c>
      <c r="H32" s="638">
        <v>375.42199699999998</v>
      </c>
      <c r="I32" s="638">
        <v>0</v>
      </c>
      <c r="J32" s="638">
        <v>40.472743999999999</v>
      </c>
      <c r="K32" s="634"/>
      <c r="L32" s="634"/>
      <c r="M32" s="634"/>
    </row>
    <row r="33" ht="30">
      <c r="A33" s="639" t="s">
        <v>536</v>
      </c>
      <c r="B33" s="640" t="s">
        <v>539</v>
      </c>
      <c r="C33" s="641">
        <v>170.64399700000001</v>
      </c>
      <c r="D33" s="638">
        <v>342.59896900000001</v>
      </c>
      <c r="E33" s="638">
        <v>0</v>
      </c>
      <c r="F33" s="638">
        <v>150.761032</v>
      </c>
      <c r="G33" s="638">
        <v>302.10470600000002</v>
      </c>
      <c r="H33" s="638">
        <v>310.99014299999999</v>
      </c>
      <c r="I33" s="638">
        <v>0</v>
      </c>
      <c r="J33" s="638">
        <v>36.415706999999998</v>
      </c>
      <c r="K33" s="634"/>
      <c r="L33" s="634"/>
      <c r="M33" s="634"/>
    </row>
    <row r="34" ht="45">
      <c r="A34" s="639" t="s">
        <v>538</v>
      </c>
      <c r="B34" s="640" t="s">
        <v>541</v>
      </c>
      <c r="C34" s="641">
        <v>225.39999399999999</v>
      </c>
      <c r="D34" s="638">
        <v>461.08078</v>
      </c>
      <c r="E34" s="638">
        <v>0</v>
      </c>
      <c r="F34" s="638">
        <v>196.270905</v>
      </c>
      <c r="G34" s="638">
        <v>449.76153599999998</v>
      </c>
      <c r="H34" s="638">
        <v>465.598206</v>
      </c>
      <c r="I34" s="638">
        <v>0</v>
      </c>
      <c r="J34" s="638">
        <v>41.538815</v>
      </c>
      <c r="K34" s="634"/>
      <c r="L34" s="634"/>
      <c r="M34" s="634"/>
    </row>
    <row r="35" ht="15">
      <c r="A35" s="639" t="s">
        <v>540</v>
      </c>
      <c r="B35" s="640" t="s">
        <v>1060</v>
      </c>
      <c r="C35" s="641">
        <v>434.35501099999999</v>
      </c>
      <c r="D35" s="638">
        <v>481.49014299999999</v>
      </c>
      <c r="E35" s="638">
        <v>0</v>
      </c>
      <c r="F35" s="638">
        <v>213.564178</v>
      </c>
      <c r="G35" s="638">
        <v>460.565155</v>
      </c>
      <c r="H35" s="638">
        <v>144.749054</v>
      </c>
      <c r="I35" s="638">
        <v>0</v>
      </c>
      <c r="J35" s="638">
        <v>21.572137999999999</v>
      </c>
      <c r="K35" s="634"/>
      <c r="L35" s="634"/>
      <c r="M35" s="634"/>
    </row>
    <row r="36" ht="15">
      <c r="A36" s="642" t="s">
        <v>546</v>
      </c>
      <c r="B36" s="636" t="s">
        <v>547</v>
      </c>
      <c r="C36" s="637">
        <v>2264.4570309999999</v>
      </c>
      <c r="D36" s="638">
        <v>7793.1264650000003</v>
      </c>
      <c r="E36" s="638">
        <v>7814.2416990000002</v>
      </c>
      <c r="F36" s="638">
        <v>5292.1293949999999</v>
      </c>
      <c r="G36" s="638">
        <v>1875.122314</v>
      </c>
      <c r="H36" s="638">
        <v>2570.2126459999999</v>
      </c>
      <c r="I36" s="638">
        <v>624.40405299999998</v>
      </c>
      <c r="J36" s="638">
        <v>187.07630900000001</v>
      </c>
      <c r="K36" s="634"/>
      <c r="L36" s="634"/>
      <c r="M36" s="634"/>
    </row>
    <row r="37" ht="30">
      <c r="A37" s="639" t="s">
        <v>548</v>
      </c>
      <c r="B37" s="640" t="s">
        <v>549</v>
      </c>
      <c r="C37" s="641">
        <v>131.729996</v>
      </c>
      <c r="D37" s="638">
        <v>295</v>
      </c>
      <c r="E37" s="638">
        <v>500</v>
      </c>
      <c r="F37" s="638">
        <v>617</v>
      </c>
      <c r="G37" s="638">
        <v>77</v>
      </c>
      <c r="H37" s="638">
        <v>261</v>
      </c>
      <c r="I37" s="638">
        <v>0</v>
      </c>
      <c r="J37" s="638">
        <v>5.5312960000000002</v>
      </c>
      <c r="K37" s="634"/>
      <c r="L37" s="634"/>
      <c r="M37" s="634"/>
    </row>
    <row r="38" ht="15">
      <c r="A38" s="639" t="s">
        <v>550</v>
      </c>
      <c r="B38" s="640" t="s">
        <v>551</v>
      </c>
      <c r="C38" s="641">
        <v>1576.099976</v>
      </c>
      <c r="D38" s="638">
        <v>6327.1015630000002</v>
      </c>
      <c r="E38" s="638">
        <v>3752.2614749999998</v>
      </c>
      <c r="F38" s="638">
        <v>3687.1225589999999</v>
      </c>
      <c r="G38" s="638">
        <v>1180.8009030000001</v>
      </c>
      <c r="H38" s="638">
        <v>1349.4868160000001</v>
      </c>
      <c r="I38" s="638">
        <v>408.65603599999997</v>
      </c>
      <c r="J38" s="638">
        <v>92.178061999999997</v>
      </c>
      <c r="K38" s="634"/>
      <c r="L38" s="634"/>
      <c r="M38" s="634"/>
    </row>
    <row r="39" ht="15">
      <c r="A39" s="639" t="s">
        <v>552</v>
      </c>
      <c r="B39" s="640" t="s">
        <v>553</v>
      </c>
      <c r="C39" s="641">
        <v>109.709999</v>
      </c>
      <c r="D39" s="638">
        <v>286.20498700000002</v>
      </c>
      <c r="E39" s="638">
        <v>804.78607199999999</v>
      </c>
      <c r="F39" s="638">
        <v>235.19163499999999</v>
      </c>
      <c r="G39" s="638">
        <v>136.39459199999999</v>
      </c>
      <c r="H39" s="638">
        <v>377.18994099999998</v>
      </c>
      <c r="I39" s="638">
        <v>26.086393000000001</v>
      </c>
      <c r="J39" s="638">
        <v>17.114882999999999</v>
      </c>
      <c r="K39" s="634"/>
      <c r="L39" s="634"/>
      <c r="M39" s="634"/>
    </row>
    <row r="40" ht="15">
      <c r="A40" s="639" t="s">
        <v>554</v>
      </c>
      <c r="B40" s="640" t="s">
        <v>555</v>
      </c>
      <c r="C40" s="641">
        <v>446.9169921875</v>
      </c>
      <c r="D40" s="638">
        <v>821.39178500000003</v>
      </c>
      <c r="E40" s="638">
        <v>2648.9885250000002</v>
      </c>
      <c r="F40" s="638">
        <v>804.27948000000004</v>
      </c>
      <c r="G40" s="638">
        <v>463.934235</v>
      </c>
      <c r="H40" s="638">
        <v>608.91369599999996</v>
      </c>
      <c r="I40" s="638">
        <v>189.66163599999999</v>
      </c>
      <c r="J40" s="638">
        <v>72.25206</v>
      </c>
      <c r="K40" s="634"/>
      <c r="L40" s="634"/>
      <c r="M40" s="634"/>
    </row>
    <row r="41" ht="15">
      <c r="A41" s="642" t="s">
        <v>556</v>
      </c>
      <c r="B41" s="636" t="s">
        <v>557</v>
      </c>
      <c r="C41" s="637">
        <v>662.73004200000003</v>
      </c>
      <c r="D41" s="638">
        <v>1847.021851</v>
      </c>
      <c r="E41" s="638">
        <v>4257.6103519999997</v>
      </c>
      <c r="F41" s="638">
        <v>3702.3583979999999</v>
      </c>
      <c r="G41" s="638">
        <v>939.99322500000005</v>
      </c>
      <c r="H41" s="638">
        <v>2092.7414549999999</v>
      </c>
      <c r="I41" s="638">
        <v>98.987548828125</v>
      </c>
      <c r="J41" s="638">
        <v>21.995594000000001</v>
      </c>
      <c r="K41" s="634"/>
      <c r="L41" s="634"/>
      <c r="M41" s="634"/>
    </row>
    <row r="42" ht="15">
      <c r="A42" s="639" t="s">
        <v>558</v>
      </c>
      <c r="B42" s="640" t="s">
        <v>559</v>
      </c>
      <c r="C42" s="641">
        <v>242.81999200000001</v>
      </c>
      <c r="D42" s="638">
        <v>189.33363299999999</v>
      </c>
      <c r="E42" s="638">
        <v>254.417068</v>
      </c>
      <c r="F42" s="638">
        <v>1737.369263</v>
      </c>
      <c r="G42" s="638">
        <v>135.997803</v>
      </c>
      <c r="H42" s="638">
        <v>88.921645999999996</v>
      </c>
      <c r="I42" s="638">
        <v>0</v>
      </c>
      <c r="J42" s="638">
        <v>2.5724680000000002</v>
      </c>
      <c r="K42" s="634"/>
      <c r="L42" s="634"/>
      <c r="M42" s="634"/>
    </row>
    <row r="43" ht="15">
      <c r="A43" s="639" t="s">
        <v>560</v>
      </c>
      <c r="B43" s="640" t="s">
        <v>561</v>
      </c>
      <c r="C43" s="641">
        <v>372.71002199999998</v>
      </c>
      <c r="D43" s="638">
        <v>1575.5732419999999</v>
      </c>
      <c r="E43" s="638">
        <v>3729.4738769999999</v>
      </c>
      <c r="F43" s="638">
        <v>1613.0996090000001</v>
      </c>
      <c r="G43" s="638">
        <v>702.609375</v>
      </c>
      <c r="H43" s="638">
        <v>1798.40234375</v>
      </c>
      <c r="I43" s="638">
        <v>98.987548828125</v>
      </c>
      <c r="J43" s="638">
        <v>18.854771</v>
      </c>
      <c r="K43" s="634"/>
      <c r="L43" s="634"/>
      <c r="M43" s="634"/>
    </row>
    <row r="44" ht="15">
      <c r="A44" s="639" t="s">
        <v>562</v>
      </c>
      <c r="B44" s="640" t="s">
        <v>563</v>
      </c>
      <c r="C44" s="641">
        <v>47.200001</v>
      </c>
      <c r="D44" s="638">
        <v>82.114959999999996</v>
      </c>
      <c r="E44" s="638">
        <v>273.71951300000001</v>
      </c>
      <c r="F44" s="638">
        <v>351.88952599999999</v>
      </c>
      <c r="G44" s="638">
        <v>101.386055</v>
      </c>
      <c r="H44" s="638">
        <v>205.41752600000001</v>
      </c>
      <c r="I44" s="638">
        <v>0</v>
      </c>
      <c r="J44" s="638">
        <v>0.56835400000000003</v>
      </c>
      <c r="K44" s="634"/>
      <c r="L44" s="634"/>
      <c r="M44" s="634"/>
    </row>
    <row r="45" ht="15">
      <c r="A45" s="642" t="s">
        <v>564</v>
      </c>
      <c r="B45" s="636" t="s">
        <v>565</v>
      </c>
      <c r="C45" s="637">
        <v>625.19000200000005</v>
      </c>
      <c r="D45" s="638">
        <v>877.02642800000001</v>
      </c>
      <c r="E45" s="638">
        <v>588.01251200000002</v>
      </c>
      <c r="F45" s="638">
        <v>2701.6379390000002</v>
      </c>
      <c r="G45" s="638">
        <v>956.87390100000005</v>
      </c>
      <c r="H45" s="638">
        <v>880.40795900000001</v>
      </c>
      <c r="I45" s="638">
        <v>0</v>
      </c>
      <c r="J45" s="638">
        <v>42.832272000000003</v>
      </c>
      <c r="K45" s="634"/>
      <c r="L45" s="634"/>
      <c r="M45" s="634"/>
    </row>
    <row r="46" ht="15">
      <c r="A46" s="639" t="s">
        <v>566</v>
      </c>
      <c r="B46" s="640" t="s">
        <v>567</v>
      </c>
      <c r="C46" s="641">
        <v>396.57998700000002</v>
      </c>
      <c r="D46" s="638">
        <v>160.358307</v>
      </c>
      <c r="E46" s="638">
        <v>0</v>
      </c>
      <c r="F46" s="638">
        <v>2062.1689449999999</v>
      </c>
      <c r="G46" s="638">
        <v>301.530396</v>
      </c>
      <c r="H46" s="638">
        <v>381.28207400000002</v>
      </c>
      <c r="I46" s="638">
        <v>0</v>
      </c>
      <c r="J46" s="638">
        <v>36.641010000000001</v>
      </c>
      <c r="K46" s="634"/>
      <c r="L46" s="634"/>
      <c r="M46" s="634"/>
    </row>
    <row r="47" ht="15">
      <c r="A47" s="639" t="s">
        <v>568</v>
      </c>
      <c r="B47" s="640" t="s">
        <v>569</v>
      </c>
      <c r="C47" s="637">
        <v>162.81999200000001</v>
      </c>
      <c r="D47" s="638">
        <v>454.26168799999999</v>
      </c>
      <c r="E47" s="638">
        <v>536.25176999999996</v>
      </c>
      <c r="F47" s="638">
        <v>639.46893299999999</v>
      </c>
      <c r="G47" s="638">
        <v>299.43597399999999</v>
      </c>
      <c r="H47" s="638">
        <v>407.3408203125</v>
      </c>
      <c r="I47" s="638">
        <v>0</v>
      </c>
      <c r="J47" s="638">
        <v>6.191262</v>
      </c>
      <c r="K47" s="634"/>
      <c r="L47" s="634"/>
      <c r="M47" s="634"/>
    </row>
    <row r="48" ht="15">
      <c r="A48" s="642" t="s">
        <v>570</v>
      </c>
      <c r="B48" s="636" t="s">
        <v>571</v>
      </c>
      <c r="C48" s="641">
        <v>627.65600600000005</v>
      </c>
      <c r="D48" s="638">
        <v>799.07751499999995</v>
      </c>
      <c r="E48" s="638">
        <v>617.03271500000005</v>
      </c>
      <c r="F48" s="638">
        <v>4313.9228519999997</v>
      </c>
      <c r="G48" s="638">
        <v>949.20092799999998</v>
      </c>
      <c r="H48" s="638">
        <v>1436.9620359999999</v>
      </c>
      <c r="I48" s="638">
        <v>0</v>
      </c>
      <c r="J48" s="638">
        <v>76.32132</v>
      </c>
      <c r="K48" s="634"/>
      <c r="L48" s="634"/>
      <c r="M48" s="634"/>
    </row>
    <row r="49" ht="30">
      <c r="A49" s="639" t="s">
        <v>572</v>
      </c>
      <c r="B49" s="640" t="s">
        <v>573</v>
      </c>
      <c r="C49" s="641">
        <v>54.429996000000003</v>
      </c>
      <c r="D49" s="638">
        <v>50.244903999999998</v>
      </c>
      <c r="E49" s="638">
        <v>0</v>
      </c>
      <c r="F49" s="638">
        <v>429.95504799999998</v>
      </c>
      <c r="G49" s="638">
        <v>140.05784600000001</v>
      </c>
      <c r="H49" s="638">
        <v>165.94682299999999</v>
      </c>
      <c r="I49" s="638">
        <v>0</v>
      </c>
      <c r="J49" s="638">
        <v>22.62351</v>
      </c>
      <c r="K49" s="634"/>
      <c r="L49" s="634"/>
      <c r="M49" s="634"/>
    </row>
    <row r="50" ht="30">
      <c r="A50" s="639" t="s">
        <v>576</v>
      </c>
      <c r="B50" s="640" t="s">
        <v>575</v>
      </c>
      <c r="C50" s="641">
        <v>88.900002000000001</v>
      </c>
      <c r="D50" s="638">
        <v>126.679703</v>
      </c>
      <c r="E50" s="638">
        <v>44.239486999999997</v>
      </c>
      <c r="F50" s="638">
        <v>430.764679</v>
      </c>
      <c r="G50" s="638">
        <v>103.687698</v>
      </c>
      <c r="H50" s="638">
        <v>135.06686400000001</v>
      </c>
      <c r="I50" s="638">
        <v>0</v>
      </c>
      <c r="J50" s="638">
        <v>0</v>
      </c>
      <c r="K50" s="634"/>
      <c r="L50" s="634"/>
      <c r="M50" s="634"/>
    </row>
    <row r="51" ht="15">
      <c r="A51" s="639" t="s">
        <v>578</v>
      </c>
      <c r="B51" s="640" t="s">
        <v>577</v>
      </c>
      <c r="C51" s="641">
        <v>220.90000900000001</v>
      </c>
      <c r="D51" s="638">
        <v>192.699814</v>
      </c>
      <c r="E51" s="638">
        <v>17.196379</v>
      </c>
      <c r="F51" s="638">
        <v>2155.1628420000002</v>
      </c>
      <c r="G51" s="638">
        <v>161.29310599999999</v>
      </c>
      <c r="H51" s="638">
        <v>188.781158</v>
      </c>
      <c r="I51" s="638">
        <v>0</v>
      </c>
      <c r="J51" s="638">
        <v>4.7989899999999999</v>
      </c>
      <c r="K51" s="634"/>
      <c r="L51" s="634"/>
      <c r="M51" s="634"/>
    </row>
    <row r="52" ht="30">
      <c r="A52" s="639" t="s">
        <v>580</v>
      </c>
      <c r="B52" s="640" t="s">
        <v>579</v>
      </c>
      <c r="C52" s="641">
        <v>9.9800000000000004</v>
      </c>
      <c r="D52" s="638">
        <v>23.161771999999999</v>
      </c>
      <c r="E52" s="638">
        <v>0.97642799999999996</v>
      </c>
      <c r="F52" s="638">
        <v>39.170647000000002</v>
      </c>
      <c r="G52" s="638">
        <v>39.82349</v>
      </c>
      <c r="H52" s="638">
        <v>54.540871000000003</v>
      </c>
      <c r="I52" s="638">
        <v>0</v>
      </c>
      <c r="J52" s="638">
        <v>0.73799800000000004</v>
      </c>
      <c r="K52" s="634"/>
      <c r="L52" s="634"/>
      <c r="M52" s="634"/>
    </row>
    <row r="53" ht="15">
      <c r="A53" s="639" t="s">
        <v>582</v>
      </c>
      <c r="B53" s="640" t="s">
        <v>581</v>
      </c>
      <c r="C53" s="641">
        <v>16.030000999999999</v>
      </c>
      <c r="D53" s="638">
        <v>47.878044000000003</v>
      </c>
      <c r="E53" s="638">
        <v>66.123230000000007</v>
      </c>
      <c r="F53" s="638">
        <v>125.43049600000001</v>
      </c>
      <c r="G53" s="638">
        <v>63.887259999999998</v>
      </c>
      <c r="H53" s="638">
        <v>113.323837</v>
      </c>
      <c r="I53" s="638">
        <v>0</v>
      </c>
      <c r="J53" s="638">
        <v>0.58185100000000001</v>
      </c>
      <c r="K53" s="634"/>
      <c r="L53" s="634"/>
      <c r="M53" s="634"/>
    </row>
    <row r="54" ht="15">
      <c r="A54" s="639" t="s">
        <v>584</v>
      </c>
      <c r="B54" s="640" t="s">
        <v>583</v>
      </c>
      <c r="C54" s="641">
        <v>11.596</v>
      </c>
      <c r="D54" s="638">
        <v>8.1653979999999997</v>
      </c>
      <c r="E54" s="638">
        <v>0</v>
      </c>
      <c r="F54" s="638">
        <v>71.447235000000006</v>
      </c>
      <c r="G54" s="638">
        <v>35.358192000000003</v>
      </c>
      <c r="H54" s="638">
        <v>69.563400000000001</v>
      </c>
      <c r="I54" s="638">
        <v>0</v>
      </c>
      <c r="J54" s="638">
        <v>6.3005000000000005e-002</v>
      </c>
      <c r="K54" s="634"/>
      <c r="L54" s="634"/>
      <c r="M54" s="634"/>
    </row>
    <row r="55" ht="15">
      <c r="A55" s="639" t="s">
        <v>586</v>
      </c>
      <c r="B55" s="640" t="s">
        <v>585</v>
      </c>
      <c r="C55" s="641">
        <v>7.1820000000000004</v>
      </c>
      <c r="D55" s="638">
        <v>2.1806730000000001</v>
      </c>
      <c r="E55" s="638">
        <v>1.868584</v>
      </c>
      <c r="F55" s="638">
        <v>42.546836999999996</v>
      </c>
      <c r="G55" s="638">
        <v>3.0122529999999998</v>
      </c>
      <c r="H55" s="638">
        <v>34.821640000000002</v>
      </c>
      <c r="I55" s="638">
        <v>0</v>
      </c>
      <c r="J55" s="638">
        <v>0</v>
      </c>
      <c r="K55" s="634"/>
      <c r="L55" s="634"/>
      <c r="M55" s="634"/>
    </row>
    <row r="56" ht="15">
      <c r="A56" s="639" t="s">
        <v>588</v>
      </c>
      <c r="B56" s="640" t="s">
        <v>1061</v>
      </c>
      <c r="C56" s="641">
        <v>76.400002000000001</v>
      </c>
      <c r="D56" s="638">
        <v>61.677860000000003</v>
      </c>
      <c r="E56" s="638">
        <v>0</v>
      </c>
      <c r="F56" s="638">
        <v>229.85485800000001</v>
      </c>
      <c r="G56" s="638">
        <v>86.319725000000005</v>
      </c>
      <c r="H56" s="638">
        <v>177.600357</v>
      </c>
      <c r="I56" s="638">
        <v>0</v>
      </c>
      <c r="J56" s="638">
        <v>3.9036620000000002</v>
      </c>
      <c r="K56" s="634"/>
      <c r="L56" s="634"/>
      <c r="M56" s="634"/>
    </row>
    <row r="57" ht="45">
      <c r="A57" s="639" t="s">
        <v>590</v>
      </c>
      <c r="B57" s="640" t="s">
        <v>593</v>
      </c>
      <c r="C57" s="637">
        <v>120.44000200000001</v>
      </c>
      <c r="D57" s="638">
        <v>241.41175799999999</v>
      </c>
      <c r="E57" s="638">
        <v>432.52941900000002</v>
      </c>
      <c r="F57" s="638">
        <v>700.09417699999995</v>
      </c>
      <c r="G57" s="638">
        <v>273.48507699999999</v>
      </c>
      <c r="H57" s="638">
        <v>420.74624599999999</v>
      </c>
      <c r="I57" s="638">
        <v>0</v>
      </c>
      <c r="J57" s="638">
        <v>43.109245000000001</v>
      </c>
      <c r="K57" s="634"/>
      <c r="L57" s="634"/>
      <c r="M57" s="634"/>
    </row>
    <row r="58" ht="30">
      <c r="A58" s="639" t="s">
        <v>592</v>
      </c>
      <c r="B58" s="640" t="s">
        <v>82</v>
      </c>
      <c r="C58" s="641">
        <v>9.3680000000000003</v>
      </c>
      <c r="D58" s="638">
        <v>31.793068000000002</v>
      </c>
      <c r="E58" s="638">
        <v>33.168087</v>
      </c>
      <c r="F58" s="638">
        <v>52.988453</v>
      </c>
      <c r="G58" s="638">
        <v>32.732104999999997</v>
      </c>
      <c r="H58" s="638">
        <v>46.029522</v>
      </c>
      <c r="I58" s="638">
        <v>0</v>
      </c>
      <c r="J58" s="638">
        <v>0.50305500000000003</v>
      </c>
      <c r="K58" s="634"/>
      <c r="L58" s="634"/>
      <c r="M58" s="634"/>
    </row>
    <row r="59" ht="15">
      <c r="A59" s="642" t="s">
        <v>595</v>
      </c>
      <c r="B59" s="636" t="s">
        <v>596</v>
      </c>
      <c r="C59" s="641">
        <v>3188.219971</v>
      </c>
      <c r="D59" s="638">
        <v>10154.105469</v>
      </c>
      <c r="E59" s="638">
        <v>9091.1367190000001</v>
      </c>
      <c r="F59" s="638">
        <v>961.71435499999995</v>
      </c>
      <c r="G59" s="638">
        <v>2059.7785640000002</v>
      </c>
      <c r="H59" s="638">
        <v>2402.601318</v>
      </c>
      <c r="I59" s="638">
        <v>625.19842500000004</v>
      </c>
      <c r="J59" s="638">
        <v>135.93926999999999</v>
      </c>
      <c r="K59" s="634"/>
      <c r="L59" s="634"/>
      <c r="M59" s="634"/>
    </row>
    <row r="60" ht="30">
      <c r="A60" s="639" t="s">
        <v>597</v>
      </c>
      <c r="B60" s="640" t="s">
        <v>598</v>
      </c>
      <c r="C60" s="641">
        <v>590.54003899999998</v>
      </c>
      <c r="D60" s="638">
        <v>2109.2314449999999</v>
      </c>
      <c r="E60" s="638">
        <v>2033.10022</v>
      </c>
      <c r="F60" s="638">
        <v>384.66229199999998</v>
      </c>
      <c r="G60" s="638">
        <v>668.08355700000004</v>
      </c>
      <c r="H60" s="638">
        <v>936.94641100000001</v>
      </c>
      <c r="I60" s="638">
        <v>158.94030799999999</v>
      </c>
      <c r="J60" s="638">
        <v>42.740253000000003</v>
      </c>
      <c r="K60" s="634"/>
      <c r="L60" s="634"/>
      <c r="M60" s="634"/>
    </row>
    <row r="61" ht="30">
      <c r="A61" s="639" t="s">
        <v>599</v>
      </c>
      <c r="B61" s="640" t="s">
        <v>600</v>
      </c>
      <c r="C61" s="641">
        <v>299</v>
      </c>
      <c r="D61" s="638">
        <v>497.962890625</v>
      </c>
      <c r="E61" s="638">
        <v>467.62725799999998</v>
      </c>
      <c r="F61" s="638">
        <v>94.441237999999998</v>
      </c>
      <c r="G61" s="638">
        <v>139.65855400000001</v>
      </c>
      <c r="H61" s="638">
        <v>187.66618299999999</v>
      </c>
      <c r="I61" s="638">
        <v>60.098965</v>
      </c>
      <c r="J61" s="638">
        <v>24.325775</v>
      </c>
      <c r="K61" s="634"/>
      <c r="L61" s="634"/>
      <c r="M61" s="634"/>
    </row>
    <row r="62" ht="30">
      <c r="A62" s="639" t="s">
        <v>601</v>
      </c>
      <c r="B62" s="640" t="s">
        <v>602</v>
      </c>
      <c r="C62" s="641">
        <v>398.97000100000002</v>
      </c>
      <c r="D62" s="638">
        <v>1258.7974850000001</v>
      </c>
      <c r="E62" s="638">
        <v>1515.5347899999999</v>
      </c>
      <c r="F62" s="638">
        <v>120.26728799999999</v>
      </c>
      <c r="G62" s="638">
        <v>264.92208900000003</v>
      </c>
      <c r="H62" s="638">
        <v>208.880875</v>
      </c>
      <c r="I62" s="638">
        <v>181.236099</v>
      </c>
      <c r="J62" s="638">
        <v>30.06682</v>
      </c>
      <c r="K62" s="634"/>
      <c r="L62" s="634"/>
      <c r="M62" s="634"/>
    </row>
    <row r="63" ht="30">
      <c r="A63" s="639" t="s">
        <v>603</v>
      </c>
      <c r="B63" s="640" t="s">
        <v>604</v>
      </c>
      <c r="C63" s="641">
        <v>1576.969971</v>
      </c>
      <c r="D63" s="638">
        <v>6023.7592770000001</v>
      </c>
      <c r="E63" s="638">
        <v>5051.9467770000001</v>
      </c>
      <c r="F63" s="638">
        <v>362.34350599999999</v>
      </c>
      <c r="G63" s="638">
        <v>853.977844</v>
      </c>
      <c r="H63" s="638">
        <v>943.25732400000004</v>
      </c>
      <c r="I63" s="638">
        <v>220.974625</v>
      </c>
      <c r="J63" s="638">
        <v>38.430374</v>
      </c>
      <c r="K63" s="634"/>
      <c r="L63" s="634"/>
      <c r="M63" s="634"/>
    </row>
    <row r="64" ht="15">
      <c r="A64" s="642" t="s">
        <v>605</v>
      </c>
      <c r="B64" s="636" t="s">
        <v>606</v>
      </c>
      <c r="C64" s="641">
        <v>13619.200194999999</v>
      </c>
      <c r="D64" s="638">
        <v>63718.648437999997</v>
      </c>
      <c r="E64" s="638">
        <v>0</v>
      </c>
      <c r="F64" s="638">
        <v>0</v>
      </c>
      <c r="G64" s="638">
        <v>12357.082031</v>
      </c>
      <c r="H64" s="638">
        <v>328.936127</v>
      </c>
      <c r="I64" s="638">
        <v>7393.576172</v>
      </c>
      <c r="J64" s="638">
        <v>218.08531199999999</v>
      </c>
      <c r="K64" s="634"/>
      <c r="L64" s="634"/>
      <c r="M64" s="634"/>
    </row>
    <row r="65" ht="15.75">
      <c r="A65" s="639" t="s">
        <v>607</v>
      </c>
      <c r="B65" s="640" t="s">
        <v>608</v>
      </c>
      <c r="C65" s="641">
        <v>644</v>
      </c>
      <c r="D65" s="638">
        <v>3212.4479980000001</v>
      </c>
      <c r="E65" s="638">
        <v>0</v>
      </c>
      <c r="F65" s="638">
        <v>0</v>
      </c>
      <c r="G65" s="638">
        <v>430.72100799999998</v>
      </c>
      <c r="H65" s="638">
        <v>0</v>
      </c>
      <c r="I65" s="638">
        <v>327.72250400000001</v>
      </c>
      <c r="J65" s="638">
        <v>0</v>
      </c>
      <c r="K65" s="634"/>
      <c r="L65" s="634"/>
      <c r="M65" s="634"/>
    </row>
    <row r="66" ht="15.75">
      <c r="A66" s="639" t="s">
        <v>609</v>
      </c>
      <c r="B66" s="640" t="s">
        <v>610</v>
      </c>
      <c r="C66" s="637">
        <v>1406</v>
      </c>
      <c r="D66" s="638">
        <v>5848.6523440000001</v>
      </c>
      <c r="E66" s="638">
        <v>0</v>
      </c>
      <c r="F66" s="638">
        <v>0</v>
      </c>
      <c r="G66" s="638">
        <v>865.252747</v>
      </c>
      <c r="H66" s="638">
        <v>0</v>
      </c>
      <c r="I66" s="638">
        <v>309.26797499999998</v>
      </c>
      <c r="J66" s="638">
        <v>116.266159</v>
      </c>
      <c r="K66" s="634"/>
      <c r="L66" s="634"/>
      <c r="M66" s="634"/>
    </row>
    <row r="67" ht="15.75">
      <c r="A67" s="639" t="s">
        <v>611</v>
      </c>
      <c r="B67" s="640" t="s">
        <v>1062</v>
      </c>
      <c r="C67" s="641">
        <v>800</v>
      </c>
      <c r="D67" s="638">
        <v>2886.5820309999999</v>
      </c>
      <c r="E67" s="638">
        <v>0</v>
      </c>
      <c r="F67" s="638">
        <v>0</v>
      </c>
      <c r="G67" s="638">
        <v>366.07440200000002</v>
      </c>
      <c r="H67" s="638">
        <v>0</v>
      </c>
      <c r="I67" s="638">
        <v>212.60787999999999</v>
      </c>
      <c r="J67" s="638">
        <v>0</v>
      </c>
      <c r="K67" s="634"/>
      <c r="L67" s="634"/>
      <c r="M67" s="634"/>
    </row>
    <row r="68" ht="15.75">
      <c r="A68" s="639" t="s">
        <v>613</v>
      </c>
      <c r="B68" s="640" t="s">
        <v>1063</v>
      </c>
      <c r="C68" s="641">
        <v>2001.9001459999999</v>
      </c>
      <c r="D68" s="638">
        <v>6094.7749020000001</v>
      </c>
      <c r="E68" s="638">
        <v>0</v>
      </c>
      <c r="F68" s="638">
        <v>0</v>
      </c>
      <c r="G68" s="638">
        <v>1808.4879149999999</v>
      </c>
      <c r="H68" s="638">
        <v>0</v>
      </c>
      <c r="I68" s="638">
        <v>807.06652799999995</v>
      </c>
      <c r="J68" s="638">
        <v>101.819153</v>
      </c>
      <c r="K68" s="634"/>
      <c r="L68" s="634"/>
      <c r="M68" s="634"/>
    </row>
    <row r="69" ht="15.75">
      <c r="A69" s="639" t="s">
        <v>615</v>
      </c>
      <c r="B69" s="640" t="s">
        <v>1064</v>
      </c>
      <c r="C69" s="641">
        <v>1480.400024</v>
      </c>
      <c r="D69" s="638">
        <v>6412.7939450000003</v>
      </c>
      <c r="E69" s="638">
        <v>0</v>
      </c>
      <c r="F69" s="638">
        <v>0</v>
      </c>
      <c r="G69" s="638">
        <v>1214.265991</v>
      </c>
      <c r="H69" s="638">
        <v>0</v>
      </c>
      <c r="I69" s="638">
        <v>547.19604500000003</v>
      </c>
      <c r="J69" s="638">
        <v>0</v>
      </c>
      <c r="K69" s="634"/>
      <c r="L69" s="634"/>
      <c r="M69" s="634"/>
    </row>
    <row r="70" ht="15.75">
      <c r="A70" s="639" t="s">
        <v>617</v>
      </c>
      <c r="B70" s="640" t="s">
        <v>1065</v>
      </c>
      <c r="C70" s="641">
        <v>1671.099976</v>
      </c>
      <c r="D70" s="638">
        <v>2577.7470699999999</v>
      </c>
      <c r="E70" s="638">
        <v>0</v>
      </c>
      <c r="F70" s="638">
        <v>0</v>
      </c>
      <c r="G70" s="638">
        <v>815.42291299999999</v>
      </c>
      <c r="H70" s="638">
        <v>38.920276999999999</v>
      </c>
      <c r="I70" s="638">
        <v>727.27783199999999</v>
      </c>
      <c r="J70" s="638">
        <v>0</v>
      </c>
      <c r="K70" s="634"/>
      <c r="L70" s="634"/>
      <c r="M70" s="634"/>
    </row>
    <row r="71" ht="15.75">
      <c r="A71" s="639" t="s">
        <v>619</v>
      </c>
      <c r="B71" s="640" t="s">
        <v>1066</v>
      </c>
      <c r="C71" s="641">
        <v>5615.7998049999997</v>
      </c>
      <c r="D71" s="638">
        <v>36685.648437999997</v>
      </c>
      <c r="E71" s="638">
        <v>0</v>
      </c>
      <c r="F71" s="638">
        <v>0</v>
      </c>
      <c r="G71" s="638">
        <v>6856.857422</v>
      </c>
      <c r="H71" s="638">
        <v>290.01583900000003</v>
      </c>
      <c r="I71" s="638">
        <v>4462.4375</v>
      </c>
      <c r="J71" s="638">
        <v>0</v>
      </c>
      <c r="K71" s="634"/>
      <c r="L71" s="634"/>
      <c r="M71" s="634"/>
    </row>
    <row r="72" ht="15.75">
      <c r="A72" s="642" t="s">
        <v>645</v>
      </c>
      <c r="B72" s="636" t="s">
        <v>646</v>
      </c>
      <c r="C72" s="641">
        <v>2367.48999</v>
      </c>
      <c r="D72" s="638">
        <v>2812.9873050000001</v>
      </c>
      <c r="E72" s="638">
        <v>3632.580078</v>
      </c>
      <c r="F72" s="638">
        <v>13322.180664</v>
      </c>
      <c r="G72" s="638">
        <v>2442.2319339999999</v>
      </c>
      <c r="H72" s="638">
        <v>4242.34375</v>
      </c>
      <c r="I72" s="638">
        <v>1021.620667</v>
      </c>
      <c r="J72" s="638">
        <v>99.278435000000002</v>
      </c>
      <c r="K72" s="634"/>
      <c r="L72" s="634"/>
      <c r="M72" s="634"/>
    </row>
    <row r="73" ht="15.75">
      <c r="A73" s="639" t="s">
        <v>647</v>
      </c>
      <c r="B73" s="640" t="s">
        <v>648</v>
      </c>
      <c r="C73" s="641">
        <v>588.59997599999997</v>
      </c>
      <c r="D73" s="638">
        <v>413.36227400000001</v>
      </c>
      <c r="E73" s="638">
        <v>509.94888300000002</v>
      </c>
      <c r="F73" s="638">
        <v>8308.2695309999999</v>
      </c>
      <c r="G73" s="638">
        <v>345.87872299999998</v>
      </c>
      <c r="H73" s="638">
        <v>731.11175500000002</v>
      </c>
      <c r="I73" s="638">
        <v>0</v>
      </c>
      <c r="J73" s="638">
        <v>12.616251</v>
      </c>
      <c r="K73" s="634"/>
      <c r="L73" s="634"/>
      <c r="M73" s="634"/>
    </row>
    <row r="74" ht="15.75">
      <c r="A74" s="639" t="s">
        <v>649</v>
      </c>
      <c r="B74" s="640" t="s">
        <v>650</v>
      </c>
      <c r="C74" s="641">
        <v>84.480002999999996</v>
      </c>
      <c r="D74" s="638">
        <v>62.355282000000003</v>
      </c>
      <c r="E74" s="638">
        <v>41.495956</v>
      </c>
      <c r="F74" s="638">
        <v>347.40798999999998</v>
      </c>
      <c r="G74" s="638">
        <v>153.95815999999999</v>
      </c>
      <c r="H74" s="638">
        <v>238.861557</v>
      </c>
      <c r="I74" s="638">
        <v>0</v>
      </c>
      <c r="J74" s="638">
        <v>4.8251109999999997</v>
      </c>
      <c r="K74" s="634"/>
      <c r="L74" s="634"/>
      <c r="M74" s="634"/>
    </row>
    <row r="75" ht="15.75">
      <c r="A75" s="639" t="s">
        <v>651</v>
      </c>
      <c r="B75" s="640" t="s">
        <v>652</v>
      </c>
      <c r="C75" s="641">
        <v>118.629997</v>
      </c>
      <c r="D75" s="638">
        <v>153.78568999999999</v>
      </c>
      <c r="E75" s="638">
        <v>401.02282700000001</v>
      </c>
      <c r="F75" s="638">
        <v>523.40423599999997</v>
      </c>
      <c r="G75" s="638">
        <v>159.28080700000001</v>
      </c>
      <c r="H75" s="638">
        <v>354.92010499999998</v>
      </c>
      <c r="I75" s="638">
        <v>31.087039999999998</v>
      </c>
      <c r="J75" s="638">
        <v>5.7098649999999997</v>
      </c>
      <c r="K75" s="634"/>
      <c r="L75" s="634"/>
      <c r="M75" s="634"/>
    </row>
    <row r="76" ht="15.75">
      <c r="A76" s="639" t="s">
        <v>653</v>
      </c>
      <c r="B76" s="640" t="s">
        <v>654</v>
      </c>
      <c r="C76" s="637">
        <v>84.190002000000007</v>
      </c>
      <c r="D76" s="638">
        <v>131.563019</v>
      </c>
      <c r="E76" s="638">
        <v>298.16061400000001</v>
      </c>
      <c r="F76" s="638">
        <v>282.74408</v>
      </c>
      <c r="G76" s="638">
        <v>129.088852</v>
      </c>
      <c r="H76" s="638">
        <v>313.305634</v>
      </c>
      <c r="I76" s="638">
        <v>0</v>
      </c>
      <c r="J76" s="638">
        <v>5.4030914306640625</v>
      </c>
      <c r="K76" s="634"/>
      <c r="L76" s="634"/>
      <c r="M76" s="634"/>
    </row>
    <row r="77" ht="15.75">
      <c r="A77" s="639" t="s">
        <v>655</v>
      </c>
      <c r="B77" s="640" t="s">
        <v>656</v>
      </c>
      <c r="C77" s="641">
        <v>184.82998699999999</v>
      </c>
      <c r="D77" s="638">
        <v>275.301849</v>
      </c>
      <c r="E77" s="638">
        <v>628.977844</v>
      </c>
      <c r="F77" s="638">
        <v>529.07843000000003</v>
      </c>
      <c r="G77" s="638">
        <v>430.42813100000001</v>
      </c>
      <c r="H77" s="638">
        <v>593.8984375</v>
      </c>
      <c r="I77" s="638">
        <v>464.03002900000001</v>
      </c>
      <c r="J77" s="638">
        <v>7.3413830000000004</v>
      </c>
      <c r="K77" s="634"/>
      <c r="L77" s="634"/>
      <c r="M77" s="634"/>
    </row>
    <row r="78" ht="15.75">
      <c r="A78" s="639" t="s">
        <v>657</v>
      </c>
      <c r="B78" s="640" t="s">
        <v>660</v>
      </c>
      <c r="C78" s="641">
        <v>40.040000999999997</v>
      </c>
      <c r="D78" s="638">
        <v>26</v>
      </c>
      <c r="E78" s="638">
        <v>106</v>
      </c>
      <c r="F78" s="638">
        <v>191</v>
      </c>
      <c r="G78" s="638">
        <v>57</v>
      </c>
      <c r="H78" s="638">
        <v>89</v>
      </c>
      <c r="I78" s="638">
        <v>0</v>
      </c>
      <c r="J78" s="638">
        <v>0</v>
      </c>
      <c r="K78" s="634"/>
      <c r="L78" s="634"/>
      <c r="M78" s="634"/>
    </row>
    <row r="79" ht="15.75">
      <c r="A79" s="639" t="s">
        <v>659</v>
      </c>
      <c r="B79" s="640" t="s">
        <v>662</v>
      </c>
      <c r="C79" s="637">
        <v>41.099997999999999</v>
      </c>
      <c r="D79" s="638">
        <v>43.547145999999998</v>
      </c>
      <c r="E79" s="638">
        <v>65.934066999999999</v>
      </c>
      <c r="F79" s="638">
        <v>105.801186</v>
      </c>
      <c r="G79" s="638">
        <v>60.017890999999999</v>
      </c>
      <c r="H79" s="638">
        <v>88.467934</v>
      </c>
      <c r="I79" s="638">
        <v>0</v>
      </c>
      <c r="J79" s="638">
        <v>3.5778180000000002</v>
      </c>
      <c r="K79" s="634"/>
      <c r="L79" s="634"/>
      <c r="M79" s="634"/>
    </row>
    <row r="80" ht="15.75">
      <c r="A80" s="639" t="s">
        <v>661</v>
      </c>
      <c r="B80" s="640" t="s">
        <v>664</v>
      </c>
      <c r="C80" s="641">
        <v>26.68</v>
      </c>
      <c r="D80" s="638">
        <v>75.550888</v>
      </c>
      <c r="E80" s="638">
        <v>50.986362</v>
      </c>
      <c r="F80" s="638">
        <v>0</v>
      </c>
      <c r="G80" s="638">
        <v>34.564532999999997</v>
      </c>
      <c r="H80" s="638">
        <v>32.644278999999997</v>
      </c>
      <c r="I80" s="638">
        <v>30.666315000000001</v>
      </c>
      <c r="J80" s="638">
        <v>0.52465899999999999</v>
      </c>
      <c r="K80" s="634"/>
      <c r="L80" s="634"/>
      <c r="M80" s="634"/>
    </row>
    <row r="81" ht="15.75">
      <c r="A81" s="639" t="s">
        <v>663</v>
      </c>
      <c r="B81" s="640" t="s">
        <v>666</v>
      </c>
      <c r="C81" s="641">
        <v>1113.7301030000001</v>
      </c>
      <c r="D81" s="638">
        <v>1596.5344239999999</v>
      </c>
      <c r="E81" s="638">
        <v>1522.9289550000001</v>
      </c>
      <c r="F81" s="638">
        <v>2707.086914</v>
      </c>
      <c r="G81" s="638">
        <v>986.28515625</v>
      </c>
      <c r="H81" s="638">
        <v>1709.5607910000001</v>
      </c>
      <c r="I81" s="638">
        <v>495.837311</v>
      </c>
      <c r="J81" s="638">
        <v>55.435229999999997</v>
      </c>
      <c r="K81" s="634"/>
      <c r="L81" s="634"/>
      <c r="M81" s="634"/>
    </row>
    <row r="82" ht="15.75">
      <c r="A82" s="642" t="s">
        <v>667</v>
      </c>
      <c r="B82" s="636" t="s">
        <v>668</v>
      </c>
      <c r="C82" s="637">
        <v>4290.2871089999999</v>
      </c>
      <c r="D82" s="638">
        <v>16943.580077999999</v>
      </c>
      <c r="E82" s="638">
        <v>821.33960000000002</v>
      </c>
      <c r="F82" s="638">
        <v>203.33239699999999</v>
      </c>
      <c r="G82" s="638">
        <v>4101.5073240000002</v>
      </c>
      <c r="H82" s="638">
        <v>2413.4140625</v>
      </c>
      <c r="I82" s="638">
        <v>1834.924072</v>
      </c>
      <c r="J82" s="638">
        <v>0</v>
      </c>
      <c r="K82" s="634"/>
      <c r="L82" s="634"/>
      <c r="M82" s="634"/>
    </row>
    <row r="83" ht="15.75">
      <c r="A83" s="639" t="s">
        <v>669</v>
      </c>
      <c r="B83" s="640" t="s">
        <v>1067</v>
      </c>
      <c r="C83" s="641">
        <v>2775.7138669999999</v>
      </c>
      <c r="D83" s="638">
        <v>7571.5493159999996</v>
      </c>
      <c r="E83" s="638">
        <v>0</v>
      </c>
      <c r="F83" s="638">
        <v>0</v>
      </c>
      <c r="G83" s="638">
        <v>2467</v>
      </c>
      <c r="H83" s="638">
        <v>1680.493164</v>
      </c>
      <c r="I83" s="638">
        <v>1166.391846</v>
      </c>
      <c r="J83" s="638">
        <v>0</v>
      </c>
      <c r="K83" s="634"/>
      <c r="L83" s="634"/>
      <c r="M83" s="634"/>
    </row>
    <row r="84" ht="15.75">
      <c r="A84" s="639" t="s">
        <v>671</v>
      </c>
      <c r="B84" s="640" t="s">
        <v>682</v>
      </c>
      <c r="C84" s="641">
        <v>1489.6130370000001</v>
      </c>
      <c r="D84" s="638">
        <v>9316.3193360000005</v>
      </c>
      <c r="E84" s="638">
        <v>821.33960000000002</v>
      </c>
      <c r="F84" s="638">
        <v>203.33239699999999</v>
      </c>
      <c r="G84" s="638">
        <v>1634.977173</v>
      </c>
      <c r="H84" s="638">
        <v>732.92083700000001</v>
      </c>
      <c r="I84" s="638">
        <v>668.53222700000003</v>
      </c>
      <c r="J84" s="638">
        <v>0</v>
      </c>
      <c r="K84" s="634"/>
      <c r="L84" s="634"/>
      <c r="M84" s="634"/>
    </row>
    <row r="85" ht="15.75">
      <c r="A85" s="642" t="s">
        <v>683</v>
      </c>
      <c r="B85" s="636" t="s">
        <v>684</v>
      </c>
      <c r="C85" s="637">
        <v>823.78997800000002</v>
      </c>
      <c r="D85" s="638">
        <v>167.744766</v>
      </c>
      <c r="E85" s="638">
        <v>49.958984375</v>
      </c>
      <c r="F85" s="638">
        <v>1699.818237</v>
      </c>
      <c r="G85" s="638">
        <v>732.97051999999996</v>
      </c>
      <c r="H85" s="638">
        <v>410.58831800000002</v>
      </c>
      <c r="I85" s="638">
        <v>0</v>
      </c>
      <c r="J85" s="638">
        <v>41.251399999999997</v>
      </c>
      <c r="K85" s="634"/>
      <c r="L85" s="634"/>
      <c r="M85" s="634"/>
    </row>
    <row r="86" ht="15.75">
      <c r="A86" s="639" t="s">
        <v>685</v>
      </c>
      <c r="B86" s="640" t="s">
        <v>686</v>
      </c>
      <c r="C86" s="641">
        <v>399.39999399999999</v>
      </c>
      <c r="D86" s="638">
        <v>104.65340399999999</v>
      </c>
      <c r="E86" s="638">
        <v>45.000965000000001</v>
      </c>
      <c r="F86" s="638">
        <v>1145.9548339999999</v>
      </c>
      <c r="G86" s="638">
        <v>420.27062999999998</v>
      </c>
      <c r="H86" s="638">
        <v>234.07476800000001</v>
      </c>
      <c r="I86" s="638">
        <v>0</v>
      </c>
      <c r="J86" s="638">
        <v>24.419127</v>
      </c>
      <c r="K86" s="634"/>
      <c r="L86" s="634"/>
      <c r="M86" s="634"/>
    </row>
    <row r="87" ht="15.75">
      <c r="A87" s="639" t="s">
        <v>687</v>
      </c>
      <c r="B87" s="640" t="s">
        <v>688</v>
      </c>
      <c r="C87" s="637">
        <v>373.709991</v>
      </c>
      <c r="D87" s="638">
        <v>60.879874999999998</v>
      </c>
      <c r="E87" s="638">
        <v>4.9580200000000003</v>
      </c>
      <c r="F87" s="638">
        <v>505.026276</v>
      </c>
      <c r="G87" s="638">
        <v>260.23840300000001</v>
      </c>
      <c r="H87" s="638">
        <v>151.21961999999999</v>
      </c>
      <c r="I87" s="638">
        <v>0</v>
      </c>
      <c r="J87" s="638">
        <v>14.989364</v>
      </c>
      <c r="K87" s="634"/>
      <c r="L87" s="634"/>
      <c r="M87" s="634"/>
    </row>
    <row r="88" ht="15.75">
      <c r="A88" s="642" t="s">
        <v>689</v>
      </c>
      <c r="B88" s="636" t="s">
        <v>690</v>
      </c>
      <c r="C88" s="641">
        <v>4444.2202150000003</v>
      </c>
      <c r="D88" s="638">
        <v>17938.634765999999</v>
      </c>
      <c r="E88" s="638">
        <v>3108.9316410000001</v>
      </c>
      <c r="F88" s="638">
        <v>0</v>
      </c>
      <c r="G88" s="638">
        <v>1112.8514399999999</v>
      </c>
      <c r="H88" s="638">
        <v>885.90155000000004</v>
      </c>
      <c r="I88" s="638">
        <v>1703.26001</v>
      </c>
      <c r="J88" s="638">
        <v>29.176323</v>
      </c>
      <c r="K88" s="634"/>
      <c r="L88" s="634"/>
      <c r="M88" s="634"/>
    </row>
    <row r="89" ht="31.5">
      <c r="A89" s="639" t="s">
        <v>691</v>
      </c>
      <c r="B89" s="640" t="s">
        <v>1068</v>
      </c>
      <c r="C89" s="641">
        <v>401.10000600000001</v>
      </c>
      <c r="D89" s="638">
        <v>710.50286900000003</v>
      </c>
      <c r="E89" s="638">
        <v>0</v>
      </c>
      <c r="F89" s="638">
        <v>0</v>
      </c>
      <c r="G89" s="638">
        <v>46.602879000000001</v>
      </c>
      <c r="H89" s="638">
        <v>0</v>
      </c>
      <c r="I89" s="638">
        <v>147.066452</v>
      </c>
      <c r="J89" s="638">
        <v>0</v>
      </c>
      <c r="K89" s="634"/>
      <c r="L89" s="634"/>
      <c r="M89" s="634"/>
    </row>
    <row r="90" ht="15.75">
      <c r="A90" s="639" t="s">
        <v>693</v>
      </c>
      <c r="B90" s="640" t="s">
        <v>698</v>
      </c>
      <c r="C90" s="641">
        <v>600.65997300000004</v>
      </c>
      <c r="D90" s="638">
        <v>3391.553711</v>
      </c>
      <c r="E90" s="638">
        <v>474.30972300000002</v>
      </c>
      <c r="F90" s="638">
        <v>0</v>
      </c>
      <c r="G90" s="638">
        <v>247.560959</v>
      </c>
      <c r="H90" s="638">
        <v>120.606613</v>
      </c>
      <c r="I90" s="638">
        <v>269.51779199999999</v>
      </c>
      <c r="J90" s="638">
        <v>0</v>
      </c>
      <c r="K90" s="634"/>
      <c r="L90" s="634"/>
      <c r="M90" s="634"/>
    </row>
    <row r="91" ht="31.5">
      <c r="A91" s="639" t="s">
        <v>695</v>
      </c>
      <c r="B91" s="640" t="s">
        <v>1069</v>
      </c>
      <c r="C91" s="641">
        <v>3442.4602049999999</v>
      </c>
      <c r="D91" s="638">
        <v>13836.579102</v>
      </c>
      <c r="E91" s="638">
        <v>2634.6218260000001</v>
      </c>
      <c r="F91" s="638">
        <v>0</v>
      </c>
      <c r="G91" s="638">
        <v>818.68762200000003</v>
      </c>
      <c r="H91" s="638">
        <v>765.294921875</v>
      </c>
      <c r="I91" s="638">
        <v>1286.67578125</v>
      </c>
      <c r="J91" s="638">
        <v>29.176323</v>
      </c>
      <c r="K91" s="634"/>
      <c r="L91" s="634"/>
      <c r="M91" s="634"/>
    </row>
    <row r="92" ht="15.75">
      <c r="A92" s="642" t="s">
        <v>703</v>
      </c>
      <c r="B92" s="636" t="s">
        <v>704</v>
      </c>
      <c r="C92" s="641">
        <v>1786.400024</v>
      </c>
      <c r="D92" s="638">
        <v>2838.1320799999999</v>
      </c>
      <c r="E92" s="638">
        <v>533.87145999999996</v>
      </c>
      <c r="F92" s="638">
        <v>694.14581299999998</v>
      </c>
      <c r="G92" s="638">
        <v>1056.7971190000001</v>
      </c>
      <c r="H92" s="638">
        <v>1277.4968260000001</v>
      </c>
      <c r="I92" s="638">
        <v>446.51541099999997</v>
      </c>
      <c r="J92" s="638">
        <v>11.673398000000001</v>
      </c>
      <c r="K92" s="634"/>
      <c r="L92" s="634"/>
      <c r="M92" s="634"/>
    </row>
    <row r="93" ht="31.5">
      <c r="A93" s="639" t="s">
        <v>705</v>
      </c>
      <c r="B93" s="640" t="s">
        <v>706</v>
      </c>
      <c r="C93" s="641">
        <v>1739.599976</v>
      </c>
      <c r="D93" s="638">
        <v>2763.0385740000002</v>
      </c>
      <c r="E93" s="638">
        <v>533.87145999999996</v>
      </c>
      <c r="F93" s="638">
        <v>694.14581299999998</v>
      </c>
      <c r="G93" s="638">
        <v>1015.541015625</v>
      </c>
      <c r="H93" s="638">
        <v>1256.516846</v>
      </c>
      <c r="I93" s="638">
        <v>444.42257699999999</v>
      </c>
      <c r="J93" s="638">
        <v>11.286924000000001</v>
      </c>
      <c r="K93" s="634"/>
      <c r="L93" s="634"/>
      <c r="M93" s="634"/>
    </row>
    <row r="94" ht="31.5">
      <c r="A94" s="639" t="s">
        <v>707</v>
      </c>
      <c r="B94" s="640" t="s">
        <v>1070</v>
      </c>
      <c r="C94" s="641">
        <v>6.7999999999999998</v>
      </c>
      <c r="D94" s="638">
        <v>20.368932999999998</v>
      </c>
      <c r="E94" s="638">
        <v>0</v>
      </c>
      <c r="F94" s="638">
        <v>0</v>
      </c>
      <c r="G94" s="638">
        <v>0</v>
      </c>
      <c r="H94" s="638">
        <v>0.94129200000000002</v>
      </c>
      <c r="I94" s="638">
        <v>2.0928309999999999</v>
      </c>
      <c r="J94" s="638">
        <v>0</v>
      </c>
      <c r="K94" s="634"/>
      <c r="L94" s="634"/>
      <c r="M94" s="634"/>
    </row>
    <row r="95" ht="15.75">
      <c r="A95" s="642" t="s">
        <v>711</v>
      </c>
      <c r="B95" s="636" t="s">
        <v>712</v>
      </c>
      <c r="C95" s="637">
        <v>3942.8920899999998</v>
      </c>
      <c r="D95" s="638">
        <v>14344.572265999999</v>
      </c>
      <c r="E95" s="638">
        <v>20293.316406000002</v>
      </c>
      <c r="F95" s="638">
        <v>2751.7583009999998</v>
      </c>
      <c r="G95" s="638">
        <v>2127.0593260000001</v>
      </c>
      <c r="H95" s="638">
        <v>4972.6621089999999</v>
      </c>
      <c r="I95" s="638">
        <v>189.42555200000001</v>
      </c>
      <c r="J95" s="638">
        <v>296.73034699999999</v>
      </c>
      <c r="K95" s="634"/>
      <c r="L95" s="634"/>
      <c r="M95" s="634"/>
    </row>
    <row r="96" ht="31.5">
      <c r="A96" s="639" t="s">
        <v>713</v>
      </c>
      <c r="B96" s="640" t="s">
        <v>714</v>
      </c>
      <c r="C96" s="641">
        <v>1015</v>
      </c>
      <c r="D96" s="638">
        <v>1123.261841</v>
      </c>
      <c r="E96" s="638">
        <v>1983.7607419999999</v>
      </c>
      <c r="F96" s="638">
        <v>1795.2132570000001</v>
      </c>
      <c r="G96" s="638">
        <v>825.89831500000003</v>
      </c>
      <c r="H96" s="638">
        <v>846.29089399999998</v>
      </c>
      <c r="I96" s="638">
        <v>0</v>
      </c>
      <c r="J96" s="638">
        <v>133.72164900000001</v>
      </c>
      <c r="K96" s="634"/>
      <c r="L96" s="634"/>
      <c r="M96" s="634"/>
    </row>
    <row r="97" ht="15.75">
      <c r="A97" s="639" t="s">
        <v>715</v>
      </c>
      <c r="B97" s="640" t="s">
        <v>716</v>
      </c>
      <c r="C97" s="637">
        <v>163.09700000000001</v>
      </c>
      <c r="D97" s="638">
        <v>1402.774658</v>
      </c>
      <c r="E97" s="638">
        <v>2788.374268</v>
      </c>
      <c r="F97" s="638">
        <v>433.766571</v>
      </c>
      <c r="G97" s="638">
        <v>224.50706500000001</v>
      </c>
      <c r="H97" s="638">
        <v>245.888671875</v>
      </c>
      <c r="I97" s="638">
        <v>0</v>
      </c>
      <c r="J97" s="638">
        <v>9.6392559999999996</v>
      </c>
      <c r="K97" s="634"/>
      <c r="L97" s="634"/>
      <c r="M97" s="634"/>
    </row>
    <row r="98" ht="15.75">
      <c r="A98" s="639" t="s">
        <v>717</v>
      </c>
      <c r="B98" s="640" t="s">
        <v>718</v>
      </c>
      <c r="C98" s="641">
        <v>385.20001200000002</v>
      </c>
      <c r="D98" s="638">
        <v>1468.776611</v>
      </c>
      <c r="E98" s="638">
        <v>1423.1898189999999</v>
      </c>
      <c r="F98" s="638">
        <v>12.489598000000001</v>
      </c>
      <c r="G98" s="638">
        <v>342.83944700000001</v>
      </c>
      <c r="H98" s="638">
        <v>539.65472399999999</v>
      </c>
      <c r="I98" s="638">
        <v>189.42555200000001</v>
      </c>
      <c r="J98" s="638">
        <v>6.2447990000000004</v>
      </c>
      <c r="K98" s="634"/>
      <c r="L98" s="634"/>
      <c r="M98" s="634"/>
    </row>
    <row r="99" ht="15.75">
      <c r="A99" s="639" t="s">
        <v>719</v>
      </c>
      <c r="B99" s="640" t="s">
        <v>720</v>
      </c>
      <c r="C99" s="641">
        <v>42.955002</v>
      </c>
      <c r="D99" s="638">
        <v>262.98980699999998</v>
      </c>
      <c r="E99" s="638">
        <v>647.10101299999997</v>
      </c>
      <c r="F99" s="638">
        <v>127.11174800000001</v>
      </c>
      <c r="G99" s="638">
        <v>98.779456999999994</v>
      </c>
      <c r="H99" s="638">
        <v>175.27784700000001</v>
      </c>
      <c r="I99" s="638">
        <v>0</v>
      </c>
      <c r="J99" s="638">
        <v>9.009836</v>
      </c>
      <c r="K99" s="634"/>
      <c r="L99" s="634"/>
      <c r="M99" s="634"/>
    </row>
    <row r="100" ht="31.5">
      <c r="A100" s="639" t="s">
        <v>721</v>
      </c>
      <c r="B100" s="640" t="s">
        <v>724</v>
      </c>
      <c r="C100" s="641">
        <v>49.080002</v>
      </c>
      <c r="D100" s="638">
        <v>218.92924500000001</v>
      </c>
      <c r="E100" s="638">
        <v>212.96916200000001</v>
      </c>
      <c r="F100" s="638">
        <v>72.192939999999993</v>
      </c>
      <c r="G100" s="638">
        <v>20.482647</v>
      </c>
      <c r="H100" s="638">
        <v>37.551516999999997</v>
      </c>
      <c r="I100" s="638">
        <v>0</v>
      </c>
      <c r="J100" s="638">
        <v>1.1192703247070313</v>
      </c>
      <c r="K100" s="634"/>
      <c r="L100" s="634"/>
      <c r="M100" s="634"/>
    </row>
    <row r="101" ht="31.5">
      <c r="A101" s="639" t="s">
        <v>723</v>
      </c>
      <c r="B101" s="640" t="s">
        <v>726</v>
      </c>
      <c r="C101" s="641">
        <v>151.08000200000001</v>
      </c>
      <c r="D101" s="638">
        <v>559.25732400000004</v>
      </c>
      <c r="E101" s="638">
        <v>950.42901600000005</v>
      </c>
      <c r="F101" s="638">
        <v>310.98406999999997</v>
      </c>
      <c r="G101" s="638">
        <v>73.162643000000003</v>
      </c>
      <c r="H101" s="638">
        <v>117.582825</v>
      </c>
      <c r="I101" s="638">
        <v>0</v>
      </c>
      <c r="J101" s="638">
        <v>6.8536429999999999</v>
      </c>
      <c r="K101" s="634"/>
      <c r="L101" s="634"/>
      <c r="M101" s="634"/>
    </row>
    <row r="102" ht="31.5">
      <c r="A102" s="639" t="s">
        <v>725</v>
      </c>
      <c r="B102" s="640" t="s">
        <v>1071</v>
      </c>
      <c r="C102" s="641">
        <v>46.479999999999997</v>
      </c>
      <c r="D102" s="638">
        <v>154.28079199999999</v>
      </c>
      <c r="E102" s="638">
        <v>177.454666</v>
      </c>
      <c r="F102" s="638">
        <v>0</v>
      </c>
      <c r="G102" s="638">
        <v>20.171313999999999</v>
      </c>
      <c r="H102" s="638">
        <v>29.046693999999999</v>
      </c>
      <c r="I102" s="638">
        <v>0</v>
      </c>
      <c r="J102" s="638">
        <v>0.264542</v>
      </c>
      <c r="K102" s="634"/>
      <c r="L102" s="634"/>
      <c r="M102" s="634"/>
    </row>
    <row r="103" ht="31.5">
      <c r="A103" s="639" t="s">
        <v>727</v>
      </c>
      <c r="B103" s="640" t="s">
        <v>730</v>
      </c>
      <c r="C103" s="641">
        <v>2090</v>
      </c>
      <c r="D103" s="638">
        <v>9154.3017579999996</v>
      </c>
      <c r="E103" s="638">
        <v>12110.038086</v>
      </c>
      <c r="F103" s="638">
        <v>0</v>
      </c>
      <c r="G103" s="638">
        <v>521.21832300000005</v>
      </c>
      <c r="H103" s="638">
        <v>2981.3688959999999</v>
      </c>
      <c r="I103" s="638">
        <v>0</v>
      </c>
      <c r="J103" s="638">
        <v>129.87735000000001</v>
      </c>
      <c r="K103" s="634"/>
      <c r="L103" s="634"/>
      <c r="M103" s="634"/>
    </row>
    <row r="104" ht="15.75">
      <c r="A104" s="642" t="s">
        <v>731</v>
      </c>
      <c r="B104" s="636" t="s">
        <v>732</v>
      </c>
      <c r="C104" s="641">
        <v>211.220001</v>
      </c>
      <c r="D104" s="638">
        <v>21.526862999999999</v>
      </c>
      <c r="E104" s="638">
        <v>0</v>
      </c>
      <c r="F104" s="638">
        <v>336.23464999999999</v>
      </c>
      <c r="G104" s="638">
        <v>13.678528999999999</v>
      </c>
      <c r="H104" s="638">
        <v>0</v>
      </c>
      <c r="I104" s="638">
        <v>0</v>
      </c>
      <c r="J104" s="638">
        <v>2.2423820000000001</v>
      </c>
      <c r="K104" s="634"/>
      <c r="L104" s="634"/>
      <c r="M104" s="634"/>
    </row>
    <row r="105" ht="15.75">
      <c r="A105" s="639" t="s">
        <v>733</v>
      </c>
      <c r="B105" s="640" t="s">
        <v>734</v>
      </c>
      <c r="C105" s="641">
        <v>211.220001</v>
      </c>
      <c r="D105" s="638">
        <v>21.526862999999999</v>
      </c>
      <c r="E105" s="638">
        <v>0</v>
      </c>
      <c r="F105" s="638">
        <v>336.23464999999999</v>
      </c>
      <c r="G105" s="638">
        <v>13.678528999999999</v>
      </c>
      <c r="H105" s="638">
        <v>0</v>
      </c>
      <c r="I105" s="638">
        <v>0</v>
      </c>
      <c r="J105" s="638">
        <v>2.2423820000000001</v>
      </c>
      <c r="K105" s="634"/>
      <c r="L105" s="634"/>
      <c r="M105" s="634"/>
    </row>
    <row r="106" ht="15.75">
      <c r="A106" s="642" t="s">
        <v>735</v>
      </c>
      <c r="B106" s="636" t="s">
        <v>736</v>
      </c>
      <c r="C106" s="637">
        <v>412.39315800000003</v>
      </c>
      <c r="D106" s="638">
        <v>629.57116699999995</v>
      </c>
      <c r="E106" s="638">
        <v>1468.2470699999999</v>
      </c>
      <c r="F106" s="638">
        <v>2653.7570799999999</v>
      </c>
      <c r="G106" s="638">
        <v>488.97125199999999</v>
      </c>
      <c r="H106" s="638">
        <v>1902.934814</v>
      </c>
      <c r="I106" s="638">
        <v>0</v>
      </c>
      <c r="J106" s="638">
        <v>69.073859999999996</v>
      </c>
      <c r="K106" s="634"/>
      <c r="L106" s="634"/>
      <c r="M106" s="634"/>
    </row>
    <row r="107" ht="31.5">
      <c r="A107" s="639" t="s">
        <v>737</v>
      </c>
      <c r="B107" s="640" t="s">
        <v>742</v>
      </c>
      <c r="C107" s="641">
        <v>38.150002000000001</v>
      </c>
      <c r="D107" s="638">
        <v>43.242130000000003</v>
      </c>
      <c r="E107" s="638">
        <v>119.441833</v>
      </c>
      <c r="F107" s="638">
        <v>335.11077899999998</v>
      </c>
      <c r="G107" s="638">
        <v>64.307631999999998</v>
      </c>
      <c r="H107" s="638">
        <v>227</v>
      </c>
      <c r="I107" s="638">
        <v>0</v>
      </c>
      <c r="J107" s="638">
        <v>11.903964999999999</v>
      </c>
      <c r="K107" s="634"/>
      <c r="L107" s="634"/>
      <c r="M107" s="634"/>
    </row>
    <row r="108" ht="31.5">
      <c r="A108" s="639" t="s">
        <v>739</v>
      </c>
      <c r="B108" s="640" t="s">
        <v>744</v>
      </c>
      <c r="C108" s="641">
        <v>34.740001999999997</v>
      </c>
      <c r="D108" s="638">
        <v>51.118873999999998</v>
      </c>
      <c r="E108" s="638">
        <v>79.491455078125</v>
      </c>
      <c r="F108" s="638">
        <v>227.25230400000001</v>
      </c>
      <c r="G108" s="638">
        <v>26.966011000000002</v>
      </c>
      <c r="H108" s="638">
        <v>66.802161999999996</v>
      </c>
      <c r="I108" s="638">
        <v>0</v>
      </c>
      <c r="J108" s="638">
        <v>0</v>
      </c>
      <c r="K108" s="634"/>
      <c r="L108" s="634"/>
      <c r="M108" s="634"/>
    </row>
    <row r="109" ht="31.5">
      <c r="A109" s="639" t="s">
        <v>741</v>
      </c>
      <c r="B109" s="640" t="s">
        <v>1072</v>
      </c>
      <c r="C109" s="641">
        <v>22.299999</v>
      </c>
      <c r="D109" s="638">
        <v>47.684223000000003</v>
      </c>
      <c r="E109" s="638">
        <v>71.728210000000004</v>
      </c>
      <c r="F109" s="638">
        <v>134.32205200000001</v>
      </c>
      <c r="G109" s="638">
        <v>11.342003999999999</v>
      </c>
      <c r="H109" s="638">
        <v>46.664245999999999</v>
      </c>
      <c r="I109" s="638">
        <v>0</v>
      </c>
      <c r="J109" s="638">
        <v>3.8249379999999999</v>
      </c>
      <c r="K109" s="634"/>
      <c r="L109" s="634"/>
      <c r="M109" s="634"/>
    </row>
    <row r="110" ht="31.5">
      <c r="A110" s="639" t="s">
        <v>743</v>
      </c>
      <c r="B110" s="640" t="s">
        <v>1073</v>
      </c>
      <c r="C110" s="641">
        <v>8.4000000000000004</v>
      </c>
      <c r="D110" s="638">
        <v>31.116447000000001</v>
      </c>
      <c r="E110" s="638">
        <v>56.369746999999997</v>
      </c>
      <c r="F110" s="638">
        <v>55.030014000000001</v>
      </c>
      <c r="G110" s="638">
        <v>4.2472989999999999</v>
      </c>
      <c r="H110" s="638">
        <v>58.144058000000001</v>
      </c>
      <c r="I110" s="638">
        <v>0</v>
      </c>
      <c r="J110" s="638">
        <v>5.1860749999999998</v>
      </c>
      <c r="K110" s="634"/>
      <c r="L110" s="634"/>
      <c r="M110" s="634"/>
    </row>
    <row r="111" ht="31.5">
      <c r="A111" s="639" t="s">
        <v>745</v>
      </c>
      <c r="B111" s="640" t="s">
        <v>1074</v>
      </c>
      <c r="C111" s="641">
        <v>62.600002000000003</v>
      </c>
      <c r="D111" s="638">
        <v>92.440383999999995</v>
      </c>
      <c r="E111" s="638">
        <v>700.97918700000002</v>
      </c>
      <c r="F111" s="638">
        <v>208.31637599999999</v>
      </c>
      <c r="G111" s="638">
        <v>28.955432999999999</v>
      </c>
      <c r="H111" s="638">
        <v>287.899719</v>
      </c>
      <c r="I111" s="638">
        <v>0</v>
      </c>
      <c r="J111" s="638">
        <v>25.768301000000001</v>
      </c>
      <c r="K111" s="634"/>
      <c r="L111" s="634"/>
      <c r="M111" s="634"/>
    </row>
    <row r="112" ht="15.75">
      <c r="A112" s="639" t="s">
        <v>747</v>
      </c>
      <c r="B112" s="640" t="s">
        <v>746</v>
      </c>
      <c r="C112" s="641">
        <v>49.590000000000003</v>
      </c>
      <c r="D112" s="638">
        <v>77.059364000000002</v>
      </c>
      <c r="E112" s="638">
        <v>70.716064453125</v>
      </c>
      <c r="F112" s="638">
        <v>270.96078499999999</v>
      </c>
      <c r="G112" s="638">
        <v>101.910492</v>
      </c>
      <c r="H112" s="638">
        <v>366.24084499999998</v>
      </c>
      <c r="I112" s="638">
        <v>0</v>
      </c>
      <c r="J112" s="638">
        <v>0</v>
      </c>
      <c r="K112" s="634"/>
      <c r="L112" s="634"/>
      <c r="M112" s="634"/>
    </row>
    <row r="113" ht="15.75">
      <c r="A113" s="639" t="s">
        <v>749</v>
      </c>
      <c r="B113" s="640" t="s">
        <v>748</v>
      </c>
      <c r="C113" s="641">
        <v>16.614000000000001</v>
      </c>
      <c r="D113" s="638">
        <v>40.248801999999998</v>
      </c>
      <c r="E113" s="638">
        <v>47.667541999999997</v>
      </c>
      <c r="F113" s="638">
        <v>87.546836999999996</v>
      </c>
      <c r="G113" s="638">
        <v>5.4906269999999999</v>
      </c>
      <c r="H113" s="638">
        <v>97.964332999999996</v>
      </c>
      <c r="I113" s="638">
        <v>0</v>
      </c>
      <c r="J113" s="638">
        <v>1.042224</v>
      </c>
      <c r="K113" s="634"/>
      <c r="L113" s="634"/>
      <c r="M113" s="634"/>
    </row>
    <row r="114" ht="15.75">
      <c r="A114" s="639" t="s">
        <v>751</v>
      </c>
      <c r="B114" s="640" t="s">
        <v>750</v>
      </c>
      <c r="C114" s="641">
        <v>25.611000000000001</v>
      </c>
      <c r="D114" s="638">
        <v>45.270713999999998</v>
      </c>
      <c r="E114" s="638">
        <v>63.504753000000001</v>
      </c>
      <c r="F114" s="638">
        <v>152.21839900000001</v>
      </c>
      <c r="G114" s="638">
        <v>49.057896</v>
      </c>
      <c r="H114" s="638">
        <v>185.97403</v>
      </c>
      <c r="I114" s="638">
        <v>0</v>
      </c>
      <c r="J114" s="638">
        <v>0.43867</v>
      </c>
      <c r="K114" s="634"/>
      <c r="L114" s="634"/>
      <c r="M114" s="634"/>
    </row>
    <row r="115" ht="15.75">
      <c r="A115" s="639" t="s">
        <v>753</v>
      </c>
      <c r="B115" s="640" t="s">
        <v>752</v>
      </c>
      <c r="C115" s="641">
        <v>9.4641590000000004</v>
      </c>
      <c r="D115" s="638">
        <v>45.749996000000003</v>
      </c>
      <c r="E115" s="638">
        <v>15.700891</v>
      </c>
      <c r="F115" s="638">
        <v>7.1937439999999997</v>
      </c>
      <c r="G115" s="638">
        <v>0</v>
      </c>
      <c r="H115" s="638">
        <v>12.03919</v>
      </c>
      <c r="I115" s="638">
        <v>0</v>
      </c>
      <c r="J115" s="638">
        <v>0</v>
      </c>
      <c r="K115" s="634"/>
      <c r="L115" s="634"/>
      <c r="M115" s="634"/>
    </row>
    <row r="116" ht="31.5">
      <c r="A116" s="639" t="s">
        <v>755</v>
      </c>
      <c r="B116" s="640" t="s">
        <v>756</v>
      </c>
      <c r="C116" s="637">
        <v>40.400002000000001</v>
      </c>
      <c r="D116" s="638">
        <v>39.433391999999998</v>
      </c>
      <c r="E116" s="638">
        <v>37.403731999999998</v>
      </c>
      <c r="F116" s="638">
        <v>252.25773599999999</v>
      </c>
      <c r="G116" s="638">
        <v>100.81611599999999</v>
      </c>
      <c r="H116" s="638">
        <v>191.01998900000001</v>
      </c>
      <c r="I116" s="638">
        <v>0</v>
      </c>
      <c r="J116" s="638">
        <v>12.757863</v>
      </c>
      <c r="K116" s="634"/>
      <c r="L116" s="634"/>
      <c r="M116" s="634"/>
    </row>
    <row r="117" ht="15.75">
      <c r="A117" s="639" t="s">
        <v>757</v>
      </c>
      <c r="B117" s="640" t="s">
        <v>1075</v>
      </c>
      <c r="C117" s="641">
        <v>58.169998</v>
      </c>
      <c r="D117" s="638">
        <v>62.522854000000002</v>
      </c>
      <c r="E117" s="638">
        <v>90.750473</v>
      </c>
      <c r="F117" s="638">
        <v>715.25354000000004</v>
      </c>
      <c r="G117" s="638">
        <v>25.144345999999999</v>
      </c>
      <c r="H117" s="638">
        <v>273.57049599999999</v>
      </c>
      <c r="I117" s="638">
        <v>0</v>
      </c>
      <c r="J117" s="638">
        <v>3.6273810000000002</v>
      </c>
      <c r="K117" s="634"/>
      <c r="L117" s="634"/>
      <c r="M117" s="634"/>
    </row>
    <row r="118" ht="31.5">
      <c r="A118" s="639" t="s">
        <v>759</v>
      </c>
      <c r="B118" s="640" t="s">
        <v>764</v>
      </c>
      <c r="C118" s="641">
        <v>33.554001</v>
      </c>
      <c r="D118" s="638">
        <v>51</v>
      </c>
      <c r="E118" s="638">
        <v>96</v>
      </c>
      <c r="F118" s="638">
        <v>140</v>
      </c>
      <c r="G118" s="638">
        <v>70</v>
      </c>
      <c r="H118" s="638">
        <v>79</v>
      </c>
      <c r="I118" s="638">
        <v>0</v>
      </c>
      <c r="J118" s="638">
        <v>4</v>
      </c>
      <c r="K118" s="634"/>
      <c r="L118" s="634"/>
      <c r="M118" s="634"/>
    </row>
    <row r="119" ht="31.5">
      <c r="A119" s="639" t="s">
        <v>761</v>
      </c>
      <c r="B119" s="640" t="s">
        <v>766</v>
      </c>
      <c r="C119" s="641">
        <v>12.800000000000001</v>
      </c>
      <c r="D119" s="638">
        <v>9.7976089999999996</v>
      </c>
      <c r="E119" s="638">
        <v>32.384197</v>
      </c>
      <c r="F119" s="638">
        <v>88.869202000000001</v>
      </c>
      <c r="G119" s="638">
        <v>10.519057999999999</v>
      </c>
      <c r="H119" s="638">
        <v>25.331607999999999</v>
      </c>
      <c r="I119" s="638">
        <v>0</v>
      </c>
      <c r="J119" s="638">
        <v>1.1261620000000001</v>
      </c>
      <c r="K119" s="634"/>
      <c r="L119" s="634"/>
      <c r="M119" s="634"/>
    </row>
    <row r="120" ht="15.75">
      <c r="A120" s="642" t="s">
        <v>767</v>
      </c>
      <c r="B120" s="636" t="s">
        <v>768</v>
      </c>
      <c r="C120" s="641">
        <v>410</v>
      </c>
      <c r="D120" s="638">
        <v>501.99676499999998</v>
      </c>
      <c r="E120" s="638">
        <v>1267.1674800000001</v>
      </c>
      <c r="F120" s="638">
        <v>3471.6296390000002</v>
      </c>
      <c r="G120" s="638">
        <v>483.32318099999998</v>
      </c>
      <c r="H120" s="638">
        <v>672.21569799999997</v>
      </c>
      <c r="I120" s="638">
        <v>10.561631999999999</v>
      </c>
      <c r="J120" s="638">
        <v>24.976766999999999</v>
      </c>
      <c r="K120" s="634"/>
      <c r="L120" s="634"/>
      <c r="M120" s="634"/>
    </row>
    <row r="121" ht="15.75">
      <c r="A121" s="639" t="s">
        <v>769</v>
      </c>
      <c r="B121" s="640" t="s">
        <v>770</v>
      </c>
      <c r="C121" s="641">
        <v>92.800003000000004</v>
      </c>
      <c r="D121" s="638">
        <v>195.541077</v>
      </c>
      <c r="E121" s="638">
        <v>672.88372800000002</v>
      </c>
      <c r="F121" s="638">
        <v>550.92926</v>
      </c>
      <c r="G121" s="638">
        <v>61.796329</v>
      </c>
      <c r="H121" s="638">
        <v>149.88896199999999</v>
      </c>
      <c r="I121" s="638">
        <v>10.561631999999999</v>
      </c>
      <c r="J121" s="638">
        <v>18.967831</v>
      </c>
      <c r="K121" s="634"/>
      <c r="L121" s="634"/>
      <c r="M121" s="634"/>
    </row>
    <row r="122" ht="15.75">
      <c r="A122" s="639" t="s">
        <v>771</v>
      </c>
      <c r="B122" s="640" t="s">
        <v>772</v>
      </c>
      <c r="C122" s="641">
        <v>317.20001200000002</v>
      </c>
      <c r="D122" s="638">
        <v>306.45568800000001</v>
      </c>
      <c r="E122" s="638">
        <v>594.28375200000005</v>
      </c>
      <c r="F122" s="638">
        <v>2920.7004390000002</v>
      </c>
      <c r="G122" s="638">
        <v>421.52685500000001</v>
      </c>
      <c r="H122" s="638">
        <v>522.32672100000002</v>
      </c>
      <c r="I122" s="638">
        <v>0</v>
      </c>
      <c r="J122" s="638">
        <v>6.0089350000000001</v>
      </c>
      <c r="K122" s="634"/>
      <c r="L122" s="634"/>
      <c r="M122" s="634"/>
    </row>
    <row r="123" ht="15.75">
      <c r="A123" s="642" t="s">
        <v>773</v>
      </c>
      <c r="B123" s="636" t="s">
        <v>774</v>
      </c>
      <c r="C123" s="637">
        <v>377.533997</v>
      </c>
      <c r="D123" s="638">
        <v>1294.314697</v>
      </c>
      <c r="E123" s="638">
        <v>1443.822876</v>
      </c>
      <c r="F123" s="638">
        <v>1077.822754</v>
      </c>
      <c r="G123" s="638">
        <v>146.592941</v>
      </c>
      <c r="H123" s="638">
        <v>904.47961399999997</v>
      </c>
      <c r="I123" s="638">
        <v>0</v>
      </c>
      <c r="J123" s="638">
        <v>25.967030000000001</v>
      </c>
      <c r="K123" s="634"/>
      <c r="L123" s="634"/>
      <c r="M123" s="634"/>
    </row>
    <row r="124" ht="15.75">
      <c r="A124" s="639" t="s">
        <v>775</v>
      </c>
      <c r="B124" s="640" t="s">
        <v>776</v>
      </c>
      <c r="C124" s="641">
        <v>10.69</v>
      </c>
      <c r="D124" s="638">
        <v>40.265663000000004</v>
      </c>
      <c r="E124" s="638">
        <v>46.605434000000002</v>
      </c>
      <c r="F124" s="638">
        <v>44.987082999999998</v>
      </c>
      <c r="G124" s="638">
        <v>2.2642009999999999</v>
      </c>
      <c r="H124" s="638">
        <v>20.679707000000001</v>
      </c>
      <c r="I124" s="638">
        <v>0</v>
      </c>
      <c r="J124" s="638">
        <v>1.682685</v>
      </c>
      <c r="K124" s="634"/>
      <c r="L124" s="634"/>
      <c r="M124" s="634"/>
    </row>
    <row r="125" ht="15.75">
      <c r="A125" s="639" t="s">
        <v>777</v>
      </c>
      <c r="B125" s="640" t="s">
        <v>778</v>
      </c>
      <c r="C125" s="641">
        <v>22.07</v>
      </c>
      <c r="D125" s="638">
        <v>202.09240700000001</v>
      </c>
      <c r="E125" s="638">
        <v>331.19134500000001</v>
      </c>
      <c r="F125" s="638">
        <v>151.92262299999999</v>
      </c>
      <c r="G125" s="638">
        <v>5.0287569999999997</v>
      </c>
      <c r="H125" s="638">
        <v>213.72215299999999</v>
      </c>
      <c r="I125" s="638">
        <v>0</v>
      </c>
      <c r="J125" s="638">
        <v>2.1198510000000002</v>
      </c>
      <c r="K125" s="634"/>
      <c r="L125" s="634"/>
      <c r="M125" s="634"/>
    </row>
    <row r="126" ht="31.5">
      <c r="A126" s="639" t="s">
        <v>779</v>
      </c>
      <c r="B126" s="640" t="s">
        <v>780</v>
      </c>
      <c r="C126" s="641">
        <v>19.554001</v>
      </c>
      <c r="D126" s="638">
        <v>99.038505999999998</v>
      </c>
      <c r="E126" s="638">
        <v>193.73988299999999</v>
      </c>
      <c r="F126" s="638">
        <v>55.267032999999998</v>
      </c>
      <c r="G126" s="638">
        <v>17.016981000000001</v>
      </c>
      <c r="H126" s="638">
        <v>168.564438</v>
      </c>
      <c r="I126" s="638">
        <v>0</v>
      </c>
      <c r="J126" s="638">
        <v>1.368517</v>
      </c>
      <c r="K126" s="634"/>
      <c r="L126" s="634"/>
      <c r="M126" s="634"/>
    </row>
    <row r="127" ht="15.75">
      <c r="A127" s="639" t="s">
        <v>781</v>
      </c>
      <c r="B127" s="640" t="s">
        <v>782</v>
      </c>
      <c r="C127" s="641">
        <v>116.479996</v>
      </c>
      <c r="D127" s="638">
        <v>323.78857399999998</v>
      </c>
      <c r="E127" s="638">
        <v>226.99067700000001</v>
      </c>
      <c r="F127" s="638">
        <v>120.27739</v>
      </c>
      <c r="G127" s="638">
        <v>52.938457</v>
      </c>
      <c r="H127" s="638">
        <v>136.54843099999999</v>
      </c>
      <c r="I127" s="638">
        <v>0</v>
      </c>
      <c r="J127" s="638">
        <v>5.3456739999999998</v>
      </c>
      <c r="K127" s="634"/>
      <c r="L127" s="634"/>
      <c r="M127" s="634"/>
    </row>
    <row r="128" ht="15.75">
      <c r="A128" s="639" t="s">
        <v>783</v>
      </c>
      <c r="B128" s="640" t="s">
        <v>784</v>
      </c>
      <c r="C128" s="641">
        <v>127.137001</v>
      </c>
      <c r="D128" s="638">
        <v>472.02242999999999</v>
      </c>
      <c r="E128" s="638">
        <v>427.50021400000003</v>
      </c>
      <c r="F128" s="638">
        <v>583.54431199999999</v>
      </c>
      <c r="G128" s="638">
        <v>24.170259000000001</v>
      </c>
      <c r="H128" s="638">
        <v>173.586411</v>
      </c>
      <c r="I128" s="638">
        <v>0</v>
      </c>
      <c r="J128" s="638">
        <v>12.247225</v>
      </c>
      <c r="K128" s="634"/>
      <c r="L128" s="634"/>
      <c r="M128" s="634"/>
    </row>
    <row r="129" ht="31.5">
      <c r="A129" s="639" t="s">
        <v>785</v>
      </c>
      <c r="B129" s="640" t="s">
        <v>786</v>
      </c>
      <c r="C129" s="641">
        <v>51.963000999999998</v>
      </c>
      <c r="D129" s="638">
        <v>69.848015000000004</v>
      </c>
      <c r="E129" s="638">
        <v>75.668694000000002</v>
      </c>
      <c r="F129" s="638">
        <v>36.548386000000001</v>
      </c>
      <c r="G129" s="638">
        <v>35.093215999999998</v>
      </c>
      <c r="H129" s="638">
        <v>144.50146484375</v>
      </c>
      <c r="I129" s="638">
        <v>0</v>
      </c>
      <c r="J129" s="638">
        <v>2.7072880000000001</v>
      </c>
      <c r="K129" s="634"/>
      <c r="L129" s="634"/>
      <c r="M129" s="634"/>
    </row>
    <row r="130" ht="15.75">
      <c r="A130" s="642" t="s">
        <v>787</v>
      </c>
      <c r="B130" s="636" t="s">
        <v>788</v>
      </c>
      <c r="C130" s="637">
        <v>2869.23999</v>
      </c>
      <c r="D130" s="638">
        <v>7387.3940430000002</v>
      </c>
      <c r="E130" s="638">
        <v>15781.447265999999</v>
      </c>
      <c r="F130" s="638">
        <v>3469.1965329999998</v>
      </c>
      <c r="G130" s="638">
        <v>4409.798828</v>
      </c>
      <c r="H130" s="638">
        <v>5259.1889650000003</v>
      </c>
      <c r="I130" s="638">
        <v>530.33081100000004</v>
      </c>
      <c r="J130" s="638">
        <v>89.379631000000003</v>
      </c>
      <c r="K130" s="634"/>
      <c r="L130" s="634"/>
      <c r="M130" s="634"/>
    </row>
    <row r="131" ht="31.5">
      <c r="A131" s="639" t="s">
        <v>789</v>
      </c>
      <c r="B131" s="640" t="s">
        <v>790</v>
      </c>
      <c r="C131" s="641">
        <v>394.317993</v>
      </c>
      <c r="D131" s="638">
        <v>1175.2669679999999</v>
      </c>
      <c r="E131" s="638">
        <v>1273.205811</v>
      </c>
      <c r="F131" s="638">
        <v>313.1767578125</v>
      </c>
      <c r="G131" s="638">
        <v>700.47198500000002</v>
      </c>
      <c r="H131" s="638">
        <v>555.746399</v>
      </c>
      <c r="I131" s="638">
        <v>73.074569999999994</v>
      </c>
      <c r="J131" s="638">
        <v>18.980409999999999</v>
      </c>
      <c r="K131" s="634"/>
      <c r="L131" s="634"/>
      <c r="M131" s="634"/>
    </row>
    <row r="132" ht="15.75">
      <c r="A132" s="639" t="s">
        <v>791</v>
      </c>
      <c r="B132" s="640" t="s">
        <v>792</v>
      </c>
      <c r="C132" s="641">
        <v>193.925995</v>
      </c>
      <c r="D132" s="638">
        <v>258.22644000000003</v>
      </c>
      <c r="E132" s="638">
        <v>2079.7475589999999</v>
      </c>
      <c r="F132" s="638">
        <v>190.595703125</v>
      </c>
      <c r="G132" s="638">
        <v>284.407715</v>
      </c>
      <c r="H132" s="638">
        <v>368.79244999999997</v>
      </c>
      <c r="I132" s="638">
        <v>43.037734999999998</v>
      </c>
      <c r="J132" s="638">
        <v>9.222372</v>
      </c>
      <c r="K132" s="634"/>
      <c r="L132" s="634"/>
      <c r="M132" s="634"/>
    </row>
    <row r="133" ht="15.75">
      <c r="A133" s="639" t="s">
        <v>793</v>
      </c>
      <c r="B133" s="640" t="s">
        <v>794</v>
      </c>
      <c r="C133" s="637">
        <v>187.14999399999999</v>
      </c>
      <c r="D133" s="638">
        <v>1235.9174800000001</v>
      </c>
      <c r="E133" s="638">
        <v>1922.3498540000001</v>
      </c>
      <c r="F133" s="638">
        <v>0</v>
      </c>
      <c r="G133" s="638">
        <v>219.446518</v>
      </c>
      <c r="H133" s="638">
        <v>475.87838699999998</v>
      </c>
      <c r="I133" s="638">
        <v>28.294813000000001</v>
      </c>
      <c r="J133" s="638">
        <v>8.8926560000000006</v>
      </c>
      <c r="K133" s="634"/>
      <c r="L133" s="634"/>
      <c r="M133" s="634"/>
    </row>
    <row r="134" ht="31.5">
      <c r="A134" s="639" t="s">
        <v>795</v>
      </c>
      <c r="B134" s="640" t="s">
        <v>796</v>
      </c>
      <c r="C134" s="641">
        <v>264.69601399999999</v>
      </c>
      <c r="D134" s="638">
        <v>451.54025300000001</v>
      </c>
      <c r="E134" s="638">
        <v>1584.543091</v>
      </c>
      <c r="F134" s="638">
        <v>303.62191799999999</v>
      </c>
      <c r="G134" s="638">
        <v>380</v>
      </c>
      <c r="H134" s="638">
        <v>320.55465700000002</v>
      </c>
      <c r="I134" s="638">
        <v>79.473686000000001</v>
      </c>
      <c r="J134" s="638">
        <v>10.380236999999999</v>
      </c>
      <c r="K134" s="634"/>
      <c r="L134" s="634"/>
      <c r="M134" s="634"/>
    </row>
    <row r="135" ht="15.75">
      <c r="A135" s="639" t="s">
        <v>797</v>
      </c>
      <c r="B135" s="640" t="s">
        <v>798</v>
      </c>
      <c r="C135" s="637">
        <v>93.550003000000004</v>
      </c>
      <c r="D135" s="638">
        <v>797.135986</v>
      </c>
      <c r="E135" s="638">
        <v>1278.739014</v>
      </c>
      <c r="F135" s="638">
        <v>0</v>
      </c>
      <c r="G135" s="638">
        <v>126.955589</v>
      </c>
      <c r="H135" s="638">
        <v>232.97004699999999</v>
      </c>
      <c r="I135" s="638">
        <v>0</v>
      </c>
      <c r="J135" s="638">
        <v>0</v>
      </c>
      <c r="K135" s="634"/>
      <c r="L135" s="634"/>
      <c r="M135" s="634"/>
    </row>
    <row r="136" ht="15.75">
      <c r="A136" s="639" t="s">
        <v>799</v>
      </c>
      <c r="B136" s="640" t="s">
        <v>800</v>
      </c>
      <c r="C136" s="641">
        <v>1372.290039</v>
      </c>
      <c r="D136" s="638">
        <v>1778.083862</v>
      </c>
      <c r="E136" s="638">
        <v>6487.3120120000003</v>
      </c>
      <c r="F136" s="638">
        <v>1434.5904539999999</v>
      </c>
      <c r="G136" s="638">
        <v>2074.7678219999998</v>
      </c>
      <c r="H136" s="638">
        <v>2485.6130370000001</v>
      </c>
      <c r="I136" s="638">
        <v>306.45001200000002</v>
      </c>
      <c r="J136" s="638">
        <v>40.410995</v>
      </c>
      <c r="K136" s="634"/>
      <c r="L136" s="634"/>
      <c r="M136" s="634"/>
    </row>
    <row r="137" ht="15.75">
      <c r="A137" s="639" t="s">
        <v>801</v>
      </c>
      <c r="B137" s="640" t="s">
        <v>802</v>
      </c>
      <c r="C137" s="641">
        <v>363.30999800000001</v>
      </c>
      <c r="D137" s="638">
        <v>1691.2232670000001</v>
      </c>
      <c r="E137" s="638">
        <v>1155.549927</v>
      </c>
      <c r="F137" s="638">
        <v>1227.2117920000001</v>
      </c>
      <c r="G137" s="638">
        <v>623.83270300000004</v>
      </c>
      <c r="H137" s="638">
        <v>819.63421600000004</v>
      </c>
      <c r="I137" s="638">
        <v>0</v>
      </c>
      <c r="J137" s="638">
        <v>1.4929589999999999</v>
      </c>
      <c r="K137" s="634"/>
      <c r="L137" s="634"/>
      <c r="M137" s="634"/>
    </row>
    <row r="138" ht="15.75">
      <c r="A138" s="642" t="s">
        <v>803</v>
      </c>
      <c r="B138" s="636" t="s">
        <v>804</v>
      </c>
      <c r="C138" s="641">
        <v>1432.469971</v>
      </c>
      <c r="D138" s="638">
        <v>3035.8510740000002</v>
      </c>
      <c r="E138" s="638">
        <v>5571.7597660000001</v>
      </c>
      <c r="F138" s="638">
        <v>3433.443115</v>
      </c>
      <c r="G138" s="638">
        <v>1441.477539</v>
      </c>
      <c r="H138" s="638">
        <v>1922.8167719999999</v>
      </c>
      <c r="I138" s="638">
        <v>0</v>
      </c>
      <c r="J138" s="638">
        <v>270.237122</v>
      </c>
      <c r="K138" s="634"/>
      <c r="L138" s="634"/>
      <c r="M138" s="634"/>
    </row>
    <row r="139" ht="31.5">
      <c r="A139" s="639" t="s">
        <v>807</v>
      </c>
      <c r="B139" s="640" t="s">
        <v>1076</v>
      </c>
      <c r="C139" s="641">
        <v>1116</v>
      </c>
      <c r="D139" s="638">
        <v>2687.101318</v>
      </c>
      <c r="E139" s="638">
        <v>5424.0825199999999</v>
      </c>
      <c r="F139" s="638">
        <v>2384.453857</v>
      </c>
      <c r="G139" s="638">
        <v>968.56494099999998</v>
      </c>
      <c r="H139" s="638">
        <v>1475.786865</v>
      </c>
      <c r="I139" s="638">
        <v>0</v>
      </c>
      <c r="J139" s="638">
        <v>207.720001</v>
      </c>
      <c r="K139" s="634"/>
      <c r="L139" s="634"/>
      <c r="M139" s="634"/>
    </row>
    <row r="140" ht="15.75">
      <c r="A140" s="639" t="s">
        <v>809</v>
      </c>
      <c r="B140" s="640" t="s">
        <v>1077</v>
      </c>
      <c r="C140" s="641">
        <v>286.95001200000002</v>
      </c>
      <c r="D140" s="638">
        <v>317.82720899999998</v>
      </c>
      <c r="E140" s="638">
        <v>138.51252700000001</v>
      </c>
      <c r="F140" s="638">
        <v>1041.316284</v>
      </c>
      <c r="G140" s="638">
        <v>406.08483899999999</v>
      </c>
      <c r="H140" s="638">
        <v>352.68920900000001</v>
      </c>
      <c r="I140" s="638">
        <v>0</v>
      </c>
      <c r="J140" s="638">
        <v>61.948765000000002</v>
      </c>
      <c r="K140" s="634"/>
      <c r="L140" s="634"/>
      <c r="M140" s="634"/>
    </row>
    <row r="141" ht="15.75">
      <c r="A141" s="642" t="s">
        <v>831</v>
      </c>
      <c r="B141" s="636" t="s">
        <v>832</v>
      </c>
      <c r="C141" s="641">
        <v>538.20001200000002</v>
      </c>
      <c r="D141" s="638">
        <v>1042.8454589999999</v>
      </c>
      <c r="E141" s="638">
        <v>1557.1308590000001</v>
      </c>
      <c r="F141" s="638">
        <v>7661.2182620000003</v>
      </c>
      <c r="G141" s="638">
        <v>755.19055200000003</v>
      </c>
      <c r="H141" s="638">
        <v>1553.980225</v>
      </c>
      <c r="I141" s="638">
        <v>0</v>
      </c>
      <c r="J141" s="638">
        <v>52.521942000000003</v>
      </c>
      <c r="K141" s="634"/>
      <c r="L141" s="634"/>
      <c r="M141" s="634"/>
    </row>
    <row r="142" ht="15.75">
      <c r="A142" s="639" t="s">
        <v>833</v>
      </c>
      <c r="B142" s="640" t="s">
        <v>834</v>
      </c>
      <c r="C142" s="641">
        <v>538.20001200000002</v>
      </c>
      <c r="D142" s="638">
        <v>1042.8454589999999</v>
      </c>
      <c r="E142" s="638">
        <v>1557.1308590000001</v>
      </c>
      <c r="F142" s="638">
        <v>7661.2182620000003</v>
      </c>
      <c r="G142" s="638">
        <v>755.19055200000003</v>
      </c>
      <c r="H142" s="638">
        <v>1553.980225</v>
      </c>
      <c r="I142" s="638">
        <v>0</v>
      </c>
      <c r="J142" s="638">
        <v>52.521942000000003</v>
      </c>
      <c r="K142" s="634"/>
      <c r="L142" s="634"/>
      <c r="M142" s="634"/>
    </row>
    <row r="143" ht="15.75">
      <c r="A143" s="642" t="s">
        <v>835</v>
      </c>
      <c r="B143" s="636" t="s">
        <v>836</v>
      </c>
      <c r="C143" s="641">
        <v>3656.2348630000001</v>
      </c>
      <c r="D143" s="638">
        <v>11925.635742</v>
      </c>
      <c r="E143" s="638">
        <v>357.17614700000001</v>
      </c>
      <c r="F143" s="638">
        <v>97.249481000000003</v>
      </c>
      <c r="G143" s="638">
        <v>5618.0478519999997</v>
      </c>
      <c r="H143" s="638">
        <v>2859.0444339999999</v>
      </c>
      <c r="I143" s="638">
        <v>193.16471899999999</v>
      </c>
      <c r="J143" s="638">
        <v>125.11908</v>
      </c>
      <c r="K143" s="634"/>
      <c r="L143" s="634"/>
      <c r="M143" s="634"/>
    </row>
    <row r="144" ht="15.75">
      <c r="A144" s="639" t="s">
        <v>837</v>
      </c>
      <c r="B144" s="640" t="s">
        <v>1078</v>
      </c>
      <c r="C144" s="641">
        <v>2251.6599120000001</v>
      </c>
      <c r="D144" s="638">
        <v>7366.9150390000004</v>
      </c>
      <c r="E144" s="638">
        <v>92.787734999999998</v>
      </c>
      <c r="F144" s="638">
        <v>0</v>
      </c>
      <c r="G144" s="638">
        <v>2895.8405760000001</v>
      </c>
      <c r="H144" s="638">
        <v>1612.4567870000001</v>
      </c>
      <c r="I144" s="638">
        <v>122.727974</v>
      </c>
      <c r="J144" s="638">
        <v>53.946357999999996</v>
      </c>
      <c r="K144" s="634"/>
      <c r="L144" s="634"/>
      <c r="M144" s="634"/>
    </row>
    <row r="145" ht="15.75">
      <c r="A145" s="639" t="s">
        <v>839</v>
      </c>
      <c r="B145" s="640" t="s">
        <v>844</v>
      </c>
      <c r="C145" s="637">
        <v>405.03298999999998</v>
      </c>
      <c r="D145" s="638">
        <v>1543.5706789999999</v>
      </c>
      <c r="E145" s="638">
        <v>255.41835</v>
      </c>
      <c r="F145" s="638">
        <v>0</v>
      </c>
      <c r="G145" s="638">
        <v>818.38336200000003</v>
      </c>
      <c r="H145" s="638">
        <v>406.068085</v>
      </c>
      <c r="I145" s="638">
        <v>21.506758000000001</v>
      </c>
      <c r="J145" s="638">
        <v>20.482626</v>
      </c>
      <c r="K145" s="634"/>
      <c r="L145" s="634"/>
      <c r="M145" s="634"/>
    </row>
    <row r="146" ht="15.75">
      <c r="A146" s="639" t="s">
        <v>841</v>
      </c>
      <c r="B146" s="640" t="s">
        <v>846</v>
      </c>
      <c r="C146" s="641">
        <v>85.330001999999993</v>
      </c>
      <c r="D146" s="638">
        <v>169.816879</v>
      </c>
      <c r="E146" s="638">
        <v>0</v>
      </c>
      <c r="F146" s="638">
        <v>59.963588999999999</v>
      </c>
      <c r="G146" s="638">
        <v>152.40744000000001</v>
      </c>
      <c r="H146" s="638">
        <v>137.77633700000001</v>
      </c>
      <c r="I146" s="638">
        <v>0</v>
      </c>
      <c r="J146" s="638">
        <v>15.99029</v>
      </c>
      <c r="K146" s="634"/>
      <c r="L146" s="634"/>
      <c r="M146" s="634"/>
    </row>
    <row r="147" ht="31.5">
      <c r="A147" s="639" t="s">
        <v>843</v>
      </c>
      <c r="B147" s="640" t="s">
        <v>848</v>
      </c>
      <c r="C147" s="637">
        <v>387.85101300000002</v>
      </c>
      <c r="D147" s="638">
        <v>1532.003784</v>
      </c>
      <c r="E147" s="638">
        <v>8.970065</v>
      </c>
      <c r="F147" s="638">
        <v>0</v>
      </c>
      <c r="G147" s="638">
        <v>668.06121800000005</v>
      </c>
      <c r="H147" s="638">
        <v>369.02432299999998</v>
      </c>
      <c r="I147" s="638">
        <v>18.253039999999999</v>
      </c>
      <c r="J147" s="638">
        <v>25.032741999999999</v>
      </c>
      <c r="K147" s="634"/>
      <c r="L147" s="634"/>
      <c r="M147" s="634"/>
    </row>
    <row r="148" ht="15.75">
      <c r="A148" s="639" t="s">
        <v>845</v>
      </c>
      <c r="B148" s="640" t="s">
        <v>850</v>
      </c>
      <c r="C148" s="641">
        <v>1.9339999999999999</v>
      </c>
      <c r="D148" s="638">
        <v>0</v>
      </c>
      <c r="E148" s="638">
        <v>0</v>
      </c>
      <c r="F148" s="638">
        <v>35.566544</v>
      </c>
      <c r="G148" s="638">
        <v>0</v>
      </c>
      <c r="H148" s="638">
        <v>0</v>
      </c>
      <c r="I148" s="638">
        <v>0</v>
      </c>
      <c r="J148" s="638">
        <v>0</v>
      </c>
      <c r="K148" s="634"/>
      <c r="L148" s="634"/>
      <c r="M148" s="634"/>
    </row>
    <row r="149" ht="15.75">
      <c r="A149" s="639" t="s">
        <v>847</v>
      </c>
      <c r="B149" s="640" t="s">
        <v>1079</v>
      </c>
      <c r="C149" s="641">
        <v>229.029999</v>
      </c>
      <c r="D149" s="638">
        <v>615.93127400000003</v>
      </c>
      <c r="E149" s="638">
        <v>0</v>
      </c>
      <c r="F149" s="638">
        <v>0</v>
      </c>
      <c r="G149" s="638">
        <v>442.76541099999997</v>
      </c>
      <c r="H149" s="638">
        <v>233.24250799999999</v>
      </c>
      <c r="I149" s="638">
        <v>20.414387000000001</v>
      </c>
      <c r="J149" s="638">
        <v>2.5923029999999998</v>
      </c>
      <c r="K149" s="634"/>
      <c r="L149" s="634"/>
      <c r="M149" s="634"/>
    </row>
    <row r="150" ht="15.75">
      <c r="A150" s="639" t="s">
        <v>849</v>
      </c>
      <c r="B150" s="640" t="s">
        <v>864</v>
      </c>
      <c r="C150" s="637">
        <v>50.599997999999999</v>
      </c>
      <c r="D150" s="638">
        <v>98</v>
      </c>
      <c r="E150" s="638">
        <v>0</v>
      </c>
      <c r="F150" s="638">
        <v>0</v>
      </c>
      <c r="G150" s="638">
        <v>103</v>
      </c>
      <c r="H150" s="638">
        <v>17.784507999999999</v>
      </c>
      <c r="I150" s="638">
        <v>1.1338029999999999</v>
      </c>
      <c r="J150" s="638">
        <v>1.079812</v>
      </c>
      <c r="K150" s="634"/>
      <c r="L150" s="634"/>
      <c r="M150" s="634"/>
    </row>
    <row r="151" ht="15.75">
      <c r="A151" s="639" t="s">
        <v>851</v>
      </c>
      <c r="B151" s="640" t="s">
        <v>866</v>
      </c>
      <c r="C151" s="641">
        <v>18.41</v>
      </c>
      <c r="D151" s="638">
        <v>56.971127000000003</v>
      </c>
      <c r="E151" s="638">
        <v>0</v>
      </c>
      <c r="F151" s="638">
        <v>0</v>
      </c>
      <c r="G151" s="638">
        <v>41.46302</v>
      </c>
      <c r="H151" s="638">
        <v>3.1894629999999999</v>
      </c>
      <c r="I151" s="638">
        <v>3.1110340000000001</v>
      </c>
      <c r="J151" s="638">
        <v>0.209145</v>
      </c>
      <c r="K151" s="634"/>
      <c r="L151" s="634"/>
      <c r="M151" s="634"/>
    </row>
    <row r="152" ht="15.75">
      <c r="A152" s="639" t="s">
        <v>853</v>
      </c>
      <c r="B152" s="640" t="s">
        <v>868</v>
      </c>
      <c r="C152" s="641">
        <v>46.439999</v>
      </c>
      <c r="D152" s="638">
        <v>98.660911999999996</v>
      </c>
      <c r="E152" s="638">
        <v>0</v>
      </c>
      <c r="F152" s="638">
        <v>0</v>
      </c>
      <c r="G152" s="638">
        <v>93.252555999999998</v>
      </c>
      <c r="H152" s="638">
        <v>0</v>
      </c>
      <c r="I152" s="638">
        <v>0</v>
      </c>
      <c r="J152" s="638">
        <v>0</v>
      </c>
      <c r="K152" s="634"/>
      <c r="L152" s="634"/>
      <c r="M152" s="634"/>
    </row>
    <row r="153" ht="15.75">
      <c r="A153" s="639" t="s">
        <v>855</v>
      </c>
      <c r="B153" s="640" t="s">
        <v>870</v>
      </c>
      <c r="C153" s="641">
        <v>51.909999999999997</v>
      </c>
      <c r="D153" s="638">
        <v>115.54022999999999</v>
      </c>
      <c r="E153" s="638">
        <v>0</v>
      </c>
      <c r="F153" s="638">
        <v>1.719349</v>
      </c>
      <c r="G153" s="638">
        <v>124.98232299999999</v>
      </c>
      <c r="H153" s="638">
        <v>17.480042999999998</v>
      </c>
      <c r="I153" s="638">
        <v>6.0177199999999997</v>
      </c>
      <c r="J153" s="638">
        <v>0</v>
      </c>
      <c r="K153" s="634"/>
      <c r="L153" s="634"/>
      <c r="M153" s="634"/>
    </row>
    <row r="154" ht="15.75">
      <c r="A154" s="639" t="s">
        <v>857</v>
      </c>
      <c r="B154" s="640" t="s">
        <v>872</v>
      </c>
      <c r="C154" s="641">
        <v>34.097000000000001</v>
      </c>
      <c r="D154" s="638">
        <v>126.47893500000001</v>
      </c>
      <c r="E154" s="638">
        <v>0</v>
      </c>
      <c r="F154" s="638">
        <v>0</v>
      </c>
      <c r="G154" s="638">
        <v>99.138641000000007</v>
      </c>
      <c r="H154" s="638">
        <v>18.771813999999999</v>
      </c>
      <c r="I154" s="638">
        <v>0</v>
      </c>
      <c r="J154" s="638">
        <v>1.5386734008789063</v>
      </c>
      <c r="K154" s="634"/>
      <c r="L154" s="634"/>
      <c r="M154" s="634"/>
    </row>
    <row r="155" ht="15.75">
      <c r="A155" s="639" t="s">
        <v>859</v>
      </c>
      <c r="B155" s="640" t="s">
        <v>874</v>
      </c>
      <c r="C155" s="641">
        <v>48.299999</v>
      </c>
      <c r="D155" s="638">
        <v>116.4105</v>
      </c>
      <c r="E155" s="638">
        <v>0</v>
      </c>
      <c r="F155" s="638">
        <v>0</v>
      </c>
      <c r="G155" s="638">
        <v>96.409255999999999</v>
      </c>
      <c r="H155" s="638">
        <v>34.07568359375</v>
      </c>
      <c r="I155" s="638">
        <v>0</v>
      </c>
      <c r="J155" s="638">
        <v>1.907475</v>
      </c>
      <c r="K155" s="634"/>
      <c r="L155" s="634"/>
      <c r="M155" s="634"/>
    </row>
    <row r="156" ht="15.75">
      <c r="A156" s="642" t="s">
        <v>875</v>
      </c>
      <c r="B156" s="636" t="s">
        <v>876</v>
      </c>
      <c r="C156" s="641">
        <v>3242.2001949999999</v>
      </c>
      <c r="D156" s="638">
        <v>13239.377930000001</v>
      </c>
      <c r="E156" s="638">
        <v>3047.4252929999998</v>
      </c>
      <c r="F156" s="638">
        <v>0</v>
      </c>
      <c r="G156" s="638">
        <v>2293.83374</v>
      </c>
      <c r="H156" s="638">
        <v>2166.025635</v>
      </c>
      <c r="I156" s="638">
        <v>968.577271</v>
      </c>
      <c r="J156" s="638">
        <v>92.245461000000006</v>
      </c>
      <c r="K156" s="634"/>
      <c r="L156" s="634"/>
      <c r="M156" s="634"/>
    </row>
    <row r="157" ht="15.75">
      <c r="A157" s="639" t="s">
        <v>877</v>
      </c>
      <c r="B157" s="640" t="s">
        <v>878</v>
      </c>
      <c r="C157" s="637">
        <v>3189.1000979999999</v>
      </c>
      <c r="D157" s="638">
        <v>13172.651367</v>
      </c>
      <c r="E157" s="638">
        <v>3014.5815429999998</v>
      </c>
      <c r="F157" s="638">
        <v>0</v>
      </c>
      <c r="G157" s="638">
        <v>2278.9240719999998</v>
      </c>
      <c r="H157" s="638">
        <v>2110.1147460000002</v>
      </c>
      <c r="I157" s="638">
        <v>968.577271</v>
      </c>
      <c r="J157" s="638">
        <v>92.245461000000006</v>
      </c>
      <c r="K157" s="634"/>
      <c r="L157" s="634"/>
      <c r="M157" s="634"/>
    </row>
    <row r="158" ht="15.75">
      <c r="A158" s="642" t="s">
        <v>879</v>
      </c>
      <c r="B158" s="636" t="s">
        <v>880</v>
      </c>
      <c r="C158" s="641">
        <v>2039</v>
      </c>
      <c r="D158" s="638">
        <v>5641.6503910000001</v>
      </c>
      <c r="E158" s="638">
        <v>4951.3310549999997</v>
      </c>
      <c r="F158" s="638">
        <v>3431.5554200000001</v>
      </c>
      <c r="G158" s="638">
        <v>1461.5823969999999</v>
      </c>
      <c r="H158" s="638">
        <v>3487.9660640000002</v>
      </c>
      <c r="I158" s="638">
        <v>669.53472899999997</v>
      </c>
      <c r="J158" s="638">
        <v>179.78434799999999</v>
      </c>
      <c r="K158" s="634"/>
      <c r="L158" s="634"/>
      <c r="M158" s="634"/>
    </row>
    <row r="159" ht="15.75">
      <c r="A159" s="639" t="s">
        <v>881</v>
      </c>
      <c r="B159" s="640" t="s">
        <v>1080</v>
      </c>
      <c r="C159" s="641">
        <v>1726.1999510000001</v>
      </c>
      <c r="D159" s="638">
        <v>5306.9951170000004</v>
      </c>
      <c r="E159" s="638">
        <v>4405.6362300000001</v>
      </c>
      <c r="F159" s="638">
        <v>992.14349400000003</v>
      </c>
      <c r="G159" s="638">
        <v>1404.239746</v>
      </c>
      <c r="H159" s="638">
        <v>3263.3740229999999</v>
      </c>
      <c r="I159" s="638">
        <v>669.53472899999997</v>
      </c>
      <c r="J159" s="638">
        <v>175.084137</v>
      </c>
      <c r="K159" s="634"/>
      <c r="L159" s="634"/>
      <c r="M159" s="634"/>
    </row>
    <row r="160" ht="31.5">
      <c r="A160" s="639" t="s">
        <v>883</v>
      </c>
      <c r="B160" s="640" t="s">
        <v>886</v>
      </c>
      <c r="C160" s="641">
        <v>312.79998799999998</v>
      </c>
      <c r="D160" s="638">
        <v>334.655304</v>
      </c>
      <c r="E160" s="638">
        <v>545.69494599999996</v>
      </c>
      <c r="F160" s="638">
        <v>2439.411865</v>
      </c>
      <c r="G160" s="638">
        <v>57.342632000000002</v>
      </c>
      <c r="H160" s="638">
        <v>224.59196499999999</v>
      </c>
      <c r="I160" s="638">
        <v>0</v>
      </c>
      <c r="J160" s="638">
        <v>4.7002160000000002</v>
      </c>
      <c r="K160" s="634"/>
      <c r="L160" s="634"/>
      <c r="M160" s="634"/>
    </row>
    <row r="161" ht="15.75">
      <c r="A161" s="642" t="s">
        <v>887</v>
      </c>
      <c r="B161" s="636" t="s">
        <v>888</v>
      </c>
      <c r="C161" s="637">
        <v>890.86798099999999</v>
      </c>
      <c r="D161" s="638">
        <v>3824.0512699999999</v>
      </c>
      <c r="E161" s="638">
        <v>6800.5791019999997</v>
      </c>
      <c r="F161" s="638">
        <v>4709.3178710000002</v>
      </c>
      <c r="G161" s="638">
        <v>929.70263699999998</v>
      </c>
      <c r="H161" s="638">
        <v>3317.038818</v>
      </c>
      <c r="I161" s="638">
        <v>0</v>
      </c>
      <c r="J161" s="638">
        <v>52.993659999999998</v>
      </c>
      <c r="K161" s="634"/>
      <c r="L161" s="634"/>
      <c r="M161" s="634"/>
    </row>
    <row r="162" ht="31.5">
      <c r="A162" s="639" t="s">
        <v>889</v>
      </c>
      <c r="B162" s="640" t="s">
        <v>890</v>
      </c>
      <c r="C162" s="641">
        <v>182.58999600000001</v>
      </c>
      <c r="D162" s="638">
        <v>1516.716919</v>
      </c>
      <c r="E162" s="638">
        <v>2769.179443</v>
      </c>
      <c r="F162" s="638">
        <v>680.88665800000001</v>
      </c>
      <c r="G162" s="638">
        <v>320.43374599999999</v>
      </c>
      <c r="H162" s="638">
        <v>1582.60022</v>
      </c>
      <c r="I162" s="638">
        <v>0</v>
      </c>
      <c r="J162" s="638">
        <v>32.079464000000002</v>
      </c>
      <c r="K162" s="634"/>
      <c r="L162" s="634"/>
      <c r="M162" s="634"/>
    </row>
    <row r="163" ht="15.75">
      <c r="A163" s="639" t="s">
        <v>891</v>
      </c>
      <c r="B163" s="640" t="s">
        <v>892</v>
      </c>
      <c r="C163" s="641">
        <v>89.5</v>
      </c>
      <c r="D163" s="638">
        <v>563.88348399999995</v>
      </c>
      <c r="E163" s="638">
        <v>1163.9223629999999</v>
      </c>
      <c r="F163" s="638">
        <v>221.359238</v>
      </c>
      <c r="G163" s="638">
        <v>46.194175999999999</v>
      </c>
      <c r="H163" s="638">
        <v>133.84466599999999</v>
      </c>
      <c r="I163" s="638">
        <v>0</v>
      </c>
      <c r="J163" s="638">
        <v>0</v>
      </c>
      <c r="K163" s="634"/>
      <c r="L163" s="634"/>
      <c r="M163" s="634"/>
    </row>
    <row r="164" ht="15.75">
      <c r="A164" s="639" t="s">
        <v>893</v>
      </c>
      <c r="B164" s="640" t="s">
        <v>894</v>
      </c>
      <c r="C164" s="637">
        <v>74.510002</v>
      </c>
      <c r="D164" s="638">
        <v>395.23413099999999</v>
      </c>
      <c r="E164" s="638">
        <v>860.67236300000002</v>
      </c>
      <c r="F164" s="638">
        <v>349.526794</v>
      </c>
      <c r="G164" s="638">
        <v>76.309607999999997</v>
      </c>
      <c r="H164" s="638">
        <v>387.24279799999999</v>
      </c>
      <c r="I164" s="638">
        <v>0</v>
      </c>
      <c r="J164" s="638">
        <v>1.1202780000000001</v>
      </c>
      <c r="K164" s="634"/>
      <c r="L164" s="634"/>
      <c r="M164" s="634"/>
    </row>
    <row r="165" ht="15.75">
      <c r="A165" s="639" t="s">
        <v>895</v>
      </c>
      <c r="B165" s="640" t="s">
        <v>896</v>
      </c>
      <c r="C165" s="641">
        <v>122.675995</v>
      </c>
      <c r="D165" s="638">
        <v>529.72186299999998</v>
      </c>
      <c r="E165" s="638">
        <v>1011.355286</v>
      </c>
      <c r="F165" s="638">
        <v>651.66570999999999</v>
      </c>
      <c r="G165" s="638">
        <v>138.59757999999999</v>
      </c>
      <c r="H165" s="638">
        <v>536.11370799999997</v>
      </c>
      <c r="I165" s="638">
        <v>0</v>
      </c>
      <c r="J165" s="638">
        <v>9.9872139999999998</v>
      </c>
      <c r="K165" s="634"/>
      <c r="L165" s="634"/>
      <c r="M165" s="634"/>
    </row>
    <row r="166" ht="15.75">
      <c r="A166" s="639" t="s">
        <v>897</v>
      </c>
      <c r="B166" s="640" t="s">
        <v>898</v>
      </c>
      <c r="C166" s="641">
        <v>23.579999999999998</v>
      </c>
      <c r="D166" s="638">
        <v>93.594459999999998</v>
      </c>
      <c r="E166" s="638">
        <v>267.41275000000002</v>
      </c>
      <c r="F166" s="638">
        <v>75.404174999999995</v>
      </c>
      <c r="G166" s="638">
        <v>23.314404</v>
      </c>
      <c r="H166" s="638">
        <v>62.4351806640625</v>
      </c>
      <c r="I166" s="638">
        <v>0</v>
      </c>
      <c r="J166" s="638">
        <v>1.6842859999999999</v>
      </c>
      <c r="K166" s="634"/>
      <c r="L166" s="634"/>
      <c r="M166" s="634"/>
    </row>
    <row r="167" ht="15.75">
      <c r="A167" s="639" t="s">
        <v>899</v>
      </c>
      <c r="B167" s="640" t="s">
        <v>1081</v>
      </c>
      <c r="C167" s="641">
        <v>175.871994</v>
      </c>
      <c r="D167" s="638">
        <v>313.55075099999999</v>
      </c>
      <c r="E167" s="638">
        <v>671.32525599999997</v>
      </c>
      <c r="F167" s="638">
        <v>103.863686</v>
      </c>
      <c r="G167" s="638">
        <v>81.686508000000003</v>
      </c>
      <c r="H167" s="638">
        <v>266.97540299999997</v>
      </c>
      <c r="I167" s="638">
        <v>0</v>
      </c>
      <c r="J167" s="638">
        <v>2.6129229999999999</v>
      </c>
      <c r="K167" s="634"/>
      <c r="L167" s="634"/>
      <c r="M167" s="634"/>
    </row>
    <row r="168" ht="15.75">
      <c r="A168" s="639" t="s">
        <v>901</v>
      </c>
      <c r="B168" s="640" t="s">
        <v>1082</v>
      </c>
      <c r="C168" s="641">
        <v>222.139984</v>
      </c>
      <c r="D168" s="638">
        <v>411.34970099999998</v>
      </c>
      <c r="E168" s="638">
        <v>56.711502000000003</v>
      </c>
      <c r="F168" s="638">
        <v>2626.6115719999998</v>
      </c>
      <c r="G168" s="638">
        <v>243.16662600000001</v>
      </c>
      <c r="H168" s="638">
        <v>347.82678199999998</v>
      </c>
      <c r="I168" s="638">
        <v>0</v>
      </c>
      <c r="J168" s="638">
        <v>5.509493</v>
      </c>
      <c r="K168" s="634"/>
      <c r="L168" s="634"/>
      <c r="M168" s="634"/>
    </row>
    <row r="169" ht="15.75">
      <c r="A169" s="642" t="s">
        <v>905</v>
      </c>
      <c r="B169" s="636" t="s">
        <v>906</v>
      </c>
      <c r="C169" s="641">
        <v>2547.110107</v>
      </c>
      <c r="D169" s="638">
        <v>9527.1533199999994</v>
      </c>
      <c r="E169" s="638">
        <v>2974.8964839999999</v>
      </c>
      <c r="F169" s="638">
        <v>1781.50390625</v>
      </c>
      <c r="G169" s="638">
        <v>2251.161865</v>
      </c>
      <c r="H169" s="638">
        <v>1526.2875979999999</v>
      </c>
      <c r="I169" s="638">
        <v>451.64837599999998</v>
      </c>
      <c r="J169" s="638">
        <v>174.54858400000001</v>
      </c>
      <c r="K169" s="634"/>
      <c r="L169" s="634"/>
      <c r="M169" s="634"/>
    </row>
    <row r="170" ht="15.75">
      <c r="A170" s="639" t="s">
        <v>907</v>
      </c>
      <c r="B170" s="640" t="s">
        <v>910</v>
      </c>
      <c r="C170" s="641">
        <v>397</v>
      </c>
      <c r="D170" s="638">
        <v>1637.785889</v>
      </c>
      <c r="E170" s="638">
        <v>535.19897500000002</v>
      </c>
      <c r="F170" s="638">
        <v>251.07568359375</v>
      </c>
      <c r="G170" s="638">
        <v>333.80191000000002</v>
      </c>
      <c r="H170" s="638">
        <v>229.07972699999999</v>
      </c>
      <c r="I170" s="638">
        <v>26.287838000000001</v>
      </c>
      <c r="J170" s="638">
        <v>25.751352000000001</v>
      </c>
      <c r="K170" s="634"/>
      <c r="L170" s="634"/>
      <c r="M170" s="634"/>
    </row>
    <row r="171" ht="15.75">
      <c r="A171" s="639" t="s">
        <v>909</v>
      </c>
      <c r="B171" s="640" t="s">
        <v>1083</v>
      </c>
      <c r="C171" s="641">
        <v>1800.110107</v>
      </c>
      <c r="D171" s="638">
        <v>7230.216797</v>
      </c>
      <c r="E171" s="638">
        <v>1918.0385739999999</v>
      </c>
      <c r="F171" s="638">
        <v>782.31280500000003</v>
      </c>
      <c r="G171" s="638">
        <v>1465.12085</v>
      </c>
      <c r="H171" s="638">
        <v>983.72393799999998</v>
      </c>
      <c r="I171" s="638">
        <v>372.28478999999999</v>
      </c>
      <c r="J171" s="638">
        <v>123.52306400000001</v>
      </c>
      <c r="K171" s="634"/>
      <c r="L171" s="634"/>
      <c r="M171" s="634"/>
    </row>
    <row r="172" ht="15.75">
      <c r="A172" s="639" t="s">
        <v>911</v>
      </c>
      <c r="B172" s="640" t="s">
        <v>918</v>
      </c>
      <c r="C172" s="641">
        <v>350.00003099999998</v>
      </c>
      <c r="D172" s="638">
        <v>659.15020800000002</v>
      </c>
      <c r="E172" s="638">
        <v>521.65881300000001</v>
      </c>
      <c r="F172" s="638">
        <v>748.11535600000002</v>
      </c>
      <c r="G172" s="638">
        <v>452.239105</v>
      </c>
      <c r="H172" s="638">
        <v>313.483948</v>
      </c>
      <c r="I172" s="638">
        <v>53.075752000000001</v>
      </c>
      <c r="J172" s="638">
        <v>25.274168</v>
      </c>
      <c r="K172" s="634"/>
      <c r="L172" s="634"/>
      <c r="M172" s="634"/>
    </row>
    <row r="173" ht="15.75">
      <c r="A173" s="642" t="s">
        <v>924</v>
      </c>
      <c r="B173" s="636" t="s">
        <v>925</v>
      </c>
      <c r="C173" s="641">
        <v>162.39999399999999</v>
      </c>
      <c r="D173" s="638">
        <v>617.96905500000003</v>
      </c>
      <c r="E173" s="638">
        <v>543.49694799999997</v>
      </c>
      <c r="F173" s="638">
        <v>1717.8842770000001</v>
      </c>
      <c r="G173" s="638">
        <v>134.49234000000001</v>
      </c>
      <c r="H173" s="638">
        <v>309.41439800000001</v>
      </c>
      <c r="I173" s="638">
        <v>0</v>
      </c>
      <c r="J173" s="638">
        <v>12.837634</v>
      </c>
      <c r="K173" s="634"/>
      <c r="L173" s="634"/>
      <c r="M173" s="634"/>
    </row>
    <row r="174" ht="31.5">
      <c r="A174" s="639" t="s">
        <v>926</v>
      </c>
      <c r="B174" s="640" t="s">
        <v>927</v>
      </c>
      <c r="C174" s="641">
        <v>18</v>
      </c>
      <c r="D174" s="638">
        <v>47.020409000000001</v>
      </c>
      <c r="E174" s="638">
        <v>74.591835000000003</v>
      </c>
      <c r="F174" s="638">
        <v>29.38775634765625</v>
      </c>
      <c r="G174" s="638">
        <v>18.984694999999999</v>
      </c>
      <c r="H174" s="638">
        <v>70.647964000000002</v>
      </c>
      <c r="I174" s="638">
        <v>0</v>
      </c>
      <c r="J174" s="638">
        <v>0.20408200000000001</v>
      </c>
      <c r="K174" s="634"/>
      <c r="L174" s="634"/>
      <c r="M174" s="634"/>
    </row>
    <row r="175" ht="15.75">
      <c r="A175" s="639" t="s">
        <v>928</v>
      </c>
      <c r="B175" s="640" t="s">
        <v>929</v>
      </c>
      <c r="C175" s="641">
        <v>144.39999399999999</v>
      </c>
      <c r="D175" s="638">
        <v>570.948669</v>
      </c>
      <c r="E175" s="638">
        <v>468.90508999999997</v>
      </c>
      <c r="F175" s="638">
        <v>1688.4964600000001</v>
      </c>
      <c r="G175" s="638">
        <v>115.507645</v>
      </c>
      <c r="H175" s="638">
        <v>238.766434</v>
      </c>
      <c r="I175" s="638">
        <v>0</v>
      </c>
      <c r="J175" s="638">
        <v>12.633552999999999</v>
      </c>
      <c r="K175" s="634"/>
      <c r="L175" s="634"/>
      <c r="M175" s="634"/>
    </row>
    <row r="176" ht="15.75">
      <c r="A176" s="642" t="s">
        <v>930</v>
      </c>
      <c r="B176" s="636" t="s">
        <v>931</v>
      </c>
      <c r="C176" s="641">
        <v>421.82598899999999</v>
      </c>
      <c r="D176" s="638">
        <v>227.64198300000001</v>
      </c>
      <c r="E176" s="638">
        <v>299.49377399999997</v>
      </c>
      <c r="F176" s="638">
        <v>2754.9624020000001</v>
      </c>
      <c r="G176" s="638">
        <v>156.18794299999999</v>
      </c>
      <c r="H176" s="638">
        <v>806.32861300000002</v>
      </c>
      <c r="I176" s="638">
        <v>0</v>
      </c>
      <c r="J176" s="638">
        <v>9.8282930000000004</v>
      </c>
      <c r="K176" s="634"/>
      <c r="L176" s="634"/>
      <c r="M176" s="634"/>
    </row>
    <row r="177" ht="15.75">
      <c r="A177" s="639" t="s">
        <v>932</v>
      </c>
      <c r="B177" s="640" t="s">
        <v>1084</v>
      </c>
      <c r="C177" s="641">
        <v>29.600000000000001</v>
      </c>
      <c r="D177" s="638">
        <v>0</v>
      </c>
      <c r="E177" s="638">
        <v>0</v>
      </c>
      <c r="F177" s="638">
        <v>249.71821600000001</v>
      </c>
      <c r="G177" s="638">
        <v>0</v>
      </c>
      <c r="H177" s="638">
        <v>24.302177</v>
      </c>
      <c r="I177" s="638">
        <v>0</v>
      </c>
      <c r="J177" s="638">
        <v>0</v>
      </c>
      <c r="K177" s="634"/>
      <c r="L177" s="634"/>
      <c r="M177" s="634"/>
    </row>
    <row r="178" ht="15.75" customHeight="1">
      <c r="A178" s="639" t="s">
        <v>934</v>
      </c>
      <c r="B178" s="640" t="s">
        <v>935</v>
      </c>
      <c r="C178" s="637">
        <v>5.2000000000000002</v>
      </c>
      <c r="D178" s="638">
        <v>10.385574999999999</v>
      </c>
      <c r="E178" s="638">
        <v>1.240499</v>
      </c>
      <c r="F178" s="638">
        <v>17.222746000000001</v>
      </c>
      <c r="G178" s="638">
        <v>3.079612</v>
      </c>
      <c r="H178" s="638">
        <v>48.393894000000003</v>
      </c>
      <c r="I178" s="638">
        <v>0</v>
      </c>
      <c r="J178" s="638">
        <v>0.173093</v>
      </c>
      <c r="K178" s="634"/>
      <c r="L178" s="634"/>
      <c r="M178" s="634"/>
    </row>
    <row r="179" ht="15.75" customHeight="1">
      <c r="A179" s="639" t="s">
        <v>936</v>
      </c>
      <c r="B179" s="640" t="s">
        <v>1085</v>
      </c>
      <c r="C179" s="643">
        <v>4</v>
      </c>
      <c r="D179" s="644">
        <v>16.32</v>
      </c>
      <c r="E179" s="638">
        <v>4.1088889999999996</v>
      </c>
      <c r="F179" s="638">
        <v>25.466667000000001</v>
      </c>
      <c r="G179" s="638">
        <v>24.061111</v>
      </c>
      <c r="H179" s="638">
        <v>27.043333000000001</v>
      </c>
      <c r="I179" s="638">
        <v>0</v>
      </c>
      <c r="J179" s="638">
        <v>0</v>
      </c>
      <c r="K179" s="634"/>
      <c r="L179" s="634"/>
      <c r="M179" s="634"/>
    </row>
    <row r="180" ht="15.75">
      <c r="A180" s="639" t="s">
        <v>938</v>
      </c>
      <c r="B180" s="640" t="s">
        <v>941</v>
      </c>
      <c r="C180" s="641">
        <v>9.4000000000000004</v>
      </c>
      <c r="D180" s="638">
        <v>0.81539700000000004</v>
      </c>
      <c r="E180" s="638">
        <v>1.2522180000000001</v>
      </c>
      <c r="F180" s="638">
        <v>35.091213000000003</v>
      </c>
      <c r="G180" s="638">
        <v>5.9213389999999997</v>
      </c>
      <c r="H180" s="638">
        <v>21.612888000000002</v>
      </c>
      <c r="I180" s="638">
        <v>0</v>
      </c>
      <c r="J180" s="638">
        <v>0</v>
      </c>
    </row>
    <row r="181" ht="15.75">
      <c r="A181" s="639" t="s">
        <v>940</v>
      </c>
      <c r="B181" s="640" t="s">
        <v>943</v>
      </c>
      <c r="C181" s="641">
        <v>11.4</v>
      </c>
      <c r="D181" s="638">
        <v>1.2613983154296875</v>
      </c>
      <c r="E181" s="638">
        <v>0</v>
      </c>
      <c r="F181" s="638">
        <v>36.615589</v>
      </c>
      <c r="G181" s="638">
        <v>0</v>
      </c>
      <c r="H181" s="638">
        <v>0</v>
      </c>
      <c r="I181" s="638">
        <v>0</v>
      </c>
      <c r="J181" s="638">
        <v>0</v>
      </c>
    </row>
    <row r="182" ht="15.75">
      <c r="A182" s="639" t="s">
        <v>942</v>
      </c>
      <c r="B182" s="640" t="s">
        <v>945</v>
      </c>
      <c r="C182" s="641">
        <v>7.2000000000000002</v>
      </c>
      <c r="D182" s="638">
        <v>6.2410959999999998</v>
      </c>
      <c r="E182" s="638">
        <v>0.65776299999999999</v>
      </c>
      <c r="F182" s="638">
        <v>42.333903999999997</v>
      </c>
      <c r="G182" s="638">
        <v>7.8147539999999998</v>
      </c>
      <c r="H182" s="638">
        <v>76.864525</v>
      </c>
      <c r="I182" s="638">
        <v>0</v>
      </c>
      <c r="J182" s="638">
        <v>7.6483999999999996e-002</v>
      </c>
    </row>
    <row r="183" ht="47.25">
      <c r="A183" s="639" t="s">
        <v>944</v>
      </c>
      <c r="B183" s="640" t="s">
        <v>1086</v>
      </c>
      <c r="C183" s="641">
        <v>23.920000000000002</v>
      </c>
      <c r="D183" s="638">
        <v>16.039055000000001</v>
      </c>
      <c r="E183" s="638">
        <v>8.8169240000000002</v>
      </c>
      <c r="F183" s="638">
        <v>137.48413099999999</v>
      </c>
      <c r="G183" s="638">
        <v>17.393024</v>
      </c>
      <c r="H183" s="638">
        <v>44.471927999999998</v>
      </c>
      <c r="I183" s="638">
        <v>0</v>
      </c>
      <c r="J183" s="638">
        <v>0.15188499999999999</v>
      </c>
    </row>
    <row r="184" ht="15.75">
      <c r="A184" s="639" t="s">
        <v>946</v>
      </c>
      <c r="B184" s="640" t="s">
        <v>947</v>
      </c>
      <c r="C184" s="641">
        <v>3.2000000000000002</v>
      </c>
      <c r="D184" s="638">
        <v>0</v>
      </c>
      <c r="E184" s="638">
        <v>0</v>
      </c>
      <c r="F184" s="638">
        <v>6.3350249999999999</v>
      </c>
      <c r="G184" s="638">
        <v>0</v>
      </c>
      <c r="H184" s="638">
        <v>0</v>
      </c>
      <c r="I184" s="638">
        <v>0</v>
      </c>
      <c r="J184" s="638">
        <v>0</v>
      </c>
    </row>
    <row r="185" ht="15.75">
      <c r="A185" s="639" t="s">
        <v>948</v>
      </c>
      <c r="B185" s="640" t="s">
        <v>949</v>
      </c>
      <c r="C185" s="641">
        <v>23.920000000000002</v>
      </c>
      <c r="D185" s="638">
        <v>41.23563</v>
      </c>
      <c r="E185" s="638">
        <v>72.782927999999998</v>
      </c>
      <c r="F185" s="638">
        <v>287.41528299999999</v>
      </c>
      <c r="G185" s="638">
        <v>43.340401</v>
      </c>
      <c r="H185" s="638">
        <v>132.24981700000001</v>
      </c>
      <c r="I185" s="638">
        <v>0</v>
      </c>
      <c r="J185" s="638">
        <v>0.81362500000000004</v>
      </c>
    </row>
    <row r="186" ht="47.25">
      <c r="A186" s="639" t="s">
        <v>950</v>
      </c>
      <c r="B186" s="640" t="s">
        <v>953</v>
      </c>
      <c r="C186" s="641">
        <v>12.766</v>
      </c>
      <c r="D186" s="638">
        <v>2.6186669999999999</v>
      </c>
      <c r="E186" s="638">
        <v>6.2557039999999997</v>
      </c>
      <c r="F186" s="638">
        <v>61.647781000000002</v>
      </c>
      <c r="G186" s="638">
        <v>1.4790620000000001</v>
      </c>
      <c r="H186" s="638">
        <v>52.506690999999996</v>
      </c>
      <c r="I186" s="638">
        <v>0</v>
      </c>
      <c r="J186" s="638">
        <v>0.24246899999999999</v>
      </c>
    </row>
    <row r="187" ht="47.25">
      <c r="A187" s="639" t="s">
        <v>952</v>
      </c>
      <c r="B187" s="640" t="s">
        <v>1087</v>
      </c>
      <c r="C187" s="641">
        <v>27.920000000000002</v>
      </c>
      <c r="D187" s="638">
        <v>34.667544999999997</v>
      </c>
      <c r="E187" s="638">
        <v>46.584515000000003</v>
      </c>
      <c r="F187" s="638">
        <v>110.502472</v>
      </c>
      <c r="G187" s="638">
        <v>30.288961</v>
      </c>
      <c r="H187" s="638">
        <v>76.988968</v>
      </c>
      <c r="I187" s="638">
        <v>0</v>
      </c>
      <c r="J187" s="638">
        <v>1.805601</v>
      </c>
    </row>
    <row r="188" ht="31.5">
      <c r="A188" s="639" t="s">
        <v>954</v>
      </c>
      <c r="B188" s="640" t="s">
        <v>957</v>
      </c>
      <c r="C188" s="641">
        <v>215.800003</v>
      </c>
      <c r="D188" s="638">
        <v>49.227035999999998</v>
      </c>
      <c r="E188" s="638">
        <v>39.199306</v>
      </c>
      <c r="F188" s="638">
        <v>1249.1423339999999</v>
      </c>
      <c r="G188" s="638">
        <v>6.9510399999999999</v>
      </c>
      <c r="H188" s="638">
        <v>243.28639200000001</v>
      </c>
      <c r="I188" s="638">
        <v>0</v>
      </c>
      <c r="J188" s="638">
        <v>1.1395150000000001</v>
      </c>
    </row>
    <row r="189" ht="31.5">
      <c r="A189" s="639" t="s">
        <v>1088</v>
      </c>
      <c r="B189" s="640" t="s">
        <v>959</v>
      </c>
      <c r="C189" s="641">
        <v>47.5</v>
      </c>
      <c r="D189" s="638">
        <v>48.830584999999999</v>
      </c>
      <c r="E189" s="638">
        <v>118.595024</v>
      </c>
      <c r="F189" s="638">
        <v>495.98706099999998</v>
      </c>
      <c r="G189" s="638">
        <v>15.858637999999999</v>
      </c>
      <c r="H189" s="638">
        <v>58.608009000000003</v>
      </c>
      <c r="I189" s="638">
        <v>0</v>
      </c>
      <c r="J189" s="638">
        <v>5.4256209999999996</v>
      </c>
    </row>
    <row r="190" ht="15.75">
      <c r="A190" s="645" t="s">
        <v>961</v>
      </c>
      <c r="B190" s="646"/>
      <c r="C190" s="643">
        <v>70990.203125</v>
      </c>
      <c r="D190" s="644">
        <v>230855.609375</v>
      </c>
      <c r="E190" s="638">
        <v>108431.367188</v>
      </c>
      <c r="F190" s="638">
        <v>82866.625</v>
      </c>
      <c r="G190" s="638">
        <v>61498.601562999997</v>
      </c>
      <c r="H190" s="638">
        <v>62739.78125</v>
      </c>
      <c r="I190" s="638">
        <v>28841.005859000001</v>
      </c>
      <c r="J190" s="638">
        <v>2850.4191890000002</v>
      </c>
    </row>
    <row r="191" ht="15.75">
      <c r="A191" s="645" t="s">
        <v>962</v>
      </c>
      <c r="B191" s="646"/>
      <c r="C191" s="643">
        <v>70990.203125</v>
      </c>
      <c r="D191" s="644">
        <v>174864.09375</v>
      </c>
      <c r="E191" s="638">
        <v>166223.5</v>
      </c>
      <c r="F191" s="638">
        <v>240893.4375</v>
      </c>
      <c r="G191" s="638">
        <v>79259.960938000004</v>
      </c>
      <c r="H191" s="638">
        <v>146289.078125</v>
      </c>
      <c r="I191" s="638">
        <v>10102.389648</v>
      </c>
      <c r="J191" s="638">
        <v>4313.4555659999996</v>
      </c>
    </row>
  </sheetData>
  <mergeCells count="2">
    <mergeCell ref="A190:B190"/>
    <mergeCell ref="A191:B191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1" fitToWidth="1" horizontalDpi="600" orientation="portrait" pageOrder="downThenOver" paperSize="9" scale="100" useFirstPageNumber="0" usePrinterDefaults="1" verticalDpi="600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selection activeCell="D1" activeCellId="0" sqref="D1"/>
    </sheetView>
  </sheetViews>
  <sheetFormatPr baseColWidth="8" customHeight="1" defaultRowHeight="12.75"/>
  <cols>
    <col bestFit="1" customWidth="1" min="1" max="1" style="647" width="37.140599999999999"/>
    <col bestFit="1" customWidth="1" min="2" max="2" style="647" width="11.425800000000001"/>
    <col bestFit="1" customWidth="1" min="3" max="3" style="648" width="14.5703"/>
    <col bestFit="1" customWidth="1" min="4" max="4" style="648" width="15.5703"/>
    <col bestFit="1" customWidth="1" min="5" max="5" style="648" width="14.855499999999999"/>
    <col bestFit="1" customWidth="1" min="6" max="6" style="648" width="14.2852"/>
    <col bestFit="1" customWidth="1" min="7" max="7" style="648" width="13.425800000000001"/>
    <col bestFit="1" customWidth="1" min="8" max="8" style="648" width="13.5703"/>
    <col bestFit="1" customWidth="1" min="9" max="9" style="648" width="9.5703099999999992"/>
    <col bestFit="1" customWidth="1" min="10" max="10" style="648" width="8.1406299999999998"/>
    <col bestFit="1" customWidth="1" min="11" max="11" style="648" width="9.1406299999999998"/>
    <col bestFit="1" customWidth="1" hidden="1" min="12" max="12" style="648" width="7"/>
    <col bestFit="1" customWidth="1" hidden="1" min="13" max="13" style="648" width="6.5703100000000001"/>
    <col bestFit="1" customWidth="1" min="14" max="14" style="648" width="6.1406299999999998"/>
    <col bestFit="1" customWidth="1" min="15" max="15" style="648" width="7.5703100000000001"/>
    <col bestFit="1" customWidth="1" min="16" max="16" style="648" width="7.4257799999999996"/>
    <col bestFit="1" customWidth="1" hidden="1" min="17" max="17" style="648" width="7.1406299999999998"/>
    <col bestFit="1" customWidth="1" min="18" max="18" style="648" width="7.1406299999999998"/>
    <col bestFit="1" customWidth="1" min="19" max="19" style="648" width="7.2851600000000003"/>
    <col bestFit="1" customWidth="1" min="20" max="20" style="648" width="7"/>
    <col bestFit="1" customWidth="1" hidden="1" min="21" max="21" style="648" width="0.28515600000000002"/>
    <col bestFit="1" customWidth="1" hidden="1" min="22" max="22" style="648" width="7"/>
    <col bestFit="1" customWidth="1" min="23" max="23" style="648" width="7.1406299999999998"/>
    <col bestFit="1" customWidth="1" min="24" max="24" style="648" width="8.5703099999999992"/>
    <col bestFit="1" customWidth="1" min="25" max="25" style="648" width="8.2851599999999994"/>
    <col bestFit="1" customWidth="1" hidden="1" min="26" max="26" style="648" width="8.2851599999999994"/>
    <col bestFit="1" customWidth="1" hidden="1" min="27" max="28" style="648" width="8.4257799999999996"/>
    <col bestFit="1" customWidth="1" min="29" max="29" style="648" width="7.5703100000000001"/>
    <col bestFit="1" customWidth="1" min="30" max="30" style="648" width="6.7109399999999999"/>
    <col bestFit="1" customWidth="1" min="31" max="31" style="648" width="5.5703100000000001"/>
    <col bestFit="1" customWidth="1" min="32" max="32" style="648" width="0.140625"/>
    <col bestFit="1" customWidth="1" hidden="1" min="33" max="33" style="648" width="8"/>
    <col bestFit="1" customWidth="1" hidden="1" min="34" max="34" style="648" width="7"/>
    <col bestFit="1" customWidth="1" hidden="1" min="35" max="35" style="648" width="6.8554700000000004"/>
    <col bestFit="1" customWidth="1" min="36" max="36" style="648" width="6.4257799999999996"/>
    <col bestFit="1" customWidth="1" min="37" max="37" style="648" width="7.5703100000000001"/>
    <col bestFit="1" customWidth="1" min="38" max="38" style="648" width="7.4257799999999996"/>
    <col bestFit="1" customWidth="1" hidden="1" min="39" max="39" style="648" width="9.2851599999999994"/>
    <col bestFit="1" customWidth="1" hidden="1" min="40" max="40" style="648" width="8.4257799999999996"/>
    <col bestFit="1" customWidth="1" min="41" max="41" style="648" width="8"/>
    <col bestFit="1" customWidth="1" min="42" max="42" style="648" width="4.7109399999999999"/>
    <col bestFit="1" customWidth="1" min="43" max="43" style="648" width="5.5703100000000001"/>
    <col bestFit="1" customWidth="1" hidden="1" min="44" max="44" style="648" width="9.5703099999999992"/>
    <col bestFit="1" customWidth="1" min="45" max="257" style="648" width="9.1406299999999998"/>
  </cols>
  <sheetData>
    <row r="1" ht="58.5" customHeight="1">
      <c r="A1" s="649"/>
      <c r="B1" s="649"/>
      <c r="C1" s="650" t="s">
        <v>1089</v>
      </c>
      <c r="D1" s="650"/>
      <c r="E1" s="651" t="s">
        <v>0</v>
      </c>
      <c r="F1" s="651"/>
      <c r="G1" s="651"/>
      <c r="H1" s="651"/>
      <c r="I1" s="650"/>
      <c r="J1" s="650"/>
      <c r="K1" s="650"/>
      <c r="L1" s="650"/>
      <c r="M1" s="650"/>
      <c r="N1" s="648"/>
      <c r="O1" s="648"/>
      <c r="P1" s="648"/>
      <c r="Q1" s="648"/>
      <c r="R1" s="648"/>
      <c r="S1" s="648"/>
      <c r="T1" s="648"/>
      <c r="U1" s="648"/>
      <c r="V1" s="648"/>
      <c r="W1" s="648"/>
      <c r="X1" s="648"/>
      <c r="Y1" s="648"/>
      <c r="Z1" s="648"/>
      <c r="AA1" s="648"/>
      <c r="AB1" s="648"/>
    </row>
    <row r="2" ht="169.5" customHeight="1">
      <c r="A2" s="652" t="s">
        <v>1090</v>
      </c>
      <c r="B2" s="652"/>
      <c r="C2" s="652"/>
      <c r="D2" s="652"/>
      <c r="E2" s="652"/>
      <c r="F2" s="652"/>
      <c r="G2" s="652"/>
      <c r="H2" s="652"/>
      <c r="I2" s="648"/>
      <c r="J2" s="648"/>
      <c r="K2" s="648"/>
      <c r="L2" s="648"/>
      <c r="M2" s="653"/>
      <c r="N2" s="653"/>
      <c r="O2" s="653"/>
      <c r="P2" s="653"/>
      <c r="Q2" s="653"/>
      <c r="R2" s="653"/>
      <c r="S2" s="653"/>
      <c r="T2" s="648"/>
      <c r="U2" s="648"/>
      <c r="V2" s="648"/>
      <c r="W2" s="648"/>
      <c r="X2" s="648"/>
      <c r="Y2" s="648"/>
      <c r="Z2" s="648"/>
      <c r="AA2" s="648"/>
      <c r="AB2" s="648"/>
    </row>
    <row r="3" ht="18.75" customHeight="1">
      <c r="A3" s="654" t="s">
        <v>1091</v>
      </c>
      <c r="B3" s="655" t="s">
        <v>3</v>
      </c>
      <c r="C3" s="655"/>
      <c r="D3" s="655"/>
      <c r="E3" s="655"/>
      <c r="F3" s="655"/>
      <c r="G3" s="655"/>
      <c r="H3" s="655"/>
      <c r="I3" s="648"/>
      <c r="J3" s="648"/>
      <c r="K3" s="648"/>
      <c r="L3" s="648"/>
      <c r="M3" s="648"/>
      <c r="N3" s="648"/>
      <c r="O3" s="648"/>
      <c r="P3" s="648"/>
      <c r="Q3" s="648"/>
      <c r="R3" s="648"/>
      <c r="S3" s="648"/>
      <c r="T3" s="648"/>
      <c r="U3" s="648"/>
      <c r="V3" s="648"/>
      <c r="W3" s="648"/>
      <c r="X3" s="648"/>
      <c r="Y3" s="648"/>
      <c r="Z3" s="648"/>
      <c r="AA3" s="648"/>
      <c r="AB3" s="648"/>
    </row>
    <row r="4" ht="32.25" customHeight="1">
      <c r="A4" s="656"/>
      <c r="B4" s="654" t="s">
        <v>1092</v>
      </c>
      <c r="C4" s="654" t="s">
        <v>1093</v>
      </c>
      <c r="D4" s="654" t="s">
        <v>1094</v>
      </c>
      <c r="E4" s="654" t="s">
        <v>1095</v>
      </c>
      <c r="F4" s="654" t="s">
        <v>9</v>
      </c>
      <c r="G4" s="654" t="s">
        <v>10</v>
      </c>
      <c r="H4" s="654" t="s">
        <v>1096</v>
      </c>
      <c r="I4" s="657"/>
      <c r="J4" s="657"/>
      <c r="K4" s="657"/>
      <c r="L4" s="657"/>
      <c r="M4" s="657"/>
      <c r="N4" s="658"/>
      <c r="O4" s="658"/>
      <c r="P4" s="658"/>
      <c r="Q4" s="658"/>
      <c r="R4" s="659"/>
      <c r="S4" s="659"/>
      <c r="T4" s="659"/>
      <c r="U4" s="659"/>
      <c r="V4" s="659"/>
      <c r="W4" s="659"/>
      <c r="X4" s="659"/>
      <c r="Y4" s="659"/>
      <c r="Z4" s="659"/>
      <c r="AA4" s="659"/>
      <c r="AB4" s="659"/>
      <c r="AC4" s="660"/>
      <c r="AD4" s="661"/>
      <c r="AE4" s="661"/>
      <c r="AF4" s="661"/>
      <c r="AG4" s="661"/>
      <c r="AH4" s="661"/>
      <c r="AI4" s="661"/>
      <c r="AJ4" s="661"/>
      <c r="AK4" s="661"/>
      <c r="AL4" s="661"/>
      <c r="AM4" s="661"/>
      <c r="AN4" s="661"/>
      <c r="AO4" s="662"/>
      <c r="AP4" s="662"/>
      <c r="AQ4" s="662"/>
      <c r="AR4" s="662"/>
    </row>
    <row r="5" ht="33" hidden="1" customHeight="1">
      <c r="A5" s="656"/>
      <c r="B5" s="656"/>
      <c r="C5" s="656"/>
      <c r="D5" s="656"/>
      <c r="E5" s="656"/>
      <c r="F5" s="656"/>
      <c r="G5" s="656"/>
      <c r="H5" s="656"/>
      <c r="I5" s="659"/>
      <c r="J5" s="659"/>
      <c r="K5" s="659"/>
      <c r="L5" s="659"/>
      <c r="M5" s="659"/>
      <c r="N5" s="658"/>
      <c r="O5" s="658"/>
      <c r="P5" s="658"/>
      <c r="Q5" s="658"/>
      <c r="R5" s="659"/>
      <c r="S5" s="659"/>
      <c r="T5" s="659"/>
      <c r="U5" s="659"/>
      <c r="V5" s="659"/>
      <c r="W5" s="659"/>
      <c r="X5" s="659"/>
      <c r="Y5" s="659"/>
      <c r="Z5" s="659"/>
      <c r="AA5" s="659"/>
      <c r="AB5" s="659"/>
      <c r="AC5" s="663"/>
      <c r="AD5" s="664"/>
      <c r="AE5" s="664"/>
      <c r="AF5" s="664"/>
      <c r="AG5" s="664"/>
      <c r="AH5" s="664"/>
      <c r="AI5" s="664"/>
      <c r="AJ5" s="664"/>
      <c r="AK5" s="664"/>
      <c r="AL5" s="664"/>
      <c r="AM5" s="664"/>
      <c r="AN5" s="664"/>
      <c r="AO5" s="665"/>
      <c r="AP5" s="665"/>
      <c r="AQ5" s="665"/>
      <c r="AR5" s="665"/>
    </row>
    <row r="6" ht="18.75" hidden="1" customHeight="1">
      <c r="A6" s="656"/>
      <c r="B6" s="656"/>
      <c r="C6" s="656"/>
      <c r="D6" s="656"/>
      <c r="E6" s="656"/>
      <c r="F6" s="656"/>
      <c r="G6" s="656"/>
      <c r="H6" s="656"/>
      <c r="I6" s="666"/>
      <c r="J6" s="667"/>
      <c r="K6" s="666"/>
      <c r="L6" s="668"/>
      <c r="M6" s="668"/>
      <c r="N6" s="669"/>
      <c r="O6" s="670"/>
      <c r="P6" s="669"/>
      <c r="Q6" s="671"/>
      <c r="R6" s="669"/>
      <c r="S6" s="670"/>
      <c r="T6" s="669"/>
      <c r="U6" s="672"/>
      <c r="V6" s="672"/>
      <c r="W6" s="669"/>
      <c r="X6" s="670"/>
      <c r="Y6" s="669"/>
      <c r="Z6" s="658"/>
      <c r="AA6" s="658"/>
      <c r="AB6" s="658"/>
      <c r="AC6" s="669"/>
      <c r="AD6" s="670"/>
      <c r="AE6" s="669"/>
      <c r="AF6" s="658"/>
      <c r="AG6" s="658"/>
      <c r="AH6" s="658"/>
      <c r="AI6" s="658"/>
      <c r="AJ6" s="669"/>
      <c r="AK6" s="670"/>
      <c r="AL6" s="669"/>
      <c r="AM6" s="672"/>
      <c r="AN6" s="672"/>
      <c r="AO6" s="669"/>
      <c r="AP6" s="670"/>
      <c r="AQ6" s="669"/>
      <c r="AR6" s="672"/>
      <c r="AS6" s="648"/>
      <c r="AT6" s="648"/>
      <c r="AU6" s="648"/>
      <c r="AV6" s="648"/>
      <c r="AW6" s="648"/>
      <c r="AX6" s="648"/>
      <c r="AY6" s="648"/>
      <c r="AZ6" s="648"/>
      <c r="BA6" s="648"/>
      <c r="BB6" s="648"/>
      <c r="BC6" s="648"/>
      <c r="BD6" s="648"/>
      <c r="BE6" s="648"/>
      <c r="BF6" s="648"/>
      <c r="BG6" s="648"/>
    </row>
    <row r="7" ht="32.25" customHeight="1">
      <c r="A7" s="673"/>
      <c r="B7" s="673"/>
      <c r="C7" s="673"/>
      <c r="D7" s="673"/>
      <c r="E7" s="673"/>
      <c r="F7" s="673"/>
      <c r="G7" s="673"/>
      <c r="H7" s="673"/>
      <c r="I7" s="666"/>
      <c r="J7" s="667"/>
      <c r="K7" s="666"/>
      <c r="L7" s="669"/>
      <c r="M7" s="671"/>
      <c r="N7" s="669"/>
      <c r="O7" s="670"/>
      <c r="P7" s="669"/>
      <c r="Q7" s="671"/>
      <c r="R7" s="669"/>
      <c r="S7" s="670"/>
      <c r="T7" s="669"/>
      <c r="U7" s="669"/>
      <c r="V7" s="669"/>
      <c r="W7" s="669"/>
      <c r="X7" s="670"/>
      <c r="Y7" s="669"/>
      <c r="Z7" s="671"/>
      <c r="AA7" s="669"/>
      <c r="AB7" s="669"/>
      <c r="AC7" s="669"/>
      <c r="AD7" s="670"/>
      <c r="AE7" s="669"/>
      <c r="AF7" s="669"/>
      <c r="AG7" s="669"/>
      <c r="AH7" s="669"/>
      <c r="AI7" s="669"/>
      <c r="AJ7" s="669"/>
      <c r="AK7" s="670"/>
      <c r="AL7" s="669"/>
      <c r="AM7" s="669"/>
      <c r="AN7" s="669"/>
      <c r="AO7" s="669"/>
      <c r="AP7" s="670"/>
      <c r="AQ7" s="669"/>
      <c r="AR7" s="669"/>
      <c r="AS7" s="648"/>
      <c r="AT7" s="648"/>
      <c r="AU7" s="648"/>
      <c r="AV7" s="648"/>
      <c r="AW7" s="648"/>
      <c r="AX7" s="648"/>
      <c r="AY7" s="648"/>
      <c r="AZ7" s="648"/>
      <c r="BA7" s="648"/>
      <c r="BB7" s="648"/>
      <c r="BC7" s="648"/>
      <c r="BD7" s="648"/>
      <c r="BE7" s="648"/>
      <c r="BF7" s="648"/>
      <c r="BG7" s="648"/>
    </row>
    <row r="8" ht="18" customHeight="1">
      <c r="A8" s="674" t="s">
        <v>83</v>
      </c>
      <c r="B8" s="675">
        <f>2022!BO55</f>
        <v>0</v>
      </c>
      <c r="C8" s="675">
        <f>2022!CG55</f>
        <v>0</v>
      </c>
      <c r="D8" s="675">
        <f>2022!AX55</f>
        <v>0</v>
      </c>
      <c r="E8" s="675">
        <f>2022!DL55</f>
        <v>7</v>
      </c>
      <c r="F8" s="675">
        <f>2022!L55</f>
        <v>0</v>
      </c>
      <c r="G8" s="675">
        <f>2022!DX55</f>
        <v>0</v>
      </c>
      <c r="H8" s="675">
        <f>2022!N55</f>
        <v>0</v>
      </c>
    </row>
    <row r="9" ht="15" customHeight="1">
      <c r="A9" s="674" t="s">
        <v>1097</v>
      </c>
      <c r="B9" s="675">
        <f>2022!BO76</f>
        <v>13</v>
      </c>
      <c r="C9" s="675">
        <f>2022!CG76</f>
        <v>0</v>
      </c>
      <c r="D9" s="675">
        <f>2022!AX76</f>
        <v>0</v>
      </c>
      <c r="E9" s="675">
        <f>2022!DL76</f>
        <v>68</v>
      </c>
      <c r="F9" s="675">
        <f>2022!L76</f>
        <v>1244</v>
      </c>
      <c r="G9" s="675">
        <f>2022!DX76</f>
        <v>0</v>
      </c>
      <c r="H9" s="675">
        <f>2022!N76</f>
        <v>0</v>
      </c>
    </row>
    <row r="10" ht="17.25" customHeight="1">
      <c r="A10" s="674" t="s">
        <v>1098</v>
      </c>
      <c r="B10" s="675">
        <f>2022!BO77</f>
        <v>31</v>
      </c>
      <c r="C10" s="675">
        <f>2022!CG77</f>
        <v>0</v>
      </c>
      <c r="D10" s="675">
        <f>2022!AX77</f>
        <v>0</v>
      </c>
      <c r="E10" s="675">
        <f>2022!DL77</f>
        <v>149</v>
      </c>
      <c r="F10" s="675">
        <f>2022!L77</f>
        <v>811</v>
      </c>
      <c r="G10" s="675">
        <f>2022!DX77</f>
        <v>0</v>
      </c>
      <c r="H10" s="675">
        <f>2022!N77</f>
        <v>0</v>
      </c>
    </row>
    <row r="11" ht="13.5" customHeight="1">
      <c r="A11" s="674" t="s">
        <v>1099</v>
      </c>
      <c r="B11" s="675">
        <f>2022!BO78</f>
        <v>240</v>
      </c>
      <c r="C11" s="675">
        <f>2022!CG78</f>
        <v>6</v>
      </c>
      <c r="D11" s="675">
        <f>2022!AX78</f>
        <v>0</v>
      </c>
      <c r="E11" s="675">
        <f>2022!DL78</f>
        <v>633</v>
      </c>
      <c r="F11" s="675">
        <f>2022!L78</f>
        <v>5666</v>
      </c>
      <c r="G11" s="675">
        <f>2022!DX78</f>
        <v>4</v>
      </c>
      <c r="H11" s="675">
        <f>2022!N78</f>
        <v>0</v>
      </c>
    </row>
    <row r="12" ht="12.75" customHeight="1">
      <c r="A12" s="674" t="s">
        <v>108</v>
      </c>
      <c r="B12" s="675">
        <f>2022!BO90</f>
        <v>27</v>
      </c>
      <c r="C12" s="675">
        <f>2022!CG90</f>
        <v>7</v>
      </c>
      <c r="D12" s="675">
        <f>2022!AX90</f>
        <v>25</v>
      </c>
      <c r="E12" s="675">
        <f>2022!DL90</f>
        <v>50</v>
      </c>
      <c r="F12" s="675">
        <f>2022!L90</f>
        <v>150</v>
      </c>
      <c r="G12" s="675">
        <f>2022!DX90</f>
        <v>4</v>
      </c>
      <c r="H12" s="675">
        <f>2022!N90</f>
        <v>0</v>
      </c>
    </row>
    <row r="13" ht="16.5" customHeight="1">
      <c r="A13" s="674" t="s">
        <v>119</v>
      </c>
      <c r="B13" s="675">
        <f>2022!BO99</f>
        <v>3</v>
      </c>
      <c r="C13" s="675">
        <f>2022!CG99</f>
        <v>1</v>
      </c>
      <c r="D13" s="675">
        <f>2022!AX99</f>
        <v>0</v>
      </c>
      <c r="E13" s="675">
        <f>2022!DL99</f>
        <v>7</v>
      </c>
      <c r="F13" s="675">
        <f>2022!L99</f>
        <v>30</v>
      </c>
      <c r="G13" s="675">
        <f>2022!DX99</f>
        <v>0</v>
      </c>
      <c r="H13" s="675">
        <f>2022!N99</f>
        <v>0</v>
      </c>
    </row>
    <row r="14" ht="14.25" customHeight="1">
      <c r="A14" s="674" t="s">
        <v>141</v>
      </c>
      <c r="B14" s="675">
        <f>2022!BO124</f>
        <v>10</v>
      </c>
      <c r="C14" s="675">
        <v>40</v>
      </c>
      <c r="D14" s="675">
        <f>2022!AX124</f>
        <v>0</v>
      </c>
      <c r="E14" s="675">
        <f>2022!DL124</f>
        <v>0</v>
      </c>
      <c r="F14" s="675">
        <f>2022!L124</f>
        <v>937</v>
      </c>
      <c r="G14" s="675">
        <f>2022!DX124</f>
        <v>8</v>
      </c>
      <c r="H14" s="675">
        <f>2022!N124</f>
        <v>0</v>
      </c>
    </row>
    <row r="15" ht="15.75" customHeight="1">
      <c r="A15" s="674" t="s">
        <v>223</v>
      </c>
      <c r="B15" s="675">
        <f>2022!BO194</f>
        <v>0</v>
      </c>
      <c r="C15" s="675">
        <f>2022!CG194</f>
        <v>0</v>
      </c>
      <c r="D15" s="675">
        <f>2022!AX194</f>
        <v>0</v>
      </c>
      <c r="E15" s="675">
        <f>2022!DL194</f>
        <v>0</v>
      </c>
      <c r="F15" s="675">
        <f>2022!L194</f>
        <v>0</v>
      </c>
      <c r="G15" s="675">
        <f>2022!DX194</f>
        <v>0</v>
      </c>
      <c r="H15" s="675">
        <f>2022!N194</f>
        <v>0</v>
      </c>
    </row>
    <row r="16" ht="18" customHeight="1">
      <c r="A16" s="308" t="s">
        <v>270</v>
      </c>
      <c r="B16" s="676">
        <f t="shared" ref="B16:G16" si="1468">SUM(B8:B15)</f>
        <v>324</v>
      </c>
      <c r="C16" s="676">
        <f t="shared" si="1468"/>
        <v>54</v>
      </c>
      <c r="D16" s="676">
        <f t="shared" si="1468"/>
        <v>25</v>
      </c>
      <c r="E16" s="676">
        <f t="shared" si="1468"/>
        <v>914</v>
      </c>
      <c r="F16" s="676">
        <f t="shared" si="1468"/>
        <v>8838</v>
      </c>
      <c r="G16" s="676">
        <f t="shared" si="1468"/>
        <v>16</v>
      </c>
      <c r="H16" s="676">
        <f>SUM(H8:H15)</f>
        <v>0</v>
      </c>
    </row>
    <row r="17" ht="12.75">
      <c r="A17" s="677"/>
      <c r="B17" s="677"/>
      <c r="C17" s="648"/>
      <c r="D17" s="648"/>
      <c r="E17" s="677"/>
    </row>
    <row r="18" ht="0.75" customHeight="1">
      <c r="B18" s="678"/>
      <c r="C18" s="679"/>
      <c r="D18" s="679"/>
      <c r="E18" s="680"/>
    </row>
    <row r="19" ht="12.75" customHeight="1">
      <c r="A19" s="681"/>
      <c r="B19" s="681"/>
      <c r="C19" s="681"/>
      <c r="D19" s="681"/>
      <c r="E19" s="680"/>
    </row>
    <row r="20" ht="20.25" customHeight="1">
      <c r="A20" s="681"/>
      <c r="B20" s="681"/>
      <c r="C20" s="681"/>
      <c r="D20" s="681"/>
      <c r="E20" s="680"/>
      <c r="F20" s="682"/>
      <c r="G20" s="682"/>
      <c r="H20" s="682"/>
    </row>
    <row r="21" ht="12.75">
      <c r="B21" s="680"/>
      <c r="C21" s="680"/>
      <c r="D21" s="680"/>
      <c r="E21" s="680"/>
    </row>
    <row r="22" ht="12.75">
      <c r="B22" s="680"/>
      <c r="C22" s="680"/>
      <c r="D22" s="680"/>
      <c r="E22" s="680"/>
    </row>
    <row r="23" ht="12.75">
      <c r="B23" s="680"/>
      <c r="C23" s="680"/>
      <c r="D23" s="680"/>
      <c r="E23" s="680"/>
    </row>
    <row r="24" ht="12.75">
      <c r="B24" s="680"/>
      <c r="C24" s="680"/>
      <c r="D24" s="680"/>
      <c r="E24" s="680"/>
    </row>
    <row r="25" ht="12.75">
      <c r="B25" s="680"/>
      <c r="C25" s="680"/>
      <c r="D25" s="680"/>
      <c r="E25" s="680"/>
    </row>
    <row r="26" ht="12.75">
      <c r="B26" s="647"/>
      <c r="C26" s="648"/>
      <c r="D26" s="648"/>
      <c r="E26" s="648"/>
    </row>
  </sheetData>
  <mergeCells count="43">
    <mergeCell ref="E1:H1"/>
    <mergeCell ref="A2:H2"/>
    <mergeCell ref="M2:S2"/>
    <mergeCell ref="A3:A7"/>
    <mergeCell ref="B3:H3"/>
    <mergeCell ref="B4:B7"/>
    <mergeCell ref="C4:C7"/>
    <mergeCell ref="D4:D7"/>
    <mergeCell ref="E4:E7"/>
    <mergeCell ref="F4:F7"/>
    <mergeCell ref="G4:G7"/>
    <mergeCell ref="H4:H7"/>
    <mergeCell ref="N4:Q4"/>
    <mergeCell ref="R4:V4"/>
    <mergeCell ref="W4:AB4"/>
    <mergeCell ref="AC4:AI4"/>
    <mergeCell ref="AJ4:AN4"/>
    <mergeCell ref="AO4:AR4"/>
    <mergeCell ref="N6:N7"/>
    <mergeCell ref="O6:O7"/>
    <mergeCell ref="P6:P7"/>
    <mergeCell ref="Q6:Q7"/>
    <mergeCell ref="R6:R7"/>
    <mergeCell ref="S6:S7"/>
    <mergeCell ref="T6:T7"/>
    <mergeCell ref="U6:V6"/>
    <mergeCell ref="W6:W7"/>
    <mergeCell ref="X6:X7"/>
    <mergeCell ref="Y6:Y7"/>
    <mergeCell ref="Z6:AB6"/>
    <mergeCell ref="AC6:AC7"/>
    <mergeCell ref="AD6:AD7"/>
    <mergeCell ref="AE6:AE7"/>
    <mergeCell ref="AF6:AI6"/>
    <mergeCell ref="AJ6:AJ7"/>
    <mergeCell ref="AK6:AK7"/>
    <mergeCell ref="AL6:AL7"/>
    <mergeCell ref="AM6:AN6"/>
    <mergeCell ref="AO6:AO7"/>
    <mergeCell ref="AP6:AP7"/>
    <mergeCell ref="AQ6:AQ7"/>
    <mergeCell ref="A19:C20"/>
    <mergeCell ref="F20:H20"/>
  </mergeCells>
  <printOptions headings="0" gridLines="0"/>
  <pageMargins left="0.19685039370078738" right="0.19685039370078738" top="0.39370078740157477" bottom="0.19685039370078738" header="0" footer="0"/>
  <pageSetup blackAndWhite="0" cellComments="none" copies="1" draft="0" errors="displayed" firstPageNumber="1" fitToHeight="1" fitToWidth="1" horizontalDpi="300" orientation="landscape" pageOrder="downThenOver" paperSize="9" scale="100" useFirstPageNumber="0" usePrinterDefaults="1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0">
      <pane state="frozen" topLeftCell="B1" xSplit="1"/>
      <selection activeCell="H247" activeCellId="0" sqref="H247:Y247"/>
    </sheetView>
  </sheetViews>
  <sheetFormatPr baseColWidth="8" customHeight="1" defaultRowHeight="15.75"/>
  <cols>
    <col bestFit="1" customWidth="1" min="1" max="1" style="44" width="6.2851600000000003"/>
    <col bestFit="1" customWidth="1" min="2" max="2" style="97" width="38.140599999999999"/>
    <col bestFit="1" customWidth="1" min="3" max="3" style="43" width="10.140599999999999"/>
    <col bestFit="1" customWidth="1" min="4" max="4" style="43" width="7.4257799999999996"/>
    <col bestFit="1" customWidth="1" min="5" max="5" style="43" width="7.8554700000000004"/>
    <col bestFit="1" customWidth="1" min="6" max="6" style="43" width="15.2852"/>
    <col bestFit="1" customWidth="1" min="7" max="7" style="97" width="9"/>
    <col bestFit="1" customWidth="1" min="8" max="8" style="75" width="7.7109399999999999"/>
    <col bestFit="1" customWidth="1" min="9" max="9" style="75" width="15.140599999999999"/>
    <col bestFit="1" customWidth="1" min="10" max="10" style="75" width="9.2851599999999994"/>
    <col bestFit="1" customWidth="1" min="11" max="11" style="75" width="13.425800000000001"/>
    <col bestFit="1" customWidth="1" min="12" max="12" style="75" width="9.8554700000000004"/>
    <col bestFit="1" customWidth="1" min="13" max="13" style="44" width="12"/>
    <col bestFit="1" customWidth="1" min="14" max="16" style="44" width="9.1406299999999998"/>
    <col bestFit="1" customWidth="1" min="17" max="17" style="44" width="11"/>
    <col bestFit="1" customWidth="1" min="18" max="18" style="44" width="9.1406299999999998"/>
    <col bestFit="1" customWidth="1" min="19" max="19" style="44" width="12"/>
    <col bestFit="1" customWidth="1" min="20" max="20" style="44" width="9.1406299999999998"/>
    <col bestFit="1" customWidth="1" min="21" max="21" style="44" width="10.2852"/>
    <col bestFit="1" customWidth="1" min="22" max="27" style="44" width="9.1406299999999998"/>
    <col bestFit="1" customWidth="1" min="28" max="28" style="44" width="11.140599999999999"/>
    <col bestFit="1" customWidth="1" min="29" max="29" style="44" width="9.1406299999999998"/>
    <col bestFit="1" customWidth="1" min="30" max="30" style="44" width="11.710900000000001"/>
    <col bestFit="1" customWidth="1" min="31" max="40" style="44" width="9.1406299999999998"/>
    <col bestFit="1" customWidth="1" min="41" max="41" style="44" width="6.4257799999999996"/>
    <col bestFit="1" customWidth="1" min="42" max="257" style="44" width="9.1406299999999998"/>
  </cols>
  <sheetData>
    <row r="2" ht="15.75">
      <c r="B2" s="44" t="s">
        <v>373</v>
      </c>
      <c r="C2" s="44"/>
      <c r="D2" s="44"/>
      <c r="E2" s="44"/>
      <c r="F2" s="44"/>
      <c r="G2" s="44"/>
      <c r="H2" s="44"/>
      <c r="I2" s="44"/>
      <c r="J2" s="44"/>
      <c r="K2" s="44"/>
      <c r="L2" s="44"/>
    </row>
    <row r="3" ht="15.75">
      <c r="B3" s="44" t="s">
        <v>374</v>
      </c>
      <c r="C3" s="44"/>
      <c r="D3" s="44"/>
      <c r="E3" s="44"/>
      <c r="F3" s="44"/>
      <c r="G3" s="44"/>
      <c r="H3" s="44"/>
      <c r="I3" s="98"/>
      <c r="J3" s="98"/>
      <c r="K3" s="98"/>
      <c r="L3" s="98"/>
    </row>
    <row r="4" ht="15.75">
      <c r="B4" s="45"/>
      <c r="C4" s="98"/>
      <c r="D4" s="98"/>
      <c r="E4" s="98"/>
      <c r="F4" s="98"/>
      <c r="G4" s="98"/>
      <c r="H4" s="98"/>
      <c r="I4" s="98"/>
      <c r="J4" s="98"/>
      <c r="K4" s="98"/>
      <c r="L4" s="98"/>
    </row>
    <row r="5" ht="15.75">
      <c r="B5" s="44" t="s">
        <v>375</v>
      </c>
      <c r="C5" s="44"/>
      <c r="D5" s="44"/>
      <c r="E5" s="44"/>
      <c r="F5" s="44"/>
      <c r="G5" s="44"/>
      <c r="H5" s="44"/>
      <c r="I5" s="44"/>
      <c r="J5" s="44"/>
      <c r="K5" s="44"/>
      <c r="L5" s="44"/>
    </row>
    <row r="6" ht="15.75">
      <c r="B6" s="44" t="s">
        <v>376</v>
      </c>
      <c r="C6" s="44"/>
      <c r="D6" s="44"/>
      <c r="E6" s="44"/>
      <c r="F6" s="44"/>
      <c r="G6" s="44"/>
      <c r="H6" s="44"/>
      <c r="I6" s="44"/>
      <c r="J6" s="44"/>
      <c r="K6" s="44"/>
      <c r="L6" s="44"/>
    </row>
    <row r="8" ht="3" customHeight="1"/>
    <row r="9" ht="26.25" customHeight="1">
      <c r="A9" s="47" t="s">
        <v>271</v>
      </c>
      <c r="B9" s="48" t="s">
        <v>272</v>
      </c>
      <c r="C9" s="99" t="s">
        <v>377</v>
      </c>
      <c r="D9" s="100" t="s">
        <v>378</v>
      </c>
      <c r="E9" s="101"/>
      <c r="F9" s="99" t="s">
        <v>379</v>
      </c>
      <c r="G9" s="48" t="s">
        <v>380</v>
      </c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7">
        <v>2022</v>
      </c>
      <c r="W9" s="47"/>
      <c r="X9" s="47"/>
      <c r="Y9" s="47"/>
      <c r="Z9" s="47"/>
      <c r="AA9" s="47"/>
      <c r="AB9" s="47"/>
      <c r="AC9" s="47"/>
      <c r="AD9" s="47"/>
      <c r="AE9" s="47"/>
    </row>
    <row r="10" ht="62.25" customHeight="1">
      <c r="A10" s="47"/>
      <c r="B10" s="48"/>
      <c r="C10" s="102"/>
      <c r="D10" s="103"/>
      <c r="E10" s="104"/>
      <c r="F10" s="102"/>
      <c r="G10" s="47" t="s">
        <v>381</v>
      </c>
      <c r="H10" s="47"/>
      <c r="I10" s="47"/>
      <c r="J10" s="47"/>
      <c r="K10" s="47"/>
      <c r="L10" s="47"/>
      <c r="M10" s="47"/>
      <c r="N10" s="47"/>
      <c r="O10" s="47" t="s">
        <v>382</v>
      </c>
      <c r="P10" s="47"/>
      <c r="Q10" s="47"/>
      <c r="R10" s="47"/>
      <c r="S10" s="47"/>
      <c r="T10" s="47"/>
      <c r="U10" s="47"/>
      <c r="V10" s="47" t="s">
        <v>383</v>
      </c>
      <c r="W10" s="47"/>
      <c r="X10" s="47" t="s">
        <v>384</v>
      </c>
      <c r="Y10" s="47"/>
      <c r="Z10" s="47"/>
      <c r="AA10" s="47"/>
      <c r="AB10" s="47"/>
      <c r="AC10" s="47"/>
      <c r="AD10" s="47"/>
      <c r="AE10" s="47"/>
    </row>
    <row r="11" ht="24.75" customHeight="1">
      <c r="A11" s="47"/>
      <c r="B11" s="48"/>
      <c r="C11" s="102"/>
      <c r="D11" s="105"/>
      <c r="E11" s="106"/>
      <c r="F11" s="102"/>
      <c r="G11" s="47" t="s">
        <v>280</v>
      </c>
      <c r="H11" s="47" t="s">
        <v>385</v>
      </c>
      <c r="I11" s="47" t="s">
        <v>386</v>
      </c>
      <c r="J11" s="47" t="s">
        <v>273</v>
      </c>
      <c r="K11" s="47"/>
      <c r="L11" s="47"/>
      <c r="M11" s="47"/>
      <c r="N11" s="47"/>
      <c r="O11" s="47" t="s">
        <v>280</v>
      </c>
      <c r="P11" s="47" t="s">
        <v>273</v>
      </c>
      <c r="Q11" s="47"/>
      <c r="R11" s="47"/>
      <c r="S11" s="47"/>
      <c r="T11" s="47"/>
      <c r="U11" s="47" t="s">
        <v>387</v>
      </c>
      <c r="V11" s="47" t="s">
        <v>280</v>
      </c>
      <c r="W11" s="47" t="s">
        <v>385</v>
      </c>
      <c r="X11" s="107" t="s">
        <v>280</v>
      </c>
      <c r="Y11" s="107" t="s">
        <v>385</v>
      </c>
      <c r="Z11" s="107" t="s">
        <v>388</v>
      </c>
      <c r="AA11" s="47" t="s">
        <v>273</v>
      </c>
      <c r="AB11" s="47"/>
      <c r="AC11" s="47"/>
      <c r="AD11" s="47"/>
      <c r="AE11" s="47"/>
    </row>
    <row r="12" ht="33" customHeight="1">
      <c r="A12" s="47"/>
      <c r="B12" s="48"/>
      <c r="C12" s="102"/>
      <c r="D12" s="47" t="s">
        <v>389</v>
      </c>
      <c r="E12" s="47" t="s">
        <v>390</v>
      </c>
      <c r="F12" s="102"/>
      <c r="G12" s="47"/>
      <c r="H12" s="47"/>
      <c r="I12" s="47"/>
      <c r="J12" s="47" t="s">
        <v>391</v>
      </c>
      <c r="K12" s="47"/>
      <c r="L12" s="47"/>
      <c r="M12" s="47"/>
      <c r="N12" s="47" t="s">
        <v>392</v>
      </c>
      <c r="O12" s="47"/>
      <c r="P12" s="47" t="s">
        <v>391</v>
      </c>
      <c r="Q12" s="47"/>
      <c r="R12" s="47"/>
      <c r="S12" s="47"/>
      <c r="T12" s="47" t="s">
        <v>392</v>
      </c>
      <c r="U12" s="47"/>
      <c r="V12" s="47"/>
      <c r="W12" s="47"/>
      <c r="X12" s="108"/>
      <c r="Y12" s="108"/>
      <c r="Z12" s="108"/>
      <c r="AA12" s="109" t="s">
        <v>391</v>
      </c>
      <c r="AB12" s="110"/>
      <c r="AC12" s="110"/>
      <c r="AD12" s="111"/>
      <c r="AE12" s="47" t="s">
        <v>392</v>
      </c>
    </row>
    <row r="13" ht="211.5" customHeight="1">
      <c r="A13" s="47"/>
      <c r="B13" s="48"/>
      <c r="C13" s="112"/>
      <c r="D13" s="47"/>
      <c r="E13" s="47"/>
      <c r="F13" s="112"/>
      <c r="G13" s="47"/>
      <c r="H13" s="47"/>
      <c r="I13" s="47"/>
      <c r="J13" s="47" t="s">
        <v>393</v>
      </c>
      <c r="K13" s="47" t="s">
        <v>394</v>
      </c>
      <c r="L13" s="47" t="s">
        <v>283</v>
      </c>
      <c r="M13" s="47" t="s">
        <v>395</v>
      </c>
      <c r="N13" s="47"/>
      <c r="O13" s="47"/>
      <c r="P13" s="47" t="s">
        <v>393</v>
      </c>
      <c r="Q13" s="47" t="s">
        <v>394</v>
      </c>
      <c r="R13" s="47" t="s">
        <v>283</v>
      </c>
      <c r="S13" s="47" t="s">
        <v>395</v>
      </c>
      <c r="T13" s="47"/>
      <c r="U13" s="47"/>
      <c r="V13" s="47"/>
      <c r="W13" s="47"/>
      <c r="X13" s="113"/>
      <c r="Y13" s="113"/>
      <c r="Z13" s="113"/>
      <c r="AA13" s="47" t="s">
        <v>393</v>
      </c>
      <c r="AB13" s="47" t="s">
        <v>394</v>
      </c>
      <c r="AC13" s="47" t="s">
        <v>283</v>
      </c>
      <c r="AD13" s="47" t="s">
        <v>395</v>
      </c>
      <c r="AE13" s="47"/>
    </row>
    <row r="14" ht="25.5" customHeight="1">
      <c r="A14" s="46">
        <v>1</v>
      </c>
      <c r="B14" s="76">
        <v>2</v>
      </c>
      <c r="C14" s="46">
        <v>3</v>
      </c>
      <c r="D14" s="46">
        <v>4</v>
      </c>
      <c r="E14" s="46">
        <v>5</v>
      </c>
      <c r="F14" s="46">
        <v>6</v>
      </c>
      <c r="G14" s="46">
        <v>7</v>
      </c>
      <c r="H14" s="46">
        <v>8</v>
      </c>
      <c r="I14" s="46">
        <v>9</v>
      </c>
      <c r="J14" s="46">
        <v>10</v>
      </c>
      <c r="K14" s="46">
        <v>11</v>
      </c>
      <c r="L14" s="46">
        <v>12</v>
      </c>
      <c r="M14" s="46">
        <v>13</v>
      </c>
      <c r="N14" s="46">
        <v>14</v>
      </c>
      <c r="O14" s="46">
        <v>15</v>
      </c>
      <c r="P14" s="46">
        <v>16</v>
      </c>
      <c r="Q14" s="46">
        <v>17</v>
      </c>
      <c r="R14" s="46">
        <v>18</v>
      </c>
      <c r="S14" s="46">
        <v>19</v>
      </c>
      <c r="T14" s="46">
        <v>20</v>
      </c>
      <c r="U14" s="46">
        <v>21</v>
      </c>
      <c r="V14" s="46">
        <v>22</v>
      </c>
      <c r="W14" s="46">
        <v>23</v>
      </c>
      <c r="X14" s="46">
        <v>24</v>
      </c>
      <c r="Y14" s="46">
        <v>25</v>
      </c>
      <c r="Z14" s="46">
        <v>26</v>
      </c>
      <c r="AA14" s="46">
        <v>27</v>
      </c>
      <c r="AB14" s="46">
        <v>28</v>
      </c>
      <c r="AC14" s="46">
        <v>29</v>
      </c>
      <c r="AD14" s="46">
        <v>30</v>
      </c>
      <c r="AE14" s="114">
        <v>31</v>
      </c>
      <c r="AF14" s="115" t="s">
        <v>396</v>
      </c>
      <c r="AG14" s="115" t="s">
        <v>397</v>
      </c>
      <c r="AH14" s="116" t="s">
        <v>398</v>
      </c>
      <c r="AI14" s="117" t="s">
        <v>399</v>
      </c>
      <c r="AJ14" s="115" t="s">
        <v>400</v>
      </c>
      <c r="AK14" s="115" t="s">
        <v>401</v>
      </c>
      <c r="AL14" s="118" t="s">
        <v>402</v>
      </c>
      <c r="AM14" s="118" t="s">
        <v>403</v>
      </c>
      <c r="AN14" s="119" t="s">
        <v>404</v>
      </c>
      <c r="AO14" s="119" t="s">
        <v>405</v>
      </c>
      <c r="AP14" s="46" t="s">
        <v>406</v>
      </c>
    </row>
    <row r="15" ht="17.25" customHeight="1">
      <c r="A15" s="120"/>
      <c r="B15" s="121" t="s">
        <v>23</v>
      </c>
      <c r="C15" s="122"/>
      <c r="D15" s="122"/>
      <c r="E15" s="122"/>
      <c r="F15" s="123"/>
      <c r="G15" s="62"/>
      <c r="H15" s="62"/>
      <c r="I15" s="62"/>
      <c r="J15" s="62"/>
      <c r="K15" s="62"/>
      <c r="L15" s="62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46"/>
    </row>
    <row r="16" ht="49.5" customHeight="1">
      <c r="A16" s="46">
        <v>1</v>
      </c>
      <c r="B16" s="63" t="s">
        <v>24</v>
      </c>
      <c r="C16" s="125">
        <f>2022!B5</f>
        <v>67.034000000000006</v>
      </c>
      <c r="D16" s="126">
        <f>2022!BV5</f>
        <v>12</v>
      </c>
      <c r="E16" s="126">
        <f>2022!BW5</f>
        <v>43</v>
      </c>
      <c r="F16" s="125">
        <f>2022!BZ5</f>
        <v>0.64146552495748421</v>
      </c>
      <c r="G16" s="59">
        <f>2021!CG5</f>
        <v>0</v>
      </c>
      <c r="H16" s="127">
        <f t="shared" ref="H16:H61" si="0">IF(G16&gt;0,G16/D16*100,0)</f>
        <v>0</v>
      </c>
      <c r="I16" s="59"/>
      <c r="J16" s="59">
        <f>2021!CM5</f>
        <v>0</v>
      </c>
      <c r="K16" s="59">
        <f>2021!CJ5</f>
        <v>0</v>
      </c>
      <c r="L16" s="59"/>
      <c r="M16" s="59">
        <f t="shared" ref="M16:M61" si="1">G16-J16-K16-N16</f>
        <v>0</v>
      </c>
      <c r="N16" s="59">
        <f>2021!CO5</f>
        <v>0</v>
      </c>
      <c r="O16" s="59">
        <f>'Добыча 2021'!I15</f>
        <v>0</v>
      </c>
      <c r="P16" s="59"/>
      <c r="Q16" s="59"/>
      <c r="R16" s="59"/>
      <c r="S16" s="59">
        <f>'Добыча 2021'!K15</f>
        <v>0</v>
      </c>
      <c r="T16" s="59">
        <f>'Добыча 2021'!J15</f>
        <v>0</v>
      </c>
      <c r="U16" s="59">
        <f t="shared" ref="U16:U79" si="2">IF(G16=0,0,O16/G16*100)</f>
        <v>0</v>
      </c>
      <c r="V16" s="127">
        <f>2022!CE5</f>
        <v>1.29</v>
      </c>
      <c r="W16" s="59">
        <f t="shared" ref="W16:W79" si="3">IF(V16&gt;1,V16/E16*100,0)</f>
        <v>3.0000000000000004</v>
      </c>
      <c r="X16" s="59">
        <f>2022!CG5</f>
        <v>1</v>
      </c>
      <c r="Y16" s="127">
        <f t="shared" ref="Y16:Y79" si="4">IF(X16&gt;0,X16/E16*100,0)</f>
        <v>2.3255813953488373</v>
      </c>
      <c r="Z16" s="59"/>
      <c r="AA16" s="59">
        <f>2022!CM5</f>
        <v>0</v>
      </c>
      <c r="AB16" s="59">
        <f>2022!CJ5</f>
        <v>0</v>
      </c>
      <c r="AC16" s="59"/>
      <c r="AD16" s="59"/>
      <c r="AE16" s="128">
        <f>2022!CO5</f>
        <v>0</v>
      </c>
      <c r="AF16" s="115" t="str">
        <f t="shared" ref="AF16:AF79" si="5">IF(C16&gt;0,IF(AND(C16&lt;7,F16&lt;5),IF(COUNTIF(Z16:AE16,"&gt;0")&gt;0,"Ошибка!",""),""),"")</f>
        <v/>
      </c>
      <c r="AG16" s="124"/>
      <c r="AH16" s="125">
        <f t="shared" ref="AH16:AH79" si="6">IF(AND(ISNUMBER(--C16),C16&gt;0),E16/C16,"")</f>
        <v>0.64146552495748421</v>
      </c>
      <c r="AI16" s="125" t="e">
        <f t="shared" ref="AI16:AI79" si="7">IF(AND(ISNUMBER(--E16),ISNUMBER(--AJ16)),ЧАСТНОЕ(E16*AJ16,100),"")</f>
        <v>#NAME?</v>
      </c>
      <c r="AJ16" s="87">
        <f t="shared" ref="AJ16:AJ79" si="8">IF(AND(ISNUMBER(--C16),C16&gt;0),IF(F16&lt;=8,IF(F16&lt;=1,3,IF(F16&lt;=2,5,IF(F16&lt;=4,7,IF(F16&lt;=6,8,IF(F16&lt;=8,10,0))))),IF(F16&lt;=10,12,IF(F16&lt;=12,15,IF(F16&lt;=15,20,IF(F16&lt;=20,25,30))))),"")</f>
        <v>3</v>
      </c>
      <c r="AK16" s="87" t="str">
        <f t="shared" ref="AK16:AK79" si="9">IF(AJ16&lt;Y16,"Норматив превышен","")</f>
        <v/>
      </c>
      <c r="AL16" s="87" t="e">
        <f t="shared" ref="AL16:AL79" si="10">IF(ISNUMBER(X16),IF(X16&gt;0,MAX(ЧАСТНОЕ(X16*20,100),1),0),"")</f>
        <v>#NAME?</v>
      </c>
      <c r="AM16" s="87">
        <f t="shared" ref="AM16:AM79" si="11">IF(ISNUMBER(X16),X16,"")</f>
        <v>1</v>
      </c>
      <c r="AN16" s="46" t="e">
        <f t="shared" ref="AN16:AN79" si="12">IF(ISNUMBER(AE16),IF(AND(AM16&gt;=AE16,AL16&lt;=AE16),"","Вне норматива или не ОДОУ"),"")</f>
        <v>#NAME?</v>
      </c>
      <c r="AO16" s="46" t="str">
        <f t="shared" ref="AO16:AO79" si="13">IF(ISNUMBER(X16),IF(SUM(Z16:AE16)&lt;&gt;X16,"Сумма не совпадает или не ОДОУ",""),"")</f>
        <v xml:space="preserve">Сумма не совпадает или не ОДОУ</v>
      </c>
      <c r="AP16" s="46" t="str">
        <f t="shared" ref="AP16:AP79" si="14">IF(AND(ISNUMBER(AA16),AA16&gt;0),IF(AA16&lt;=(X16*0.14999999999999999),"","Изъятие более 15% !"),"")</f>
        <v/>
      </c>
    </row>
    <row r="17" ht="36.75" customHeight="1">
      <c r="A17" s="46">
        <v>2</v>
      </c>
      <c r="B17" s="60" t="s">
        <v>25</v>
      </c>
      <c r="C17" s="125">
        <f>2022!B6</f>
        <v>10.308</v>
      </c>
      <c r="D17" s="126">
        <f>2022!BV6</f>
        <v>7</v>
      </c>
      <c r="E17" s="126">
        <f>2022!BW6</f>
        <v>17</v>
      </c>
      <c r="F17" s="125">
        <f>2022!BZ6</f>
        <v>1.6492045013581684</v>
      </c>
      <c r="G17" s="59">
        <f>2021!CG6</f>
        <v>0</v>
      </c>
      <c r="H17" s="127">
        <f t="shared" si="0"/>
        <v>0</v>
      </c>
      <c r="I17" s="59"/>
      <c r="J17" s="59">
        <f>2021!CM6</f>
        <v>0</v>
      </c>
      <c r="K17" s="59">
        <f>2021!CJ6</f>
        <v>0</v>
      </c>
      <c r="L17" s="59"/>
      <c r="M17" s="59">
        <f t="shared" si="1"/>
        <v>0</v>
      </c>
      <c r="N17" s="59">
        <f>2021!CO6</f>
        <v>0</v>
      </c>
      <c r="O17" s="59">
        <f>'Добыча 2021'!I16</f>
        <v>0</v>
      </c>
      <c r="P17" s="59"/>
      <c r="Q17" s="59"/>
      <c r="R17" s="59"/>
      <c r="S17" s="59">
        <f>'Добыча 2021'!K16</f>
        <v>0</v>
      </c>
      <c r="T17" s="59">
        <f>'Добыча 2021'!J16</f>
        <v>0</v>
      </c>
      <c r="U17" s="59">
        <f t="shared" si="2"/>
        <v>0</v>
      </c>
      <c r="V17" s="127">
        <f>2022!CE6</f>
        <v>0.85000000000000009</v>
      </c>
      <c r="W17" s="59">
        <f t="shared" si="3"/>
        <v>0</v>
      </c>
      <c r="X17" s="59">
        <f>2022!CG6</f>
        <v>0</v>
      </c>
      <c r="Y17" s="127">
        <f t="shared" si="4"/>
        <v>0</v>
      </c>
      <c r="Z17" s="59"/>
      <c r="AA17" s="59">
        <f>2022!CM6</f>
        <v>0</v>
      </c>
      <c r="AB17" s="59">
        <f>2022!CJ6</f>
        <v>0</v>
      </c>
      <c r="AC17" s="59"/>
      <c r="AD17" s="59">
        <f>X17-AA17-AB17-AE17</f>
        <v>0</v>
      </c>
      <c r="AE17" s="128">
        <f>2022!CO6</f>
        <v>0</v>
      </c>
      <c r="AF17" s="115" t="str">
        <f t="shared" si="5"/>
        <v/>
      </c>
      <c r="AG17" s="124"/>
      <c r="AH17" s="125">
        <f t="shared" si="6"/>
        <v>1.6492045013581684</v>
      </c>
      <c r="AI17" s="125" t="e">
        <f t="shared" si="7"/>
        <v>#NAME?</v>
      </c>
      <c r="AJ17" s="87">
        <f t="shared" si="8"/>
        <v>5</v>
      </c>
      <c r="AK17" s="87" t="str">
        <f t="shared" si="9"/>
        <v/>
      </c>
      <c r="AL17" s="87">
        <f t="shared" si="10"/>
        <v>0</v>
      </c>
      <c r="AM17" s="87">
        <f t="shared" si="11"/>
        <v>0</v>
      </c>
      <c r="AN17" s="46" t="str">
        <f t="shared" si="12"/>
        <v/>
      </c>
      <c r="AO17" s="46" t="str">
        <f t="shared" si="13"/>
        <v/>
      </c>
      <c r="AP17" s="46" t="str">
        <f t="shared" si="14"/>
        <v/>
      </c>
    </row>
    <row r="18" ht="17.25" customHeight="1">
      <c r="A18" s="87"/>
      <c r="B18" s="61" t="s">
        <v>26</v>
      </c>
      <c r="C18" s="129"/>
      <c r="D18" s="130"/>
      <c r="E18" s="130"/>
      <c r="F18" s="131"/>
      <c r="G18" s="71"/>
      <c r="H18" s="127"/>
      <c r="I18" s="62"/>
      <c r="J18" s="71"/>
      <c r="K18" s="71"/>
      <c r="L18" s="132"/>
      <c r="M18" s="59"/>
      <c r="N18" s="71"/>
      <c r="O18" s="62"/>
      <c r="P18" s="62"/>
      <c r="Q18" s="62"/>
      <c r="R18" s="62"/>
      <c r="S18" s="62"/>
      <c r="T18" s="62"/>
      <c r="U18" s="59"/>
      <c r="V18" s="133"/>
      <c r="W18" s="59"/>
      <c r="X18" s="62"/>
      <c r="Y18" s="127"/>
      <c r="Z18" s="62"/>
      <c r="AA18" s="62"/>
      <c r="AB18" s="62"/>
      <c r="AC18" s="62"/>
      <c r="AD18" s="59"/>
      <c r="AE18" s="62"/>
      <c r="AF18" s="115" t="str">
        <f t="shared" si="5"/>
        <v/>
      </c>
      <c r="AG18" s="124"/>
      <c r="AH18" s="125" t="str">
        <f t="shared" si="6"/>
        <v/>
      </c>
      <c r="AI18" s="125" t="str">
        <f t="shared" si="7"/>
        <v/>
      </c>
      <c r="AJ18" s="87" t="str">
        <f t="shared" si="8"/>
        <v/>
      </c>
      <c r="AK18" s="87" t="str">
        <f t="shared" si="9"/>
        <v/>
      </c>
      <c r="AL18" s="87" t="str">
        <f t="shared" si="10"/>
        <v/>
      </c>
      <c r="AM18" s="87" t="str">
        <f t="shared" si="11"/>
        <v/>
      </c>
      <c r="AN18" s="46" t="str">
        <f t="shared" si="12"/>
        <v/>
      </c>
      <c r="AO18" s="46" t="str">
        <f t="shared" si="13"/>
        <v/>
      </c>
      <c r="AP18" s="46" t="str">
        <f t="shared" si="14"/>
        <v/>
      </c>
    </row>
    <row r="19" ht="54.75" customHeight="1">
      <c r="A19" s="46">
        <v>3</v>
      </c>
      <c r="B19" s="63" t="s">
        <v>285</v>
      </c>
      <c r="C19" s="125">
        <f>2022!B8</f>
        <v>397.60000000000002</v>
      </c>
      <c r="D19" s="126">
        <f>2022!BV8</f>
        <v>597</v>
      </c>
      <c r="E19" s="126">
        <f>2022!BW8</f>
        <v>595</v>
      </c>
      <c r="F19" s="125">
        <f>2022!BZ8</f>
        <v>1.4964788732394365</v>
      </c>
      <c r="G19" s="59">
        <f>2021!CG8</f>
        <v>29</v>
      </c>
      <c r="H19" s="127">
        <f t="shared" si="0"/>
        <v>4.857621440536013</v>
      </c>
      <c r="I19" s="59"/>
      <c r="J19" s="59">
        <f>2021!CM8</f>
        <v>0</v>
      </c>
      <c r="K19" s="59">
        <f>2021!CJ8</f>
        <v>0</v>
      </c>
      <c r="L19" s="59"/>
      <c r="M19" s="59">
        <f t="shared" si="1"/>
        <v>29</v>
      </c>
      <c r="N19" s="59">
        <f>2021!CO8</f>
        <v>0</v>
      </c>
      <c r="O19" s="59">
        <f>'Добыча 2021'!I18</f>
        <v>15</v>
      </c>
      <c r="P19" s="59"/>
      <c r="Q19" s="59"/>
      <c r="R19" s="59"/>
      <c r="S19" s="59">
        <f>'Добыча 2021'!K18</f>
        <v>12</v>
      </c>
      <c r="T19" s="59">
        <f>'Добыча 2021'!J18</f>
        <v>3</v>
      </c>
      <c r="U19" s="59">
        <f t="shared" si="2"/>
        <v>51.724137931034484</v>
      </c>
      <c r="V19" s="127">
        <f>2022!CE8</f>
        <v>29.75</v>
      </c>
      <c r="W19" s="59">
        <f t="shared" si="3"/>
        <v>5</v>
      </c>
      <c r="X19" s="59">
        <f>2022!CG8</f>
        <v>29</v>
      </c>
      <c r="Y19" s="127">
        <f t="shared" si="4"/>
        <v>4.8739495798319332</v>
      </c>
      <c r="Z19" s="59"/>
      <c r="AA19" s="59">
        <f>2022!CM8</f>
        <v>0</v>
      </c>
      <c r="AB19" s="59">
        <f>2022!CJ8</f>
        <v>0</v>
      </c>
      <c r="AC19" s="59"/>
      <c r="AD19" s="59"/>
      <c r="AE19" s="128">
        <f>2022!CO8</f>
        <v>0</v>
      </c>
      <c r="AF19" s="115" t="str">
        <f t="shared" si="5"/>
        <v/>
      </c>
      <c r="AG19" s="124"/>
      <c r="AH19" s="125">
        <f t="shared" si="6"/>
        <v>1.4964788732394365</v>
      </c>
      <c r="AI19" s="125" t="e">
        <f t="shared" si="7"/>
        <v>#NAME?</v>
      </c>
      <c r="AJ19" s="87">
        <f t="shared" si="8"/>
        <v>5</v>
      </c>
      <c r="AK19" s="87" t="str">
        <f t="shared" si="9"/>
        <v/>
      </c>
      <c r="AL19" s="87" t="e">
        <f t="shared" si="10"/>
        <v>#NAME?</v>
      </c>
      <c r="AM19" s="87">
        <f t="shared" si="11"/>
        <v>29</v>
      </c>
      <c r="AN19" s="46" t="e">
        <f t="shared" si="12"/>
        <v>#NAME?</v>
      </c>
      <c r="AO19" s="46" t="str">
        <f t="shared" si="13"/>
        <v xml:space="preserve">Сумма не совпадает или не ОДОУ</v>
      </c>
      <c r="AP19" s="46" t="str">
        <f t="shared" si="14"/>
        <v/>
      </c>
    </row>
    <row r="20" ht="36.75" customHeight="1">
      <c r="A20" s="46">
        <v>4</v>
      </c>
      <c r="B20" s="63" t="s">
        <v>28</v>
      </c>
      <c r="C20" s="125">
        <f>2022!B9</f>
        <v>236.40000000000001</v>
      </c>
      <c r="D20" s="126">
        <f>2022!BV9</f>
        <v>237</v>
      </c>
      <c r="E20" s="126">
        <f>2022!BW9</f>
        <v>243</v>
      </c>
      <c r="F20" s="125">
        <f>2022!BZ9</f>
        <v>1.0279187817258884</v>
      </c>
      <c r="G20" s="59">
        <f>2021!CG9</f>
        <v>7</v>
      </c>
      <c r="H20" s="127">
        <f t="shared" si="0"/>
        <v>2.9535864978902953</v>
      </c>
      <c r="I20" s="59"/>
      <c r="J20" s="59">
        <f>2021!CM9</f>
        <v>0</v>
      </c>
      <c r="K20" s="59">
        <f>2021!CJ9</f>
        <v>1</v>
      </c>
      <c r="L20" s="59"/>
      <c r="M20" s="59">
        <f t="shared" si="1"/>
        <v>4</v>
      </c>
      <c r="N20" s="59">
        <f>2021!CO9</f>
        <v>2</v>
      </c>
      <c r="O20" s="59">
        <f>'Добыча 2021'!I19</f>
        <v>3</v>
      </c>
      <c r="P20" s="59"/>
      <c r="Q20" s="59"/>
      <c r="R20" s="59"/>
      <c r="S20" s="59">
        <f>'Добыча 2021'!K19</f>
        <v>2</v>
      </c>
      <c r="T20" s="59">
        <f>'Добыча 2021'!J19</f>
        <v>1</v>
      </c>
      <c r="U20" s="59">
        <f t="shared" si="2"/>
        <v>42.857142857142854</v>
      </c>
      <c r="V20" s="127">
        <f>2022!CE9</f>
        <v>12.15</v>
      </c>
      <c r="W20" s="59">
        <f t="shared" si="3"/>
        <v>5</v>
      </c>
      <c r="X20" s="59">
        <f>2022!CG9</f>
        <v>12</v>
      </c>
      <c r="Y20" s="127">
        <f t="shared" si="4"/>
        <v>4.9382716049382713</v>
      </c>
      <c r="Z20" s="59"/>
      <c r="AA20" s="59">
        <f>2022!CM9</f>
        <v>1</v>
      </c>
      <c r="AB20" s="59">
        <f>2022!CJ9</f>
        <v>0</v>
      </c>
      <c r="AC20" s="59"/>
      <c r="AD20" s="59">
        <f>X20-AA20-AB20-AE20</f>
        <v>7</v>
      </c>
      <c r="AE20" s="128">
        <f>2022!CO9</f>
        <v>4</v>
      </c>
      <c r="AF20" s="115" t="str">
        <f t="shared" si="5"/>
        <v/>
      </c>
      <c r="AG20" s="124"/>
      <c r="AH20" s="125">
        <f t="shared" si="6"/>
        <v>1.0279187817258884</v>
      </c>
      <c r="AI20" s="125" t="e">
        <f t="shared" si="7"/>
        <v>#NAME?</v>
      </c>
      <c r="AJ20" s="87">
        <f t="shared" si="8"/>
        <v>5</v>
      </c>
      <c r="AK20" s="87" t="str">
        <f t="shared" si="9"/>
        <v/>
      </c>
      <c r="AL20" s="87" t="e">
        <f t="shared" si="10"/>
        <v>#NAME?</v>
      </c>
      <c r="AM20" s="87">
        <f t="shared" si="11"/>
        <v>12</v>
      </c>
      <c r="AN20" s="46" t="e">
        <f t="shared" si="12"/>
        <v>#NAME?</v>
      </c>
      <c r="AO20" s="46" t="str">
        <f t="shared" si="13"/>
        <v/>
      </c>
      <c r="AP20" s="46" t="str">
        <f t="shared" si="14"/>
        <v/>
      </c>
    </row>
    <row r="21" ht="17.25" customHeight="1">
      <c r="A21" s="87"/>
      <c r="B21" s="61" t="s">
        <v>46</v>
      </c>
      <c r="C21" s="129"/>
      <c r="D21" s="130"/>
      <c r="E21" s="130"/>
      <c r="F21" s="134"/>
      <c r="G21" s="71"/>
      <c r="H21" s="127"/>
      <c r="I21" s="62"/>
      <c r="J21" s="71"/>
      <c r="K21" s="71"/>
      <c r="L21" s="132"/>
      <c r="M21" s="59"/>
      <c r="N21" s="71"/>
      <c r="O21" s="62"/>
      <c r="P21" s="62"/>
      <c r="Q21" s="62"/>
      <c r="R21" s="62"/>
      <c r="S21" s="62"/>
      <c r="T21" s="62"/>
      <c r="U21" s="59"/>
      <c r="V21" s="133"/>
      <c r="W21" s="59"/>
      <c r="X21" s="62"/>
      <c r="Y21" s="127"/>
      <c r="Z21" s="62"/>
      <c r="AA21" s="62"/>
      <c r="AB21" s="62"/>
      <c r="AC21" s="62"/>
      <c r="AD21" s="59"/>
      <c r="AE21" s="62"/>
      <c r="AF21" s="115" t="str">
        <f t="shared" si="5"/>
        <v/>
      </c>
      <c r="AG21" s="124"/>
      <c r="AH21" s="125" t="str">
        <f t="shared" si="6"/>
        <v/>
      </c>
      <c r="AI21" s="125" t="str">
        <f t="shared" si="7"/>
        <v/>
      </c>
      <c r="AJ21" s="87" t="str">
        <f t="shared" si="8"/>
        <v/>
      </c>
      <c r="AK21" s="87" t="str">
        <f t="shared" si="9"/>
        <v/>
      </c>
      <c r="AL21" s="87" t="str">
        <f t="shared" si="10"/>
        <v/>
      </c>
      <c r="AM21" s="87" t="str">
        <f t="shared" si="11"/>
        <v/>
      </c>
      <c r="AN21" s="46" t="str">
        <f t="shared" si="12"/>
        <v/>
      </c>
      <c r="AO21" s="46" t="str">
        <f t="shared" si="13"/>
        <v/>
      </c>
      <c r="AP21" s="46" t="str">
        <f t="shared" si="14"/>
        <v/>
      </c>
    </row>
    <row r="22" ht="120">
      <c r="A22" s="46">
        <v>5</v>
      </c>
      <c r="B22" s="63" t="s">
        <v>286</v>
      </c>
      <c r="C22" s="125">
        <f>2022!B11</f>
        <v>225.40000000000001</v>
      </c>
      <c r="D22" s="126">
        <f>2022!BV11</f>
        <v>340</v>
      </c>
      <c r="E22" s="126">
        <f>2022!BW11</f>
        <v>403</v>
      </c>
      <c r="F22" s="125">
        <f>2022!BZ11</f>
        <v>1.7879325643300799</v>
      </c>
      <c r="G22" s="59">
        <f>2021!CG11</f>
        <v>17</v>
      </c>
      <c r="H22" s="127">
        <f t="shared" si="0"/>
        <v>5</v>
      </c>
      <c r="I22" s="59"/>
      <c r="J22" s="59">
        <f>2021!CM11</f>
        <v>0</v>
      </c>
      <c r="K22" s="59">
        <f>2021!CJ11</f>
        <v>0</v>
      </c>
      <c r="L22" s="59"/>
      <c r="M22" s="59">
        <f t="shared" si="1"/>
        <v>17</v>
      </c>
      <c r="N22" s="59">
        <f>2021!CO11</f>
        <v>0</v>
      </c>
      <c r="O22" s="59">
        <f>'Добыча 2021'!I21</f>
        <v>11</v>
      </c>
      <c r="P22" s="59"/>
      <c r="Q22" s="59"/>
      <c r="R22" s="59"/>
      <c r="S22" s="59">
        <f>'Добыча 2021'!K21</f>
        <v>9</v>
      </c>
      <c r="T22" s="59">
        <f>'Добыча 2021'!J21</f>
        <v>2</v>
      </c>
      <c r="U22" s="59">
        <f t="shared" si="2"/>
        <v>64.705882352941174</v>
      </c>
      <c r="V22" s="127">
        <f>2022!CE11</f>
        <v>20.150000000000002</v>
      </c>
      <c r="W22" s="59">
        <f t="shared" si="3"/>
        <v>5</v>
      </c>
      <c r="X22" s="59">
        <f>2022!CG11</f>
        <v>20</v>
      </c>
      <c r="Y22" s="127">
        <f t="shared" si="4"/>
        <v>4.9627791563275441</v>
      </c>
      <c r="Z22" s="59"/>
      <c r="AA22" s="59">
        <f>2022!CM11</f>
        <v>0</v>
      </c>
      <c r="AB22" s="59">
        <f>2022!CJ11</f>
        <v>0</v>
      </c>
      <c r="AC22" s="59"/>
      <c r="AD22" s="59"/>
      <c r="AE22" s="128">
        <f>2022!CO11</f>
        <v>0</v>
      </c>
      <c r="AF22" s="115" t="str">
        <f t="shared" si="5"/>
        <v/>
      </c>
      <c r="AG22" s="124"/>
      <c r="AH22" s="125">
        <f t="shared" si="6"/>
        <v>1.7879325643300799</v>
      </c>
      <c r="AI22" s="125" t="e">
        <f t="shared" si="7"/>
        <v>#NAME?</v>
      </c>
      <c r="AJ22" s="87">
        <f t="shared" si="8"/>
        <v>5</v>
      </c>
      <c r="AK22" s="87" t="str">
        <f t="shared" si="9"/>
        <v/>
      </c>
      <c r="AL22" s="87" t="e">
        <f t="shared" si="10"/>
        <v>#NAME?</v>
      </c>
      <c r="AM22" s="87">
        <f t="shared" si="11"/>
        <v>20</v>
      </c>
      <c r="AN22" s="46" t="e">
        <f t="shared" si="12"/>
        <v>#NAME?</v>
      </c>
      <c r="AO22" s="46" t="str">
        <f t="shared" si="13"/>
        <v xml:space="preserve">Сумма не совпадает или не ОДОУ</v>
      </c>
      <c r="AP22" s="46" t="str">
        <f t="shared" si="14"/>
        <v/>
      </c>
    </row>
    <row r="23" ht="120">
      <c r="A23" s="46">
        <v>6</v>
      </c>
      <c r="B23" s="63" t="s">
        <v>48</v>
      </c>
      <c r="C23" s="125">
        <f>2022!B12</f>
        <v>358.69999999999999</v>
      </c>
      <c r="D23" s="126">
        <f>2022!BV12</f>
        <v>541</v>
      </c>
      <c r="E23" s="126">
        <f>2022!BW12</f>
        <v>644</v>
      </c>
      <c r="F23" s="125">
        <f>2022!BZ12</f>
        <v>1.7953721773069418</v>
      </c>
      <c r="G23" s="59">
        <f>2021!CG12</f>
        <v>27</v>
      </c>
      <c r="H23" s="127">
        <f t="shared" si="0"/>
        <v>4.9907578558225509</v>
      </c>
      <c r="I23" s="59"/>
      <c r="J23" s="59">
        <f>2021!CM12</f>
        <v>0</v>
      </c>
      <c r="K23" s="59">
        <f>2021!CJ12</f>
        <v>0</v>
      </c>
      <c r="L23" s="59"/>
      <c r="M23" s="59">
        <f t="shared" si="1"/>
        <v>27</v>
      </c>
      <c r="N23" s="59">
        <f>2021!CO12</f>
        <v>0</v>
      </c>
      <c r="O23" s="59">
        <f>'Добыча 2021'!I22</f>
        <v>10</v>
      </c>
      <c r="P23" s="59"/>
      <c r="Q23" s="59"/>
      <c r="R23" s="59"/>
      <c r="S23" s="59">
        <f>'Добыча 2021'!K22</f>
        <v>8</v>
      </c>
      <c r="T23" s="59">
        <f>'Добыча 2021'!J22</f>
        <v>2</v>
      </c>
      <c r="U23" s="59">
        <f t="shared" si="2"/>
        <v>37.037037037037038</v>
      </c>
      <c r="V23" s="127">
        <f>2022!CE12</f>
        <v>32.200000000000003</v>
      </c>
      <c r="W23" s="59">
        <f t="shared" si="3"/>
        <v>5</v>
      </c>
      <c r="X23" s="59">
        <f>2022!CG12</f>
        <v>32</v>
      </c>
      <c r="Y23" s="127">
        <f t="shared" si="4"/>
        <v>4.9689440993788816</v>
      </c>
      <c r="Z23" s="59"/>
      <c r="AA23" s="59">
        <f>2022!CM12</f>
        <v>0</v>
      </c>
      <c r="AB23" s="59">
        <f>2022!CJ12</f>
        <v>0</v>
      </c>
      <c r="AC23" s="59"/>
      <c r="AD23" s="59"/>
      <c r="AE23" s="128">
        <f>2022!CO12</f>
        <v>0</v>
      </c>
      <c r="AF23" s="115" t="str">
        <f t="shared" si="5"/>
        <v/>
      </c>
      <c r="AG23" s="124"/>
      <c r="AH23" s="125">
        <f t="shared" si="6"/>
        <v>1.7953721773069418</v>
      </c>
      <c r="AI23" s="125" t="e">
        <f t="shared" si="7"/>
        <v>#NAME?</v>
      </c>
      <c r="AJ23" s="87">
        <f t="shared" si="8"/>
        <v>5</v>
      </c>
      <c r="AK23" s="87" t="str">
        <f t="shared" si="9"/>
        <v/>
      </c>
      <c r="AL23" s="87" t="e">
        <f t="shared" si="10"/>
        <v>#NAME?</v>
      </c>
      <c r="AM23" s="87">
        <f t="shared" si="11"/>
        <v>32</v>
      </c>
      <c r="AN23" s="46" t="e">
        <f t="shared" si="12"/>
        <v>#NAME?</v>
      </c>
      <c r="AO23" s="46" t="str">
        <f t="shared" si="13"/>
        <v xml:space="preserve">Сумма не совпадает или не ОДОУ</v>
      </c>
      <c r="AP23" s="46" t="str">
        <f t="shared" si="14"/>
        <v/>
      </c>
    </row>
    <row r="24" ht="120">
      <c r="A24" s="46">
        <v>7</v>
      </c>
      <c r="B24" s="135" t="s">
        <v>50</v>
      </c>
      <c r="C24" s="125">
        <f>2022!B13</f>
        <v>57.560000000000002</v>
      </c>
      <c r="D24" s="126">
        <f>2022!BV13</f>
        <v>102</v>
      </c>
      <c r="E24" s="126">
        <f>2022!BW13</f>
        <v>120</v>
      </c>
      <c r="F24" s="125">
        <f>2022!BZ13</f>
        <v>2.0847810979847115</v>
      </c>
      <c r="G24" s="59">
        <f>2021!CG13</f>
        <v>5</v>
      </c>
      <c r="H24" s="127">
        <f t="shared" si="0"/>
        <v>4.9019607843137258</v>
      </c>
      <c r="I24" s="59"/>
      <c r="J24" s="59">
        <f>2021!CM13</f>
        <v>0</v>
      </c>
      <c r="K24" s="59">
        <f>2021!CJ13</f>
        <v>0</v>
      </c>
      <c r="L24" s="59"/>
      <c r="M24" s="59">
        <f t="shared" si="1"/>
        <v>5</v>
      </c>
      <c r="N24" s="59">
        <f>2021!CO13</f>
        <v>0</v>
      </c>
      <c r="O24" s="59">
        <f>'Добыча 2021'!I23</f>
        <v>5</v>
      </c>
      <c r="P24" s="59"/>
      <c r="Q24" s="59"/>
      <c r="R24" s="59"/>
      <c r="S24" s="59">
        <f>'Добыча 2021'!K23</f>
        <v>4</v>
      </c>
      <c r="T24" s="59">
        <f>'Добыча 2021'!J23</f>
        <v>1</v>
      </c>
      <c r="U24" s="59">
        <f t="shared" si="2"/>
        <v>100</v>
      </c>
      <c r="V24" s="127">
        <f>2022!CE13</f>
        <v>8.4000000000000004</v>
      </c>
      <c r="W24" s="59">
        <f t="shared" si="3"/>
        <v>7.0000000000000009</v>
      </c>
      <c r="X24" s="59">
        <f>2022!CG13</f>
        <v>8</v>
      </c>
      <c r="Y24" s="127">
        <f t="shared" si="4"/>
        <v>6.666666666666667</v>
      </c>
      <c r="Z24" s="59"/>
      <c r="AA24" s="59">
        <f>2022!CM13</f>
        <v>0</v>
      </c>
      <c r="AB24" s="59">
        <f>2022!CJ13</f>
        <v>0</v>
      </c>
      <c r="AC24" s="59"/>
      <c r="AD24" s="59"/>
      <c r="AE24" s="128">
        <f>2022!CO13</f>
        <v>0</v>
      </c>
      <c r="AF24" s="115" t="str">
        <f t="shared" si="5"/>
        <v/>
      </c>
      <c r="AG24" s="124"/>
      <c r="AH24" s="125">
        <f t="shared" si="6"/>
        <v>2.0847810979847115</v>
      </c>
      <c r="AI24" s="125" t="e">
        <f t="shared" si="7"/>
        <v>#NAME?</v>
      </c>
      <c r="AJ24" s="87">
        <f t="shared" si="8"/>
        <v>7</v>
      </c>
      <c r="AK24" s="87" t="str">
        <f t="shared" si="9"/>
        <v/>
      </c>
      <c r="AL24" s="87" t="e">
        <f t="shared" si="10"/>
        <v>#NAME?</v>
      </c>
      <c r="AM24" s="87">
        <f t="shared" si="11"/>
        <v>8</v>
      </c>
      <c r="AN24" s="46" t="e">
        <f t="shared" si="12"/>
        <v>#NAME?</v>
      </c>
      <c r="AO24" s="46" t="str">
        <f t="shared" si="13"/>
        <v xml:space="preserve">Сумма не совпадает или не ОДОУ</v>
      </c>
      <c r="AP24" s="46" t="str">
        <f t="shared" si="14"/>
        <v/>
      </c>
    </row>
    <row r="25" ht="120">
      <c r="A25" s="46">
        <v>8</v>
      </c>
      <c r="B25" s="135" t="s">
        <v>51</v>
      </c>
      <c r="C25" s="125">
        <f>2022!B14</f>
        <v>335.70999999999998</v>
      </c>
      <c r="D25" s="126">
        <f>2022!BV14</f>
        <v>706</v>
      </c>
      <c r="E25" s="126">
        <f>2022!BW14</f>
        <v>772</v>
      </c>
      <c r="F25" s="125">
        <f>2022!BZ14</f>
        <v>2.2996038247296777</v>
      </c>
      <c r="G25" s="59">
        <f>2021!CG14</f>
        <v>35</v>
      </c>
      <c r="H25" s="127">
        <f t="shared" si="0"/>
        <v>4.9575070821529748</v>
      </c>
      <c r="I25" s="59"/>
      <c r="J25" s="59">
        <f>2021!CM14</f>
        <v>0</v>
      </c>
      <c r="K25" s="59">
        <f>2021!CJ14</f>
        <v>0</v>
      </c>
      <c r="L25" s="59"/>
      <c r="M25" s="59">
        <f t="shared" si="1"/>
        <v>35</v>
      </c>
      <c r="N25" s="59">
        <f>2021!CO14</f>
        <v>0</v>
      </c>
      <c r="O25" s="59">
        <f>'Добыча 2021'!I24</f>
        <v>2</v>
      </c>
      <c r="P25" s="59"/>
      <c r="Q25" s="59"/>
      <c r="R25" s="59"/>
      <c r="S25" s="59">
        <f>'Добыча 2021'!K24</f>
        <v>0</v>
      </c>
      <c r="T25" s="59">
        <f>'Добыча 2021'!J24</f>
        <v>2</v>
      </c>
      <c r="U25" s="59">
        <f t="shared" si="2"/>
        <v>5.7142857142857144</v>
      </c>
      <c r="V25" s="127">
        <f>2022!CE14</f>
        <v>54.040000000000006</v>
      </c>
      <c r="W25" s="59">
        <f t="shared" si="3"/>
        <v>7.0000000000000009</v>
      </c>
      <c r="X25" s="59">
        <f>2022!CG14</f>
        <v>54</v>
      </c>
      <c r="Y25" s="127">
        <f t="shared" si="4"/>
        <v>6.9948186528497409</v>
      </c>
      <c r="Z25" s="59"/>
      <c r="AA25" s="59">
        <f>2022!CM14</f>
        <v>0</v>
      </c>
      <c r="AB25" s="59">
        <f>2022!CJ14</f>
        <v>0</v>
      </c>
      <c r="AC25" s="59"/>
      <c r="AD25" s="59"/>
      <c r="AE25" s="128">
        <f>2022!CO14</f>
        <v>0</v>
      </c>
      <c r="AF25" s="115" t="str">
        <f t="shared" si="5"/>
        <v/>
      </c>
      <c r="AG25" s="124"/>
      <c r="AH25" s="125">
        <f t="shared" si="6"/>
        <v>2.2996038247296777</v>
      </c>
      <c r="AI25" s="125" t="e">
        <f t="shared" si="7"/>
        <v>#NAME?</v>
      </c>
      <c r="AJ25" s="87">
        <f t="shared" si="8"/>
        <v>7</v>
      </c>
      <c r="AK25" s="87" t="str">
        <f t="shared" si="9"/>
        <v/>
      </c>
      <c r="AL25" s="87" t="e">
        <f t="shared" si="10"/>
        <v>#NAME?</v>
      </c>
      <c r="AM25" s="87">
        <f t="shared" si="11"/>
        <v>54</v>
      </c>
      <c r="AN25" s="46" t="e">
        <f t="shared" si="12"/>
        <v>#NAME?</v>
      </c>
      <c r="AO25" s="46" t="str">
        <f t="shared" si="13"/>
        <v xml:space="preserve">Сумма не совпадает или не ОДОУ</v>
      </c>
      <c r="AP25" s="46" t="str">
        <f t="shared" si="14"/>
        <v/>
      </c>
    </row>
    <row r="26" ht="120">
      <c r="A26" s="46">
        <v>9</v>
      </c>
      <c r="B26" s="136" t="s">
        <v>287</v>
      </c>
      <c r="C26" s="125">
        <f>2022!B15</f>
        <v>164.08600000000001</v>
      </c>
      <c r="D26" s="126">
        <f>2022!BV15</f>
        <v>283</v>
      </c>
      <c r="E26" s="126">
        <f>2022!BW15</f>
        <v>285</v>
      </c>
      <c r="F26" s="125">
        <f>2022!BZ15</f>
        <v>1.7368940677449629</v>
      </c>
      <c r="G26" s="59">
        <f>2021!CG15</f>
        <v>14</v>
      </c>
      <c r="H26" s="127">
        <f t="shared" si="0"/>
        <v>4.946996466431095</v>
      </c>
      <c r="I26" s="59"/>
      <c r="J26" s="59">
        <f>2021!CM15</f>
        <v>0</v>
      </c>
      <c r="K26" s="59">
        <f>2021!CJ15</f>
        <v>0</v>
      </c>
      <c r="L26" s="59"/>
      <c r="M26" s="59">
        <f t="shared" si="1"/>
        <v>14</v>
      </c>
      <c r="N26" s="59">
        <f>2021!CO15</f>
        <v>0</v>
      </c>
      <c r="O26" s="59">
        <f>'Добыча 2021'!I25</f>
        <v>9</v>
      </c>
      <c r="P26" s="59"/>
      <c r="Q26" s="59"/>
      <c r="R26" s="59"/>
      <c r="S26" s="59">
        <f>'Добыча 2021'!K25</f>
        <v>8</v>
      </c>
      <c r="T26" s="59">
        <f>'Добыча 2021'!J25</f>
        <v>1</v>
      </c>
      <c r="U26" s="59">
        <f t="shared" si="2"/>
        <v>64.285714285714292</v>
      </c>
      <c r="V26" s="127">
        <f>2022!CE15</f>
        <v>14.25</v>
      </c>
      <c r="W26" s="59">
        <f t="shared" si="3"/>
        <v>5</v>
      </c>
      <c r="X26" s="59">
        <f>2022!CG15</f>
        <v>14</v>
      </c>
      <c r="Y26" s="127">
        <f t="shared" si="4"/>
        <v>4.9122807017543861</v>
      </c>
      <c r="Z26" s="59"/>
      <c r="AA26" s="59">
        <f>2022!CM15</f>
        <v>0</v>
      </c>
      <c r="AB26" s="59">
        <f>2022!CJ15</f>
        <v>0</v>
      </c>
      <c r="AC26" s="59"/>
      <c r="AD26" s="59"/>
      <c r="AE26" s="128">
        <f>2022!CO15</f>
        <v>0</v>
      </c>
      <c r="AF26" s="115" t="str">
        <f t="shared" si="5"/>
        <v/>
      </c>
      <c r="AG26" s="124"/>
      <c r="AH26" s="125">
        <f t="shared" si="6"/>
        <v>1.7368940677449629</v>
      </c>
      <c r="AI26" s="125" t="e">
        <f t="shared" si="7"/>
        <v>#NAME?</v>
      </c>
      <c r="AJ26" s="87">
        <f t="shared" si="8"/>
        <v>5</v>
      </c>
      <c r="AK26" s="87" t="str">
        <f t="shared" si="9"/>
        <v/>
      </c>
      <c r="AL26" s="87" t="e">
        <f t="shared" si="10"/>
        <v>#NAME?</v>
      </c>
      <c r="AM26" s="87">
        <f t="shared" si="11"/>
        <v>14</v>
      </c>
      <c r="AN26" s="46" t="e">
        <f t="shared" si="12"/>
        <v>#NAME?</v>
      </c>
      <c r="AO26" s="46" t="str">
        <f t="shared" si="13"/>
        <v xml:space="preserve">Сумма не совпадает или не ОДОУ</v>
      </c>
      <c r="AP26" s="46" t="str">
        <f t="shared" si="14"/>
        <v/>
      </c>
    </row>
    <row r="27" ht="120">
      <c r="A27" s="46">
        <v>10</v>
      </c>
      <c r="B27" s="136" t="s">
        <v>288</v>
      </c>
      <c r="C27" s="125">
        <f>2022!B16</f>
        <v>371.93000000000001</v>
      </c>
      <c r="D27" s="126">
        <f>2022!BV16</f>
        <v>437</v>
      </c>
      <c r="E27" s="126">
        <f>2022!BW16</f>
        <v>543</v>
      </c>
      <c r="F27" s="125">
        <f>2022!BZ16</f>
        <v>1.4599521415320087</v>
      </c>
      <c r="G27" s="59">
        <f>2021!CG16</f>
        <v>21</v>
      </c>
      <c r="H27" s="127">
        <f t="shared" si="0"/>
        <v>4.805491990846682</v>
      </c>
      <c r="I27" s="59"/>
      <c r="J27" s="59">
        <f>2021!CM16</f>
        <v>0</v>
      </c>
      <c r="K27" s="59">
        <f>2021!CJ16</f>
        <v>0</v>
      </c>
      <c r="L27" s="59"/>
      <c r="M27" s="59">
        <f t="shared" si="1"/>
        <v>21</v>
      </c>
      <c r="N27" s="59">
        <f>2021!CO16</f>
        <v>0</v>
      </c>
      <c r="O27" s="59">
        <f>'Добыча 2021'!I26</f>
        <v>9</v>
      </c>
      <c r="P27" s="59"/>
      <c r="Q27" s="59"/>
      <c r="R27" s="59"/>
      <c r="S27" s="59">
        <f>'Добыча 2021'!K26</f>
        <v>5</v>
      </c>
      <c r="T27" s="59">
        <f>'Добыча 2021'!J26</f>
        <v>4</v>
      </c>
      <c r="U27" s="59">
        <f t="shared" si="2"/>
        <v>42.857142857142854</v>
      </c>
      <c r="V27" s="127">
        <f>2022!CE16</f>
        <v>27.150000000000002</v>
      </c>
      <c r="W27" s="59">
        <f t="shared" si="3"/>
        <v>5</v>
      </c>
      <c r="X27" s="59">
        <f>2022!CG16</f>
        <v>27</v>
      </c>
      <c r="Y27" s="127">
        <f t="shared" si="4"/>
        <v>4.972375690607735</v>
      </c>
      <c r="Z27" s="59"/>
      <c r="AA27" s="59">
        <f>2022!CM16</f>
        <v>0</v>
      </c>
      <c r="AB27" s="59">
        <f>2022!CJ16</f>
        <v>0</v>
      </c>
      <c r="AC27" s="59"/>
      <c r="AD27" s="59"/>
      <c r="AE27" s="128">
        <f>2022!CO16</f>
        <v>0</v>
      </c>
      <c r="AF27" s="115" t="str">
        <f t="shared" si="5"/>
        <v/>
      </c>
      <c r="AG27" s="124"/>
      <c r="AH27" s="125">
        <f t="shared" si="6"/>
        <v>1.4599521415320087</v>
      </c>
      <c r="AI27" s="125" t="e">
        <f t="shared" si="7"/>
        <v>#NAME?</v>
      </c>
      <c r="AJ27" s="87">
        <f t="shared" si="8"/>
        <v>5</v>
      </c>
      <c r="AK27" s="87" t="str">
        <f t="shared" si="9"/>
        <v/>
      </c>
      <c r="AL27" s="87" t="e">
        <f t="shared" si="10"/>
        <v>#NAME?</v>
      </c>
      <c r="AM27" s="87">
        <f t="shared" si="11"/>
        <v>27</v>
      </c>
      <c r="AN27" s="46" t="e">
        <f t="shared" si="12"/>
        <v>#NAME?</v>
      </c>
      <c r="AO27" s="46" t="str">
        <f t="shared" si="13"/>
        <v xml:space="preserve">Сумма не совпадает или не ОДОУ</v>
      </c>
      <c r="AP27" s="46" t="str">
        <f t="shared" si="14"/>
        <v/>
      </c>
    </row>
    <row r="28" ht="120">
      <c r="A28" s="46">
        <v>11</v>
      </c>
      <c r="B28" s="136" t="s">
        <v>289</v>
      </c>
      <c r="C28" s="125">
        <f>2022!B17</f>
        <v>291.029</v>
      </c>
      <c r="D28" s="126">
        <f>2022!BV17</f>
        <v>384</v>
      </c>
      <c r="E28" s="126">
        <f>2022!BW17</f>
        <v>402</v>
      </c>
      <c r="F28" s="125">
        <f>2022!BZ17</f>
        <v>1.3813056430802428</v>
      </c>
      <c r="G28" s="59">
        <f>2021!CG17</f>
        <v>19</v>
      </c>
      <c r="H28" s="127">
        <f t="shared" si="0"/>
        <v>4.9479166666666661</v>
      </c>
      <c r="I28" s="59"/>
      <c r="J28" s="59">
        <f>2021!CM17</f>
        <v>0</v>
      </c>
      <c r="K28" s="59">
        <f>2021!CJ17</f>
        <v>0</v>
      </c>
      <c r="L28" s="59"/>
      <c r="M28" s="59">
        <f t="shared" si="1"/>
        <v>19</v>
      </c>
      <c r="N28" s="59">
        <f>2021!CO17</f>
        <v>0</v>
      </c>
      <c r="O28" s="59">
        <f>'Добыча 2021'!I27</f>
        <v>2</v>
      </c>
      <c r="P28" s="59"/>
      <c r="Q28" s="59"/>
      <c r="R28" s="59"/>
      <c r="S28" s="59">
        <f>'Добыча 2021'!K27</f>
        <v>0</v>
      </c>
      <c r="T28" s="59">
        <f>'Добыча 2021'!J27</f>
        <v>2</v>
      </c>
      <c r="U28" s="59">
        <f t="shared" si="2"/>
        <v>10.526315789473683</v>
      </c>
      <c r="V28" s="127">
        <f>2022!CE17</f>
        <v>20.100000000000001</v>
      </c>
      <c r="W28" s="59">
        <f t="shared" si="3"/>
        <v>5</v>
      </c>
      <c r="X28" s="59">
        <f>2022!CG17</f>
        <v>20</v>
      </c>
      <c r="Y28" s="127">
        <f t="shared" si="4"/>
        <v>4.9751243781094532</v>
      </c>
      <c r="Z28" s="59"/>
      <c r="AA28" s="59">
        <f>2022!CM17</f>
        <v>0</v>
      </c>
      <c r="AB28" s="59">
        <f>2022!CJ17</f>
        <v>0</v>
      </c>
      <c r="AC28" s="59"/>
      <c r="AD28" s="59"/>
      <c r="AE28" s="128">
        <f>2022!CO17</f>
        <v>0</v>
      </c>
      <c r="AF28" s="115" t="str">
        <f t="shared" si="5"/>
        <v/>
      </c>
      <c r="AG28" s="124"/>
      <c r="AH28" s="125">
        <f t="shared" si="6"/>
        <v>1.3813056430802428</v>
      </c>
      <c r="AI28" s="125" t="e">
        <f t="shared" si="7"/>
        <v>#NAME?</v>
      </c>
      <c r="AJ28" s="87">
        <f t="shared" si="8"/>
        <v>5</v>
      </c>
      <c r="AK28" s="87" t="str">
        <f t="shared" si="9"/>
        <v/>
      </c>
      <c r="AL28" s="87" t="e">
        <f t="shared" si="10"/>
        <v>#NAME?</v>
      </c>
      <c r="AM28" s="87">
        <f t="shared" si="11"/>
        <v>20</v>
      </c>
      <c r="AN28" s="46" t="e">
        <f t="shared" si="12"/>
        <v>#NAME?</v>
      </c>
      <c r="AO28" s="46" t="str">
        <f t="shared" si="13"/>
        <v xml:space="preserve">Сумма не совпадает или не ОДОУ</v>
      </c>
      <c r="AP28" s="46" t="str">
        <f t="shared" si="14"/>
        <v/>
      </c>
    </row>
    <row r="29" ht="51" customHeight="1">
      <c r="A29" s="46">
        <v>12</v>
      </c>
      <c r="B29" s="136" t="s">
        <v>407</v>
      </c>
      <c r="C29" s="125">
        <f>2022!B18</f>
        <v>170.64400000000001</v>
      </c>
      <c r="D29" s="126">
        <f>2022!BV18</f>
        <v>263</v>
      </c>
      <c r="E29" s="126">
        <f>2022!BW18</f>
        <v>281</v>
      </c>
      <c r="F29" s="125">
        <f>2022!BZ18</f>
        <v>1.646703077752514</v>
      </c>
      <c r="G29" s="59">
        <f>2021!CG18</f>
        <v>13</v>
      </c>
      <c r="H29" s="127">
        <f t="shared" si="0"/>
        <v>4.9429657794676807</v>
      </c>
      <c r="I29" s="59"/>
      <c r="J29" s="59">
        <f>2021!CM18</f>
        <v>0</v>
      </c>
      <c r="K29" s="59">
        <f>2021!CJ18</f>
        <v>0</v>
      </c>
      <c r="L29" s="59"/>
      <c r="M29" s="59">
        <f t="shared" si="1"/>
        <v>13</v>
      </c>
      <c r="N29" s="59">
        <f>2021!CO18</f>
        <v>0</v>
      </c>
      <c r="O29" s="59">
        <f>'Добыча 2021'!I28</f>
        <v>2</v>
      </c>
      <c r="P29" s="59"/>
      <c r="Q29" s="59"/>
      <c r="R29" s="59"/>
      <c r="S29" s="59">
        <f>'Добыча 2021'!K28</f>
        <v>2</v>
      </c>
      <c r="T29" s="59">
        <f>'Добыча 2021'!J28</f>
        <v>0</v>
      </c>
      <c r="U29" s="59">
        <f t="shared" si="2"/>
        <v>15.384615384615385</v>
      </c>
      <c r="V29" s="127">
        <f>2022!CE18</f>
        <v>14.050000000000001</v>
      </c>
      <c r="W29" s="59">
        <f t="shared" si="3"/>
        <v>5</v>
      </c>
      <c r="X29" s="59">
        <f>2022!CG18</f>
        <v>14</v>
      </c>
      <c r="Y29" s="127">
        <f t="shared" si="4"/>
        <v>4.9822064056939501</v>
      </c>
      <c r="Z29" s="59"/>
      <c r="AA29" s="59">
        <f>2022!CM18</f>
        <v>0</v>
      </c>
      <c r="AB29" s="59">
        <f>2022!CJ18</f>
        <v>0</v>
      </c>
      <c r="AC29" s="59"/>
      <c r="AD29" s="59"/>
      <c r="AE29" s="128">
        <f>2022!CO18</f>
        <v>0</v>
      </c>
      <c r="AF29" s="115" t="str">
        <f t="shared" si="5"/>
        <v/>
      </c>
      <c r="AG29" s="124"/>
      <c r="AH29" s="125">
        <f t="shared" si="6"/>
        <v>1.646703077752514</v>
      </c>
      <c r="AI29" s="125" t="e">
        <f t="shared" si="7"/>
        <v>#NAME?</v>
      </c>
      <c r="AJ29" s="87">
        <f t="shared" si="8"/>
        <v>5</v>
      </c>
      <c r="AK29" s="87" t="str">
        <f t="shared" si="9"/>
        <v/>
      </c>
      <c r="AL29" s="87" t="e">
        <f t="shared" si="10"/>
        <v>#NAME?</v>
      </c>
      <c r="AM29" s="87">
        <f t="shared" si="11"/>
        <v>14</v>
      </c>
      <c r="AN29" s="46" t="e">
        <f t="shared" si="12"/>
        <v>#NAME?</v>
      </c>
      <c r="AO29" s="46" t="str">
        <f t="shared" si="13"/>
        <v xml:space="preserve">Сумма не совпадает или не ОДОУ</v>
      </c>
      <c r="AP29" s="46" t="str">
        <f t="shared" si="14"/>
        <v/>
      </c>
    </row>
    <row r="30" ht="30" customHeight="1">
      <c r="A30" s="46">
        <v>13</v>
      </c>
      <c r="B30" s="136" t="s">
        <v>291</v>
      </c>
      <c r="C30" s="125">
        <f>2022!B19</f>
        <v>50</v>
      </c>
      <c r="D30" s="126">
        <f>2022!BV19</f>
        <v>0</v>
      </c>
      <c r="E30" s="126">
        <f>2022!BW19</f>
        <v>25</v>
      </c>
      <c r="F30" s="125">
        <f>2022!BZ19</f>
        <v>0.5</v>
      </c>
      <c r="G30" s="59">
        <f>2021!CG19</f>
        <v>0</v>
      </c>
      <c r="H30" s="127">
        <f t="shared" si="0"/>
        <v>0</v>
      </c>
      <c r="I30" s="59"/>
      <c r="J30" s="59">
        <f>2021!CM19</f>
        <v>0</v>
      </c>
      <c r="K30" s="59">
        <f>2021!CJ19</f>
        <v>0</v>
      </c>
      <c r="L30" s="59"/>
      <c r="M30" s="59">
        <f t="shared" si="1"/>
        <v>0</v>
      </c>
      <c r="N30" s="59"/>
      <c r="O30" s="59">
        <f>'Добыча 2021'!I29</f>
        <v>0</v>
      </c>
      <c r="P30" s="59"/>
      <c r="Q30" s="59"/>
      <c r="R30" s="59"/>
      <c r="S30" s="59">
        <f>'Добыча 2021'!K29</f>
        <v>0</v>
      </c>
      <c r="T30" s="59">
        <f>'Добыча 2021'!J29</f>
        <v>0</v>
      </c>
      <c r="U30" s="59">
        <f t="shared" si="2"/>
        <v>0</v>
      </c>
      <c r="V30" s="127">
        <f>2022!CE19</f>
        <v>0.75</v>
      </c>
      <c r="W30" s="59">
        <f t="shared" si="3"/>
        <v>0</v>
      </c>
      <c r="X30" s="59">
        <f>2022!CG19</f>
        <v>0</v>
      </c>
      <c r="Y30" s="127">
        <f t="shared" si="4"/>
        <v>0</v>
      </c>
      <c r="Z30" s="59"/>
      <c r="AA30" s="59">
        <f>2022!CM19</f>
        <v>0</v>
      </c>
      <c r="AB30" s="59">
        <f>2022!CJ19</f>
        <v>0</v>
      </c>
      <c r="AC30" s="59"/>
      <c r="AD30" s="59"/>
      <c r="AE30" s="128">
        <f>2022!CO19</f>
        <v>0</v>
      </c>
      <c r="AF30" s="115" t="str">
        <f t="shared" si="5"/>
        <v/>
      </c>
      <c r="AG30" s="124"/>
      <c r="AH30" s="125">
        <f t="shared" si="6"/>
        <v>0.5</v>
      </c>
      <c r="AI30" s="125" t="e">
        <f t="shared" si="7"/>
        <v>#NAME?</v>
      </c>
      <c r="AJ30" s="87">
        <f t="shared" si="8"/>
        <v>3</v>
      </c>
      <c r="AK30" s="87" t="str">
        <f t="shared" si="9"/>
        <v/>
      </c>
      <c r="AL30" s="87">
        <f t="shared" si="10"/>
        <v>0</v>
      </c>
      <c r="AM30" s="87">
        <f t="shared" si="11"/>
        <v>0</v>
      </c>
      <c r="AN30" s="46" t="str">
        <f t="shared" si="12"/>
        <v/>
      </c>
      <c r="AO30" s="46" t="str">
        <f t="shared" si="13"/>
        <v/>
      </c>
      <c r="AP30" s="46" t="str">
        <f t="shared" si="14"/>
        <v/>
      </c>
    </row>
    <row r="31" ht="50.25" customHeight="1">
      <c r="A31" s="46">
        <v>14</v>
      </c>
      <c r="B31" s="137" t="s">
        <v>408</v>
      </c>
      <c r="C31" s="125">
        <f>2022!B20</f>
        <v>434.36000000000001</v>
      </c>
      <c r="D31" s="138">
        <f>2022!BV20</f>
        <v>708</v>
      </c>
      <c r="E31" s="126">
        <f>2022!BW20</f>
        <v>508</v>
      </c>
      <c r="F31" s="125">
        <f>2022!BZ20</f>
        <v>1.1695367897596463</v>
      </c>
      <c r="G31" s="80">
        <f>2021!CG20</f>
        <v>34</v>
      </c>
      <c r="H31" s="139">
        <f t="shared" si="0"/>
        <v>4.8022598870056497</v>
      </c>
      <c r="I31" s="71"/>
      <c r="J31" s="80">
        <f>2021!CM20</f>
        <v>0</v>
      </c>
      <c r="K31" s="80">
        <f>2021!CJ20</f>
        <v>5</v>
      </c>
      <c r="L31" s="140"/>
      <c r="M31" s="80">
        <f t="shared" si="1"/>
        <v>22</v>
      </c>
      <c r="N31" s="80">
        <f>2021!CO20</f>
        <v>7</v>
      </c>
      <c r="O31" s="80">
        <f>'Добыча 2021'!I30</f>
        <v>12</v>
      </c>
      <c r="P31" s="59"/>
      <c r="Q31" s="59"/>
      <c r="R31" s="59"/>
      <c r="S31" s="80">
        <f>'Добыча 2021'!K30</f>
        <v>11</v>
      </c>
      <c r="T31" s="80">
        <f>'Добыча 2021'!J30</f>
        <v>1</v>
      </c>
      <c r="U31" s="80">
        <f t="shared" si="2"/>
        <v>35.294117647058826</v>
      </c>
      <c r="V31" s="127">
        <f>2022!CE20</f>
        <v>25.400000000000002</v>
      </c>
      <c r="W31" s="59">
        <f t="shared" si="3"/>
        <v>5</v>
      </c>
      <c r="X31" s="59">
        <f>2022!CG20</f>
        <v>25</v>
      </c>
      <c r="Y31" s="127">
        <f t="shared" si="4"/>
        <v>4.9212598425196852</v>
      </c>
      <c r="Z31" s="59"/>
      <c r="AA31" s="59">
        <f>2022!CM20</f>
        <v>2</v>
      </c>
      <c r="AB31" s="59">
        <f>2022!CJ20</f>
        <v>1</v>
      </c>
      <c r="AC31" s="59"/>
      <c r="AD31" s="59">
        <f t="shared" ref="AD31:AD39" si="15">X31-AA31-AB31-AE31</f>
        <v>17</v>
      </c>
      <c r="AE31" s="128">
        <f>2022!CO20</f>
        <v>5</v>
      </c>
      <c r="AF31" s="115" t="str">
        <f t="shared" si="5"/>
        <v/>
      </c>
      <c r="AG31" s="124"/>
      <c r="AH31" s="125">
        <f t="shared" si="6"/>
        <v>1.1695367897596463</v>
      </c>
      <c r="AI31" s="125" t="e">
        <f t="shared" si="7"/>
        <v>#NAME?</v>
      </c>
      <c r="AJ31" s="87">
        <f t="shared" si="8"/>
        <v>5</v>
      </c>
      <c r="AK31" s="87" t="str">
        <f t="shared" si="9"/>
        <v/>
      </c>
      <c r="AL31" s="87" t="e">
        <f t="shared" si="10"/>
        <v>#NAME?</v>
      </c>
      <c r="AM31" s="87">
        <f t="shared" si="11"/>
        <v>25</v>
      </c>
      <c r="AN31" s="46" t="e">
        <f t="shared" si="12"/>
        <v>#NAME?</v>
      </c>
      <c r="AO31" s="46" t="str">
        <f t="shared" si="13"/>
        <v/>
      </c>
      <c r="AP31" s="46" t="str">
        <f t="shared" si="14"/>
        <v/>
      </c>
    </row>
    <row r="32" ht="45">
      <c r="A32" s="46">
        <v>15</v>
      </c>
      <c r="B32" s="141" t="s">
        <v>409</v>
      </c>
      <c r="C32" s="125">
        <f>2022!B21</f>
        <v>182.90000000000001</v>
      </c>
      <c r="D32" s="142"/>
      <c r="E32" s="126">
        <f>2022!BW21</f>
        <v>223</v>
      </c>
      <c r="F32" s="125">
        <f>2022!BZ21</f>
        <v>1.2192454893384364</v>
      </c>
      <c r="G32" s="82"/>
      <c r="H32" s="143"/>
      <c r="I32" s="62"/>
      <c r="J32" s="82"/>
      <c r="K32" s="82"/>
      <c r="L32" s="132"/>
      <c r="M32" s="82"/>
      <c r="N32" s="82"/>
      <c r="O32" s="82"/>
      <c r="P32" s="59"/>
      <c r="Q32" s="59"/>
      <c r="R32" s="59"/>
      <c r="S32" s="82"/>
      <c r="T32" s="82"/>
      <c r="U32" s="82"/>
      <c r="V32" s="127">
        <f>2022!CE21</f>
        <v>11.15</v>
      </c>
      <c r="W32" s="59">
        <f t="shared" si="3"/>
        <v>5</v>
      </c>
      <c r="X32" s="59">
        <f>2022!CG21</f>
        <v>11</v>
      </c>
      <c r="Y32" s="127">
        <f t="shared" si="4"/>
        <v>4.9327354260089686</v>
      </c>
      <c r="Z32" s="59"/>
      <c r="AA32" s="59">
        <f>2022!CM21</f>
        <v>1</v>
      </c>
      <c r="AB32" s="59">
        <f>2022!CJ21</f>
        <v>0</v>
      </c>
      <c r="AC32" s="59"/>
      <c r="AD32" s="59">
        <f t="shared" si="15"/>
        <v>7</v>
      </c>
      <c r="AE32" s="128">
        <f>2022!CO21</f>
        <v>3</v>
      </c>
      <c r="AF32" s="115" t="str">
        <f t="shared" si="5"/>
        <v/>
      </c>
      <c r="AG32" s="124"/>
      <c r="AH32" s="125">
        <f t="shared" si="6"/>
        <v>1.2192454893384364</v>
      </c>
      <c r="AI32" s="125" t="e">
        <f t="shared" si="7"/>
        <v>#NAME?</v>
      </c>
      <c r="AJ32" s="87">
        <f t="shared" si="8"/>
        <v>5</v>
      </c>
      <c r="AK32" s="87" t="str">
        <f t="shared" si="9"/>
        <v/>
      </c>
      <c r="AL32" s="87" t="e">
        <f t="shared" si="10"/>
        <v>#NAME?</v>
      </c>
      <c r="AM32" s="87">
        <f t="shared" si="11"/>
        <v>11</v>
      </c>
      <c r="AN32" s="46" t="e">
        <f t="shared" si="12"/>
        <v>#NAME?</v>
      </c>
      <c r="AO32" s="46" t="str">
        <f t="shared" si="13"/>
        <v/>
      </c>
      <c r="AP32" s="46" t="str">
        <f t="shared" si="14"/>
        <v/>
      </c>
    </row>
    <row r="33" ht="17.25">
      <c r="A33" s="46"/>
      <c r="B33" s="61" t="s">
        <v>35</v>
      </c>
      <c r="C33" s="129"/>
      <c r="D33" s="130"/>
      <c r="E33" s="130"/>
      <c r="F33" s="131"/>
      <c r="G33" s="59"/>
      <c r="H33" s="127"/>
      <c r="I33" s="59"/>
      <c r="J33" s="59"/>
      <c r="K33" s="59"/>
      <c r="L33" s="59"/>
      <c r="M33" s="59"/>
      <c r="N33" s="59"/>
      <c r="O33" s="62"/>
      <c r="P33" s="62"/>
      <c r="Q33" s="62"/>
      <c r="R33" s="62"/>
      <c r="S33" s="62"/>
      <c r="T33" s="62"/>
      <c r="U33" s="59"/>
      <c r="V33" s="133"/>
      <c r="W33" s="59"/>
      <c r="X33" s="62"/>
      <c r="Y33" s="127"/>
      <c r="Z33" s="62"/>
      <c r="AA33" s="62"/>
      <c r="AB33" s="62"/>
      <c r="AC33" s="62"/>
      <c r="AD33" s="59"/>
      <c r="AE33" s="62"/>
      <c r="AF33" s="115" t="str">
        <f t="shared" si="5"/>
        <v/>
      </c>
      <c r="AG33" s="124"/>
      <c r="AH33" s="125" t="str">
        <f t="shared" si="6"/>
        <v/>
      </c>
      <c r="AI33" s="125" t="str">
        <f t="shared" si="7"/>
        <v/>
      </c>
      <c r="AJ33" s="87" t="str">
        <f t="shared" si="8"/>
        <v/>
      </c>
      <c r="AK33" s="87" t="str">
        <f t="shared" si="9"/>
        <v/>
      </c>
      <c r="AL33" s="87" t="str">
        <f t="shared" si="10"/>
        <v/>
      </c>
      <c r="AM33" s="87" t="str">
        <f t="shared" si="11"/>
        <v/>
      </c>
      <c r="AN33" s="46" t="str">
        <f t="shared" si="12"/>
        <v/>
      </c>
      <c r="AO33" s="46" t="str">
        <f t="shared" si="13"/>
        <v/>
      </c>
      <c r="AP33" s="46" t="str">
        <f t="shared" si="14"/>
        <v/>
      </c>
    </row>
    <row r="34" ht="32.25" customHeight="1">
      <c r="A34" s="46">
        <v>16</v>
      </c>
      <c r="B34" s="63" t="s">
        <v>36</v>
      </c>
      <c r="C34" s="125">
        <f>2022!B23</f>
        <v>8592.01953125</v>
      </c>
      <c r="D34" s="126">
        <f>2022!BV23</f>
        <v>5724</v>
      </c>
      <c r="E34" s="126">
        <f>2022!BW23</f>
        <v>6142</v>
      </c>
      <c r="F34" s="125">
        <f>2022!BZ23</f>
        <v>0.71484939921993385</v>
      </c>
      <c r="G34" s="59">
        <f>2021!CG22</f>
        <v>40</v>
      </c>
      <c r="H34" s="127">
        <f t="shared" si="0"/>
        <v>0.69881201956673655</v>
      </c>
      <c r="I34" s="62"/>
      <c r="J34" s="59">
        <f>2021!CM22</f>
        <v>0</v>
      </c>
      <c r="K34" s="59">
        <f>2021!CJ22</f>
        <v>0</v>
      </c>
      <c r="L34" s="59"/>
      <c r="M34" s="59">
        <f t="shared" si="1"/>
        <v>40</v>
      </c>
      <c r="N34" s="59">
        <f>2021!CO22</f>
        <v>0</v>
      </c>
      <c r="O34" s="59">
        <f>'Добыча 2021'!I32</f>
        <v>2</v>
      </c>
      <c r="P34" s="59"/>
      <c r="Q34" s="59"/>
      <c r="R34" s="59"/>
      <c r="S34" s="59">
        <f>'Добыча 2021'!K32</f>
        <v>2</v>
      </c>
      <c r="T34" s="59">
        <f>'Добыча 2021'!J32</f>
        <v>0</v>
      </c>
      <c r="U34" s="59">
        <f t="shared" si="2"/>
        <v>5</v>
      </c>
      <c r="V34" s="127">
        <f>2022!CE23</f>
        <v>184.25999999999999</v>
      </c>
      <c r="W34" s="59">
        <f t="shared" si="3"/>
        <v>3</v>
      </c>
      <c r="X34" s="59">
        <f>2022!CG23</f>
        <v>42</v>
      </c>
      <c r="Y34" s="127">
        <f t="shared" si="4"/>
        <v>0.68381634646694889</v>
      </c>
      <c r="Z34" s="59">
        <f>2022!CG24</f>
        <v>0</v>
      </c>
      <c r="AA34" s="59">
        <f>2022!CM23</f>
        <v>0</v>
      </c>
      <c r="AB34" s="59">
        <f>2022!CJ23</f>
        <v>0</v>
      </c>
      <c r="AC34" s="59"/>
      <c r="AD34" s="59"/>
      <c r="AE34" s="128">
        <f>2022!CO23</f>
        <v>0</v>
      </c>
      <c r="AF34" s="115" t="str">
        <f t="shared" si="5"/>
        <v/>
      </c>
      <c r="AG34" s="124"/>
      <c r="AH34" s="125">
        <f t="shared" si="6"/>
        <v>0.71484939921993385</v>
      </c>
      <c r="AI34" s="125" t="e">
        <f t="shared" si="7"/>
        <v>#NAME?</v>
      </c>
      <c r="AJ34" s="87">
        <f t="shared" si="8"/>
        <v>3</v>
      </c>
      <c r="AK34" s="87" t="str">
        <f t="shared" si="9"/>
        <v/>
      </c>
      <c r="AL34" s="87" t="e">
        <f t="shared" si="10"/>
        <v>#NAME?</v>
      </c>
      <c r="AM34" s="87">
        <f t="shared" si="11"/>
        <v>42</v>
      </c>
      <c r="AN34" s="46" t="e">
        <f t="shared" si="12"/>
        <v>#NAME?</v>
      </c>
      <c r="AO34" s="46" t="str">
        <f t="shared" si="13"/>
        <v xml:space="preserve">Сумма не совпадает или не ОДОУ</v>
      </c>
      <c r="AP34" s="46" t="str">
        <f t="shared" si="14"/>
        <v/>
      </c>
    </row>
    <row r="35" ht="17.25">
      <c r="A35" s="46"/>
      <c r="B35" s="61" t="s">
        <v>58</v>
      </c>
      <c r="C35" s="129"/>
      <c r="D35" s="130"/>
      <c r="E35" s="130"/>
      <c r="F35" s="131"/>
      <c r="G35" s="59"/>
      <c r="H35" s="127"/>
      <c r="I35" s="59"/>
      <c r="J35" s="59"/>
      <c r="K35" s="59"/>
      <c r="L35" s="59"/>
      <c r="M35" s="59"/>
      <c r="N35" s="59"/>
      <c r="O35" s="71"/>
      <c r="P35" s="71"/>
      <c r="Q35" s="71"/>
      <c r="R35" s="71"/>
      <c r="S35" s="71"/>
      <c r="T35" s="71"/>
      <c r="U35" s="59"/>
      <c r="V35" s="144"/>
      <c r="W35" s="59"/>
      <c r="X35" s="71"/>
      <c r="Y35" s="127"/>
      <c r="Z35" s="71"/>
      <c r="AA35" s="71"/>
      <c r="AB35" s="71"/>
      <c r="AC35" s="71"/>
      <c r="AD35" s="59"/>
      <c r="AE35" s="71"/>
      <c r="AF35" s="115" t="str">
        <f t="shared" si="5"/>
        <v/>
      </c>
      <c r="AG35" s="124"/>
      <c r="AH35" s="125" t="str">
        <f t="shared" si="6"/>
        <v/>
      </c>
      <c r="AI35" s="125" t="str">
        <f t="shared" si="7"/>
        <v/>
      </c>
      <c r="AJ35" s="87" t="str">
        <f t="shared" si="8"/>
        <v/>
      </c>
      <c r="AK35" s="87" t="str">
        <f t="shared" si="9"/>
        <v/>
      </c>
      <c r="AL35" s="87" t="str">
        <f t="shared" si="10"/>
        <v/>
      </c>
      <c r="AM35" s="87" t="str">
        <f t="shared" si="11"/>
        <v/>
      </c>
      <c r="AN35" s="46" t="str">
        <f t="shared" si="12"/>
        <v/>
      </c>
      <c r="AO35" s="46" t="str">
        <f t="shared" si="13"/>
        <v/>
      </c>
      <c r="AP35" s="46" t="str">
        <f t="shared" si="14"/>
        <v/>
      </c>
    </row>
    <row r="36" ht="120">
      <c r="A36" s="46">
        <v>17</v>
      </c>
      <c r="B36" s="145" t="s">
        <v>60</v>
      </c>
      <c r="C36" s="125">
        <f>2022!B26</f>
        <v>1576.173</v>
      </c>
      <c r="D36" s="126">
        <f>2022!BV26</f>
        <v>1843</v>
      </c>
      <c r="E36" s="126">
        <f>2022!BW26</f>
        <v>2019</v>
      </c>
      <c r="F36" s="125">
        <f>2022!BZ26</f>
        <v>1.2809507585778972</v>
      </c>
      <c r="G36" s="59">
        <f>2021!CG25</f>
        <v>90</v>
      </c>
      <c r="H36" s="127">
        <f t="shared" si="0"/>
        <v>4.8833423765599564</v>
      </c>
      <c r="I36" s="59"/>
      <c r="J36" s="59">
        <f>2021!CM25</f>
        <v>0</v>
      </c>
      <c r="K36" s="59">
        <f>2021!CJ25</f>
        <v>0</v>
      </c>
      <c r="L36" s="59"/>
      <c r="M36" s="59">
        <f t="shared" si="1"/>
        <v>90</v>
      </c>
      <c r="N36" s="59">
        <f>2021!CO25</f>
        <v>0</v>
      </c>
      <c r="O36" s="59">
        <f>'Добыча 2021'!I35</f>
        <v>43</v>
      </c>
      <c r="P36" s="59"/>
      <c r="Q36" s="59"/>
      <c r="R36" s="59"/>
      <c r="S36" s="59">
        <f>'Добыча 2021'!K35</f>
        <v>30</v>
      </c>
      <c r="T36" s="59">
        <f>'Добыча 2021'!J35</f>
        <v>13</v>
      </c>
      <c r="U36" s="59">
        <f t="shared" si="2"/>
        <v>47.777777777777779</v>
      </c>
      <c r="V36" s="127">
        <f>2022!CE26</f>
        <v>100.95</v>
      </c>
      <c r="W36" s="59">
        <f t="shared" si="3"/>
        <v>5</v>
      </c>
      <c r="X36" s="59">
        <f>2022!CG26</f>
        <v>100</v>
      </c>
      <c r="Y36" s="127">
        <f t="shared" si="4"/>
        <v>4.9529470034670631</v>
      </c>
      <c r="Z36" s="59"/>
      <c r="AA36" s="59">
        <f>2022!CM26</f>
        <v>0</v>
      </c>
      <c r="AB36" s="59">
        <f>2022!CJ26</f>
        <v>0</v>
      </c>
      <c r="AC36" s="59"/>
      <c r="AD36" s="59"/>
      <c r="AE36" s="128">
        <f>2022!CO26</f>
        <v>0</v>
      </c>
      <c r="AF36" s="115" t="str">
        <f t="shared" si="5"/>
        <v/>
      </c>
      <c r="AG36" s="124"/>
      <c r="AH36" s="125">
        <f t="shared" si="6"/>
        <v>1.2809507585778972</v>
      </c>
      <c r="AI36" s="125" t="e">
        <f t="shared" si="7"/>
        <v>#NAME?</v>
      </c>
      <c r="AJ36" s="87">
        <f t="shared" si="8"/>
        <v>5</v>
      </c>
      <c r="AK36" s="87" t="str">
        <f t="shared" si="9"/>
        <v/>
      </c>
      <c r="AL36" s="87" t="e">
        <f t="shared" si="10"/>
        <v>#NAME?</v>
      </c>
      <c r="AM36" s="87">
        <f t="shared" si="11"/>
        <v>100</v>
      </c>
      <c r="AN36" s="46" t="e">
        <f t="shared" si="12"/>
        <v>#NAME?</v>
      </c>
      <c r="AO36" s="46" t="str">
        <f t="shared" si="13"/>
        <v xml:space="preserve">Сумма не совпадает или не ОДОУ</v>
      </c>
      <c r="AP36" s="46" t="str">
        <f t="shared" si="14"/>
        <v/>
      </c>
    </row>
    <row r="37" ht="120">
      <c r="A37" s="46">
        <v>18</v>
      </c>
      <c r="B37" s="145" t="s">
        <v>59</v>
      </c>
      <c r="C37" s="125">
        <f>2022!B27</f>
        <v>116.81</v>
      </c>
      <c r="D37" s="126">
        <f>2022!BV27</f>
        <v>272</v>
      </c>
      <c r="E37" s="126">
        <f>2022!BW27</f>
        <v>274</v>
      </c>
      <c r="F37" s="125">
        <f>2022!BZ27</f>
        <v>2.3456895813714578</v>
      </c>
      <c r="G37" s="59">
        <f>2021!CG26</f>
        <v>18</v>
      </c>
      <c r="H37" s="127">
        <f t="shared" si="0"/>
        <v>6.6176470588235299</v>
      </c>
      <c r="I37" s="59"/>
      <c r="J37" s="59">
        <f>2021!CM26</f>
        <v>0</v>
      </c>
      <c r="K37" s="59">
        <f>2021!CJ26</f>
        <v>0</v>
      </c>
      <c r="L37" s="59"/>
      <c r="M37" s="59">
        <f t="shared" si="1"/>
        <v>18</v>
      </c>
      <c r="N37" s="59">
        <f>2021!CO26</f>
        <v>0</v>
      </c>
      <c r="O37" s="59">
        <f>'Добыча 2021'!I36</f>
        <v>10</v>
      </c>
      <c r="P37" s="59"/>
      <c r="Q37" s="59"/>
      <c r="R37" s="59"/>
      <c r="S37" s="59">
        <f>'Добыча 2021'!K36</f>
        <v>6</v>
      </c>
      <c r="T37" s="59">
        <f>'Добыча 2021'!J36</f>
        <v>4</v>
      </c>
      <c r="U37" s="59">
        <f t="shared" si="2"/>
        <v>55.555555555555557</v>
      </c>
      <c r="V37" s="127">
        <f>2022!CE27</f>
        <v>19.180000000000003</v>
      </c>
      <c r="W37" s="59">
        <f t="shared" si="3"/>
        <v>7.0000000000000009</v>
      </c>
      <c r="X37" s="59">
        <f>2022!CG27</f>
        <v>19</v>
      </c>
      <c r="Y37" s="127">
        <f t="shared" si="4"/>
        <v>6.9343065693430654</v>
      </c>
      <c r="Z37" s="59"/>
      <c r="AA37" s="59">
        <f>2022!CM27</f>
        <v>0</v>
      </c>
      <c r="AB37" s="59">
        <f>2022!CJ27</f>
        <v>0</v>
      </c>
      <c r="AC37" s="59"/>
      <c r="AD37" s="59"/>
      <c r="AE37" s="128">
        <f>2022!CO27</f>
        <v>0</v>
      </c>
      <c r="AF37" s="115" t="str">
        <f t="shared" si="5"/>
        <v/>
      </c>
      <c r="AG37" s="124"/>
      <c r="AH37" s="125">
        <f t="shared" si="6"/>
        <v>2.3456895813714578</v>
      </c>
      <c r="AI37" s="125" t="e">
        <f t="shared" si="7"/>
        <v>#NAME?</v>
      </c>
      <c r="AJ37" s="87">
        <f t="shared" si="8"/>
        <v>7</v>
      </c>
      <c r="AK37" s="87" t="str">
        <f t="shared" si="9"/>
        <v/>
      </c>
      <c r="AL37" s="87" t="e">
        <f t="shared" si="10"/>
        <v>#NAME?</v>
      </c>
      <c r="AM37" s="87">
        <f t="shared" si="11"/>
        <v>19</v>
      </c>
      <c r="AN37" s="46" t="e">
        <f t="shared" si="12"/>
        <v>#NAME?</v>
      </c>
      <c r="AO37" s="46" t="str">
        <f t="shared" si="13"/>
        <v xml:space="preserve">Сумма не совпадает или не ОДОУ</v>
      </c>
      <c r="AP37" s="46" t="str">
        <f t="shared" si="14"/>
        <v/>
      </c>
    </row>
    <row r="38" ht="30.75" customHeight="1">
      <c r="A38" s="46">
        <v>19</v>
      </c>
      <c r="B38" s="145" t="s">
        <v>294</v>
      </c>
      <c r="C38" s="125">
        <f>2022!B28</f>
        <v>109.2</v>
      </c>
      <c r="D38" s="126">
        <f>2022!BV28</f>
        <v>375</v>
      </c>
      <c r="E38" s="126">
        <f>2022!BW28</f>
        <v>401</v>
      </c>
      <c r="F38" s="125">
        <f>2022!BZ28</f>
        <v>3.672161172161172</v>
      </c>
      <c r="G38" s="59">
        <f>2021!CG27</f>
        <v>26</v>
      </c>
      <c r="H38" s="127">
        <f t="shared" si="0"/>
        <v>6.9333333333333327</v>
      </c>
      <c r="I38" s="59"/>
      <c r="J38" s="59">
        <f>2021!CM27</f>
        <v>0</v>
      </c>
      <c r="K38" s="59">
        <f>2021!CJ27</f>
        <v>0</v>
      </c>
      <c r="L38" s="59"/>
      <c r="M38" s="59">
        <f t="shared" si="1"/>
        <v>26</v>
      </c>
      <c r="N38" s="59">
        <f>2021!CO27</f>
        <v>0</v>
      </c>
      <c r="O38" s="59">
        <f>'Добыча 2021'!I37</f>
        <v>9</v>
      </c>
      <c r="P38" s="59"/>
      <c r="Q38" s="59"/>
      <c r="R38" s="59"/>
      <c r="S38" s="59">
        <f>'Добыча 2021'!K37</f>
        <v>8</v>
      </c>
      <c r="T38" s="59">
        <f>'Добыча 2021'!J37</f>
        <v>1</v>
      </c>
      <c r="U38" s="59">
        <f t="shared" si="2"/>
        <v>34.615384615384613</v>
      </c>
      <c r="V38" s="127">
        <f>2022!CE28</f>
        <v>28.070000000000004</v>
      </c>
      <c r="W38" s="59">
        <f t="shared" si="3"/>
        <v>7.0000000000000009</v>
      </c>
      <c r="X38" s="59">
        <f>2022!CG28</f>
        <v>28</v>
      </c>
      <c r="Y38" s="127">
        <f t="shared" si="4"/>
        <v>6.982543640897755</v>
      </c>
      <c r="Z38" s="59"/>
      <c r="AA38" s="59">
        <f>2022!CM28</f>
        <v>0</v>
      </c>
      <c r="AB38" s="59">
        <f>2022!CJ28</f>
        <v>0</v>
      </c>
      <c r="AC38" s="59"/>
      <c r="AD38" s="59"/>
      <c r="AE38" s="128">
        <f>2022!CO28</f>
        <v>0</v>
      </c>
      <c r="AF38" s="115" t="str">
        <f t="shared" si="5"/>
        <v/>
      </c>
      <c r="AG38" s="124"/>
      <c r="AH38" s="125">
        <f t="shared" si="6"/>
        <v>3.672161172161172</v>
      </c>
      <c r="AI38" s="125" t="e">
        <f t="shared" si="7"/>
        <v>#NAME?</v>
      </c>
      <c r="AJ38" s="87">
        <f t="shared" si="8"/>
        <v>7</v>
      </c>
      <c r="AK38" s="87" t="str">
        <f t="shared" si="9"/>
        <v/>
      </c>
      <c r="AL38" s="87" t="e">
        <f t="shared" si="10"/>
        <v>#NAME?</v>
      </c>
      <c r="AM38" s="87">
        <f t="shared" si="11"/>
        <v>28</v>
      </c>
      <c r="AN38" s="46" t="e">
        <f t="shared" si="12"/>
        <v>#NAME?</v>
      </c>
      <c r="AO38" s="46" t="str">
        <f t="shared" si="13"/>
        <v xml:space="preserve">Сумма не совпадает или не ОДОУ</v>
      </c>
      <c r="AP38" s="46" t="str">
        <f t="shared" si="14"/>
        <v/>
      </c>
    </row>
    <row r="39" ht="30">
      <c r="A39" s="87">
        <v>20</v>
      </c>
      <c r="B39" s="63" t="s">
        <v>62</v>
      </c>
      <c r="C39" s="125">
        <f>2022!B29</f>
        <v>395.19999999999999</v>
      </c>
      <c r="D39" s="126">
        <f>2022!BV29</f>
        <v>528</v>
      </c>
      <c r="E39" s="126">
        <f>2022!BW29</f>
        <v>541</v>
      </c>
      <c r="F39" s="125">
        <f>2022!BZ29</f>
        <v>1.3689271255060729</v>
      </c>
      <c r="G39" s="59">
        <f>2021!CG28</f>
        <v>26</v>
      </c>
      <c r="H39" s="127">
        <f t="shared" si="0"/>
        <v>4.9242424242424239</v>
      </c>
      <c r="I39" s="62"/>
      <c r="J39" s="59">
        <f>2021!CM28</f>
        <v>0</v>
      </c>
      <c r="K39" s="59">
        <f>2021!CJ28</f>
        <v>3</v>
      </c>
      <c r="L39" s="132"/>
      <c r="M39" s="59">
        <f t="shared" si="1"/>
        <v>17</v>
      </c>
      <c r="N39" s="59">
        <f>2021!CO28</f>
        <v>6</v>
      </c>
      <c r="O39" s="59">
        <f>'Добыча 2021'!I38</f>
        <v>17</v>
      </c>
      <c r="P39" s="59"/>
      <c r="Q39" s="59"/>
      <c r="R39" s="59"/>
      <c r="S39" s="59">
        <f>'Добыча 2021'!K38</f>
        <v>12</v>
      </c>
      <c r="T39" s="59">
        <f>'Добыча 2021'!J38</f>
        <v>5</v>
      </c>
      <c r="U39" s="59">
        <f t="shared" si="2"/>
        <v>65.384615384615387</v>
      </c>
      <c r="V39" s="127">
        <f>2022!CE29</f>
        <v>27.050000000000001</v>
      </c>
      <c r="W39" s="59">
        <f t="shared" si="3"/>
        <v>5</v>
      </c>
      <c r="X39" s="59">
        <f>2022!CG29</f>
        <v>27</v>
      </c>
      <c r="Y39" s="127">
        <f t="shared" si="4"/>
        <v>4.9907578558225509</v>
      </c>
      <c r="Z39" s="59"/>
      <c r="AA39" s="59">
        <f>2022!CM29</f>
        <v>2</v>
      </c>
      <c r="AB39" s="59">
        <f>2022!CJ29</f>
        <v>2</v>
      </c>
      <c r="AC39" s="59"/>
      <c r="AD39" s="59">
        <f t="shared" si="15"/>
        <v>17</v>
      </c>
      <c r="AE39" s="128">
        <f>2022!CO29</f>
        <v>6</v>
      </c>
      <c r="AF39" s="115" t="str">
        <f t="shared" si="5"/>
        <v/>
      </c>
      <c r="AG39" s="124"/>
      <c r="AH39" s="125">
        <f t="shared" si="6"/>
        <v>1.3689271255060729</v>
      </c>
      <c r="AI39" s="125" t="e">
        <f t="shared" si="7"/>
        <v>#NAME?</v>
      </c>
      <c r="AJ39" s="87">
        <f t="shared" si="8"/>
        <v>5</v>
      </c>
      <c r="AK39" s="87" t="str">
        <f t="shared" si="9"/>
        <v/>
      </c>
      <c r="AL39" s="87" t="e">
        <f t="shared" si="10"/>
        <v>#NAME?</v>
      </c>
      <c r="AM39" s="87">
        <f t="shared" si="11"/>
        <v>27</v>
      </c>
      <c r="AN39" s="46" t="e">
        <f t="shared" si="12"/>
        <v>#NAME?</v>
      </c>
      <c r="AO39" s="46" t="str">
        <f t="shared" si="13"/>
        <v/>
      </c>
      <c r="AP39" s="46" t="str">
        <f t="shared" si="14"/>
        <v/>
      </c>
    </row>
    <row r="40" ht="17.25">
      <c r="A40" s="46"/>
      <c r="B40" s="61" t="s">
        <v>63</v>
      </c>
      <c r="C40" s="129"/>
      <c r="D40" s="130"/>
      <c r="E40" s="130"/>
      <c r="F40" s="131"/>
      <c r="G40" s="59"/>
      <c r="H40" s="127"/>
      <c r="I40" s="59"/>
      <c r="J40" s="59"/>
      <c r="K40" s="59"/>
      <c r="L40" s="59"/>
      <c r="M40" s="59"/>
      <c r="N40" s="59"/>
      <c r="O40" s="71"/>
      <c r="P40" s="71"/>
      <c r="Q40" s="71"/>
      <c r="R40" s="71"/>
      <c r="S40" s="71"/>
      <c r="T40" s="71"/>
      <c r="U40" s="59"/>
      <c r="V40" s="144"/>
      <c r="W40" s="59"/>
      <c r="X40" s="71"/>
      <c r="Y40" s="127"/>
      <c r="Z40" s="71"/>
      <c r="AA40" s="71"/>
      <c r="AB40" s="71"/>
      <c r="AC40" s="71"/>
      <c r="AD40" s="59"/>
      <c r="AE40" s="71"/>
      <c r="AF40" s="115" t="str">
        <f t="shared" si="5"/>
        <v/>
      </c>
      <c r="AG40" s="124"/>
      <c r="AH40" s="125" t="str">
        <f t="shared" si="6"/>
        <v/>
      </c>
      <c r="AI40" s="125" t="str">
        <f t="shared" si="7"/>
        <v/>
      </c>
      <c r="AJ40" s="87" t="str">
        <f t="shared" si="8"/>
        <v/>
      </c>
      <c r="AK40" s="87" t="str">
        <f t="shared" si="9"/>
        <v/>
      </c>
      <c r="AL40" s="87" t="str">
        <f t="shared" si="10"/>
        <v/>
      </c>
      <c r="AM40" s="87" t="str">
        <f t="shared" si="11"/>
        <v/>
      </c>
      <c r="AN40" s="46" t="str">
        <f t="shared" si="12"/>
        <v/>
      </c>
      <c r="AO40" s="46" t="str">
        <f t="shared" si="13"/>
        <v/>
      </c>
      <c r="AP40" s="46" t="str">
        <f t="shared" si="14"/>
        <v/>
      </c>
    </row>
    <row r="41" ht="120">
      <c r="A41" s="46">
        <v>21</v>
      </c>
      <c r="B41" s="145" t="s">
        <v>295</v>
      </c>
      <c r="C41" s="125">
        <f>2022!B31</f>
        <v>375.81700000000001</v>
      </c>
      <c r="D41" s="126">
        <f>2022!BV31</f>
        <v>1758</v>
      </c>
      <c r="E41" s="126">
        <f>2022!BW31</f>
        <v>1792</v>
      </c>
      <c r="F41" s="125">
        <f>2022!BZ31</f>
        <v>4.7682781779429879</v>
      </c>
      <c r="G41" s="59">
        <f>2021!CG30</f>
        <v>140</v>
      </c>
      <c r="H41" s="127">
        <f t="shared" si="0"/>
        <v>7.9635949943117179</v>
      </c>
      <c r="I41" s="59"/>
      <c r="J41" s="59">
        <f>2021!CM30</f>
        <v>0</v>
      </c>
      <c r="K41" s="59">
        <f>2021!CJ30</f>
        <v>0</v>
      </c>
      <c r="L41" s="59"/>
      <c r="M41" s="59">
        <f t="shared" si="1"/>
        <v>140</v>
      </c>
      <c r="N41" s="59">
        <f>2021!CO30</f>
        <v>0</v>
      </c>
      <c r="O41" s="59">
        <f>'Добыча 2021'!I40</f>
        <v>45</v>
      </c>
      <c r="P41" s="59"/>
      <c r="Q41" s="59"/>
      <c r="R41" s="59"/>
      <c r="S41" s="59">
        <f>'Добыча 2021'!K40</f>
        <v>25</v>
      </c>
      <c r="T41" s="59">
        <f>'Добыча 2021'!J40</f>
        <v>20</v>
      </c>
      <c r="U41" s="59">
        <f t="shared" si="2"/>
        <v>32.142857142857146</v>
      </c>
      <c r="V41" s="127">
        <f>2022!CE31</f>
        <v>143.36000000000001</v>
      </c>
      <c r="W41" s="59">
        <f t="shared" si="3"/>
        <v>8</v>
      </c>
      <c r="X41" s="59">
        <f>2022!CG31</f>
        <v>143</v>
      </c>
      <c r="Y41" s="127">
        <f t="shared" si="4"/>
        <v>7.9799107142857135</v>
      </c>
      <c r="Z41" s="59"/>
      <c r="AA41" s="59">
        <f>2022!CM31</f>
        <v>0</v>
      </c>
      <c r="AB41" s="59">
        <f>2022!CJ31</f>
        <v>0</v>
      </c>
      <c r="AC41" s="59"/>
      <c r="AD41" s="59"/>
      <c r="AE41" s="128">
        <f>2022!CO31</f>
        <v>0</v>
      </c>
      <c r="AF41" s="115" t="str">
        <f t="shared" si="5"/>
        <v/>
      </c>
      <c r="AG41" s="124"/>
      <c r="AH41" s="125">
        <f t="shared" si="6"/>
        <v>4.7682781779429879</v>
      </c>
      <c r="AI41" s="125" t="e">
        <f t="shared" si="7"/>
        <v>#NAME?</v>
      </c>
      <c r="AJ41" s="87">
        <f t="shared" si="8"/>
        <v>8</v>
      </c>
      <c r="AK41" s="87" t="str">
        <f t="shared" si="9"/>
        <v/>
      </c>
      <c r="AL41" s="87" t="e">
        <f t="shared" si="10"/>
        <v>#NAME?</v>
      </c>
      <c r="AM41" s="87">
        <f t="shared" si="11"/>
        <v>143</v>
      </c>
      <c r="AN41" s="46" t="e">
        <f t="shared" si="12"/>
        <v>#NAME?</v>
      </c>
      <c r="AO41" s="46" t="str">
        <f t="shared" si="13"/>
        <v xml:space="preserve">Сумма не совпадает или не ОДОУ</v>
      </c>
      <c r="AP41" s="46" t="str">
        <f t="shared" si="14"/>
        <v/>
      </c>
    </row>
    <row r="42" ht="120">
      <c r="A42" s="46">
        <v>22</v>
      </c>
      <c r="B42" s="145" t="s">
        <v>296</v>
      </c>
      <c r="C42" s="125">
        <f>2022!B32</f>
        <v>242.90000000000001</v>
      </c>
      <c r="D42" s="126">
        <f>2022!BV32</f>
        <v>62</v>
      </c>
      <c r="E42" s="126">
        <f>2022!BW32</f>
        <v>122</v>
      </c>
      <c r="F42" s="125">
        <f>2022!BZ32</f>
        <v>0.50226430629888841</v>
      </c>
      <c r="G42" s="59">
        <f>2021!CG31</f>
        <v>1</v>
      </c>
      <c r="H42" s="127">
        <f t="shared" si="0"/>
        <v>1.6129032258064515</v>
      </c>
      <c r="I42" s="59"/>
      <c r="J42" s="59">
        <f>2021!CM31</f>
        <v>0</v>
      </c>
      <c r="K42" s="59">
        <f>2021!CJ31</f>
        <v>0</v>
      </c>
      <c r="L42" s="59"/>
      <c r="M42" s="59">
        <f t="shared" si="1"/>
        <v>1</v>
      </c>
      <c r="N42" s="59">
        <f>2021!CO31</f>
        <v>0</v>
      </c>
      <c r="O42" s="59">
        <f>'Добыча 2021'!I41</f>
        <v>1</v>
      </c>
      <c r="P42" s="59"/>
      <c r="Q42" s="59"/>
      <c r="R42" s="59"/>
      <c r="S42" s="59">
        <f>'Добыча 2021'!K41</f>
        <v>0</v>
      </c>
      <c r="T42" s="59">
        <f>'Добыча 2021'!J41</f>
        <v>1</v>
      </c>
      <c r="U42" s="59">
        <f t="shared" si="2"/>
        <v>100</v>
      </c>
      <c r="V42" s="127">
        <f>2022!CE32</f>
        <v>3.6599999999999997</v>
      </c>
      <c r="W42" s="59">
        <f t="shared" si="3"/>
        <v>3</v>
      </c>
      <c r="X42" s="59">
        <f>2022!CG32</f>
        <v>3</v>
      </c>
      <c r="Y42" s="127">
        <f t="shared" si="4"/>
        <v>2.459016393442623</v>
      </c>
      <c r="Z42" s="59"/>
      <c r="AA42" s="59">
        <f>2022!CM32</f>
        <v>0</v>
      </c>
      <c r="AB42" s="59">
        <f>2022!CJ32</f>
        <v>0</v>
      </c>
      <c r="AC42" s="59"/>
      <c r="AD42" s="59"/>
      <c r="AE42" s="128">
        <f>2022!CO32</f>
        <v>0</v>
      </c>
      <c r="AF42" s="115" t="str">
        <f t="shared" si="5"/>
        <v/>
      </c>
      <c r="AG42" s="124"/>
      <c r="AH42" s="125">
        <f t="shared" si="6"/>
        <v>0.50226430629888841</v>
      </c>
      <c r="AI42" s="125" t="e">
        <f t="shared" si="7"/>
        <v>#NAME?</v>
      </c>
      <c r="AJ42" s="87">
        <f t="shared" si="8"/>
        <v>3</v>
      </c>
      <c r="AK42" s="87" t="str">
        <f t="shared" si="9"/>
        <v/>
      </c>
      <c r="AL42" s="87" t="e">
        <f t="shared" si="10"/>
        <v>#NAME?</v>
      </c>
      <c r="AM42" s="87">
        <f t="shared" si="11"/>
        <v>3</v>
      </c>
      <c r="AN42" s="46" t="e">
        <f t="shared" si="12"/>
        <v>#NAME?</v>
      </c>
      <c r="AO42" s="46" t="str">
        <f t="shared" si="13"/>
        <v xml:space="preserve">Сумма не совпадает или не ОДОУ</v>
      </c>
      <c r="AP42" s="46" t="str">
        <f t="shared" si="14"/>
        <v/>
      </c>
    </row>
    <row r="43" ht="120">
      <c r="A43" s="87">
        <v>23</v>
      </c>
      <c r="B43" s="145" t="s">
        <v>66</v>
      </c>
      <c r="C43" s="125">
        <f>2022!B33</f>
        <v>46.606000000000002</v>
      </c>
      <c r="D43" s="126">
        <f>2022!BV33</f>
        <v>234</v>
      </c>
      <c r="E43" s="126">
        <f>2022!BW33</f>
        <v>245</v>
      </c>
      <c r="F43" s="125">
        <f>2022!BZ33</f>
        <v>5.2568338840492634</v>
      </c>
      <c r="G43" s="59">
        <f>2021!CG32</f>
        <v>18</v>
      </c>
      <c r="H43" s="127">
        <f t="shared" si="0"/>
        <v>7.6923076923076925</v>
      </c>
      <c r="I43" s="62"/>
      <c r="J43" s="59">
        <f>2021!CM32</f>
        <v>0</v>
      </c>
      <c r="K43" s="59">
        <f>2021!CJ32</f>
        <v>0</v>
      </c>
      <c r="L43" s="132"/>
      <c r="M43" s="59">
        <f t="shared" si="1"/>
        <v>18</v>
      </c>
      <c r="N43" s="59">
        <f>2021!CO32</f>
        <v>0</v>
      </c>
      <c r="O43" s="59">
        <f>'Добыча 2021'!I42</f>
        <v>5</v>
      </c>
      <c r="P43" s="59"/>
      <c r="Q43" s="59"/>
      <c r="R43" s="59"/>
      <c r="S43" s="59">
        <f>'Добыча 2021'!K42</f>
        <v>4</v>
      </c>
      <c r="T43" s="59">
        <f>'Добыча 2021'!J42</f>
        <v>1</v>
      </c>
      <c r="U43" s="59">
        <f t="shared" si="2"/>
        <v>27.777777777777779</v>
      </c>
      <c r="V43" s="127">
        <f>2022!CE33</f>
        <v>19.600000000000001</v>
      </c>
      <c r="W43" s="59">
        <f t="shared" si="3"/>
        <v>8</v>
      </c>
      <c r="X43" s="59">
        <f>2022!CG33</f>
        <v>19</v>
      </c>
      <c r="Y43" s="127">
        <f t="shared" si="4"/>
        <v>7.7551020408163263</v>
      </c>
      <c r="Z43" s="59"/>
      <c r="AA43" s="59">
        <f>2022!CM33</f>
        <v>0</v>
      </c>
      <c r="AB43" s="59">
        <f>2022!CJ33</f>
        <v>0</v>
      </c>
      <c r="AC43" s="59"/>
      <c r="AD43" s="59"/>
      <c r="AE43" s="128">
        <f>2022!CO33</f>
        <v>0</v>
      </c>
      <c r="AF43" s="115" t="str">
        <f t="shared" si="5"/>
        <v/>
      </c>
      <c r="AG43" s="124"/>
      <c r="AH43" s="125">
        <f t="shared" si="6"/>
        <v>5.2568338840492634</v>
      </c>
      <c r="AI43" s="125" t="e">
        <f t="shared" si="7"/>
        <v>#NAME?</v>
      </c>
      <c r="AJ43" s="87">
        <f t="shared" si="8"/>
        <v>8</v>
      </c>
      <c r="AK43" s="87" t="str">
        <f t="shared" si="9"/>
        <v/>
      </c>
      <c r="AL43" s="87" t="e">
        <f t="shared" si="10"/>
        <v>#NAME?</v>
      </c>
      <c r="AM43" s="87">
        <f t="shared" si="11"/>
        <v>19</v>
      </c>
      <c r="AN43" s="46" t="e">
        <f t="shared" si="12"/>
        <v>#NAME?</v>
      </c>
      <c r="AO43" s="46" t="str">
        <f t="shared" si="13"/>
        <v xml:space="preserve">Сумма не совпадает или не ОДОУ</v>
      </c>
      <c r="AP43" s="46" t="str">
        <f t="shared" si="14"/>
        <v/>
      </c>
    </row>
    <row r="44" ht="17.25">
      <c r="A44" s="46"/>
      <c r="B44" s="61" t="s">
        <v>67</v>
      </c>
      <c r="C44" s="129"/>
      <c r="D44" s="130"/>
      <c r="E44" s="130"/>
      <c r="F44" s="131"/>
      <c r="G44" s="59"/>
      <c r="H44" s="127"/>
      <c r="I44" s="59"/>
      <c r="J44" s="59"/>
      <c r="K44" s="59"/>
      <c r="L44" s="59"/>
      <c r="M44" s="59"/>
      <c r="N44" s="59"/>
      <c r="O44" s="71"/>
      <c r="P44" s="71"/>
      <c r="Q44" s="71"/>
      <c r="R44" s="71"/>
      <c r="S44" s="71"/>
      <c r="T44" s="71"/>
      <c r="U44" s="59"/>
      <c r="V44" s="144"/>
      <c r="W44" s="59"/>
      <c r="X44" s="71"/>
      <c r="Y44" s="127"/>
      <c r="Z44" s="71"/>
      <c r="AA44" s="71"/>
      <c r="AB44" s="71"/>
      <c r="AC44" s="71"/>
      <c r="AD44" s="59"/>
      <c r="AE44" s="71"/>
      <c r="AF44" s="115" t="str">
        <f t="shared" si="5"/>
        <v/>
      </c>
      <c r="AG44" s="124"/>
      <c r="AH44" s="125" t="str">
        <f t="shared" si="6"/>
        <v/>
      </c>
      <c r="AI44" s="125" t="str">
        <f t="shared" si="7"/>
        <v/>
      </c>
      <c r="AJ44" s="87" t="str">
        <f t="shared" si="8"/>
        <v/>
      </c>
      <c r="AK44" s="87" t="str">
        <f t="shared" si="9"/>
        <v/>
      </c>
      <c r="AL44" s="87" t="str">
        <f t="shared" si="10"/>
        <v/>
      </c>
      <c r="AM44" s="87" t="str">
        <f t="shared" si="11"/>
        <v/>
      </c>
      <c r="AN44" s="46" t="str">
        <f t="shared" si="12"/>
        <v/>
      </c>
      <c r="AO44" s="46" t="str">
        <f t="shared" si="13"/>
        <v/>
      </c>
      <c r="AP44" s="46" t="str">
        <f t="shared" si="14"/>
        <v/>
      </c>
    </row>
    <row r="45" ht="120">
      <c r="A45" s="46">
        <v>24</v>
      </c>
      <c r="B45" s="146" t="s">
        <v>297</v>
      </c>
      <c r="C45" s="125">
        <f>2022!B35</f>
        <v>399.13200000000001</v>
      </c>
      <c r="D45" s="126">
        <f>2022!BV35</f>
        <v>154</v>
      </c>
      <c r="E45" s="126">
        <f>2022!BW35</f>
        <v>185</v>
      </c>
      <c r="F45" s="125">
        <f>2022!BZ35</f>
        <v>0.46350580760249743</v>
      </c>
      <c r="G45" s="59">
        <f>2021!CG34</f>
        <v>4</v>
      </c>
      <c r="H45" s="127">
        <f t="shared" si="0"/>
        <v>2.5974025974025974</v>
      </c>
      <c r="I45" s="59"/>
      <c r="J45" s="59">
        <f>2021!CM34</f>
        <v>0</v>
      </c>
      <c r="K45" s="59">
        <f>2021!CJ34</f>
        <v>0</v>
      </c>
      <c r="L45" s="59"/>
      <c r="M45" s="59">
        <f t="shared" si="1"/>
        <v>4</v>
      </c>
      <c r="N45" s="59">
        <f>2021!CO34</f>
        <v>0</v>
      </c>
      <c r="O45" s="59">
        <f>'Добыча 2021'!I44</f>
        <v>4</v>
      </c>
      <c r="P45" s="59"/>
      <c r="Q45" s="59"/>
      <c r="R45" s="59"/>
      <c r="S45" s="59">
        <f>'Добыча 2021'!K44</f>
        <v>3</v>
      </c>
      <c r="T45" s="59">
        <f>'Добыча 2021'!J44</f>
        <v>1</v>
      </c>
      <c r="U45" s="59">
        <f t="shared" si="2"/>
        <v>100</v>
      </c>
      <c r="V45" s="127">
        <f>2022!CE35</f>
        <v>5.5499999999999998</v>
      </c>
      <c r="W45" s="59">
        <f t="shared" si="3"/>
        <v>3</v>
      </c>
      <c r="X45" s="59">
        <f>2022!CG35</f>
        <v>5</v>
      </c>
      <c r="Y45" s="127">
        <f t="shared" si="4"/>
        <v>2.7027027027027026</v>
      </c>
      <c r="Z45" s="59"/>
      <c r="AA45" s="59">
        <f>2022!CM35</f>
        <v>0</v>
      </c>
      <c r="AB45" s="59">
        <f>2022!CJ35</f>
        <v>0</v>
      </c>
      <c r="AC45" s="59"/>
      <c r="AD45" s="59"/>
      <c r="AE45" s="128">
        <f>2022!CO35</f>
        <v>0</v>
      </c>
      <c r="AF45" s="115" t="str">
        <f t="shared" si="5"/>
        <v/>
      </c>
      <c r="AG45" s="124"/>
      <c r="AH45" s="125">
        <f t="shared" si="6"/>
        <v>0.46350580760249743</v>
      </c>
      <c r="AI45" s="125" t="e">
        <f t="shared" si="7"/>
        <v>#NAME?</v>
      </c>
      <c r="AJ45" s="87">
        <f t="shared" si="8"/>
        <v>3</v>
      </c>
      <c r="AK45" s="87" t="str">
        <f t="shared" si="9"/>
        <v/>
      </c>
      <c r="AL45" s="87" t="e">
        <f t="shared" si="10"/>
        <v>#NAME?</v>
      </c>
      <c r="AM45" s="87">
        <f t="shared" si="11"/>
        <v>5</v>
      </c>
      <c r="AN45" s="46" t="e">
        <f t="shared" si="12"/>
        <v>#NAME?</v>
      </c>
      <c r="AO45" s="46" t="str">
        <f t="shared" si="13"/>
        <v xml:space="preserve">Сумма не совпадает или не ОДОУ</v>
      </c>
      <c r="AP45" s="46" t="str">
        <f t="shared" si="14"/>
        <v/>
      </c>
    </row>
    <row r="46" ht="120">
      <c r="A46" s="87">
        <v>25</v>
      </c>
      <c r="B46" s="146" t="s">
        <v>298</v>
      </c>
      <c r="C46" s="125">
        <f>2022!B36</f>
        <v>162.821</v>
      </c>
      <c r="D46" s="126">
        <f>2022!BV36</f>
        <v>384</v>
      </c>
      <c r="E46" s="126">
        <f>2022!BW36</f>
        <v>413</v>
      </c>
      <c r="F46" s="125">
        <f>2022!BZ36</f>
        <v>2.536527843459996</v>
      </c>
      <c r="G46" s="59">
        <f>2021!CG35</f>
        <v>16</v>
      </c>
      <c r="H46" s="127">
        <f t="shared" si="0"/>
        <v>4.1666666666666661</v>
      </c>
      <c r="I46" s="62"/>
      <c r="J46" s="59">
        <f>2021!CM35</f>
        <v>0</v>
      </c>
      <c r="K46" s="59">
        <f>2021!CJ35</f>
        <v>0</v>
      </c>
      <c r="L46" s="132"/>
      <c r="M46" s="59">
        <f t="shared" si="1"/>
        <v>16</v>
      </c>
      <c r="N46" s="59">
        <f>2021!CO35</f>
        <v>0</v>
      </c>
      <c r="O46" s="59">
        <f>'Добыча 2021'!I45</f>
        <v>14</v>
      </c>
      <c r="P46" s="59"/>
      <c r="Q46" s="59"/>
      <c r="R46" s="59"/>
      <c r="S46" s="59">
        <f>'Добыча 2021'!K45</f>
        <v>11</v>
      </c>
      <c r="T46" s="59">
        <f>'Добыча 2021'!J45</f>
        <v>3</v>
      </c>
      <c r="U46" s="59">
        <f t="shared" si="2"/>
        <v>87.5</v>
      </c>
      <c r="V46" s="127">
        <f>2022!CE36</f>
        <v>28.910000000000004</v>
      </c>
      <c r="W46" s="59">
        <f t="shared" si="3"/>
        <v>7.0000000000000009</v>
      </c>
      <c r="X46" s="59">
        <f>2022!CG36</f>
        <v>20</v>
      </c>
      <c r="Y46" s="127">
        <f t="shared" si="4"/>
        <v>4.8426150121065374</v>
      </c>
      <c r="Z46" s="59"/>
      <c r="AA46" s="59">
        <f>2022!CM36</f>
        <v>0</v>
      </c>
      <c r="AB46" s="59">
        <f>2022!CJ36</f>
        <v>0</v>
      </c>
      <c r="AC46" s="59"/>
      <c r="AD46" s="59"/>
      <c r="AE46" s="128">
        <f>2022!CO36</f>
        <v>0</v>
      </c>
      <c r="AF46" s="115" t="str">
        <f t="shared" si="5"/>
        <v/>
      </c>
      <c r="AG46" s="124"/>
      <c r="AH46" s="125">
        <f t="shared" si="6"/>
        <v>2.536527843459996</v>
      </c>
      <c r="AI46" s="125" t="e">
        <f t="shared" si="7"/>
        <v>#NAME?</v>
      </c>
      <c r="AJ46" s="87">
        <f t="shared" si="8"/>
        <v>7</v>
      </c>
      <c r="AK46" s="87" t="str">
        <f t="shared" si="9"/>
        <v/>
      </c>
      <c r="AL46" s="87" t="e">
        <f t="shared" si="10"/>
        <v>#NAME?</v>
      </c>
      <c r="AM46" s="87">
        <f t="shared" si="11"/>
        <v>20</v>
      </c>
      <c r="AN46" s="46" t="e">
        <f t="shared" si="12"/>
        <v>#NAME?</v>
      </c>
      <c r="AO46" s="46" t="str">
        <f t="shared" si="13"/>
        <v xml:space="preserve">Сумма не совпадает или не ОДОУ</v>
      </c>
      <c r="AP46" s="46" t="str">
        <f t="shared" si="14"/>
        <v/>
      </c>
    </row>
    <row r="47" ht="17.25">
      <c r="A47" s="46"/>
      <c r="B47" s="61" t="s">
        <v>70</v>
      </c>
      <c r="C47" s="131"/>
      <c r="D47" s="130"/>
      <c r="E47" s="130"/>
      <c r="F47" s="131"/>
      <c r="G47" s="59"/>
      <c r="H47" s="127">
        <f t="shared" si="0"/>
        <v>0</v>
      </c>
      <c r="I47" s="59"/>
      <c r="J47" s="59"/>
      <c r="K47" s="59"/>
      <c r="L47" s="59"/>
      <c r="M47" s="59">
        <f t="shared" si="1"/>
        <v>0</v>
      </c>
      <c r="N47" s="59"/>
      <c r="O47" s="71">
        <f>'Добыча 2021'!I46</f>
        <v>0</v>
      </c>
      <c r="P47" s="71"/>
      <c r="Q47" s="71"/>
      <c r="R47" s="71"/>
      <c r="S47" s="71">
        <f>'Добыча 2021'!K46</f>
        <v>0</v>
      </c>
      <c r="T47" s="71">
        <f>'Добыча 2021'!J46</f>
        <v>0</v>
      </c>
      <c r="U47" s="59">
        <f t="shared" si="2"/>
        <v>0</v>
      </c>
      <c r="V47" s="144"/>
      <c r="W47" s="59">
        <f t="shared" si="3"/>
        <v>0</v>
      </c>
      <c r="X47" s="71"/>
      <c r="Y47" s="127">
        <f t="shared" si="4"/>
        <v>0</v>
      </c>
      <c r="Z47" s="71"/>
      <c r="AA47" s="71"/>
      <c r="AB47" s="71"/>
      <c r="AC47" s="71"/>
      <c r="AD47" s="59"/>
      <c r="AE47" s="71"/>
      <c r="AF47" s="115" t="str">
        <f t="shared" si="5"/>
        <v/>
      </c>
      <c r="AG47" s="124"/>
      <c r="AH47" s="125" t="str">
        <f t="shared" si="6"/>
        <v/>
      </c>
      <c r="AI47" s="125" t="str">
        <f t="shared" si="7"/>
        <v/>
      </c>
      <c r="AJ47" s="87" t="str">
        <f t="shared" si="8"/>
        <v/>
      </c>
      <c r="AK47" s="87" t="str">
        <f t="shared" si="9"/>
        <v/>
      </c>
      <c r="AL47" s="87" t="str">
        <f t="shared" si="10"/>
        <v/>
      </c>
      <c r="AM47" s="87" t="str">
        <f t="shared" si="11"/>
        <v/>
      </c>
      <c r="AN47" s="46" t="str">
        <f t="shared" si="12"/>
        <v/>
      </c>
      <c r="AO47" s="46" t="str">
        <f t="shared" si="13"/>
        <v/>
      </c>
      <c r="AP47" s="46" t="str">
        <f t="shared" si="14"/>
        <v/>
      </c>
    </row>
    <row r="48" ht="120">
      <c r="A48" s="46">
        <v>26</v>
      </c>
      <c r="B48" s="135" t="s">
        <v>77</v>
      </c>
      <c r="C48" s="125">
        <f>2022!B38</f>
        <v>7.1820000000000004</v>
      </c>
      <c r="D48" s="126">
        <f>2022!BV38</f>
        <v>47</v>
      </c>
      <c r="E48" s="126">
        <f>2022!BW38</f>
        <v>48</v>
      </c>
      <c r="F48" s="125">
        <f>2022!BZ38</f>
        <v>6.6833751044277356</v>
      </c>
      <c r="G48" s="59">
        <f>2021!CG37</f>
        <v>4</v>
      </c>
      <c r="H48" s="127">
        <f t="shared" si="0"/>
        <v>8.5106382978723403</v>
      </c>
      <c r="I48" s="59"/>
      <c r="J48" s="59">
        <f>2021!CM37</f>
        <v>0</v>
      </c>
      <c r="K48" s="59">
        <f>2021!CJ37</f>
        <v>0</v>
      </c>
      <c r="L48" s="59"/>
      <c r="M48" s="59">
        <f t="shared" si="1"/>
        <v>4</v>
      </c>
      <c r="N48" s="59">
        <f>2021!CO37</f>
        <v>0</v>
      </c>
      <c r="O48" s="59">
        <f>'Добыча 2021'!I47</f>
        <v>1</v>
      </c>
      <c r="P48" s="59"/>
      <c r="Q48" s="59"/>
      <c r="R48" s="59"/>
      <c r="S48" s="59">
        <f>'Добыча 2021'!K47</f>
        <v>1</v>
      </c>
      <c r="T48" s="59">
        <f>'Добыча 2021'!J47</f>
        <v>0</v>
      </c>
      <c r="U48" s="59">
        <f t="shared" si="2"/>
        <v>25</v>
      </c>
      <c r="V48" s="127">
        <f>2022!CE38</f>
        <v>4.8000000000000007</v>
      </c>
      <c r="W48" s="59">
        <f t="shared" si="3"/>
        <v>10.000000000000002</v>
      </c>
      <c r="X48" s="59">
        <f>2022!CG38</f>
        <v>4</v>
      </c>
      <c r="Y48" s="127">
        <f t="shared" si="4"/>
        <v>8.3333333333333321</v>
      </c>
      <c r="Z48" s="59"/>
      <c r="AA48" s="59">
        <f>2022!CM38</f>
        <v>0</v>
      </c>
      <c r="AB48" s="59">
        <f>2022!CJ38</f>
        <v>0</v>
      </c>
      <c r="AC48" s="59"/>
      <c r="AD48" s="59"/>
      <c r="AE48" s="128">
        <f>2022!CO38</f>
        <v>0</v>
      </c>
      <c r="AF48" s="115" t="str">
        <f t="shared" si="5"/>
        <v/>
      </c>
      <c r="AG48" s="124"/>
      <c r="AH48" s="125">
        <f t="shared" si="6"/>
        <v>6.6833751044277356</v>
      </c>
      <c r="AI48" s="125" t="e">
        <f t="shared" si="7"/>
        <v>#NAME?</v>
      </c>
      <c r="AJ48" s="87">
        <f t="shared" si="8"/>
        <v>10</v>
      </c>
      <c r="AK48" s="87" t="str">
        <f t="shared" si="9"/>
        <v/>
      </c>
      <c r="AL48" s="87" t="e">
        <f t="shared" si="10"/>
        <v>#NAME?</v>
      </c>
      <c r="AM48" s="87">
        <f t="shared" si="11"/>
        <v>4</v>
      </c>
      <c r="AN48" s="46" t="e">
        <f t="shared" si="12"/>
        <v>#NAME?</v>
      </c>
      <c r="AO48" s="46" t="str">
        <f t="shared" si="13"/>
        <v xml:space="preserve">Сумма не совпадает или не ОДОУ</v>
      </c>
      <c r="AP48" s="46" t="str">
        <f t="shared" si="14"/>
        <v/>
      </c>
    </row>
    <row r="49" ht="120">
      <c r="A49" s="46">
        <v>27</v>
      </c>
      <c r="B49" s="135" t="s">
        <v>76</v>
      </c>
      <c r="C49" s="125">
        <f>2022!B39</f>
        <v>11.596</v>
      </c>
      <c r="D49" s="126">
        <f>2022!BV39</f>
        <v>84</v>
      </c>
      <c r="E49" s="126">
        <f>2022!BW39</f>
        <v>85</v>
      </c>
      <c r="F49" s="125">
        <f>2022!BZ39</f>
        <v>7.3301138323559849</v>
      </c>
      <c r="G49" s="59">
        <f>2021!CG38</f>
        <v>8</v>
      </c>
      <c r="H49" s="127">
        <f t="shared" si="0"/>
        <v>9.5238095238095237</v>
      </c>
      <c r="I49" s="59"/>
      <c r="J49" s="59">
        <f>2021!CM38</f>
        <v>0</v>
      </c>
      <c r="K49" s="59">
        <f>2021!CJ38</f>
        <v>0</v>
      </c>
      <c r="L49" s="59"/>
      <c r="M49" s="59">
        <f t="shared" si="1"/>
        <v>8</v>
      </c>
      <c r="N49" s="59">
        <f>2021!CO38</f>
        <v>0</v>
      </c>
      <c r="O49" s="59">
        <f>'Добыча 2021'!I48</f>
        <v>1</v>
      </c>
      <c r="P49" s="59"/>
      <c r="Q49" s="59"/>
      <c r="R49" s="59"/>
      <c r="S49" s="59">
        <f>'Добыча 2021'!K48</f>
        <v>1</v>
      </c>
      <c r="T49" s="59">
        <f>'Добыча 2021'!J48</f>
        <v>0</v>
      </c>
      <c r="U49" s="59">
        <f t="shared" si="2"/>
        <v>12.5</v>
      </c>
      <c r="V49" s="127">
        <f>2022!CE39</f>
        <v>8.5</v>
      </c>
      <c r="W49" s="59">
        <f t="shared" si="3"/>
        <v>10</v>
      </c>
      <c r="X49" s="59">
        <f>2022!CG39</f>
        <v>8</v>
      </c>
      <c r="Y49" s="127">
        <f t="shared" si="4"/>
        <v>9.4117647058823533</v>
      </c>
      <c r="Z49" s="59"/>
      <c r="AA49" s="59">
        <f>2022!CM39</f>
        <v>0</v>
      </c>
      <c r="AB49" s="59">
        <f>2022!CJ39</f>
        <v>0</v>
      </c>
      <c r="AC49" s="59"/>
      <c r="AD49" s="59"/>
      <c r="AE49" s="128">
        <f>2022!CO39</f>
        <v>0</v>
      </c>
      <c r="AF49" s="115" t="str">
        <f t="shared" si="5"/>
        <v/>
      </c>
      <c r="AG49" s="124"/>
      <c r="AH49" s="125">
        <f t="shared" si="6"/>
        <v>7.3301138323559849</v>
      </c>
      <c r="AI49" s="125" t="e">
        <f t="shared" si="7"/>
        <v>#NAME?</v>
      </c>
      <c r="AJ49" s="87">
        <f t="shared" si="8"/>
        <v>10</v>
      </c>
      <c r="AK49" s="87" t="str">
        <f t="shared" si="9"/>
        <v/>
      </c>
      <c r="AL49" s="87" t="e">
        <f t="shared" si="10"/>
        <v>#NAME?</v>
      </c>
      <c r="AM49" s="87">
        <f t="shared" si="11"/>
        <v>8</v>
      </c>
      <c r="AN49" s="46" t="e">
        <f t="shared" si="12"/>
        <v>#NAME?</v>
      </c>
      <c r="AO49" s="46" t="str">
        <f t="shared" si="13"/>
        <v xml:space="preserve">Сумма не совпадает или не ОДОУ</v>
      </c>
      <c r="AP49" s="46" t="str">
        <f t="shared" si="14"/>
        <v/>
      </c>
    </row>
    <row r="50" ht="30.75" customHeight="1">
      <c r="A50" s="46">
        <v>28</v>
      </c>
      <c r="B50" s="135" t="s">
        <v>75</v>
      </c>
      <c r="C50" s="125">
        <f>2022!B40</f>
        <v>16.030000000000001</v>
      </c>
      <c r="D50" s="126">
        <f>2022!BV40</f>
        <v>109</v>
      </c>
      <c r="E50" s="126">
        <f>2022!BW40</f>
        <v>111</v>
      </c>
      <c r="F50" s="125">
        <f>2022!BZ40</f>
        <v>6.9245165315034303</v>
      </c>
      <c r="G50" s="59">
        <f>2021!CG39</f>
        <v>10</v>
      </c>
      <c r="H50" s="127">
        <f t="shared" si="0"/>
        <v>9.1743119266055047</v>
      </c>
      <c r="I50" s="59"/>
      <c r="J50" s="59">
        <f>2021!CM39</f>
        <v>0</v>
      </c>
      <c r="K50" s="59">
        <f>2021!CJ39</f>
        <v>0</v>
      </c>
      <c r="L50" s="59"/>
      <c r="M50" s="59">
        <f t="shared" si="1"/>
        <v>10</v>
      </c>
      <c r="N50" s="59">
        <f>2021!CO39</f>
        <v>0</v>
      </c>
      <c r="O50" s="59">
        <f>'Добыча 2021'!I49</f>
        <v>0</v>
      </c>
      <c r="P50" s="59"/>
      <c r="Q50" s="59"/>
      <c r="R50" s="59"/>
      <c r="S50" s="59">
        <f>'Добыча 2021'!K49</f>
        <v>0</v>
      </c>
      <c r="T50" s="59">
        <f>'Добыча 2021'!J49</f>
        <v>0</v>
      </c>
      <c r="U50" s="59">
        <f t="shared" si="2"/>
        <v>0</v>
      </c>
      <c r="V50" s="127">
        <f>2022!CE40</f>
        <v>11.100000000000001</v>
      </c>
      <c r="W50" s="59">
        <f t="shared" si="3"/>
        <v>10.000000000000002</v>
      </c>
      <c r="X50" s="59">
        <f>2022!CG40</f>
        <v>11</v>
      </c>
      <c r="Y50" s="127">
        <f t="shared" si="4"/>
        <v>9.9099099099099099</v>
      </c>
      <c r="Z50" s="59"/>
      <c r="AA50" s="59">
        <f>2022!CM40</f>
        <v>0</v>
      </c>
      <c r="AB50" s="59">
        <f>2022!CJ40</f>
        <v>0</v>
      </c>
      <c r="AC50" s="59"/>
      <c r="AD50" s="59"/>
      <c r="AE50" s="128">
        <f>2022!CO40</f>
        <v>0</v>
      </c>
      <c r="AF50" s="115" t="str">
        <f t="shared" si="5"/>
        <v/>
      </c>
      <c r="AG50" s="124"/>
      <c r="AH50" s="125">
        <f t="shared" si="6"/>
        <v>6.9245165315034303</v>
      </c>
      <c r="AI50" s="125" t="e">
        <f t="shared" si="7"/>
        <v>#NAME?</v>
      </c>
      <c r="AJ50" s="87">
        <f t="shared" si="8"/>
        <v>10</v>
      </c>
      <c r="AK50" s="87" t="str">
        <f t="shared" si="9"/>
        <v/>
      </c>
      <c r="AL50" s="87" t="e">
        <f t="shared" si="10"/>
        <v>#NAME?</v>
      </c>
      <c r="AM50" s="87">
        <f t="shared" si="11"/>
        <v>11</v>
      </c>
      <c r="AN50" s="46" t="e">
        <f t="shared" si="12"/>
        <v>#NAME?</v>
      </c>
      <c r="AO50" s="46" t="str">
        <f t="shared" si="13"/>
        <v xml:space="preserve">Сумма не совпадает или не ОДОУ</v>
      </c>
      <c r="AP50" s="46" t="str">
        <f t="shared" si="14"/>
        <v/>
      </c>
    </row>
    <row r="51" ht="30.75" customHeight="1">
      <c r="A51" s="46">
        <v>29</v>
      </c>
      <c r="B51" s="147" t="s">
        <v>410</v>
      </c>
      <c r="C51" s="125">
        <f>2022!B41</f>
        <v>7.9729999999999999</v>
      </c>
      <c r="D51" s="138">
        <f>2022!BV41</f>
        <v>245</v>
      </c>
      <c r="E51" s="126">
        <f>2022!BW41</f>
        <v>35</v>
      </c>
      <c r="F51" s="125">
        <f>2022!BZ41</f>
        <v>4.3898156277436344</v>
      </c>
      <c r="G51" s="80">
        <f>2021!CG40</f>
        <v>15</v>
      </c>
      <c r="H51" s="139">
        <f t="shared" si="0"/>
        <v>6.1224489795918364</v>
      </c>
      <c r="I51" s="59"/>
      <c r="J51" s="80">
        <f>2021!CM40</f>
        <v>0</v>
      </c>
      <c r="K51" s="80">
        <f>2021!CJ40</f>
        <v>2</v>
      </c>
      <c r="L51" s="59"/>
      <c r="M51" s="80">
        <f t="shared" si="1"/>
        <v>10</v>
      </c>
      <c r="N51" s="80">
        <f>2021!CO40</f>
        <v>3</v>
      </c>
      <c r="O51" s="80">
        <f>'Добыча 2021'!I50</f>
        <v>8</v>
      </c>
      <c r="P51" s="59"/>
      <c r="Q51" s="59"/>
      <c r="R51" s="59"/>
      <c r="S51" s="80">
        <f>'Добыча 2021'!K50</f>
        <v>7</v>
      </c>
      <c r="T51" s="80">
        <f>'Добыча 2021'!J50</f>
        <v>1</v>
      </c>
      <c r="U51" s="80">
        <f t="shared" si="2"/>
        <v>53.333333333333336</v>
      </c>
      <c r="V51" s="127">
        <f>2022!CE41</f>
        <v>2.8000000000000003</v>
      </c>
      <c r="W51" s="59">
        <f t="shared" si="3"/>
        <v>8</v>
      </c>
      <c r="X51" s="59">
        <f>2022!CG41</f>
        <v>2</v>
      </c>
      <c r="Y51" s="127">
        <f t="shared" si="4"/>
        <v>5.7142857142857144</v>
      </c>
      <c r="Z51" s="86"/>
      <c r="AA51" s="86">
        <f>2022!CM41</f>
        <v>0</v>
      </c>
      <c r="AB51" s="86">
        <f>2022!CJ41</f>
        <v>0</v>
      </c>
      <c r="AC51" s="86"/>
      <c r="AD51" s="86">
        <f t="shared" ref="AD51:AD53" si="16">X51-AA51-AB51-AE51-Z51</f>
        <v>1</v>
      </c>
      <c r="AE51" s="148">
        <f>2022!CO41</f>
        <v>1</v>
      </c>
      <c r="AF51" s="115" t="str">
        <f t="shared" si="5"/>
        <v/>
      </c>
      <c r="AG51" s="124"/>
      <c r="AH51" s="125">
        <f t="shared" si="6"/>
        <v>4.3898156277436344</v>
      </c>
      <c r="AI51" s="125" t="e">
        <f t="shared" si="7"/>
        <v>#NAME?</v>
      </c>
      <c r="AJ51" s="87">
        <f t="shared" si="8"/>
        <v>8</v>
      </c>
      <c r="AK51" s="87" t="str">
        <f t="shared" si="9"/>
        <v/>
      </c>
      <c r="AL51" s="87" t="e">
        <f t="shared" si="10"/>
        <v>#NAME?</v>
      </c>
      <c r="AM51" s="87">
        <f t="shared" si="11"/>
        <v>2</v>
      </c>
      <c r="AN51" s="46" t="e">
        <f t="shared" si="12"/>
        <v>#NAME?</v>
      </c>
      <c r="AO51" s="46" t="str">
        <f t="shared" si="13"/>
        <v/>
      </c>
      <c r="AP51" s="46" t="str">
        <f t="shared" si="14"/>
        <v/>
      </c>
    </row>
    <row r="52" ht="30.75" customHeight="1">
      <c r="A52" s="46">
        <v>30</v>
      </c>
      <c r="B52" s="147" t="s">
        <v>411</v>
      </c>
      <c r="C52" s="125">
        <f>2022!B42</f>
        <v>28.376999999999999</v>
      </c>
      <c r="D52" s="149"/>
      <c r="E52" s="126">
        <f>2022!BW42</f>
        <v>140</v>
      </c>
      <c r="F52" s="125">
        <f>2022!BZ42</f>
        <v>4.9335729640201578</v>
      </c>
      <c r="G52" s="150"/>
      <c r="H52" s="151"/>
      <c r="I52" s="59"/>
      <c r="J52" s="150"/>
      <c r="K52" s="150"/>
      <c r="L52" s="59"/>
      <c r="M52" s="150"/>
      <c r="N52" s="150"/>
      <c r="O52" s="150"/>
      <c r="P52" s="59"/>
      <c r="Q52" s="59"/>
      <c r="R52" s="59"/>
      <c r="S52" s="150"/>
      <c r="T52" s="150"/>
      <c r="U52" s="150"/>
      <c r="V52" s="127">
        <f>2022!CE42</f>
        <v>11.200000000000001</v>
      </c>
      <c r="W52" s="59">
        <f t="shared" si="3"/>
        <v>8</v>
      </c>
      <c r="X52" s="59">
        <f>2022!CG42</f>
        <v>11</v>
      </c>
      <c r="Y52" s="127">
        <f t="shared" si="4"/>
        <v>7.8571428571428568</v>
      </c>
      <c r="Z52" s="86"/>
      <c r="AA52" s="86">
        <f>2022!CM42</f>
        <v>0</v>
      </c>
      <c r="AB52" s="86">
        <f>2022!CJ42</f>
        <v>1</v>
      </c>
      <c r="AC52" s="86"/>
      <c r="AD52" s="86">
        <f t="shared" si="16"/>
        <v>6</v>
      </c>
      <c r="AE52" s="148">
        <f>2022!CO42</f>
        <v>4</v>
      </c>
      <c r="AF52" s="115" t="str">
        <f t="shared" si="5"/>
        <v/>
      </c>
      <c r="AG52" s="124"/>
      <c r="AH52" s="125">
        <f t="shared" si="6"/>
        <v>4.9335729640201578</v>
      </c>
      <c r="AI52" s="125" t="e">
        <f t="shared" si="7"/>
        <v>#NAME?</v>
      </c>
      <c r="AJ52" s="87">
        <f t="shared" si="8"/>
        <v>8</v>
      </c>
      <c r="AK52" s="87" t="str">
        <f t="shared" si="9"/>
        <v/>
      </c>
      <c r="AL52" s="87" t="e">
        <f t="shared" si="10"/>
        <v>#NAME?</v>
      </c>
      <c r="AM52" s="87">
        <f t="shared" si="11"/>
        <v>11</v>
      </c>
      <c r="AN52" s="46" t="e">
        <f t="shared" si="12"/>
        <v>#NAME?</v>
      </c>
      <c r="AO52" s="46" t="str">
        <f t="shared" si="13"/>
        <v/>
      </c>
      <c r="AP52" s="46" t="str">
        <f t="shared" si="14"/>
        <v/>
      </c>
    </row>
    <row r="53" ht="30">
      <c r="A53" s="46">
        <v>31</v>
      </c>
      <c r="B53" s="152" t="s">
        <v>412</v>
      </c>
      <c r="C53" s="125">
        <f>2022!B43</f>
        <v>36.741999999999997</v>
      </c>
      <c r="D53" s="142"/>
      <c r="E53" s="126">
        <f>2022!BW43</f>
        <v>0</v>
      </c>
      <c r="F53" s="125">
        <f>2022!BZ43</f>
        <v>0</v>
      </c>
      <c r="G53" s="82"/>
      <c r="H53" s="143"/>
      <c r="I53" s="59"/>
      <c r="J53" s="82"/>
      <c r="K53" s="82"/>
      <c r="L53" s="59"/>
      <c r="M53" s="82"/>
      <c r="N53" s="82"/>
      <c r="O53" s="82"/>
      <c r="P53" s="59"/>
      <c r="Q53" s="59"/>
      <c r="R53" s="59"/>
      <c r="S53" s="82"/>
      <c r="T53" s="82"/>
      <c r="U53" s="82"/>
      <c r="V53" s="127">
        <f>2022!CE43</f>
        <v>0</v>
      </c>
      <c r="W53" s="59">
        <f t="shared" si="3"/>
        <v>0</v>
      </c>
      <c r="X53" s="59">
        <f>2022!CG43</f>
        <v>0</v>
      </c>
      <c r="Y53" s="127">
        <f t="shared" si="4"/>
        <v>0</v>
      </c>
      <c r="Z53" s="59"/>
      <c r="AA53" s="59">
        <f>2022!CM43</f>
        <v>0</v>
      </c>
      <c r="AB53" s="59">
        <f>2022!CJ43</f>
        <v>0</v>
      </c>
      <c r="AC53" s="59"/>
      <c r="AD53" s="59">
        <f t="shared" si="16"/>
        <v>0</v>
      </c>
      <c r="AE53" s="128">
        <f>2022!CO43</f>
        <v>0</v>
      </c>
      <c r="AF53" s="115" t="str">
        <f t="shared" si="5"/>
        <v/>
      </c>
      <c r="AG53" s="124"/>
      <c r="AH53" s="125">
        <f t="shared" si="6"/>
        <v>0</v>
      </c>
      <c r="AI53" s="125" t="e">
        <f t="shared" si="7"/>
        <v>#NAME?</v>
      </c>
      <c r="AJ53" s="87">
        <f t="shared" si="8"/>
        <v>3</v>
      </c>
      <c r="AK53" s="87" t="str">
        <f t="shared" si="9"/>
        <v/>
      </c>
      <c r="AL53" s="87">
        <f t="shared" si="10"/>
        <v>0</v>
      </c>
      <c r="AM53" s="87">
        <f t="shared" si="11"/>
        <v>0</v>
      </c>
      <c r="AN53" s="46" t="str">
        <f t="shared" si="12"/>
        <v/>
      </c>
      <c r="AO53" s="46" t="str">
        <f t="shared" si="13"/>
        <v/>
      </c>
      <c r="AP53" s="46" t="str">
        <f t="shared" si="14"/>
        <v/>
      </c>
    </row>
    <row r="54" ht="31.5" customHeight="1">
      <c r="A54" s="46">
        <v>32</v>
      </c>
      <c r="B54" s="145" t="s">
        <v>74</v>
      </c>
      <c r="C54" s="125">
        <f>2022!B44</f>
        <v>9.9800000000000004</v>
      </c>
      <c r="D54" s="126">
        <f>2022!BV44</f>
        <v>72</v>
      </c>
      <c r="E54" s="126">
        <f>2022!BW44</f>
        <v>74</v>
      </c>
      <c r="F54" s="125">
        <f>2022!BZ44</f>
        <v>7.4148296593186371</v>
      </c>
      <c r="G54" s="59">
        <f>2021!CG41</f>
        <v>7</v>
      </c>
      <c r="H54" s="127">
        <f t="shared" si="0"/>
        <v>9.7222222222222232</v>
      </c>
      <c r="I54" s="59"/>
      <c r="J54" s="59">
        <f>2021!CM41</f>
        <v>0</v>
      </c>
      <c r="K54" s="59">
        <f>2021!CJ41</f>
        <v>0</v>
      </c>
      <c r="L54" s="59"/>
      <c r="M54" s="59">
        <f t="shared" si="1"/>
        <v>7</v>
      </c>
      <c r="N54" s="59">
        <f>2021!CO41</f>
        <v>0</v>
      </c>
      <c r="O54" s="59">
        <f>'Добыча 2021'!I51</f>
        <v>7</v>
      </c>
      <c r="P54" s="59"/>
      <c r="Q54" s="59"/>
      <c r="R54" s="59"/>
      <c r="S54" s="59">
        <f>'Добыча 2021'!K51</f>
        <v>4</v>
      </c>
      <c r="T54" s="59">
        <f>'Добыча 2021'!J51</f>
        <v>3</v>
      </c>
      <c r="U54" s="59">
        <f t="shared" si="2"/>
        <v>100</v>
      </c>
      <c r="V54" s="127">
        <f>2022!CE44</f>
        <v>7.4000000000000004</v>
      </c>
      <c r="W54" s="59">
        <f t="shared" si="3"/>
        <v>10</v>
      </c>
      <c r="X54" s="59">
        <f>2022!CG44</f>
        <v>7</v>
      </c>
      <c r="Y54" s="127">
        <f t="shared" si="4"/>
        <v>9.4594594594594597</v>
      </c>
      <c r="Z54" s="59"/>
      <c r="AA54" s="59">
        <f>2022!CM44</f>
        <v>0</v>
      </c>
      <c r="AB54" s="59">
        <f>2022!CJ44</f>
        <v>0</v>
      </c>
      <c r="AC54" s="59"/>
      <c r="AD54" s="59"/>
      <c r="AE54" s="128">
        <f>2022!CO44</f>
        <v>0</v>
      </c>
      <c r="AF54" s="115" t="str">
        <f t="shared" si="5"/>
        <v/>
      </c>
      <c r="AG54" s="124"/>
      <c r="AH54" s="125">
        <f t="shared" si="6"/>
        <v>7.4148296593186371</v>
      </c>
      <c r="AI54" s="125" t="e">
        <f t="shared" si="7"/>
        <v>#NAME?</v>
      </c>
      <c r="AJ54" s="87">
        <f t="shared" si="8"/>
        <v>10</v>
      </c>
      <c r="AK54" s="87" t="str">
        <f t="shared" si="9"/>
        <v/>
      </c>
      <c r="AL54" s="87" t="e">
        <f t="shared" si="10"/>
        <v>#NAME?</v>
      </c>
      <c r="AM54" s="87">
        <f t="shared" si="11"/>
        <v>7</v>
      </c>
      <c r="AN54" s="46" t="e">
        <f t="shared" si="12"/>
        <v>#NAME?</v>
      </c>
      <c r="AO54" s="46" t="str">
        <f t="shared" si="13"/>
        <v xml:space="preserve">Сумма не совпадает или не ОДОУ</v>
      </c>
      <c r="AP54" s="46" t="str">
        <f t="shared" si="14"/>
        <v/>
      </c>
    </row>
    <row r="55" ht="120">
      <c r="A55" s="46">
        <v>33</v>
      </c>
      <c r="B55" s="135" t="s">
        <v>300</v>
      </c>
      <c r="C55" s="125">
        <f>2022!B45</f>
        <v>9.4399999999999995</v>
      </c>
      <c r="D55" s="126">
        <f>2022!BV45</f>
        <v>44</v>
      </c>
      <c r="E55" s="126">
        <f>2022!BW45</f>
        <v>38</v>
      </c>
      <c r="F55" s="125">
        <f>2022!BZ45</f>
        <v>4.0254237288135597</v>
      </c>
      <c r="G55" s="59">
        <f>2021!CG42</f>
        <v>3</v>
      </c>
      <c r="H55" s="127">
        <f t="shared" si="0"/>
        <v>6.8181818181818175</v>
      </c>
      <c r="I55" s="59"/>
      <c r="J55" s="59">
        <f>2021!CM42</f>
        <v>0</v>
      </c>
      <c r="K55" s="59">
        <f>2021!CJ42</f>
        <v>0</v>
      </c>
      <c r="L55" s="59"/>
      <c r="M55" s="59">
        <f t="shared" si="1"/>
        <v>3</v>
      </c>
      <c r="N55" s="59">
        <f>2021!CO42</f>
        <v>0</v>
      </c>
      <c r="O55" s="59">
        <f>'Добыча 2021'!I52</f>
        <v>2</v>
      </c>
      <c r="P55" s="59"/>
      <c r="Q55" s="59"/>
      <c r="R55" s="59"/>
      <c r="S55" s="59">
        <f>'Добыча 2021'!K52</f>
        <v>1</v>
      </c>
      <c r="T55" s="59">
        <f>'Добыча 2021'!J52</f>
        <v>1</v>
      </c>
      <c r="U55" s="59">
        <f t="shared" si="2"/>
        <v>66.666666666666657</v>
      </c>
      <c r="V55" s="127">
        <f>2022!CE45</f>
        <v>3.04</v>
      </c>
      <c r="W55" s="59">
        <f t="shared" si="3"/>
        <v>8</v>
      </c>
      <c r="X55" s="59">
        <f>2022!CG45</f>
        <v>2</v>
      </c>
      <c r="Y55" s="127">
        <f t="shared" si="4"/>
        <v>5.2631578947368416</v>
      </c>
      <c r="Z55" s="59"/>
      <c r="AA55" s="59">
        <f>2022!CM45</f>
        <v>0</v>
      </c>
      <c r="AB55" s="59">
        <f>2022!CJ45</f>
        <v>0</v>
      </c>
      <c r="AC55" s="59"/>
      <c r="AD55" s="59"/>
      <c r="AE55" s="128">
        <f>2022!CO45</f>
        <v>0</v>
      </c>
      <c r="AF55" s="115" t="str">
        <f t="shared" si="5"/>
        <v/>
      </c>
      <c r="AG55" s="124"/>
      <c r="AH55" s="125">
        <f t="shared" si="6"/>
        <v>4.0254237288135597</v>
      </c>
      <c r="AI55" s="125" t="e">
        <f t="shared" si="7"/>
        <v>#NAME?</v>
      </c>
      <c r="AJ55" s="87">
        <f t="shared" si="8"/>
        <v>8</v>
      </c>
      <c r="AK55" s="87" t="str">
        <f t="shared" si="9"/>
        <v/>
      </c>
      <c r="AL55" s="87" t="e">
        <f t="shared" si="10"/>
        <v>#NAME?</v>
      </c>
      <c r="AM55" s="87">
        <f t="shared" si="11"/>
        <v>2</v>
      </c>
      <c r="AN55" s="46" t="e">
        <f t="shared" si="12"/>
        <v>#NAME?</v>
      </c>
      <c r="AO55" s="46" t="str">
        <f t="shared" si="13"/>
        <v xml:space="preserve">Сумма не совпадает или не ОДОУ</v>
      </c>
      <c r="AP55" s="46" t="str">
        <f t="shared" si="14"/>
        <v/>
      </c>
    </row>
    <row r="56" ht="120">
      <c r="A56" s="46">
        <v>34</v>
      </c>
      <c r="B56" s="145" t="s">
        <v>71</v>
      </c>
      <c r="C56" s="125">
        <f>2022!B46</f>
        <v>51.079999999999998</v>
      </c>
      <c r="D56" s="126">
        <f>2022!BV46</f>
        <v>133</v>
      </c>
      <c r="E56" s="126">
        <f>2022!BW46</f>
        <v>151</v>
      </c>
      <c r="F56" s="125">
        <f>2022!BZ46</f>
        <v>2.9561472200469852</v>
      </c>
      <c r="G56" s="59">
        <f>2021!CG43</f>
        <v>9</v>
      </c>
      <c r="H56" s="127">
        <f t="shared" si="0"/>
        <v>6.7669172932330826</v>
      </c>
      <c r="I56" s="59"/>
      <c r="J56" s="59">
        <f>2021!CM43</f>
        <v>0</v>
      </c>
      <c r="K56" s="59">
        <f>2021!CJ43</f>
        <v>0</v>
      </c>
      <c r="L56" s="59"/>
      <c r="M56" s="59">
        <f t="shared" si="1"/>
        <v>9</v>
      </c>
      <c r="N56" s="59">
        <f>2021!CO43</f>
        <v>0</v>
      </c>
      <c r="O56" s="59">
        <f>'Добыча 2021'!I53</f>
        <v>7</v>
      </c>
      <c r="P56" s="59"/>
      <c r="Q56" s="59"/>
      <c r="R56" s="59"/>
      <c r="S56" s="59">
        <f>'Добыча 2021'!K53</f>
        <v>6</v>
      </c>
      <c r="T56" s="59">
        <f>'Добыча 2021'!J53</f>
        <v>1</v>
      </c>
      <c r="U56" s="59">
        <f t="shared" si="2"/>
        <v>77.777777777777786</v>
      </c>
      <c r="V56" s="127">
        <f>2022!CE46</f>
        <v>10.57</v>
      </c>
      <c r="W56" s="59">
        <f t="shared" si="3"/>
        <v>7.0000000000000009</v>
      </c>
      <c r="X56" s="59">
        <f>2022!CG46</f>
        <v>10</v>
      </c>
      <c r="Y56" s="127">
        <f t="shared" si="4"/>
        <v>6.6225165562913908</v>
      </c>
      <c r="Z56" s="59"/>
      <c r="AA56" s="59">
        <f>2022!CM46</f>
        <v>0</v>
      </c>
      <c r="AB56" s="59">
        <f>2022!CJ46</f>
        <v>0</v>
      </c>
      <c r="AC56" s="59"/>
      <c r="AD56" s="59"/>
      <c r="AE56" s="128">
        <f>2022!CO46</f>
        <v>0</v>
      </c>
      <c r="AF56" s="115" t="str">
        <f t="shared" si="5"/>
        <v/>
      </c>
      <c r="AG56" s="124"/>
      <c r="AH56" s="125">
        <f t="shared" si="6"/>
        <v>2.9561472200469852</v>
      </c>
      <c r="AI56" s="125" t="e">
        <f t="shared" si="7"/>
        <v>#NAME?</v>
      </c>
      <c r="AJ56" s="87">
        <f t="shared" si="8"/>
        <v>7</v>
      </c>
      <c r="AK56" s="87" t="str">
        <f t="shared" si="9"/>
        <v/>
      </c>
      <c r="AL56" s="87" t="e">
        <f t="shared" si="10"/>
        <v>#NAME?</v>
      </c>
      <c r="AM56" s="87">
        <f t="shared" si="11"/>
        <v>10</v>
      </c>
      <c r="AN56" s="46" t="e">
        <f t="shared" si="12"/>
        <v>#NAME?</v>
      </c>
      <c r="AO56" s="46" t="str">
        <f t="shared" si="13"/>
        <v xml:space="preserve">Сумма не совпадает или не ОДОУ</v>
      </c>
      <c r="AP56" s="46" t="str">
        <f t="shared" si="14"/>
        <v/>
      </c>
    </row>
    <row r="57" ht="120.75" customHeight="1">
      <c r="A57" s="46">
        <v>35</v>
      </c>
      <c r="B57" s="145" t="s">
        <v>301</v>
      </c>
      <c r="C57" s="125">
        <f>2022!B47</f>
        <v>115.09999999999999</v>
      </c>
      <c r="D57" s="126">
        <f>2022!BV47</f>
        <v>499</v>
      </c>
      <c r="E57" s="126">
        <f>2022!BW47</f>
        <v>483</v>
      </c>
      <c r="F57" s="125">
        <f>2022!BZ47</f>
        <v>4.1963509991311909</v>
      </c>
      <c r="G57" s="59">
        <f>2021!CG44</f>
        <v>39</v>
      </c>
      <c r="H57" s="127">
        <f t="shared" si="0"/>
        <v>7.8156312625250495</v>
      </c>
      <c r="I57" s="59"/>
      <c r="J57" s="59">
        <f>2021!CM44</f>
        <v>0</v>
      </c>
      <c r="K57" s="59">
        <f>2021!CJ44</f>
        <v>0</v>
      </c>
      <c r="L57" s="59"/>
      <c r="M57" s="59">
        <f t="shared" si="1"/>
        <v>39</v>
      </c>
      <c r="N57" s="59">
        <f>2021!CO44</f>
        <v>0</v>
      </c>
      <c r="O57" s="59">
        <f>'Добыча 2021'!I54</f>
        <v>21</v>
      </c>
      <c r="P57" s="59"/>
      <c r="Q57" s="59"/>
      <c r="R57" s="59"/>
      <c r="S57" s="59">
        <f>'Добыча 2021'!K54</f>
        <v>16</v>
      </c>
      <c r="T57" s="59">
        <f>'Добыча 2021'!J54</f>
        <v>5</v>
      </c>
      <c r="U57" s="59">
        <f t="shared" si="2"/>
        <v>53.846153846153847</v>
      </c>
      <c r="V57" s="127">
        <f>2022!CE47</f>
        <v>38.640000000000001</v>
      </c>
      <c r="W57" s="59">
        <f t="shared" si="3"/>
        <v>8</v>
      </c>
      <c r="X57" s="59">
        <f>2022!CG47</f>
        <v>38</v>
      </c>
      <c r="Y57" s="127">
        <f t="shared" si="4"/>
        <v>7.8674948240165632</v>
      </c>
      <c r="Z57" s="59"/>
      <c r="AA57" s="59">
        <f>2022!CM47</f>
        <v>0</v>
      </c>
      <c r="AB57" s="59">
        <f>2022!CJ47</f>
        <v>0</v>
      </c>
      <c r="AC57" s="59"/>
      <c r="AD57" s="59"/>
      <c r="AE57" s="128">
        <f>2022!CO47</f>
        <v>0</v>
      </c>
      <c r="AF57" s="115" t="str">
        <f t="shared" si="5"/>
        <v/>
      </c>
      <c r="AG57" s="124"/>
      <c r="AH57" s="125">
        <f t="shared" si="6"/>
        <v>4.1963509991311909</v>
      </c>
      <c r="AI57" s="125" t="e">
        <f t="shared" si="7"/>
        <v>#NAME?</v>
      </c>
      <c r="AJ57" s="87">
        <f t="shared" si="8"/>
        <v>8</v>
      </c>
      <c r="AK57" s="87" t="str">
        <f t="shared" si="9"/>
        <v/>
      </c>
      <c r="AL57" s="87" t="e">
        <f t="shared" si="10"/>
        <v>#NAME?</v>
      </c>
      <c r="AM57" s="87">
        <f t="shared" si="11"/>
        <v>38</v>
      </c>
      <c r="AN57" s="46" t="e">
        <f t="shared" si="12"/>
        <v>#NAME?</v>
      </c>
      <c r="AO57" s="46" t="str">
        <f t="shared" si="13"/>
        <v xml:space="preserve">Сумма не совпадает или не ОДОУ</v>
      </c>
      <c r="AP57" s="46" t="str">
        <f t="shared" si="14"/>
        <v/>
      </c>
    </row>
    <row r="58" ht="58.5" customHeight="1">
      <c r="A58" s="46">
        <v>36</v>
      </c>
      <c r="B58" s="145" t="s">
        <v>72</v>
      </c>
      <c r="C58" s="125">
        <f>2022!B48</f>
        <v>120.515</v>
      </c>
      <c r="D58" s="126">
        <f>2022!BV48</f>
        <v>188</v>
      </c>
      <c r="E58" s="126">
        <f>2022!BW48</f>
        <v>185</v>
      </c>
      <c r="F58" s="125">
        <f>2022!BZ48</f>
        <v>1.5350786209185578</v>
      </c>
      <c r="G58" s="59">
        <f>2021!CG45</f>
        <v>9</v>
      </c>
      <c r="H58" s="127">
        <f t="shared" si="0"/>
        <v>4.7872340425531918</v>
      </c>
      <c r="I58" s="59"/>
      <c r="J58" s="59">
        <f>2021!CM45</f>
        <v>0</v>
      </c>
      <c r="K58" s="59">
        <f>2021!CJ45</f>
        <v>0</v>
      </c>
      <c r="L58" s="59"/>
      <c r="M58" s="59">
        <f t="shared" si="1"/>
        <v>9</v>
      </c>
      <c r="N58" s="59">
        <f>2021!CO45</f>
        <v>0</v>
      </c>
      <c r="O58" s="59">
        <f>'Добыча 2021'!I55</f>
        <v>5</v>
      </c>
      <c r="P58" s="59"/>
      <c r="Q58" s="59"/>
      <c r="R58" s="59"/>
      <c r="S58" s="59">
        <f>'Добыча 2021'!K55</f>
        <v>5</v>
      </c>
      <c r="T58" s="59">
        <f>'Добыча 2021'!J55</f>
        <v>0</v>
      </c>
      <c r="U58" s="59">
        <f t="shared" si="2"/>
        <v>55.555555555555557</v>
      </c>
      <c r="V58" s="127">
        <f>2022!CE48</f>
        <v>9.25</v>
      </c>
      <c r="W58" s="59">
        <f t="shared" si="3"/>
        <v>5</v>
      </c>
      <c r="X58" s="59">
        <f>2022!CG48</f>
        <v>9</v>
      </c>
      <c r="Y58" s="127">
        <f t="shared" si="4"/>
        <v>4.8648648648648649</v>
      </c>
      <c r="Z58" s="59"/>
      <c r="AA58" s="59">
        <f>2022!CM48</f>
        <v>0</v>
      </c>
      <c r="AB58" s="59">
        <f>2022!CJ48</f>
        <v>0</v>
      </c>
      <c r="AC58" s="59"/>
      <c r="AD58" s="59"/>
      <c r="AE58" s="128">
        <f>2022!CO48</f>
        <v>0</v>
      </c>
      <c r="AF58" s="115" t="str">
        <f t="shared" si="5"/>
        <v/>
      </c>
      <c r="AG58" s="124"/>
      <c r="AH58" s="125">
        <f t="shared" si="6"/>
        <v>1.5350786209185578</v>
      </c>
      <c r="AI58" s="125" t="e">
        <f t="shared" si="7"/>
        <v>#NAME?</v>
      </c>
      <c r="AJ58" s="87">
        <f t="shared" si="8"/>
        <v>5</v>
      </c>
      <c r="AK58" s="87" t="str">
        <f t="shared" si="9"/>
        <v/>
      </c>
      <c r="AL58" s="87" t="e">
        <f t="shared" si="10"/>
        <v>#NAME?</v>
      </c>
      <c r="AM58" s="87">
        <f t="shared" si="11"/>
        <v>9</v>
      </c>
      <c r="AN58" s="46" t="e">
        <f t="shared" si="12"/>
        <v>#NAME?</v>
      </c>
      <c r="AO58" s="46" t="str">
        <f t="shared" si="13"/>
        <v xml:space="preserve">Сумма не совпадает или не ОДОУ</v>
      </c>
      <c r="AP58" s="46" t="str">
        <f t="shared" si="14"/>
        <v/>
      </c>
    </row>
    <row r="59" ht="55.5" customHeight="1">
      <c r="A59" s="46">
        <v>37</v>
      </c>
      <c r="B59" s="145" t="s">
        <v>302</v>
      </c>
      <c r="C59" s="125">
        <f>2022!B49</f>
        <v>214.80000000000001</v>
      </c>
      <c r="D59" s="126">
        <f>2022!BV49</f>
        <v>327</v>
      </c>
      <c r="E59" s="126">
        <f>2022!BW49</f>
        <v>246</v>
      </c>
      <c r="F59" s="125">
        <f>2022!BZ49</f>
        <v>1.1452513966480447</v>
      </c>
      <c r="G59" s="59">
        <f>2021!CG46</f>
        <v>14</v>
      </c>
      <c r="H59" s="127">
        <f t="shared" si="0"/>
        <v>4.281345565749235</v>
      </c>
      <c r="I59" s="62"/>
      <c r="J59" s="59">
        <f>2021!CM46</f>
        <v>0</v>
      </c>
      <c r="K59" s="59">
        <f>2021!CJ46</f>
        <v>0</v>
      </c>
      <c r="L59" s="132"/>
      <c r="M59" s="59">
        <f t="shared" si="1"/>
        <v>14</v>
      </c>
      <c r="N59" s="59">
        <f>2021!CO46</f>
        <v>0</v>
      </c>
      <c r="O59" s="59">
        <f>'Добыча 2021'!I56</f>
        <v>5</v>
      </c>
      <c r="P59" s="59"/>
      <c r="Q59" s="59"/>
      <c r="R59" s="59"/>
      <c r="S59" s="59">
        <f>'Добыча 2021'!K56</f>
        <v>2</v>
      </c>
      <c r="T59" s="59">
        <f>'Добыча 2021'!J56</f>
        <v>3</v>
      </c>
      <c r="U59" s="59">
        <f t="shared" si="2"/>
        <v>35.714285714285715</v>
      </c>
      <c r="V59" s="127">
        <f>2022!CE49</f>
        <v>12.300000000000001</v>
      </c>
      <c r="W59" s="59">
        <f t="shared" si="3"/>
        <v>5</v>
      </c>
      <c r="X59" s="59">
        <f>2022!CG49</f>
        <v>7</v>
      </c>
      <c r="Y59" s="127">
        <f t="shared" si="4"/>
        <v>2.8455284552845526</v>
      </c>
      <c r="Z59" s="59"/>
      <c r="AA59" s="59">
        <f>2022!CM49</f>
        <v>0</v>
      </c>
      <c r="AB59" s="59">
        <f>2022!CJ49</f>
        <v>0</v>
      </c>
      <c r="AC59" s="59"/>
      <c r="AD59" s="59"/>
      <c r="AE59" s="128">
        <f>2022!CO49</f>
        <v>0</v>
      </c>
      <c r="AF59" s="115" t="str">
        <f t="shared" si="5"/>
        <v/>
      </c>
      <c r="AG59" s="124"/>
      <c r="AH59" s="125">
        <f t="shared" si="6"/>
        <v>1.1452513966480447</v>
      </c>
      <c r="AI59" s="125" t="e">
        <f t="shared" si="7"/>
        <v>#NAME?</v>
      </c>
      <c r="AJ59" s="87">
        <f t="shared" si="8"/>
        <v>5</v>
      </c>
      <c r="AK59" s="87" t="str">
        <f t="shared" si="9"/>
        <v/>
      </c>
      <c r="AL59" s="87" t="e">
        <f t="shared" si="10"/>
        <v>#NAME?</v>
      </c>
      <c r="AM59" s="87">
        <f t="shared" si="11"/>
        <v>7</v>
      </c>
      <c r="AN59" s="46" t="e">
        <f t="shared" si="12"/>
        <v>#NAME?</v>
      </c>
      <c r="AO59" s="46" t="str">
        <f t="shared" si="13"/>
        <v xml:space="preserve">Сумма не совпадает или не ОДОУ</v>
      </c>
      <c r="AP59" s="46" t="str">
        <f t="shared" si="14"/>
        <v/>
      </c>
    </row>
    <row r="60" ht="17.25">
      <c r="A60" s="46"/>
      <c r="B60" s="61" t="s">
        <v>83</v>
      </c>
      <c r="C60" s="131"/>
      <c r="D60" s="130"/>
      <c r="E60" s="130"/>
      <c r="F60" s="131"/>
      <c r="G60" s="59"/>
      <c r="H60" s="127"/>
      <c r="I60" s="59"/>
      <c r="J60" s="59"/>
      <c r="K60" s="59"/>
      <c r="L60" s="59"/>
      <c r="M60" s="59"/>
      <c r="N60" s="59"/>
      <c r="O60" s="71"/>
      <c r="P60" s="71"/>
      <c r="Q60" s="71"/>
      <c r="R60" s="71"/>
      <c r="S60" s="71"/>
      <c r="T60" s="71"/>
      <c r="U60" s="59"/>
      <c r="V60" s="144"/>
      <c r="W60" s="59"/>
      <c r="X60" s="71"/>
      <c r="Y60" s="127"/>
      <c r="Z60" s="71"/>
      <c r="AA60" s="71"/>
      <c r="AB60" s="71"/>
      <c r="AC60" s="71"/>
      <c r="AD60" s="59"/>
      <c r="AE60" s="71"/>
      <c r="AF60" s="115" t="str">
        <f t="shared" si="5"/>
        <v/>
      </c>
      <c r="AG60" s="124"/>
      <c r="AH60" s="125" t="str">
        <f t="shared" si="6"/>
        <v/>
      </c>
      <c r="AI60" s="125" t="str">
        <f t="shared" si="7"/>
        <v/>
      </c>
      <c r="AJ60" s="87" t="str">
        <f t="shared" si="8"/>
        <v/>
      </c>
      <c r="AK60" s="87" t="str">
        <f t="shared" si="9"/>
        <v/>
      </c>
      <c r="AL60" s="87" t="str">
        <f t="shared" si="10"/>
        <v/>
      </c>
      <c r="AM60" s="87" t="str">
        <f t="shared" si="11"/>
        <v/>
      </c>
      <c r="AN60" s="46" t="str">
        <f t="shared" si="12"/>
        <v/>
      </c>
      <c r="AO60" s="46" t="str">
        <f t="shared" si="13"/>
        <v/>
      </c>
      <c r="AP60" s="46" t="str">
        <f t="shared" si="14"/>
        <v/>
      </c>
    </row>
    <row r="61" ht="120">
      <c r="A61" s="46">
        <v>38</v>
      </c>
      <c r="B61" s="145" t="s">
        <v>303</v>
      </c>
      <c r="C61" s="125">
        <f>2022!B51</f>
        <v>299.10000000000002</v>
      </c>
      <c r="D61" s="126">
        <f>2022!BV51</f>
        <v>212</v>
      </c>
      <c r="E61" s="126">
        <f>2022!BW51</f>
        <v>304</v>
      </c>
      <c r="F61" s="125">
        <f>2022!BZ51</f>
        <v>1.0163824807756603</v>
      </c>
      <c r="G61" s="59">
        <f>2021!CG48</f>
        <v>6</v>
      </c>
      <c r="H61" s="127">
        <f t="shared" si="0"/>
        <v>2.8301886792452833</v>
      </c>
      <c r="I61" s="62"/>
      <c r="J61" s="59">
        <f>2021!CM48</f>
        <v>0</v>
      </c>
      <c r="K61" s="59">
        <f>2021!CJ48</f>
        <v>0</v>
      </c>
      <c r="L61" s="59"/>
      <c r="M61" s="59">
        <f t="shared" si="1"/>
        <v>6</v>
      </c>
      <c r="N61" s="59">
        <f>2021!CO48</f>
        <v>0</v>
      </c>
      <c r="O61" s="59">
        <f>'Добыча 2021'!I58</f>
        <v>6</v>
      </c>
      <c r="P61" s="59"/>
      <c r="Q61" s="59"/>
      <c r="R61" s="59"/>
      <c r="S61" s="59">
        <f>'Добыча 2021'!K58</f>
        <v>5</v>
      </c>
      <c r="T61" s="59">
        <f>'Добыча 2021'!J58</f>
        <v>1</v>
      </c>
      <c r="U61" s="59">
        <f t="shared" si="2"/>
        <v>100</v>
      </c>
      <c r="V61" s="127">
        <f>2022!CE51</f>
        <v>15.200000000000001</v>
      </c>
      <c r="W61" s="59">
        <f t="shared" si="3"/>
        <v>5</v>
      </c>
      <c r="X61" s="59">
        <f>2022!CG51</f>
        <v>15</v>
      </c>
      <c r="Y61" s="127">
        <f t="shared" si="4"/>
        <v>4.9342105263157894</v>
      </c>
      <c r="Z61" s="59">
        <f>2022!CG55</f>
        <v>0</v>
      </c>
      <c r="AA61" s="59">
        <f>2022!CM51</f>
        <v>0</v>
      </c>
      <c r="AB61" s="59">
        <f>2022!CJ51</f>
        <v>0</v>
      </c>
      <c r="AC61" s="59"/>
      <c r="AD61" s="59"/>
      <c r="AE61" s="128">
        <f>2022!CO51</f>
        <v>0</v>
      </c>
      <c r="AF61" s="115" t="str">
        <f t="shared" si="5"/>
        <v/>
      </c>
      <c r="AG61" s="124"/>
      <c r="AH61" s="125">
        <f t="shared" si="6"/>
        <v>1.0163824807756603</v>
      </c>
      <c r="AI61" s="125" t="e">
        <f t="shared" si="7"/>
        <v>#NAME?</v>
      </c>
      <c r="AJ61" s="87">
        <f t="shared" si="8"/>
        <v>5</v>
      </c>
      <c r="AK61" s="87" t="str">
        <f t="shared" si="9"/>
        <v/>
      </c>
      <c r="AL61" s="87" t="e">
        <f t="shared" si="10"/>
        <v>#NAME?</v>
      </c>
      <c r="AM61" s="87">
        <f t="shared" si="11"/>
        <v>15</v>
      </c>
      <c r="AN61" s="46" t="e">
        <f t="shared" si="12"/>
        <v>#NAME?</v>
      </c>
      <c r="AO61" s="46" t="str">
        <f t="shared" si="13"/>
        <v xml:space="preserve">Сумма не совпадает или не ОДОУ</v>
      </c>
      <c r="AP61" s="46" t="str">
        <f t="shared" si="14"/>
        <v/>
      </c>
    </row>
    <row r="62" ht="30">
      <c r="A62" s="46">
        <v>39</v>
      </c>
      <c r="B62" s="145" t="s">
        <v>87</v>
      </c>
      <c r="C62" s="125">
        <f>2022!B52</f>
        <v>1577</v>
      </c>
      <c r="D62" s="126">
        <f>2022!BV52</f>
        <v>974</v>
      </c>
      <c r="E62" s="126">
        <f>2022!BW52</f>
        <v>365</v>
      </c>
      <c r="F62" s="125">
        <f>2022!BZ52</f>
        <v>0.23145212428662015</v>
      </c>
      <c r="G62" s="59">
        <f>2021!CG49</f>
        <v>29</v>
      </c>
      <c r="H62" s="127">
        <f>2021!CH49</f>
        <v>2.1749999999999998</v>
      </c>
      <c r="I62" s="59"/>
      <c r="J62" s="59">
        <f>2021!CM49</f>
        <v>0</v>
      </c>
      <c r="K62" s="59">
        <f>2021!CJ49</f>
        <v>4</v>
      </c>
      <c r="L62" s="59">
        <f>2021!CL49</f>
        <v>0</v>
      </c>
      <c r="M62" s="59">
        <f>2021!CM49</f>
        <v>0</v>
      </c>
      <c r="N62" s="59">
        <f>2021!CO49</f>
        <v>6</v>
      </c>
      <c r="O62" s="59">
        <f>'Добыча 2021'!I59</f>
        <v>2</v>
      </c>
      <c r="P62" s="59"/>
      <c r="Q62" s="59"/>
      <c r="R62" s="59"/>
      <c r="S62" s="59">
        <f>'Добыча 2021'!K59</f>
        <v>2</v>
      </c>
      <c r="T62" s="59">
        <f>'Добыча 2021'!J59</f>
        <v>0</v>
      </c>
      <c r="U62" s="59">
        <f t="shared" si="2"/>
        <v>6.8965517241379306</v>
      </c>
      <c r="V62" s="127">
        <f>2022!CE52</f>
        <v>10.949999999999999</v>
      </c>
      <c r="W62" s="59">
        <f t="shared" si="3"/>
        <v>3</v>
      </c>
      <c r="X62" s="59">
        <f>2022!CG52</f>
        <v>10</v>
      </c>
      <c r="Y62" s="127">
        <f t="shared" si="4"/>
        <v>2.7397260273972601</v>
      </c>
      <c r="Z62" s="59"/>
      <c r="AA62" s="59">
        <f>2022!CM52</f>
        <v>0</v>
      </c>
      <c r="AB62" s="59">
        <f>2022!CJ52</f>
        <v>1</v>
      </c>
      <c r="AC62" s="59"/>
      <c r="AD62" s="59">
        <f>X62-AA62-AB62-AE62</f>
        <v>6</v>
      </c>
      <c r="AE62" s="128">
        <f>2022!CO52</f>
        <v>3</v>
      </c>
      <c r="AF62" s="115" t="str">
        <f t="shared" si="5"/>
        <v/>
      </c>
      <c r="AG62" s="124"/>
      <c r="AH62" s="125">
        <f t="shared" si="6"/>
        <v>0.23145212428662015</v>
      </c>
      <c r="AI62" s="125" t="e">
        <f t="shared" si="7"/>
        <v>#NAME?</v>
      </c>
      <c r="AJ62" s="87">
        <f t="shared" si="8"/>
        <v>3</v>
      </c>
      <c r="AK62" s="87" t="str">
        <f t="shared" si="9"/>
        <v/>
      </c>
      <c r="AL62" s="87" t="e">
        <f t="shared" si="10"/>
        <v>#NAME?</v>
      </c>
      <c r="AM62" s="87">
        <f t="shared" si="11"/>
        <v>10</v>
      </c>
      <c r="AN62" s="46" t="e">
        <f t="shared" si="12"/>
        <v>#NAME?</v>
      </c>
      <c r="AO62" s="46" t="str">
        <f t="shared" si="13"/>
        <v/>
      </c>
      <c r="AP62" s="46" t="str">
        <f t="shared" si="14"/>
        <v/>
      </c>
    </row>
    <row r="63" ht="120">
      <c r="A63" s="46">
        <v>40</v>
      </c>
      <c r="B63" s="145" t="s">
        <v>304</v>
      </c>
      <c r="C63" s="125">
        <f>2022!B53</f>
        <v>585.35000000000002</v>
      </c>
      <c r="D63" s="126">
        <f>2022!BV53</f>
        <v>962</v>
      </c>
      <c r="E63" s="126">
        <f>2022!BW53</f>
        <v>913</v>
      </c>
      <c r="F63" s="125">
        <f>2022!BZ53</f>
        <v>1.5597505765781157</v>
      </c>
      <c r="G63" s="59">
        <f>2021!CG50</f>
        <v>48</v>
      </c>
      <c r="H63" s="127">
        <f>2021!CH50</f>
        <v>3.5999999999999996</v>
      </c>
      <c r="I63" s="59"/>
      <c r="J63" s="59">
        <f>2021!CM50</f>
        <v>0</v>
      </c>
      <c r="K63" s="59">
        <f>2021!CJ50</f>
        <v>0</v>
      </c>
      <c r="L63" s="59">
        <f>2021!CL50</f>
        <v>0</v>
      </c>
      <c r="M63" s="59">
        <f>2021!CM50</f>
        <v>0</v>
      </c>
      <c r="N63" s="59">
        <f>2021!CO50</f>
        <v>0</v>
      </c>
      <c r="O63" s="59">
        <f>'Добыча 2021'!I60</f>
        <v>13</v>
      </c>
      <c r="P63" s="59"/>
      <c r="Q63" s="59"/>
      <c r="R63" s="59"/>
      <c r="S63" s="59">
        <f>'Добыча 2021'!K60</f>
        <v>12</v>
      </c>
      <c r="T63" s="59">
        <f>'Добыча 2021'!J60</f>
        <v>1</v>
      </c>
      <c r="U63" s="59">
        <f t="shared" si="2"/>
        <v>27.083333333333332</v>
      </c>
      <c r="V63" s="127">
        <f>2022!CE53</f>
        <v>45.650000000000006</v>
      </c>
      <c r="W63" s="59">
        <f t="shared" si="3"/>
        <v>5</v>
      </c>
      <c r="X63" s="59">
        <f>2022!CG53</f>
        <v>45</v>
      </c>
      <c r="Y63" s="127">
        <f t="shared" si="4"/>
        <v>4.928806133625411</v>
      </c>
      <c r="Z63" s="59"/>
      <c r="AA63" s="59">
        <f>2022!CM53</f>
        <v>0</v>
      </c>
      <c r="AB63" s="59">
        <f>2022!CJ53</f>
        <v>0</v>
      </c>
      <c r="AC63" s="59"/>
      <c r="AD63" s="59"/>
      <c r="AE63" s="128">
        <f>2022!CO53</f>
        <v>0</v>
      </c>
      <c r="AF63" s="115" t="str">
        <f t="shared" si="5"/>
        <v/>
      </c>
      <c r="AG63" s="124"/>
      <c r="AH63" s="125">
        <f t="shared" si="6"/>
        <v>1.5597505765781157</v>
      </c>
      <c r="AI63" s="125" t="e">
        <f t="shared" si="7"/>
        <v>#NAME?</v>
      </c>
      <c r="AJ63" s="87">
        <f t="shared" si="8"/>
        <v>5</v>
      </c>
      <c r="AK63" s="87" t="str">
        <f t="shared" si="9"/>
        <v/>
      </c>
      <c r="AL63" s="87" t="e">
        <f t="shared" si="10"/>
        <v>#NAME?</v>
      </c>
      <c r="AM63" s="87">
        <f t="shared" si="11"/>
        <v>45</v>
      </c>
      <c r="AN63" s="46" t="e">
        <f t="shared" si="12"/>
        <v>#NAME?</v>
      </c>
      <c r="AO63" s="46" t="str">
        <f t="shared" si="13"/>
        <v xml:space="preserve">Сумма не совпадает или не ОДОУ</v>
      </c>
      <c r="AP63" s="46" t="str">
        <f t="shared" si="14"/>
        <v/>
      </c>
    </row>
    <row r="64" ht="120">
      <c r="A64" s="46">
        <v>41</v>
      </c>
      <c r="B64" s="63" t="s">
        <v>305</v>
      </c>
      <c r="C64" s="125">
        <f>2022!B54</f>
        <v>399</v>
      </c>
      <c r="D64" s="126">
        <f>2022!BV54</f>
        <v>279</v>
      </c>
      <c r="E64" s="126">
        <f>2022!BW54</f>
        <v>368</v>
      </c>
      <c r="F64" s="125">
        <f>2022!BZ54</f>
        <v>0.92230576441102752</v>
      </c>
      <c r="G64" s="59">
        <f>2021!CG51</f>
        <v>8</v>
      </c>
      <c r="H64" s="127">
        <f>2021!CH51</f>
        <v>0.59999999999999998</v>
      </c>
      <c r="I64" s="59"/>
      <c r="J64" s="59">
        <f>2021!CM51</f>
        <v>0</v>
      </c>
      <c r="K64" s="59">
        <f>2021!CJ51</f>
        <v>0</v>
      </c>
      <c r="L64" s="59">
        <f>2021!CL51</f>
        <v>0</v>
      </c>
      <c r="M64" s="59">
        <f>2021!CM51</f>
        <v>0</v>
      </c>
      <c r="N64" s="59">
        <f>2021!CO51</f>
        <v>0</v>
      </c>
      <c r="O64" s="59">
        <f>'Добыча 2021'!I61</f>
        <v>4</v>
      </c>
      <c r="P64" s="59"/>
      <c r="Q64" s="59"/>
      <c r="R64" s="59"/>
      <c r="S64" s="59">
        <f>'Добыча 2021'!K61</f>
        <v>4</v>
      </c>
      <c r="T64" s="59">
        <f>'Добыча 2021'!J61</f>
        <v>0</v>
      </c>
      <c r="U64" s="59">
        <f t="shared" si="2"/>
        <v>50</v>
      </c>
      <c r="V64" s="127">
        <f>2022!CE54</f>
        <v>11.039999999999999</v>
      </c>
      <c r="W64" s="59">
        <f t="shared" si="3"/>
        <v>3</v>
      </c>
      <c r="X64" s="59">
        <f>2022!CG54</f>
        <v>11</v>
      </c>
      <c r="Y64" s="127">
        <f t="shared" si="4"/>
        <v>2.9891304347826089</v>
      </c>
      <c r="Z64" s="59"/>
      <c r="AA64" s="59">
        <f>2022!CM54</f>
        <v>0</v>
      </c>
      <c r="AB64" s="59">
        <f>2022!CJ54</f>
        <v>0</v>
      </c>
      <c r="AC64" s="59"/>
      <c r="AD64" s="59"/>
      <c r="AE64" s="128">
        <f>2022!CO54</f>
        <v>0</v>
      </c>
      <c r="AF64" s="115" t="str">
        <f t="shared" si="5"/>
        <v/>
      </c>
      <c r="AG64" s="124"/>
      <c r="AH64" s="125">
        <f t="shared" si="6"/>
        <v>0.92230576441102752</v>
      </c>
      <c r="AI64" s="125" t="e">
        <f t="shared" si="7"/>
        <v>#NAME?</v>
      </c>
      <c r="AJ64" s="87">
        <f t="shared" si="8"/>
        <v>3</v>
      </c>
      <c r="AK64" s="87" t="str">
        <f t="shared" si="9"/>
        <v/>
      </c>
      <c r="AL64" s="87" t="e">
        <f t="shared" si="10"/>
        <v>#NAME?</v>
      </c>
      <c r="AM64" s="87">
        <f t="shared" si="11"/>
        <v>11</v>
      </c>
      <c r="AN64" s="46" t="e">
        <f t="shared" si="12"/>
        <v>#NAME?</v>
      </c>
      <c r="AO64" s="46" t="str">
        <f t="shared" si="13"/>
        <v xml:space="preserve">Сумма не совпадает или не ОДОУ</v>
      </c>
      <c r="AP64" s="46" t="str">
        <f t="shared" si="14"/>
        <v/>
      </c>
    </row>
    <row r="65" ht="18.75">
      <c r="A65" s="46"/>
      <c r="B65" s="61" t="s">
        <v>88</v>
      </c>
      <c r="C65" s="131"/>
      <c r="D65" s="130"/>
      <c r="E65" s="130"/>
      <c r="F65" s="131"/>
      <c r="G65" s="59"/>
      <c r="H65" s="127"/>
      <c r="I65" s="59"/>
      <c r="J65" s="59"/>
      <c r="K65" s="59"/>
      <c r="L65" s="59"/>
      <c r="M65" s="59"/>
      <c r="N65" s="59"/>
      <c r="O65" s="71"/>
      <c r="P65" s="71"/>
      <c r="Q65" s="71"/>
      <c r="R65" s="71"/>
      <c r="S65" s="71"/>
      <c r="T65" s="71"/>
      <c r="U65" s="59"/>
      <c r="V65" s="144"/>
      <c r="W65" s="59"/>
      <c r="X65" s="71"/>
      <c r="Y65" s="127"/>
      <c r="Z65" s="71"/>
      <c r="AA65" s="71"/>
      <c r="AB65" s="71"/>
      <c r="AC65" s="71"/>
      <c r="AD65" s="59"/>
      <c r="AE65" s="71"/>
      <c r="AF65" s="115" t="str">
        <f t="shared" si="5"/>
        <v/>
      </c>
      <c r="AG65" s="124"/>
      <c r="AH65" s="125" t="str">
        <f t="shared" si="6"/>
        <v/>
      </c>
      <c r="AI65" s="125" t="str">
        <f t="shared" si="7"/>
        <v/>
      </c>
      <c r="AJ65" s="87" t="str">
        <f t="shared" si="8"/>
        <v/>
      </c>
      <c r="AK65" s="87" t="str">
        <f t="shared" si="9"/>
        <v/>
      </c>
      <c r="AL65" s="87" t="str">
        <f t="shared" si="10"/>
        <v/>
      </c>
      <c r="AM65" s="87" t="str">
        <f t="shared" si="11"/>
        <v/>
      </c>
      <c r="AN65" s="46" t="str">
        <f t="shared" si="12"/>
        <v/>
      </c>
      <c r="AO65" s="46" t="str">
        <f t="shared" si="13"/>
        <v/>
      </c>
      <c r="AP65" s="46" t="str">
        <f t="shared" si="14"/>
        <v/>
      </c>
    </row>
    <row r="66" ht="31.5">
      <c r="A66" s="46">
        <v>42</v>
      </c>
      <c r="B66" s="153" t="s">
        <v>413</v>
      </c>
      <c r="C66" s="125">
        <f>2022!B57</f>
        <v>1064.22</v>
      </c>
      <c r="D66" s="138">
        <f>2022!BV57</f>
        <v>76</v>
      </c>
      <c r="E66" s="126">
        <f>2022!BW57</f>
        <v>0</v>
      </c>
      <c r="F66" s="125">
        <f>2022!BZ57</f>
        <v>0</v>
      </c>
      <c r="G66" s="80">
        <f>2021!CG54</f>
        <v>0</v>
      </c>
      <c r="H66" s="139">
        <f>IF(G66&gt;0,G66/D68*100,0)</f>
        <v>0</v>
      </c>
      <c r="I66" s="59"/>
      <c r="J66" s="80">
        <f>2021!CM54</f>
        <v>0</v>
      </c>
      <c r="K66" s="80">
        <f>2021!CJ54</f>
        <v>0</v>
      </c>
      <c r="L66" s="59"/>
      <c r="M66" s="80">
        <f>G66-J66-K66-N66</f>
        <v>0</v>
      </c>
      <c r="N66" s="80">
        <f>2021!CO54</f>
        <v>0</v>
      </c>
      <c r="O66" s="80">
        <f>'Добыча 2021'!I64</f>
        <v>0</v>
      </c>
      <c r="P66" s="59"/>
      <c r="Q66" s="59"/>
      <c r="R66" s="59"/>
      <c r="S66" s="80">
        <f>'Добыча 2021'!K64</f>
        <v>0</v>
      </c>
      <c r="T66" s="80">
        <f>'Добыча 2021'!J64</f>
        <v>0</v>
      </c>
      <c r="U66" s="80">
        <f t="shared" si="2"/>
        <v>0</v>
      </c>
      <c r="V66" s="144">
        <f>2022!CE57</f>
        <v>0</v>
      </c>
      <c r="W66" s="59">
        <f t="shared" si="3"/>
        <v>0</v>
      </c>
      <c r="X66" s="71">
        <f>2022!CG57</f>
        <v>0</v>
      </c>
      <c r="Y66" s="127">
        <f t="shared" si="4"/>
        <v>0</v>
      </c>
      <c r="Z66" s="59"/>
      <c r="AA66" s="59">
        <f>2022!CM57</f>
        <v>0</v>
      </c>
      <c r="AB66" s="59">
        <f>2022!CJ57</f>
        <v>0</v>
      </c>
      <c r="AC66" s="59"/>
      <c r="AD66" s="59">
        <f t="shared" ref="AD66:AD67" si="17">X66-AA66-AB66-AE66</f>
        <v>0</v>
      </c>
      <c r="AE66" s="71">
        <f>2022!CO57</f>
        <v>0</v>
      </c>
      <c r="AF66" s="115" t="str">
        <f t="shared" si="5"/>
        <v/>
      </c>
      <c r="AG66" s="124"/>
      <c r="AH66" s="125">
        <f t="shared" si="6"/>
        <v>0</v>
      </c>
      <c r="AI66" s="125" t="e">
        <f t="shared" si="7"/>
        <v>#NAME?</v>
      </c>
      <c r="AJ66" s="87">
        <f t="shared" si="8"/>
        <v>3</v>
      </c>
      <c r="AK66" s="87" t="str">
        <f t="shared" si="9"/>
        <v/>
      </c>
      <c r="AL66" s="87">
        <f t="shared" si="10"/>
        <v>0</v>
      </c>
      <c r="AM66" s="87">
        <f t="shared" si="11"/>
        <v>0</v>
      </c>
      <c r="AN66" s="46" t="str">
        <f t="shared" si="12"/>
        <v/>
      </c>
      <c r="AO66" s="46" t="str">
        <f t="shared" si="13"/>
        <v/>
      </c>
      <c r="AP66" s="46" t="str">
        <f t="shared" si="14"/>
        <v/>
      </c>
    </row>
    <row r="67" ht="31.5">
      <c r="A67" s="46">
        <v>43</v>
      </c>
      <c r="B67" s="153" t="s">
        <v>414</v>
      </c>
      <c r="C67" s="125">
        <f>2022!B58</f>
        <v>2277.5900000000001</v>
      </c>
      <c r="D67" s="149"/>
      <c r="E67" s="126">
        <f>2022!BW58</f>
        <v>0</v>
      </c>
      <c r="F67" s="125">
        <f>2022!BZ58</f>
        <v>0</v>
      </c>
      <c r="G67" s="150"/>
      <c r="H67" s="151"/>
      <c r="I67" s="59"/>
      <c r="J67" s="150"/>
      <c r="K67" s="150"/>
      <c r="L67" s="59"/>
      <c r="M67" s="150"/>
      <c r="N67" s="150"/>
      <c r="O67" s="150"/>
      <c r="P67" s="59"/>
      <c r="Q67" s="59"/>
      <c r="R67" s="59"/>
      <c r="S67" s="150"/>
      <c r="T67" s="150"/>
      <c r="U67" s="150"/>
      <c r="V67" s="144">
        <f>2022!CE58</f>
        <v>0</v>
      </c>
      <c r="W67" s="59">
        <f t="shared" si="3"/>
        <v>0</v>
      </c>
      <c r="X67" s="71">
        <f>2022!CG58</f>
        <v>0</v>
      </c>
      <c r="Y67" s="127">
        <f t="shared" si="4"/>
        <v>0</v>
      </c>
      <c r="Z67" s="59"/>
      <c r="AA67" s="59">
        <f>2022!CM58</f>
        <v>0</v>
      </c>
      <c r="AB67" s="59">
        <f>2022!CJ58</f>
        <v>0</v>
      </c>
      <c r="AC67" s="59"/>
      <c r="AD67" s="59">
        <f t="shared" si="17"/>
        <v>0</v>
      </c>
      <c r="AE67" s="71">
        <f>2022!CO58</f>
        <v>0</v>
      </c>
      <c r="AF67" s="115" t="str">
        <f t="shared" si="5"/>
        <v/>
      </c>
      <c r="AG67" s="124"/>
      <c r="AH67" s="125">
        <f t="shared" si="6"/>
        <v>0</v>
      </c>
      <c r="AI67" s="125" t="e">
        <f t="shared" si="7"/>
        <v>#NAME?</v>
      </c>
      <c r="AJ67" s="87">
        <f t="shared" si="8"/>
        <v>3</v>
      </c>
      <c r="AK67" s="87" t="str">
        <f t="shared" si="9"/>
        <v/>
      </c>
      <c r="AL67" s="87">
        <f t="shared" si="10"/>
        <v>0</v>
      </c>
      <c r="AM67" s="87">
        <f t="shared" si="11"/>
        <v>0</v>
      </c>
      <c r="AN67" s="46" t="str">
        <f t="shared" si="12"/>
        <v/>
      </c>
      <c r="AO67" s="46" t="str">
        <f t="shared" si="13"/>
        <v/>
      </c>
      <c r="AP67" s="46" t="str">
        <f t="shared" si="14"/>
        <v/>
      </c>
    </row>
    <row r="68" ht="31.5">
      <c r="A68" s="46">
        <v>44</v>
      </c>
      <c r="B68" s="154" t="s">
        <v>415</v>
      </c>
      <c r="C68" s="125">
        <f>2022!B59</f>
        <v>6270.6800000000003</v>
      </c>
      <c r="D68" s="142"/>
      <c r="E68" s="126">
        <f>2022!BW59</f>
        <v>899</v>
      </c>
      <c r="F68" s="125">
        <f>2022!BZ59</f>
        <v>0.14336563179750839</v>
      </c>
      <c r="G68" s="82"/>
      <c r="H68" s="143"/>
      <c r="I68" s="59"/>
      <c r="J68" s="82"/>
      <c r="K68" s="82"/>
      <c r="L68" s="59"/>
      <c r="M68" s="82"/>
      <c r="N68" s="82"/>
      <c r="O68" s="82"/>
      <c r="P68" s="59"/>
      <c r="Q68" s="59"/>
      <c r="R68" s="59"/>
      <c r="S68" s="82"/>
      <c r="T68" s="82"/>
      <c r="U68" s="82"/>
      <c r="V68" s="127">
        <f>2022!CE59</f>
        <v>26.969999999999999</v>
      </c>
      <c r="W68" s="59">
        <f t="shared" si="3"/>
        <v>3</v>
      </c>
      <c r="X68" s="59">
        <v>26</v>
      </c>
      <c r="Y68" s="127">
        <f t="shared" si="4"/>
        <v>2.8921023359288096</v>
      </c>
      <c r="Z68" s="59">
        <v>6</v>
      </c>
      <c r="AA68" s="59">
        <f>2022!CM59</f>
        <v>0</v>
      </c>
      <c r="AB68" s="59">
        <f>2022!CJ59</f>
        <v>0</v>
      </c>
      <c r="AC68" s="59"/>
      <c r="AD68" s="59">
        <f>X68-AA68-AB68-AE68-Z68</f>
        <v>14</v>
      </c>
      <c r="AE68" s="128">
        <v>6</v>
      </c>
      <c r="AF68" s="115" t="str">
        <f t="shared" si="5"/>
        <v/>
      </c>
      <c r="AG68" s="124"/>
      <c r="AH68" s="125">
        <f t="shared" si="6"/>
        <v>0.14336563179750839</v>
      </c>
      <c r="AI68" s="125" t="e">
        <f t="shared" si="7"/>
        <v>#NAME?</v>
      </c>
      <c r="AJ68" s="87">
        <f t="shared" si="8"/>
        <v>3</v>
      </c>
      <c r="AK68" s="87" t="str">
        <f t="shared" si="9"/>
        <v/>
      </c>
      <c r="AL68" s="87" t="e">
        <f t="shared" si="10"/>
        <v>#NAME?</v>
      </c>
      <c r="AM68" s="87">
        <f t="shared" si="11"/>
        <v>26</v>
      </c>
      <c r="AN68" s="46" t="e">
        <f t="shared" si="12"/>
        <v>#NAME?</v>
      </c>
      <c r="AO68" s="46" t="str">
        <f t="shared" si="13"/>
        <v/>
      </c>
      <c r="AP68" s="46" t="str">
        <f t="shared" si="14"/>
        <v/>
      </c>
    </row>
    <row r="69" ht="52.5" customHeight="1">
      <c r="A69" s="46">
        <v>45</v>
      </c>
      <c r="B69" s="145" t="s">
        <v>89</v>
      </c>
      <c r="C69" s="125">
        <f>2022!B60</f>
        <v>644</v>
      </c>
      <c r="D69" s="126">
        <f>2022!BV60</f>
        <v>0</v>
      </c>
      <c r="E69" s="126">
        <f>2022!BW60</f>
        <v>0</v>
      </c>
      <c r="F69" s="125">
        <f>2022!BZ60</f>
        <v>0</v>
      </c>
      <c r="G69" s="59">
        <f>2021!CG55</f>
        <v>0</v>
      </c>
      <c r="H69" s="127">
        <f t="shared" ref="H69:H98" si="18">IF(G69&gt;0,G69/D69*100,0)</f>
        <v>0</v>
      </c>
      <c r="I69" s="59"/>
      <c r="J69" s="59">
        <f>2021!CM55</f>
        <v>0</v>
      </c>
      <c r="K69" s="59">
        <f>2021!CJ55</f>
        <v>0</v>
      </c>
      <c r="L69" s="59"/>
      <c r="M69" s="59">
        <f t="shared" ref="M69:M98" si="19">G69-J69-K69-N69</f>
        <v>0</v>
      </c>
      <c r="N69" s="59">
        <f>2021!CO55</f>
        <v>0</v>
      </c>
      <c r="O69" s="59">
        <f>'Добыча 2021'!I65</f>
        <v>0</v>
      </c>
      <c r="P69" s="59"/>
      <c r="Q69" s="59"/>
      <c r="R69" s="59"/>
      <c r="S69" s="59">
        <f>'Добыча 2021'!K65</f>
        <v>0</v>
      </c>
      <c r="T69" s="59">
        <f>'Добыча 2021'!J65</f>
        <v>0</v>
      </c>
      <c r="U69" s="59">
        <f t="shared" si="2"/>
        <v>0</v>
      </c>
      <c r="V69" s="127">
        <f>2022!CE60</f>
        <v>0</v>
      </c>
      <c r="W69" s="59">
        <f t="shared" si="3"/>
        <v>0</v>
      </c>
      <c r="X69" s="59">
        <f>2022!CG60</f>
        <v>0</v>
      </c>
      <c r="Y69" s="127">
        <f t="shared" si="4"/>
        <v>0</v>
      </c>
      <c r="Z69" s="59"/>
      <c r="AA69" s="59">
        <f>2022!CM60</f>
        <v>0</v>
      </c>
      <c r="AB69" s="59">
        <f>2022!CJ60</f>
        <v>0</v>
      </c>
      <c r="AC69" s="59"/>
      <c r="AD69" s="59"/>
      <c r="AE69" s="128">
        <f>2022!CO60</f>
        <v>0</v>
      </c>
      <c r="AF69" s="115" t="str">
        <f t="shared" si="5"/>
        <v/>
      </c>
      <c r="AG69" s="124"/>
      <c r="AH69" s="125">
        <f t="shared" si="6"/>
        <v>0</v>
      </c>
      <c r="AI69" s="125" t="e">
        <f t="shared" si="7"/>
        <v>#NAME?</v>
      </c>
      <c r="AJ69" s="87">
        <f t="shared" si="8"/>
        <v>3</v>
      </c>
      <c r="AK69" s="87" t="str">
        <f t="shared" si="9"/>
        <v/>
      </c>
      <c r="AL69" s="87">
        <f t="shared" si="10"/>
        <v>0</v>
      </c>
      <c r="AM69" s="87">
        <f t="shared" si="11"/>
        <v>0</v>
      </c>
      <c r="AN69" s="46" t="str">
        <f t="shared" si="12"/>
        <v/>
      </c>
      <c r="AO69" s="46" t="str">
        <f t="shared" si="13"/>
        <v/>
      </c>
      <c r="AP69" s="46" t="str">
        <f t="shared" si="14"/>
        <v/>
      </c>
    </row>
    <row r="70" ht="47.25" customHeight="1">
      <c r="A70" s="46">
        <v>46</v>
      </c>
      <c r="B70" s="152" t="s">
        <v>416</v>
      </c>
      <c r="C70" s="125">
        <f>2022!B61</f>
        <v>21.48</v>
      </c>
      <c r="D70" s="138">
        <f>2022!BV61</f>
        <v>0</v>
      </c>
      <c r="E70" s="126">
        <f>2022!BW61</f>
        <v>0</v>
      </c>
      <c r="F70" s="125">
        <f>2022!BZ61</f>
        <v>0</v>
      </c>
      <c r="G70" s="80">
        <f>2021!CG56</f>
        <v>0</v>
      </c>
      <c r="H70" s="139">
        <f t="shared" si="18"/>
        <v>0</v>
      </c>
      <c r="I70" s="59"/>
      <c r="J70" s="80">
        <f>2021!CM56</f>
        <v>0</v>
      </c>
      <c r="K70" s="80">
        <f>2021!CJ56</f>
        <v>0</v>
      </c>
      <c r="L70" s="59"/>
      <c r="M70" s="80">
        <f t="shared" si="19"/>
        <v>0</v>
      </c>
      <c r="N70" s="80">
        <f>2021!CO56</f>
        <v>0</v>
      </c>
      <c r="O70" s="80">
        <f>'Добыча 2021'!I66</f>
        <v>0</v>
      </c>
      <c r="P70" s="59"/>
      <c r="Q70" s="59"/>
      <c r="R70" s="59"/>
      <c r="S70" s="80">
        <f>'Добыча 2021'!K66</f>
        <v>0</v>
      </c>
      <c r="T70" s="80">
        <f>'Добыча 2021'!J66</f>
        <v>0</v>
      </c>
      <c r="U70" s="80">
        <f t="shared" si="2"/>
        <v>0</v>
      </c>
      <c r="V70" s="127">
        <f>2022!CE61</f>
        <v>0</v>
      </c>
      <c r="W70" s="59">
        <f t="shared" si="3"/>
        <v>0</v>
      </c>
      <c r="X70" s="59">
        <f>2022!CG61</f>
        <v>0</v>
      </c>
      <c r="Y70" s="127">
        <f t="shared" si="4"/>
        <v>0</v>
      </c>
      <c r="Z70" s="59"/>
      <c r="AA70" s="59">
        <f>2022!CM61</f>
        <v>0</v>
      </c>
      <c r="AB70" s="59">
        <f>2022!CJ61</f>
        <v>0</v>
      </c>
      <c r="AC70" s="59"/>
      <c r="AD70" s="59"/>
      <c r="AE70" s="128">
        <f>2022!CO61</f>
        <v>0</v>
      </c>
      <c r="AF70" s="115" t="str">
        <f t="shared" si="5"/>
        <v/>
      </c>
      <c r="AG70" s="124"/>
      <c r="AH70" s="125">
        <f t="shared" si="6"/>
        <v>0</v>
      </c>
      <c r="AI70" s="125" t="e">
        <f t="shared" si="7"/>
        <v>#NAME?</v>
      </c>
      <c r="AJ70" s="87">
        <f t="shared" si="8"/>
        <v>3</v>
      </c>
      <c r="AK70" s="87" t="str">
        <f t="shared" si="9"/>
        <v/>
      </c>
      <c r="AL70" s="87">
        <f t="shared" si="10"/>
        <v>0</v>
      </c>
      <c r="AM70" s="87">
        <f t="shared" si="11"/>
        <v>0</v>
      </c>
      <c r="AN70" s="46" t="str">
        <f t="shared" si="12"/>
        <v/>
      </c>
      <c r="AO70" s="46" t="str">
        <f t="shared" si="13"/>
        <v/>
      </c>
      <c r="AP70" s="46" t="str">
        <f t="shared" si="14"/>
        <v/>
      </c>
    </row>
    <row r="71" ht="47.25" customHeight="1">
      <c r="A71" s="46">
        <v>47</v>
      </c>
      <c r="B71" s="152" t="s">
        <v>417</v>
      </c>
      <c r="C71" s="125">
        <f>2022!B62</f>
        <v>75.909999999999997</v>
      </c>
      <c r="D71" s="149"/>
      <c r="E71" s="126">
        <f>2022!BW62</f>
        <v>0</v>
      </c>
      <c r="F71" s="125">
        <f>2022!BZ62</f>
        <v>0</v>
      </c>
      <c r="G71" s="150"/>
      <c r="H71" s="151"/>
      <c r="I71" s="59"/>
      <c r="J71" s="150"/>
      <c r="K71" s="150"/>
      <c r="L71" s="59"/>
      <c r="M71" s="150"/>
      <c r="N71" s="150"/>
      <c r="O71" s="150"/>
      <c r="P71" s="59"/>
      <c r="Q71" s="59"/>
      <c r="R71" s="59"/>
      <c r="S71" s="150"/>
      <c r="T71" s="150"/>
      <c r="U71" s="150"/>
      <c r="V71" s="127">
        <f>2022!CE62</f>
        <v>0</v>
      </c>
      <c r="W71" s="59">
        <f t="shared" si="3"/>
        <v>0</v>
      </c>
      <c r="X71" s="59">
        <f>2022!CG62</f>
        <v>0</v>
      </c>
      <c r="Y71" s="127">
        <f t="shared" si="4"/>
        <v>0</v>
      </c>
      <c r="Z71" s="59"/>
      <c r="AA71" s="59">
        <f>2022!CM62</f>
        <v>0</v>
      </c>
      <c r="AB71" s="59">
        <f>2022!CJ62</f>
        <v>0</v>
      </c>
      <c r="AC71" s="59"/>
      <c r="AD71" s="59"/>
      <c r="AE71" s="128">
        <f>2022!CO62</f>
        <v>0</v>
      </c>
      <c r="AF71" s="115" t="str">
        <f t="shared" si="5"/>
        <v/>
      </c>
      <c r="AG71" s="124"/>
      <c r="AH71" s="125">
        <f t="shared" si="6"/>
        <v>0</v>
      </c>
      <c r="AI71" s="125" t="e">
        <f t="shared" si="7"/>
        <v>#NAME?</v>
      </c>
      <c r="AJ71" s="87">
        <f t="shared" si="8"/>
        <v>3</v>
      </c>
      <c r="AK71" s="87" t="str">
        <f t="shared" si="9"/>
        <v/>
      </c>
      <c r="AL71" s="87">
        <f t="shared" si="10"/>
        <v>0</v>
      </c>
      <c r="AM71" s="87">
        <f t="shared" si="11"/>
        <v>0</v>
      </c>
      <c r="AN71" s="46" t="str">
        <f t="shared" si="12"/>
        <v/>
      </c>
      <c r="AO71" s="46" t="str">
        <f t="shared" si="13"/>
        <v/>
      </c>
      <c r="AP71" s="46" t="str">
        <f t="shared" si="14"/>
        <v/>
      </c>
    </row>
    <row r="72" ht="47.25" customHeight="1">
      <c r="A72" s="46">
        <v>48</v>
      </c>
      <c r="B72" s="152" t="s">
        <v>418</v>
      </c>
      <c r="C72" s="125">
        <f>2022!B63</f>
        <v>40.039999999999999</v>
      </c>
      <c r="D72" s="149"/>
      <c r="E72" s="126">
        <f>2022!BW63</f>
        <v>0</v>
      </c>
      <c r="F72" s="125">
        <f>2022!BZ63</f>
        <v>0</v>
      </c>
      <c r="G72" s="150"/>
      <c r="H72" s="151"/>
      <c r="I72" s="59"/>
      <c r="J72" s="150"/>
      <c r="K72" s="150"/>
      <c r="L72" s="59"/>
      <c r="M72" s="150"/>
      <c r="N72" s="150"/>
      <c r="O72" s="150"/>
      <c r="P72" s="59"/>
      <c r="Q72" s="59"/>
      <c r="R72" s="59"/>
      <c r="S72" s="150"/>
      <c r="T72" s="150"/>
      <c r="U72" s="150"/>
      <c r="V72" s="127">
        <f>2022!CE63</f>
        <v>0</v>
      </c>
      <c r="W72" s="59">
        <f t="shared" si="3"/>
        <v>0</v>
      </c>
      <c r="X72" s="59">
        <f>2022!CG63</f>
        <v>0</v>
      </c>
      <c r="Y72" s="127">
        <f t="shared" si="4"/>
        <v>0</v>
      </c>
      <c r="Z72" s="59"/>
      <c r="AA72" s="59">
        <f>2022!CM63</f>
        <v>0</v>
      </c>
      <c r="AB72" s="59">
        <f>2022!CJ63</f>
        <v>0</v>
      </c>
      <c r="AC72" s="59"/>
      <c r="AD72" s="59"/>
      <c r="AE72" s="128">
        <f>2022!CO63</f>
        <v>0</v>
      </c>
      <c r="AF72" s="115" t="str">
        <f t="shared" si="5"/>
        <v/>
      </c>
      <c r="AG72" s="124"/>
      <c r="AH72" s="125">
        <f t="shared" si="6"/>
        <v>0</v>
      </c>
      <c r="AI72" s="125" t="e">
        <f t="shared" si="7"/>
        <v>#NAME?</v>
      </c>
      <c r="AJ72" s="87">
        <f t="shared" si="8"/>
        <v>3</v>
      </c>
      <c r="AK72" s="87" t="str">
        <f t="shared" si="9"/>
        <v/>
      </c>
      <c r="AL72" s="87">
        <f t="shared" si="10"/>
        <v>0</v>
      </c>
      <c r="AM72" s="87">
        <f t="shared" si="11"/>
        <v>0</v>
      </c>
      <c r="AN72" s="46" t="str">
        <f t="shared" si="12"/>
        <v/>
      </c>
      <c r="AO72" s="46" t="str">
        <f t="shared" si="13"/>
        <v/>
      </c>
      <c r="AP72" s="46" t="str">
        <f t="shared" si="14"/>
        <v/>
      </c>
    </row>
    <row r="73" ht="47.25" customHeight="1">
      <c r="A73" s="46">
        <v>49</v>
      </c>
      <c r="B73" s="152" t="s">
        <v>419</v>
      </c>
      <c r="C73" s="125">
        <f>2022!B64</f>
        <v>15.119999999999999</v>
      </c>
      <c r="D73" s="149"/>
      <c r="E73" s="126">
        <f>2022!BW64</f>
        <v>0</v>
      </c>
      <c r="F73" s="125">
        <f>2022!BZ64</f>
        <v>0</v>
      </c>
      <c r="G73" s="150"/>
      <c r="H73" s="151"/>
      <c r="I73" s="59"/>
      <c r="J73" s="150"/>
      <c r="K73" s="150"/>
      <c r="L73" s="59"/>
      <c r="M73" s="150"/>
      <c r="N73" s="150"/>
      <c r="O73" s="150"/>
      <c r="P73" s="59"/>
      <c r="Q73" s="59"/>
      <c r="R73" s="59"/>
      <c r="S73" s="150"/>
      <c r="T73" s="150"/>
      <c r="U73" s="150"/>
      <c r="V73" s="127">
        <f>2022!CE64</f>
        <v>0</v>
      </c>
      <c r="W73" s="59">
        <f t="shared" si="3"/>
        <v>0</v>
      </c>
      <c r="X73" s="59">
        <f>2022!CG64</f>
        <v>0</v>
      </c>
      <c r="Y73" s="127">
        <f t="shared" si="4"/>
        <v>0</v>
      </c>
      <c r="Z73" s="59"/>
      <c r="AA73" s="59">
        <f>2022!CM64</f>
        <v>0</v>
      </c>
      <c r="AB73" s="59">
        <f>2022!CJ64</f>
        <v>0</v>
      </c>
      <c r="AC73" s="59"/>
      <c r="AD73" s="59"/>
      <c r="AE73" s="128">
        <f>2022!CO64</f>
        <v>0</v>
      </c>
      <c r="AF73" s="115" t="str">
        <f t="shared" si="5"/>
        <v/>
      </c>
      <c r="AG73" s="124"/>
      <c r="AH73" s="125">
        <f t="shared" si="6"/>
        <v>0</v>
      </c>
      <c r="AI73" s="125" t="e">
        <f t="shared" si="7"/>
        <v>#NAME?</v>
      </c>
      <c r="AJ73" s="87">
        <f t="shared" si="8"/>
        <v>3</v>
      </c>
      <c r="AK73" s="87" t="str">
        <f t="shared" si="9"/>
        <v/>
      </c>
      <c r="AL73" s="87">
        <f t="shared" si="10"/>
        <v>0</v>
      </c>
      <c r="AM73" s="87">
        <f t="shared" si="11"/>
        <v>0</v>
      </c>
      <c r="AN73" s="46" t="str">
        <f t="shared" si="12"/>
        <v/>
      </c>
      <c r="AO73" s="46" t="str">
        <f t="shared" si="13"/>
        <v/>
      </c>
      <c r="AP73" s="46" t="str">
        <f t="shared" si="14"/>
        <v/>
      </c>
    </row>
    <row r="74" ht="47.25" customHeight="1">
      <c r="A74" s="46">
        <v>50</v>
      </c>
      <c r="B74" s="152" t="s">
        <v>420</v>
      </c>
      <c r="C74" s="125">
        <f>2022!B65</f>
        <v>38.659999999999997</v>
      </c>
      <c r="D74" s="149"/>
      <c r="E74" s="126">
        <f>2022!BW65</f>
        <v>0</v>
      </c>
      <c r="F74" s="125">
        <f>2022!BZ65</f>
        <v>0</v>
      </c>
      <c r="G74" s="150"/>
      <c r="H74" s="151"/>
      <c r="I74" s="59"/>
      <c r="J74" s="150"/>
      <c r="K74" s="150"/>
      <c r="L74" s="59"/>
      <c r="M74" s="150"/>
      <c r="N74" s="150"/>
      <c r="O74" s="150"/>
      <c r="P74" s="59"/>
      <c r="Q74" s="59"/>
      <c r="R74" s="59"/>
      <c r="S74" s="150"/>
      <c r="T74" s="150"/>
      <c r="U74" s="150"/>
      <c r="V74" s="127">
        <f>2022!CE65</f>
        <v>0</v>
      </c>
      <c r="W74" s="59">
        <f t="shared" si="3"/>
        <v>0</v>
      </c>
      <c r="X74" s="59">
        <f>2022!CG65</f>
        <v>0</v>
      </c>
      <c r="Y74" s="127">
        <f t="shared" si="4"/>
        <v>0</v>
      </c>
      <c r="Z74" s="59"/>
      <c r="AA74" s="59">
        <f>2022!CM65</f>
        <v>0</v>
      </c>
      <c r="AB74" s="59">
        <f>2022!CJ65</f>
        <v>0</v>
      </c>
      <c r="AC74" s="59"/>
      <c r="AD74" s="59"/>
      <c r="AE74" s="128">
        <f>2022!CO65</f>
        <v>0</v>
      </c>
      <c r="AF74" s="115" t="str">
        <f t="shared" si="5"/>
        <v/>
      </c>
      <c r="AG74" s="124"/>
      <c r="AH74" s="125">
        <f t="shared" si="6"/>
        <v>0</v>
      </c>
      <c r="AI74" s="125" t="e">
        <f t="shared" si="7"/>
        <v>#NAME?</v>
      </c>
      <c r="AJ74" s="87">
        <f t="shared" si="8"/>
        <v>3</v>
      </c>
      <c r="AK74" s="87" t="str">
        <f t="shared" si="9"/>
        <v/>
      </c>
      <c r="AL74" s="87">
        <f t="shared" si="10"/>
        <v>0</v>
      </c>
      <c r="AM74" s="87">
        <f t="shared" si="11"/>
        <v>0</v>
      </c>
      <c r="AN74" s="46" t="str">
        <f t="shared" si="12"/>
        <v/>
      </c>
      <c r="AO74" s="46" t="str">
        <f t="shared" si="13"/>
        <v/>
      </c>
      <c r="AP74" s="46" t="str">
        <f t="shared" si="14"/>
        <v/>
      </c>
    </row>
    <row r="75" ht="47.25" customHeight="1">
      <c r="A75" s="46">
        <v>51</v>
      </c>
      <c r="B75" s="152" t="s">
        <v>421</v>
      </c>
      <c r="C75" s="125">
        <f>2022!B66</f>
        <v>19.219999999999999</v>
      </c>
      <c r="D75" s="149"/>
      <c r="E75" s="126">
        <f>2022!BW66</f>
        <v>0</v>
      </c>
      <c r="F75" s="125">
        <f>2022!BZ66</f>
        <v>0</v>
      </c>
      <c r="G75" s="150"/>
      <c r="H75" s="151"/>
      <c r="I75" s="59"/>
      <c r="J75" s="150"/>
      <c r="K75" s="150"/>
      <c r="L75" s="59"/>
      <c r="M75" s="150"/>
      <c r="N75" s="150"/>
      <c r="O75" s="150"/>
      <c r="P75" s="59"/>
      <c r="Q75" s="59"/>
      <c r="R75" s="59"/>
      <c r="S75" s="150"/>
      <c r="T75" s="150"/>
      <c r="U75" s="150"/>
      <c r="V75" s="127">
        <f>2022!CE66</f>
        <v>0</v>
      </c>
      <c r="W75" s="59">
        <f t="shared" si="3"/>
        <v>0</v>
      </c>
      <c r="X75" s="59">
        <f>2022!CG66</f>
        <v>0</v>
      </c>
      <c r="Y75" s="127">
        <f t="shared" si="4"/>
        <v>0</v>
      </c>
      <c r="Z75" s="59"/>
      <c r="AA75" s="59">
        <f>2022!CM66</f>
        <v>0</v>
      </c>
      <c r="AB75" s="59">
        <f>2022!CJ66</f>
        <v>0</v>
      </c>
      <c r="AC75" s="59"/>
      <c r="AD75" s="59"/>
      <c r="AE75" s="128">
        <f>2022!CO66</f>
        <v>0</v>
      </c>
      <c r="AF75" s="115" t="str">
        <f t="shared" si="5"/>
        <v/>
      </c>
      <c r="AG75" s="124"/>
      <c r="AH75" s="125">
        <f t="shared" si="6"/>
        <v>0</v>
      </c>
      <c r="AI75" s="125" t="e">
        <f t="shared" si="7"/>
        <v>#NAME?</v>
      </c>
      <c r="AJ75" s="87">
        <f t="shared" si="8"/>
        <v>3</v>
      </c>
      <c r="AK75" s="87" t="str">
        <f t="shared" si="9"/>
        <v/>
      </c>
      <c r="AL75" s="87">
        <f t="shared" si="10"/>
        <v>0</v>
      </c>
      <c r="AM75" s="87">
        <f t="shared" si="11"/>
        <v>0</v>
      </c>
      <c r="AN75" s="46" t="str">
        <f t="shared" si="12"/>
        <v/>
      </c>
      <c r="AO75" s="46" t="str">
        <f t="shared" si="13"/>
        <v/>
      </c>
      <c r="AP75" s="46" t="str">
        <f t="shared" si="14"/>
        <v/>
      </c>
    </row>
    <row r="76" ht="47.25" customHeight="1">
      <c r="A76" s="46">
        <v>52</v>
      </c>
      <c r="B76" s="152" t="s">
        <v>422</v>
      </c>
      <c r="C76" s="125">
        <f>2022!B67</f>
        <v>64.239999999999995</v>
      </c>
      <c r="D76" s="149"/>
      <c r="E76" s="126">
        <f>2022!BW67</f>
        <v>0</v>
      </c>
      <c r="F76" s="125">
        <f>2022!BZ67</f>
        <v>0</v>
      </c>
      <c r="G76" s="150"/>
      <c r="H76" s="151"/>
      <c r="I76" s="59"/>
      <c r="J76" s="150"/>
      <c r="K76" s="150"/>
      <c r="L76" s="59"/>
      <c r="M76" s="150"/>
      <c r="N76" s="150"/>
      <c r="O76" s="150"/>
      <c r="P76" s="59"/>
      <c r="Q76" s="59"/>
      <c r="R76" s="59"/>
      <c r="S76" s="150"/>
      <c r="T76" s="150"/>
      <c r="U76" s="150"/>
      <c r="V76" s="127">
        <f>2022!CE67</f>
        <v>0</v>
      </c>
      <c r="W76" s="59">
        <f t="shared" si="3"/>
        <v>0</v>
      </c>
      <c r="X76" s="59">
        <f>2022!CG67</f>
        <v>0</v>
      </c>
      <c r="Y76" s="127">
        <f t="shared" si="4"/>
        <v>0</v>
      </c>
      <c r="Z76" s="59"/>
      <c r="AA76" s="59">
        <f>2022!CM67</f>
        <v>0</v>
      </c>
      <c r="AB76" s="59">
        <f>2022!CJ67</f>
        <v>0</v>
      </c>
      <c r="AC76" s="59"/>
      <c r="AD76" s="59"/>
      <c r="AE76" s="128">
        <f>2022!CO67</f>
        <v>0</v>
      </c>
      <c r="AF76" s="115" t="str">
        <f t="shared" si="5"/>
        <v/>
      </c>
      <c r="AG76" s="124"/>
      <c r="AH76" s="125">
        <f t="shared" si="6"/>
        <v>0</v>
      </c>
      <c r="AI76" s="125" t="e">
        <f t="shared" si="7"/>
        <v>#NAME?</v>
      </c>
      <c r="AJ76" s="87">
        <f t="shared" si="8"/>
        <v>3</v>
      </c>
      <c r="AK76" s="87" t="str">
        <f t="shared" si="9"/>
        <v/>
      </c>
      <c r="AL76" s="87">
        <f t="shared" si="10"/>
        <v>0</v>
      </c>
      <c r="AM76" s="87">
        <f t="shared" si="11"/>
        <v>0</v>
      </c>
      <c r="AN76" s="46" t="str">
        <f t="shared" si="12"/>
        <v/>
      </c>
      <c r="AO76" s="46" t="str">
        <f t="shared" si="13"/>
        <v/>
      </c>
      <c r="AP76" s="46" t="str">
        <f t="shared" si="14"/>
        <v/>
      </c>
    </row>
    <row r="77" ht="47.25" customHeight="1">
      <c r="A77" s="46">
        <v>53</v>
      </c>
      <c r="B77" s="152" t="s">
        <v>423</v>
      </c>
      <c r="C77" s="125">
        <f>2022!B68</f>
        <v>100.11</v>
      </c>
      <c r="D77" s="149"/>
      <c r="E77" s="126">
        <f>2022!BW68</f>
        <v>0</v>
      </c>
      <c r="F77" s="125">
        <f>2022!BZ68</f>
        <v>0</v>
      </c>
      <c r="G77" s="150"/>
      <c r="H77" s="151"/>
      <c r="I77" s="59"/>
      <c r="J77" s="150"/>
      <c r="K77" s="150"/>
      <c r="L77" s="59"/>
      <c r="M77" s="150"/>
      <c r="N77" s="150"/>
      <c r="O77" s="150"/>
      <c r="P77" s="59"/>
      <c r="Q77" s="59"/>
      <c r="R77" s="59"/>
      <c r="S77" s="150"/>
      <c r="T77" s="150"/>
      <c r="U77" s="150"/>
      <c r="V77" s="127">
        <f>2022!CE68</f>
        <v>0</v>
      </c>
      <c r="W77" s="59">
        <f t="shared" si="3"/>
        <v>0</v>
      </c>
      <c r="X77" s="59">
        <f>2022!CG68</f>
        <v>0</v>
      </c>
      <c r="Y77" s="127">
        <f t="shared" si="4"/>
        <v>0</v>
      </c>
      <c r="Z77" s="59"/>
      <c r="AA77" s="59">
        <f>2022!CM68</f>
        <v>0</v>
      </c>
      <c r="AB77" s="59">
        <f>2022!CJ68</f>
        <v>0</v>
      </c>
      <c r="AC77" s="59"/>
      <c r="AD77" s="59"/>
      <c r="AE77" s="128">
        <f>2022!CO68</f>
        <v>0</v>
      </c>
      <c r="AF77" s="115" t="str">
        <f t="shared" si="5"/>
        <v/>
      </c>
      <c r="AG77" s="124"/>
      <c r="AH77" s="125">
        <f t="shared" si="6"/>
        <v>0</v>
      </c>
      <c r="AI77" s="125" t="e">
        <f t="shared" si="7"/>
        <v>#NAME?</v>
      </c>
      <c r="AJ77" s="87">
        <f t="shared" si="8"/>
        <v>3</v>
      </c>
      <c r="AK77" s="87" t="str">
        <f t="shared" si="9"/>
        <v/>
      </c>
      <c r="AL77" s="87">
        <f t="shared" si="10"/>
        <v>0</v>
      </c>
      <c r="AM77" s="87">
        <f t="shared" si="11"/>
        <v>0</v>
      </c>
      <c r="AN77" s="46" t="str">
        <f t="shared" si="12"/>
        <v/>
      </c>
      <c r="AO77" s="46" t="str">
        <f t="shared" si="13"/>
        <v/>
      </c>
      <c r="AP77" s="46" t="str">
        <f t="shared" si="14"/>
        <v/>
      </c>
    </row>
    <row r="78" ht="51" customHeight="1">
      <c r="A78" s="46">
        <v>54</v>
      </c>
      <c r="B78" s="152" t="s">
        <v>424</v>
      </c>
      <c r="C78" s="125">
        <f>2022!B69</f>
        <v>100.23</v>
      </c>
      <c r="D78" s="149"/>
      <c r="E78" s="126">
        <f>2022!BW69</f>
        <v>0</v>
      </c>
      <c r="F78" s="125">
        <f>2022!BZ69</f>
        <v>0</v>
      </c>
      <c r="G78" s="150"/>
      <c r="H78" s="151"/>
      <c r="I78" s="59"/>
      <c r="J78" s="150"/>
      <c r="K78" s="150"/>
      <c r="L78" s="59"/>
      <c r="M78" s="150"/>
      <c r="N78" s="150"/>
      <c r="O78" s="150"/>
      <c r="P78" s="59"/>
      <c r="Q78" s="59"/>
      <c r="R78" s="59"/>
      <c r="S78" s="150"/>
      <c r="T78" s="150"/>
      <c r="U78" s="150"/>
      <c r="V78" s="127">
        <f>2022!CE69</f>
        <v>0</v>
      </c>
      <c r="W78" s="59">
        <f t="shared" si="3"/>
        <v>0</v>
      </c>
      <c r="X78" s="59">
        <f>2022!CG69</f>
        <v>0</v>
      </c>
      <c r="Y78" s="127">
        <f t="shared" si="4"/>
        <v>0</v>
      </c>
      <c r="Z78" s="59"/>
      <c r="AA78" s="59">
        <f>2022!CM69</f>
        <v>0</v>
      </c>
      <c r="AB78" s="59">
        <f>2022!CJ69</f>
        <v>0</v>
      </c>
      <c r="AC78" s="59"/>
      <c r="AD78" s="59"/>
      <c r="AE78" s="128">
        <f>2022!CO69</f>
        <v>0</v>
      </c>
      <c r="AF78" s="115" t="str">
        <f t="shared" si="5"/>
        <v/>
      </c>
      <c r="AG78" s="124"/>
      <c r="AH78" s="125">
        <f t="shared" si="6"/>
        <v>0</v>
      </c>
      <c r="AI78" s="125" t="e">
        <f t="shared" si="7"/>
        <v>#NAME?</v>
      </c>
      <c r="AJ78" s="87">
        <f t="shared" si="8"/>
        <v>3</v>
      </c>
      <c r="AK78" s="87" t="str">
        <f t="shared" si="9"/>
        <v/>
      </c>
      <c r="AL78" s="87">
        <f t="shared" si="10"/>
        <v>0</v>
      </c>
      <c r="AM78" s="87">
        <f t="shared" si="11"/>
        <v>0</v>
      </c>
      <c r="AN78" s="46" t="str">
        <f t="shared" si="12"/>
        <v/>
      </c>
      <c r="AO78" s="46" t="str">
        <f t="shared" si="13"/>
        <v/>
      </c>
      <c r="AP78" s="46" t="str">
        <f t="shared" si="14"/>
        <v/>
      </c>
    </row>
    <row r="79" ht="63.75" customHeight="1">
      <c r="A79" s="46">
        <v>55</v>
      </c>
      <c r="B79" s="152" t="s">
        <v>425</v>
      </c>
      <c r="C79" s="125">
        <f>2022!B70</f>
        <v>285.87</v>
      </c>
      <c r="D79" s="149"/>
      <c r="E79" s="126">
        <f>2022!BW70</f>
        <v>0</v>
      </c>
      <c r="F79" s="125">
        <f>2022!BZ70</f>
        <v>0</v>
      </c>
      <c r="G79" s="150"/>
      <c r="H79" s="151"/>
      <c r="I79" s="59"/>
      <c r="J79" s="150"/>
      <c r="K79" s="150"/>
      <c r="L79" s="59"/>
      <c r="M79" s="150"/>
      <c r="N79" s="150"/>
      <c r="O79" s="150"/>
      <c r="P79" s="59"/>
      <c r="Q79" s="59"/>
      <c r="R79" s="59"/>
      <c r="S79" s="150"/>
      <c r="T79" s="150"/>
      <c r="U79" s="150"/>
      <c r="V79" s="127">
        <f>2022!CE70</f>
        <v>0</v>
      </c>
      <c r="W79" s="59">
        <f t="shared" si="3"/>
        <v>0</v>
      </c>
      <c r="X79" s="59">
        <f>2022!CG70</f>
        <v>0</v>
      </c>
      <c r="Y79" s="127">
        <f t="shared" si="4"/>
        <v>0</v>
      </c>
      <c r="Z79" s="59"/>
      <c r="AA79" s="59">
        <f>2022!CM70</f>
        <v>0</v>
      </c>
      <c r="AB79" s="59">
        <f>2022!CJ70</f>
        <v>0</v>
      </c>
      <c r="AC79" s="59"/>
      <c r="AD79" s="59"/>
      <c r="AE79" s="128">
        <f>2022!CO70</f>
        <v>0</v>
      </c>
      <c r="AF79" s="115" t="str">
        <f t="shared" si="5"/>
        <v/>
      </c>
      <c r="AG79" s="124"/>
      <c r="AH79" s="125">
        <f t="shared" si="6"/>
        <v>0</v>
      </c>
      <c r="AI79" s="125" t="e">
        <f t="shared" si="7"/>
        <v>#NAME?</v>
      </c>
      <c r="AJ79" s="87">
        <f t="shared" si="8"/>
        <v>3</v>
      </c>
      <c r="AK79" s="87" t="str">
        <f t="shared" si="9"/>
        <v/>
      </c>
      <c r="AL79" s="87">
        <f t="shared" si="10"/>
        <v>0</v>
      </c>
      <c r="AM79" s="87">
        <f t="shared" si="11"/>
        <v>0</v>
      </c>
      <c r="AN79" s="46" t="str">
        <f t="shared" si="12"/>
        <v/>
      </c>
      <c r="AO79" s="46" t="str">
        <f t="shared" si="13"/>
        <v/>
      </c>
      <c r="AP79" s="46" t="str">
        <f t="shared" si="14"/>
        <v/>
      </c>
    </row>
    <row r="80" ht="66" customHeight="1">
      <c r="A80" s="46">
        <v>56</v>
      </c>
      <c r="B80" s="152" t="s">
        <v>426</v>
      </c>
      <c r="C80" s="125">
        <f>2022!B71</f>
        <v>75.650000000000006</v>
      </c>
      <c r="D80" s="149"/>
      <c r="E80" s="126">
        <f>2022!BW71</f>
        <v>0</v>
      </c>
      <c r="F80" s="125">
        <f>2022!BZ71</f>
        <v>0</v>
      </c>
      <c r="G80" s="150"/>
      <c r="H80" s="151"/>
      <c r="I80" s="59"/>
      <c r="J80" s="150"/>
      <c r="K80" s="150"/>
      <c r="L80" s="59"/>
      <c r="M80" s="150"/>
      <c r="N80" s="150"/>
      <c r="O80" s="150"/>
      <c r="P80" s="59"/>
      <c r="Q80" s="59"/>
      <c r="R80" s="59"/>
      <c r="S80" s="150"/>
      <c r="T80" s="150"/>
      <c r="U80" s="150"/>
      <c r="V80" s="127">
        <f>2022!CE71</f>
        <v>0</v>
      </c>
      <c r="W80" s="59">
        <f t="shared" ref="W80:W143" si="20">IF(V80&gt;1,V80/E80*100,0)</f>
        <v>0</v>
      </c>
      <c r="X80" s="59">
        <f>2022!CG71</f>
        <v>0</v>
      </c>
      <c r="Y80" s="127">
        <f t="shared" ref="Y80:Y143" si="21">IF(X80&gt;0,X80/E80*100,0)</f>
        <v>0</v>
      </c>
      <c r="Z80" s="59"/>
      <c r="AA80" s="59">
        <f>2022!CM71</f>
        <v>0</v>
      </c>
      <c r="AB80" s="59">
        <f>2022!CJ71</f>
        <v>0</v>
      </c>
      <c r="AC80" s="59"/>
      <c r="AD80" s="59"/>
      <c r="AE80" s="128">
        <f>2022!CO71</f>
        <v>0</v>
      </c>
      <c r="AF80" s="115" t="str">
        <f t="shared" ref="AF80:AF143" si="22">IF(C80&gt;0,IF(AND(C80&lt;7,F80&lt;5),IF(COUNTIF(Z80:AE80,"&gt;0")&gt;0,"Ошибка!",""),""),"")</f>
        <v/>
      </c>
      <c r="AG80" s="124"/>
      <c r="AH80" s="125">
        <f t="shared" ref="AH80:AH143" si="23">IF(AND(ISNUMBER(--C80),C80&gt;0),E80/C80,"")</f>
        <v>0</v>
      </c>
      <c r="AI80" s="125" t="e">
        <f t="shared" ref="AI80:AI143" si="24">IF(AND(ISNUMBER(--E80),ISNUMBER(--AJ80)),ЧАСТНОЕ(E80*AJ80,100),"")</f>
        <v>#NAME?</v>
      </c>
      <c r="AJ80" s="87">
        <f t="shared" ref="AJ80:AJ143" si="25">IF(AND(ISNUMBER(--C80),C80&gt;0),IF(F80&lt;=8,IF(F80&lt;=1,3,IF(F80&lt;=2,5,IF(F80&lt;=4,7,IF(F80&lt;=6,8,IF(F80&lt;=8,10,0))))),IF(F80&lt;=10,12,IF(F80&lt;=12,15,IF(F80&lt;=15,20,IF(F80&lt;=20,25,30))))),"")</f>
        <v>3</v>
      </c>
      <c r="AK80" s="87" t="str">
        <f t="shared" ref="AK80:AK143" si="26">IF(AJ80&lt;Y80,"Норматив превышен","")</f>
        <v/>
      </c>
      <c r="AL80" s="87">
        <f t="shared" ref="AL80:AL143" si="27">IF(ISNUMBER(X80),IF(X80&gt;0,MAX(ЧАСТНОЕ(X80*20,100),1),0),"")</f>
        <v>0</v>
      </c>
      <c r="AM80" s="87">
        <f t="shared" ref="AM80:AM143" si="28">IF(ISNUMBER(X80),X80,"")</f>
        <v>0</v>
      </c>
      <c r="AN80" s="46" t="str">
        <f t="shared" ref="AN80:AN143" si="29">IF(ISNUMBER(AE80),IF(AND(AM80&gt;=AE80,AL80&lt;=AE80),"","Вне норматива или не ОДОУ"),"")</f>
        <v/>
      </c>
      <c r="AO80" s="46" t="str">
        <f t="shared" ref="AO80:AO143" si="30">IF(ISNUMBER(X80),IF(SUM(Z80:AE80)&lt;&gt;X80,"Сумма не совпадает или не ОДОУ",""),"")</f>
        <v/>
      </c>
      <c r="AP80" s="46" t="str">
        <f t="shared" ref="AP80:AP143" si="31">IF(AND(ISNUMBER(AA80),AA80&gt;0),IF(AA80&lt;=(X80*0.15),"","Изъятие более 15% !"),"")</f>
        <v/>
      </c>
    </row>
    <row r="81" ht="47.25" customHeight="1">
      <c r="A81" s="46">
        <v>57</v>
      </c>
      <c r="B81" s="152" t="s">
        <v>427</v>
      </c>
      <c r="C81" s="125">
        <f>2022!B72</f>
        <v>35.140000000000001</v>
      </c>
      <c r="D81" s="149"/>
      <c r="E81" s="126">
        <f>2022!BW72</f>
        <v>0</v>
      </c>
      <c r="F81" s="125">
        <f>2022!BZ72</f>
        <v>0</v>
      </c>
      <c r="G81" s="150"/>
      <c r="H81" s="151"/>
      <c r="I81" s="59"/>
      <c r="J81" s="150"/>
      <c r="K81" s="150"/>
      <c r="L81" s="59"/>
      <c r="M81" s="150"/>
      <c r="N81" s="150"/>
      <c r="O81" s="150"/>
      <c r="P81" s="59"/>
      <c r="Q81" s="59"/>
      <c r="R81" s="59"/>
      <c r="S81" s="150"/>
      <c r="T81" s="150"/>
      <c r="U81" s="150"/>
      <c r="V81" s="127">
        <f>2022!CE72</f>
        <v>0</v>
      </c>
      <c r="W81" s="59">
        <f t="shared" si="20"/>
        <v>0</v>
      </c>
      <c r="X81" s="59">
        <f>2022!CG72</f>
        <v>0</v>
      </c>
      <c r="Y81" s="127">
        <f t="shared" si="21"/>
        <v>0</v>
      </c>
      <c r="Z81" s="59"/>
      <c r="AA81" s="59">
        <f>2022!CM72</f>
        <v>0</v>
      </c>
      <c r="AB81" s="59">
        <f>2022!CJ72</f>
        <v>0</v>
      </c>
      <c r="AC81" s="59"/>
      <c r="AD81" s="59"/>
      <c r="AE81" s="128">
        <f>2022!CO72</f>
        <v>0</v>
      </c>
      <c r="AF81" s="115" t="str">
        <f t="shared" si="22"/>
        <v/>
      </c>
      <c r="AG81" s="124"/>
      <c r="AH81" s="125">
        <f t="shared" si="23"/>
        <v>0</v>
      </c>
      <c r="AI81" s="125" t="e">
        <f t="shared" si="24"/>
        <v>#NAME?</v>
      </c>
      <c r="AJ81" s="87">
        <f t="shared" si="25"/>
        <v>3</v>
      </c>
      <c r="AK81" s="87" t="str">
        <f t="shared" si="26"/>
        <v/>
      </c>
      <c r="AL81" s="87">
        <f t="shared" si="27"/>
        <v>0</v>
      </c>
      <c r="AM81" s="87">
        <f t="shared" si="28"/>
        <v>0</v>
      </c>
      <c r="AN81" s="46" t="str">
        <f t="shared" si="29"/>
        <v/>
      </c>
      <c r="AO81" s="46" t="str">
        <f t="shared" si="30"/>
        <v/>
      </c>
      <c r="AP81" s="46" t="str">
        <f t="shared" si="31"/>
        <v/>
      </c>
    </row>
    <row r="82" ht="47.25" customHeight="1">
      <c r="A82" s="46">
        <v>58</v>
      </c>
      <c r="B82" s="152" t="s">
        <v>428</v>
      </c>
      <c r="C82" s="125">
        <f>2022!B73</f>
        <v>9.9299999999999997</v>
      </c>
      <c r="D82" s="149"/>
      <c r="E82" s="126">
        <f>2022!BW73</f>
        <v>0</v>
      </c>
      <c r="F82" s="125">
        <f>2022!BZ73</f>
        <v>0</v>
      </c>
      <c r="G82" s="150"/>
      <c r="H82" s="151"/>
      <c r="I82" s="59"/>
      <c r="J82" s="150"/>
      <c r="K82" s="150"/>
      <c r="L82" s="59"/>
      <c r="M82" s="150"/>
      <c r="N82" s="150"/>
      <c r="O82" s="150"/>
      <c r="P82" s="59"/>
      <c r="Q82" s="59"/>
      <c r="R82" s="59"/>
      <c r="S82" s="150"/>
      <c r="T82" s="150"/>
      <c r="U82" s="150"/>
      <c r="V82" s="127">
        <f>2022!CE73</f>
        <v>0</v>
      </c>
      <c r="W82" s="59">
        <f t="shared" si="20"/>
        <v>0</v>
      </c>
      <c r="X82" s="59">
        <f>2022!CG73</f>
        <v>0</v>
      </c>
      <c r="Y82" s="127">
        <f t="shared" si="21"/>
        <v>0</v>
      </c>
      <c r="Z82" s="59"/>
      <c r="AA82" s="59">
        <f>2022!CM73</f>
        <v>0</v>
      </c>
      <c r="AB82" s="59">
        <f>2022!CJ73</f>
        <v>0</v>
      </c>
      <c r="AC82" s="59"/>
      <c r="AD82" s="59"/>
      <c r="AE82" s="128">
        <f>2022!CO73</f>
        <v>0</v>
      </c>
      <c r="AF82" s="115" t="str">
        <f t="shared" si="22"/>
        <v/>
      </c>
      <c r="AG82" s="124"/>
      <c r="AH82" s="125">
        <f t="shared" si="23"/>
        <v>0</v>
      </c>
      <c r="AI82" s="125" t="e">
        <f t="shared" si="24"/>
        <v>#NAME?</v>
      </c>
      <c r="AJ82" s="87">
        <f t="shared" si="25"/>
        <v>3</v>
      </c>
      <c r="AK82" s="87" t="str">
        <f t="shared" si="26"/>
        <v/>
      </c>
      <c r="AL82" s="87">
        <f t="shared" si="27"/>
        <v>0</v>
      </c>
      <c r="AM82" s="87">
        <f t="shared" si="28"/>
        <v>0</v>
      </c>
      <c r="AN82" s="46" t="str">
        <f t="shared" si="29"/>
        <v/>
      </c>
      <c r="AO82" s="46" t="str">
        <f t="shared" si="30"/>
        <v/>
      </c>
      <c r="AP82" s="46" t="str">
        <f t="shared" si="31"/>
        <v/>
      </c>
    </row>
    <row r="83" ht="64.5" customHeight="1">
      <c r="A83" s="46">
        <v>59</v>
      </c>
      <c r="B83" s="152" t="s">
        <v>429</v>
      </c>
      <c r="C83" s="125">
        <f>2022!B74</f>
        <v>891.48000000000002</v>
      </c>
      <c r="D83" s="142"/>
      <c r="E83" s="126">
        <f>2022!BW74</f>
        <v>0</v>
      </c>
      <c r="F83" s="125">
        <f>2022!BZ74</f>
        <v>0</v>
      </c>
      <c r="G83" s="82"/>
      <c r="H83" s="143"/>
      <c r="I83" s="59"/>
      <c r="J83" s="82"/>
      <c r="K83" s="82"/>
      <c r="L83" s="59"/>
      <c r="M83" s="82"/>
      <c r="N83" s="82"/>
      <c r="O83" s="82"/>
      <c r="P83" s="59"/>
      <c r="Q83" s="59"/>
      <c r="R83" s="59"/>
      <c r="S83" s="82"/>
      <c r="T83" s="82"/>
      <c r="U83" s="82"/>
      <c r="V83" s="127">
        <f>2022!CE74</f>
        <v>0</v>
      </c>
      <c r="W83" s="59">
        <f t="shared" si="20"/>
        <v>0</v>
      </c>
      <c r="X83" s="59">
        <f>2022!CG74</f>
        <v>0</v>
      </c>
      <c r="Y83" s="127">
        <f t="shared" si="21"/>
        <v>0</v>
      </c>
      <c r="Z83" s="59"/>
      <c r="AA83" s="59">
        <f>2022!CM74</f>
        <v>0</v>
      </c>
      <c r="AB83" s="59">
        <f>2022!CJ74</f>
        <v>0</v>
      </c>
      <c r="AC83" s="59"/>
      <c r="AD83" s="59"/>
      <c r="AE83" s="128">
        <f>2022!CO74</f>
        <v>0</v>
      </c>
      <c r="AF83" s="115" t="str">
        <f t="shared" si="22"/>
        <v/>
      </c>
      <c r="AG83" s="124"/>
      <c r="AH83" s="125">
        <f t="shared" si="23"/>
        <v>0</v>
      </c>
      <c r="AI83" s="125" t="e">
        <f t="shared" si="24"/>
        <v>#NAME?</v>
      </c>
      <c r="AJ83" s="87">
        <f t="shared" si="25"/>
        <v>3</v>
      </c>
      <c r="AK83" s="87" t="str">
        <f t="shared" si="26"/>
        <v/>
      </c>
      <c r="AL83" s="87">
        <f t="shared" si="27"/>
        <v>0</v>
      </c>
      <c r="AM83" s="87">
        <f t="shared" si="28"/>
        <v>0</v>
      </c>
      <c r="AN83" s="46" t="str">
        <f t="shared" si="29"/>
        <v/>
      </c>
      <c r="AO83" s="46" t="str">
        <f t="shared" si="30"/>
        <v/>
      </c>
      <c r="AP83" s="46" t="str">
        <f t="shared" si="31"/>
        <v/>
      </c>
    </row>
    <row r="84" ht="63">
      <c r="A84" s="46">
        <v>60</v>
      </c>
      <c r="B84" s="145" t="s">
        <v>90</v>
      </c>
      <c r="C84" s="125">
        <f>2022!B75</f>
        <v>1406</v>
      </c>
      <c r="D84" s="126">
        <f>2022!BV75</f>
        <v>0</v>
      </c>
      <c r="E84" s="126">
        <f>2022!BW75</f>
        <v>0</v>
      </c>
      <c r="F84" s="125">
        <f>2022!BZ75</f>
        <v>0</v>
      </c>
      <c r="G84" s="59">
        <f>2021!CG57</f>
        <v>0</v>
      </c>
      <c r="H84" s="127">
        <f t="shared" si="18"/>
        <v>0</v>
      </c>
      <c r="I84" s="59"/>
      <c r="J84" s="59">
        <f>2021!CM57</f>
        <v>0</v>
      </c>
      <c r="K84" s="59">
        <f>2021!CJ57</f>
        <v>0</v>
      </c>
      <c r="L84" s="59"/>
      <c r="M84" s="59">
        <f t="shared" si="19"/>
        <v>0</v>
      </c>
      <c r="N84" s="59">
        <f>2021!CO57</f>
        <v>0</v>
      </c>
      <c r="O84" s="59">
        <f>'Добыча 2021'!I67</f>
        <v>0</v>
      </c>
      <c r="P84" s="59"/>
      <c r="Q84" s="59"/>
      <c r="R84" s="59"/>
      <c r="S84" s="59">
        <f>'Добыча 2021'!K67</f>
        <v>0</v>
      </c>
      <c r="T84" s="59">
        <f>'Добыча 2021'!J67</f>
        <v>0</v>
      </c>
      <c r="U84" s="59">
        <f t="shared" ref="U80:U141" si="32">IF(G84=0,0,O84/G84*100)</f>
        <v>0</v>
      </c>
      <c r="V84" s="127">
        <f>2022!CE75</f>
        <v>0</v>
      </c>
      <c r="W84" s="59">
        <f t="shared" si="20"/>
        <v>0</v>
      </c>
      <c r="X84" s="59">
        <f>2022!CG75</f>
        <v>0</v>
      </c>
      <c r="Y84" s="127">
        <f t="shared" si="21"/>
        <v>0</v>
      </c>
      <c r="Z84" s="59"/>
      <c r="AA84" s="59">
        <f>2022!CM75</f>
        <v>0</v>
      </c>
      <c r="AB84" s="59">
        <f>2022!CJ75</f>
        <v>0</v>
      </c>
      <c r="AC84" s="59"/>
      <c r="AD84" s="59"/>
      <c r="AE84" s="128">
        <f>2022!CO75</f>
        <v>0</v>
      </c>
      <c r="AF84" s="115" t="str">
        <f t="shared" si="22"/>
        <v/>
      </c>
      <c r="AG84" s="124"/>
      <c r="AH84" s="125">
        <f t="shared" si="23"/>
        <v>0</v>
      </c>
      <c r="AI84" s="125" t="e">
        <f t="shared" si="24"/>
        <v>#NAME?</v>
      </c>
      <c r="AJ84" s="87">
        <f t="shared" si="25"/>
        <v>3</v>
      </c>
      <c r="AK84" s="87" t="str">
        <f t="shared" si="26"/>
        <v/>
      </c>
      <c r="AL84" s="87">
        <f t="shared" si="27"/>
        <v>0</v>
      </c>
      <c r="AM84" s="87">
        <f t="shared" si="28"/>
        <v>0</v>
      </c>
      <c r="AN84" s="46" t="str">
        <f t="shared" si="29"/>
        <v/>
      </c>
      <c r="AO84" s="46" t="str">
        <f t="shared" si="30"/>
        <v/>
      </c>
      <c r="AP84" s="46" t="str">
        <f t="shared" si="31"/>
        <v/>
      </c>
    </row>
    <row r="85" ht="18.75">
      <c r="A85" s="46"/>
      <c r="B85" s="61" t="s">
        <v>108</v>
      </c>
      <c r="C85" s="131"/>
      <c r="D85" s="130"/>
      <c r="E85" s="130"/>
      <c r="F85" s="131"/>
      <c r="G85" s="59"/>
      <c r="H85" s="127"/>
      <c r="I85" s="59"/>
      <c r="J85" s="59"/>
      <c r="K85" s="59"/>
      <c r="L85" s="59"/>
      <c r="M85" s="59"/>
      <c r="N85" s="59"/>
      <c r="O85" s="71"/>
      <c r="P85" s="71"/>
      <c r="Q85" s="71"/>
      <c r="R85" s="71"/>
      <c r="S85" s="71"/>
      <c r="T85" s="71"/>
      <c r="U85" s="59"/>
      <c r="V85" s="144"/>
      <c r="W85" s="59"/>
      <c r="X85" s="71"/>
      <c r="Y85" s="127"/>
      <c r="Z85" s="71"/>
      <c r="AA85" s="71"/>
      <c r="AB85" s="71"/>
      <c r="AC85" s="71"/>
      <c r="AD85" s="59"/>
      <c r="AE85" s="71"/>
      <c r="AF85" s="115" t="str">
        <f t="shared" si="22"/>
        <v/>
      </c>
      <c r="AG85" s="124"/>
      <c r="AH85" s="125" t="str">
        <f t="shared" si="23"/>
        <v/>
      </c>
      <c r="AI85" s="125" t="str">
        <f t="shared" si="24"/>
        <v/>
      </c>
      <c r="AJ85" s="87" t="str">
        <f t="shared" si="25"/>
        <v/>
      </c>
      <c r="AK85" s="87" t="str">
        <f t="shared" si="26"/>
        <v/>
      </c>
      <c r="AL85" s="87" t="str">
        <f t="shared" si="27"/>
        <v/>
      </c>
      <c r="AM85" s="87" t="str">
        <f t="shared" si="28"/>
        <v/>
      </c>
      <c r="AN85" s="46" t="str">
        <f t="shared" si="29"/>
        <v/>
      </c>
      <c r="AO85" s="46" t="str">
        <f t="shared" si="30"/>
        <v/>
      </c>
      <c r="AP85" s="46" t="str">
        <f t="shared" si="31"/>
        <v/>
      </c>
    </row>
    <row r="86" ht="31.5">
      <c r="A86" s="87">
        <v>61</v>
      </c>
      <c r="B86" s="145" t="s">
        <v>118</v>
      </c>
      <c r="C86" s="125">
        <f>2022!B80</f>
        <v>1007.1</v>
      </c>
      <c r="D86" s="126">
        <f>2022!BV80</f>
        <v>2664</v>
      </c>
      <c r="E86" s="126">
        <f>2022!BW80</f>
        <v>1752</v>
      </c>
      <c r="F86" s="125">
        <f>2022!BZ80</f>
        <v>1.7396484956806673</v>
      </c>
      <c r="G86" s="59">
        <f>2021!CG60</f>
        <v>140</v>
      </c>
      <c r="H86" s="127">
        <f t="shared" si="18"/>
        <v>5.2552552552552552</v>
      </c>
      <c r="I86" s="59">
        <f>2021!CG70</f>
        <v>40</v>
      </c>
      <c r="J86" s="59">
        <f>2021!CM60</f>
        <v>6</v>
      </c>
      <c r="K86" s="59">
        <f>2021!CJ60</f>
        <v>15</v>
      </c>
      <c r="L86" s="132"/>
      <c r="M86" s="59">
        <f t="shared" si="19"/>
        <v>83</v>
      </c>
      <c r="N86" s="59">
        <f>2021!CO60</f>
        <v>36</v>
      </c>
      <c r="O86" s="59">
        <f>'Добыча 2021'!I70</f>
        <v>75</v>
      </c>
      <c r="P86" s="59"/>
      <c r="Q86" s="59"/>
      <c r="R86" s="59"/>
      <c r="S86" s="59">
        <f>'Добыча 2021'!K70</f>
        <v>53</v>
      </c>
      <c r="T86" s="59">
        <f>'Добыча 2021'!J70</f>
        <v>22</v>
      </c>
      <c r="U86" s="59">
        <f t="shared" si="32"/>
        <v>53.571428571428569</v>
      </c>
      <c r="V86" s="127">
        <f>2022!CE80</f>
        <v>87.600000000000009</v>
      </c>
      <c r="W86" s="59">
        <f t="shared" si="20"/>
        <v>5</v>
      </c>
      <c r="X86" s="59">
        <v>87</v>
      </c>
      <c r="Y86" s="127">
        <f t="shared" si="21"/>
        <v>4.9657534246575343</v>
      </c>
      <c r="Z86" s="59">
        <f>2022!CG90</f>
        <v>7</v>
      </c>
      <c r="AA86" s="59">
        <f>2022!CM80</f>
        <v>6</v>
      </c>
      <c r="AB86" s="59">
        <f>2022!CJ80</f>
        <v>6</v>
      </c>
      <c r="AC86" s="59"/>
      <c r="AD86" s="59">
        <f>X86-AA86-AB86-AE86-Z86</f>
        <v>50</v>
      </c>
      <c r="AE86" s="148">
        <v>18</v>
      </c>
      <c r="AF86" s="115" t="str">
        <f t="shared" si="22"/>
        <v/>
      </c>
      <c r="AG86" s="124"/>
      <c r="AH86" s="125">
        <f t="shared" si="23"/>
        <v>1.7396484956806673</v>
      </c>
      <c r="AI86" s="125" t="e">
        <f t="shared" si="24"/>
        <v>#NAME?</v>
      </c>
      <c r="AJ86" s="87">
        <f t="shared" si="25"/>
        <v>5</v>
      </c>
      <c r="AK86" s="87" t="str">
        <f t="shared" si="26"/>
        <v/>
      </c>
      <c r="AL86" s="87" t="e">
        <f t="shared" si="27"/>
        <v>#NAME?</v>
      </c>
      <c r="AM86" s="87">
        <f t="shared" si="28"/>
        <v>87</v>
      </c>
      <c r="AN86" s="46" t="e">
        <f t="shared" si="29"/>
        <v>#NAME?</v>
      </c>
      <c r="AO86" s="46" t="str">
        <f t="shared" si="30"/>
        <v/>
      </c>
      <c r="AP86" s="46" t="str">
        <f t="shared" si="31"/>
        <v/>
      </c>
    </row>
    <row r="87" ht="46.5" customHeight="1">
      <c r="A87" s="46">
        <v>62</v>
      </c>
      <c r="B87" s="145" t="s">
        <v>308</v>
      </c>
      <c r="C87" s="125">
        <f>2022!B81</f>
        <v>559.5</v>
      </c>
      <c r="D87" s="126">
        <f>2022!BV81</f>
        <v>691</v>
      </c>
      <c r="E87" s="126">
        <f>2022!BW81</f>
        <v>870</v>
      </c>
      <c r="F87" s="125">
        <f>2022!BZ81</f>
        <v>1.5549597855227881</v>
      </c>
      <c r="G87" s="59">
        <f>2021!CG61</f>
        <v>34</v>
      </c>
      <c r="H87" s="127">
        <f t="shared" si="18"/>
        <v>4.9204052098408102</v>
      </c>
      <c r="I87" s="59"/>
      <c r="J87" s="59">
        <f>2021!CM61</f>
        <v>0</v>
      </c>
      <c r="K87" s="59">
        <f>2021!CJ61</f>
        <v>0</v>
      </c>
      <c r="L87" s="59"/>
      <c r="M87" s="59">
        <f t="shared" si="19"/>
        <v>34</v>
      </c>
      <c r="N87" s="59">
        <f>2021!CO61</f>
        <v>0</v>
      </c>
      <c r="O87" s="59">
        <f>'Добыча 2021'!I71</f>
        <v>23</v>
      </c>
      <c r="P87" s="59"/>
      <c r="Q87" s="59"/>
      <c r="R87" s="59"/>
      <c r="S87" s="59">
        <f>'Добыча 2021'!K71</f>
        <v>19</v>
      </c>
      <c r="T87" s="59">
        <f>'Добыча 2021'!J71</f>
        <v>4</v>
      </c>
      <c r="U87" s="59">
        <f t="shared" si="32"/>
        <v>67.64705882352942</v>
      </c>
      <c r="V87" s="127">
        <f>2022!CE81</f>
        <v>43.5</v>
      </c>
      <c r="W87" s="59">
        <f t="shared" si="20"/>
        <v>5</v>
      </c>
      <c r="X87" s="59">
        <f>2022!CG81</f>
        <v>43</v>
      </c>
      <c r="Y87" s="127">
        <f t="shared" si="21"/>
        <v>4.9425287356321839</v>
      </c>
      <c r="Z87" s="59"/>
      <c r="AA87" s="59">
        <f>2022!CM81</f>
        <v>0</v>
      </c>
      <c r="AB87" s="59">
        <f>2022!CJ81</f>
        <v>0</v>
      </c>
      <c r="AC87" s="59"/>
      <c r="AD87" s="59"/>
      <c r="AE87" s="128">
        <f>2022!CO81</f>
        <v>0</v>
      </c>
      <c r="AF87" s="115" t="str">
        <f t="shared" si="22"/>
        <v/>
      </c>
      <c r="AG87" s="124"/>
      <c r="AH87" s="125">
        <f t="shared" si="23"/>
        <v>1.5549597855227881</v>
      </c>
      <c r="AI87" s="125" t="e">
        <f t="shared" si="24"/>
        <v>#NAME?</v>
      </c>
      <c r="AJ87" s="87">
        <f t="shared" si="25"/>
        <v>5</v>
      </c>
      <c r="AK87" s="87" t="str">
        <f t="shared" si="26"/>
        <v/>
      </c>
      <c r="AL87" s="87" t="e">
        <f t="shared" si="27"/>
        <v>#NAME?</v>
      </c>
      <c r="AM87" s="87">
        <f t="shared" si="28"/>
        <v>43</v>
      </c>
      <c r="AN87" s="46" t="e">
        <f t="shared" si="29"/>
        <v>#NAME?</v>
      </c>
      <c r="AO87" s="46" t="str">
        <f t="shared" si="30"/>
        <v xml:space="preserve">Сумма не совпадает или не ОДОУ</v>
      </c>
      <c r="AP87" s="46" t="str">
        <f t="shared" si="31"/>
        <v/>
      </c>
    </row>
    <row r="88" ht="126">
      <c r="A88" s="87">
        <v>63</v>
      </c>
      <c r="B88" s="145" t="s">
        <v>117</v>
      </c>
      <c r="C88" s="125">
        <f>2022!B82</f>
        <v>26.699999999999999</v>
      </c>
      <c r="D88" s="126">
        <f>2022!BV82</f>
        <v>47</v>
      </c>
      <c r="E88" s="126">
        <f>2022!BW82</f>
        <v>77</v>
      </c>
      <c r="F88" s="125">
        <f>2022!BZ82</f>
        <v>2.8838951310861423</v>
      </c>
      <c r="G88" s="59">
        <f>2021!CG62</f>
        <v>2</v>
      </c>
      <c r="H88" s="127">
        <f t="shared" si="18"/>
        <v>4.2553191489361701</v>
      </c>
      <c r="I88" s="59"/>
      <c r="J88" s="59">
        <f>2021!CM62</f>
        <v>0</v>
      </c>
      <c r="K88" s="59">
        <f>2021!CJ62</f>
        <v>0</v>
      </c>
      <c r="L88" s="59"/>
      <c r="M88" s="59">
        <f t="shared" si="19"/>
        <v>2</v>
      </c>
      <c r="N88" s="59">
        <f>2021!CO62</f>
        <v>0</v>
      </c>
      <c r="O88" s="59">
        <f>'Добыча 2021'!I72</f>
        <v>2</v>
      </c>
      <c r="P88" s="59"/>
      <c r="Q88" s="59"/>
      <c r="R88" s="59"/>
      <c r="S88" s="59">
        <f>'Добыча 2021'!K72</f>
        <v>1</v>
      </c>
      <c r="T88" s="59">
        <f>'Добыча 2021'!J72</f>
        <v>1</v>
      </c>
      <c r="U88" s="59">
        <f t="shared" si="32"/>
        <v>100</v>
      </c>
      <c r="V88" s="127">
        <f>2022!CE82</f>
        <v>5.3900000000000006</v>
      </c>
      <c r="W88" s="59">
        <f t="shared" si="20"/>
        <v>7.0000000000000009</v>
      </c>
      <c r="X88" s="59">
        <f>2022!CG82</f>
        <v>2</v>
      </c>
      <c r="Y88" s="127">
        <f t="shared" si="21"/>
        <v>2.5974025974025974</v>
      </c>
      <c r="Z88" s="59"/>
      <c r="AA88" s="59">
        <f>2022!CM82</f>
        <v>0</v>
      </c>
      <c r="AB88" s="59">
        <f>2022!CJ82</f>
        <v>0</v>
      </c>
      <c r="AC88" s="59"/>
      <c r="AD88" s="59"/>
      <c r="AE88" s="128">
        <f>2022!CO82</f>
        <v>0</v>
      </c>
      <c r="AF88" s="115" t="str">
        <f t="shared" si="22"/>
        <v/>
      </c>
      <c r="AG88" s="124"/>
      <c r="AH88" s="125">
        <f t="shared" si="23"/>
        <v>2.8838951310861423</v>
      </c>
      <c r="AI88" s="125" t="e">
        <f t="shared" si="24"/>
        <v>#NAME?</v>
      </c>
      <c r="AJ88" s="87">
        <f t="shared" si="25"/>
        <v>7</v>
      </c>
      <c r="AK88" s="87" t="str">
        <f t="shared" si="26"/>
        <v/>
      </c>
      <c r="AL88" s="87" t="e">
        <f t="shared" si="27"/>
        <v>#NAME?</v>
      </c>
      <c r="AM88" s="87">
        <f t="shared" si="28"/>
        <v>2</v>
      </c>
      <c r="AN88" s="46" t="e">
        <f t="shared" si="29"/>
        <v>#NAME?</v>
      </c>
      <c r="AO88" s="46" t="str">
        <f t="shared" si="30"/>
        <v xml:space="preserve">Сумма не совпадает или не ОДОУ</v>
      </c>
      <c r="AP88" s="46" t="str">
        <f t="shared" si="31"/>
        <v/>
      </c>
    </row>
    <row r="89" ht="40.5" customHeight="1">
      <c r="A89" s="46">
        <v>64</v>
      </c>
      <c r="B89" s="145" t="s">
        <v>116</v>
      </c>
      <c r="C89" s="125">
        <f>2022!B83</f>
        <v>41.696399999999997</v>
      </c>
      <c r="D89" s="126">
        <f>2022!BV83</f>
        <v>140</v>
      </c>
      <c r="E89" s="126">
        <f>2022!BW83</f>
        <v>136</v>
      </c>
      <c r="F89" s="125">
        <f>2022!BZ83</f>
        <v>3.2616724705250335</v>
      </c>
      <c r="G89" s="59">
        <f>2021!CG63</f>
        <v>9</v>
      </c>
      <c r="H89" s="127">
        <f t="shared" si="18"/>
        <v>6.4285714285714279</v>
      </c>
      <c r="I89" s="59"/>
      <c r="J89" s="59">
        <f>2021!CM63</f>
        <v>0</v>
      </c>
      <c r="K89" s="59">
        <f>2021!CJ63</f>
        <v>0</v>
      </c>
      <c r="L89" s="59"/>
      <c r="M89" s="59">
        <f t="shared" si="19"/>
        <v>9</v>
      </c>
      <c r="N89" s="59">
        <f>2021!CO63</f>
        <v>0</v>
      </c>
      <c r="O89" s="59">
        <f>'Добыча 2021'!I73</f>
        <v>6</v>
      </c>
      <c r="P89" s="59"/>
      <c r="Q89" s="59"/>
      <c r="R89" s="59"/>
      <c r="S89" s="59">
        <f>'Добыча 2021'!K73</f>
        <v>4</v>
      </c>
      <c r="T89" s="59">
        <f>'Добыча 2021'!J73</f>
        <v>2</v>
      </c>
      <c r="U89" s="59">
        <f t="shared" si="32"/>
        <v>66.666666666666657</v>
      </c>
      <c r="V89" s="127">
        <f>2022!CE83</f>
        <v>9.5200000000000014</v>
      </c>
      <c r="W89" s="59">
        <f t="shared" si="20"/>
        <v>7.0000000000000009</v>
      </c>
      <c r="X89" s="59">
        <f>2022!CG83</f>
        <v>9</v>
      </c>
      <c r="Y89" s="127">
        <f t="shared" si="21"/>
        <v>6.6176470588235299</v>
      </c>
      <c r="Z89" s="59"/>
      <c r="AA89" s="59">
        <f>2022!CM83</f>
        <v>0</v>
      </c>
      <c r="AB89" s="59">
        <f>2022!CJ83</f>
        <v>0</v>
      </c>
      <c r="AC89" s="59"/>
      <c r="AD89" s="59"/>
      <c r="AE89" s="128">
        <f>2022!CO83</f>
        <v>0</v>
      </c>
      <c r="AF89" s="115" t="str">
        <f t="shared" si="22"/>
        <v/>
      </c>
      <c r="AG89" s="124"/>
      <c r="AH89" s="125">
        <f t="shared" si="23"/>
        <v>3.2616724705250335</v>
      </c>
      <c r="AI89" s="125" t="e">
        <f t="shared" si="24"/>
        <v>#NAME?</v>
      </c>
      <c r="AJ89" s="87">
        <f t="shared" si="25"/>
        <v>7</v>
      </c>
      <c r="AK89" s="87" t="str">
        <f t="shared" si="26"/>
        <v/>
      </c>
      <c r="AL89" s="87" t="e">
        <f t="shared" si="27"/>
        <v>#NAME?</v>
      </c>
      <c r="AM89" s="87">
        <f t="shared" si="28"/>
        <v>9</v>
      </c>
      <c r="AN89" s="46" t="e">
        <f t="shared" si="29"/>
        <v>#NAME?</v>
      </c>
      <c r="AO89" s="46" t="str">
        <f t="shared" si="30"/>
        <v xml:space="preserve">Сумма не совпадает или не ОДОУ</v>
      </c>
      <c r="AP89" s="46" t="str">
        <f t="shared" si="31"/>
        <v/>
      </c>
    </row>
    <row r="90" ht="126">
      <c r="A90" s="87">
        <v>65</v>
      </c>
      <c r="B90" s="145" t="s">
        <v>111</v>
      </c>
      <c r="C90" s="125">
        <f>2022!B84</f>
        <v>114.90000000000001</v>
      </c>
      <c r="D90" s="126">
        <f>2022!BV84</f>
        <v>502</v>
      </c>
      <c r="E90" s="126">
        <f>2022!BW84</f>
        <v>502</v>
      </c>
      <c r="F90" s="125">
        <f>2022!BZ84</f>
        <v>4.3690165361183633</v>
      </c>
      <c r="G90" s="59">
        <f>2021!CG64</f>
        <v>40</v>
      </c>
      <c r="H90" s="127">
        <f t="shared" si="18"/>
        <v>7.9681274900398407</v>
      </c>
      <c r="I90" s="59"/>
      <c r="J90" s="59">
        <f>2021!CM64</f>
        <v>0</v>
      </c>
      <c r="K90" s="59">
        <f>2021!CJ64</f>
        <v>0</v>
      </c>
      <c r="L90" s="59"/>
      <c r="M90" s="59">
        <f t="shared" si="19"/>
        <v>40</v>
      </c>
      <c r="N90" s="59">
        <f>2021!CO64</f>
        <v>0</v>
      </c>
      <c r="O90" s="59">
        <f>'Добыча 2021'!I74</f>
        <v>19</v>
      </c>
      <c r="P90" s="59"/>
      <c r="Q90" s="59"/>
      <c r="R90" s="59"/>
      <c r="S90" s="59">
        <f>'Добыча 2021'!K74</f>
        <v>12</v>
      </c>
      <c r="T90" s="59">
        <f>'Добыча 2021'!J74</f>
        <v>7</v>
      </c>
      <c r="U90" s="59">
        <f t="shared" si="32"/>
        <v>47.5</v>
      </c>
      <c r="V90" s="127">
        <f>2022!CE84</f>
        <v>40.160000000000004</v>
      </c>
      <c r="W90" s="59">
        <f t="shared" si="20"/>
        <v>8</v>
      </c>
      <c r="X90" s="59">
        <f>2022!CG84</f>
        <v>40</v>
      </c>
      <c r="Y90" s="127">
        <f t="shared" si="21"/>
        <v>7.9681274900398407</v>
      </c>
      <c r="Z90" s="59"/>
      <c r="AA90" s="59">
        <f>2022!CM84</f>
        <v>0</v>
      </c>
      <c r="AB90" s="59">
        <f>2022!CJ84</f>
        <v>0</v>
      </c>
      <c r="AC90" s="59"/>
      <c r="AD90" s="59"/>
      <c r="AE90" s="128">
        <f>2022!CO84</f>
        <v>0</v>
      </c>
      <c r="AF90" s="115" t="str">
        <f t="shared" si="22"/>
        <v/>
      </c>
      <c r="AG90" s="124"/>
      <c r="AH90" s="125">
        <f t="shared" si="23"/>
        <v>4.3690165361183633</v>
      </c>
      <c r="AI90" s="125" t="e">
        <f t="shared" si="24"/>
        <v>#NAME?</v>
      </c>
      <c r="AJ90" s="87">
        <f t="shared" si="25"/>
        <v>8</v>
      </c>
      <c r="AK90" s="87" t="str">
        <f t="shared" si="26"/>
        <v/>
      </c>
      <c r="AL90" s="87" t="e">
        <f t="shared" si="27"/>
        <v>#NAME?</v>
      </c>
      <c r="AM90" s="87">
        <f t="shared" si="28"/>
        <v>40</v>
      </c>
      <c r="AN90" s="46" t="e">
        <f t="shared" si="29"/>
        <v>#NAME?</v>
      </c>
      <c r="AO90" s="46" t="str">
        <f t="shared" si="30"/>
        <v xml:space="preserve">Сумма не совпадает или не ОДОУ</v>
      </c>
      <c r="AP90" s="46" t="str">
        <f t="shared" si="31"/>
        <v/>
      </c>
    </row>
    <row r="91" ht="53.25" customHeight="1">
      <c r="A91" s="46">
        <v>66</v>
      </c>
      <c r="B91" s="145" t="s">
        <v>309</v>
      </c>
      <c r="C91" s="125">
        <f>2022!B85</f>
        <v>78.599999999999994</v>
      </c>
      <c r="D91" s="126">
        <f>2022!BV85</f>
        <v>343</v>
      </c>
      <c r="E91" s="126">
        <f>2022!BW85</f>
        <v>350</v>
      </c>
      <c r="F91" s="125">
        <f>2022!BZ85</f>
        <v>4.4529262086513999</v>
      </c>
      <c r="G91" s="59">
        <f>2021!CG65</f>
        <v>27</v>
      </c>
      <c r="H91" s="127">
        <f t="shared" si="18"/>
        <v>7.8717201166180768</v>
      </c>
      <c r="I91" s="59"/>
      <c r="J91" s="59">
        <f>2021!CM65</f>
        <v>0</v>
      </c>
      <c r="K91" s="59">
        <f>2021!CJ65</f>
        <v>0</v>
      </c>
      <c r="L91" s="59"/>
      <c r="M91" s="59">
        <f t="shared" si="19"/>
        <v>27</v>
      </c>
      <c r="N91" s="59">
        <f>2021!CO65</f>
        <v>0</v>
      </c>
      <c r="O91" s="59">
        <f>'Добыча 2021'!I75</f>
        <v>14</v>
      </c>
      <c r="P91" s="59"/>
      <c r="Q91" s="59"/>
      <c r="R91" s="59"/>
      <c r="S91" s="59">
        <f>'Добыча 2021'!K75</f>
        <v>10</v>
      </c>
      <c r="T91" s="59">
        <f>'Добыча 2021'!J75</f>
        <v>4</v>
      </c>
      <c r="U91" s="59">
        <f t="shared" si="32"/>
        <v>51.851851851851848</v>
      </c>
      <c r="V91" s="127">
        <f>2022!CE85</f>
        <v>28</v>
      </c>
      <c r="W91" s="59">
        <f t="shared" si="20"/>
        <v>8</v>
      </c>
      <c r="X91" s="59">
        <f>2022!CG85</f>
        <v>28</v>
      </c>
      <c r="Y91" s="127">
        <f t="shared" si="21"/>
        <v>8</v>
      </c>
      <c r="Z91" s="59"/>
      <c r="AA91" s="59">
        <f>2022!CM85</f>
        <v>0</v>
      </c>
      <c r="AB91" s="59">
        <f>2022!CJ85</f>
        <v>0</v>
      </c>
      <c r="AC91" s="59"/>
      <c r="AD91" s="59"/>
      <c r="AE91" s="128">
        <f>2022!CO85</f>
        <v>0</v>
      </c>
      <c r="AF91" s="115" t="str">
        <f t="shared" si="22"/>
        <v/>
      </c>
      <c r="AG91" s="124"/>
      <c r="AH91" s="125">
        <f t="shared" si="23"/>
        <v>4.4529262086513999</v>
      </c>
      <c r="AI91" s="125" t="e">
        <f t="shared" si="24"/>
        <v>#NAME?</v>
      </c>
      <c r="AJ91" s="87">
        <f t="shared" si="25"/>
        <v>8</v>
      </c>
      <c r="AK91" s="87" t="str">
        <f t="shared" si="26"/>
        <v/>
      </c>
      <c r="AL91" s="87" t="e">
        <f t="shared" si="27"/>
        <v>#NAME?</v>
      </c>
      <c r="AM91" s="87">
        <f t="shared" si="28"/>
        <v>28</v>
      </c>
      <c r="AN91" s="46" t="e">
        <f t="shared" si="29"/>
        <v>#NAME?</v>
      </c>
      <c r="AO91" s="46" t="str">
        <f t="shared" si="30"/>
        <v xml:space="preserve">Сумма не совпадает или не ОДОУ</v>
      </c>
      <c r="AP91" s="46" t="str">
        <f t="shared" si="31"/>
        <v/>
      </c>
    </row>
    <row r="92" ht="51" customHeight="1">
      <c r="A92" s="87">
        <v>67</v>
      </c>
      <c r="B92" s="145" t="s">
        <v>310</v>
      </c>
      <c r="C92" s="125">
        <f>2022!B86</f>
        <v>167.19999999999999</v>
      </c>
      <c r="D92" s="126">
        <f>2022!BV86</f>
        <v>708</v>
      </c>
      <c r="E92" s="126">
        <f>2022!BW86</f>
        <v>707</v>
      </c>
      <c r="F92" s="125">
        <f>2022!BZ86</f>
        <v>4.2284688995215314</v>
      </c>
      <c r="G92" s="59">
        <f>2021!CG66</f>
        <v>49</v>
      </c>
      <c r="H92" s="127">
        <f t="shared" si="18"/>
        <v>6.9209039548022595</v>
      </c>
      <c r="I92" s="59"/>
      <c r="J92" s="59">
        <f>2021!CM66</f>
        <v>0</v>
      </c>
      <c r="K92" s="59">
        <f>2021!CJ66</f>
        <v>0</v>
      </c>
      <c r="L92" s="59"/>
      <c r="M92" s="59">
        <f t="shared" si="19"/>
        <v>49</v>
      </c>
      <c r="N92" s="59">
        <f>2021!CO66</f>
        <v>0</v>
      </c>
      <c r="O92" s="59">
        <f>'Добыча 2021'!I76</f>
        <v>25</v>
      </c>
      <c r="P92" s="59"/>
      <c r="Q92" s="59"/>
      <c r="R92" s="59"/>
      <c r="S92" s="59">
        <f>'Добыча 2021'!K76</f>
        <v>20</v>
      </c>
      <c r="T92" s="59">
        <f>'Добыча 2021'!J76</f>
        <v>5</v>
      </c>
      <c r="U92" s="59">
        <f t="shared" si="32"/>
        <v>51.020408163265309</v>
      </c>
      <c r="V92" s="127">
        <f>2022!CE86</f>
        <v>56.560000000000002</v>
      </c>
      <c r="W92" s="59">
        <f t="shared" si="20"/>
        <v>8</v>
      </c>
      <c r="X92" s="59">
        <f>2022!CG86</f>
        <v>56</v>
      </c>
      <c r="Y92" s="127">
        <f t="shared" si="21"/>
        <v>7.9207920792079207</v>
      </c>
      <c r="Z92" s="59"/>
      <c r="AA92" s="59">
        <f>2022!CM86</f>
        <v>0</v>
      </c>
      <c r="AB92" s="59">
        <f>2022!CJ86</f>
        <v>0</v>
      </c>
      <c r="AC92" s="59"/>
      <c r="AD92" s="59"/>
      <c r="AE92" s="128">
        <f>2022!CO86</f>
        <v>0</v>
      </c>
      <c r="AF92" s="115" t="str">
        <f t="shared" si="22"/>
        <v/>
      </c>
      <c r="AG92" s="124"/>
      <c r="AH92" s="125">
        <f t="shared" si="23"/>
        <v>4.2284688995215314</v>
      </c>
      <c r="AI92" s="125" t="e">
        <f t="shared" si="24"/>
        <v>#NAME?</v>
      </c>
      <c r="AJ92" s="87">
        <f t="shared" si="25"/>
        <v>8</v>
      </c>
      <c r="AK92" s="87" t="str">
        <f t="shared" si="26"/>
        <v/>
      </c>
      <c r="AL92" s="87" t="e">
        <f t="shared" si="27"/>
        <v>#NAME?</v>
      </c>
      <c r="AM92" s="87">
        <f t="shared" si="28"/>
        <v>56</v>
      </c>
      <c r="AN92" s="46" t="e">
        <f t="shared" si="29"/>
        <v>#NAME?</v>
      </c>
      <c r="AO92" s="46" t="str">
        <f t="shared" si="30"/>
        <v xml:space="preserve">Сумма не совпадает или не ОДОУ</v>
      </c>
      <c r="AP92" s="46" t="str">
        <f t="shared" si="31"/>
        <v/>
      </c>
    </row>
    <row r="93" ht="126">
      <c r="A93" s="46">
        <v>68</v>
      </c>
      <c r="B93" s="145" t="s">
        <v>115</v>
      </c>
      <c r="C93" s="125">
        <f>2022!B87</f>
        <v>40.045999999999999</v>
      </c>
      <c r="D93" s="126">
        <f>2022!BV87</f>
        <v>116</v>
      </c>
      <c r="E93" s="126">
        <f>2022!BW87</f>
        <v>124</v>
      </c>
      <c r="F93" s="125">
        <f>2022!BZ87</f>
        <v>3.096439095040703</v>
      </c>
      <c r="G93" s="59">
        <f>2021!CG67</f>
        <v>8</v>
      </c>
      <c r="H93" s="127">
        <f t="shared" si="18"/>
        <v>6.8965517241379306</v>
      </c>
      <c r="I93" s="59"/>
      <c r="J93" s="59">
        <f>2021!CM67</f>
        <v>0</v>
      </c>
      <c r="K93" s="59">
        <f>2021!CJ67</f>
        <v>0</v>
      </c>
      <c r="L93" s="59"/>
      <c r="M93" s="59">
        <f t="shared" si="19"/>
        <v>8</v>
      </c>
      <c r="N93" s="59">
        <f>2021!CO67</f>
        <v>0</v>
      </c>
      <c r="O93" s="59">
        <f>'Добыча 2021'!I77</f>
        <v>4</v>
      </c>
      <c r="P93" s="59"/>
      <c r="Q93" s="59"/>
      <c r="R93" s="59"/>
      <c r="S93" s="59">
        <f>'Добыча 2021'!K77</f>
        <v>3</v>
      </c>
      <c r="T93" s="59">
        <f>'Добыча 2021'!J77</f>
        <v>1</v>
      </c>
      <c r="U93" s="59">
        <f t="shared" si="32"/>
        <v>50</v>
      </c>
      <c r="V93" s="127">
        <f>2022!CE87</f>
        <v>8.6800000000000015</v>
      </c>
      <c r="W93" s="59">
        <f t="shared" si="20"/>
        <v>7.0000000000000009</v>
      </c>
      <c r="X93" s="59">
        <f>2022!CG87</f>
        <v>8</v>
      </c>
      <c r="Y93" s="127">
        <f t="shared" si="21"/>
        <v>6.4516129032258061</v>
      </c>
      <c r="Z93" s="59"/>
      <c r="AA93" s="59">
        <f>2022!CM87</f>
        <v>0</v>
      </c>
      <c r="AB93" s="59">
        <f>2022!CJ87</f>
        <v>0</v>
      </c>
      <c r="AC93" s="59"/>
      <c r="AD93" s="59"/>
      <c r="AE93" s="128">
        <f>2022!CO87</f>
        <v>0</v>
      </c>
      <c r="AF93" s="115" t="str">
        <f t="shared" si="22"/>
        <v/>
      </c>
      <c r="AG93" s="124"/>
      <c r="AH93" s="125">
        <f t="shared" si="23"/>
        <v>3.096439095040703</v>
      </c>
      <c r="AI93" s="125" t="e">
        <f t="shared" si="24"/>
        <v>#NAME?</v>
      </c>
      <c r="AJ93" s="87">
        <f t="shared" si="25"/>
        <v>7</v>
      </c>
      <c r="AK93" s="87" t="str">
        <f t="shared" si="26"/>
        <v/>
      </c>
      <c r="AL93" s="87" t="e">
        <f t="shared" si="27"/>
        <v>#NAME?</v>
      </c>
      <c r="AM93" s="87">
        <f t="shared" si="28"/>
        <v>8</v>
      </c>
      <c r="AN93" s="46" t="e">
        <f t="shared" si="29"/>
        <v>#NAME?</v>
      </c>
      <c r="AO93" s="46" t="str">
        <f t="shared" si="30"/>
        <v xml:space="preserve">Сумма не совпадает или не ОДОУ</v>
      </c>
      <c r="AP93" s="46" t="str">
        <f t="shared" si="31"/>
        <v/>
      </c>
    </row>
    <row r="94" ht="30" customHeight="1">
      <c r="A94" s="87">
        <v>69</v>
      </c>
      <c r="B94" s="145" t="s">
        <v>110</v>
      </c>
      <c r="C94" s="125">
        <f>2022!B88</f>
        <v>83.5</v>
      </c>
      <c r="D94" s="126">
        <f>2022!BV88</f>
        <v>228</v>
      </c>
      <c r="E94" s="126">
        <f>2022!BW88</f>
        <v>240</v>
      </c>
      <c r="F94" s="125">
        <f>2022!BZ88</f>
        <v>2.874251497005988</v>
      </c>
      <c r="G94" s="59">
        <f>2021!CG68</f>
        <v>15</v>
      </c>
      <c r="H94" s="127">
        <f t="shared" si="18"/>
        <v>6.5789473684210522</v>
      </c>
      <c r="I94" s="59"/>
      <c r="J94" s="59">
        <f>2021!CM68</f>
        <v>0</v>
      </c>
      <c r="K94" s="59">
        <f>2021!CJ68</f>
        <v>0</v>
      </c>
      <c r="L94" s="59"/>
      <c r="M94" s="59">
        <f t="shared" si="19"/>
        <v>15</v>
      </c>
      <c r="N94" s="59">
        <f>2021!CO68</f>
        <v>0</v>
      </c>
      <c r="O94" s="59">
        <f>'Добыча 2021'!I78</f>
        <v>0</v>
      </c>
      <c r="P94" s="59"/>
      <c r="Q94" s="59"/>
      <c r="R94" s="59"/>
      <c r="S94" s="59">
        <f>'Добыча 2021'!K78</f>
        <v>0</v>
      </c>
      <c r="T94" s="59">
        <f>'Добыча 2021'!J78</f>
        <v>0</v>
      </c>
      <c r="U94" s="59">
        <f t="shared" si="32"/>
        <v>0</v>
      </c>
      <c r="V94" s="127">
        <f>2022!CE88</f>
        <v>16.800000000000001</v>
      </c>
      <c r="W94" s="59">
        <f t="shared" si="20"/>
        <v>7.0000000000000009</v>
      </c>
      <c r="X94" s="59">
        <f>2022!CG88</f>
        <v>16</v>
      </c>
      <c r="Y94" s="127">
        <f t="shared" si="21"/>
        <v>6.666666666666667</v>
      </c>
      <c r="Z94" s="59"/>
      <c r="AA94" s="59">
        <f>2022!CM88</f>
        <v>0</v>
      </c>
      <c r="AB94" s="59">
        <f>2022!CJ88</f>
        <v>0</v>
      </c>
      <c r="AC94" s="59"/>
      <c r="AD94" s="59"/>
      <c r="AE94" s="128">
        <f>2022!CO88</f>
        <v>0</v>
      </c>
      <c r="AF94" s="115" t="str">
        <f t="shared" si="22"/>
        <v/>
      </c>
      <c r="AG94" s="124"/>
      <c r="AH94" s="125">
        <f t="shared" si="23"/>
        <v>2.874251497005988</v>
      </c>
      <c r="AI94" s="125" t="e">
        <f t="shared" si="24"/>
        <v>#NAME?</v>
      </c>
      <c r="AJ94" s="87">
        <f t="shared" si="25"/>
        <v>7</v>
      </c>
      <c r="AK94" s="87" t="str">
        <f t="shared" si="26"/>
        <v/>
      </c>
      <c r="AL94" s="87" t="e">
        <f t="shared" si="27"/>
        <v>#NAME?</v>
      </c>
      <c r="AM94" s="87">
        <f t="shared" si="28"/>
        <v>16</v>
      </c>
      <c r="AN94" s="46" t="e">
        <f t="shared" si="29"/>
        <v>#NAME?</v>
      </c>
      <c r="AO94" s="46" t="str">
        <f t="shared" si="30"/>
        <v xml:space="preserve">Сумма не совпадает или не ОДОУ</v>
      </c>
      <c r="AP94" s="46" t="str">
        <f t="shared" si="31"/>
        <v/>
      </c>
    </row>
    <row r="95" ht="33" customHeight="1">
      <c r="A95" s="46">
        <v>70</v>
      </c>
      <c r="B95" s="145" t="s">
        <v>114</v>
      </c>
      <c r="C95" s="125">
        <f>2022!B89</f>
        <v>37.700000000000003</v>
      </c>
      <c r="D95" s="126">
        <f>2022!BV89</f>
        <v>67</v>
      </c>
      <c r="E95" s="126">
        <f>2022!BW89</f>
        <v>74</v>
      </c>
      <c r="F95" s="125">
        <f>2022!BZ89</f>
        <v>1.9628647214854109</v>
      </c>
      <c r="G95" s="59">
        <f>2021!CG69</f>
        <v>3</v>
      </c>
      <c r="H95" s="127">
        <f t="shared" si="18"/>
        <v>4.4776119402985071</v>
      </c>
      <c r="I95" s="59"/>
      <c r="J95" s="59">
        <f>2021!CM69</f>
        <v>0</v>
      </c>
      <c r="K95" s="59">
        <f>2021!CJ69</f>
        <v>0</v>
      </c>
      <c r="L95" s="59"/>
      <c r="M95" s="59">
        <f t="shared" si="19"/>
        <v>3</v>
      </c>
      <c r="N95" s="59">
        <f>2021!CO69</f>
        <v>0</v>
      </c>
      <c r="O95" s="59">
        <f>'Добыча 2021'!I79</f>
        <v>3</v>
      </c>
      <c r="P95" s="59"/>
      <c r="Q95" s="59"/>
      <c r="R95" s="59"/>
      <c r="S95" s="59">
        <f>'Добыча 2021'!K79</f>
        <v>1</v>
      </c>
      <c r="T95" s="59">
        <f>'Добыча 2021'!J79</f>
        <v>1</v>
      </c>
      <c r="U95" s="59">
        <f t="shared" si="32"/>
        <v>100</v>
      </c>
      <c r="V95" s="127">
        <f>2022!CE89</f>
        <v>3.7000000000000002</v>
      </c>
      <c r="W95" s="59">
        <f t="shared" si="20"/>
        <v>5</v>
      </c>
      <c r="X95" s="59">
        <f>2022!CG89</f>
        <v>3</v>
      </c>
      <c r="Y95" s="127">
        <f t="shared" si="21"/>
        <v>4.0540540540540544</v>
      </c>
      <c r="Z95" s="59"/>
      <c r="AA95" s="59">
        <f>2022!CM89</f>
        <v>0</v>
      </c>
      <c r="AB95" s="59">
        <f>2022!CJ89</f>
        <v>0</v>
      </c>
      <c r="AC95" s="59"/>
      <c r="AD95" s="59"/>
      <c r="AE95" s="128">
        <f>2022!CO89</f>
        <v>0</v>
      </c>
      <c r="AF95" s="115" t="str">
        <f t="shared" si="22"/>
        <v/>
      </c>
      <c r="AG95" s="124"/>
      <c r="AH95" s="125">
        <f t="shared" si="23"/>
        <v>1.9628647214854109</v>
      </c>
      <c r="AI95" s="125" t="e">
        <f t="shared" si="24"/>
        <v>#NAME?</v>
      </c>
      <c r="AJ95" s="87">
        <f t="shared" si="25"/>
        <v>5</v>
      </c>
      <c r="AK95" s="87" t="str">
        <f t="shared" si="26"/>
        <v/>
      </c>
      <c r="AL95" s="87" t="e">
        <f t="shared" si="27"/>
        <v>#NAME?</v>
      </c>
      <c r="AM95" s="87">
        <f t="shared" si="28"/>
        <v>3</v>
      </c>
      <c r="AN95" s="46" t="e">
        <f t="shared" si="29"/>
        <v>#NAME?</v>
      </c>
      <c r="AO95" s="46" t="str">
        <f t="shared" si="30"/>
        <v xml:space="preserve">Сумма не совпадает или не ОДОУ</v>
      </c>
      <c r="AP95" s="46" t="str">
        <f t="shared" si="31"/>
        <v/>
      </c>
    </row>
    <row r="96" ht="17.25" customHeight="1">
      <c r="A96" s="87"/>
      <c r="B96" s="61" t="s">
        <v>119</v>
      </c>
      <c r="C96" s="131"/>
      <c r="D96" s="130"/>
      <c r="E96" s="130"/>
      <c r="F96" s="131"/>
      <c r="G96" s="71"/>
      <c r="H96" s="127"/>
      <c r="I96" s="62"/>
      <c r="J96" s="71"/>
      <c r="K96" s="71"/>
      <c r="L96" s="132"/>
      <c r="M96" s="59"/>
      <c r="N96" s="71"/>
      <c r="O96" s="71"/>
      <c r="P96" s="71"/>
      <c r="Q96" s="71"/>
      <c r="R96" s="71"/>
      <c r="S96" s="71"/>
      <c r="T96" s="71"/>
      <c r="U96" s="59"/>
      <c r="V96" s="144"/>
      <c r="W96" s="59"/>
      <c r="X96" s="71"/>
      <c r="Y96" s="127"/>
      <c r="Z96" s="71"/>
      <c r="AA96" s="71"/>
      <c r="AB96" s="71"/>
      <c r="AC96" s="71"/>
      <c r="AD96" s="59"/>
      <c r="AE96" s="71"/>
      <c r="AF96" s="115" t="str">
        <f t="shared" si="22"/>
        <v/>
      </c>
      <c r="AG96" s="124"/>
      <c r="AH96" s="125" t="str">
        <f t="shared" si="23"/>
        <v/>
      </c>
      <c r="AI96" s="125" t="str">
        <f t="shared" si="24"/>
        <v/>
      </c>
      <c r="AJ96" s="87" t="str">
        <f t="shared" si="25"/>
        <v/>
      </c>
      <c r="AK96" s="87" t="str">
        <f t="shared" si="26"/>
        <v/>
      </c>
      <c r="AL96" s="87" t="str">
        <f t="shared" si="27"/>
        <v/>
      </c>
      <c r="AM96" s="87" t="str">
        <f t="shared" si="28"/>
        <v/>
      </c>
      <c r="AN96" s="46" t="str">
        <f t="shared" si="29"/>
        <v/>
      </c>
      <c r="AO96" s="46" t="str">
        <f t="shared" si="30"/>
        <v/>
      </c>
      <c r="AP96" s="46" t="str">
        <f t="shared" si="31"/>
        <v/>
      </c>
    </row>
    <row r="97" ht="33" customHeight="1">
      <c r="A97" s="46">
        <v>71</v>
      </c>
      <c r="B97" s="145" t="s">
        <v>126</v>
      </c>
      <c r="C97" s="125">
        <f>2022!B92</f>
        <v>1493.5999999999999</v>
      </c>
      <c r="D97" s="126">
        <f>2022!BV92</f>
        <v>567</v>
      </c>
      <c r="E97" s="126">
        <f>2022!BW92</f>
        <v>707</v>
      </c>
      <c r="F97" s="125">
        <f>2022!BZ92</f>
        <v>0.47335297268344939</v>
      </c>
      <c r="G97" s="59">
        <f>2021!CG72</f>
        <v>10</v>
      </c>
      <c r="H97" s="127">
        <f t="shared" si="18"/>
        <v>1.7636684303350969</v>
      </c>
      <c r="I97" s="59"/>
      <c r="J97" s="59">
        <f>2021!CM72</f>
        <v>0</v>
      </c>
      <c r="K97" s="59">
        <f>2021!CJ72</f>
        <v>0</v>
      </c>
      <c r="L97" s="59"/>
      <c r="M97" s="59">
        <f t="shared" si="19"/>
        <v>10</v>
      </c>
      <c r="N97" s="59">
        <f>2021!CO72</f>
        <v>0</v>
      </c>
      <c r="O97" s="59">
        <f>'Добыча 2021'!I82</f>
        <v>4</v>
      </c>
      <c r="P97" s="59"/>
      <c r="Q97" s="59"/>
      <c r="R97" s="59"/>
      <c r="S97" s="59">
        <f>'Добыча 2021'!K82</f>
        <v>3</v>
      </c>
      <c r="T97" s="59">
        <f>'Добыча 2021'!J82</f>
        <v>1</v>
      </c>
      <c r="U97" s="59">
        <f t="shared" si="32"/>
        <v>40</v>
      </c>
      <c r="V97" s="127">
        <f>2022!CE92</f>
        <v>21.210000000000001</v>
      </c>
      <c r="W97" s="59">
        <f t="shared" si="20"/>
        <v>3.0000000000000004</v>
      </c>
      <c r="X97" s="59">
        <v>21</v>
      </c>
      <c r="Y97" s="127">
        <f t="shared" si="21"/>
        <v>2.9702970297029703</v>
      </c>
      <c r="Z97" s="59">
        <f>2022!CG99</f>
        <v>1</v>
      </c>
      <c r="AA97" s="59">
        <f>2022!CM92</f>
        <v>0</v>
      </c>
      <c r="AB97" s="59">
        <f>2022!CJ92</f>
        <v>0</v>
      </c>
      <c r="AC97" s="59"/>
      <c r="AD97" s="59"/>
      <c r="AE97" s="128">
        <f>2022!CO92</f>
        <v>0</v>
      </c>
      <c r="AF97" s="115" t="str">
        <f t="shared" si="22"/>
        <v/>
      </c>
      <c r="AG97" s="124"/>
      <c r="AH97" s="125">
        <f t="shared" si="23"/>
        <v>0.47335297268344939</v>
      </c>
      <c r="AI97" s="125" t="e">
        <f t="shared" si="24"/>
        <v>#NAME?</v>
      </c>
      <c r="AJ97" s="87">
        <f t="shared" si="25"/>
        <v>3</v>
      </c>
      <c r="AK97" s="87" t="str">
        <f t="shared" si="26"/>
        <v/>
      </c>
      <c r="AL97" s="87" t="e">
        <f t="shared" si="27"/>
        <v>#NAME?</v>
      </c>
      <c r="AM97" s="87">
        <f t="shared" si="28"/>
        <v>21</v>
      </c>
      <c r="AN97" s="46" t="e">
        <f t="shared" si="29"/>
        <v>#NAME?</v>
      </c>
      <c r="AO97" s="46" t="str">
        <f t="shared" si="30"/>
        <v xml:space="preserve">Сумма не совпадает или не ОДОУ</v>
      </c>
      <c r="AP97" s="46" t="str">
        <f t="shared" si="31"/>
        <v/>
      </c>
    </row>
    <row r="98" ht="33" customHeight="1">
      <c r="A98" s="46">
        <v>72</v>
      </c>
      <c r="B98" s="155" t="s">
        <v>430</v>
      </c>
      <c r="C98" s="125">
        <f>2022!B93</f>
        <v>438.69999999999999</v>
      </c>
      <c r="D98" s="138">
        <f>2022!BV93</f>
        <v>1770</v>
      </c>
      <c r="E98" s="126">
        <f>2022!BW93</f>
        <v>193</v>
      </c>
      <c r="F98" s="125">
        <f>2022!BZ93</f>
        <v>0.43993617506268523</v>
      </c>
      <c r="G98" s="80">
        <f>2021!CG73</f>
        <v>53</v>
      </c>
      <c r="H98" s="139">
        <f t="shared" si="18"/>
        <v>2.9943502824858759</v>
      </c>
      <c r="I98" s="59"/>
      <c r="J98" s="80">
        <f>2021!CM73</f>
        <v>4</v>
      </c>
      <c r="K98" s="80">
        <f>2021!CJ73</f>
        <v>3</v>
      </c>
      <c r="L98" s="59"/>
      <c r="M98" s="80">
        <f t="shared" si="19"/>
        <v>35</v>
      </c>
      <c r="N98" s="80">
        <f>2021!CO73</f>
        <v>11</v>
      </c>
      <c r="O98" s="80">
        <f>'Добыча 2021'!I83</f>
        <v>5</v>
      </c>
      <c r="P98" s="59"/>
      <c r="Q98" s="59"/>
      <c r="R98" s="59"/>
      <c r="S98" s="80">
        <f>'Добыча 2021'!K83</f>
        <v>4</v>
      </c>
      <c r="T98" s="80">
        <f>'Добыча 2021'!J83</f>
        <v>1</v>
      </c>
      <c r="U98" s="80">
        <f t="shared" si="32"/>
        <v>9.433962264150944</v>
      </c>
      <c r="V98" s="127">
        <f>2022!CE93</f>
        <v>5.79</v>
      </c>
      <c r="W98" s="59">
        <f t="shared" si="20"/>
        <v>3</v>
      </c>
      <c r="X98" s="59">
        <f>2022!CG93</f>
        <v>5</v>
      </c>
      <c r="Y98" s="127">
        <f t="shared" si="21"/>
        <v>2.5906735751295336</v>
      </c>
      <c r="Z98" s="59"/>
      <c r="AA98" s="59">
        <f>2022!CM93</f>
        <v>0</v>
      </c>
      <c r="AB98" s="59">
        <f>2022!CJ93</f>
        <v>0</v>
      </c>
      <c r="AC98" s="59"/>
      <c r="AD98" s="59">
        <f t="shared" ref="AD98:AD103" si="33">X98-AA98-AB98-AE98</f>
        <v>4</v>
      </c>
      <c r="AE98" s="128">
        <f>2022!CO93</f>
        <v>1</v>
      </c>
      <c r="AF98" s="115" t="str">
        <f t="shared" si="22"/>
        <v/>
      </c>
      <c r="AG98" s="124"/>
      <c r="AH98" s="125">
        <f t="shared" si="23"/>
        <v>0.43993617506268523</v>
      </c>
      <c r="AI98" s="125" t="e">
        <f t="shared" si="24"/>
        <v>#NAME?</v>
      </c>
      <c r="AJ98" s="87">
        <f t="shared" si="25"/>
        <v>3</v>
      </c>
      <c r="AK98" s="87" t="str">
        <f t="shared" si="26"/>
        <v/>
      </c>
      <c r="AL98" s="87" t="e">
        <f t="shared" si="27"/>
        <v>#NAME?</v>
      </c>
      <c r="AM98" s="87">
        <f t="shared" si="28"/>
        <v>5</v>
      </c>
      <c r="AN98" s="46" t="e">
        <f t="shared" si="29"/>
        <v>#NAME?</v>
      </c>
      <c r="AO98" s="46" t="str">
        <f t="shared" si="30"/>
        <v/>
      </c>
      <c r="AP98" s="46" t="str">
        <f t="shared" si="31"/>
        <v/>
      </c>
    </row>
    <row r="99" ht="33" customHeight="1">
      <c r="A99" s="46">
        <v>73</v>
      </c>
      <c r="B99" s="155" t="s">
        <v>431</v>
      </c>
      <c r="C99" s="125">
        <f>2022!B94</f>
        <v>537.20000000000005</v>
      </c>
      <c r="D99" s="149"/>
      <c r="E99" s="126">
        <f>2022!BW94</f>
        <v>211</v>
      </c>
      <c r="F99" s="125">
        <f>2022!BZ94</f>
        <v>0.39277736411020103</v>
      </c>
      <c r="G99" s="150"/>
      <c r="H99" s="151"/>
      <c r="I99" s="59"/>
      <c r="J99" s="150"/>
      <c r="K99" s="150"/>
      <c r="L99" s="59"/>
      <c r="M99" s="150"/>
      <c r="N99" s="150"/>
      <c r="O99" s="150"/>
      <c r="P99" s="59"/>
      <c r="Q99" s="59"/>
      <c r="R99" s="59"/>
      <c r="S99" s="150"/>
      <c r="T99" s="150"/>
      <c r="U99" s="150"/>
      <c r="V99" s="127">
        <f>2022!CE94</f>
        <v>6.3300000000000001</v>
      </c>
      <c r="W99" s="59">
        <f t="shared" si="20"/>
        <v>3</v>
      </c>
      <c r="X99" s="59">
        <f>2022!CG94</f>
        <v>6</v>
      </c>
      <c r="Y99" s="127">
        <f t="shared" si="21"/>
        <v>2.8436018957345972</v>
      </c>
      <c r="Z99" s="59"/>
      <c r="AA99" s="59">
        <f>2022!CM94</f>
        <v>0</v>
      </c>
      <c r="AB99" s="59">
        <f>2022!CJ94</f>
        <v>0</v>
      </c>
      <c r="AC99" s="59"/>
      <c r="AD99" s="59">
        <f t="shared" si="33"/>
        <v>4</v>
      </c>
      <c r="AE99" s="128">
        <f>2022!CO94</f>
        <v>2</v>
      </c>
      <c r="AF99" s="115" t="str">
        <f t="shared" si="22"/>
        <v/>
      </c>
      <c r="AG99" s="124"/>
      <c r="AH99" s="125">
        <f t="shared" si="23"/>
        <v>0.39277736411020103</v>
      </c>
      <c r="AI99" s="125" t="e">
        <f t="shared" si="24"/>
        <v>#NAME?</v>
      </c>
      <c r="AJ99" s="87">
        <f t="shared" si="25"/>
        <v>3</v>
      </c>
      <c r="AK99" s="87" t="str">
        <f t="shared" si="26"/>
        <v/>
      </c>
      <c r="AL99" s="87" t="e">
        <f t="shared" si="27"/>
        <v>#NAME?</v>
      </c>
      <c r="AM99" s="87">
        <f t="shared" si="28"/>
        <v>6</v>
      </c>
      <c r="AN99" s="46" t="e">
        <f t="shared" si="29"/>
        <v>#NAME?</v>
      </c>
      <c r="AO99" s="46" t="str">
        <f t="shared" si="30"/>
        <v/>
      </c>
      <c r="AP99" s="46" t="str">
        <f t="shared" si="31"/>
        <v/>
      </c>
    </row>
    <row r="100" ht="33" customHeight="1">
      <c r="A100" s="46">
        <v>74</v>
      </c>
      <c r="B100" s="155" t="s">
        <v>432</v>
      </c>
      <c r="C100" s="125">
        <f>2022!B95</f>
        <v>140</v>
      </c>
      <c r="D100" s="149"/>
      <c r="E100" s="126">
        <f>2022!BW95</f>
        <v>74</v>
      </c>
      <c r="F100" s="125">
        <f>2022!BZ95</f>
        <v>0.52857142857142858</v>
      </c>
      <c r="G100" s="150"/>
      <c r="H100" s="151"/>
      <c r="I100" s="59"/>
      <c r="J100" s="150"/>
      <c r="K100" s="150"/>
      <c r="L100" s="59"/>
      <c r="M100" s="150"/>
      <c r="N100" s="150"/>
      <c r="O100" s="150"/>
      <c r="P100" s="59"/>
      <c r="Q100" s="59"/>
      <c r="R100" s="59"/>
      <c r="S100" s="150"/>
      <c r="T100" s="150"/>
      <c r="U100" s="150"/>
      <c r="V100" s="127">
        <f>2022!CE95</f>
        <v>2.2199999999999998</v>
      </c>
      <c r="W100" s="59">
        <f t="shared" ref="W100:W102" si="34">IF(V100&gt;1,V100/E100*100,0)</f>
        <v>2.9999999999999996</v>
      </c>
      <c r="X100" s="59">
        <f>2022!CG95</f>
        <v>2</v>
      </c>
      <c r="Y100" s="127">
        <f t="shared" ref="Y100:Y102" si="35">IF(X100&gt;0,X100/E100*100,0)</f>
        <v>2.7027027027027026</v>
      </c>
      <c r="Z100" s="59"/>
      <c r="AA100" s="59">
        <f>2022!CM95</f>
        <v>0</v>
      </c>
      <c r="AB100" s="59">
        <f>2022!CJ95</f>
        <v>0</v>
      </c>
      <c r="AC100" s="59"/>
      <c r="AD100" s="59">
        <f t="shared" si="33"/>
        <v>1</v>
      </c>
      <c r="AE100" s="128">
        <f>2022!CO95</f>
        <v>1</v>
      </c>
      <c r="AF100" s="115" t="str">
        <f t="shared" si="22"/>
        <v/>
      </c>
      <c r="AG100" s="124"/>
      <c r="AH100" s="125">
        <f t="shared" si="23"/>
        <v>0.52857142857142858</v>
      </c>
      <c r="AI100" s="125" t="e">
        <f t="shared" si="24"/>
        <v>#NAME?</v>
      </c>
      <c r="AJ100" s="87">
        <f t="shared" si="25"/>
        <v>3</v>
      </c>
      <c r="AK100" s="87" t="str">
        <f t="shared" si="26"/>
        <v/>
      </c>
      <c r="AL100" s="87" t="e">
        <f t="shared" si="27"/>
        <v>#NAME?</v>
      </c>
      <c r="AM100" s="87">
        <f t="shared" si="28"/>
        <v>2</v>
      </c>
      <c r="AN100" s="46" t="e">
        <f t="shared" si="29"/>
        <v>#NAME?</v>
      </c>
      <c r="AO100" s="46" t="str">
        <f t="shared" si="30"/>
        <v/>
      </c>
      <c r="AP100" s="46" t="str">
        <f t="shared" si="31"/>
        <v/>
      </c>
    </row>
    <row r="101" ht="33" customHeight="1">
      <c r="A101" s="46">
        <v>75</v>
      </c>
      <c r="B101" s="155" t="s">
        <v>433</v>
      </c>
      <c r="C101" s="125">
        <f>2022!B96</f>
        <v>1100</v>
      </c>
      <c r="D101" s="149"/>
      <c r="E101" s="126">
        <f>2022!BW96</f>
        <v>413</v>
      </c>
      <c r="F101" s="125">
        <f>2022!BZ96</f>
        <v>0.37545454545454543</v>
      </c>
      <c r="G101" s="150"/>
      <c r="H101" s="151"/>
      <c r="I101" s="59"/>
      <c r="J101" s="150"/>
      <c r="K101" s="150"/>
      <c r="L101" s="59"/>
      <c r="M101" s="150"/>
      <c r="N101" s="150"/>
      <c r="O101" s="150"/>
      <c r="P101" s="59"/>
      <c r="Q101" s="59"/>
      <c r="R101" s="59"/>
      <c r="S101" s="150"/>
      <c r="T101" s="150"/>
      <c r="U101" s="150"/>
      <c r="V101" s="127">
        <f>2022!CE96</f>
        <v>12.389999999999999</v>
      </c>
      <c r="W101" s="59">
        <f t="shared" si="34"/>
        <v>2.9999999999999996</v>
      </c>
      <c r="X101" s="59">
        <f>2022!CG96</f>
        <v>12</v>
      </c>
      <c r="Y101" s="127">
        <f t="shared" si="35"/>
        <v>2.9055690072639226</v>
      </c>
      <c r="Z101" s="59"/>
      <c r="AA101" s="59">
        <f>2022!CM96</f>
        <v>1</v>
      </c>
      <c r="AB101" s="59">
        <f>2022!CJ96</f>
        <v>0</v>
      </c>
      <c r="AC101" s="59"/>
      <c r="AD101" s="59">
        <f t="shared" si="33"/>
        <v>8</v>
      </c>
      <c r="AE101" s="128">
        <f>2022!CO96</f>
        <v>3</v>
      </c>
      <c r="AF101" s="115" t="str">
        <f t="shared" si="22"/>
        <v/>
      </c>
      <c r="AG101" s="124"/>
      <c r="AH101" s="125">
        <f t="shared" si="23"/>
        <v>0.37545454545454543</v>
      </c>
      <c r="AI101" s="125" t="e">
        <f t="shared" si="24"/>
        <v>#NAME?</v>
      </c>
      <c r="AJ101" s="87">
        <f t="shared" si="25"/>
        <v>3</v>
      </c>
      <c r="AK101" s="87" t="str">
        <f t="shared" si="26"/>
        <v/>
      </c>
      <c r="AL101" s="87" t="e">
        <f t="shared" si="27"/>
        <v>#NAME?</v>
      </c>
      <c r="AM101" s="87">
        <f t="shared" si="28"/>
        <v>12</v>
      </c>
      <c r="AN101" s="46" t="e">
        <f t="shared" si="29"/>
        <v>#NAME?</v>
      </c>
      <c r="AO101" s="46" t="str">
        <f t="shared" si="30"/>
        <v/>
      </c>
      <c r="AP101" s="46" t="str">
        <f t="shared" si="31"/>
        <v/>
      </c>
    </row>
    <row r="102" ht="33" customHeight="1">
      <c r="A102" s="46">
        <v>76</v>
      </c>
      <c r="B102" s="155" t="s">
        <v>434</v>
      </c>
      <c r="C102" s="125">
        <f>2022!B97</f>
        <v>310.89999999999998</v>
      </c>
      <c r="D102" s="149"/>
      <c r="E102" s="126">
        <f>2022!BW97</f>
        <v>200</v>
      </c>
      <c r="F102" s="125">
        <f>2022!BZ97</f>
        <v>0.64329366355741402</v>
      </c>
      <c r="G102" s="150"/>
      <c r="H102" s="151"/>
      <c r="I102" s="59"/>
      <c r="J102" s="150"/>
      <c r="K102" s="150"/>
      <c r="L102" s="59"/>
      <c r="M102" s="150"/>
      <c r="N102" s="150"/>
      <c r="O102" s="150"/>
      <c r="P102" s="59"/>
      <c r="Q102" s="59"/>
      <c r="R102" s="59"/>
      <c r="S102" s="150"/>
      <c r="T102" s="150"/>
      <c r="U102" s="150"/>
      <c r="V102" s="127">
        <f>2022!CE97</f>
        <v>6</v>
      </c>
      <c r="W102" s="59">
        <f t="shared" si="34"/>
        <v>3</v>
      </c>
      <c r="X102" s="59">
        <f>2022!CG97</f>
        <v>6</v>
      </c>
      <c r="Y102" s="127">
        <f t="shared" si="35"/>
        <v>3</v>
      </c>
      <c r="Z102" s="59"/>
      <c r="AA102" s="59">
        <f>2022!CM97</f>
        <v>0</v>
      </c>
      <c r="AB102" s="59">
        <f>2022!CJ97</f>
        <v>0</v>
      </c>
      <c r="AC102" s="59"/>
      <c r="AD102" s="59">
        <f t="shared" si="33"/>
        <v>4</v>
      </c>
      <c r="AE102" s="128">
        <f>2022!CO97</f>
        <v>2</v>
      </c>
      <c r="AF102" s="115" t="str">
        <f t="shared" si="22"/>
        <v/>
      </c>
      <c r="AG102" s="124"/>
      <c r="AH102" s="125">
        <f t="shared" si="23"/>
        <v>0.64329366355741402</v>
      </c>
      <c r="AI102" s="125" t="e">
        <f t="shared" si="24"/>
        <v>#NAME?</v>
      </c>
      <c r="AJ102" s="87">
        <f t="shared" si="25"/>
        <v>3</v>
      </c>
      <c r="AK102" s="87" t="str">
        <f t="shared" si="26"/>
        <v/>
      </c>
      <c r="AL102" s="87" t="e">
        <f t="shared" si="27"/>
        <v>#NAME?</v>
      </c>
      <c r="AM102" s="87">
        <f t="shared" si="28"/>
        <v>6</v>
      </c>
      <c r="AN102" s="46" t="e">
        <f t="shared" si="29"/>
        <v>#NAME?</v>
      </c>
      <c r="AO102" s="46" t="str">
        <f t="shared" si="30"/>
        <v/>
      </c>
      <c r="AP102" s="46" t="str">
        <f t="shared" si="31"/>
        <v/>
      </c>
    </row>
    <row r="103" ht="33" customHeight="1">
      <c r="A103" s="46">
        <v>77</v>
      </c>
      <c r="B103" s="155" t="s">
        <v>435</v>
      </c>
      <c r="C103" s="125">
        <f>2022!B98</f>
        <v>75.200000000000003</v>
      </c>
      <c r="D103" s="142"/>
      <c r="E103" s="126">
        <f>2022!BW98</f>
        <v>61</v>
      </c>
      <c r="F103" s="125">
        <f>2022!BZ98</f>
        <v>0.81117021276595747</v>
      </c>
      <c r="G103" s="82"/>
      <c r="H103" s="143"/>
      <c r="I103" s="59"/>
      <c r="J103" s="82"/>
      <c r="K103" s="82"/>
      <c r="L103" s="59"/>
      <c r="M103" s="82"/>
      <c r="N103" s="82"/>
      <c r="O103" s="82"/>
      <c r="P103" s="59"/>
      <c r="Q103" s="59"/>
      <c r="R103" s="59"/>
      <c r="S103" s="82"/>
      <c r="T103" s="82"/>
      <c r="U103" s="82"/>
      <c r="V103" s="127">
        <f>2022!CE98</f>
        <v>1.8299999999999998</v>
      </c>
      <c r="W103" s="59">
        <f t="shared" si="20"/>
        <v>3</v>
      </c>
      <c r="X103" s="59">
        <f>2022!CG98</f>
        <v>1</v>
      </c>
      <c r="Y103" s="127">
        <f t="shared" si="21"/>
        <v>1.639344262295082</v>
      </c>
      <c r="Z103" s="59"/>
      <c r="AA103" s="59">
        <f>2022!CM98</f>
        <v>0</v>
      </c>
      <c r="AB103" s="59">
        <f>2022!CJ98</f>
        <v>0</v>
      </c>
      <c r="AC103" s="59"/>
      <c r="AD103" s="59">
        <f t="shared" si="33"/>
        <v>0</v>
      </c>
      <c r="AE103" s="128">
        <f>2022!CO98</f>
        <v>1</v>
      </c>
      <c r="AF103" s="115" t="str">
        <f t="shared" si="22"/>
        <v/>
      </c>
      <c r="AG103" s="124"/>
      <c r="AH103" s="125">
        <f t="shared" si="23"/>
        <v>0.81117021276595747</v>
      </c>
      <c r="AI103" s="125" t="e">
        <f t="shared" si="24"/>
        <v>#NAME?</v>
      </c>
      <c r="AJ103" s="87">
        <f t="shared" si="25"/>
        <v>3</v>
      </c>
      <c r="AK103" s="87" t="str">
        <f t="shared" si="26"/>
        <v/>
      </c>
      <c r="AL103" s="87" t="e">
        <f t="shared" si="27"/>
        <v>#NAME?</v>
      </c>
      <c r="AM103" s="87">
        <f t="shared" si="28"/>
        <v>1</v>
      </c>
      <c r="AN103" s="46" t="e">
        <f t="shared" si="29"/>
        <v>#NAME?</v>
      </c>
      <c r="AO103" s="46" t="str">
        <f t="shared" si="30"/>
        <v/>
      </c>
      <c r="AP103" s="46" t="str">
        <f t="shared" si="31"/>
        <v/>
      </c>
    </row>
    <row r="104" ht="17.25" customHeight="1">
      <c r="A104" s="87"/>
      <c r="B104" s="61" t="s">
        <v>127</v>
      </c>
      <c r="C104" s="131"/>
      <c r="D104" s="130"/>
      <c r="E104" s="130"/>
      <c r="F104" s="131"/>
      <c r="G104" s="71"/>
      <c r="H104" s="127"/>
      <c r="I104" s="62"/>
      <c r="J104" s="71"/>
      <c r="K104" s="71"/>
      <c r="L104" s="132"/>
      <c r="M104" s="59"/>
      <c r="N104" s="71"/>
      <c r="O104" s="71"/>
      <c r="P104" s="71"/>
      <c r="Q104" s="71"/>
      <c r="R104" s="71"/>
      <c r="S104" s="71"/>
      <c r="T104" s="71"/>
      <c r="U104" s="59"/>
      <c r="V104" s="144"/>
      <c r="W104" s="59"/>
      <c r="X104" s="71"/>
      <c r="Y104" s="127"/>
      <c r="Z104" s="71"/>
      <c r="AA104" s="71"/>
      <c r="AB104" s="71"/>
      <c r="AC104" s="71"/>
      <c r="AD104" s="59"/>
      <c r="AE104" s="71"/>
      <c r="AF104" s="115" t="str">
        <f t="shared" si="22"/>
        <v/>
      </c>
      <c r="AG104" s="124"/>
      <c r="AH104" s="125" t="str">
        <f t="shared" si="23"/>
        <v/>
      </c>
      <c r="AI104" s="125" t="str">
        <f t="shared" si="24"/>
        <v/>
      </c>
      <c r="AJ104" s="87" t="str">
        <f t="shared" si="25"/>
        <v/>
      </c>
      <c r="AK104" s="87" t="str">
        <f t="shared" si="26"/>
        <v/>
      </c>
      <c r="AL104" s="87" t="str">
        <f t="shared" si="27"/>
        <v/>
      </c>
      <c r="AM104" s="87" t="str">
        <f t="shared" si="28"/>
        <v/>
      </c>
      <c r="AN104" s="46" t="str">
        <f t="shared" si="29"/>
        <v/>
      </c>
      <c r="AO104" s="46" t="str">
        <f t="shared" si="30"/>
        <v/>
      </c>
      <c r="AP104" s="46" t="str">
        <f t="shared" si="31"/>
        <v/>
      </c>
    </row>
    <row r="105" ht="31.5">
      <c r="A105" s="46">
        <v>78</v>
      </c>
      <c r="B105" s="145" t="s">
        <v>129</v>
      </c>
      <c r="C105" s="125">
        <f>2022!B101</f>
        <v>384.80000000000001</v>
      </c>
      <c r="D105" s="126">
        <f>2022!BV101</f>
        <v>222</v>
      </c>
      <c r="E105" s="126">
        <f>2022!BW101</f>
        <v>148</v>
      </c>
      <c r="F105" s="125">
        <f>2022!BZ101</f>
        <v>0.38461538461538458</v>
      </c>
      <c r="G105" s="59">
        <f>2021!CG76</f>
        <v>6</v>
      </c>
      <c r="H105" s="127">
        <f t="shared" ref="H105:H108" si="36">IF(G105&gt;0,G105/D105*100,0)</f>
        <v>2.7027027027027026</v>
      </c>
      <c r="I105" s="59"/>
      <c r="J105" s="59">
        <f>2021!CM76</f>
        <v>0</v>
      </c>
      <c r="K105" s="59">
        <f>2021!CJ76</f>
        <v>0</v>
      </c>
      <c r="L105" s="59"/>
      <c r="M105" s="59">
        <f t="shared" ref="M105:M168" si="37">G105-J105-K105-N105</f>
        <v>4</v>
      </c>
      <c r="N105" s="59">
        <f>2021!CO76</f>
        <v>2</v>
      </c>
      <c r="O105" s="59">
        <f>'Добыча 2021'!I86</f>
        <v>2</v>
      </c>
      <c r="P105" s="59"/>
      <c r="Q105" s="59"/>
      <c r="R105" s="59"/>
      <c r="S105" s="59">
        <f>'Добыча 2021'!K86</f>
        <v>2</v>
      </c>
      <c r="T105" s="59">
        <f>'Добыча 2021'!J86</f>
        <v>0</v>
      </c>
      <c r="U105" s="59">
        <f t="shared" si="32"/>
        <v>33.333333333333329</v>
      </c>
      <c r="V105" s="127">
        <f>2022!CE101</f>
        <v>4.4399999999999995</v>
      </c>
      <c r="W105" s="59">
        <f t="shared" si="20"/>
        <v>2.9999999999999996</v>
      </c>
      <c r="X105" s="59">
        <f>2022!CG101</f>
        <v>4</v>
      </c>
      <c r="Y105" s="127">
        <f t="shared" si="21"/>
        <v>2.7027027027027026</v>
      </c>
      <c r="Z105" s="59"/>
      <c r="AA105" s="59">
        <f>2022!CM101</f>
        <v>0</v>
      </c>
      <c r="AB105" s="59">
        <f>2022!CJ101</f>
        <v>0</v>
      </c>
      <c r="AC105" s="59"/>
      <c r="AD105" s="59">
        <f>X105-AA105-AB105-AE105</f>
        <v>3</v>
      </c>
      <c r="AE105" s="128">
        <f>2022!CO101</f>
        <v>1</v>
      </c>
      <c r="AF105" s="115" t="str">
        <f t="shared" si="22"/>
        <v/>
      </c>
      <c r="AG105" s="124"/>
      <c r="AH105" s="125">
        <f t="shared" si="23"/>
        <v>0.38461538461538458</v>
      </c>
      <c r="AI105" s="125" t="e">
        <f t="shared" si="24"/>
        <v>#NAME?</v>
      </c>
      <c r="AJ105" s="87">
        <f t="shared" si="25"/>
        <v>3</v>
      </c>
      <c r="AK105" s="87" t="str">
        <f t="shared" si="26"/>
        <v/>
      </c>
      <c r="AL105" s="87" t="e">
        <f t="shared" si="27"/>
        <v>#NAME?</v>
      </c>
      <c r="AM105" s="87">
        <f t="shared" si="28"/>
        <v>4</v>
      </c>
      <c r="AN105" s="46" t="e">
        <f t="shared" si="29"/>
        <v>#NAME?</v>
      </c>
      <c r="AO105" s="46" t="str">
        <f t="shared" si="30"/>
        <v/>
      </c>
      <c r="AP105" s="46" t="str">
        <f t="shared" si="31"/>
        <v/>
      </c>
    </row>
    <row r="106" ht="51.75" customHeight="1">
      <c r="A106" s="46">
        <v>79</v>
      </c>
      <c r="B106" s="156" t="s">
        <v>128</v>
      </c>
      <c r="C106" s="157">
        <f>2022!B102</f>
        <v>396.19999999999999</v>
      </c>
      <c r="D106" s="138">
        <f>2022!BV102</f>
        <v>404</v>
      </c>
      <c r="E106" s="138">
        <f>2022!BW102</f>
        <v>414</v>
      </c>
      <c r="F106" s="157">
        <f>2022!BZ102</f>
        <v>1.0449268046441191</v>
      </c>
      <c r="G106" s="59">
        <f>2021!CG77</f>
        <v>20</v>
      </c>
      <c r="H106" s="127">
        <f t="shared" si="36"/>
        <v>4.9504950495049505</v>
      </c>
      <c r="I106" s="59"/>
      <c r="J106" s="59">
        <f>2021!CM77</f>
        <v>0</v>
      </c>
      <c r="K106" s="59">
        <f>2021!CJ77</f>
        <v>0</v>
      </c>
      <c r="L106" s="59"/>
      <c r="M106" s="59">
        <f t="shared" si="37"/>
        <v>20</v>
      </c>
      <c r="N106" s="59">
        <f>2021!CO77</f>
        <v>0</v>
      </c>
      <c r="O106" s="80">
        <f>'Добыча 2021'!I87</f>
        <v>8</v>
      </c>
      <c r="P106" s="80"/>
      <c r="Q106" s="80"/>
      <c r="R106" s="80"/>
      <c r="S106" s="80">
        <f>'Добыча 2021'!K87</f>
        <v>7</v>
      </c>
      <c r="T106" s="80">
        <f>'Добыча 2021'!J87</f>
        <v>1</v>
      </c>
      <c r="U106" s="59">
        <f t="shared" si="32"/>
        <v>40</v>
      </c>
      <c r="V106" s="139">
        <f>2022!CE102</f>
        <v>20.700000000000003</v>
      </c>
      <c r="W106" s="59">
        <f t="shared" si="20"/>
        <v>5.0000000000000009</v>
      </c>
      <c r="X106" s="80">
        <f>2022!CG102</f>
        <v>20</v>
      </c>
      <c r="Y106" s="127">
        <f t="shared" si="21"/>
        <v>4.8309178743961354</v>
      </c>
      <c r="Z106" s="80"/>
      <c r="AA106" s="80">
        <f>2022!CM102</f>
        <v>0</v>
      </c>
      <c r="AB106" s="80">
        <f>2022!CJ102</f>
        <v>0</v>
      </c>
      <c r="AC106" s="80"/>
      <c r="AD106" s="59"/>
      <c r="AE106" s="158">
        <f>2022!CO102</f>
        <v>0</v>
      </c>
      <c r="AF106" s="115" t="str">
        <f t="shared" si="22"/>
        <v/>
      </c>
      <c r="AG106" s="124"/>
      <c r="AH106" s="125">
        <f t="shared" si="23"/>
        <v>1.0449268046441191</v>
      </c>
      <c r="AI106" s="125" t="e">
        <f t="shared" si="24"/>
        <v>#NAME?</v>
      </c>
      <c r="AJ106" s="87">
        <f t="shared" si="25"/>
        <v>5</v>
      </c>
      <c r="AK106" s="87" t="str">
        <f t="shared" si="26"/>
        <v/>
      </c>
      <c r="AL106" s="87" t="e">
        <f t="shared" si="27"/>
        <v>#NAME?</v>
      </c>
      <c r="AM106" s="87">
        <f t="shared" si="28"/>
        <v>20</v>
      </c>
      <c r="AN106" s="46" t="e">
        <f t="shared" si="29"/>
        <v>#NAME?</v>
      </c>
      <c r="AO106" s="46" t="str">
        <f t="shared" si="30"/>
        <v xml:space="preserve">Сумма не совпадает или не ОДОУ</v>
      </c>
      <c r="AP106" s="46" t="str">
        <f t="shared" si="31"/>
        <v/>
      </c>
    </row>
    <row r="107" ht="17.25" customHeight="1">
      <c r="A107" s="87"/>
      <c r="B107" s="61" t="s">
        <v>130</v>
      </c>
      <c r="C107" s="131"/>
      <c r="D107" s="130"/>
      <c r="E107" s="130"/>
      <c r="F107" s="131"/>
      <c r="G107" s="71"/>
      <c r="H107" s="127"/>
      <c r="I107" s="62"/>
      <c r="J107" s="71"/>
      <c r="K107" s="71"/>
      <c r="L107" s="132"/>
      <c r="M107" s="59"/>
      <c r="N107" s="71"/>
      <c r="O107" s="71"/>
      <c r="P107" s="71"/>
      <c r="Q107" s="71"/>
      <c r="R107" s="71"/>
      <c r="S107" s="71"/>
      <c r="T107" s="71"/>
      <c r="U107" s="59"/>
      <c r="V107" s="144"/>
      <c r="W107" s="59"/>
      <c r="X107" s="71"/>
      <c r="Y107" s="127"/>
      <c r="Z107" s="71"/>
      <c r="AA107" s="71"/>
      <c r="AB107" s="71"/>
      <c r="AC107" s="71"/>
      <c r="AD107" s="59"/>
      <c r="AE107" s="71"/>
      <c r="AF107" s="115" t="str">
        <f t="shared" si="22"/>
        <v/>
      </c>
      <c r="AG107" s="124"/>
      <c r="AH107" s="125" t="str">
        <f t="shared" si="23"/>
        <v/>
      </c>
      <c r="AI107" s="125" t="str">
        <f t="shared" si="24"/>
        <v/>
      </c>
      <c r="AJ107" s="87" t="str">
        <f t="shared" si="25"/>
        <v/>
      </c>
      <c r="AK107" s="87" t="str">
        <f t="shared" si="26"/>
        <v/>
      </c>
      <c r="AL107" s="87" t="str">
        <f t="shared" si="27"/>
        <v/>
      </c>
      <c r="AM107" s="87" t="str">
        <f t="shared" si="28"/>
        <v/>
      </c>
      <c r="AN107" s="46" t="str">
        <f t="shared" si="29"/>
        <v/>
      </c>
      <c r="AO107" s="46" t="str">
        <f t="shared" si="30"/>
        <v/>
      </c>
      <c r="AP107" s="46" t="str">
        <f t="shared" si="31"/>
        <v/>
      </c>
    </row>
    <row r="108" ht="45" customHeight="1">
      <c r="A108" s="46">
        <v>80</v>
      </c>
      <c r="B108" s="159" t="s">
        <v>134</v>
      </c>
      <c r="C108" s="160">
        <f>2022!B104</f>
        <v>597.84699999999998</v>
      </c>
      <c r="D108" s="142">
        <f>2022!BV104</f>
        <v>413</v>
      </c>
      <c r="E108" s="142">
        <f>2022!BW104</f>
        <v>496</v>
      </c>
      <c r="F108" s="160">
        <f>2022!BZ104</f>
        <v>0.82964370482748928</v>
      </c>
      <c r="G108" s="59">
        <f>2021!CG79</f>
        <v>12</v>
      </c>
      <c r="H108" s="127">
        <f t="shared" si="36"/>
        <v>2.9055690072639226</v>
      </c>
      <c r="I108" s="59"/>
      <c r="J108" s="59">
        <f>2021!CM79</f>
        <v>0</v>
      </c>
      <c r="K108" s="59">
        <f>2021!CJ79</f>
        <v>0</v>
      </c>
      <c r="L108" s="59"/>
      <c r="M108" s="59">
        <f t="shared" si="37"/>
        <v>12</v>
      </c>
      <c r="N108" s="59">
        <f>2021!CO79</f>
        <v>0</v>
      </c>
      <c r="O108" s="82">
        <f>'Добыча 2021'!I89</f>
        <v>2</v>
      </c>
      <c r="P108" s="82"/>
      <c r="Q108" s="82"/>
      <c r="R108" s="82"/>
      <c r="S108" s="82">
        <f>'Добыча 2021'!K89</f>
        <v>2</v>
      </c>
      <c r="T108" s="82">
        <f>'Добыча 2021'!J89</f>
        <v>0</v>
      </c>
      <c r="U108" s="59">
        <f t="shared" si="32"/>
        <v>16.666666666666664</v>
      </c>
      <c r="V108" s="143">
        <f>2022!CE104</f>
        <v>14.879999999999999</v>
      </c>
      <c r="W108" s="59">
        <f t="shared" si="20"/>
        <v>3</v>
      </c>
      <c r="X108" s="82">
        <f>2022!CG104</f>
        <v>14</v>
      </c>
      <c r="Y108" s="127">
        <f t="shared" si="21"/>
        <v>2.82258064516129</v>
      </c>
      <c r="Z108" s="82"/>
      <c r="AA108" s="82">
        <f>2022!CM104</f>
        <v>0</v>
      </c>
      <c r="AB108" s="82">
        <f>2022!CJ104</f>
        <v>0</v>
      </c>
      <c r="AC108" s="82"/>
      <c r="AD108" s="59"/>
      <c r="AE108" s="161">
        <f>2022!CO104</f>
        <v>0</v>
      </c>
      <c r="AF108" s="115" t="str">
        <f t="shared" si="22"/>
        <v/>
      </c>
      <c r="AG108" s="124"/>
      <c r="AH108" s="125">
        <f t="shared" si="23"/>
        <v>0.82964370482748928</v>
      </c>
      <c r="AI108" s="125" t="e">
        <f t="shared" si="24"/>
        <v>#NAME?</v>
      </c>
      <c r="AJ108" s="87">
        <f t="shared" si="25"/>
        <v>3</v>
      </c>
      <c r="AK108" s="87" t="str">
        <f t="shared" si="26"/>
        <v/>
      </c>
      <c r="AL108" s="87" t="e">
        <f t="shared" si="27"/>
        <v>#NAME?</v>
      </c>
      <c r="AM108" s="87">
        <f t="shared" si="28"/>
        <v>14</v>
      </c>
      <c r="AN108" s="46" t="e">
        <f t="shared" si="29"/>
        <v>#NAME?</v>
      </c>
      <c r="AO108" s="46" t="str">
        <f t="shared" si="30"/>
        <v xml:space="preserve">Сумма не совпадает или не ОДОУ</v>
      </c>
      <c r="AP108" s="46" t="str">
        <f t="shared" si="31"/>
        <v/>
      </c>
    </row>
    <row r="109" ht="63.75" customHeight="1">
      <c r="A109" s="46">
        <v>81</v>
      </c>
      <c r="B109" s="152" t="s">
        <v>436</v>
      </c>
      <c r="C109" s="160">
        <f>2022!B105</f>
        <v>84.5</v>
      </c>
      <c r="D109" s="138">
        <f>2022!BV105</f>
        <v>0</v>
      </c>
      <c r="E109" s="142">
        <f>2022!BW105</f>
        <v>0</v>
      </c>
      <c r="F109" s="160">
        <f>2022!BZ105</f>
        <v>0</v>
      </c>
      <c r="G109" s="80">
        <f>2021!CG80</f>
        <v>0</v>
      </c>
      <c r="H109" s="139">
        <f>IF(G109&gt;0,G109/D111*100,0)</f>
        <v>0</v>
      </c>
      <c r="I109" s="59"/>
      <c r="J109" s="80">
        <f>2021!CM80</f>
        <v>0</v>
      </c>
      <c r="K109" s="80">
        <f>2021!CJ80</f>
        <v>0</v>
      </c>
      <c r="L109" s="59"/>
      <c r="M109" s="80">
        <f t="shared" si="37"/>
        <v>0</v>
      </c>
      <c r="N109" s="80">
        <f>2021!CO80</f>
        <v>0</v>
      </c>
      <c r="O109" s="80">
        <f>'Добыча 2021'!I90</f>
        <v>0</v>
      </c>
      <c r="P109" s="82"/>
      <c r="Q109" s="82"/>
      <c r="R109" s="82"/>
      <c r="S109" s="80">
        <f>'Добыча 2021'!K90</f>
        <v>0</v>
      </c>
      <c r="T109" s="80">
        <f>'Добыча 2021'!J90</f>
        <v>0</v>
      </c>
      <c r="U109" s="80">
        <f>IF(G109=0,0,O109/G109*100)</f>
        <v>0</v>
      </c>
      <c r="V109" s="143">
        <f>2022!CE105</f>
        <v>0</v>
      </c>
      <c r="W109" s="59">
        <f t="shared" si="20"/>
        <v>0</v>
      </c>
      <c r="X109" s="82">
        <f>2022!CG105</f>
        <v>0</v>
      </c>
      <c r="Y109" s="127">
        <f t="shared" ref="Y109:Y110" si="38">IF(X109&gt;0,X109/E109*100,0)</f>
        <v>0</v>
      </c>
      <c r="Z109" s="82"/>
      <c r="AA109" s="82">
        <f>2022!CM105</f>
        <v>0</v>
      </c>
      <c r="AB109" s="82">
        <f>2022!CJ105</f>
        <v>0</v>
      </c>
      <c r="AC109" s="82"/>
      <c r="AD109" s="59"/>
      <c r="AE109" s="161">
        <f>2022!CO105</f>
        <v>0</v>
      </c>
      <c r="AF109" s="115" t="str">
        <f t="shared" si="22"/>
        <v/>
      </c>
      <c r="AG109" s="124"/>
      <c r="AH109" s="125">
        <f t="shared" si="23"/>
        <v>0</v>
      </c>
      <c r="AI109" s="125" t="e">
        <f t="shared" si="24"/>
        <v>#NAME?</v>
      </c>
      <c r="AJ109" s="87">
        <f t="shared" si="25"/>
        <v>3</v>
      </c>
      <c r="AK109" s="87" t="str">
        <f t="shared" si="26"/>
        <v/>
      </c>
      <c r="AL109" s="87">
        <f t="shared" si="27"/>
        <v>0</v>
      </c>
      <c r="AM109" s="87">
        <f t="shared" si="28"/>
        <v>0</v>
      </c>
      <c r="AN109" s="46" t="str">
        <f t="shared" si="29"/>
        <v/>
      </c>
      <c r="AO109" s="46" t="str">
        <f t="shared" si="30"/>
        <v/>
      </c>
      <c r="AP109" s="46" t="str">
        <f t="shared" si="31"/>
        <v/>
      </c>
    </row>
    <row r="110" ht="72" customHeight="1">
      <c r="A110" s="46">
        <v>82</v>
      </c>
      <c r="B110" s="152" t="s">
        <v>437</v>
      </c>
      <c r="C110" s="160">
        <f>2022!B106</f>
        <v>70</v>
      </c>
      <c r="D110" s="149"/>
      <c r="E110" s="142">
        <f>2022!BW106</f>
        <v>0</v>
      </c>
      <c r="F110" s="160">
        <f>2022!BZ106</f>
        <v>0</v>
      </c>
      <c r="G110" s="150"/>
      <c r="H110" s="151"/>
      <c r="I110" s="59"/>
      <c r="J110" s="150"/>
      <c r="K110" s="150"/>
      <c r="L110" s="59"/>
      <c r="M110" s="150"/>
      <c r="N110" s="150"/>
      <c r="O110" s="150"/>
      <c r="P110" s="82"/>
      <c r="Q110" s="82"/>
      <c r="R110" s="82"/>
      <c r="S110" s="150"/>
      <c r="T110" s="150"/>
      <c r="U110" s="150"/>
      <c r="V110" s="143">
        <f>2022!CE106</f>
        <v>0</v>
      </c>
      <c r="W110" s="59">
        <f t="shared" si="20"/>
        <v>0</v>
      </c>
      <c r="X110" s="82">
        <f>2022!CG106</f>
        <v>0</v>
      </c>
      <c r="Y110" s="127">
        <f t="shared" si="38"/>
        <v>0</v>
      </c>
      <c r="Z110" s="82"/>
      <c r="AA110" s="82">
        <f>2022!CM106</f>
        <v>0</v>
      </c>
      <c r="AB110" s="82">
        <f>2022!CJ106</f>
        <v>0</v>
      </c>
      <c r="AC110" s="82"/>
      <c r="AD110" s="59"/>
      <c r="AE110" s="161">
        <f>2022!CO106</f>
        <v>0</v>
      </c>
      <c r="AF110" s="115" t="str">
        <f t="shared" si="22"/>
        <v/>
      </c>
      <c r="AG110" s="124"/>
      <c r="AH110" s="125">
        <f t="shared" si="23"/>
        <v>0</v>
      </c>
      <c r="AI110" s="125" t="e">
        <f t="shared" si="24"/>
        <v>#NAME?</v>
      </c>
      <c r="AJ110" s="87">
        <f t="shared" si="25"/>
        <v>3</v>
      </c>
      <c r="AK110" s="87" t="str">
        <f t="shared" si="26"/>
        <v/>
      </c>
      <c r="AL110" s="87">
        <f t="shared" si="27"/>
        <v>0</v>
      </c>
      <c r="AM110" s="87">
        <f t="shared" si="28"/>
        <v>0</v>
      </c>
      <c r="AN110" s="46" t="str">
        <f t="shared" si="29"/>
        <v/>
      </c>
      <c r="AO110" s="46" t="str">
        <f t="shared" si="30"/>
        <v/>
      </c>
      <c r="AP110" s="46" t="str">
        <f t="shared" si="31"/>
        <v/>
      </c>
    </row>
    <row r="111" ht="70.5" customHeight="1">
      <c r="A111" s="46">
        <v>83</v>
      </c>
      <c r="B111" s="152" t="s">
        <v>438</v>
      </c>
      <c r="C111" s="125">
        <f>2022!B107</f>
        <v>247.5</v>
      </c>
      <c r="D111" s="142"/>
      <c r="E111" s="126">
        <f>2022!BW107</f>
        <v>0</v>
      </c>
      <c r="F111" s="125">
        <f>2022!BZ107</f>
        <v>0</v>
      </c>
      <c r="G111" s="82"/>
      <c r="H111" s="143"/>
      <c r="I111" s="59"/>
      <c r="J111" s="82"/>
      <c r="K111" s="82"/>
      <c r="L111" s="59"/>
      <c r="M111" s="82"/>
      <c r="N111" s="82"/>
      <c r="O111" s="82"/>
      <c r="P111" s="59"/>
      <c r="Q111" s="59"/>
      <c r="R111" s="59"/>
      <c r="S111" s="82"/>
      <c r="T111" s="82"/>
      <c r="U111" s="82"/>
      <c r="V111" s="127">
        <f>2022!CE107</f>
        <v>0</v>
      </c>
      <c r="W111" s="59">
        <f t="shared" ref="W111:W112" si="39">IF(V111&gt;1,V111/E111*100,0)</f>
        <v>0</v>
      </c>
      <c r="X111" s="59">
        <f>2022!CG107</f>
        <v>0</v>
      </c>
      <c r="Y111" s="127">
        <f t="shared" si="21"/>
        <v>0</v>
      </c>
      <c r="Z111" s="59"/>
      <c r="AA111" s="59">
        <f>2022!CM107</f>
        <v>0</v>
      </c>
      <c r="AB111" s="59">
        <f>2022!CJ107</f>
        <v>0</v>
      </c>
      <c r="AC111" s="59"/>
      <c r="AD111" s="59"/>
      <c r="AE111" s="128">
        <f>2022!CO107</f>
        <v>0</v>
      </c>
      <c r="AF111" s="115" t="str">
        <f t="shared" si="22"/>
        <v/>
      </c>
      <c r="AG111" s="124"/>
      <c r="AH111" s="125">
        <f t="shared" si="23"/>
        <v>0</v>
      </c>
      <c r="AI111" s="125" t="e">
        <f t="shared" si="24"/>
        <v>#NAME?</v>
      </c>
      <c r="AJ111" s="87">
        <f t="shared" si="25"/>
        <v>3</v>
      </c>
      <c r="AK111" s="87" t="str">
        <f t="shared" si="26"/>
        <v/>
      </c>
      <c r="AL111" s="87">
        <f t="shared" si="27"/>
        <v>0</v>
      </c>
      <c r="AM111" s="87">
        <f t="shared" si="28"/>
        <v>0</v>
      </c>
      <c r="AN111" s="46" t="str">
        <f t="shared" si="29"/>
        <v/>
      </c>
      <c r="AO111" s="46" t="str">
        <f t="shared" si="30"/>
        <v/>
      </c>
      <c r="AP111" s="46" t="str">
        <f t="shared" si="31"/>
        <v/>
      </c>
    </row>
    <row r="112" ht="36.75" customHeight="1">
      <c r="A112" s="46">
        <v>84</v>
      </c>
      <c r="B112" s="152" t="s">
        <v>439</v>
      </c>
      <c r="C112" s="125">
        <f>2022!B108</f>
        <v>564.60000000000002</v>
      </c>
      <c r="D112" s="138">
        <f>2022!BV108</f>
        <v>2295</v>
      </c>
      <c r="E112" s="126">
        <f>2022!BW108</f>
        <v>423</v>
      </c>
      <c r="F112" s="125">
        <f>2022!BZ108</f>
        <v>0.74920297555791704</v>
      </c>
      <c r="G112" s="80">
        <f>2021!CG81</f>
        <v>68</v>
      </c>
      <c r="H112" s="139">
        <f>IF(G112&gt;0,G112/D112*100,0)</f>
        <v>2.9629629629629632</v>
      </c>
      <c r="I112" s="59"/>
      <c r="J112" s="80">
        <f>2021!CM81</f>
        <v>5</v>
      </c>
      <c r="K112" s="80">
        <f>2021!CJ81</f>
        <v>5</v>
      </c>
      <c r="L112" s="59"/>
      <c r="M112" s="80">
        <f t="shared" si="37"/>
        <v>44</v>
      </c>
      <c r="N112" s="80">
        <f>2021!CO81</f>
        <v>14</v>
      </c>
      <c r="O112" s="80">
        <f>'Добыча 2021'!I91</f>
        <v>0</v>
      </c>
      <c r="P112" s="59"/>
      <c r="Q112" s="59"/>
      <c r="R112" s="59"/>
      <c r="S112" s="80">
        <f>'Добыча 2021'!K91</f>
        <v>0</v>
      </c>
      <c r="T112" s="80">
        <f>'Добыча 2021'!J91</f>
        <v>0</v>
      </c>
      <c r="U112" s="80">
        <f>IF(G112=0,0,O112/G112*100)</f>
        <v>0</v>
      </c>
      <c r="V112" s="127">
        <f>2022!CE108</f>
        <v>12.69</v>
      </c>
      <c r="W112" s="59">
        <f t="shared" si="39"/>
        <v>3</v>
      </c>
      <c r="X112" s="59">
        <f>2022!CG108</f>
        <v>12</v>
      </c>
      <c r="Y112" s="127">
        <f>IF(X112&gt;0,X112/E112*100,0)</f>
        <v>2.8368794326241136</v>
      </c>
      <c r="Z112" s="59"/>
      <c r="AA112" s="59">
        <f>2022!CM108</f>
        <v>0</v>
      </c>
      <c r="AB112" s="59">
        <f>2022!CJ108</f>
        <v>1</v>
      </c>
      <c r="AC112" s="59"/>
      <c r="AD112" s="59">
        <f t="shared" ref="AD112:AD124" si="40">X112-AA112-AB112-AE112</f>
        <v>8</v>
      </c>
      <c r="AE112" s="128">
        <f>2022!CO108</f>
        <v>3</v>
      </c>
      <c r="AF112" s="115" t="str">
        <f t="shared" si="22"/>
        <v/>
      </c>
      <c r="AG112" s="124"/>
      <c r="AH112" s="125">
        <f t="shared" si="23"/>
        <v>0.74920297555791704</v>
      </c>
      <c r="AI112" s="125" t="e">
        <f t="shared" si="24"/>
        <v>#NAME?</v>
      </c>
      <c r="AJ112" s="87">
        <f t="shared" si="25"/>
        <v>3</v>
      </c>
      <c r="AK112" s="87" t="str">
        <f t="shared" si="26"/>
        <v/>
      </c>
      <c r="AL112" s="87" t="e">
        <f t="shared" si="27"/>
        <v>#NAME?</v>
      </c>
      <c r="AM112" s="87">
        <f t="shared" si="28"/>
        <v>12</v>
      </c>
      <c r="AN112" s="46" t="e">
        <f t="shared" si="29"/>
        <v>#NAME?</v>
      </c>
      <c r="AO112" s="46" t="str">
        <f t="shared" si="30"/>
        <v/>
      </c>
      <c r="AP112" s="46" t="str">
        <f t="shared" si="31"/>
        <v/>
      </c>
    </row>
    <row r="113" ht="33" customHeight="1">
      <c r="A113" s="46">
        <v>85</v>
      </c>
      <c r="B113" s="152" t="s">
        <v>440</v>
      </c>
      <c r="C113" s="125">
        <f>2022!B109</f>
        <v>2437.1999999999998</v>
      </c>
      <c r="D113" s="142"/>
      <c r="E113" s="126">
        <f>2022!BW109</f>
        <v>1121</v>
      </c>
      <c r="F113" s="125">
        <f>2022!BZ109</f>
        <v>0.4599540456261284</v>
      </c>
      <c r="G113" s="82"/>
      <c r="H113" s="143"/>
      <c r="I113" s="59"/>
      <c r="J113" s="82"/>
      <c r="K113" s="82"/>
      <c r="L113" s="59"/>
      <c r="M113" s="82"/>
      <c r="N113" s="82"/>
      <c r="O113" s="82"/>
      <c r="P113" s="59"/>
      <c r="Q113" s="59"/>
      <c r="R113" s="59"/>
      <c r="S113" s="82"/>
      <c r="T113" s="82"/>
      <c r="U113" s="82"/>
      <c r="V113" s="127">
        <f>2022!CE109</f>
        <v>33.629999999999995</v>
      </c>
      <c r="W113" s="59">
        <f t="shared" si="20"/>
        <v>2.9999999999999996</v>
      </c>
      <c r="X113" s="59">
        <f>2022!CG109</f>
        <v>33</v>
      </c>
      <c r="Y113" s="127">
        <f t="shared" si="21"/>
        <v>2.9438001784121322</v>
      </c>
      <c r="Z113" s="59"/>
      <c r="AA113" s="59">
        <f>2022!CM109</f>
        <v>0</v>
      </c>
      <c r="AB113" s="59">
        <f>2022!CJ109</f>
        <v>4</v>
      </c>
      <c r="AC113" s="59"/>
      <c r="AD113" s="59">
        <f t="shared" si="40"/>
        <v>22</v>
      </c>
      <c r="AE113" s="128">
        <f>2022!CO109</f>
        <v>7</v>
      </c>
      <c r="AF113" s="115" t="str">
        <f t="shared" si="22"/>
        <v/>
      </c>
      <c r="AG113" s="124"/>
      <c r="AH113" s="125">
        <f t="shared" si="23"/>
        <v>0.4599540456261284</v>
      </c>
      <c r="AI113" s="125" t="e">
        <f t="shared" si="24"/>
        <v>#NAME?</v>
      </c>
      <c r="AJ113" s="87">
        <f t="shared" si="25"/>
        <v>3</v>
      </c>
      <c r="AK113" s="87" t="str">
        <f t="shared" si="26"/>
        <v/>
      </c>
      <c r="AL113" s="87" t="e">
        <f t="shared" si="27"/>
        <v>#NAME?</v>
      </c>
      <c r="AM113" s="87">
        <f t="shared" si="28"/>
        <v>33</v>
      </c>
      <c r="AN113" s="46" t="e">
        <f t="shared" si="29"/>
        <v>#NAME?</v>
      </c>
      <c r="AO113" s="46" t="str">
        <f t="shared" si="30"/>
        <v/>
      </c>
      <c r="AP113" s="46" t="str">
        <f t="shared" si="31"/>
        <v/>
      </c>
    </row>
    <row r="114" ht="17.25" customHeight="1">
      <c r="A114" s="87"/>
      <c r="B114" s="61" t="s">
        <v>137</v>
      </c>
      <c r="C114" s="131"/>
      <c r="D114" s="130"/>
      <c r="E114" s="130"/>
      <c r="F114" s="131"/>
      <c r="G114" s="71"/>
      <c r="H114" s="127"/>
      <c r="I114" s="62"/>
      <c r="J114" s="71"/>
      <c r="K114" s="71"/>
      <c r="L114" s="132"/>
      <c r="M114" s="59"/>
      <c r="N114" s="71"/>
      <c r="O114" s="71"/>
      <c r="P114" s="71"/>
      <c r="Q114" s="71"/>
      <c r="R114" s="71"/>
      <c r="S114" s="71"/>
      <c r="T114" s="71"/>
      <c r="U114" s="59"/>
      <c r="V114" s="144"/>
      <c r="W114" s="59"/>
      <c r="X114" s="71"/>
      <c r="Y114" s="127"/>
      <c r="Z114" s="71"/>
      <c r="AA114" s="71"/>
      <c r="AB114" s="71"/>
      <c r="AC114" s="71"/>
      <c r="AD114" s="59"/>
      <c r="AE114" s="71"/>
      <c r="AF114" s="115" t="str">
        <f t="shared" si="22"/>
        <v/>
      </c>
      <c r="AG114" s="124"/>
      <c r="AH114" s="125" t="str">
        <f t="shared" si="23"/>
        <v/>
      </c>
      <c r="AI114" s="125" t="str">
        <f t="shared" si="24"/>
        <v/>
      </c>
      <c r="AJ114" s="87" t="str">
        <f t="shared" si="25"/>
        <v/>
      </c>
      <c r="AK114" s="87" t="str">
        <f t="shared" si="26"/>
        <v/>
      </c>
      <c r="AL114" s="87" t="str">
        <f t="shared" si="27"/>
        <v/>
      </c>
      <c r="AM114" s="87" t="str">
        <f t="shared" si="28"/>
        <v/>
      </c>
      <c r="AN114" s="46" t="str">
        <f t="shared" si="29"/>
        <v/>
      </c>
      <c r="AO114" s="46" t="str">
        <f t="shared" si="30"/>
        <v/>
      </c>
      <c r="AP114" s="46" t="str">
        <f t="shared" si="31"/>
        <v/>
      </c>
    </row>
    <row r="115" ht="50.25" customHeight="1">
      <c r="A115" s="87">
        <v>86</v>
      </c>
      <c r="B115" s="162" t="s">
        <v>441</v>
      </c>
      <c r="C115" s="125">
        <f>2022!B111</f>
        <v>6.7999999999999998</v>
      </c>
      <c r="D115" s="138">
        <f>2022!BV111</f>
        <v>210</v>
      </c>
      <c r="E115" s="126">
        <f>2022!BW111</f>
        <v>3</v>
      </c>
      <c r="F115" s="125">
        <f>2022!BZ111</f>
        <v>0.44117647058823528</v>
      </c>
      <c r="G115" s="80">
        <f>2021!CG83</f>
        <v>10</v>
      </c>
      <c r="H115" s="139">
        <f>IF(G115&gt;0,G115/D115*100,0)</f>
        <v>4.7619047619047619</v>
      </c>
      <c r="I115" s="163"/>
      <c r="J115" s="80">
        <f>2021!CM83</f>
        <v>0</v>
      </c>
      <c r="K115" s="80">
        <f>2021!CJ83</f>
        <v>1</v>
      </c>
      <c r="L115" s="163"/>
      <c r="M115" s="80">
        <f t="shared" si="37"/>
        <v>7</v>
      </c>
      <c r="N115" s="80">
        <f>2021!CO83</f>
        <v>2</v>
      </c>
      <c r="O115" s="80">
        <f>'Добыча 2021'!I93</f>
        <v>1</v>
      </c>
      <c r="P115" s="59"/>
      <c r="Q115" s="59"/>
      <c r="R115" s="59"/>
      <c r="S115" s="80">
        <f>'Добыча 2021'!K93</f>
        <v>1</v>
      </c>
      <c r="T115" s="80">
        <f>'Добыча 2021'!J93</f>
        <v>0</v>
      </c>
      <c r="U115" s="80">
        <f>IF(G115=0,0,O115/G115*100)</f>
        <v>10</v>
      </c>
      <c r="V115" s="127">
        <f>2022!CE111</f>
        <v>8.9999999999999997e-002</v>
      </c>
      <c r="W115" s="59">
        <f>IF(V115&gt;1,V115/E115*100,0)</f>
        <v>0</v>
      </c>
      <c r="X115" s="59">
        <f>2022!CG111</f>
        <v>0</v>
      </c>
      <c r="Y115" s="127">
        <f>IF(X115&gt;0,X115/E115*100,0)</f>
        <v>0</v>
      </c>
      <c r="Z115" s="59"/>
      <c r="AA115" s="59">
        <f>2022!CM111</f>
        <v>0</v>
      </c>
      <c r="AB115" s="59">
        <f>2022!CJ111</f>
        <v>0</v>
      </c>
      <c r="AC115" s="59"/>
      <c r="AD115" s="59">
        <f t="shared" si="40"/>
        <v>0</v>
      </c>
      <c r="AE115" s="128">
        <f>2022!CO111</f>
        <v>0</v>
      </c>
      <c r="AF115" s="115" t="str">
        <f t="shared" si="22"/>
        <v/>
      </c>
      <c r="AG115" s="124"/>
      <c r="AH115" s="125">
        <f t="shared" si="23"/>
        <v>0.44117647058823528</v>
      </c>
      <c r="AI115" s="125" t="e">
        <f t="shared" si="24"/>
        <v>#NAME?</v>
      </c>
      <c r="AJ115" s="87">
        <f t="shared" si="25"/>
        <v>3</v>
      </c>
      <c r="AK115" s="87" t="str">
        <f t="shared" si="26"/>
        <v/>
      </c>
      <c r="AL115" s="87">
        <f t="shared" si="27"/>
        <v>0</v>
      </c>
      <c r="AM115" s="87">
        <f t="shared" si="28"/>
        <v>0</v>
      </c>
      <c r="AN115" s="46" t="str">
        <f t="shared" si="29"/>
        <v/>
      </c>
      <c r="AO115" s="46" t="str">
        <f t="shared" si="30"/>
        <v/>
      </c>
      <c r="AP115" s="46" t="str">
        <f t="shared" si="31"/>
        <v/>
      </c>
    </row>
    <row r="116" ht="47.25">
      <c r="A116" s="46">
        <v>87</v>
      </c>
      <c r="B116" s="154" t="s">
        <v>442</v>
      </c>
      <c r="C116" s="125">
        <f>2022!B112</f>
        <v>166.57499999999999</v>
      </c>
      <c r="D116" s="142"/>
      <c r="E116" s="126">
        <f>2022!BW112</f>
        <v>226</v>
      </c>
      <c r="F116" s="125">
        <f>2022!BZ112</f>
        <v>1.3567462104157288</v>
      </c>
      <c r="G116" s="82"/>
      <c r="H116" s="143"/>
      <c r="I116" s="59"/>
      <c r="J116" s="82"/>
      <c r="K116" s="82"/>
      <c r="L116" s="59"/>
      <c r="M116" s="82"/>
      <c r="N116" s="82"/>
      <c r="O116" s="82"/>
      <c r="P116" s="59"/>
      <c r="Q116" s="59"/>
      <c r="R116" s="59"/>
      <c r="S116" s="82"/>
      <c r="T116" s="82"/>
      <c r="U116" s="82"/>
      <c r="V116" s="127">
        <f>2022!CE112</f>
        <v>11.300000000000001</v>
      </c>
      <c r="W116" s="59">
        <f t="shared" si="20"/>
        <v>5</v>
      </c>
      <c r="X116" s="59">
        <f>2022!CG112</f>
        <v>11</v>
      </c>
      <c r="Y116" s="127">
        <f t="shared" si="21"/>
        <v>4.8672566371681416</v>
      </c>
      <c r="Z116" s="59"/>
      <c r="AA116" s="59">
        <f>2022!CM112</f>
        <v>0</v>
      </c>
      <c r="AB116" s="59">
        <f>2022!CJ112</f>
        <v>1</v>
      </c>
      <c r="AC116" s="59"/>
      <c r="AD116" s="59">
        <f t="shared" si="40"/>
        <v>7</v>
      </c>
      <c r="AE116" s="128">
        <f>2022!CO112</f>
        <v>3</v>
      </c>
      <c r="AF116" s="115" t="str">
        <f t="shared" si="22"/>
        <v/>
      </c>
      <c r="AG116" s="124"/>
      <c r="AH116" s="125">
        <f t="shared" si="23"/>
        <v>1.3567462104157288</v>
      </c>
      <c r="AI116" s="125" t="e">
        <f t="shared" si="24"/>
        <v>#NAME?</v>
      </c>
      <c r="AJ116" s="87">
        <f t="shared" si="25"/>
        <v>5</v>
      </c>
      <c r="AK116" s="87" t="str">
        <f t="shared" si="26"/>
        <v/>
      </c>
      <c r="AL116" s="87" t="e">
        <f t="shared" si="27"/>
        <v>#NAME?</v>
      </c>
      <c r="AM116" s="87">
        <f t="shared" si="28"/>
        <v>11</v>
      </c>
      <c r="AN116" s="46" t="e">
        <f t="shared" si="29"/>
        <v>#NAME?</v>
      </c>
      <c r="AO116" s="46" t="str">
        <f t="shared" si="30"/>
        <v/>
      </c>
      <c r="AP116" s="46" t="str">
        <f t="shared" si="31"/>
        <v/>
      </c>
    </row>
    <row r="117" ht="53.25" customHeight="1">
      <c r="A117" s="87">
        <v>88</v>
      </c>
      <c r="B117" s="145" t="s">
        <v>315</v>
      </c>
      <c r="C117" s="125">
        <f>2022!B113</f>
        <v>1572.825</v>
      </c>
      <c r="D117" s="126">
        <f>2022!BV113</f>
        <v>1676</v>
      </c>
      <c r="E117" s="126">
        <f>2022!BW113</f>
        <v>1664</v>
      </c>
      <c r="F117" s="125">
        <f>2022!BZ113</f>
        <v>1.0579689412363105</v>
      </c>
      <c r="G117" s="59">
        <f>2021!CG84</f>
        <v>83</v>
      </c>
      <c r="H117" s="127">
        <f t="shared" ref="H117:H180" si="41">IF(G117&gt;0,G117/D117*100,0)</f>
        <v>4.9522673031026256</v>
      </c>
      <c r="I117" s="62"/>
      <c r="J117" s="59">
        <f>2021!CM84</f>
        <v>0</v>
      </c>
      <c r="K117" s="59">
        <f>2021!CJ84</f>
        <v>0</v>
      </c>
      <c r="L117" s="132"/>
      <c r="M117" s="59">
        <f t="shared" si="37"/>
        <v>83</v>
      </c>
      <c r="N117" s="59">
        <f>2021!CO84</f>
        <v>0</v>
      </c>
      <c r="O117" s="59">
        <f>'Добыча 2021'!I94</f>
        <v>21</v>
      </c>
      <c r="P117" s="59"/>
      <c r="Q117" s="59"/>
      <c r="R117" s="59"/>
      <c r="S117" s="59">
        <f>'Добыча 2021'!K94</f>
        <v>20</v>
      </c>
      <c r="T117" s="59">
        <f>'Добыча 2021'!J94</f>
        <v>1</v>
      </c>
      <c r="U117" s="59">
        <f t="shared" si="32"/>
        <v>25.301204819277107</v>
      </c>
      <c r="V117" s="127">
        <f>2022!CE113</f>
        <v>83.200000000000003</v>
      </c>
      <c r="W117" s="59">
        <f t="shared" si="20"/>
        <v>5</v>
      </c>
      <c r="X117" s="59">
        <f>2022!CG113</f>
        <v>83</v>
      </c>
      <c r="Y117" s="127">
        <f t="shared" si="21"/>
        <v>4.9879807692307692</v>
      </c>
      <c r="Z117" s="59"/>
      <c r="AA117" s="59">
        <f>2022!CM113</f>
        <v>0</v>
      </c>
      <c r="AB117" s="59">
        <f>2022!CJ113</f>
        <v>0</v>
      </c>
      <c r="AC117" s="59"/>
      <c r="AD117" s="59"/>
      <c r="AE117" s="128">
        <f>2022!CO113</f>
        <v>0</v>
      </c>
      <c r="AF117" s="115" t="str">
        <f t="shared" si="22"/>
        <v/>
      </c>
      <c r="AG117" s="124"/>
      <c r="AH117" s="125">
        <f t="shared" si="23"/>
        <v>1.0579689412363105</v>
      </c>
      <c r="AI117" s="125" t="e">
        <f t="shared" si="24"/>
        <v>#NAME?</v>
      </c>
      <c r="AJ117" s="87">
        <f t="shared" si="25"/>
        <v>5</v>
      </c>
      <c r="AK117" s="87" t="str">
        <f t="shared" si="26"/>
        <v/>
      </c>
      <c r="AL117" s="87" t="e">
        <f t="shared" si="27"/>
        <v>#NAME?</v>
      </c>
      <c r="AM117" s="87">
        <f t="shared" si="28"/>
        <v>83</v>
      </c>
      <c r="AN117" s="46" t="e">
        <f t="shared" si="29"/>
        <v>#NAME?</v>
      </c>
      <c r="AO117" s="46" t="str">
        <f t="shared" si="30"/>
        <v xml:space="preserve">Сумма не совпадает или не ОДОУ</v>
      </c>
      <c r="AP117" s="46" t="str">
        <f t="shared" si="31"/>
        <v/>
      </c>
    </row>
    <row r="118" ht="18.75">
      <c r="A118" s="46"/>
      <c r="B118" s="61" t="s">
        <v>141</v>
      </c>
      <c r="C118" s="131"/>
      <c r="D118" s="130"/>
      <c r="E118" s="130"/>
      <c r="F118" s="131"/>
      <c r="G118" s="59"/>
      <c r="H118" s="127"/>
      <c r="I118" s="59"/>
      <c r="J118" s="59"/>
      <c r="K118" s="59"/>
      <c r="L118" s="59"/>
      <c r="M118" s="59"/>
      <c r="N118" s="59"/>
      <c r="O118" s="71"/>
      <c r="P118" s="71"/>
      <c r="Q118" s="71"/>
      <c r="R118" s="71"/>
      <c r="S118" s="71"/>
      <c r="T118" s="71"/>
      <c r="U118" s="59"/>
      <c r="V118" s="144"/>
      <c r="W118" s="59"/>
      <c r="X118" s="71"/>
      <c r="Y118" s="127"/>
      <c r="Z118" s="71"/>
      <c r="AA118" s="71"/>
      <c r="AB118" s="71"/>
      <c r="AC118" s="71"/>
      <c r="AD118" s="59"/>
      <c r="AE118" s="71"/>
      <c r="AF118" s="115" t="str">
        <f t="shared" si="22"/>
        <v/>
      </c>
      <c r="AG118" s="124"/>
      <c r="AH118" s="125" t="str">
        <f t="shared" si="23"/>
        <v/>
      </c>
      <c r="AI118" s="125" t="str">
        <f t="shared" si="24"/>
        <v/>
      </c>
      <c r="AJ118" s="87" t="str">
        <f t="shared" si="25"/>
        <v/>
      </c>
      <c r="AK118" s="87" t="str">
        <f t="shared" si="26"/>
        <v/>
      </c>
      <c r="AL118" s="87" t="str">
        <f t="shared" si="27"/>
        <v/>
      </c>
      <c r="AM118" s="87" t="str">
        <f t="shared" si="28"/>
        <v/>
      </c>
      <c r="AN118" s="46" t="str">
        <f t="shared" si="29"/>
        <v/>
      </c>
      <c r="AO118" s="46" t="str">
        <f t="shared" si="30"/>
        <v/>
      </c>
      <c r="AP118" s="46" t="str">
        <f t="shared" si="31"/>
        <v/>
      </c>
    </row>
    <row r="119" ht="50.25" customHeight="1">
      <c r="A119" s="46">
        <v>89</v>
      </c>
      <c r="B119" s="145" t="s">
        <v>142</v>
      </c>
      <c r="C119" s="125">
        <f>2022!B115</f>
        <v>867</v>
      </c>
      <c r="D119" s="126">
        <f>2022!BV115</f>
        <v>1304</v>
      </c>
      <c r="E119" s="126">
        <f>2022!BW115</f>
        <v>1300</v>
      </c>
      <c r="F119" s="125">
        <f>2022!BZ115</f>
        <v>1.4994232987312572</v>
      </c>
      <c r="G119" s="59">
        <f>2021!CG86</f>
        <v>39</v>
      </c>
      <c r="H119" s="127">
        <f t="shared" si="41"/>
        <v>2.9907975460122702</v>
      </c>
      <c r="I119" s="59"/>
      <c r="J119" s="59">
        <f>2021!CM86</f>
        <v>0</v>
      </c>
      <c r="K119" s="59">
        <f>2021!CJ86</f>
        <v>0</v>
      </c>
      <c r="L119" s="59"/>
      <c r="M119" s="59">
        <f t="shared" si="37"/>
        <v>39</v>
      </c>
      <c r="N119" s="59">
        <f>2021!CO86</f>
        <v>0</v>
      </c>
      <c r="O119" s="59">
        <f>'Добыча 2021'!I96</f>
        <v>28</v>
      </c>
      <c r="P119" s="59"/>
      <c r="Q119" s="59"/>
      <c r="R119" s="59"/>
      <c r="S119" s="59">
        <f>'Добыча 2021'!K96</f>
        <v>18</v>
      </c>
      <c r="T119" s="59">
        <f>'Добыча 2021'!J96</f>
        <v>10</v>
      </c>
      <c r="U119" s="59">
        <f t="shared" si="32"/>
        <v>71.794871794871796</v>
      </c>
      <c r="V119" s="127">
        <f>2022!CE115</f>
        <v>65</v>
      </c>
      <c r="W119" s="59">
        <f t="shared" si="20"/>
        <v>5</v>
      </c>
      <c r="X119" s="59">
        <f>2022!CG115</f>
        <v>65</v>
      </c>
      <c r="Y119" s="127">
        <f t="shared" si="21"/>
        <v>5</v>
      </c>
      <c r="Z119" s="59"/>
      <c r="AA119" s="59">
        <f>2022!CM115</f>
        <v>0</v>
      </c>
      <c r="AB119" s="59">
        <f>2022!CJ115</f>
        <v>0</v>
      </c>
      <c r="AC119" s="59"/>
      <c r="AD119" s="59"/>
      <c r="AE119" s="128">
        <f>2022!CO115</f>
        <v>0</v>
      </c>
      <c r="AF119" s="115" t="str">
        <f t="shared" si="22"/>
        <v/>
      </c>
      <c r="AG119" s="124"/>
      <c r="AH119" s="125">
        <f t="shared" si="23"/>
        <v>1.4994232987312572</v>
      </c>
      <c r="AI119" s="125" t="e">
        <f t="shared" si="24"/>
        <v>#NAME?</v>
      </c>
      <c r="AJ119" s="87">
        <f t="shared" si="25"/>
        <v>5</v>
      </c>
      <c r="AK119" s="87" t="str">
        <f t="shared" si="26"/>
        <v/>
      </c>
      <c r="AL119" s="87" t="e">
        <f t="shared" si="27"/>
        <v>#NAME?</v>
      </c>
      <c r="AM119" s="87">
        <f t="shared" si="28"/>
        <v>65</v>
      </c>
      <c r="AN119" s="46" t="e">
        <f t="shared" si="29"/>
        <v>#NAME?</v>
      </c>
      <c r="AO119" s="46" t="str">
        <f t="shared" si="30"/>
        <v xml:space="preserve">Сумма не совпадает или не ОДОУ</v>
      </c>
      <c r="AP119" s="46" t="str">
        <f t="shared" si="31"/>
        <v/>
      </c>
    </row>
    <row r="120" ht="32.25" customHeight="1">
      <c r="A120" s="46">
        <v>90</v>
      </c>
      <c r="B120" s="145" t="s">
        <v>316</v>
      </c>
      <c r="C120" s="125">
        <f>2022!B116</f>
        <v>385.19600000000003</v>
      </c>
      <c r="D120" s="126">
        <f>2022!BV116</f>
        <v>598</v>
      </c>
      <c r="E120" s="126">
        <f>2022!BW116</f>
        <v>627</v>
      </c>
      <c r="F120" s="125">
        <f>2022!BZ116</f>
        <v>1.627742759530213</v>
      </c>
      <c r="G120" s="59">
        <f>2021!CG87</f>
        <v>29</v>
      </c>
      <c r="H120" s="127">
        <f t="shared" si="41"/>
        <v>4.8494983277591972</v>
      </c>
      <c r="I120" s="59"/>
      <c r="J120" s="59">
        <f>2021!CM87</f>
        <v>0</v>
      </c>
      <c r="K120" s="59">
        <f>2021!CJ87</f>
        <v>0</v>
      </c>
      <c r="L120" s="59"/>
      <c r="M120" s="59">
        <f t="shared" si="37"/>
        <v>29</v>
      </c>
      <c r="N120" s="59">
        <f>2021!CO87</f>
        <v>0</v>
      </c>
      <c r="O120" s="59">
        <f>'Добыча 2021'!I97</f>
        <v>27</v>
      </c>
      <c r="P120" s="59"/>
      <c r="Q120" s="59"/>
      <c r="R120" s="59"/>
      <c r="S120" s="59">
        <f>'Добыча 2021'!K97</f>
        <v>15</v>
      </c>
      <c r="T120" s="59">
        <f>'Добыча 2021'!J97</f>
        <v>12</v>
      </c>
      <c r="U120" s="59">
        <f t="shared" si="32"/>
        <v>93.103448275862064</v>
      </c>
      <c r="V120" s="127">
        <f>2022!CE116</f>
        <v>31.350000000000001</v>
      </c>
      <c r="W120" s="59">
        <f t="shared" si="20"/>
        <v>5</v>
      </c>
      <c r="X120" s="59">
        <f>2022!CG116</f>
        <v>31</v>
      </c>
      <c r="Y120" s="127">
        <f t="shared" si="21"/>
        <v>4.944178628389154</v>
      </c>
      <c r="Z120" s="59"/>
      <c r="AA120" s="59">
        <f>2022!CM116</f>
        <v>0</v>
      </c>
      <c r="AB120" s="59">
        <f>2022!CJ116</f>
        <v>0</v>
      </c>
      <c r="AC120" s="59"/>
      <c r="AD120" s="59"/>
      <c r="AE120" s="128">
        <f>2022!CO116</f>
        <v>0</v>
      </c>
      <c r="AF120" s="115" t="str">
        <f t="shared" si="22"/>
        <v/>
      </c>
      <c r="AG120" s="124"/>
      <c r="AH120" s="125">
        <f t="shared" si="23"/>
        <v>1.627742759530213</v>
      </c>
      <c r="AI120" s="125" t="e">
        <f t="shared" si="24"/>
        <v>#NAME?</v>
      </c>
      <c r="AJ120" s="87">
        <f t="shared" si="25"/>
        <v>5</v>
      </c>
      <c r="AK120" s="87" t="str">
        <f t="shared" si="26"/>
        <v/>
      </c>
      <c r="AL120" s="87" t="e">
        <f t="shared" si="27"/>
        <v>#NAME?</v>
      </c>
      <c r="AM120" s="87">
        <f t="shared" si="28"/>
        <v>31</v>
      </c>
      <c r="AN120" s="46" t="e">
        <f t="shared" si="29"/>
        <v>#NAME?</v>
      </c>
      <c r="AO120" s="46" t="str">
        <f t="shared" si="30"/>
        <v xml:space="preserve">Сумма не совпадает или не ОДОУ</v>
      </c>
      <c r="AP120" s="46" t="str">
        <f t="shared" si="31"/>
        <v/>
      </c>
    </row>
    <row r="121" ht="32.25" customHeight="1">
      <c r="A121" s="46">
        <v>91</v>
      </c>
      <c r="B121" s="145" t="s">
        <v>317</v>
      </c>
      <c r="C121" s="125">
        <f>2022!B117</f>
        <v>163.09700000000001</v>
      </c>
      <c r="D121" s="126">
        <f>2022!BV117</f>
        <v>319</v>
      </c>
      <c r="E121" s="126">
        <f>2022!BW117</f>
        <v>504</v>
      </c>
      <c r="F121" s="125">
        <f>2022!BZ117</f>
        <v>3.0901855950753232</v>
      </c>
      <c r="G121" s="59">
        <f>2021!CG88</f>
        <v>15</v>
      </c>
      <c r="H121" s="127">
        <f t="shared" si="41"/>
        <v>4.7021943573667713</v>
      </c>
      <c r="I121" s="59"/>
      <c r="J121" s="59">
        <f>2021!CM88</f>
        <v>0</v>
      </c>
      <c r="K121" s="59">
        <f>2021!CJ88</f>
        <v>0</v>
      </c>
      <c r="L121" s="59"/>
      <c r="M121" s="59">
        <f t="shared" si="37"/>
        <v>15</v>
      </c>
      <c r="N121" s="59">
        <f>2021!CO88</f>
        <v>0</v>
      </c>
      <c r="O121" s="59">
        <f>'Добыча 2021'!I98</f>
        <v>1</v>
      </c>
      <c r="P121" s="59"/>
      <c r="Q121" s="59"/>
      <c r="R121" s="59"/>
      <c r="S121" s="59">
        <f>'Добыча 2021'!K98</f>
        <v>0</v>
      </c>
      <c r="T121" s="59">
        <f>'Добыча 2021'!J98</f>
        <v>1</v>
      </c>
      <c r="U121" s="59">
        <f t="shared" si="32"/>
        <v>6.666666666666667</v>
      </c>
      <c r="V121" s="127">
        <f>2022!CE117</f>
        <v>35.280000000000001</v>
      </c>
      <c r="W121" s="59">
        <f t="shared" si="20"/>
        <v>7.0000000000000009</v>
      </c>
      <c r="X121" s="59">
        <f>2022!CG117</f>
        <v>35</v>
      </c>
      <c r="Y121" s="127">
        <f t="shared" si="21"/>
        <v>6.9444444444444446</v>
      </c>
      <c r="Z121" s="59"/>
      <c r="AA121" s="59">
        <f>2022!CM117</f>
        <v>0</v>
      </c>
      <c r="AB121" s="59">
        <f>2022!CJ117</f>
        <v>0</v>
      </c>
      <c r="AC121" s="59"/>
      <c r="AD121" s="59"/>
      <c r="AE121" s="128">
        <f>2022!CO117</f>
        <v>0</v>
      </c>
      <c r="AF121" s="115" t="str">
        <f t="shared" si="22"/>
        <v/>
      </c>
      <c r="AG121" s="124"/>
      <c r="AH121" s="125">
        <f t="shared" si="23"/>
        <v>3.0901855950753232</v>
      </c>
      <c r="AI121" s="125" t="e">
        <f t="shared" si="24"/>
        <v>#NAME?</v>
      </c>
      <c r="AJ121" s="87">
        <f t="shared" si="25"/>
        <v>7</v>
      </c>
      <c r="AK121" s="87" t="str">
        <f t="shared" si="26"/>
        <v/>
      </c>
      <c r="AL121" s="87" t="e">
        <f t="shared" si="27"/>
        <v>#NAME?</v>
      </c>
      <c r="AM121" s="87">
        <f t="shared" si="28"/>
        <v>35</v>
      </c>
      <c r="AN121" s="46" t="e">
        <f t="shared" si="29"/>
        <v>#NAME?</v>
      </c>
      <c r="AO121" s="46" t="str">
        <f t="shared" si="30"/>
        <v xml:space="preserve">Сумма не совпадает или не ОДОУ</v>
      </c>
      <c r="AP121" s="46" t="str">
        <f t="shared" si="31"/>
        <v/>
      </c>
    </row>
    <row r="122" ht="32.25" customHeight="1">
      <c r="A122" s="46">
        <v>92</v>
      </c>
      <c r="B122" s="145" t="s">
        <v>318</v>
      </c>
      <c r="C122" s="125">
        <f>2022!B118</f>
        <v>49.079999999999998</v>
      </c>
      <c r="D122" s="126">
        <f>2022!BV118</f>
        <v>43</v>
      </c>
      <c r="E122" s="126">
        <f>2022!BW118</f>
        <v>45</v>
      </c>
      <c r="F122" s="125">
        <f>2022!BZ118</f>
        <v>0.91687041564792182</v>
      </c>
      <c r="G122" s="59">
        <f>2021!CG89</f>
        <v>1</v>
      </c>
      <c r="H122" s="127">
        <f t="shared" si="41"/>
        <v>2.3255813953488373</v>
      </c>
      <c r="I122" s="59"/>
      <c r="J122" s="59">
        <f>2021!CM89</f>
        <v>0</v>
      </c>
      <c r="K122" s="59">
        <f>2021!CJ89</f>
        <v>0</v>
      </c>
      <c r="L122" s="59"/>
      <c r="M122" s="59">
        <f t="shared" si="37"/>
        <v>0</v>
      </c>
      <c r="N122" s="59">
        <f>2021!CO89</f>
        <v>1</v>
      </c>
      <c r="O122" s="59">
        <f>'Добыча 2021'!I99</f>
        <v>1</v>
      </c>
      <c r="P122" s="59"/>
      <c r="Q122" s="59"/>
      <c r="R122" s="59"/>
      <c r="S122" s="59">
        <f>'Добыча 2021'!K99</f>
        <v>0</v>
      </c>
      <c r="T122" s="59">
        <f>'Добыча 2021'!J99</f>
        <v>1</v>
      </c>
      <c r="U122" s="59">
        <f t="shared" si="32"/>
        <v>100</v>
      </c>
      <c r="V122" s="127">
        <f>2022!CE118</f>
        <v>1.3499999999999999</v>
      </c>
      <c r="W122" s="59">
        <f t="shared" si="20"/>
        <v>2.9999999999999996</v>
      </c>
      <c r="X122" s="59">
        <f>2022!CG118</f>
        <v>1</v>
      </c>
      <c r="Y122" s="127">
        <f t="shared" si="21"/>
        <v>2.2222222222222223</v>
      </c>
      <c r="Z122" s="59"/>
      <c r="AA122" s="59">
        <f>2022!CM118</f>
        <v>0</v>
      </c>
      <c r="AB122" s="59">
        <f>2022!CJ118</f>
        <v>0</v>
      </c>
      <c r="AC122" s="59"/>
      <c r="AD122" s="59">
        <f t="shared" si="40"/>
        <v>0</v>
      </c>
      <c r="AE122" s="128">
        <f>2022!CO118</f>
        <v>1</v>
      </c>
      <c r="AF122" s="115" t="str">
        <f t="shared" si="22"/>
        <v/>
      </c>
      <c r="AG122" s="124"/>
      <c r="AH122" s="125">
        <f t="shared" si="23"/>
        <v>0.91687041564792182</v>
      </c>
      <c r="AI122" s="125" t="e">
        <f t="shared" si="24"/>
        <v>#NAME?</v>
      </c>
      <c r="AJ122" s="87">
        <f t="shared" si="25"/>
        <v>3</v>
      </c>
      <c r="AK122" s="87" t="str">
        <f t="shared" si="26"/>
        <v/>
      </c>
      <c r="AL122" s="87" t="e">
        <f t="shared" si="27"/>
        <v>#NAME?</v>
      </c>
      <c r="AM122" s="87">
        <f t="shared" si="28"/>
        <v>1</v>
      </c>
      <c r="AN122" s="46" t="e">
        <f t="shared" si="29"/>
        <v>#NAME?</v>
      </c>
      <c r="AO122" s="46" t="str">
        <f t="shared" si="30"/>
        <v/>
      </c>
      <c r="AP122" s="46" t="str">
        <f t="shared" si="31"/>
        <v/>
      </c>
    </row>
    <row r="123" ht="47.25">
      <c r="A123" s="46">
        <v>93</v>
      </c>
      <c r="B123" s="145" t="s">
        <v>319</v>
      </c>
      <c r="C123" s="125">
        <f>2022!B119</f>
        <v>151.09999999999999</v>
      </c>
      <c r="D123" s="126">
        <f>2022!BV119</f>
        <v>113</v>
      </c>
      <c r="E123" s="126">
        <f>2022!BW119</f>
        <v>121</v>
      </c>
      <c r="F123" s="125">
        <f>2022!BZ119</f>
        <v>0.80079417604235603</v>
      </c>
      <c r="G123" s="59">
        <f>2021!CG90</f>
        <v>3</v>
      </c>
      <c r="H123" s="127">
        <f t="shared" si="41"/>
        <v>2.6548672566371683</v>
      </c>
      <c r="I123" s="59"/>
      <c r="J123" s="59">
        <f>2021!CM90</f>
        <v>0</v>
      </c>
      <c r="K123" s="59">
        <f>2021!CJ90</f>
        <v>0</v>
      </c>
      <c r="L123" s="59"/>
      <c r="M123" s="59">
        <f t="shared" si="37"/>
        <v>2</v>
      </c>
      <c r="N123" s="59">
        <f>2021!CO90</f>
        <v>1</v>
      </c>
      <c r="O123" s="59">
        <f>'Добыча 2021'!I100</f>
        <v>3</v>
      </c>
      <c r="P123" s="59"/>
      <c r="Q123" s="59"/>
      <c r="R123" s="59"/>
      <c r="S123" s="59">
        <f>'Добыча 2021'!K100</f>
        <v>2</v>
      </c>
      <c r="T123" s="59">
        <f>'Добыча 2021'!J100</f>
        <v>1</v>
      </c>
      <c r="U123" s="59">
        <f t="shared" si="32"/>
        <v>100</v>
      </c>
      <c r="V123" s="127">
        <f>2022!CE119</f>
        <v>3.6299999999999999</v>
      </c>
      <c r="W123" s="59">
        <f t="shared" si="20"/>
        <v>3</v>
      </c>
      <c r="X123" s="59">
        <f>2022!CG119</f>
        <v>3</v>
      </c>
      <c r="Y123" s="127">
        <f t="shared" si="21"/>
        <v>2.4793388429752068</v>
      </c>
      <c r="Z123" s="59"/>
      <c r="AA123" s="59">
        <f>2022!CM119</f>
        <v>0</v>
      </c>
      <c r="AB123" s="59">
        <f>2022!CJ119</f>
        <v>0</v>
      </c>
      <c r="AC123" s="59"/>
      <c r="AD123" s="59">
        <f t="shared" si="40"/>
        <v>2</v>
      </c>
      <c r="AE123" s="128">
        <f>2022!CO119</f>
        <v>1</v>
      </c>
      <c r="AF123" s="115" t="str">
        <f t="shared" si="22"/>
        <v/>
      </c>
      <c r="AG123" s="124"/>
      <c r="AH123" s="125">
        <f t="shared" si="23"/>
        <v>0.80079417604235603</v>
      </c>
      <c r="AI123" s="125" t="e">
        <f t="shared" si="24"/>
        <v>#NAME?</v>
      </c>
      <c r="AJ123" s="87">
        <f t="shared" si="25"/>
        <v>3</v>
      </c>
      <c r="AK123" s="87" t="str">
        <f t="shared" si="26"/>
        <v/>
      </c>
      <c r="AL123" s="87" t="e">
        <f t="shared" si="27"/>
        <v>#NAME?</v>
      </c>
      <c r="AM123" s="87">
        <f t="shared" si="28"/>
        <v>3</v>
      </c>
      <c r="AN123" s="46" t="e">
        <f t="shared" si="29"/>
        <v>#NAME?</v>
      </c>
      <c r="AO123" s="46" t="str">
        <f t="shared" si="30"/>
        <v/>
      </c>
      <c r="AP123" s="46" t="str">
        <f t="shared" si="31"/>
        <v/>
      </c>
    </row>
    <row r="124" ht="29.25" customHeight="1">
      <c r="A124" s="46">
        <v>94</v>
      </c>
      <c r="B124" s="145" t="s">
        <v>320</v>
      </c>
      <c r="C124" s="125">
        <f>2022!B120</f>
        <v>46.079999999999998</v>
      </c>
      <c r="D124" s="126">
        <f>2022!BV120</f>
        <v>22</v>
      </c>
      <c r="E124" s="126">
        <f>2022!BW120</f>
        <v>27</v>
      </c>
      <c r="F124" s="125">
        <f>2022!BZ120</f>
        <v>0.5859375</v>
      </c>
      <c r="G124" s="59">
        <f>2021!CG91</f>
        <v>0</v>
      </c>
      <c r="H124" s="127">
        <f t="shared" si="41"/>
        <v>0</v>
      </c>
      <c r="I124" s="59"/>
      <c r="J124" s="59">
        <f>2021!CM91</f>
        <v>0</v>
      </c>
      <c r="K124" s="59">
        <f>2021!CJ91</f>
        <v>0</v>
      </c>
      <c r="L124" s="59"/>
      <c r="M124" s="59">
        <f t="shared" si="37"/>
        <v>0</v>
      </c>
      <c r="N124" s="59">
        <f>2021!CO91</f>
        <v>0</v>
      </c>
      <c r="O124" s="59">
        <f>'Добыча 2021'!I101</f>
        <v>0</v>
      </c>
      <c r="P124" s="59"/>
      <c r="Q124" s="59"/>
      <c r="R124" s="59"/>
      <c r="S124" s="59">
        <f>'Добыча 2021'!K101</f>
        <v>0</v>
      </c>
      <c r="T124" s="59">
        <f>'Добыча 2021'!J101</f>
        <v>0</v>
      </c>
      <c r="U124" s="59">
        <f t="shared" si="32"/>
        <v>0</v>
      </c>
      <c r="V124" s="127">
        <f>2022!CE120</f>
        <v>0.80999999999999994</v>
      </c>
      <c r="W124" s="59">
        <f t="shared" si="20"/>
        <v>0</v>
      </c>
      <c r="X124" s="59">
        <f>2022!CG120</f>
        <v>0</v>
      </c>
      <c r="Y124" s="127">
        <f t="shared" si="21"/>
        <v>0</v>
      </c>
      <c r="Z124" s="59"/>
      <c r="AA124" s="59">
        <f>2022!CM120</f>
        <v>0</v>
      </c>
      <c r="AB124" s="59">
        <f>2022!CJ120</f>
        <v>0</v>
      </c>
      <c r="AC124" s="59"/>
      <c r="AD124" s="59">
        <f t="shared" si="40"/>
        <v>0</v>
      </c>
      <c r="AE124" s="128">
        <f>2022!CO120</f>
        <v>0</v>
      </c>
      <c r="AF124" s="115" t="str">
        <f t="shared" si="22"/>
        <v/>
      </c>
      <c r="AG124" s="124"/>
      <c r="AH124" s="125">
        <f t="shared" si="23"/>
        <v>0.5859375</v>
      </c>
      <c r="AI124" s="125" t="e">
        <f t="shared" si="24"/>
        <v>#NAME?</v>
      </c>
      <c r="AJ124" s="87">
        <f t="shared" si="25"/>
        <v>3</v>
      </c>
      <c r="AK124" s="87" t="str">
        <f t="shared" si="26"/>
        <v/>
      </c>
      <c r="AL124" s="87">
        <f t="shared" si="27"/>
        <v>0</v>
      </c>
      <c r="AM124" s="87">
        <f t="shared" si="28"/>
        <v>0</v>
      </c>
      <c r="AN124" s="46" t="str">
        <f t="shared" si="29"/>
        <v/>
      </c>
      <c r="AO124" s="46" t="str">
        <f t="shared" si="30"/>
        <v/>
      </c>
      <c r="AP124" s="46" t="str">
        <f t="shared" si="31"/>
        <v/>
      </c>
    </row>
    <row r="125" ht="47.25">
      <c r="A125" s="46">
        <v>95</v>
      </c>
      <c r="B125" s="145" t="s">
        <v>321</v>
      </c>
      <c r="C125" s="125">
        <f>2022!B121</f>
        <v>2622.0999999999999</v>
      </c>
      <c r="D125" s="126">
        <f>2022!BV121</f>
        <v>3189</v>
      </c>
      <c r="E125" s="126">
        <f>2022!BW121</f>
        <v>3461</v>
      </c>
      <c r="F125" s="125">
        <f>2022!BZ121</f>
        <v>1.3199344037222074</v>
      </c>
      <c r="G125" s="59">
        <f>2021!CG92</f>
        <v>85</v>
      </c>
      <c r="H125" s="127">
        <f t="shared" si="41"/>
        <v>2.66541235497021</v>
      </c>
      <c r="I125" s="59">
        <f>2021!CG95</f>
        <v>30</v>
      </c>
      <c r="J125" s="59">
        <f>2021!CM92</f>
        <v>6</v>
      </c>
      <c r="K125" s="59">
        <f>2021!CJ92</f>
        <v>6</v>
      </c>
      <c r="L125" s="59"/>
      <c r="M125" s="59">
        <f t="shared" si="37"/>
        <v>50</v>
      </c>
      <c r="N125" s="59">
        <f>2021!CO92</f>
        <v>23</v>
      </c>
      <c r="O125" s="59">
        <f>'Добыча 2021'!I102</f>
        <v>19</v>
      </c>
      <c r="P125" s="59"/>
      <c r="Q125" s="59"/>
      <c r="R125" s="59"/>
      <c r="S125" s="59">
        <f>'Добыча 2021'!K102</f>
        <v>11</v>
      </c>
      <c r="T125" s="59">
        <f>'Добыча 2021'!J102</f>
        <v>8</v>
      </c>
      <c r="U125" s="59">
        <f t="shared" si="32"/>
        <v>22.352941176470591</v>
      </c>
      <c r="V125" s="127">
        <f>2022!CE121</f>
        <v>173.05000000000001</v>
      </c>
      <c r="W125" s="59">
        <f t="shared" si="20"/>
        <v>5</v>
      </c>
      <c r="X125" s="59">
        <v>143</v>
      </c>
      <c r="Y125" s="127">
        <f t="shared" si="21"/>
        <v>4.1317538283733022</v>
      </c>
      <c r="Z125" s="59">
        <f>2022!CG124</f>
        <v>40</v>
      </c>
      <c r="AA125" s="59">
        <f>2022!CM121</f>
        <v>7</v>
      </c>
      <c r="AB125" s="59">
        <f>2022!CJ121</f>
        <v>8</v>
      </c>
      <c r="AC125" s="59"/>
      <c r="AD125" s="59">
        <f>X125-AA125-AB125-AE125-Z125</f>
        <v>59</v>
      </c>
      <c r="AE125" s="148">
        <v>29</v>
      </c>
      <c r="AF125" s="115" t="str">
        <f t="shared" si="22"/>
        <v/>
      </c>
      <c r="AG125" s="124"/>
      <c r="AH125" s="125">
        <f t="shared" si="23"/>
        <v>1.3199344037222074</v>
      </c>
      <c r="AI125" s="125" t="e">
        <f t="shared" si="24"/>
        <v>#NAME?</v>
      </c>
      <c r="AJ125" s="87">
        <f t="shared" si="25"/>
        <v>5</v>
      </c>
      <c r="AK125" s="87" t="str">
        <f t="shared" si="26"/>
        <v/>
      </c>
      <c r="AL125" s="87" t="e">
        <f t="shared" si="27"/>
        <v>#NAME?</v>
      </c>
      <c r="AM125" s="87">
        <f t="shared" si="28"/>
        <v>143</v>
      </c>
      <c r="AN125" s="46" t="e">
        <f t="shared" si="29"/>
        <v>#NAME?</v>
      </c>
      <c r="AO125" s="46" t="str">
        <f t="shared" si="30"/>
        <v/>
      </c>
      <c r="AP125" s="46" t="str">
        <f t="shared" si="31"/>
        <v/>
      </c>
    </row>
    <row r="126" ht="30.75" customHeight="1">
      <c r="A126" s="46">
        <v>96</v>
      </c>
      <c r="B126" s="145" t="s">
        <v>322</v>
      </c>
      <c r="C126" s="125">
        <f>2022!B122</f>
        <v>31.664999999999999</v>
      </c>
      <c r="D126" s="126">
        <f>2022!BV122</f>
        <v>10</v>
      </c>
      <c r="E126" s="126">
        <f>2022!BW122</f>
        <v>29</v>
      </c>
      <c r="F126" s="125">
        <f>2022!BZ122</f>
        <v>0.91583767566714036</v>
      </c>
      <c r="G126" s="59">
        <f>2021!CG93</f>
        <v>0</v>
      </c>
      <c r="H126" s="127">
        <f t="shared" si="41"/>
        <v>0</v>
      </c>
      <c r="I126" s="59"/>
      <c r="J126" s="59">
        <f>2021!CM93</f>
        <v>0</v>
      </c>
      <c r="K126" s="59">
        <f>2021!CJ93</f>
        <v>0</v>
      </c>
      <c r="L126" s="59"/>
      <c r="M126" s="59">
        <f t="shared" si="37"/>
        <v>0</v>
      </c>
      <c r="N126" s="59">
        <f>2021!CO93</f>
        <v>0</v>
      </c>
      <c r="O126" s="59">
        <f>'Добыча 2021'!I103</f>
        <v>0</v>
      </c>
      <c r="P126" s="59"/>
      <c r="Q126" s="59"/>
      <c r="R126" s="59"/>
      <c r="S126" s="59">
        <f>'Добыча 2021'!K103</f>
        <v>0</v>
      </c>
      <c r="T126" s="59">
        <f>'Добыча 2021'!J103</f>
        <v>0</v>
      </c>
      <c r="U126" s="59">
        <f t="shared" si="32"/>
        <v>0</v>
      </c>
      <c r="V126" s="127">
        <f>2022!CE122</f>
        <v>0.87</v>
      </c>
      <c r="W126" s="59">
        <f t="shared" si="20"/>
        <v>0</v>
      </c>
      <c r="X126" s="59">
        <f>2022!CG122</f>
        <v>0</v>
      </c>
      <c r="Y126" s="127">
        <f t="shared" si="21"/>
        <v>0</v>
      </c>
      <c r="Z126" s="59"/>
      <c r="AA126" s="59">
        <f>2022!CM122</f>
        <v>0</v>
      </c>
      <c r="AB126" s="59">
        <f>2022!CJ122</f>
        <v>0</v>
      </c>
      <c r="AC126" s="59"/>
      <c r="AD126" s="59">
        <f>X126-AA126-AB126-AE126</f>
        <v>0</v>
      </c>
      <c r="AE126" s="128">
        <f>2022!CO122</f>
        <v>0</v>
      </c>
      <c r="AF126" s="115" t="str">
        <f t="shared" si="22"/>
        <v/>
      </c>
      <c r="AG126" s="124"/>
      <c r="AH126" s="125">
        <f t="shared" si="23"/>
        <v>0.91583767566714036</v>
      </c>
      <c r="AI126" s="125" t="e">
        <f t="shared" si="24"/>
        <v>#NAME?</v>
      </c>
      <c r="AJ126" s="87">
        <f t="shared" si="25"/>
        <v>3</v>
      </c>
      <c r="AK126" s="87" t="str">
        <f t="shared" si="26"/>
        <v/>
      </c>
      <c r="AL126" s="87">
        <f t="shared" si="27"/>
        <v>0</v>
      </c>
      <c r="AM126" s="87">
        <f t="shared" si="28"/>
        <v>0</v>
      </c>
      <c r="AN126" s="46" t="str">
        <f t="shared" si="29"/>
        <v/>
      </c>
      <c r="AO126" s="46" t="str">
        <f t="shared" si="30"/>
        <v/>
      </c>
      <c r="AP126" s="46" t="str">
        <f t="shared" si="31"/>
        <v/>
      </c>
    </row>
    <row r="127" ht="126">
      <c r="A127" s="46">
        <v>97</v>
      </c>
      <c r="B127" s="145" t="s">
        <v>145</v>
      </c>
      <c r="C127" s="125">
        <f>2022!B123</f>
        <v>42</v>
      </c>
      <c r="D127" s="126">
        <f>2022!BV123</f>
        <v>154</v>
      </c>
      <c r="E127" s="126">
        <f>2022!BW123</f>
        <v>189</v>
      </c>
      <c r="F127" s="125">
        <f>2022!BZ123</f>
        <v>4.5</v>
      </c>
      <c r="G127" s="59">
        <f>2021!CG94</f>
        <v>7</v>
      </c>
      <c r="H127" s="127">
        <f t="shared" si="41"/>
        <v>4.5454545454545459</v>
      </c>
      <c r="I127" s="62"/>
      <c r="J127" s="59">
        <f>2021!CM94</f>
        <v>0</v>
      </c>
      <c r="K127" s="59">
        <f>2021!CJ94</f>
        <v>0</v>
      </c>
      <c r="L127" s="132"/>
      <c r="M127" s="59">
        <f t="shared" si="37"/>
        <v>7</v>
      </c>
      <c r="N127" s="59">
        <f>2021!CO94</f>
        <v>0</v>
      </c>
      <c r="O127" s="59">
        <f>'Добыча 2021'!I104</f>
        <v>2</v>
      </c>
      <c r="P127" s="59"/>
      <c r="Q127" s="59"/>
      <c r="R127" s="59"/>
      <c r="S127" s="59">
        <f>'Добыча 2021'!K104</f>
        <v>1</v>
      </c>
      <c r="T127" s="59">
        <f>'Добыча 2021'!J104</f>
        <v>1</v>
      </c>
      <c r="U127" s="59">
        <f t="shared" si="32"/>
        <v>28.571428571428569</v>
      </c>
      <c r="V127" s="127">
        <f>2022!CE123</f>
        <v>15.120000000000001</v>
      </c>
      <c r="W127" s="59">
        <f t="shared" si="20"/>
        <v>8</v>
      </c>
      <c r="X127" s="59">
        <f>2022!CG123</f>
        <v>15</v>
      </c>
      <c r="Y127" s="127">
        <f t="shared" si="21"/>
        <v>7.9365079365079358</v>
      </c>
      <c r="Z127" s="59"/>
      <c r="AA127" s="59">
        <f>2022!CM123</f>
        <v>0</v>
      </c>
      <c r="AB127" s="59">
        <f>2022!CJ123</f>
        <v>0</v>
      </c>
      <c r="AC127" s="59"/>
      <c r="AD127" s="59"/>
      <c r="AE127" s="128">
        <f>2022!CO123</f>
        <v>0</v>
      </c>
      <c r="AF127" s="115" t="str">
        <f t="shared" si="22"/>
        <v/>
      </c>
      <c r="AG127" s="124"/>
      <c r="AH127" s="125">
        <f t="shared" si="23"/>
        <v>4.5</v>
      </c>
      <c r="AI127" s="125" t="e">
        <f t="shared" si="24"/>
        <v>#NAME?</v>
      </c>
      <c r="AJ127" s="87">
        <f t="shared" si="25"/>
        <v>8</v>
      </c>
      <c r="AK127" s="87" t="str">
        <f t="shared" si="26"/>
        <v/>
      </c>
      <c r="AL127" s="87" t="e">
        <f t="shared" si="27"/>
        <v>#NAME?</v>
      </c>
      <c r="AM127" s="87">
        <f t="shared" si="28"/>
        <v>15</v>
      </c>
      <c r="AN127" s="46" t="e">
        <f t="shared" si="29"/>
        <v>#NAME?</v>
      </c>
      <c r="AO127" s="46" t="str">
        <f t="shared" si="30"/>
        <v xml:space="preserve">Сумма не совпадает или не ОДОУ</v>
      </c>
      <c r="AP127" s="46" t="str">
        <f t="shared" si="31"/>
        <v/>
      </c>
    </row>
    <row r="128" ht="18.75">
      <c r="A128" s="46"/>
      <c r="B128" s="61" t="s">
        <v>153</v>
      </c>
      <c r="C128" s="131"/>
      <c r="D128" s="130"/>
      <c r="E128" s="130"/>
      <c r="F128" s="131"/>
      <c r="G128" s="59"/>
      <c r="H128" s="127"/>
      <c r="I128" s="59"/>
      <c r="J128" s="59"/>
      <c r="K128" s="59"/>
      <c r="L128" s="59"/>
      <c r="M128" s="59"/>
      <c r="N128" s="59"/>
      <c r="O128" s="71"/>
      <c r="P128" s="71"/>
      <c r="Q128" s="71"/>
      <c r="R128" s="71"/>
      <c r="S128" s="71"/>
      <c r="T128" s="71"/>
      <c r="U128" s="59"/>
      <c r="V128" s="144"/>
      <c r="W128" s="59"/>
      <c r="X128" s="71"/>
      <c r="Y128" s="127"/>
      <c r="Z128" s="71"/>
      <c r="AA128" s="71"/>
      <c r="AB128" s="71"/>
      <c r="AC128" s="71"/>
      <c r="AD128" s="59"/>
      <c r="AE128" s="71"/>
      <c r="AF128" s="115" t="str">
        <f t="shared" si="22"/>
        <v/>
      </c>
      <c r="AG128" s="124"/>
      <c r="AH128" s="125" t="str">
        <f t="shared" si="23"/>
        <v/>
      </c>
      <c r="AI128" s="125" t="str">
        <f t="shared" si="24"/>
        <v/>
      </c>
      <c r="AJ128" s="87" t="str">
        <f t="shared" si="25"/>
        <v/>
      </c>
      <c r="AK128" s="87" t="str">
        <f t="shared" si="26"/>
        <v/>
      </c>
      <c r="AL128" s="87" t="str">
        <f t="shared" si="27"/>
        <v/>
      </c>
      <c r="AM128" s="87" t="str">
        <f t="shared" si="28"/>
        <v/>
      </c>
      <c r="AN128" s="46" t="str">
        <f t="shared" si="29"/>
        <v/>
      </c>
      <c r="AO128" s="46" t="str">
        <f t="shared" si="30"/>
        <v/>
      </c>
      <c r="AP128" s="46" t="str">
        <f t="shared" si="31"/>
        <v/>
      </c>
    </row>
    <row r="129" ht="61.5" customHeight="1">
      <c r="A129" s="46">
        <v>98</v>
      </c>
      <c r="B129" s="145" t="s">
        <v>168</v>
      </c>
      <c r="C129" s="125">
        <f>2022!B126</f>
        <v>34.731000000000002</v>
      </c>
      <c r="D129" s="126">
        <f>2022!BV126</f>
        <v>86</v>
      </c>
      <c r="E129" s="126">
        <f>2022!BW126</f>
        <v>92</v>
      </c>
      <c r="F129" s="125">
        <f>2022!BZ126</f>
        <v>2.6489303504074169</v>
      </c>
      <c r="G129" s="59">
        <f>2021!CG97</f>
        <v>5</v>
      </c>
      <c r="H129" s="127">
        <f t="shared" si="41"/>
        <v>5.8139534883720927</v>
      </c>
      <c r="I129" s="59"/>
      <c r="J129" s="59">
        <f>2021!CM97</f>
        <v>0</v>
      </c>
      <c r="K129" s="59">
        <f>2021!CJ97</f>
        <v>0</v>
      </c>
      <c r="L129" s="59"/>
      <c r="M129" s="59">
        <f t="shared" si="37"/>
        <v>5</v>
      </c>
      <c r="N129" s="59">
        <f>2021!CO97</f>
        <v>0</v>
      </c>
      <c r="O129" s="59">
        <f>'Добыча 2021'!I107</f>
        <v>4</v>
      </c>
      <c r="P129" s="59"/>
      <c r="Q129" s="59"/>
      <c r="R129" s="59"/>
      <c r="S129" s="59">
        <f>'Добыча 2021'!K107</f>
        <v>4</v>
      </c>
      <c r="T129" s="59">
        <f>'Добыча 2021'!J107</f>
        <v>0</v>
      </c>
      <c r="U129" s="59">
        <f t="shared" si="32"/>
        <v>80</v>
      </c>
      <c r="V129" s="127">
        <f>2022!CE126</f>
        <v>6.4400000000000004</v>
      </c>
      <c r="W129" s="59">
        <f t="shared" si="20"/>
        <v>7.0000000000000009</v>
      </c>
      <c r="X129" s="59">
        <f>2022!CG126</f>
        <v>5</v>
      </c>
      <c r="Y129" s="127">
        <f t="shared" si="21"/>
        <v>5.4347826086956523</v>
      </c>
      <c r="Z129" s="59"/>
      <c r="AA129" s="59">
        <f>2022!CM126</f>
        <v>0</v>
      </c>
      <c r="AB129" s="59">
        <f>2022!CJ126</f>
        <v>0</v>
      </c>
      <c r="AC129" s="59"/>
      <c r="AD129" s="59"/>
      <c r="AE129" s="128">
        <f>2022!CO126</f>
        <v>0</v>
      </c>
      <c r="AF129" s="115" t="str">
        <f t="shared" si="22"/>
        <v/>
      </c>
      <c r="AG129" s="124"/>
      <c r="AH129" s="125">
        <f t="shared" si="23"/>
        <v>2.6489303504074169</v>
      </c>
      <c r="AI129" s="125" t="e">
        <f t="shared" si="24"/>
        <v>#NAME?</v>
      </c>
      <c r="AJ129" s="87">
        <f t="shared" si="25"/>
        <v>7</v>
      </c>
      <c r="AK129" s="87" t="str">
        <f t="shared" si="26"/>
        <v/>
      </c>
      <c r="AL129" s="87" t="e">
        <f t="shared" si="27"/>
        <v>#NAME?</v>
      </c>
      <c r="AM129" s="87">
        <f t="shared" si="28"/>
        <v>5</v>
      </c>
      <c r="AN129" s="46" t="e">
        <f t="shared" si="29"/>
        <v>#NAME?</v>
      </c>
      <c r="AO129" s="46" t="str">
        <f t="shared" si="30"/>
        <v xml:space="preserve">Сумма не совпадает или не ОДОУ</v>
      </c>
      <c r="AP129" s="46" t="str">
        <f t="shared" si="31"/>
        <v/>
      </c>
    </row>
    <row r="130" ht="126">
      <c r="A130" s="46">
        <v>99</v>
      </c>
      <c r="B130" s="145" t="s">
        <v>156</v>
      </c>
      <c r="C130" s="125">
        <f>2022!B127</f>
        <v>46.969999999999999</v>
      </c>
      <c r="D130" s="126">
        <f>2022!BV127</f>
        <v>197</v>
      </c>
      <c r="E130" s="126">
        <f>2022!BW127</f>
        <v>274</v>
      </c>
      <c r="F130" s="125">
        <f>2022!BZ127</f>
        <v>5.8335107515435389</v>
      </c>
      <c r="G130" s="59">
        <f>2021!CG98</f>
        <v>15</v>
      </c>
      <c r="H130" s="127">
        <f t="shared" si="41"/>
        <v>7.6142131979695442</v>
      </c>
      <c r="I130" s="59"/>
      <c r="J130" s="59">
        <f>2021!CM98</f>
        <v>0</v>
      </c>
      <c r="K130" s="59">
        <f>2021!CJ98</f>
        <v>0</v>
      </c>
      <c r="L130" s="59"/>
      <c r="M130" s="59">
        <f t="shared" si="37"/>
        <v>15</v>
      </c>
      <c r="N130" s="59">
        <f>2021!CO98</f>
        <v>0</v>
      </c>
      <c r="O130" s="59">
        <f>'Добыча 2021'!I108</f>
        <v>13</v>
      </c>
      <c r="P130" s="59"/>
      <c r="Q130" s="59"/>
      <c r="R130" s="59"/>
      <c r="S130" s="59">
        <f>'Добыча 2021'!K108</f>
        <v>10</v>
      </c>
      <c r="T130" s="59">
        <f>'Добыча 2021'!J108</f>
        <v>3</v>
      </c>
      <c r="U130" s="59">
        <f t="shared" si="32"/>
        <v>86.666666666666671</v>
      </c>
      <c r="V130" s="127">
        <f>2022!CE127</f>
        <v>21.920000000000002</v>
      </c>
      <c r="W130" s="59">
        <f t="shared" si="20"/>
        <v>8</v>
      </c>
      <c r="X130" s="59">
        <f>2022!CG127</f>
        <v>21</v>
      </c>
      <c r="Y130" s="127">
        <f t="shared" si="21"/>
        <v>7.664233576642336</v>
      </c>
      <c r="Z130" s="59"/>
      <c r="AA130" s="59">
        <f>2022!CM127</f>
        <v>0</v>
      </c>
      <c r="AB130" s="59">
        <f>2022!CJ127</f>
        <v>0</v>
      </c>
      <c r="AC130" s="59"/>
      <c r="AD130" s="59"/>
      <c r="AE130" s="128">
        <f>2022!CO127</f>
        <v>0</v>
      </c>
      <c r="AF130" s="115" t="str">
        <f t="shared" si="22"/>
        <v/>
      </c>
      <c r="AG130" s="124"/>
      <c r="AH130" s="125">
        <f t="shared" si="23"/>
        <v>5.8335107515435389</v>
      </c>
      <c r="AI130" s="125" t="e">
        <f t="shared" si="24"/>
        <v>#NAME?</v>
      </c>
      <c r="AJ130" s="87">
        <f t="shared" si="25"/>
        <v>8</v>
      </c>
      <c r="AK130" s="87" t="str">
        <f t="shared" si="26"/>
        <v/>
      </c>
      <c r="AL130" s="87" t="e">
        <f t="shared" si="27"/>
        <v>#NAME?</v>
      </c>
      <c r="AM130" s="87">
        <f t="shared" si="28"/>
        <v>21</v>
      </c>
      <c r="AN130" s="46" t="e">
        <f t="shared" si="29"/>
        <v>#NAME?</v>
      </c>
      <c r="AO130" s="46" t="str">
        <f t="shared" si="30"/>
        <v xml:space="preserve">Сумма не совпадает или не ОДОУ</v>
      </c>
      <c r="AP130" s="46" t="str">
        <f t="shared" si="31"/>
        <v/>
      </c>
    </row>
    <row r="131" ht="69.75" customHeight="1">
      <c r="A131" s="46">
        <v>100</v>
      </c>
      <c r="B131" s="145" t="s">
        <v>323</v>
      </c>
      <c r="C131" s="125">
        <f>2022!B128</f>
        <v>9.1639999999999997</v>
      </c>
      <c r="D131" s="126">
        <f>2022!BV128</f>
        <v>23</v>
      </c>
      <c r="E131" s="126">
        <f>2022!BW128</f>
        <v>28</v>
      </c>
      <c r="F131" s="125">
        <f>2022!BZ128</f>
        <v>3.0554343081623747</v>
      </c>
      <c r="G131" s="59">
        <f>2021!CG99</f>
        <v>1</v>
      </c>
      <c r="H131" s="127">
        <f t="shared" si="41"/>
        <v>4.3478260869565215</v>
      </c>
      <c r="I131" s="59"/>
      <c r="J131" s="59">
        <f>2021!CM99</f>
        <v>0</v>
      </c>
      <c r="K131" s="59">
        <f>2021!CJ99</f>
        <v>0</v>
      </c>
      <c r="L131" s="59"/>
      <c r="M131" s="59">
        <f t="shared" si="37"/>
        <v>1</v>
      </c>
      <c r="N131" s="59">
        <f>2021!CO99</f>
        <v>0</v>
      </c>
      <c r="O131" s="59">
        <f>'Добыча 2021'!I109</f>
        <v>1</v>
      </c>
      <c r="P131" s="59"/>
      <c r="Q131" s="59"/>
      <c r="R131" s="59"/>
      <c r="S131" s="59">
        <f>'Добыча 2021'!K109</f>
        <v>0</v>
      </c>
      <c r="T131" s="59">
        <f>'Добыча 2021'!J109</f>
        <v>1</v>
      </c>
      <c r="U131" s="59">
        <f t="shared" si="32"/>
        <v>100</v>
      </c>
      <c r="V131" s="127">
        <f>2022!CE128</f>
        <v>1.9600000000000002</v>
      </c>
      <c r="W131" s="59">
        <f t="shared" si="20"/>
        <v>7.0000000000000009</v>
      </c>
      <c r="X131" s="59">
        <f>2022!CG128</f>
        <v>1</v>
      </c>
      <c r="Y131" s="127">
        <f t="shared" si="21"/>
        <v>3.5714285714285712</v>
      </c>
      <c r="Z131" s="59"/>
      <c r="AA131" s="59">
        <f>2022!CM128</f>
        <v>0</v>
      </c>
      <c r="AB131" s="59">
        <f>2022!CJ128</f>
        <v>0</v>
      </c>
      <c r="AC131" s="59"/>
      <c r="AD131" s="59"/>
      <c r="AE131" s="128">
        <f>2022!CO128</f>
        <v>0</v>
      </c>
      <c r="AF131" s="115" t="str">
        <f t="shared" si="22"/>
        <v/>
      </c>
      <c r="AG131" s="124"/>
      <c r="AH131" s="125">
        <f t="shared" si="23"/>
        <v>3.0554343081623747</v>
      </c>
      <c r="AI131" s="125" t="e">
        <f t="shared" si="24"/>
        <v>#NAME?</v>
      </c>
      <c r="AJ131" s="87">
        <f t="shared" si="25"/>
        <v>7</v>
      </c>
      <c r="AK131" s="87" t="str">
        <f t="shared" si="26"/>
        <v/>
      </c>
      <c r="AL131" s="87" t="e">
        <f t="shared" si="27"/>
        <v>#NAME?</v>
      </c>
      <c r="AM131" s="87">
        <f t="shared" si="28"/>
        <v>1</v>
      </c>
      <c r="AN131" s="46" t="e">
        <f t="shared" si="29"/>
        <v>#NAME?</v>
      </c>
      <c r="AO131" s="46" t="str">
        <f t="shared" si="30"/>
        <v xml:space="preserve">Сумма не совпадает или не ОДОУ</v>
      </c>
      <c r="AP131" s="46" t="str">
        <f t="shared" si="31"/>
        <v/>
      </c>
    </row>
    <row r="132" ht="50.25" customHeight="1">
      <c r="A132" s="46">
        <v>101</v>
      </c>
      <c r="B132" s="145" t="s">
        <v>324</v>
      </c>
      <c r="C132" s="125">
        <f>2022!B129</f>
        <v>22.285</v>
      </c>
      <c r="D132" s="126">
        <f>2022!BV129</f>
        <v>56</v>
      </c>
      <c r="E132" s="126">
        <f>2022!BW129</f>
        <v>60</v>
      </c>
      <c r="F132" s="125">
        <f>2022!BZ129</f>
        <v>2.6923939869867626</v>
      </c>
      <c r="G132" s="59">
        <f>2021!CG100</f>
        <v>3</v>
      </c>
      <c r="H132" s="127">
        <f t="shared" si="41"/>
        <v>5.3571428571428568</v>
      </c>
      <c r="I132" s="59"/>
      <c r="J132" s="59">
        <f>2021!CM100</f>
        <v>0</v>
      </c>
      <c r="K132" s="59">
        <f>2021!CJ100</f>
        <v>0</v>
      </c>
      <c r="L132" s="59"/>
      <c r="M132" s="59">
        <f t="shared" si="37"/>
        <v>3</v>
      </c>
      <c r="N132" s="59">
        <f>2021!CO100</f>
        <v>0</v>
      </c>
      <c r="O132" s="59">
        <f>'Добыча 2021'!I110</f>
        <v>0</v>
      </c>
      <c r="P132" s="59"/>
      <c r="Q132" s="59"/>
      <c r="R132" s="59"/>
      <c r="S132" s="59">
        <f>'Добыча 2021'!K110</f>
        <v>0</v>
      </c>
      <c r="T132" s="59">
        <f>'Добыча 2021'!J110</f>
        <v>0</v>
      </c>
      <c r="U132" s="59">
        <f t="shared" si="32"/>
        <v>0</v>
      </c>
      <c r="V132" s="127">
        <f>2022!CE129</f>
        <v>4.2000000000000002</v>
      </c>
      <c r="W132" s="59">
        <f t="shared" si="20"/>
        <v>7.0000000000000009</v>
      </c>
      <c r="X132" s="59">
        <f>2022!CG129</f>
        <v>4</v>
      </c>
      <c r="Y132" s="127">
        <f t="shared" si="21"/>
        <v>6.666666666666667</v>
      </c>
      <c r="Z132" s="59"/>
      <c r="AA132" s="59">
        <f>2022!CM129</f>
        <v>0</v>
      </c>
      <c r="AB132" s="59">
        <f>2022!CJ129</f>
        <v>0</v>
      </c>
      <c r="AC132" s="59"/>
      <c r="AD132" s="59"/>
      <c r="AE132" s="128">
        <f>2022!CO129</f>
        <v>0</v>
      </c>
      <c r="AF132" s="115" t="str">
        <f t="shared" si="22"/>
        <v/>
      </c>
      <c r="AG132" s="124"/>
      <c r="AH132" s="125">
        <f t="shared" si="23"/>
        <v>2.6923939869867626</v>
      </c>
      <c r="AI132" s="125" t="e">
        <f t="shared" si="24"/>
        <v>#NAME?</v>
      </c>
      <c r="AJ132" s="87">
        <f t="shared" si="25"/>
        <v>7</v>
      </c>
      <c r="AK132" s="87" t="str">
        <f t="shared" si="26"/>
        <v/>
      </c>
      <c r="AL132" s="87" t="e">
        <f t="shared" si="27"/>
        <v>#NAME?</v>
      </c>
      <c r="AM132" s="87">
        <f t="shared" si="28"/>
        <v>4</v>
      </c>
      <c r="AN132" s="46" t="e">
        <f t="shared" si="29"/>
        <v>#NAME?</v>
      </c>
      <c r="AO132" s="46" t="str">
        <f t="shared" si="30"/>
        <v xml:space="preserve">Сумма не совпадает или не ОДОУ</v>
      </c>
      <c r="AP132" s="46" t="str">
        <f t="shared" si="31"/>
        <v/>
      </c>
    </row>
    <row r="133" ht="33" customHeight="1">
      <c r="A133" s="46">
        <v>102</v>
      </c>
      <c r="B133" s="145" t="s">
        <v>155</v>
      </c>
      <c r="C133" s="125">
        <f>2022!B130</f>
        <v>62.600000000000001</v>
      </c>
      <c r="D133" s="126">
        <f>2022!BV130</f>
        <v>468</v>
      </c>
      <c r="E133" s="126">
        <f>2022!BW130</f>
        <v>755</v>
      </c>
      <c r="F133" s="125">
        <f>2022!BZ130</f>
        <v>12.060702875399361</v>
      </c>
      <c r="G133" s="59">
        <f>2021!CG101</f>
        <v>46</v>
      </c>
      <c r="H133" s="127">
        <f t="shared" si="41"/>
        <v>9.8290598290598297</v>
      </c>
      <c r="I133" s="59"/>
      <c r="J133" s="59">
        <f>2021!CM101</f>
        <v>0</v>
      </c>
      <c r="K133" s="59">
        <f>2021!CJ101</f>
        <v>0</v>
      </c>
      <c r="L133" s="59"/>
      <c r="M133" s="59">
        <f t="shared" si="37"/>
        <v>46</v>
      </c>
      <c r="N133" s="59">
        <f>2021!CO101</f>
        <v>0</v>
      </c>
      <c r="O133" s="59">
        <f>'Добыча 2021'!I111</f>
        <v>5</v>
      </c>
      <c r="P133" s="59"/>
      <c r="Q133" s="59"/>
      <c r="R133" s="59"/>
      <c r="S133" s="59">
        <f>'Добыча 2021'!K111</f>
        <v>5</v>
      </c>
      <c r="T133" s="59">
        <f>'Добыча 2021'!J111</f>
        <v>0</v>
      </c>
      <c r="U133" s="59">
        <f t="shared" si="32"/>
        <v>10.869565217391305</v>
      </c>
      <c r="V133" s="127">
        <v>151</v>
      </c>
      <c r="W133" s="59">
        <f t="shared" si="20"/>
        <v>20</v>
      </c>
      <c r="X133" s="59">
        <f>2022!CG130</f>
        <v>45</v>
      </c>
      <c r="Y133" s="127">
        <f t="shared" si="21"/>
        <v>5.9602649006622519</v>
      </c>
      <c r="Z133" s="59"/>
      <c r="AA133" s="59">
        <f>2022!CM130</f>
        <v>0</v>
      </c>
      <c r="AB133" s="59">
        <f>2022!CJ130</f>
        <v>0</v>
      </c>
      <c r="AC133" s="59"/>
      <c r="AD133" s="59"/>
      <c r="AE133" s="128">
        <f>2022!CO130</f>
        <v>0</v>
      </c>
      <c r="AF133" s="115" t="str">
        <f t="shared" si="22"/>
        <v/>
      </c>
      <c r="AG133" s="124"/>
      <c r="AH133" s="125">
        <f t="shared" si="23"/>
        <v>12.060702875399361</v>
      </c>
      <c r="AI133" s="125" t="e">
        <f t="shared" si="24"/>
        <v>#NAME?</v>
      </c>
      <c r="AJ133" s="87">
        <f t="shared" si="25"/>
        <v>20</v>
      </c>
      <c r="AK133" s="87" t="str">
        <f t="shared" si="26"/>
        <v/>
      </c>
      <c r="AL133" s="87" t="e">
        <f t="shared" si="27"/>
        <v>#NAME?</v>
      </c>
      <c r="AM133" s="87">
        <f t="shared" si="28"/>
        <v>45</v>
      </c>
      <c r="AN133" s="46" t="e">
        <f t="shared" si="29"/>
        <v>#NAME?</v>
      </c>
      <c r="AO133" s="46" t="str">
        <f t="shared" si="30"/>
        <v xml:space="preserve">Сумма не совпадает или не ОДОУ</v>
      </c>
      <c r="AP133" s="46" t="str">
        <f t="shared" si="31"/>
        <v/>
      </c>
    </row>
    <row r="134" ht="126">
      <c r="A134" s="46">
        <v>103</v>
      </c>
      <c r="B134" s="145" t="s">
        <v>154</v>
      </c>
      <c r="C134" s="125">
        <f>2022!B131</f>
        <v>8.4000000000000004</v>
      </c>
      <c r="D134" s="126">
        <f>2022!BV131</f>
        <v>80</v>
      </c>
      <c r="E134" s="126">
        <f>2022!BW131</f>
        <v>131</v>
      </c>
      <c r="F134" s="125">
        <f>2022!BZ131</f>
        <v>15.595238095238095</v>
      </c>
      <c r="G134" s="59">
        <f>2021!CG102</f>
        <v>9</v>
      </c>
      <c r="H134" s="127">
        <f t="shared" si="41"/>
        <v>11.25</v>
      </c>
      <c r="I134" s="59"/>
      <c r="J134" s="59">
        <f>2021!CM102</f>
        <v>0</v>
      </c>
      <c r="K134" s="59">
        <f>2021!CJ102</f>
        <v>0</v>
      </c>
      <c r="L134" s="59"/>
      <c r="M134" s="59">
        <f t="shared" si="37"/>
        <v>9</v>
      </c>
      <c r="N134" s="59">
        <f>2021!CO102</f>
        <v>0</v>
      </c>
      <c r="O134" s="59">
        <f>'Добыча 2021'!I112</f>
        <v>6</v>
      </c>
      <c r="P134" s="59"/>
      <c r="Q134" s="59"/>
      <c r="R134" s="59"/>
      <c r="S134" s="59">
        <f>'Добыча 2021'!K112</f>
        <v>3</v>
      </c>
      <c r="T134" s="59">
        <f>'Добыча 2021'!J112</f>
        <v>3</v>
      </c>
      <c r="U134" s="59">
        <f t="shared" si="32"/>
        <v>66.666666666666657</v>
      </c>
      <c r="V134" s="127">
        <v>32.75</v>
      </c>
      <c r="W134" s="59">
        <f t="shared" si="20"/>
        <v>25</v>
      </c>
      <c r="X134" s="59">
        <f>2022!CG131</f>
        <v>32</v>
      </c>
      <c r="Y134" s="127">
        <f t="shared" si="21"/>
        <v>24.427480916030532</v>
      </c>
      <c r="Z134" s="59"/>
      <c r="AA134" s="59">
        <f>2022!CM131</f>
        <v>0</v>
      </c>
      <c r="AB134" s="59">
        <f>2022!CJ131</f>
        <v>0</v>
      </c>
      <c r="AC134" s="59"/>
      <c r="AD134" s="59"/>
      <c r="AE134" s="128">
        <f>2022!CO131</f>
        <v>0</v>
      </c>
      <c r="AF134" s="115" t="str">
        <f t="shared" si="22"/>
        <v/>
      </c>
      <c r="AG134" s="124"/>
      <c r="AH134" s="125">
        <f t="shared" si="23"/>
        <v>15.595238095238095</v>
      </c>
      <c r="AI134" s="125" t="e">
        <f t="shared" si="24"/>
        <v>#NAME?</v>
      </c>
      <c r="AJ134" s="87">
        <f t="shared" si="25"/>
        <v>25</v>
      </c>
      <c r="AK134" s="87" t="str">
        <f t="shared" si="26"/>
        <v/>
      </c>
      <c r="AL134" s="87" t="e">
        <f t="shared" si="27"/>
        <v>#NAME?</v>
      </c>
      <c r="AM134" s="87">
        <f t="shared" si="28"/>
        <v>32</v>
      </c>
      <c r="AN134" s="46" t="e">
        <f t="shared" si="29"/>
        <v>#NAME?</v>
      </c>
      <c r="AO134" s="46" t="str">
        <f t="shared" si="30"/>
        <v xml:space="preserve">Сумма не совпадает или не ОДОУ</v>
      </c>
      <c r="AP134" s="46" t="str">
        <f t="shared" si="31"/>
        <v/>
      </c>
    </row>
    <row r="135" ht="30.75" customHeight="1">
      <c r="A135" s="46">
        <v>104</v>
      </c>
      <c r="B135" s="145" t="s">
        <v>163</v>
      </c>
      <c r="C135" s="125">
        <f>2022!B132</f>
        <v>40.399999999999999</v>
      </c>
      <c r="D135" s="126">
        <f>2022!BV132</f>
        <v>232</v>
      </c>
      <c r="E135" s="126">
        <f>2022!BW132</f>
        <v>245</v>
      </c>
      <c r="F135" s="125">
        <f>2022!BZ132</f>
        <v>6.0643564356435649</v>
      </c>
      <c r="G135" s="59">
        <f>2021!CG103</f>
        <v>14</v>
      </c>
      <c r="H135" s="127">
        <f t="shared" si="41"/>
        <v>6.0344827586206895</v>
      </c>
      <c r="I135" s="59"/>
      <c r="J135" s="59">
        <f>2021!CM103</f>
        <v>0</v>
      </c>
      <c r="K135" s="59">
        <f>2021!CJ103</f>
        <v>0</v>
      </c>
      <c r="L135" s="59"/>
      <c r="M135" s="59">
        <f t="shared" si="37"/>
        <v>14</v>
      </c>
      <c r="N135" s="59">
        <f>2021!CO103</f>
        <v>0</v>
      </c>
      <c r="O135" s="59">
        <f>'Добыча 2021'!I113</f>
        <v>12</v>
      </c>
      <c r="P135" s="59"/>
      <c r="Q135" s="59"/>
      <c r="R135" s="59"/>
      <c r="S135" s="59">
        <f>'Добыча 2021'!K113</f>
        <v>11</v>
      </c>
      <c r="T135" s="59">
        <f>'Добыча 2021'!J113</f>
        <v>1</v>
      </c>
      <c r="U135" s="59">
        <f t="shared" si="32"/>
        <v>85.714285714285708</v>
      </c>
      <c r="V135" s="127">
        <f>2022!CE132</f>
        <v>24.5</v>
      </c>
      <c r="W135" s="59">
        <f t="shared" si="20"/>
        <v>10</v>
      </c>
      <c r="X135" s="59">
        <f>2022!CG132</f>
        <v>20</v>
      </c>
      <c r="Y135" s="127">
        <f t="shared" si="21"/>
        <v>8.1632653061224492</v>
      </c>
      <c r="Z135" s="59"/>
      <c r="AA135" s="59">
        <f>2022!CM132</f>
        <v>0</v>
      </c>
      <c r="AB135" s="59">
        <f>2022!CJ132</f>
        <v>0</v>
      </c>
      <c r="AC135" s="59"/>
      <c r="AD135" s="59"/>
      <c r="AE135" s="128">
        <f>2022!CO132</f>
        <v>0</v>
      </c>
      <c r="AF135" s="115" t="str">
        <f t="shared" si="22"/>
        <v/>
      </c>
      <c r="AG135" s="124"/>
      <c r="AH135" s="125">
        <f t="shared" si="23"/>
        <v>6.0643564356435649</v>
      </c>
      <c r="AI135" s="125" t="e">
        <f t="shared" si="24"/>
        <v>#NAME?</v>
      </c>
      <c r="AJ135" s="87">
        <f t="shared" si="25"/>
        <v>10</v>
      </c>
      <c r="AK135" s="87" t="str">
        <f t="shared" si="26"/>
        <v/>
      </c>
      <c r="AL135" s="87" t="e">
        <f t="shared" si="27"/>
        <v>#NAME?</v>
      </c>
      <c r="AM135" s="87">
        <f t="shared" si="28"/>
        <v>20</v>
      </c>
      <c r="AN135" s="46" t="e">
        <f t="shared" si="29"/>
        <v>#NAME?</v>
      </c>
      <c r="AO135" s="46" t="str">
        <f t="shared" si="30"/>
        <v xml:space="preserve">Сумма не совпадает или не ОДОУ</v>
      </c>
      <c r="AP135" s="46" t="str">
        <f t="shared" si="31"/>
        <v/>
      </c>
    </row>
    <row r="136" ht="126">
      <c r="A136" s="46">
        <v>105</v>
      </c>
      <c r="B136" s="145" t="s">
        <v>325</v>
      </c>
      <c r="C136" s="125">
        <f>2022!B133</f>
        <v>25.609999999999999</v>
      </c>
      <c r="D136" s="126">
        <f>2022!BV133</f>
        <v>191</v>
      </c>
      <c r="E136" s="126">
        <f>2022!BW133</f>
        <v>190</v>
      </c>
      <c r="F136" s="125">
        <f>2022!BZ133</f>
        <v>7.4189769621241703</v>
      </c>
      <c r="G136" s="59">
        <f>2021!CG104</f>
        <v>17</v>
      </c>
      <c r="H136" s="127">
        <f t="shared" si="41"/>
        <v>8.9005235602094235</v>
      </c>
      <c r="I136" s="59"/>
      <c r="J136" s="59">
        <f>2021!CM104</f>
        <v>0</v>
      </c>
      <c r="K136" s="59">
        <f>2021!CJ104</f>
        <v>0</v>
      </c>
      <c r="L136" s="59"/>
      <c r="M136" s="59">
        <f t="shared" si="37"/>
        <v>17</v>
      </c>
      <c r="N136" s="59">
        <f>2021!CO104</f>
        <v>0</v>
      </c>
      <c r="O136" s="59">
        <f>'Добыча 2021'!I114</f>
        <v>3</v>
      </c>
      <c r="P136" s="59"/>
      <c r="Q136" s="59"/>
      <c r="R136" s="59"/>
      <c r="S136" s="59">
        <f>'Добыча 2021'!K114</f>
        <v>3</v>
      </c>
      <c r="T136" s="59">
        <f>'Добыча 2021'!J114</f>
        <v>0</v>
      </c>
      <c r="U136" s="59">
        <f t="shared" si="32"/>
        <v>17.647058823529413</v>
      </c>
      <c r="V136" s="127">
        <f>2022!CE133</f>
        <v>19</v>
      </c>
      <c r="W136" s="59">
        <f t="shared" si="20"/>
        <v>10</v>
      </c>
      <c r="X136" s="59">
        <f>2022!CG133</f>
        <v>17</v>
      </c>
      <c r="Y136" s="127">
        <f t="shared" si="21"/>
        <v>8.9473684210526319</v>
      </c>
      <c r="Z136" s="59"/>
      <c r="AA136" s="59">
        <f>2022!CM133</f>
        <v>0</v>
      </c>
      <c r="AB136" s="59">
        <f>2022!CJ133</f>
        <v>0</v>
      </c>
      <c r="AC136" s="59"/>
      <c r="AD136" s="59"/>
      <c r="AE136" s="128">
        <f>2022!CO133</f>
        <v>0</v>
      </c>
      <c r="AF136" s="115" t="str">
        <f t="shared" si="22"/>
        <v/>
      </c>
      <c r="AG136" s="124"/>
      <c r="AH136" s="125">
        <f t="shared" si="23"/>
        <v>7.4189769621241703</v>
      </c>
      <c r="AI136" s="125" t="e">
        <f t="shared" si="24"/>
        <v>#NAME?</v>
      </c>
      <c r="AJ136" s="87">
        <f t="shared" si="25"/>
        <v>10</v>
      </c>
      <c r="AK136" s="87" t="str">
        <f t="shared" si="26"/>
        <v/>
      </c>
      <c r="AL136" s="87" t="e">
        <f t="shared" si="27"/>
        <v>#NAME?</v>
      </c>
      <c r="AM136" s="87">
        <f t="shared" si="28"/>
        <v>17</v>
      </c>
      <c r="AN136" s="46" t="e">
        <f t="shared" si="29"/>
        <v>#NAME?</v>
      </c>
      <c r="AO136" s="46" t="str">
        <f t="shared" si="30"/>
        <v xml:space="preserve">Сумма не совпадает или не ОДОУ</v>
      </c>
      <c r="AP136" s="46" t="str">
        <f t="shared" si="31"/>
        <v/>
      </c>
    </row>
    <row r="137" ht="33.75" customHeight="1">
      <c r="A137" s="46">
        <v>106</v>
      </c>
      <c r="B137" s="145" t="s">
        <v>326</v>
      </c>
      <c r="C137" s="125">
        <f>2022!B134</f>
        <v>16.600000000000001</v>
      </c>
      <c r="D137" s="126">
        <f>2022!BV134</f>
        <v>113</v>
      </c>
      <c r="E137" s="126">
        <f>2022!BW134</f>
        <v>167</v>
      </c>
      <c r="F137" s="125">
        <f>2022!BZ134</f>
        <v>10.060240963855421</v>
      </c>
      <c r="G137" s="59">
        <f>2021!CG105</f>
        <v>11</v>
      </c>
      <c r="H137" s="127">
        <f t="shared" si="41"/>
        <v>9.7345132743362832</v>
      </c>
      <c r="I137" s="59"/>
      <c r="J137" s="59">
        <f>2021!CM105</f>
        <v>0</v>
      </c>
      <c r="K137" s="59">
        <f>2021!CJ105</f>
        <v>0</v>
      </c>
      <c r="L137" s="59"/>
      <c r="M137" s="59">
        <f t="shared" si="37"/>
        <v>11</v>
      </c>
      <c r="N137" s="59">
        <f>2021!CO105</f>
        <v>0</v>
      </c>
      <c r="O137" s="59">
        <f>'Добыча 2021'!I115</f>
        <v>6</v>
      </c>
      <c r="P137" s="59"/>
      <c r="Q137" s="59"/>
      <c r="R137" s="59"/>
      <c r="S137" s="59">
        <f>'Добыча 2021'!K115</f>
        <v>4</v>
      </c>
      <c r="T137" s="59">
        <f>'Добыча 2021'!J115</f>
        <v>2</v>
      </c>
      <c r="U137" s="59">
        <f t="shared" si="32"/>
        <v>54.54545454545454</v>
      </c>
      <c r="V137" s="127">
        <f>2022!CE134</f>
        <v>25.050000000000001</v>
      </c>
      <c r="W137" s="59">
        <f t="shared" si="20"/>
        <v>15</v>
      </c>
      <c r="X137" s="59">
        <f>2022!CG134</f>
        <v>16</v>
      </c>
      <c r="Y137" s="127">
        <f t="shared" si="21"/>
        <v>9.5808383233532943</v>
      </c>
      <c r="Z137" s="59"/>
      <c r="AA137" s="59">
        <f>2022!CM134</f>
        <v>0</v>
      </c>
      <c r="AB137" s="59">
        <f>2022!CJ134</f>
        <v>0</v>
      </c>
      <c r="AC137" s="59"/>
      <c r="AD137" s="59"/>
      <c r="AE137" s="128">
        <f>2022!CO134</f>
        <v>0</v>
      </c>
      <c r="AF137" s="115" t="str">
        <f t="shared" si="22"/>
        <v/>
      </c>
      <c r="AG137" s="124"/>
      <c r="AH137" s="125">
        <f t="shared" si="23"/>
        <v>10.060240963855421</v>
      </c>
      <c r="AI137" s="125" t="e">
        <f t="shared" si="24"/>
        <v>#NAME?</v>
      </c>
      <c r="AJ137" s="87">
        <f t="shared" si="25"/>
        <v>15</v>
      </c>
      <c r="AK137" s="87" t="str">
        <f t="shared" si="26"/>
        <v/>
      </c>
      <c r="AL137" s="87" t="e">
        <f t="shared" si="27"/>
        <v>#NAME?</v>
      </c>
      <c r="AM137" s="87">
        <f t="shared" si="28"/>
        <v>16</v>
      </c>
      <c r="AN137" s="46" t="e">
        <f t="shared" si="29"/>
        <v>#NAME?</v>
      </c>
      <c r="AO137" s="46" t="str">
        <f t="shared" si="30"/>
        <v xml:space="preserve">Сумма не совпадает или не ОДОУ</v>
      </c>
      <c r="AP137" s="46" t="str">
        <f t="shared" si="31"/>
        <v/>
      </c>
    </row>
    <row r="138" ht="126">
      <c r="A138" s="46">
        <v>107</v>
      </c>
      <c r="B138" s="145" t="s">
        <v>158</v>
      </c>
      <c r="C138" s="125">
        <f>2022!B135</f>
        <v>48.850000000000001</v>
      </c>
      <c r="D138" s="126">
        <f>2022!BV135</f>
        <v>348</v>
      </c>
      <c r="E138" s="126">
        <f>2022!BW135</f>
        <v>324</v>
      </c>
      <c r="F138" s="125">
        <f>2022!BZ135</f>
        <v>6.6325486182190376</v>
      </c>
      <c r="G138" s="59">
        <f>2021!CG106</f>
        <v>34</v>
      </c>
      <c r="H138" s="127">
        <f t="shared" si="41"/>
        <v>9.7701149425287355</v>
      </c>
      <c r="I138" s="59"/>
      <c r="J138" s="59">
        <f>2021!CM106</f>
        <v>0</v>
      </c>
      <c r="K138" s="59">
        <f>2021!CJ106</f>
        <v>0</v>
      </c>
      <c r="L138" s="59"/>
      <c r="M138" s="59">
        <f t="shared" si="37"/>
        <v>34</v>
      </c>
      <c r="N138" s="59">
        <f>2021!CO106</f>
        <v>0</v>
      </c>
      <c r="O138" s="59">
        <f>'Добыча 2021'!I116</f>
        <v>19</v>
      </c>
      <c r="P138" s="59"/>
      <c r="Q138" s="59"/>
      <c r="R138" s="59"/>
      <c r="S138" s="59">
        <f>'Добыча 2021'!K116</f>
        <v>17</v>
      </c>
      <c r="T138" s="59">
        <f>'Добыча 2021'!J116</f>
        <v>2</v>
      </c>
      <c r="U138" s="59">
        <f t="shared" si="32"/>
        <v>55.882352941176471</v>
      </c>
      <c r="V138" s="127">
        <f>2022!CE135</f>
        <v>32.399999999999999</v>
      </c>
      <c r="W138" s="59">
        <f t="shared" si="20"/>
        <v>10</v>
      </c>
      <c r="X138" s="59">
        <f>2022!CG135</f>
        <v>32</v>
      </c>
      <c r="Y138" s="127">
        <f t="shared" si="21"/>
        <v>9.8765432098765427</v>
      </c>
      <c r="Z138" s="59"/>
      <c r="AA138" s="59">
        <f>2022!CM135</f>
        <v>0</v>
      </c>
      <c r="AB138" s="59">
        <f>2022!CJ135</f>
        <v>0</v>
      </c>
      <c r="AC138" s="59"/>
      <c r="AD138" s="59"/>
      <c r="AE138" s="128">
        <f>2022!CO135</f>
        <v>0</v>
      </c>
      <c r="AF138" s="115" t="str">
        <f t="shared" si="22"/>
        <v/>
      </c>
      <c r="AG138" s="124"/>
      <c r="AH138" s="125">
        <f t="shared" si="23"/>
        <v>6.6325486182190376</v>
      </c>
      <c r="AI138" s="125" t="e">
        <f t="shared" si="24"/>
        <v>#NAME?</v>
      </c>
      <c r="AJ138" s="87">
        <f t="shared" si="25"/>
        <v>10</v>
      </c>
      <c r="AK138" s="87" t="str">
        <f t="shared" si="26"/>
        <v/>
      </c>
      <c r="AL138" s="87" t="e">
        <f t="shared" si="27"/>
        <v>#NAME?</v>
      </c>
      <c r="AM138" s="87">
        <f t="shared" si="28"/>
        <v>32</v>
      </c>
      <c r="AN138" s="46" t="e">
        <f t="shared" si="29"/>
        <v>#NAME?</v>
      </c>
      <c r="AO138" s="46" t="str">
        <f t="shared" si="30"/>
        <v xml:space="preserve">Сумма не совпадает или не ОДОУ</v>
      </c>
      <c r="AP138" s="46" t="str">
        <f t="shared" si="31"/>
        <v/>
      </c>
    </row>
    <row r="139" ht="126">
      <c r="A139" s="46">
        <v>108</v>
      </c>
      <c r="B139" s="145" t="s">
        <v>157</v>
      </c>
      <c r="C139" s="125">
        <f>2022!B136</f>
        <v>34.689999999999998</v>
      </c>
      <c r="D139" s="126">
        <f>2022!BV136</f>
        <v>88</v>
      </c>
      <c r="E139" s="126">
        <f>2022!BW136</f>
        <v>88</v>
      </c>
      <c r="F139" s="125">
        <f>2022!BZ136</f>
        <v>2.5367541078120497</v>
      </c>
      <c r="G139" s="59">
        <f>2021!CG107</f>
        <v>6</v>
      </c>
      <c r="H139" s="127">
        <f t="shared" si="41"/>
        <v>6.8181818181818175</v>
      </c>
      <c r="I139" s="59"/>
      <c r="J139" s="59">
        <f>2021!CM107</f>
        <v>0</v>
      </c>
      <c r="K139" s="59">
        <f>2021!CJ107</f>
        <v>0</v>
      </c>
      <c r="L139" s="59"/>
      <c r="M139" s="59">
        <f t="shared" si="37"/>
        <v>6</v>
      </c>
      <c r="N139" s="59">
        <f>2021!CO107</f>
        <v>0</v>
      </c>
      <c r="O139" s="59">
        <f>'Добыча 2021'!I117</f>
        <v>2</v>
      </c>
      <c r="P139" s="59"/>
      <c r="Q139" s="59"/>
      <c r="R139" s="59"/>
      <c r="S139" s="59">
        <f>'Добыча 2021'!K117</f>
        <v>1</v>
      </c>
      <c r="T139" s="59">
        <f>'Добыча 2021'!J117</f>
        <v>1</v>
      </c>
      <c r="U139" s="59">
        <f t="shared" si="32"/>
        <v>33.333333333333329</v>
      </c>
      <c r="V139" s="127">
        <f>2022!CE136</f>
        <v>6.1600000000000001</v>
      </c>
      <c r="W139" s="59">
        <f t="shared" si="20"/>
        <v>7.0000000000000009</v>
      </c>
      <c r="X139" s="59">
        <f>2022!CG136</f>
        <v>6</v>
      </c>
      <c r="Y139" s="127">
        <f t="shared" si="21"/>
        <v>6.8181818181818175</v>
      </c>
      <c r="Z139" s="59"/>
      <c r="AA139" s="59">
        <f>2022!CM136</f>
        <v>0</v>
      </c>
      <c r="AB139" s="59">
        <f>2022!CJ136</f>
        <v>0</v>
      </c>
      <c r="AC139" s="59"/>
      <c r="AD139" s="59"/>
      <c r="AE139" s="128">
        <f>2022!CO136</f>
        <v>0</v>
      </c>
      <c r="AF139" s="115" t="str">
        <f t="shared" si="22"/>
        <v/>
      </c>
      <c r="AG139" s="124"/>
      <c r="AH139" s="125">
        <f t="shared" si="23"/>
        <v>2.5367541078120497</v>
      </c>
      <c r="AI139" s="125" t="e">
        <f t="shared" si="24"/>
        <v>#NAME?</v>
      </c>
      <c r="AJ139" s="87">
        <f t="shared" si="25"/>
        <v>7</v>
      </c>
      <c r="AK139" s="87" t="str">
        <f t="shared" si="26"/>
        <v/>
      </c>
      <c r="AL139" s="87" t="e">
        <f t="shared" si="27"/>
        <v>#NAME?</v>
      </c>
      <c r="AM139" s="87">
        <f t="shared" si="28"/>
        <v>6</v>
      </c>
      <c r="AN139" s="46" t="e">
        <f t="shared" si="29"/>
        <v>#NAME?</v>
      </c>
      <c r="AO139" s="46" t="str">
        <f t="shared" si="30"/>
        <v xml:space="preserve">Сумма не совпадает или не ОДОУ</v>
      </c>
      <c r="AP139" s="46" t="str">
        <f t="shared" si="31"/>
        <v/>
      </c>
    </row>
    <row r="140" ht="32.25" customHeight="1">
      <c r="A140" s="46">
        <v>109</v>
      </c>
      <c r="B140" s="145" t="s">
        <v>161</v>
      </c>
      <c r="C140" s="125">
        <f>2022!B137</f>
        <v>8.7080000000000002</v>
      </c>
      <c r="D140" s="126">
        <f>2022!BV137</f>
        <v>12</v>
      </c>
      <c r="E140" s="126">
        <f>2022!BW137</f>
        <v>12</v>
      </c>
      <c r="F140" s="125">
        <f>2022!BZ137</f>
        <v>1.3780431786862655</v>
      </c>
      <c r="G140" s="59">
        <f>2021!CG108</f>
        <v>0</v>
      </c>
      <c r="H140" s="127">
        <f t="shared" si="41"/>
        <v>0</v>
      </c>
      <c r="I140" s="59"/>
      <c r="J140" s="59">
        <f>2021!CM108</f>
        <v>0</v>
      </c>
      <c r="K140" s="59">
        <f>2021!CJ108</f>
        <v>0</v>
      </c>
      <c r="L140" s="59"/>
      <c r="M140" s="59">
        <f t="shared" si="37"/>
        <v>0</v>
      </c>
      <c r="N140" s="59">
        <f>2021!CO108</f>
        <v>0</v>
      </c>
      <c r="O140" s="59">
        <f>'Добыча 2021'!I118</f>
        <v>0</v>
      </c>
      <c r="P140" s="59"/>
      <c r="Q140" s="59"/>
      <c r="R140" s="59"/>
      <c r="S140" s="59">
        <f>'Добыча 2021'!K118</f>
        <v>0</v>
      </c>
      <c r="T140" s="59">
        <f>'Добыча 2021'!J118</f>
        <v>0</v>
      </c>
      <c r="U140" s="59">
        <f t="shared" si="32"/>
        <v>0</v>
      </c>
      <c r="V140" s="127">
        <f>2022!CE137</f>
        <v>0.60000000000000009</v>
      </c>
      <c r="W140" s="59">
        <f t="shared" si="20"/>
        <v>0</v>
      </c>
      <c r="X140" s="59">
        <f>2022!CG137</f>
        <v>0</v>
      </c>
      <c r="Y140" s="127">
        <f t="shared" si="21"/>
        <v>0</v>
      </c>
      <c r="Z140" s="59"/>
      <c r="AA140" s="59">
        <f>2022!CM137</f>
        <v>0</v>
      </c>
      <c r="AB140" s="59">
        <f>2022!CJ137</f>
        <v>0</v>
      </c>
      <c r="AC140" s="59"/>
      <c r="AD140" s="59"/>
      <c r="AE140" s="128">
        <f>2022!CO137</f>
        <v>0</v>
      </c>
      <c r="AF140" s="115" t="str">
        <f t="shared" si="22"/>
        <v/>
      </c>
      <c r="AG140" s="124"/>
      <c r="AH140" s="125">
        <f t="shared" si="23"/>
        <v>1.3780431786862655</v>
      </c>
      <c r="AI140" s="125" t="e">
        <f t="shared" si="24"/>
        <v>#NAME?</v>
      </c>
      <c r="AJ140" s="87">
        <f t="shared" si="25"/>
        <v>5</v>
      </c>
      <c r="AK140" s="87" t="str">
        <f t="shared" si="26"/>
        <v/>
      </c>
      <c r="AL140" s="87">
        <f t="shared" si="27"/>
        <v>0</v>
      </c>
      <c r="AM140" s="87">
        <f t="shared" si="28"/>
        <v>0</v>
      </c>
      <c r="AN140" s="46" t="str">
        <f t="shared" si="29"/>
        <v/>
      </c>
      <c r="AO140" s="46" t="str">
        <f t="shared" si="30"/>
        <v/>
      </c>
      <c r="AP140" s="46" t="str">
        <f t="shared" si="31"/>
        <v/>
      </c>
    </row>
    <row r="141" ht="126">
      <c r="A141" s="46">
        <v>110</v>
      </c>
      <c r="B141" s="145" t="s">
        <v>162</v>
      </c>
      <c r="C141" s="125">
        <f>2022!B138</f>
        <v>76.099999999999994</v>
      </c>
      <c r="D141" s="126">
        <f>2022!BV138</f>
        <v>320</v>
      </c>
      <c r="E141" s="126">
        <f>2022!BW138</f>
        <v>306</v>
      </c>
      <c r="F141" s="125">
        <f>2022!BZ138</f>
        <v>4.021024967148489</v>
      </c>
      <c r="G141" s="59">
        <f>2021!CG109</f>
        <v>25</v>
      </c>
      <c r="H141" s="127">
        <f t="shared" si="41"/>
        <v>7.8125</v>
      </c>
      <c r="I141" s="62"/>
      <c r="J141" s="59">
        <f>2021!CM109</f>
        <v>0</v>
      </c>
      <c r="K141" s="59">
        <f>2021!CJ109</f>
        <v>0</v>
      </c>
      <c r="L141" s="132"/>
      <c r="M141" s="59">
        <f t="shared" si="37"/>
        <v>25</v>
      </c>
      <c r="N141" s="59">
        <f>2021!CO109</f>
        <v>0</v>
      </c>
      <c r="O141" s="59">
        <f>'Добыча 2021'!I119</f>
        <v>4</v>
      </c>
      <c r="P141" s="59"/>
      <c r="Q141" s="59"/>
      <c r="R141" s="59"/>
      <c r="S141" s="59">
        <f>'Добыча 2021'!K119</f>
        <v>4</v>
      </c>
      <c r="T141" s="59">
        <f>'Добыча 2021'!J119</f>
        <v>0</v>
      </c>
      <c r="U141" s="59">
        <f t="shared" si="32"/>
        <v>16</v>
      </c>
      <c r="V141" s="127">
        <f>2022!CE138</f>
        <v>24.48</v>
      </c>
      <c r="W141" s="59">
        <f t="shared" si="20"/>
        <v>8</v>
      </c>
      <c r="X141" s="59">
        <f>2022!CG138</f>
        <v>24</v>
      </c>
      <c r="Y141" s="127">
        <f t="shared" si="21"/>
        <v>7.8431372549019605</v>
      </c>
      <c r="Z141" s="59"/>
      <c r="AA141" s="59">
        <f>2022!CM138</f>
        <v>0</v>
      </c>
      <c r="AB141" s="59">
        <f>2022!CJ138</f>
        <v>0</v>
      </c>
      <c r="AC141" s="59"/>
      <c r="AD141" s="59"/>
      <c r="AE141" s="128">
        <f>2022!CO138</f>
        <v>0</v>
      </c>
      <c r="AF141" s="115" t="str">
        <f t="shared" si="22"/>
        <v/>
      </c>
      <c r="AG141" s="124"/>
      <c r="AH141" s="125">
        <f t="shared" si="23"/>
        <v>4.021024967148489</v>
      </c>
      <c r="AI141" s="125" t="e">
        <f t="shared" si="24"/>
        <v>#NAME?</v>
      </c>
      <c r="AJ141" s="87">
        <f t="shared" si="25"/>
        <v>8</v>
      </c>
      <c r="AK141" s="87" t="str">
        <f t="shared" si="26"/>
        <v/>
      </c>
      <c r="AL141" s="87" t="e">
        <f t="shared" si="27"/>
        <v>#NAME?</v>
      </c>
      <c r="AM141" s="87">
        <f t="shared" si="28"/>
        <v>24</v>
      </c>
      <c r="AN141" s="46" t="e">
        <f t="shared" si="29"/>
        <v>#NAME?</v>
      </c>
      <c r="AO141" s="46" t="str">
        <f t="shared" si="30"/>
        <v xml:space="preserve">Сумма не совпадает или не ОДОУ</v>
      </c>
      <c r="AP141" s="46" t="str">
        <f t="shared" si="31"/>
        <v/>
      </c>
    </row>
    <row r="142" ht="47.25">
      <c r="A142" s="46">
        <v>111</v>
      </c>
      <c r="B142" s="164" t="s">
        <v>165</v>
      </c>
      <c r="C142" s="125">
        <f>2022!B139</f>
        <v>3.52</v>
      </c>
      <c r="D142" s="138">
        <f>2022!BV139</f>
        <v>151</v>
      </c>
      <c r="E142" s="126">
        <f>2022!BW139</f>
        <v>8</v>
      </c>
      <c r="F142" s="125">
        <f>2022!BZ139</f>
        <v>2.2727272727272729</v>
      </c>
      <c r="G142" s="80">
        <f>2021!CG110</f>
        <v>10</v>
      </c>
      <c r="H142" s="139">
        <f t="shared" si="41"/>
        <v>6.6225165562913908</v>
      </c>
      <c r="I142" s="62"/>
      <c r="J142" s="80">
        <f>2021!CM110</f>
        <v>0</v>
      </c>
      <c r="K142" s="80">
        <f>2021!CJ110</f>
        <v>0</v>
      </c>
      <c r="L142" s="132"/>
      <c r="M142" s="80">
        <f t="shared" si="37"/>
        <v>8</v>
      </c>
      <c r="N142" s="80">
        <f>2021!CO110</f>
        <v>2</v>
      </c>
      <c r="O142" s="80">
        <f>'Добыча 2021'!I120</f>
        <v>3</v>
      </c>
      <c r="P142" s="59"/>
      <c r="Q142" s="59"/>
      <c r="R142" s="59"/>
      <c r="S142" s="80">
        <f>'Добыча 2021'!K120</f>
        <v>3</v>
      </c>
      <c r="T142" s="80">
        <f>'Добыча 2021'!J120</f>
        <v>0</v>
      </c>
      <c r="U142" s="80">
        <f>IF(G143=0,0,O142/G143*100)</f>
        <v>0</v>
      </c>
      <c r="V142" s="127">
        <f>2022!CE139</f>
        <v>0.56000000000000005</v>
      </c>
      <c r="W142" s="59">
        <f>IF(V142&gt;1,V142/E142*100,0)</f>
        <v>0</v>
      </c>
      <c r="X142" s="59">
        <f>2022!CG139</f>
        <v>0</v>
      </c>
      <c r="Y142" s="127">
        <f>IF(X142&gt;0,X142/E142*100,0)</f>
        <v>0</v>
      </c>
      <c r="Z142" s="59"/>
      <c r="AA142" s="59">
        <f>2022!CM139</f>
        <v>0</v>
      </c>
      <c r="AB142" s="59">
        <f>2022!CJ139</f>
        <v>0</v>
      </c>
      <c r="AC142" s="59"/>
      <c r="AD142" s="59">
        <f t="shared" ref="AD142:AD205" si="42">X142-AA142-AB142-AE142</f>
        <v>0</v>
      </c>
      <c r="AE142" s="128">
        <f>2022!CO139</f>
        <v>0</v>
      </c>
      <c r="AF142" s="115" t="str">
        <f t="shared" si="22"/>
        <v/>
      </c>
      <c r="AG142" s="124"/>
      <c r="AH142" s="125">
        <f t="shared" si="23"/>
        <v>2.2727272727272729</v>
      </c>
      <c r="AI142" s="125" t="e">
        <f t="shared" si="24"/>
        <v>#NAME?</v>
      </c>
      <c r="AJ142" s="87">
        <f t="shared" si="25"/>
        <v>7</v>
      </c>
      <c r="AK142" s="87" t="str">
        <f t="shared" si="26"/>
        <v/>
      </c>
      <c r="AL142" s="87">
        <f t="shared" si="27"/>
        <v>0</v>
      </c>
      <c r="AM142" s="87">
        <f t="shared" si="28"/>
        <v>0</v>
      </c>
      <c r="AN142" s="46" t="str">
        <f t="shared" si="29"/>
        <v/>
      </c>
      <c r="AO142" s="46" t="str">
        <f t="shared" si="30"/>
        <v/>
      </c>
      <c r="AP142" s="46" t="str">
        <f t="shared" si="31"/>
        <v/>
      </c>
    </row>
    <row r="143" ht="48" customHeight="1">
      <c r="A143" s="46">
        <v>112</v>
      </c>
      <c r="B143" s="155" t="s">
        <v>443</v>
      </c>
      <c r="C143" s="125">
        <f>2022!B140</f>
        <v>16.07</v>
      </c>
      <c r="D143" s="142"/>
      <c r="E143" s="126">
        <f>2022!BW140</f>
        <v>74</v>
      </c>
      <c r="F143" s="125">
        <f>2022!BZ140</f>
        <v>4.604853764779091</v>
      </c>
      <c r="G143" s="82"/>
      <c r="H143" s="143"/>
      <c r="I143" s="59"/>
      <c r="J143" s="82"/>
      <c r="K143" s="82"/>
      <c r="L143" s="59"/>
      <c r="M143" s="82"/>
      <c r="N143" s="82"/>
      <c r="O143" s="82"/>
      <c r="P143" s="59"/>
      <c r="Q143" s="59"/>
      <c r="R143" s="59"/>
      <c r="S143" s="82"/>
      <c r="T143" s="82"/>
      <c r="U143" s="82"/>
      <c r="V143" s="127">
        <f>2022!CE140</f>
        <v>5.9199999999999999</v>
      </c>
      <c r="W143" s="59">
        <f t="shared" si="20"/>
        <v>8</v>
      </c>
      <c r="X143" s="59">
        <f>2022!CG140</f>
        <v>5</v>
      </c>
      <c r="Y143" s="127">
        <f t="shared" si="21"/>
        <v>6.756756756756757</v>
      </c>
      <c r="Z143" s="59"/>
      <c r="AA143" s="59">
        <f>2022!CM140</f>
        <v>0</v>
      </c>
      <c r="AB143" s="59">
        <f>2022!CJ140</f>
        <v>0</v>
      </c>
      <c r="AC143" s="59"/>
      <c r="AD143" s="59">
        <f t="shared" si="42"/>
        <v>4</v>
      </c>
      <c r="AE143" s="128">
        <f>2022!CO140</f>
        <v>1</v>
      </c>
      <c r="AF143" s="115" t="str">
        <f t="shared" si="22"/>
        <v/>
      </c>
      <c r="AG143" s="124"/>
      <c r="AH143" s="125">
        <f t="shared" si="23"/>
        <v>4.604853764779091</v>
      </c>
      <c r="AI143" s="125" t="e">
        <f t="shared" si="24"/>
        <v>#NAME?</v>
      </c>
      <c r="AJ143" s="87">
        <f t="shared" si="25"/>
        <v>8</v>
      </c>
      <c r="AK143" s="87" t="str">
        <f t="shared" si="26"/>
        <v/>
      </c>
      <c r="AL143" s="87" t="e">
        <f t="shared" si="27"/>
        <v>#NAME?</v>
      </c>
      <c r="AM143" s="87">
        <f t="shared" si="28"/>
        <v>5</v>
      </c>
      <c r="AN143" s="46" t="e">
        <f t="shared" si="29"/>
        <v>#NAME?</v>
      </c>
      <c r="AO143" s="46" t="str">
        <f t="shared" si="30"/>
        <v/>
      </c>
      <c r="AP143" s="46" t="str">
        <f t="shared" si="31"/>
        <v/>
      </c>
    </row>
    <row r="144" ht="18.75">
      <c r="A144" s="46"/>
      <c r="B144" s="61" t="s">
        <v>173</v>
      </c>
      <c r="C144" s="131"/>
      <c r="D144" s="130"/>
      <c r="E144" s="130"/>
      <c r="F144" s="131"/>
      <c r="G144" s="59"/>
      <c r="H144" s="127"/>
      <c r="I144" s="59"/>
      <c r="J144" s="59"/>
      <c r="K144" s="59"/>
      <c r="L144" s="59"/>
      <c r="M144" s="59"/>
      <c r="N144" s="59"/>
      <c r="O144" s="71"/>
      <c r="P144" s="71"/>
      <c r="Q144" s="71"/>
      <c r="R144" s="71"/>
      <c r="S144" s="71"/>
      <c r="T144" s="71"/>
      <c r="U144" s="59"/>
      <c r="V144" s="144"/>
      <c r="W144" s="59"/>
      <c r="X144" s="71"/>
      <c r="Y144" s="127"/>
      <c r="Z144" s="71"/>
      <c r="AA144" s="71"/>
      <c r="AB144" s="71"/>
      <c r="AC144" s="71"/>
      <c r="AD144" s="59"/>
      <c r="AE144" s="71"/>
      <c r="AF144" s="115" t="str">
        <f t="shared" ref="AF144:AF207" si="43">IF(C144&gt;0,IF(AND(C144&lt;7,F144&lt;5),IF(COUNTIF(Z144:AE144,"&gt;0")&gt;0,"Ошибка!",""),""),"")</f>
        <v/>
      </c>
      <c r="AG144" s="124"/>
      <c r="AH144" s="125" t="str">
        <f t="shared" ref="AH144:AH207" si="44">IF(AND(ISNUMBER(--C144),C144&gt;0),E144/C144,"")</f>
        <v/>
      </c>
      <c r="AI144" s="125" t="str">
        <f t="shared" ref="AI144:AI207" si="45">IF(AND(ISNUMBER(--E144),ISNUMBER(--AJ144)),ЧАСТНОЕ(E144*AJ144,100),"")</f>
        <v/>
      </c>
      <c r="AJ144" s="87" t="str">
        <f t="shared" ref="AJ144:AJ207" si="46">IF(AND(ISNUMBER(--C144),C144&gt;0),IF(F144&lt;=8,IF(F144&lt;=1,3,IF(F144&lt;=2,5,IF(F144&lt;=4,7,IF(F144&lt;=6,8,IF(F144&lt;=8,10,0))))),IF(F144&lt;=10,12,IF(F144&lt;=12,15,IF(F144&lt;=15,20,IF(F144&lt;=20,25,30))))),"")</f>
        <v/>
      </c>
      <c r="AK144" s="87" t="str">
        <f t="shared" ref="AK144:AK207" si="47">IF(AJ144&lt;Y144,"Норматив превышен","")</f>
        <v/>
      </c>
      <c r="AL144" s="87" t="str">
        <f t="shared" ref="AL144:AL207" si="48">IF(ISNUMBER(X144),IF(X144&gt;0,MAX(ЧАСТНОЕ(X144*20,100),1),0),"")</f>
        <v/>
      </c>
      <c r="AM144" s="87" t="str">
        <f t="shared" ref="AM144:AM207" si="49">IF(ISNUMBER(X144),X144,"")</f>
        <v/>
      </c>
      <c r="AN144" s="46" t="str">
        <f t="shared" ref="AN144:AN207" si="50">IF(ISNUMBER(AE144),IF(AND(AM144&gt;=AE144,AL144&lt;=AE144),"","Вне норматива или не ОДОУ"),"")</f>
        <v/>
      </c>
      <c r="AO144" s="46" t="str">
        <f t="shared" ref="AO144:AO207" si="51">IF(ISNUMBER(X144),IF(SUM(Z144:AE144)&lt;&gt;X144,"Сумма не совпадает или не ОДОУ",""),"")</f>
        <v/>
      </c>
      <c r="AP144" s="46" t="str">
        <f>IF(AND(ISNUMBER(AA144),AA144&gt;0),IF(AA144&lt;=(X144*0.15),"","Изъятие более 15% !"),"")</f>
        <v/>
      </c>
    </row>
    <row r="145" ht="126">
      <c r="A145" s="46">
        <v>113</v>
      </c>
      <c r="B145" s="145" t="s">
        <v>328</v>
      </c>
      <c r="C145" s="125">
        <f>2022!B142</f>
        <v>22.076000000000001</v>
      </c>
      <c r="D145" s="126">
        <f>2022!BV142</f>
        <v>220</v>
      </c>
      <c r="E145" s="126">
        <f>2022!BW142</f>
        <v>259</v>
      </c>
      <c r="F145" s="125">
        <f>2022!BZ142</f>
        <v>11.732197861931509</v>
      </c>
      <c r="G145" s="59">
        <f>2021!CG112</f>
        <v>26</v>
      </c>
      <c r="H145" s="127">
        <f t="shared" si="41"/>
        <v>11.818181818181818</v>
      </c>
      <c r="I145" s="59"/>
      <c r="J145" s="59">
        <f>2021!CM112</f>
        <v>0</v>
      </c>
      <c r="K145" s="59">
        <f>2021!CJ112</f>
        <v>0</v>
      </c>
      <c r="L145" s="59"/>
      <c r="M145" s="59">
        <f t="shared" si="37"/>
        <v>26</v>
      </c>
      <c r="N145" s="59">
        <f>2021!CO112</f>
        <v>0</v>
      </c>
      <c r="O145" s="59">
        <f>'Добыча 2021'!I122</f>
        <v>5</v>
      </c>
      <c r="P145" s="59"/>
      <c r="Q145" s="59"/>
      <c r="R145" s="59"/>
      <c r="S145" s="59">
        <f>'Добыча 2021'!K122</f>
        <v>4</v>
      </c>
      <c r="T145" s="59">
        <f>'Добыча 2021'!J122</f>
        <v>1</v>
      </c>
      <c r="U145" s="59">
        <f t="shared" ref="U144:U176" si="52">IF(G145=0,0,O145/G145*100)</f>
        <v>19.230769230769234</v>
      </c>
      <c r="V145" s="127">
        <f>2022!CE142</f>
        <v>38.850000000000001</v>
      </c>
      <c r="W145" s="59">
        <f t="shared" ref="W144:W177" si="53">IF(V145&gt;1,V145/E145*100,0)</f>
        <v>15</v>
      </c>
      <c r="X145" s="59">
        <f>2022!CG142</f>
        <v>38</v>
      </c>
      <c r="Y145" s="127">
        <f t="shared" ref="Y144:Y177" si="54">IF(X145&gt;0,X145/E145*100,0)</f>
        <v>14.671814671814673</v>
      </c>
      <c r="Z145" s="59"/>
      <c r="AA145" s="59">
        <f>2022!CM142</f>
        <v>0</v>
      </c>
      <c r="AB145" s="59">
        <f>2022!CJ142</f>
        <v>0</v>
      </c>
      <c r="AC145" s="59"/>
      <c r="AD145" s="59"/>
      <c r="AE145" s="128">
        <f>2022!CO142</f>
        <v>0</v>
      </c>
      <c r="AF145" s="115" t="str">
        <f t="shared" si="43"/>
        <v/>
      </c>
      <c r="AG145" s="124"/>
      <c r="AH145" s="125">
        <f t="shared" si="44"/>
        <v>11.732197861931509</v>
      </c>
      <c r="AI145" s="125" t="e">
        <f t="shared" si="45"/>
        <v>#NAME?</v>
      </c>
      <c r="AJ145" s="87">
        <f t="shared" si="46"/>
        <v>15</v>
      </c>
      <c r="AK145" s="87" t="str">
        <f t="shared" si="47"/>
        <v/>
      </c>
      <c r="AL145" s="87" t="e">
        <f t="shared" si="48"/>
        <v>#NAME?</v>
      </c>
      <c r="AM145" s="87">
        <f t="shared" si="49"/>
        <v>38</v>
      </c>
      <c r="AN145" s="46" t="e">
        <f t="shared" si="50"/>
        <v>#NAME?</v>
      </c>
      <c r="AO145" s="46" t="str">
        <f t="shared" si="51"/>
        <v xml:space="preserve">Сумма не совпадает или не ОДОУ</v>
      </c>
      <c r="AP145" s="46" t="str">
        <f t="shared" ref="AP145:AP208" si="55">IF(AND(ISNUMBER(AA145),AA145&gt;0),IF(AA145&lt;=(X145*0.14999999999999999),"","Изъятие более 15% !"),"")</f>
        <v/>
      </c>
    </row>
    <row r="146" ht="126">
      <c r="A146" s="46">
        <v>114</v>
      </c>
      <c r="B146" s="145" t="s">
        <v>329</v>
      </c>
      <c r="C146" s="125">
        <f>2022!B143</f>
        <v>51.795000000000002</v>
      </c>
      <c r="D146" s="126">
        <f>2022!BV143</f>
        <v>266</v>
      </c>
      <c r="E146" s="126">
        <f>2022!BW143</f>
        <v>346</v>
      </c>
      <c r="F146" s="125">
        <f>2022!BZ143</f>
        <v>6.6801814846992951</v>
      </c>
      <c r="G146" s="59">
        <f>2021!CG113</f>
        <v>21</v>
      </c>
      <c r="H146" s="127">
        <f t="shared" si="41"/>
        <v>7.8947368421052628</v>
      </c>
      <c r="I146" s="59"/>
      <c r="J146" s="59">
        <f>2021!CM113</f>
        <v>0</v>
      </c>
      <c r="K146" s="59">
        <f>2021!CJ113</f>
        <v>0</v>
      </c>
      <c r="L146" s="59"/>
      <c r="M146" s="59">
        <f t="shared" si="37"/>
        <v>21</v>
      </c>
      <c r="N146" s="59">
        <f>2021!CO113</f>
        <v>0</v>
      </c>
      <c r="O146" s="59">
        <f>'Добыча 2021'!I123</f>
        <v>6</v>
      </c>
      <c r="P146" s="59"/>
      <c r="Q146" s="59"/>
      <c r="R146" s="59"/>
      <c r="S146" s="59">
        <f>'Добыча 2021'!K123</f>
        <v>5</v>
      </c>
      <c r="T146" s="59">
        <f>'Добыча 2021'!J123</f>
        <v>1</v>
      </c>
      <c r="U146" s="59">
        <f t="shared" si="52"/>
        <v>28.571428571428569</v>
      </c>
      <c r="V146" s="127">
        <f>2022!CE143</f>
        <v>34.600000000000001</v>
      </c>
      <c r="W146" s="59">
        <f t="shared" si="53"/>
        <v>10</v>
      </c>
      <c r="X146" s="59">
        <f>2022!CG143</f>
        <v>34</v>
      </c>
      <c r="Y146" s="127">
        <f t="shared" si="54"/>
        <v>9.8265895953757223</v>
      </c>
      <c r="Z146" s="59"/>
      <c r="AA146" s="59">
        <f>2022!CM143</f>
        <v>0</v>
      </c>
      <c r="AB146" s="59">
        <f>2022!CJ143</f>
        <v>0</v>
      </c>
      <c r="AC146" s="59"/>
      <c r="AD146" s="59"/>
      <c r="AE146" s="128">
        <f>2022!CO143</f>
        <v>0</v>
      </c>
      <c r="AF146" s="115" t="str">
        <f t="shared" si="43"/>
        <v/>
      </c>
      <c r="AG146" s="124"/>
      <c r="AH146" s="125">
        <f t="shared" si="44"/>
        <v>6.6801814846992951</v>
      </c>
      <c r="AI146" s="125" t="e">
        <f t="shared" si="45"/>
        <v>#NAME?</v>
      </c>
      <c r="AJ146" s="87">
        <f t="shared" si="46"/>
        <v>10</v>
      </c>
      <c r="AK146" s="87" t="str">
        <f t="shared" si="47"/>
        <v/>
      </c>
      <c r="AL146" s="87" t="e">
        <f t="shared" si="48"/>
        <v>#NAME?</v>
      </c>
      <c r="AM146" s="87">
        <f t="shared" si="49"/>
        <v>34</v>
      </c>
      <c r="AN146" s="46" t="e">
        <f t="shared" si="50"/>
        <v>#NAME?</v>
      </c>
      <c r="AO146" s="46" t="str">
        <f t="shared" si="51"/>
        <v xml:space="preserve">Сумма не совпадает или не ОДОУ</v>
      </c>
      <c r="AP146" s="46" t="str">
        <f t="shared" si="55"/>
        <v/>
      </c>
    </row>
    <row r="147" ht="31.5" customHeight="1">
      <c r="A147" s="46">
        <v>115</v>
      </c>
      <c r="B147" s="145" t="s">
        <v>174</v>
      </c>
      <c r="C147" s="125">
        <f>2022!B144</f>
        <v>10.686999999999999</v>
      </c>
      <c r="D147" s="126">
        <f>2022!BV144</f>
        <v>27</v>
      </c>
      <c r="E147" s="126">
        <f>2022!BW144</f>
        <v>28</v>
      </c>
      <c r="F147" s="125">
        <f>2022!BZ144</f>
        <v>2.620005614297745</v>
      </c>
      <c r="G147" s="59">
        <f>2021!CG114</f>
        <v>1</v>
      </c>
      <c r="H147" s="127">
        <f t="shared" si="41"/>
        <v>3.7037037037037033</v>
      </c>
      <c r="I147" s="59"/>
      <c r="J147" s="59">
        <f>2021!CM114</f>
        <v>0</v>
      </c>
      <c r="K147" s="59">
        <f>2021!CJ114</f>
        <v>0</v>
      </c>
      <c r="L147" s="59"/>
      <c r="M147" s="59">
        <f t="shared" si="37"/>
        <v>1</v>
      </c>
      <c r="N147" s="59">
        <f>2021!CO114</f>
        <v>0</v>
      </c>
      <c r="O147" s="59">
        <f>'Добыча 2021'!I124</f>
        <v>0</v>
      </c>
      <c r="P147" s="59"/>
      <c r="Q147" s="59"/>
      <c r="R147" s="59"/>
      <c r="S147" s="59">
        <f>'Добыча 2021'!K124</f>
        <v>0</v>
      </c>
      <c r="T147" s="59">
        <f>'Добыча 2021'!J124</f>
        <v>0</v>
      </c>
      <c r="U147" s="59">
        <f t="shared" si="52"/>
        <v>0</v>
      </c>
      <c r="V147" s="127">
        <f>2022!CE144</f>
        <v>1.9600000000000002</v>
      </c>
      <c r="W147" s="59">
        <f t="shared" si="53"/>
        <v>7.0000000000000009</v>
      </c>
      <c r="X147" s="59">
        <f>2022!CG144</f>
        <v>1</v>
      </c>
      <c r="Y147" s="127">
        <f t="shared" si="54"/>
        <v>3.5714285714285712</v>
      </c>
      <c r="Z147" s="59"/>
      <c r="AA147" s="59">
        <f>2022!CM144</f>
        <v>0</v>
      </c>
      <c r="AB147" s="59">
        <f>2022!CJ144</f>
        <v>0</v>
      </c>
      <c r="AC147" s="59"/>
      <c r="AD147" s="59"/>
      <c r="AE147" s="128">
        <f>2022!CO144</f>
        <v>0</v>
      </c>
      <c r="AF147" s="115" t="str">
        <f t="shared" si="43"/>
        <v/>
      </c>
      <c r="AG147" s="124"/>
      <c r="AH147" s="125">
        <f t="shared" si="44"/>
        <v>2.620005614297745</v>
      </c>
      <c r="AI147" s="125" t="e">
        <f t="shared" si="45"/>
        <v>#NAME?</v>
      </c>
      <c r="AJ147" s="87">
        <f t="shared" si="46"/>
        <v>7</v>
      </c>
      <c r="AK147" s="87" t="str">
        <f t="shared" si="47"/>
        <v/>
      </c>
      <c r="AL147" s="87" t="e">
        <f t="shared" si="48"/>
        <v>#NAME?</v>
      </c>
      <c r="AM147" s="87">
        <f t="shared" si="49"/>
        <v>1</v>
      </c>
      <c r="AN147" s="46" t="e">
        <f t="shared" si="50"/>
        <v>#NAME?</v>
      </c>
      <c r="AO147" s="46" t="str">
        <f t="shared" si="51"/>
        <v xml:space="preserve">Сумма не совпадает или не ОДОУ</v>
      </c>
      <c r="AP147" s="46" t="str">
        <f t="shared" si="55"/>
        <v/>
      </c>
    </row>
    <row r="148" ht="31.5">
      <c r="A148" s="46">
        <v>116</v>
      </c>
      <c r="B148" s="145" t="s">
        <v>178</v>
      </c>
      <c r="C148" s="125">
        <f>2022!B145</f>
        <v>127.137</v>
      </c>
      <c r="D148" s="126">
        <f>2022!BV145</f>
        <v>252</v>
      </c>
      <c r="E148" s="126">
        <f>2022!BW145</f>
        <v>248</v>
      </c>
      <c r="F148" s="125">
        <f>2022!BZ145</f>
        <v>1.95065165923374</v>
      </c>
      <c r="G148" s="59">
        <f>2021!CG115</f>
        <v>12</v>
      </c>
      <c r="H148" s="127">
        <f t="shared" si="41"/>
        <v>4.7619047619047619</v>
      </c>
      <c r="I148" s="59"/>
      <c r="J148" s="59">
        <f>2021!CM115</f>
        <v>0</v>
      </c>
      <c r="K148" s="59">
        <f>2021!CJ115</f>
        <v>1</v>
      </c>
      <c r="L148" s="59"/>
      <c r="M148" s="59">
        <f t="shared" si="37"/>
        <v>8</v>
      </c>
      <c r="N148" s="59">
        <f>2021!CO115</f>
        <v>3</v>
      </c>
      <c r="O148" s="59">
        <f>'Добыча 2021'!I125</f>
        <v>2</v>
      </c>
      <c r="P148" s="59"/>
      <c r="Q148" s="59"/>
      <c r="R148" s="59"/>
      <c r="S148" s="59">
        <f>'Добыча 2021'!K125</f>
        <v>2</v>
      </c>
      <c r="T148" s="59">
        <f>'Добыча 2021'!J125</f>
        <v>0</v>
      </c>
      <c r="U148" s="59">
        <f t="shared" si="52"/>
        <v>16.666666666666664</v>
      </c>
      <c r="V148" s="127">
        <f>2022!CE145</f>
        <v>12.4</v>
      </c>
      <c r="W148" s="59">
        <f t="shared" si="53"/>
        <v>5</v>
      </c>
      <c r="X148" s="59">
        <f>2022!CG145</f>
        <v>12</v>
      </c>
      <c r="Y148" s="127">
        <f t="shared" si="54"/>
        <v>4.838709677419355</v>
      </c>
      <c r="Z148" s="59"/>
      <c r="AA148" s="59">
        <f>2022!CM145</f>
        <v>1</v>
      </c>
      <c r="AB148" s="59">
        <f>2022!CJ145</f>
        <v>0</v>
      </c>
      <c r="AC148" s="59"/>
      <c r="AD148" s="59">
        <f t="shared" si="42"/>
        <v>8</v>
      </c>
      <c r="AE148" s="128">
        <f>2022!CO145</f>
        <v>3</v>
      </c>
      <c r="AF148" s="115" t="str">
        <f t="shared" si="43"/>
        <v/>
      </c>
      <c r="AG148" s="124"/>
      <c r="AH148" s="125">
        <f t="shared" si="44"/>
        <v>1.95065165923374</v>
      </c>
      <c r="AI148" s="125" t="e">
        <f t="shared" si="45"/>
        <v>#NAME?</v>
      </c>
      <c r="AJ148" s="87">
        <f t="shared" si="46"/>
        <v>5</v>
      </c>
      <c r="AK148" s="87" t="str">
        <f t="shared" si="47"/>
        <v/>
      </c>
      <c r="AL148" s="87" t="e">
        <f t="shared" si="48"/>
        <v>#NAME?</v>
      </c>
      <c r="AM148" s="87">
        <f t="shared" si="49"/>
        <v>12</v>
      </c>
      <c r="AN148" s="46" t="e">
        <f t="shared" si="50"/>
        <v>#NAME?</v>
      </c>
      <c r="AO148" s="46" t="str">
        <f t="shared" si="51"/>
        <v/>
      </c>
      <c r="AP148" s="46" t="str">
        <f t="shared" si="55"/>
        <v/>
      </c>
    </row>
    <row r="149" ht="126">
      <c r="A149" s="46">
        <v>117</v>
      </c>
      <c r="B149" s="135" t="s">
        <v>177</v>
      </c>
      <c r="C149" s="125">
        <f>2022!B146</f>
        <v>119.479</v>
      </c>
      <c r="D149" s="126">
        <f>2022!BV146</f>
        <v>219</v>
      </c>
      <c r="E149" s="126">
        <f>2022!BW146</f>
        <v>278</v>
      </c>
      <c r="F149" s="125">
        <f>2022!BZ146</f>
        <v>2.3267687208630807</v>
      </c>
      <c r="G149" s="59">
        <f>2021!CG116</f>
        <v>10</v>
      </c>
      <c r="H149" s="127">
        <f t="shared" si="41"/>
        <v>4.5662100456620998</v>
      </c>
      <c r="I149" s="62"/>
      <c r="J149" s="59">
        <f>2021!CM116</f>
        <v>0</v>
      </c>
      <c r="K149" s="59">
        <f>2021!CJ116</f>
        <v>0</v>
      </c>
      <c r="L149" s="132"/>
      <c r="M149" s="59">
        <f t="shared" si="37"/>
        <v>10</v>
      </c>
      <c r="N149" s="59">
        <f>2021!CO116</f>
        <v>0</v>
      </c>
      <c r="O149" s="59">
        <f>'Добыча 2021'!I126</f>
        <v>1</v>
      </c>
      <c r="P149" s="59"/>
      <c r="Q149" s="59"/>
      <c r="R149" s="59"/>
      <c r="S149" s="59">
        <f>'Добыча 2021'!K126</f>
        <v>1</v>
      </c>
      <c r="T149" s="59">
        <f>'Добыча 2021'!J126</f>
        <v>0</v>
      </c>
      <c r="U149" s="59">
        <f t="shared" si="52"/>
        <v>10</v>
      </c>
      <c r="V149" s="127">
        <f>2022!CE146</f>
        <v>19.460000000000001</v>
      </c>
      <c r="W149" s="59">
        <f t="shared" si="53"/>
        <v>7.0000000000000009</v>
      </c>
      <c r="X149" s="59">
        <f>2022!CG146</f>
        <v>19</v>
      </c>
      <c r="Y149" s="127">
        <f t="shared" si="54"/>
        <v>6.8345323741007196</v>
      </c>
      <c r="Z149" s="59"/>
      <c r="AA149" s="59">
        <f>2022!CM146</f>
        <v>0</v>
      </c>
      <c r="AB149" s="59">
        <f>2022!CJ146</f>
        <v>0</v>
      </c>
      <c r="AC149" s="59"/>
      <c r="AD149" s="59"/>
      <c r="AE149" s="128">
        <f>2022!CO146</f>
        <v>0</v>
      </c>
      <c r="AF149" s="115" t="str">
        <f t="shared" si="43"/>
        <v/>
      </c>
      <c r="AG149" s="124"/>
      <c r="AH149" s="125">
        <f t="shared" si="44"/>
        <v>2.3267687208630807</v>
      </c>
      <c r="AI149" s="125" t="e">
        <f t="shared" si="45"/>
        <v>#NAME?</v>
      </c>
      <c r="AJ149" s="87">
        <f t="shared" si="46"/>
        <v>7</v>
      </c>
      <c r="AK149" s="87" t="str">
        <f t="shared" si="47"/>
        <v/>
      </c>
      <c r="AL149" s="87" t="e">
        <f t="shared" si="48"/>
        <v>#NAME?</v>
      </c>
      <c r="AM149" s="87">
        <f t="shared" si="49"/>
        <v>19</v>
      </c>
      <c r="AN149" s="46" t="e">
        <f t="shared" si="50"/>
        <v>#NAME?</v>
      </c>
      <c r="AO149" s="46" t="str">
        <f t="shared" si="51"/>
        <v xml:space="preserve">Сумма не совпадает или не ОДОУ</v>
      </c>
      <c r="AP149" s="46" t="str">
        <f t="shared" si="55"/>
        <v/>
      </c>
    </row>
    <row r="150" ht="126">
      <c r="A150" s="46">
        <v>118</v>
      </c>
      <c r="B150" s="145" t="s">
        <v>330</v>
      </c>
      <c r="C150" s="125">
        <f>2022!B147</f>
        <v>19.553999999999998</v>
      </c>
      <c r="D150" s="126">
        <f>2022!BV147</f>
        <v>170</v>
      </c>
      <c r="E150" s="126">
        <f>2022!BW147</f>
        <v>165</v>
      </c>
      <c r="F150" s="125">
        <f>2022!BZ147</f>
        <v>8.4381712181650812</v>
      </c>
      <c r="G150" s="59">
        <f>2021!CG117</f>
        <v>5</v>
      </c>
      <c r="H150" s="127">
        <f t="shared" si="41"/>
        <v>2.9411764705882351</v>
      </c>
      <c r="I150" s="59"/>
      <c r="J150" s="59">
        <f>2021!CM117</f>
        <v>0</v>
      </c>
      <c r="K150" s="59">
        <f>2021!CJ117</f>
        <v>0</v>
      </c>
      <c r="L150" s="59"/>
      <c r="M150" s="59">
        <f t="shared" si="37"/>
        <v>5</v>
      </c>
      <c r="N150" s="59">
        <f>2021!CO117</f>
        <v>0</v>
      </c>
      <c r="O150" s="59">
        <f>'Добыча 2021'!I127</f>
        <v>5</v>
      </c>
      <c r="P150" s="59"/>
      <c r="Q150" s="59"/>
      <c r="R150" s="59"/>
      <c r="S150" s="59">
        <f>'Добыча 2021'!K127</f>
        <v>4</v>
      </c>
      <c r="T150" s="59">
        <f>'Добыча 2021'!J127</f>
        <v>1</v>
      </c>
      <c r="U150" s="59">
        <f t="shared" si="52"/>
        <v>100</v>
      </c>
      <c r="V150" s="127">
        <f>2022!CE147</f>
        <v>19.800000000000001</v>
      </c>
      <c r="W150" s="59">
        <f t="shared" si="53"/>
        <v>12.000000000000002</v>
      </c>
      <c r="X150" s="59">
        <f>2022!CG147</f>
        <v>5</v>
      </c>
      <c r="Y150" s="127">
        <f t="shared" si="54"/>
        <v>3.0303030303030303</v>
      </c>
      <c r="Z150" s="59"/>
      <c r="AA150" s="59">
        <f>2022!CM147</f>
        <v>0</v>
      </c>
      <c r="AB150" s="59">
        <f>2022!CJ147</f>
        <v>0</v>
      </c>
      <c r="AC150" s="59"/>
      <c r="AD150" s="59"/>
      <c r="AE150" s="128">
        <f>2022!CO147</f>
        <v>0</v>
      </c>
      <c r="AF150" s="115" t="str">
        <f t="shared" si="43"/>
        <v/>
      </c>
      <c r="AG150" s="124"/>
      <c r="AH150" s="125">
        <f t="shared" si="44"/>
        <v>8.4381712181650812</v>
      </c>
      <c r="AI150" s="125" t="e">
        <f t="shared" si="45"/>
        <v>#NAME?</v>
      </c>
      <c r="AJ150" s="87">
        <f t="shared" si="46"/>
        <v>12</v>
      </c>
      <c r="AK150" s="87" t="str">
        <f t="shared" si="47"/>
        <v/>
      </c>
      <c r="AL150" s="87" t="e">
        <f t="shared" si="48"/>
        <v>#NAME?</v>
      </c>
      <c r="AM150" s="87">
        <f t="shared" si="49"/>
        <v>5</v>
      </c>
      <c r="AN150" s="46" t="e">
        <f t="shared" si="50"/>
        <v>#NAME?</v>
      </c>
      <c r="AO150" s="46" t="str">
        <f t="shared" si="51"/>
        <v xml:space="preserve">Сумма не совпадает или не ОДОУ</v>
      </c>
      <c r="AP150" s="46" t="str">
        <f t="shared" si="55"/>
        <v/>
      </c>
    </row>
    <row r="151" ht="18.75">
      <c r="A151" s="46"/>
      <c r="B151" s="61" t="s">
        <v>180</v>
      </c>
      <c r="C151" s="131"/>
      <c r="D151" s="130"/>
      <c r="E151" s="130"/>
      <c r="F151" s="131"/>
      <c r="G151" s="59"/>
      <c r="H151" s="127"/>
      <c r="I151" s="59"/>
      <c r="J151" s="59"/>
      <c r="K151" s="59"/>
      <c r="L151" s="59"/>
      <c r="M151" s="59"/>
      <c r="N151" s="59"/>
      <c r="O151" s="71"/>
      <c r="P151" s="71"/>
      <c r="Q151" s="71"/>
      <c r="R151" s="71"/>
      <c r="S151" s="71"/>
      <c r="T151" s="71"/>
      <c r="U151" s="59"/>
      <c r="V151" s="144"/>
      <c r="W151" s="59"/>
      <c r="X151" s="71"/>
      <c r="Y151" s="127"/>
      <c r="Z151" s="71"/>
      <c r="AA151" s="71"/>
      <c r="AB151" s="71"/>
      <c r="AC151" s="71"/>
      <c r="AD151" s="59"/>
      <c r="AE151" s="71"/>
      <c r="AF151" s="115" t="str">
        <f t="shared" si="43"/>
        <v/>
      </c>
      <c r="AG151" s="124"/>
      <c r="AH151" s="125" t="str">
        <f t="shared" si="44"/>
        <v/>
      </c>
      <c r="AI151" s="125" t="str">
        <f t="shared" si="45"/>
        <v/>
      </c>
      <c r="AJ151" s="87" t="str">
        <f t="shared" si="46"/>
        <v/>
      </c>
      <c r="AK151" s="87" t="str">
        <f t="shared" si="47"/>
        <v/>
      </c>
      <c r="AL151" s="87" t="str">
        <f t="shared" si="48"/>
        <v/>
      </c>
      <c r="AM151" s="87" t="str">
        <f t="shared" si="49"/>
        <v/>
      </c>
      <c r="AN151" s="46" t="str">
        <f t="shared" si="50"/>
        <v/>
      </c>
      <c r="AO151" s="46" t="str">
        <f t="shared" si="51"/>
        <v/>
      </c>
      <c r="AP151" s="46" t="str">
        <f t="shared" si="55"/>
        <v/>
      </c>
    </row>
    <row r="152" ht="31.5">
      <c r="A152" s="46">
        <v>119</v>
      </c>
      <c r="B152" s="145" t="s">
        <v>185</v>
      </c>
      <c r="C152" s="125">
        <f>2022!B149</f>
        <v>1372</v>
      </c>
      <c r="D152" s="126">
        <f>2022!BV149</f>
        <v>2915</v>
      </c>
      <c r="E152" s="126">
        <f>2022!BW149</f>
        <v>2195</v>
      </c>
      <c r="F152" s="125">
        <f>2022!BZ149</f>
        <v>1.5998542274052479</v>
      </c>
      <c r="G152" s="59">
        <f>2021!CG119</f>
        <v>100</v>
      </c>
      <c r="H152" s="127">
        <f t="shared" si="41"/>
        <v>3.4305317324185252</v>
      </c>
      <c r="I152" s="59"/>
      <c r="J152" s="59">
        <f>2021!CM119</f>
        <v>7</v>
      </c>
      <c r="K152" s="59">
        <f>2021!CJ119</f>
        <v>8</v>
      </c>
      <c r="L152" s="59"/>
      <c r="M152" s="59">
        <f t="shared" si="37"/>
        <v>65</v>
      </c>
      <c r="N152" s="59">
        <f>2021!CO119</f>
        <v>20</v>
      </c>
      <c r="O152" s="59">
        <f>'Добыча 2021'!I129</f>
        <v>14</v>
      </c>
      <c r="P152" s="59"/>
      <c r="Q152" s="59"/>
      <c r="R152" s="59"/>
      <c r="S152" s="59">
        <f>'Добыча 2021'!K129</f>
        <v>8</v>
      </c>
      <c r="T152" s="59">
        <f>'Добыча 2021'!J129</f>
        <v>6</v>
      </c>
      <c r="U152" s="59">
        <f t="shared" si="52"/>
        <v>14.000000000000002</v>
      </c>
      <c r="V152" s="127">
        <f>2022!CE149</f>
        <v>109.75</v>
      </c>
      <c r="W152" s="59">
        <f t="shared" si="53"/>
        <v>5</v>
      </c>
      <c r="X152" s="59">
        <f>2022!CG149</f>
        <v>100</v>
      </c>
      <c r="Y152" s="127">
        <f t="shared" si="54"/>
        <v>4.5558086560364464</v>
      </c>
      <c r="Z152" s="59"/>
      <c r="AA152" s="59">
        <f>2022!CM149</f>
        <v>3</v>
      </c>
      <c r="AB152" s="59">
        <f>2022!CJ149</f>
        <v>12</v>
      </c>
      <c r="AC152" s="59"/>
      <c r="AD152" s="59">
        <f t="shared" si="42"/>
        <v>65</v>
      </c>
      <c r="AE152" s="128">
        <f>2022!CO149</f>
        <v>20</v>
      </c>
      <c r="AF152" s="115" t="str">
        <f t="shared" si="43"/>
        <v/>
      </c>
      <c r="AG152" s="124"/>
      <c r="AH152" s="125">
        <f t="shared" si="44"/>
        <v>1.5998542274052479</v>
      </c>
      <c r="AI152" s="125" t="e">
        <f t="shared" si="45"/>
        <v>#NAME?</v>
      </c>
      <c r="AJ152" s="87">
        <f t="shared" si="46"/>
        <v>5</v>
      </c>
      <c r="AK152" s="87" t="str">
        <f t="shared" si="47"/>
        <v/>
      </c>
      <c r="AL152" s="87" t="e">
        <f t="shared" si="48"/>
        <v>#NAME?</v>
      </c>
      <c r="AM152" s="87">
        <f t="shared" si="49"/>
        <v>100</v>
      </c>
      <c r="AN152" s="46" t="e">
        <f t="shared" si="50"/>
        <v>#NAME?</v>
      </c>
      <c r="AO152" s="46" t="str">
        <f t="shared" si="51"/>
        <v/>
      </c>
      <c r="AP152" s="46" t="str">
        <f t="shared" si="55"/>
        <v/>
      </c>
    </row>
    <row r="153" ht="126">
      <c r="A153" s="46">
        <v>120</v>
      </c>
      <c r="B153" s="145" t="s">
        <v>331</v>
      </c>
      <c r="C153" s="125">
        <f>2022!B150</f>
        <v>187.15000000000001</v>
      </c>
      <c r="D153" s="126">
        <f>2022!BV150</f>
        <v>456</v>
      </c>
      <c r="E153" s="126">
        <f>2022!BW150</f>
        <v>421</v>
      </c>
      <c r="F153" s="125">
        <f>2022!BZ150</f>
        <v>2.2495324605931071</v>
      </c>
      <c r="G153" s="59">
        <f>2021!CG120</f>
        <v>31</v>
      </c>
      <c r="H153" s="127">
        <f t="shared" si="41"/>
        <v>6.7982456140350882</v>
      </c>
      <c r="I153" s="59"/>
      <c r="J153" s="59">
        <f>2021!CM120</f>
        <v>0</v>
      </c>
      <c r="K153" s="59">
        <f>2021!CJ120</f>
        <v>0</v>
      </c>
      <c r="L153" s="59"/>
      <c r="M153" s="59">
        <f t="shared" si="37"/>
        <v>31</v>
      </c>
      <c r="N153" s="59">
        <f>2021!CO120</f>
        <v>0</v>
      </c>
      <c r="O153" s="59">
        <f>'Добыча 2021'!I130</f>
        <v>2</v>
      </c>
      <c r="P153" s="59"/>
      <c r="Q153" s="59"/>
      <c r="R153" s="59"/>
      <c r="S153" s="59">
        <f>'Добыча 2021'!K130</f>
        <v>2</v>
      </c>
      <c r="T153" s="59">
        <f>'Добыча 2021'!J130</f>
        <v>0</v>
      </c>
      <c r="U153" s="59">
        <f t="shared" si="52"/>
        <v>6.4516129032258061</v>
      </c>
      <c r="V153" s="127">
        <f>2022!CE150</f>
        <v>29.470000000000002</v>
      </c>
      <c r="W153" s="59">
        <f t="shared" si="53"/>
        <v>7.0000000000000009</v>
      </c>
      <c r="X153" s="59">
        <f>2022!CG150</f>
        <v>29</v>
      </c>
      <c r="Y153" s="127">
        <f t="shared" si="54"/>
        <v>6.8883610451306403</v>
      </c>
      <c r="Z153" s="59"/>
      <c r="AA153" s="59">
        <f>2022!CM150</f>
        <v>0</v>
      </c>
      <c r="AB153" s="59">
        <f>2022!CJ150</f>
        <v>0</v>
      </c>
      <c r="AC153" s="59"/>
      <c r="AD153" s="59"/>
      <c r="AE153" s="128">
        <f>2022!CO150</f>
        <v>0</v>
      </c>
      <c r="AF153" s="115" t="str">
        <f t="shared" si="43"/>
        <v/>
      </c>
      <c r="AG153" s="124"/>
      <c r="AH153" s="125">
        <f t="shared" si="44"/>
        <v>2.2495324605931071</v>
      </c>
      <c r="AI153" s="125" t="e">
        <f t="shared" si="45"/>
        <v>#NAME?</v>
      </c>
      <c r="AJ153" s="87">
        <f t="shared" si="46"/>
        <v>7</v>
      </c>
      <c r="AK153" s="87" t="str">
        <f t="shared" si="47"/>
        <v/>
      </c>
      <c r="AL153" s="87" t="e">
        <f t="shared" si="48"/>
        <v>#NAME?</v>
      </c>
      <c r="AM153" s="87">
        <f t="shared" si="49"/>
        <v>29</v>
      </c>
      <c r="AN153" s="46" t="e">
        <f t="shared" si="50"/>
        <v>#NAME?</v>
      </c>
      <c r="AO153" s="46" t="str">
        <f t="shared" si="51"/>
        <v xml:space="preserve">Сумма не совпадает или не ОДОУ</v>
      </c>
      <c r="AP153" s="46" t="str">
        <f t="shared" si="55"/>
        <v/>
      </c>
    </row>
    <row r="154" ht="48" customHeight="1">
      <c r="A154" s="46">
        <v>121</v>
      </c>
      <c r="B154" s="145" t="s">
        <v>332</v>
      </c>
      <c r="C154" s="125">
        <f>2022!B151</f>
        <v>363.30000000000001</v>
      </c>
      <c r="D154" s="126">
        <f>2022!BV151</f>
        <v>1112</v>
      </c>
      <c r="E154" s="126">
        <f>2022!BW151</f>
        <v>952</v>
      </c>
      <c r="F154" s="125">
        <f>2022!BZ151</f>
        <v>2.6204238921001926</v>
      </c>
      <c r="G154" s="59">
        <f>2021!CG121</f>
        <v>28</v>
      </c>
      <c r="H154" s="127">
        <f t="shared" si="41"/>
        <v>2.5179856115107913</v>
      </c>
      <c r="I154" s="59"/>
      <c r="J154" s="59">
        <f>2021!CM121</f>
        <v>0</v>
      </c>
      <c r="K154" s="59">
        <f>2021!CJ121</f>
        <v>0</v>
      </c>
      <c r="L154" s="59"/>
      <c r="M154" s="59">
        <f t="shared" si="37"/>
        <v>28</v>
      </c>
      <c r="N154" s="59">
        <f>2021!CO121</f>
        <v>0</v>
      </c>
      <c r="O154" s="59">
        <f>'Добыча 2021'!I131</f>
        <v>7</v>
      </c>
      <c r="P154" s="59"/>
      <c r="Q154" s="59"/>
      <c r="R154" s="59"/>
      <c r="S154" s="59">
        <f>'Добыча 2021'!K131</f>
        <v>7</v>
      </c>
      <c r="T154" s="59">
        <f>'Добыча 2021'!J131</f>
        <v>0</v>
      </c>
      <c r="U154" s="59">
        <f t="shared" si="52"/>
        <v>25</v>
      </c>
      <c r="V154" s="127">
        <f>2022!CE151</f>
        <v>66.640000000000001</v>
      </c>
      <c r="W154" s="59">
        <f t="shared" si="53"/>
        <v>7.0000000000000009</v>
      </c>
      <c r="X154" s="59">
        <f>2022!CG151</f>
        <v>30</v>
      </c>
      <c r="Y154" s="127">
        <f t="shared" si="54"/>
        <v>3.1512605042016806</v>
      </c>
      <c r="Z154" s="59"/>
      <c r="AA154" s="59">
        <f>2022!CM151</f>
        <v>0</v>
      </c>
      <c r="AB154" s="59">
        <f>2022!CJ151</f>
        <v>0</v>
      </c>
      <c r="AC154" s="59"/>
      <c r="AD154" s="59"/>
      <c r="AE154" s="128">
        <f>2022!CO151</f>
        <v>0</v>
      </c>
      <c r="AF154" s="115" t="str">
        <f t="shared" si="43"/>
        <v/>
      </c>
      <c r="AG154" s="124"/>
      <c r="AH154" s="125">
        <f t="shared" si="44"/>
        <v>2.6204238921001926</v>
      </c>
      <c r="AI154" s="125" t="e">
        <f t="shared" si="45"/>
        <v>#NAME?</v>
      </c>
      <c r="AJ154" s="87">
        <f t="shared" si="46"/>
        <v>7</v>
      </c>
      <c r="AK154" s="87" t="str">
        <f t="shared" si="47"/>
        <v/>
      </c>
      <c r="AL154" s="87" t="e">
        <f t="shared" si="48"/>
        <v>#NAME?</v>
      </c>
      <c r="AM154" s="87">
        <f t="shared" si="49"/>
        <v>30</v>
      </c>
      <c r="AN154" s="46" t="e">
        <f t="shared" si="50"/>
        <v>#NAME?</v>
      </c>
      <c r="AO154" s="46" t="str">
        <f t="shared" si="51"/>
        <v xml:space="preserve">Сумма не совпадает или не ОДОУ</v>
      </c>
      <c r="AP154" s="46" t="str">
        <f t="shared" si="55"/>
        <v/>
      </c>
    </row>
    <row r="155" ht="47.25" customHeight="1">
      <c r="A155" s="46">
        <v>122</v>
      </c>
      <c r="B155" s="145" t="s">
        <v>333</v>
      </c>
      <c r="C155" s="125">
        <f>2022!B152</f>
        <v>394</v>
      </c>
      <c r="D155" s="126">
        <f>2022!BV152</f>
        <v>718</v>
      </c>
      <c r="E155" s="126">
        <f>2022!BW152</f>
        <v>799</v>
      </c>
      <c r="F155" s="125">
        <f>2022!BZ152</f>
        <v>2.0279187817258881</v>
      </c>
      <c r="G155" s="59">
        <f>2021!CG122</f>
        <v>35</v>
      </c>
      <c r="H155" s="127">
        <f t="shared" si="41"/>
        <v>4.8746518105849583</v>
      </c>
      <c r="I155" s="59"/>
      <c r="J155" s="59">
        <f>2021!CM122</f>
        <v>0</v>
      </c>
      <c r="K155" s="59">
        <f>2021!CJ122</f>
        <v>0</v>
      </c>
      <c r="L155" s="59"/>
      <c r="M155" s="59">
        <f t="shared" si="37"/>
        <v>35</v>
      </c>
      <c r="N155" s="59">
        <f>2021!CO122</f>
        <v>0</v>
      </c>
      <c r="O155" s="59">
        <f>'Добыча 2021'!I132</f>
        <v>7</v>
      </c>
      <c r="P155" s="59"/>
      <c r="Q155" s="59"/>
      <c r="R155" s="59"/>
      <c r="S155" s="59">
        <f>'Добыча 2021'!K132</f>
        <v>3</v>
      </c>
      <c r="T155" s="59">
        <f>'Добыча 2021'!J132</f>
        <v>4</v>
      </c>
      <c r="U155" s="59">
        <f t="shared" si="52"/>
        <v>20</v>
      </c>
      <c r="V155" s="127">
        <f>2022!CE152</f>
        <v>55.930000000000007</v>
      </c>
      <c r="W155" s="59">
        <f t="shared" si="53"/>
        <v>7.0000000000000009</v>
      </c>
      <c r="X155" s="59">
        <f>2022!CG152</f>
        <v>55</v>
      </c>
      <c r="Y155" s="127">
        <f t="shared" si="54"/>
        <v>6.8836045056320403</v>
      </c>
      <c r="Z155" s="59"/>
      <c r="AA155" s="59">
        <f>2022!CM152</f>
        <v>0</v>
      </c>
      <c r="AB155" s="59">
        <f>2022!CJ152</f>
        <v>0</v>
      </c>
      <c r="AC155" s="59"/>
      <c r="AD155" s="59"/>
      <c r="AE155" s="128">
        <f>2022!CO152</f>
        <v>0</v>
      </c>
      <c r="AF155" s="115" t="str">
        <f t="shared" si="43"/>
        <v/>
      </c>
      <c r="AG155" s="124"/>
      <c r="AH155" s="125">
        <f t="shared" si="44"/>
        <v>2.0279187817258881</v>
      </c>
      <c r="AI155" s="125" t="e">
        <f t="shared" si="45"/>
        <v>#NAME?</v>
      </c>
      <c r="AJ155" s="87">
        <f t="shared" si="46"/>
        <v>7</v>
      </c>
      <c r="AK155" s="87" t="str">
        <f t="shared" si="47"/>
        <v/>
      </c>
      <c r="AL155" s="87" t="e">
        <f t="shared" si="48"/>
        <v>#NAME?</v>
      </c>
      <c r="AM155" s="87">
        <f t="shared" si="49"/>
        <v>55</v>
      </c>
      <c r="AN155" s="46" t="e">
        <f t="shared" si="50"/>
        <v>#NAME?</v>
      </c>
      <c r="AO155" s="46" t="str">
        <f t="shared" si="51"/>
        <v xml:space="preserve">Сумма не совпадает или не ОДОУ</v>
      </c>
      <c r="AP155" s="46" t="str">
        <f t="shared" si="55"/>
        <v/>
      </c>
    </row>
    <row r="156" ht="126">
      <c r="A156" s="46">
        <v>123</v>
      </c>
      <c r="B156" s="145" t="s">
        <v>182</v>
      </c>
      <c r="C156" s="125">
        <f>2022!B153</f>
        <v>193</v>
      </c>
      <c r="D156" s="126">
        <f>2022!BV153</f>
        <v>413</v>
      </c>
      <c r="E156" s="126">
        <f>2022!BW153</f>
        <v>544</v>
      </c>
      <c r="F156" s="125">
        <f>2022!BZ153</f>
        <v>2.8186528497409324</v>
      </c>
      <c r="G156" s="59">
        <f>2021!CG123</f>
        <v>28</v>
      </c>
      <c r="H156" s="127">
        <f t="shared" si="41"/>
        <v>6.7796610169491522</v>
      </c>
      <c r="I156" s="59"/>
      <c r="J156" s="59">
        <f>2021!CM123</f>
        <v>0</v>
      </c>
      <c r="K156" s="59">
        <f>2021!CJ123</f>
        <v>0</v>
      </c>
      <c r="L156" s="59"/>
      <c r="M156" s="59">
        <f t="shared" si="37"/>
        <v>28</v>
      </c>
      <c r="N156" s="59">
        <f>2021!CO123</f>
        <v>0</v>
      </c>
      <c r="O156" s="59">
        <f>'Добыча 2021'!I133</f>
        <v>10</v>
      </c>
      <c r="P156" s="59"/>
      <c r="Q156" s="59"/>
      <c r="R156" s="59"/>
      <c r="S156" s="59">
        <f>'Добыча 2021'!K133</f>
        <v>10</v>
      </c>
      <c r="T156" s="59">
        <f>'Добыча 2021'!J133</f>
        <v>0</v>
      </c>
      <c r="U156" s="59">
        <f t="shared" si="52"/>
        <v>35.714285714285715</v>
      </c>
      <c r="V156" s="127">
        <f>2022!CE153</f>
        <v>38.080000000000005</v>
      </c>
      <c r="W156" s="59">
        <f t="shared" si="53"/>
        <v>7.0000000000000009</v>
      </c>
      <c r="X156" s="59">
        <f>2022!CG153</f>
        <v>38</v>
      </c>
      <c r="Y156" s="127">
        <f t="shared" si="54"/>
        <v>6.9852941176470589</v>
      </c>
      <c r="Z156" s="59"/>
      <c r="AA156" s="59">
        <f>2022!CM153</f>
        <v>0</v>
      </c>
      <c r="AB156" s="59">
        <f>2022!CJ153</f>
        <v>0</v>
      </c>
      <c r="AC156" s="59"/>
      <c r="AD156" s="59"/>
      <c r="AE156" s="128">
        <f>2022!CO153</f>
        <v>0</v>
      </c>
      <c r="AF156" s="115" t="str">
        <f t="shared" si="43"/>
        <v/>
      </c>
      <c r="AG156" s="124"/>
      <c r="AH156" s="125">
        <f t="shared" si="44"/>
        <v>2.8186528497409324</v>
      </c>
      <c r="AI156" s="125" t="e">
        <f t="shared" si="45"/>
        <v>#NAME?</v>
      </c>
      <c r="AJ156" s="87">
        <f t="shared" si="46"/>
        <v>7</v>
      </c>
      <c r="AK156" s="87" t="str">
        <f t="shared" si="47"/>
        <v/>
      </c>
      <c r="AL156" s="87" t="e">
        <f t="shared" si="48"/>
        <v>#NAME?</v>
      </c>
      <c r="AM156" s="87">
        <f t="shared" si="49"/>
        <v>38</v>
      </c>
      <c r="AN156" s="46" t="e">
        <f t="shared" si="50"/>
        <v>#NAME?</v>
      </c>
      <c r="AO156" s="46" t="str">
        <f t="shared" si="51"/>
        <v xml:space="preserve">Сумма не совпадает или не ОДОУ</v>
      </c>
      <c r="AP156" s="46" t="str">
        <f t="shared" si="55"/>
        <v/>
      </c>
    </row>
    <row r="157" ht="126">
      <c r="A157" s="46">
        <v>124</v>
      </c>
      <c r="B157" s="145" t="s">
        <v>334</v>
      </c>
      <c r="C157" s="125">
        <f>2022!B154</f>
        <v>264.69999999999999</v>
      </c>
      <c r="D157" s="126">
        <f>2022!BV154</f>
        <v>399</v>
      </c>
      <c r="E157" s="126">
        <f>2022!BW154</f>
        <v>1349</v>
      </c>
      <c r="F157" s="125">
        <f>2022!BZ154</f>
        <v>5.0963354741216476</v>
      </c>
      <c r="G157" s="59">
        <f>2021!CG124</f>
        <v>19</v>
      </c>
      <c r="H157" s="127">
        <f t="shared" si="41"/>
        <v>4.7619047619047619</v>
      </c>
      <c r="I157" s="62"/>
      <c r="J157" s="59">
        <f>2021!CM124</f>
        <v>0</v>
      </c>
      <c r="K157" s="59">
        <f>2021!CJ124</f>
        <v>0</v>
      </c>
      <c r="L157" s="132"/>
      <c r="M157" s="59">
        <f t="shared" si="37"/>
        <v>19</v>
      </c>
      <c r="N157" s="59">
        <f>2021!CO124</f>
        <v>0</v>
      </c>
      <c r="O157" s="59">
        <f>'Добыча 2021'!I134</f>
        <v>1</v>
      </c>
      <c r="P157" s="59"/>
      <c r="Q157" s="59"/>
      <c r="R157" s="59"/>
      <c r="S157" s="59">
        <f>'Добыча 2021'!K134</f>
        <v>1</v>
      </c>
      <c r="T157" s="59">
        <f>'Добыча 2021'!J134</f>
        <v>0</v>
      </c>
      <c r="U157" s="59">
        <f t="shared" si="52"/>
        <v>5.2631578947368416</v>
      </c>
      <c r="V157" s="127">
        <f>2022!CE154</f>
        <v>107.92</v>
      </c>
      <c r="W157" s="59">
        <f t="shared" si="53"/>
        <v>8</v>
      </c>
      <c r="X157" s="59">
        <f>2022!CG154</f>
        <v>67</v>
      </c>
      <c r="Y157" s="127">
        <f t="shared" si="54"/>
        <v>4.966641957005189</v>
      </c>
      <c r="Z157" s="59"/>
      <c r="AA157" s="59">
        <f>2022!CM154</f>
        <v>0</v>
      </c>
      <c r="AB157" s="59">
        <f>2022!CJ154</f>
        <v>0</v>
      </c>
      <c r="AC157" s="59"/>
      <c r="AD157" s="59"/>
      <c r="AE157" s="128">
        <f>2022!CO154</f>
        <v>0</v>
      </c>
      <c r="AF157" s="115" t="str">
        <f t="shared" si="43"/>
        <v/>
      </c>
      <c r="AG157" s="124"/>
      <c r="AH157" s="125">
        <f t="shared" si="44"/>
        <v>5.0963354741216476</v>
      </c>
      <c r="AI157" s="125" t="e">
        <f t="shared" si="45"/>
        <v>#NAME?</v>
      </c>
      <c r="AJ157" s="87">
        <f t="shared" si="46"/>
        <v>8</v>
      </c>
      <c r="AK157" s="87" t="str">
        <f t="shared" si="47"/>
        <v/>
      </c>
      <c r="AL157" s="87" t="e">
        <f t="shared" si="48"/>
        <v>#NAME?</v>
      </c>
      <c r="AM157" s="87">
        <f t="shared" si="49"/>
        <v>67</v>
      </c>
      <c r="AN157" s="46" t="e">
        <f t="shared" si="50"/>
        <v>#NAME?</v>
      </c>
      <c r="AO157" s="46" t="str">
        <f t="shared" si="51"/>
        <v xml:space="preserve">Сумма не совпадает или не ОДОУ</v>
      </c>
      <c r="AP157" s="46" t="str">
        <f t="shared" si="55"/>
        <v/>
      </c>
    </row>
    <row r="158" ht="126">
      <c r="A158" s="46">
        <v>125</v>
      </c>
      <c r="B158" s="145" t="s">
        <v>335</v>
      </c>
      <c r="C158" s="125">
        <f>2022!B155</f>
        <v>93.555000000000007</v>
      </c>
      <c r="D158" s="126">
        <f>2022!BV155</f>
        <v>286</v>
      </c>
      <c r="E158" s="126">
        <f>2022!BW155</f>
        <v>290</v>
      </c>
      <c r="F158" s="125">
        <f>2022!BZ155</f>
        <v>3.0997808775586551</v>
      </c>
      <c r="G158" s="59">
        <f>2021!CG125</f>
        <v>20</v>
      </c>
      <c r="H158" s="127">
        <f t="shared" si="41"/>
        <v>6.9930069930069934</v>
      </c>
      <c r="I158" s="59"/>
      <c r="J158" s="59">
        <f>2021!CM125</f>
        <v>0</v>
      </c>
      <c r="K158" s="59">
        <f>2021!CJ125</f>
        <v>0</v>
      </c>
      <c r="L158" s="59"/>
      <c r="M158" s="59">
        <f t="shared" si="37"/>
        <v>20</v>
      </c>
      <c r="N158" s="59">
        <f>2021!CO125</f>
        <v>0</v>
      </c>
      <c r="O158" s="59">
        <f>'Добыча 2021'!I135</f>
        <v>7</v>
      </c>
      <c r="P158" s="59"/>
      <c r="Q158" s="59"/>
      <c r="R158" s="59"/>
      <c r="S158" s="59">
        <f>'Добыча 2021'!K135</f>
        <v>5</v>
      </c>
      <c r="T158" s="59">
        <f>'Добыча 2021'!J135</f>
        <v>2</v>
      </c>
      <c r="U158" s="59">
        <f t="shared" si="52"/>
        <v>35</v>
      </c>
      <c r="V158" s="127">
        <f>2022!CE155</f>
        <v>20.300000000000001</v>
      </c>
      <c r="W158" s="59">
        <f t="shared" si="53"/>
        <v>7.0000000000000009</v>
      </c>
      <c r="X158" s="59">
        <f>2022!CG155</f>
        <v>20</v>
      </c>
      <c r="Y158" s="127">
        <f t="shared" si="54"/>
        <v>6.8965517241379306</v>
      </c>
      <c r="Z158" s="59"/>
      <c r="AA158" s="59">
        <f>2022!CM155</f>
        <v>0</v>
      </c>
      <c r="AB158" s="59">
        <f>2022!CJ155</f>
        <v>0</v>
      </c>
      <c r="AC158" s="59"/>
      <c r="AD158" s="59"/>
      <c r="AE158" s="128">
        <f>2022!CO155</f>
        <v>0</v>
      </c>
      <c r="AF158" s="115" t="str">
        <f t="shared" si="43"/>
        <v/>
      </c>
      <c r="AG158" s="124"/>
      <c r="AH158" s="125">
        <f t="shared" si="44"/>
        <v>3.0997808775586551</v>
      </c>
      <c r="AI158" s="125" t="e">
        <f t="shared" si="45"/>
        <v>#NAME?</v>
      </c>
      <c r="AJ158" s="87">
        <f t="shared" si="46"/>
        <v>7</v>
      </c>
      <c r="AK158" s="87" t="str">
        <f t="shared" si="47"/>
        <v/>
      </c>
      <c r="AL158" s="87" t="e">
        <f t="shared" si="48"/>
        <v>#NAME?</v>
      </c>
      <c r="AM158" s="87">
        <f t="shared" si="49"/>
        <v>20</v>
      </c>
      <c r="AN158" s="46" t="e">
        <f t="shared" si="50"/>
        <v>#NAME?</v>
      </c>
      <c r="AO158" s="46" t="str">
        <f t="shared" si="51"/>
        <v xml:space="preserve">Сумма не совпадает или не ОДОУ</v>
      </c>
      <c r="AP158" s="46" t="str">
        <f t="shared" si="55"/>
        <v/>
      </c>
    </row>
    <row r="159" ht="18.75">
      <c r="A159" s="46"/>
      <c r="B159" s="61" t="s">
        <v>187</v>
      </c>
      <c r="C159" s="131"/>
      <c r="D159" s="130"/>
      <c r="E159" s="130"/>
      <c r="F159" s="131"/>
      <c r="G159" s="59"/>
      <c r="H159" s="127"/>
      <c r="I159" s="59"/>
      <c r="J159" s="59"/>
      <c r="K159" s="59"/>
      <c r="L159" s="59"/>
      <c r="M159" s="59"/>
      <c r="N159" s="59"/>
      <c r="O159" s="71"/>
      <c r="P159" s="71"/>
      <c r="Q159" s="71"/>
      <c r="R159" s="71"/>
      <c r="S159" s="71"/>
      <c r="T159" s="71"/>
      <c r="U159" s="59"/>
      <c r="V159" s="144"/>
      <c r="W159" s="59"/>
      <c r="X159" s="71"/>
      <c r="Y159" s="127"/>
      <c r="Z159" s="71"/>
      <c r="AA159" s="71"/>
      <c r="AB159" s="71"/>
      <c r="AC159" s="71"/>
      <c r="AD159" s="59"/>
      <c r="AE159" s="71"/>
      <c r="AF159" s="115" t="str">
        <f t="shared" si="43"/>
        <v/>
      </c>
      <c r="AG159" s="124"/>
      <c r="AH159" s="125" t="str">
        <f t="shared" si="44"/>
        <v/>
      </c>
      <c r="AI159" s="125" t="str">
        <f t="shared" si="45"/>
        <v/>
      </c>
      <c r="AJ159" s="87" t="str">
        <f t="shared" si="46"/>
        <v/>
      </c>
      <c r="AK159" s="87" t="str">
        <f t="shared" si="47"/>
        <v/>
      </c>
      <c r="AL159" s="87" t="str">
        <f t="shared" si="48"/>
        <v/>
      </c>
      <c r="AM159" s="87" t="str">
        <f t="shared" si="49"/>
        <v/>
      </c>
      <c r="AN159" s="46" t="str">
        <f t="shared" si="50"/>
        <v/>
      </c>
      <c r="AO159" s="46" t="str">
        <f t="shared" si="51"/>
        <v/>
      </c>
      <c r="AP159" s="46" t="str">
        <f t="shared" si="55"/>
        <v/>
      </c>
    </row>
    <row r="160" ht="126">
      <c r="A160" s="46">
        <v>126</v>
      </c>
      <c r="B160" s="64" t="s">
        <v>189</v>
      </c>
      <c r="C160" s="125">
        <f>2022!B157</f>
        <v>58.799999999999997</v>
      </c>
      <c r="D160" s="138">
        <f>2022!BV157</f>
        <v>396</v>
      </c>
      <c r="E160" s="126">
        <f>2022!BW157</f>
        <v>39</v>
      </c>
      <c r="F160" s="125">
        <f>2022!BZ157</f>
        <v>0.66326530612244905</v>
      </c>
      <c r="G160" s="80">
        <f>2021!CG127</f>
        <v>19</v>
      </c>
      <c r="H160" s="139">
        <f t="shared" si="41"/>
        <v>4.7979797979797976</v>
      </c>
      <c r="I160" s="59"/>
      <c r="J160" s="80">
        <f>2021!CM127</f>
        <v>0</v>
      </c>
      <c r="K160" s="80">
        <f>2021!CJ127</f>
        <v>0</v>
      </c>
      <c r="L160" s="59"/>
      <c r="M160" s="80">
        <f t="shared" si="37"/>
        <v>19</v>
      </c>
      <c r="N160" s="80">
        <f>2021!CO127</f>
        <v>0</v>
      </c>
      <c r="O160" s="80">
        <f>'Добыча 2021'!I137</f>
        <v>1</v>
      </c>
      <c r="P160" s="59"/>
      <c r="Q160" s="59"/>
      <c r="R160" s="59"/>
      <c r="S160" s="80">
        <f>'Добыча 2021'!K137</f>
        <v>1</v>
      </c>
      <c r="T160" s="80">
        <f>'Добыча 2021'!J137</f>
        <v>0</v>
      </c>
      <c r="U160" s="80">
        <f>IF(G171=0,0,O160/G171*100)</f>
        <v>0</v>
      </c>
      <c r="V160" s="127">
        <f>2022!CE157</f>
        <v>1.1699999999999999</v>
      </c>
      <c r="W160" s="59">
        <f t="shared" ref="W160:W170" si="56">IF(V160&gt;1,V160/E160*100,0)</f>
        <v>3</v>
      </c>
      <c r="X160" s="59">
        <f>2022!CG157</f>
        <v>1</v>
      </c>
      <c r="Y160" s="127">
        <f t="shared" ref="Y160:Y170" si="57">IF(X160&gt;0,X160/E160*100,0)</f>
        <v>2.5641025641025639</v>
      </c>
      <c r="Z160" s="59"/>
      <c r="AA160" s="59">
        <f>2022!CM157</f>
        <v>0</v>
      </c>
      <c r="AB160" s="59">
        <f>2022!CJ157</f>
        <v>0</v>
      </c>
      <c r="AC160" s="59"/>
      <c r="AD160" s="59"/>
      <c r="AE160" s="128">
        <f>2022!CO157</f>
        <v>0</v>
      </c>
      <c r="AF160" s="115" t="str">
        <f t="shared" si="43"/>
        <v/>
      </c>
      <c r="AG160" s="124"/>
      <c r="AH160" s="125">
        <f t="shared" si="44"/>
        <v>0.66326530612244905</v>
      </c>
      <c r="AI160" s="125" t="e">
        <f t="shared" si="45"/>
        <v>#NAME?</v>
      </c>
      <c r="AJ160" s="87">
        <f t="shared" si="46"/>
        <v>3</v>
      </c>
      <c r="AK160" s="87" t="str">
        <f t="shared" si="47"/>
        <v/>
      </c>
      <c r="AL160" s="87" t="e">
        <f t="shared" si="48"/>
        <v>#NAME?</v>
      </c>
      <c r="AM160" s="87">
        <f t="shared" si="49"/>
        <v>1</v>
      </c>
      <c r="AN160" s="46" t="e">
        <f t="shared" si="50"/>
        <v>#NAME?</v>
      </c>
      <c r="AO160" s="46" t="str">
        <f t="shared" si="51"/>
        <v xml:space="preserve">Сумма не совпадает или не ОДОУ</v>
      </c>
      <c r="AP160" s="46" t="str">
        <f t="shared" si="55"/>
        <v/>
      </c>
    </row>
    <row r="161" ht="78.75">
      <c r="A161" s="46">
        <v>127</v>
      </c>
      <c r="B161" s="64" t="s">
        <v>190</v>
      </c>
      <c r="C161" s="125">
        <f>2022!B158</f>
        <v>17.800000000000001</v>
      </c>
      <c r="D161" s="149"/>
      <c r="E161" s="126">
        <f>2022!BW158</f>
        <v>0</v>
      </c>
      <c r="F161" s="125">
        <f>2022!BZ158</f>
        <v>0</v>
      </c>
      <c r="G161" s="150"/>
      <c r="H161" s="151"/>
      <c r="I161" s="59"/>
      <c r="J161" s="150"/>
      <c r="K161" s="150"/>
      <c r="L161" s="59"/>
      <c r="M161" s="150"/>
      <c r="N161" s="150"/>
      <c r="O161" s="150"/>
      <c r="P161" s="59"/>
      <c r="Q161" s="59"/>
      <c r="R161" s="59"/>
      <c r="S161" s="150"/>
      <c r="T161" s="150"/>
      <c r="U161" s="150"/>
      <c r="V161" s="127">
        <f>2022!CE158</f>
        <v>0</v>
      </c>
      <c r="W161" s="59">
        <f t="shared" si="56"/>
        <v>0</v>
      </c>
      <c r="X161" s="59">
        <f>2022!CG158</f>
        <v>0</v>
      </c>
      <c r="Y161" s="127">
        <f t="shared" si="57"/>
        <v>0</v>
      </c>
      <c r="Z161" s="59"/>
      <c r="AA161" s="59">
        <f>2022!CM158</f>
        <v>0</v>
      </c>
      <c r="AB161" s="59">
        <f>2022!CJ158</f>
        <v>0</v>
      </c>
      <c r="AC161" s="59"/>
      <c r="AD161" s="59"/>
      <c r="AE161" s="128">
        <f>2022!CO158</f>
        <v>0</v>
      </c>
      <c r="AF161" s="115" t="str">
        <f t="shared" si="43"/>
        <v/>
      </c>
      <c r="AG161" s="124"/>
      <c r="AH161" s="125">
        <f t="shared" si="44"/>
        <v>0</v>
      </c>
      <c r="AI161" s="125" t="e">
        <f t="shared" si="45"/>
        <v>#NAME?</v>
      </c>
      <c r="AJ161" s="87">
        <f t="shared" si="46"/>
        <v>3</v>
      </c>
      <c r="AK161" s="87" t="str">
        <f t="shared" si="47"/>
        <v/>
      </c>
      <c r="AL161" s="87">
        <f t="shared" si="48"/>
        <v>0</v>
      </c>
      <c r="AM161" s="87">
        <f t="shared" si="49"/>
        <v>0</v>
      </c>
      <c r="AN161" s="46" t="str">
        <f t="shared" si="50"/>
        <v/>
      </c>
      <c r="AO161" s="46" t="str">
        <f t="shared" si="51"/>
        <v/>
      </c>
      <c r="AP161" s="46" t="str">
        <f t="shared" si="55"/>
        <v/>
      </c>
    </row>
    <row r="162" ht="126">
      <c r="A162" s="46">
        <v>128</v>
      </c>
      <c r="B162" s="64" t="s">
        <v>191</v>
      </c>
      <c r="C162" s="125">
        <f>2022!B159</f>
        <v>30.800000000000001</v>
      </c>
      <c r="D162" s="149"/>
      <c r="E162" s="126">
        <f>2022!BW159</f>
        <v>39</v>
      </c>
      <c r="F162" s="125">
        <f>2022!BZ159</f>
        <v>1.2662337662337662</v>
      </c>
      <c r="G162" s="150"/>
      <c r="H162" s="151"/>
      <c r="I162" s="59"/>
      <c r="J162" s="150"/>
      <c r="K162" s="150"/>
      <c r="L162" s="59"/>
      <c r="M162" s="150"/>
      <c r="N162" s="150"/>
      <c r="O162" s="150"/>
      <c r="P162" s="59"/>
      <c r="Q162" s="59"/>
      <c r="R162" s="59"/>
      <c r="S162" s="150"/>
      <c r="T162" s="150"/>
      <c r="U162" s="150"/>
      <c r="V162" s="127">
        <f>2022!CE159</f>
        <v>1.9500000000000002</v>
      </c>
      <c r="W162" s="59">
        <f t="shared" si="56"/>
        <v>5</v>
      </c>
      <c r="X162" s="59">
        <f>2022!CG159</f>
        <v>1</v>
      </c>
      <c r="Y162" s="127">
        <f t="shared" si="57"/>
        <v>2.5641025641025639</v>
      </c>
      <c r="Z162" s="59"/>
      <c r="AA162" s="59">
        <f>2022!CM159</f>
        <v>0</v>
      </c>
      <c r="AB162" s="59">
        <f>2022!CJ159</f>
        <v>0</v>
      </c>
      <c r="AC162" s="59"/>
      <c r="AD162" s="59"/>
      <c r="AE162" s="128">
        <f>2022!CO159</f>
        <v>0</v>
      </c>
      <c r="AF162" s="115" t="str">
        <f t="shared" si="43"/>
        <v/>
      </c>
      <c r="AG162" s="124"/>
      <c r="AH162" s="125">
        <f t="shared" si="44"/>
        <v>1.2662337662337662</v>
      </c>
      <c r="AI162" s="125" t="e">
        <f t="shared" si="45"/>
        <v>#NAME?</v>
      </c>
      <c r="AJ162" s="87">
        <f t="shared" si="46"/>
        <v>5</v>
      </c>
      <c r="AK162" s="87" t="str">
        <f t="shared" si="47"/>
        <v/>
      </c>
      <c r="AL162" s="87" t="e">
        <f t="shared" si="48"/>
        <v>#NAME?</v>
      </c>
      <c r="AM162" s="87">
        <f t="shared" si="49"/>
        <v>1</v>
      </c>
      <c r="AN162" s="46" t="e">
        <f t="shared" si="50"/>
        <v>#NAME?</v>
      </c>
      <c r="AO162" s="46" t="str">
        <f t="shared" si="51"/>
        <v xml:space="preserve">Сумма не совпадает или не ОДОУ</v>
      </c>
      <c r="AP162" s="46" t="str">
        <f t="shared" si="55"/>
        <v/>
      </c>
    </row>
    <row r="163" ht="78.75">
      <c r="A163" s="46">
        <v>129</v>
      </c>
      <c r="B163" s="64" t="s">
        <v>192</v>
      </c>
      <c r="C163" s="125">
        <f>2022!B160</f>
        <v>20.399999999999999</v>
      </c>
      <c r="D163" s="149"/>
      <c r="E163" s="126">
        <f>2022!BW160</f>
        <v>22</v>
      </c>
      <c r="F163" s="125">
        <f>2022!BZ160</f>
        <v>1.0784313725490198</v>
      </c>
      <c r="G163" s="150"/>
      <c r="H163" s="151"/>
      <c r="I163" s="59"/>
      <c r="J163" s="150"/>
      <c r="K163" s="150"/>
      <c r="L163" s="59"/>
      <c r="M163" s="150"/>
      <c r="N163" s="150"/>
      <c r="O163" s="150"/>
      <c r="P163" s="59"/>
      <c r="Q163" s="59"/>
      <c r="R163" s="59"/>
      <c r="S163" s="150"/>
      <c r="T163" s="150"/>
      <c r="U163" s="150"/>
      <c r="V163" s="127">
        <f>2022!CE160</f>
        <v>1.1000000000000001</v>
      </c>
      <c r="W163" s="59">
        <f t="shared" si="56"/>
        <v>5</v>
      </c>
      <c r="X163" s="59">
        <f>2022!CG160</f>
        <v>0</v>
      </c>
      <c r="Y163" s="127">
        <f t="shared" si="57"/>
        <v>0</v>
      </c>
      <c r="Z163" s="59"/>
      <c r="AA163" s="59">
        <f>2022!CM160</f>
        <v>0</v>
      </c>
      <c r="AB163" s="59">
        <f>2022!CJ160</f>
        <v>0</v>
      </c>
      <c r="AC163" s="59"/>
      <c r="AD163" s="59"/>
      <c r="AE163" s="128">
        <f>2022!CO160</f>
        <v>0</v>
      </c>
      <c r="AF163" s="115" t="str">
        <f t="shared" si="43"/>
        <v/>
      </c>
      <c r="AG163" s="124"/>
      <c r="AH163" s="125">
        <f t="shared" si="44"/>
        <v>1.0784313725490198</v>
      </c>
      <c r="AI163" s="125" t="e">
        <f t="shared" si="45"/>
        <v>#NAME?</v>
      </c>
      <c r="AJ163" s="87">
        <f t="shared" si="46"/>
        <v>5</v>
      </c>
      <c r="AK163" s="87" t="str">
        <f t="shared" si="47"/>
        <v/>
      </c>
      <c r="AL163" s="87">
        <f t="shared" si="48"/>
        <v>0</v>
      </c>
      <c r="AM163" s="87">
        <f t="shared" si="49"/>
        <v>0</v>
      </c>
      <c r="AN163" s="46" t="str">
        <f t="shared" si="50"/>
        <v/>
      </c>
      <c r="AO163" s="46" t="str">
        <f t="shared" si="51"/>
        <v/>
      </c>
      <c r="AP163" s="46" t="str">
        <f t="shared" si="55"/>
        <v/>
      </c>
    </row>
    <row r="164" ht="126">
      <c r="A164" s="46">
        <v>130</v>
      </c>
      <c r="B164" s="64" t="s">
        <v>193</v>
      </c>
      <c r="C164" s="125">
        <f>2022!B161</f>
        <v>20.800000000000001</v>
      </c>
      <c r="D164" s="149"/>
      <c r="E164" s="126">
        <f>2022!BW161</f>
        <v>23</v>
      </c>
      <c r="F164" s="125">
        <f>2022!BZ161</f>
        <v>1.1057692307692308</v>
      </c>
      <c r="G164" s="150"/>
      <c r="H164" s="151"/>
      <c r="I164" s="59"/>
      <c r="J164" s="150"/>
      <c r="K164" s="150"/>
      <c r="L164" s="59"/>
      <c r="M164" s="150"/>
      <c r="N164" s="150"/>
      <c r="O164" s="150"/>
      <c r="P164" s="59"/>
      <c r="Q164" s="59"/>
      <c r="R164" s="59"/>
      <c r="S164" s="150"/>
      <c r="T164" s="150"/>
      <c r="U164" s="150"/>
      <c r="V164" s="127">
        <f>2022!CE161</f>
        <v>1.1500000000000001</v>
      </c>
      <c r="W164" s="59">
        <f t="shared" si="56"/>
        <v>5</v>
      </c>
      <c r="X164" s="59">
        <f>2022!CG161</f>
        <v>1</v>
      </c>
      <c r="Y164" s="127">
        <f t="shared" si="57"/>
        <v>4.3478260869565215</v>
      </c>
      <c r="Z164" s="59"/>
      <c r="AA164" s="59">
        <f>2022!CM161</f>
        <v>0</v>
      </c>
      <c r="AB164" s="59">
        <f>2022!CJ161</f>
        <v>0</v>
      </c>
      <c r="AC164" s="59"/>
      <c r="AD164" s="59"/>
      <c r="AE164" s="128">
        <f>2022!CO161</f>
        <v>0</v>
      </c>
      <c r="AF164" s="115" t="str">
        <f t="shared" si="43"/>
        <v/>
      </c>
      <c r="AG164" s="124"/>
      <c r="AH164" s="125">
        <f t="shared" si="44"/>
        <v>1.1057692307692308</v>
      </c>
      <c r="AI164" s="125" t="e">
        <f t="shared" si="45"/>
        <v>#NAME?</v>
      </c>
      <c r="AJ164" s="87">
        <f t="shared" si="46"/>
        <v>5</v>
      </c>
      <c r="AK164" s="87" t="str">
        <f t="shared" si="47"/>
        <v/>
      </c>
      <c r="AL164" s="87" t="e">
        <f t="shared" si="48"/>
        <v>#NAME?</v>
      </c>
      <c r="AM164" s="87">
        <f t="shared" si="49"/>
        <v>1</v>
      </c>
      <c r="AN164" s="46" t="e">
        <f t="shared" si="50"/>
        <v>#NAME?</v>
      </c>
      <c r="AO164" s="46" t="str">
        <f t="shared" si="51"/>
        <v xml:space="preserve">Сумма не совпадает или не ОДОУ</v>
      </c>
      <c r="AP164" s="46" t="str">
        <f t="shared" si="55"/>
        <v/>
      </c>
    </row>
    <row r="165" ht="126">
      <c r="A165" s="46">
        <v>131</v>
      </c>
      <c r="B165" s="64" t="s">
        <v>194</v>
      </c>
      <c r="C165" s="125">
        <f>2022!B162</f>
        <v>14.800000000000001</v>
      </c>
      <c r="D165" s="149"/>
      <c r="E165" s="126">
        <f>2022!BW162</f>
        <v>27</v>
      </c>
      <c r="F165" s="125">
        <f>2022!BZ162</f>
        <v>1.8243243243243243</v>
      </c>
      <c r="G165" s="150"/>
      <c r="H165" s="151"/>
      <c r="I165" s="59"/>
      <c r="J165" s="150"/>
      <c r="K165" s="150"/>
      <c r="L165" s="59"/>
      <c r="M165" s="150"/>
      <c r="N165" s="150"/>
      <c r="O165" s="150"/>
      <c r="P165" s="59"/>
      <c r="Q165" s="59"/>
      <c r="R165" s="59"/>
      <c r="S165" s="150"/>
      <c r="T165" s="150"/>
      <c r="U165" s="150"/>
      <c r="V165" s="127">
        <f>2022!CE162</f>
        <v>1.3500000000000001</v>
      </c>
      <c r="W165" s="59">
        <f t="shared" si="56"/>
        <v>5</v>
      </c>
      <c r="X165" s="59">
        <f>2022!CG162</f>
        <v>1</v>
      </c>
      <c r="Y165" s="127">
        <f t="shared" si="57"/>
        <v>3.7037037037037033</v>
      </c>
      <c r="Z165" s="59"/>
      <c r="AA165" s="59">
        <f>2022!CM162</f>
        <v>0</v>
      </c>
      <c r="AB165" s="59">
        <f>2022!CJ162</f>
        <v>0</v>
      </c>
      <c r="AC165" s="59"/>
      <c r="AD165" s="59"/>
      <c r="AE165" s="128">
        <f>2022!CO162</f>
        <v>0</v>
      </c>
      <c r="AF165" s="115" t="str">
        <f t="shared" si="43"/>
        <v/>
      </c>
      <c r="AG165" s="124"/>
      <c r="AH165" s="125">
        <f t="shared" si="44"/>
        <v>1.8243243243243243</v>
      </c>
      <c r="AI165" s="125" t="e">
        <f t="shared" si="45"/>
        <v>#NAME?</v>
      </c>
      <c r="AJ165" s="87">
        <f t="shared" si="46"/>
        <v>5</v>
      </c>
      <c r="AK165" s="87" t="str">
        <f t="shared" si="47"/>
        <v/>
      </c>
      <c r="AL165" s="87" t="e">
        <f t="shared" si="48"/>
        <v>#NAME?</v>
      </c>
      <c r="AM165" s="87">
        <f t="shared" si="49"/>
        <v>1</v>
      </c>
      <c r="AN165" s="46" t="e">
        <f t="shared" si="50"/>
        <v>#NAME?</v>
      </c>
      <c r="AO165" s="46" t="str">
        <f t="shared" si="51"/>
        <v xml:space="preserve">Сумма не совпадает или не ОДОУ</v>
      </c>
      <c r="AP165" s="46" t="str">
        <f t="shared" si="55"/>
        <v/>
      </c>
    </row>
    <row r="166" ht="126">
      <c r="A166" s="46">
        <v>132</v>
      </c>
      <c r="B166" s="64" t="s">
        <v>195</v>
      </c>
      <c r="C166" s="125">
        <f>2022!B163</f>
        <v>8.5999999999999996</v>
      </c>
      <c r="D166" s="149"/>
      <c r="E166" s="126">
        <f>2022!BW163</f>
        <v>22</v>
      </c>
      <c r="F166" s="125">
        <f>2022!BZ163</f>
        <v>2.558139534883721</v>
      </c>
      <c r="G166" s="150"/>
      <c r="H166" s="151"/>
      <c r="I166" s="59"/>
      <c r="J166" s="150"/>
      <c r="K166" s="150"/>
      <c r="L166" s="59"/>
      <c r="M166" s="150"/>
      <c r="N166" s="150"/>
      <c r="O166" s="150"/>
      <c r="P166" s="59"/>
      <c r="Q166" s="59"/>
      <c r="R166" s="59"/>
      <c r="S166" s="150"/>
      <c r="T166" s="150"/>
      <c r="U166" s="150"/>
      <c r="V166" s="127">
        <f>2022!CE163</f>
        <v>1.54</v>
      </c>
      <c r="W166" s="59">
        <f t="shared" si="56"/>
        <v>7.0000000000000009</v>
      </c>
      <c r="X166" s="59">
        <f>2022!CG163</f>
        <v>1</v>
      </c>
      <c r="Y166" s="127">
        <f t="shared" si="57"/>
        <v>4.5454545454545459</v>
      </c>
      <c r="Z166" s="59"/>
      <c r="AA166" s="59">
        <f>2022!CM163</f>
        <v>0</v>
      </c>
      <c r="AB166" s="59">
        <f>2022!CJ163</f>
        <v>0</v>
      </c>
      <c r="AC166" s="59"/>
      <c r="AD166" s="59"/>
      <c r="AE166" s="128">
        <f>2022!CO163</f>
        <v>0</v>
      </c>
      <c r="AF166" s="115" t="str">
        <f t="shared" si="43"/>
        <v/>
      </c>
      <c r="AG166" s="124"/>
      <c r="AH166" s="125">
        <f t="shared" si="44"/>
        <v>2.558139534883721</v>
      </c>
      <c r="AI166" s="125" t="e">
        <f t="shared" si="45"/>
        <v>#NAME?</v>
      </c>
      <c r="AJ166" s="87">
        <f t="shared" si="46"/>
        <v>7</v>
      </c>
      <c r="AK166" s="87" t="str">
        <f t="shared" si="47"/>
        <v/>
      </c>
      <c r="AL166" s="87" t="e">
        <f t="shared" si="48"/>
        <v>#NAME?</v>
      </c>
      <c r="AM166" s="87">
        <f t="shared" si="49"/>
        <v>1</v>
      </c>
      <c r="AN166" s="46" t="e">
        <f t="shared" si="50"/>
        <v>#NAME?</v>
      </c>
      <c r="AO166" s="46" t="str">
        <f t="shared" si="51"/>
        <v xml:space="preserve">Сумма не совпадает или не ОДОУ</v>
      </c>
      <c r="AP166" s="46" t="str">
        <f t="shared" si="55"/>
        <v/>
      </c>
    </row>
    <row r="167" ht="126">
      <c r="A167" s="46">
        <v>133</v>
      </c>
      <c r="B167" s="64" t="s">
        <v>196</v>
      </c>
      <c r="C167" s="125">
        <f>2022!B164</f>
        <v>8</v>
      </c>
      <c r="D167" s="149"/>
      <c r="E167" s="126">
        <f>2022!BW164</f>
        <v>36</v>
      </c>
      <c r="F167" s="125">
        <f>2022!BZ164</f>
        <v>4.5</v>
      </c>
      <c r="G167" s="150"/>
      <c r="H167" s="151"/>
      <c r="I167" s="59"/>
      <c r="J167" s="150"/>
      <c r="K167" s="150"/>
      <c r="L167" s="59"/>
      <c r="M167" s="150"/>
      <c r="N167" s="150"/>
      <c r="O167" s="150"/>
      <c r="P167" s="59"/>
      <c r="Q167" s="59"/>
      <c r="R167" s="59"/>
      <c r="S167" s="150"/>
      <c r="T167" s="150"/>
      <c r="U167" s="150"/>
      <c r="V167" s="127">
        <f>2022!CE164</f>
        <v>2.8799999999999999</v>
      </c>
      <c r="W167" s="59">
        <f t="shared" si="56"/>
        <v>8</v>
      </c>
      <c r="X167" s="59">
        <f>2022!CG164</f>
        <v>2</v>
      </c>
      <c r="Y167" s="127">
        <f t="shared" si="57"/>
        <v>5.5555555555555554</v>
      </c>
      <c r="Z167" s="59"/>
      <c r="AA167" s="59">
        <f>2022!CM164</f>
        <v>0</v>
      </c>
      <c r="AB167" s="59">
        <f>2022!CJ164</f>
        <v>0</v>
      </c>
      <c r="AC167" s="59"/>
      <c r="AD167" s="59"/>
      <c r="AE167" s="128">
        <f>2022!CO164</f>
        <v>0</v>
      </c>
      <c r="AF167" s="115" t="str">
        <f t="shared" si="43"/>
        <v/>
      </c>
      <c r="AG167" s="124"/>
      <c r="AH167" s="125">
        <f t="shared" si="44"/>
        <v>4.5</v>
      </c>
      <c r="AI167" s="125" t="e">
        <f t="shared" si="45"/>
        <v>#NAME?</v>
      </c>
      <c r="AJ167" s="87">
        <f t="shared" si="46"/>
        <v>8</v>
      </c>
      <c r="AK167" s="87" t="str">
        <f t="shared" si="47"/>
        <v/>
      </c>
      <c r="AL167" s="87" t="e">
        <f t="shared" si="48"/>
        <v>#NAME?</v>
      </c>
      <c r="AM167" s="87">
        <f t="shared" si="49"/>
        <v>2</v>
      </c>
      <c r="AN167" s="46" t="e">
        <f t="shared" si="50"/>
        <v>#NAME?</v>
      </c>
      <c r="AO167" s="46" t="str">
        <f t="shared" si="51"/>
        <v xml:space="preserve">Сумма не совпадает или не ОДОУ</v>
      </c>
      <c r="AP167" s="46" t="str">
        <f t="shared" si="55"/>
        <v/>
      </c>
    </row>
    <row r="168" ht="78.75">
      <c r="A168" s="46">
        <v>134</v>
      </c>
      <c r="B168" s="64" t="s">
        <v>197</v>
      </c>
      <c r="C168" s="125">
        <f>2022!B165</f>
        <v>30.800000000000001</v>
      </c>
      <c r="D168" s="149"/>
      <c r="E168" s="126">
        <f>2022!BW165</f>
        <v>24</v>
      </c>
      <c r="F168" s="125">
        <f>2022!BZ165</f>
        <v>0.77922077922077926</v>
      </c>
      <c r="G168" s="150"/>
      <c r="H168" s="151"/>
      <c r="I168" s="59"/>
      <c r="J168" s="150"/>
      <c r="K168" s="150"/>
      <c r="L168" s="59"/>
      <c r="M168" s="150"/>
      <c r="N168" s="150"/>
      <c r="O168" s="150"/>
      <c r="P168" s="59"/>
      <c r="Q168" s="59"/>
      <c r="R168" s="59"/>
      <c r="S168" s="150"/>
      <c r="T168" s="150"/>
      <c r="U168" s="150"/>
      <c r="V168" s="127">
        <f>2022!CE165</f>
        <v>0.71999999999999997</v>
      </c>
      <c r="W168" s="59">
        <f t="shared" si="56"/>
        <v>0</v>
      </c>
      <c r="X168" s="59">
        <f>2022!CG165</f>
        <v>0</v>
      </c>
      <c r="Y168" s="127">
        <f t="shared" si="57"/>
        <v>0</v>
      </c>
      <c r="Z168" s="59"/>
      <c r="AA168" s="59">
        <f>2022!CM165</f>
        <v>0</v>
      </c>
      <c r="AB168" s="59">
        <f>2022!CJ165</f>
        <v>0</v>
      </c>
      <c r="AC168" s="59"/>
      <c r="AD168" s="59"/>
      <c r="AE168" s="128">
        <f>2022!CO165</f>
        <v>0</v>
      </c>
      <c r="AF168" s="115" t="str">
        <f t="shared" si="43"/>
        <v/>
      </c>
      <c r="AG168" s="124"/>
      <c r="AH168" s="125">
        <f t="shared" si="44"/>
        <v>0.77922077922077926</v>
      </c>
      <c r="AI168" s="125" t="e">
        <f t="shared" si="45"/>
        <v>#NAME?</v>
      </c>
      <c r="AJ168" s="87">
        <f t="shared" si="46"/>
        <v>3</v>
      </c>
      <c r="AK168" s="87" t="str">
        <f t="shared" si="47"/>
        <v/>
      </c>
      <c r="AL168" s="87">
        <f t="shared" si="48"/>
        <v>0</v>
      </c>
      <c r="AM168" s="87">
        <f t="shared" si="49"/>
        <v>0</v>
      </c>
      <c r="AN168" s="46" t="str">
        <f t="shared" si="50"/>
        <v/>
      </c>
      <c r="AO168" s="46" t="str">
        <f t="shared" si="51"/>
        <v/>
      </c>
      <c r="AP168" s="46" t="str">
        <f t="shared" si="55"/>
        <v/>
      </c>
    </row>
    <row r="169" ht="78.75">
      <c r="A169" s="46">
        <v>135</v>
      </c>
      <c r="B169" s="64" t="s">
        <v>198</v>
      </c>
      <c r="C169" s="125">
        <f>2022!B166</f>
        <v>37.25</v>
      </c>
      <c r="D169" s="149"/>
      <c r="E169" s="126">
        <f>2022!BW166</f>
        <v>28</v>
      </c>
      <c r="F169" s="125">
        <f>2022!BZ166</f>
        <v>0.75167785234899331</v>
      </c>
      <c r="G169" s="150"/>
      <c r="H169" s="151"/>
      <c r="I169" s="59"/>
      <c r="J169" s="150"/>
      <c r="K169" s="150"/>
      <c r="L169" s="59"/>
      <c r="M169" s="150"/>
      <c r="N169" s="150"/>
      <c r="O169" s="150"/>
      <c r="P169" s="59"/>
      <c r="Q169" s="59"/>
      <c r="R169" s="59"/>
      <c r="S169" s="150"/>
      <c r="T169" s="150"/>
      <c r="U169" s="150"/>
      <c r="V169" s="127">
        <f>2022!CE166</f>
        <v>0.83999999999999997</v>
      </c>
      <c r="W169" s="59">
        <f t="shared" si="56"/>
        <v>0</v>
      </c>
      <c r="X169" s="59">
        <f>2022!CG166</f>
        <v>0</v>
      </c>
      <c r="Y169" s="127">
        <f t="shared" si="57"/>
        <v>0</v>
      </c>
      <c r="Z169" s="59"/>
      <c r="AA169" s="59">
        <f>2022!CM166</f>
        <v>0</v>
      </c>
      <c r="AB169" s="59">
        <f>2022!CJ166</f>
        <v>0</v>
      </c>
      <c r="AC169" s="59"/>
      <c r="AD169" s="59"/>
      <c r="AE169" s="128">
        <f>2022!CO166</f>
        <v>0</v>
      </c>
      <c r="AF169" s="115" t="str">
        <f t="shared" si="43"/>
        <v/>
      </c>
      <c r="AG169" s="124"/>
      <c r="AH169" s="125">
        <f t="shared" si="44"/>
        <v>0.75167785234899331</v>
      </c>
      <c r="AI169" s="125" t="e">
        <f t="shared" si="45"/>
        <v>#NAME?</v>
      </c>
      <c r="AJ169" s="87">
        <f t="shared" si="46"/>
        <v>3</v>
      </c>
      <c r="AK169" s="87" t="str">
        <f t="shared" si="47"/>
        <v/>
      </c>
      <c r="AL169" s="87">
        <f t="shared" si="48"/>
        <v>0</v>
      </c>
      <c r="AM169" s="87">
        <f t="shared" si="49"/>
        <v>0</v>
      </c>
      <c r="AN169" s="46" t="str">
        <f t="shared" si="50"/>
        <v/>
      </c>
      <c r="AO169" s="46" t="str">
        <f t="shared" si="51"/>
        <v/>
      </c>
      <c r="AP169" s="46" t="str">
        <f t="shared" si="55"/>
        <v/>
      </c>
    </row>
    <row r="170" ht="78.75">
      <c r="A170" s="46">
        <v>136</v>
      </c>
      <c r="B170" s="64" t="s">
        <v>199</v>
      </c>
      <c r="C170" s="125">
        <f>2022!B167</f>
        <v>24.34</v>
      </c>
      <c r="D170" s="149"/>
      <c r="E170" s="126">
        <f>2022!BW167</f>
        <v>6</v>
      </c>
      <c r="F170" s="125">
        <f>2022!BZ167</f>
        <v>0.24650780608052589</v>
      </c>
      <c r="G170" s="150"/>
      <c r="H170" s="151"/>
      <c r="I170" s="59"/>
      <c r="J170" s="150"/>
      <c r="K170" s="150"/>
      <c r="L170" s="59"/>
      <c r="M170" s="150"/>
      <c r="N170" s="150"/>
      <c r="O170" s="150"/>
      <c r="P170" s="59"/>
      <c r="Q170" s="59"/>
      <c r="R170" s="59"/>
      <c r="S170" s="150"/>
      <c r="T170" s="150"/>
      <c r="U170" s="150"/>
      <c r="V170" s="127">
        <f>2022!CE167</f>
        <v>0.17999999999999999</v>
      </c>
      <c r="W170" s="59">
        <f t="shared" si="56"/>
        <v>0</v>
      </c>
      <c r="X170" s="59">
        <f>2022!CG167</f>
        <v>0</v>
      </c>
      <c r="Y170" s="127">
        <f t="shared" si="57"/>
        <v>0</v>
      </c>
      <c r="Z170" s="59"/>
      <c r="AA170" s="59">
        <f>2022!CM167</f>
        <v>0</v>
      </c>
      <c r="AB170" s="59">
        <f>2022!CJ167</f>
        <v>0</v>
      </c>
      <c r="AC170" s="59"/>
      <c r="AD170" s="59"/>
      <c r="AE170" s="128">
        <f>2022!CO167</f>
        <v>0</v>
      </c>
      <c r="AF170" s="115" t="str">
        <f t="shared" si="43"/>
        <v/>
      </c>
      <c r="AG170" s="124"/>
      <c r="AH170" s="125">
        <f t="shared" si="44"/>
        <v>0.24650780608052589</v>
      </c>
      <c r="AI170" s="125" t="e">
        <f t="shared" si="45"/>
        <v>#NAME?</v>
      </c>
      <c r="AJ170" s="87">
        <f t="shared" si="46"/>
        <v>3</v>
      </c>
      <c r="AK170" s="87" t="str">
        <f t="shared" si="47"/>
        <v/>
      </c>
      <c r="AL170" s="87">
        <f t="shared" si="48"/>
        <v>0</v>
      </c>
      <c r="AM170" s="87">
        <f t="shared" si="49"/>
        <v>0</v>
      </c>
      <c r="AN170" s="46" t="str">
        <f t="shared" si="50"/>
        <v/>
      </c>
      <c r="AO170" s="46" t="str">
        <f t="shared" si="51"/>
        <v/>
      </c>
      <c r="AP170" s="46" t="str">
        <f t="shared" si="55"/>
        <v/>
      </c>
    </row>
    <row r="171" ht="65.25" customHeight="1">
      <c r="A171" s="87">
        <v>137</v>
      </c>
      <c r="B171" s="64" t="s">
        <v>200</v>
      </c>
      <c r="C171" s="125">
        <f>2022!B168</f>
        <v>30.800000000000001</v>
      </c>
      <c r="D171" s="142"/>
      <c r="E171" s="126">
        <f>2022!BW168</f>
        <v>20</v>
      </c>
      <c r="F171" s="125">
        <f>2022!BZ168</f>
        <v>0.64935064935064934</v>
      </c>
      <c r="G171" s="82"/>
      <c r="H171" s="143"/>
      <c r="I171" s="62"/>
      <c r="J171" s="82"/>
      <c r="K171" s="82"/>
      <c r="L171" s="132"/>
      <c r="M171" s="82"/>
      <c r="N171" s="82"/>
      <c r="O171" s="82"/>
      <c r="P171" s="59"/>
      <c r="Q171" s="59"/>
      <c r="R171" s="59"/>
      <c r="S171" s="82"/>
      <c r="T171" s="82"/>
      <c r="U171" s="82"/>
      <c r="V171" s="127">
        <f>2022!CE168</f>
        <v>0.59999999999999998</v>
      </c>
      <c r="W171" s="59">
        <f t="shared" si="53"/>
        <v>0</v>
      </c>
      <c r="X171" s="59">
        <f>2022!CG168</f>
        <v>0</v>
      </c>
      <c r="Y171" s="127">
        <f t="shared" si="54"/>
        <v>0</v>
      </c>
      <c r="Z171" s="59"/>
      <c r="AA171" s="59">
        <f>2022!CM168</f>
        <v>0</v>
      </c>
      <c r="AB171" s="59">
        <f>2022!CJ168</f>
        <v>0</v>
      </c>
      <c r="AC171" s="59"/>
      <c r="AD171" s="59"/>
      <c r="AE171" s="128">
        <f>2022!CO168</f>
        <v>0</v>
      </c>
      <c r="AF171" s="115" t="str">
        <f t="shared" si="43"/>
        <v/>
      </c>
      <c r="AG171" s="124"/>
      <c r="AH171" s="125">
        <f t="shared" si="44"/>
        <v>0.64935064935064934</v>
      </c>
      <c r="AI171" s="125" t="e">
        <f t="shared" si="45"/>
        <v>#NAME?</v>
      </c>
      <c r="AJ171" s="87">
        <f t="shared" si="46"/>
        <v>3</v>
      </c>
      <c r="AK171" s="87" t="str">
        <f t="shared" si="47"/>
        <v/>
      </c>
      <c r="AL171" s="87">
        <f t="shared" si="48"/>
        <v>0</v>
      </c>
      <c r="AM171" s="87">
        <f t="shared" si="49"/>
        <v>0</v>
      </c>
      <c r="AN171" s="46" t="str">
        <f t="shared" si="50"/>
        <v/>
      </c>
      <c r="AO171" s="46" t="str">
        <f t="shared" si="51"/>
        <v/>
      </c>
      <c r="AP171" s="46" t="str">
        <f t="shared" si="55"/>
        <v/>
      </c>
    </row>
    <row r="172" ht="126">
      <c r="A172" s="46">
        <v>138</v>
      </c>
      <c r="B172" s="145" t="s">
        <v>337</v>
      </c>
      <c r="C172" s="125">
        <f>2022!B169</f>
        <v>1020.3</v>
      </c>
      <c r="D172" s="126">
        <f>2022!BV169</f>
        <v>1631</v>
      </c>
      <c r="E172" s="126">
        <f>2022!BW169</f>
        <v>1832</v>
      </c>
      <c r="F172" s="125">
        <f>2022!BZ169</f>
        <v>1.7955503283348035</v>
      </c>
      <c r="G172" s="59">
        <f>2021!CG128</f>
        <v>81</v>
      </c>
      <c r="H172" s="127">
        <f t="shared" si="41"/>
        <v>4.9662783568362974</v>
      </c>
      <c r="I172" s="59"/>
      <c r="J172" s="59">
        <f>2021!CM127</f>
        <v>0</v>
      </c>
      <c r="K172" s="59">
        <f>2021!CJ127</f>
        <v>0</v>
      </c>
      <c r="L172" s="59"/>
      <c r="M172" s="59">
        <f t="shared" ref="M169:M232" si="58">G172-J172-K172-N172</f>
        <v>81</v>
      </c>
      <c r="N172" s="59">
        <f>2021!CO127</f>
        <v>0</v>
      </c>
      <c r="O172" s="59">
        <f>'Добыча 2021'!I138</f>
        <v>24</v>
      </c>
      <c r="P172" s="59"/>
      <c r="Q172" s="59"/>
      <c r="R172" s="59"/>
      <c r="S172" s="59">
        <f>'Добыча 2021'!K138</f>
        <v>14</v>
      </c>
      <c r="T172" s="59">
        <f>'Добыча 2021'!J138</f>
        <v>10</v>
      </c>
      <c r="U172" s="59">
        <f t="shared" si="52"/>
        <v>29.629629629629626</v>
      </c>
      <c r="V172" s="127">
        <f>2022!CE169</f>
        <v>91.600000000000009</v>
      </c>
      <c r="W172" s="59">
        <f t="shared" si="53"/>
        <v>5</v>
      </c>
      <c r="X172" s="59">
        <f>2022!CG169</f>
        <v>91</v>
      </c>
      <c r="Y172" s="127">
        <f t="shared" si="54"/>
        <v>4.9672489082969431</v>
      </c>
      <c r="Z172" s="59"/>
      <c r="AA172" s="59">
        <f>2022!CM169</f>
        <v>0</v>
      </c>
      <c r="AB172" s="59">
        <f>2022!CJ169</f>
        <v>0</v>
      </c>
      <c r="AC172" s="59"/>
      <c r="AD172" s="59"/>
      <c r="AE172" s="128">
        <f>2022!CO169</f>
        <v>0</v>
      </c>
      <c r="AF172" s="115" t="str">
        <f t="shared" si="43"/>
        <v/>
      </c>
      <c r="AG172" s="124"/>
      <c r="AH172" s="125">
        <f t="shared" si="44"/>
        <v>1.7955503283348035</v>
      </c>
      <c r="AI172" s="125" t="e">
        <f t="shared" si="45"/>
        <v>#NAME?</v>
      </c>
      <c r="AJ172" s="87">
        <f t="shared" si="46"/>
        <v>5</v>
      </c>
      <c r="AK172" s="87" t="str">
        <f t="shared" si="47"/>
        <v/>
      </c>
      <c r="AL172" s="87" t="e">
        <f t="shared" si="48"/>
        <v>#NAME?</v>
      </c>
      <c r="AM172" s="87">
        <f t="shared" si="49"/>
        <v>91</v>
      </c>
      <c r="AN172" s="46" t="e">
        <f t="shared" si="50"/>
        <v>#NAME?</v>
      </c>
      <c r="AO172" s="46" t="str">
        <f t="shared" si="51"/>
        <v xml:space="preserve">Сумма не совпадает или не ОДОУ</v>
      </c>
      <c r="AP172" s="46" t="str">
        <f t="shared" si="55"/>
        <v/>
      </c>
    </row>
    <row r="173" ht="17.25" customHeight="1">
      <c r="A173" s="87"/>
      <c r="B173" s="61" t="s">
        <v>201</v>
      </c>
      <c r="C173" s="131"/>
      <c r="D173" s="130"/>
      <c r="E173" s="130"/>
      <c r="F173" s="131"/>
      <c r="G173" s="71"/>
      <c r="H173" s="127"/>
      <c r="I173" s="62"/>
      <c r="J173" s="71"/>
      <c r="K173" s="71"/>
      <c r="L173" s="132"/>
      <c r="M173" s="59"/>
      <c r="N173" s="71"/>
      <c r="O173" s="71"/>
      <c r="P173" s="71"/>
      <c r="Q173" s="71"/>
      <c r="R173" s="71"/>
      <c r="S173" s="71"/>
      <c r="T173" s="71"/>
      <c r="U173" s="59"/>
      <c r="V173" s="144"/>
      <c r="W173" s="59"/>
      <c r="X173" s="71"/>
      <c r="Y173" s="127"/>
      <c r="Z173" s="71"/>
      <c r="AA173" s="71"/>
      <c r="AB173" s="71"/>
      <c r="AC173" s="71"/>
      <c r="AD173" s="59"/>
      <c r="AE173" s="71"/>
      <c r="AF173" s="115" t="str">
        <f t="shared" si="43"/>
        <v/>
      </c>
      <c r="AG173" s="124"/>
      <c r="AH173" s="125" t="str">
        <f t="shared" si="44"/>
        <v/>
      </c>
      <c r="AI173" s="125" t="str">
        <f t="shared" si="45"/>
        <v/>
      </c>
      <c r="AJ173" s="87" t="str">
        <f t="shared" si="46"/>
        <v/>
      </c>
      <c r="AK173" s="87" t="str">
        <f t="shared" si="47"/>
        <v/>
      </c>
      <c r="AL173" s="87" t="str">
        <f t="shared" si="48"/>
        <v/>
      </c>
      <c r="AM173" s="87" t="str">
        <f t="shared" si="49"/>
        <v/>
      </c>
      <c r="AN173" s="46" t="str">
        <f t="shared" si="50"/>
        <v/>
      </c>
      <c r="AO173" s="46" t="str">
        <f t="shared" si="51"/>
        <v/>
      </c>
      <c r="AP173" s="46" t="str">
        <f t="shared" si="55"/>
        <v/>
      </c>
    </row>
    <row r="174" ht="45.75" customHeight="1">
      <c r="A174" s="46">
        <v>139</v>
      </c>
      <c r="B174" s="145" t="s">
        <v>202</v>
      </c>
      <c r="C174" s="125">
        <f>2022!B171</f>
        <v>538.20000000000005</v>
      </c>
      <c r="D174" s="126">
        <f>2022!BV171</f>
        <v>1485</v>
      </c>
      <c r="E174" s="126">
        <f>2022!BW171</f>
        <v>2287</v>
      </c>
      <c r="F174" s="125">
        <f>2022!BZ171</f>
        <v>4.2493496841322926</v>
      </c>
      <c r="G174" s="59">
        <f>2021!CG130</f>
        <v>103</v>
      </c>
      <c r="H174" s="127">
        <f t="shared" si="41"/>
        <v>6.936026936026936</v>
      </c>
      <c r="I174" s="59"/>
      <c r="J174" s="59">
        <f>2021!CM130</f>
        <v>0</v>
      </c>
      <c r="K174" s="59">
        <f>2021!CJ130</f>
        <v>0</v>
      </c>
      <c r="L174" s="59"/>
      <c r="M174" s="59">
        <f t="shared" si="58"/>
        <v>103</v>
      </c>
      <c r="N174" s="59">
        <f>2021!CO130</f>
        <v>0</v>
      </c>
      <c r="O174" s="59">
        <f>'Добыча 2021'!I140</f>
        <v>46</v>
      </c>
      <c r="P174" s="59"/>
      <c r="Q174" s="59"/>
      <c r="R174" s="59"/>
      <c r="S174" s="59">
        <f>'Добыча 2021'!K140</f>
        <v>38</v>
      </c>
      <c r="T174" s="59">
        <f>'Добыча 2021'!J140</f>
        <v>8</v>
      </c>
      <c r="U174" s="59">
        <f t="shared" si="52"/>
        <v>44.660194174757287</v>
      </c>
      <c r="V174" s="127">
        <f>2022!CE171</f>
        <v>182.96000000000001</v>
      </c>
      <c r="W174" s="59">
        <f t="shared" si="53"/>
        <v>8</v>
      </c>
      <c r="X174" s="59">
        <f>2022!CG171</f>
        <v>160</v>
      </c>
      <c r="Y174" s="127">
        <f t="shared" si="54"/>
        <v>6.9960647135986003</v>
      </c>
      <c r="Z174" s="59"/>
      <c r="AA174" s="59">
        <f>2022!CM171</f>
        <v>0</v>
      </c>
      <c r="AB174" s="59">
        <f>2022!CJ171</f>
        <v>0</v>
      </c>
      <c r="AC174" s="59"/>
      <c r="AD174" s="59"/>
      <c r="AE174" s="128">
        <f>2022!CO171</f>
        <v>0</v>
      </c>
      <c r="AF174" s="115" t="str">
        <f t="shared" si="43"/>
        <v/>
      </c>
      <c r="AG174" s="124"/>
      <c r="AH174" s="125">
        <f t="shared" si="44"/>
        <v>4.2493496841322926</v>
      </c>
      <c r="AI174" s="125" t="e">
        <f t="shared" si="45"/>
        <v>#NAME?</v>
      </c>
      <c r="AJ174" s="87">
        <f t="shared" si="46"/>
        <v>8</v>
      </c>
      <c r="AK174" s="87" t="str">
        <f t="shared" si="47"/>
        <v/>
      </c>
      <c r="AL174" s="87" t="e">
        <f t="shared" si="48"/>
        <v>#NAME?</v>
      </c>
      <c r="AM174" s="87">
        <f t="shared" si="49"/>
        <v>160</v>
      </c>
      <c r="AN174" s="46" t="e">
        <f t="shared" si="50"/>
        <v>#NAME?</v>
      </c>
      <c r="AO174" s="46" t="str">
        <f t="shared" si="51"/>
        <v xml:space="preserve">Сумма не совпадает или не ОДОУ</v>
      </c>
      <c r="AP174" s="46" t="str">
        <f t="shared" si="55"/>
        <v/>
      </c>
    </row>
    <row r="175" ht="18.75">
      <c r="A175" s="46"/>
      <c r="B175" s="61" t="s">
        <v>203</v>
      </c>
      <c r="C175" s="131"/>
      <c r="D175" s="130"/>
      <c r="E175" s="130"/>
      <c r="F175" s="131"/>
      <c r="G175" s="59"/>
      <c r="H175" s="127"/>
      <c r="I175" s="59"/>
      <c r="J175" s="59"/>
      <c r="K175" s="59"/>
      <c r="L175" s="59"/>
      <c r="M175" s="59"/>
      <c r="N175" s="59"/>
      <c r="O175" s="71"/>
      <c r="P175" s="71"/>
      <c r="Q175" s="71"/>
      <c r="R175" s="71"/>
      <c r="S175" s="71"/>
      <c r="T175" s="71"/>
      <c r="U175" s="59"/>
      <c r="V175" s="144"/>
      <c r="W175" s="59"/>
      <c r="X175" s="71"/>
      <c r="Y175" s="127"/>
      <c r="Z175" s="71"/>
      <c r="AA175" s="71"/>
      <c r="AB175" s="71"/>
      <c r="AC175" s="71"/>
      <c r="AD175" s="59"/>
      <c r="AE175" s="71"/>
      <c r="AF175" s="115" t="str">
        <f t="shared" si="43"/>
        <v/>
      </c>
      <c r="AG175" s="124"/>
      <c r="AH175" s="125" t="str">
        <f t="shared" si="44"/>
        <v/>
      </c>
      <c r="AI175" s="125" t="str">
        <f t="shared" si="45"/>
        <v/>
      </c>
      <c r="AJ175" s="87" t="str">
        <f t="shared" si="46"/>
        <v/>
      </c>
      <c r="AK175" s="87" t="str">
        <f t="shared" si="47"/>
        <v/>
      </c>
      <c r="AL175" s="87" t="str">
        <f t="shared" si="48"/>
        <v/>
      </c>
      <c r="AM175" s="87" t="str">
        <f t="shared" si="49"/>
        <v/>
      </c>
      <c r="AN175" s="46" t="str">
        <f t="shared" si="50"/>
        <v/>
      </c>
      <c r="AO175" s="46" t="str">
        <f t="shared" si="51"/>
        <v/>
      </c>
      <c r="AP175" s="46" t="str">
        <f t="shared" si="55"/>
        <v/>
      </c>
    </row>
    <row r="176" ht="126">
      <c r="A176" s="46">
        <v>140</v>
      </c>
      <c r="B176" s="145" t="s">
        <v>204</v>
      </c>
      <c r="C176" s="125">
        <f>2022!B173</f>
        <v>133.66200000000001</v>
      </c>
      <c r="D176" s="126">
        <f>2022!BV173</f>
        <v>175</v>
      </c>
      <c r="E176" s="126">
        <f>2022!BW173</f>
        <v>295</v>
      </c>
      <c r="F176" s="125">
        <f>2022!BZ173</f>
        <v>2.2070595980907064</v>
      </c>
      <c r="G176" s="59">
        <f>2021!CG132</f>
        <v>8</v>
      </c>
      <c r="H176" s="127">
        <f t="shared" si="41"/>
        <v>4.5714285714285712</v>
      </c>
      <c r="I176" s="59"/>
      <c r="J176" s="59">
        <f>2021!CM132</f>
        <v>0</v>
      </c>
      <c r="K176" s="59">
        <f>2021!CJ132</f>
        <v>0</v>
      </c>
      <c r="L176" s="59"/>
      <c r="M176" s="59">
        <f t="shared" si="58"/>
        <v>8</v>
      </c>
      <c r="N176" s="59">
        <f>2021!CO132</f>
        <v>0</v>
      </c>
      <c r="O176" s="59">
        <f>'Добыча 2021'!I142</f>
        <v>7</v>
      </c>
      <c r="P176" s="59"/>
      <c r="Q176" s="59"/>
      <c r="R176" s="59"/>
      <c r="S176" s="59">
        <f>'Добыча 2021'!K142</f>
        <v>6</v>
      </c>
      <c r="T176" s="59">
        <f>'Добыча 2021'!J142</f>
        <v>1</v>
      </c>
      <c r="U176" s="59">
        <f t="shared" si="52"/>
        <v>87.5</v>
      </c>
      <c r="V176" s="127">
        <f>2022!CE173</f>
        <v>20.650000000000002</v>
      </c>
      <c r="W176" s="59">
        <f t="shared" si="53"/>
        <v>7.0000000000000009</v>
      </c>
      <c r="X176" s="59">
        <f>2022!CG173</f>
        <v>20</v>
      </c>
      <c r="Y176" s="127">
        <f t="shared" si="54"/>
        <v>6.7796610169491522</v>
      </c>
      <c r="Z176" s="59"/>
      <c r="AA176" s="59">
        <f>2022!CM173</f>
        <v>0</v>
      </c>
      <c r="AB176" s="59">
        <f>2022!CJ173</f>
        <v>0</v>
      </c>
      <c r="AC176" s="59"/>
      <c r="AD176" s="59"/>
      <c r="AE176" s="128">
        <f>2022!CO173</f>
        <v>0</v>
      </c>
      <c r="AF176" s="115" t="str">
        <f t="shared" si="43"/>
        <v/>
      </c>
      <c r="AG176" s="124"/>
      <c r="AH176" s="125">
        <f t="shared" si="44"/>
        <v>2.2070595980907064</v>
      </c>
      <c r="AI176" s="125" t="e">
        <f t="shared" si="45"/>
        <v>#NAME?</v>
      </c>
      <c r="AJ176" s="87">
        <f t="shared" si="46"/>
        <v>7</v>
      </c>
      <c r="AK176" s="87" t="str">
        <f t="shared" si="47"/>
        <v/>
      </c>
      <c r="AL176" s="87" t="e">
        <f t="shared" si="48"/>
        <v>#NAME?</v>
      </c>
      <c r="AM176" s="87">
        <f t="shared" si="49"/>
        <v>20</v>
      </c>
      <c r="AN176" s="46" t="e">
        <f t="shared" si="50"/>
        <v>#NAME?</v>
      </c>
      <c r="AO176" s="46" t="str">
        <f t="shared" si="51"/>
        <v xml:space="preserve">Сумма не совпадает или не ОДОУ</v>
      </c>
      <c r="AP176" s="46" t="str">
        <f t="shared" si="55"/>
        <v/>
      </c>
    </row>
    <row r="177" ht="126">
      <c r="A177" s="46">
        <v>141</v>
      </c>
      <c r="B177" s="145" t="s">
        <v>205</v>
      </c>
      <c r="C177" s="125">
        <f>2022!B174</f>
        <v>868.12699999999995</v>
      </c>
      <c r="D177" s="126">
        <f>2022!BV174</f>
        <v>957</v>
      </c>
      <c r="E177" s="126">
        <f>2022!BW174</f>
        <v>972</v>
      </c>
      <c r="F177" s="125">
        <f>2022!BZ174</f>
        <v>1.1196518481742879</v>
      </c>
      <c r="G177" s="59">
        <f>2021!CG133</f>
        <v>47</v>
      </c>
      <c r="H177" s="127">
        <f t="shared" si="41"/>
        <v>4.9111807732497388</v>
      </c>
      <c r="I177" s="59"/>
      <c r="J177" s="59">
        <f>2021!CM133</f>
        <v>0</v>
      </c>
      <c r="K177" s="59">
        <f>2021!CJ133</f>
        <v>0</v>
      </c>
      <c r="L177" s="59"/>
      <c r="M177" s="59">
        <f t="shared" si="58"/>
        <v>47</v>
      </c>
      <c r="N177" s="59">
        <f>2021!CO133</f>
        <v>0</v>
      </c>
      <c r="O177" s="59">
        <f>'Добыча 2021'!I143</f>
        <v>21</v>
      </c>
      <c r="P177" s="59"/>
      <c r="Q177" s="59"/>
      <c r="R177" s="59"/>
      <c r="S177" s="59">
        <f>'Добыча 2021'!K143</f>
        <v>15</v>
      </c>
      <c r="T177" s="59">
        <f>'Добыча 2021'!J143</f>
        <v>6</v>
      </c>
      <c r="U177" s="59">
        <f t="shared" ref="U177:U240" si="59">IF(G177=0,0,O177/G177*100)</f>
        <v>44.680851063829785</v>
      </c>
      <c r="V177" s="127">
        <f>2022!CE174</f>
        <v>48.600000000000001</v>
      </c>
      <c r="W177" s="59">
        <f t="shared" si="53"/>
        <v>5</v>
      </c>
      <c r="X177" s="59">
        <f>2022!CG174</f>
        <v>48</v>
      </c>
      <c r="Y177" s="127">
        <f t="shared" si="54"/>
        <v>4.9382716049382713</v>
      </c>
      <c r="Z177" s="59"/>
      <c r="AA177" s="59">
        <f>2022!CM174</f>
        <v>0</v>
      </c>
      <c r="AB177" s="59">
        <f>2022!CJ174</f>
        <v>0</v>
      </c>
      <c r="AC177" s="59"/>
      <c r="AD177" s="59"/>
      <c r="AE177" s="128">
        <f>2022!CO174</f>
        <v>0</v>
      </c>
      <c r="AF177" s="115" t="str">
        <f t="shared" si="43"/>
        <v/>
      </c>
      <c r="AG177" s="124"/>
      <c r="AH177" s="125">
        <f t="shared" si="44"/>
        <v>1.1196518481742879</v>
      </c>
      <c r="AI177" s="125" t="e">
        <f t="shared" si="45"/>
        <v>#NAME?</v>
      </c>
      <c r="AJ177" s="87">
        <f t="shared" si="46"/>
        <v>5</v>
      </c>
      <c r="AK177" s="87" t="str">
        <f t="shared" si="47"/>
        <v/>
      </c>
      <c r="AL177" s="87" t="e">
        <f t="shared" si="48"/>
        <v>#NAME?</v>
      </c>
      <c r="AM177" s="87">
        <f t="shared" si="49"/>
        <v>48</v>
      </c>
      <c r="AN177" s="46" t="e">
        <f t="shared" si="50"/>
        <v>#NAME?</v>
      </c>
      <c r="AO177" s="46" t="str">
        <f t="shared" si="51"/>
        <v xml:space="preserve">Сумма не совпадает или не ОДОУ</v>
      </c>
      <c r="AP177" s="46" t="str">
        <f t="shared" si="55"/>
        <v/>
      </c>
    </row>
    <row r="178" ht="126">
      <c r="A178" s="46">
        <v>142</v>
      </c>
      <c r="B178" s="145" t="s">
        <v>206</v>
      </c>
      <c r="C178" s="125">
        <f>2022!B175</f>
        <v>1249.8789999999999</v>
      </c>
      <c r="D178" s="126">
        <f>2022!BV175</f>
        <v>923</v>
      </c>
      <c r="E178" s="126">
        <f>2022!BW175</f>
        <v>1224</v>
      </c>
      <c r="F178" s="125">
        <f>2022!BZ175</f>
        <v>0.97929479573622735</v>
      </c>
      <c r="G178" s="59">
        <f>2021!CG134</f>
        <v>27</v>
      </c>
      <c r="H178" s="127">
        <f t="shared" si="41"/>
        <v>2.9252437703141929</v>
      </c>
      <c r="I178" s="59"/>
      <c r="J178" s="59">
        <f>2021!CM134</f>
        <v>0</v>
      </c>
      <c r="K178" s="59">
        <f>2021!CJ134</f>
        <v>0</v>
      </c>
      <c r="L178" s="59"/>
      <c r="M178" s="59">
        <f t="shared" si="58"/>
        <v>27</v>
      </c>
      <c r="N178" s="59">
        <f>2021!CO134</f>
        <v>0</v>
      </c>
      <c r="O178" s="59">
        <f>'Добыча 2021'!I144</f>
        <v>6</v>
      </c>
      <c r="P178" s="59"/>
      <c r="Q178" s="59"/>
      <c r="R178" s="59"/>
      <c r="S178" s="59">
        <f>'Добыча 2021'!K144</f>
        <v>5</v>
      </c>
      <c r="T178" s="59">
        <f>'Добыча 2021'!J144</f>
        <v>1</v>
      </c>
      <c r="U178" s="59">
        <f t="shared" si="59"/>
        <v>22.222222222222221</v>
      </c>
      <c r="V178" s="127">
        <f>2022!CE175</f>
        <v>36.719999999999999</v>
      </c>
      <c r="W178" s="59">
        <f t="shared" ref="W178:W241" si="60">IF(V178&gt;1,V178/E178*100,0)</f>
        <v>3</v>
      </c>
      <c r="X178" s="59">
        <f>2022!CG175</f>
        <v>36</v>
      </c>
      <c r="Y178" s="127">
        <f t="shared" ref="Y178:Y241" si="61">IF(X178&gt;0,X178/E178*100,0)</f>
        <v>2.9411764705882351</v>
      </c>
      <c r="Z178" s="59"/>
      <c r="AA178" s="59">
        <f>2022!CM175</f>
        <v>0</v>
      </c>
      <c r="AB178" s="59">
        <f>2022!CJ175</f>
        <v>0</v>
      </c>
      <c r="AC178" s="59"/>
      <c r="AD178" s="59"/>
      <c r="AE178" s="128">
        <f>2022!CO175</f>
        <v>0</v>
      </c>
      <c r="AF178" s="115" t="str">
        <f t="shared" si="43"/>
        <v/>
      </c>
      <c r="AG178" s="124"/>
      <c r="AH178" s="125">
        <f t="shared" si="44"/>
        <v>0.97929479573622735</v>
      </c>
      <c r="AI178" s="125" t="e">
        <f t="shared" si="45"/>
        <v>#NAME?</v>
      </c>
      <c r="AJ178" s="87">
        <f t="shared" si="46"/>
        <v>3</v>
      </c>
      <c r="AK178" s="87" t="str">
        <f t="shared" si="47"/>
        <v/>
      </c>
      <c r="AL178" s="87" t="e">
        <f t="shared" si="48"/>
        <v>#NAME?</v>
      </c>
      <c r="AM178" s="87">
        <f t="shared" si="49"/>
        <v>36</v>
      </c>
      <c r="AN178" s="46" t="e">
        <f t="shared" si="50"/>
        <v>#NAME?</v>
      </c>
      <c r="AO178" s="46" t="str">
        <f t="shared" si="51"/>
        <v xml:space="preserve">Сумма не совпадает или не ОДОУ</v>
      </c>
      <c r="AP178" s="46" t="str">
        <f t="shared" si="55"/>
        <v/>
      </c>
    </row>
    <row r="179" ht="51.75" customHeight="1">
      <c r="A179" s="46">
        <v>143</v>
      </c>
      <c r="B179" s="145" t="s">
        <v>209</v>
      </c>
      <c r="C179" s="125">
        <f>2022!B176</f>
        <v>387.89999999999998</v>
      </c>
      <c r="D179" s="126">
        <f>2022!BV176</f>
        <v>498</v>
      </c>
      <c r="E179" s="126">
        <f>2022!BW176</f>
        <v>537</v>
      </c>
      <c r="F179" s="125">
        <f>2022!BZ176</f>
        <v>1.3843774168600156</v>
      </c>
      <c r="G179" s="59">
        <f>2021!CG135</f>
        <v>24</v>
      </c>
      <c r="H179" s="127">
        <f t="shared" si="41"/>
        <v>4.8192771084337354</v>
      </c>
      <c r="I179" s="59"/>
      <c r="J179" s="59">
        <f>2021!CM135</f>
        <v>0</v>
      </c>
      <c r="K179" s="59">
        <f>2021!CJ135</f>
        <v>0</v>
      </c>
      <c r="L179" s="59"/>
      <c r="M179" s="59">
        <f t="shared" si="58"/>
        <v>24</v>
      </c>
      <c r="N179" s="59">
        <f>2021!CO135</f>
        <v>0</v>
      </c>
      <c r="O179" s="59">
        <f>'Добыча 2021'!I145</f>
        <v>12</v>
      </c>
      <c r="P179" s="59"/>
      <c r="Q179" s="59"/>
      <c r="R179" s="59"/>
      <c r="S179" s="59">
        <f>'Добыча 2021'!K145</f>
        <v>9</v>
      </c>
      <c r="T179" s="59">
        <f>'Добыча 2021'!J145</f>
        <v>3</v>
      </c>
      <c r="U179" s="59">
        <f t="shared" si="59"/>
        <v>50</v>
      </c>
      <c r="V179" s="127">
        <f>2022!CE176</f>
        <v>26.850000000000001</v>
      </c>
      <c r="W179" s="59">
        <f t="shared" si="60"/>
        <v>5</v>
      </c>
      <c r="X179" s="59">
        <f>2022!CG176</f>
        <v>26</v>
      </c>
      <c r="Y179" s="127">
        <f t="shared" si="61"/>
        <v>4.8417132216014895</v>
      </c>
      <c r="Z179" s="59"/>
      <c r="AA179" s="59">
        <f>2022!CM176</f>
        <v>0</v>
      </c>
      <c r="AB179" s="59">
        <f>2022!CJ176</f>
        <v>0</v>
      </c>
      <c r="AC179" s="59"/>
      <c r="AD179" s="59"/>
      <c r="AE179" s="128">
        <f>2022!CO176</f>
        <v>0</v>
      </c>
      <c r="AF179" s="115" t="str">
        <f t="shared" si="43"/>
        <v/>
      </c>
      <c r="AG179" s="124"/>
      <c r="AH179" s="125">
        <f t="shared" si="44"/>
        <v>1.3843774168600156</v>
      </c>
      <c r="AI179" s="125" t="e">
        <f t="shared" si="45"/>
        <v>#NAME?</v>
      </c>
      <c r="AJ179" s="87">
        <f t="shared" si="46"/>
        <v>5</v>
      </c>
      <c r="AK179" s="87" t="str">
        <f t="shared" si="47"/>
        <v/>
      </c>
      <c r="AL179" s="87" t="e">
        <f t="shared" si="48"/>
        <v>#NAME?</v>
      </c>
      <c r="AM179" s="87">
        <f t="shared" si="49"/>
        <v>26</v>
      </c>
      <c r="AN179" s="46" t="e">
        <f t="shared" si="50"/>
        <v>#NAME?</v>
      </c>
      <c r="AO179" s="46" t="str">
        <f t="shared" si="51"/>
        <v xml:space="preserve">Сумма не совпадает или не ОДОУ</v>
      </c>
      <c r="AP179" s="46" t="str">
        <f t="shared" si="55"/>
        <v/>
      </c>
    </row>
    <row r="180" ht="31.5">
      <c r="A180" s="46">
        <v>144</v>
      </c>
      <c r="B180" s="145" t="s">
        <v>210</v>
      </c>
      <c r="C180" s="125">
        <f>2022!B177</f>
        <v>1.93400001525878</v>
      </c>
      <c r="D180" s="126">
        <f>2022!BV177</f>
        <v>0</v>
      </c>
      <c r="E180" s="126">
        <f>2022!BW177</f>
        <v>2</v>
      </c>
      <c r="F180" s="125">
        <f>2022!BZ177</f>
        <v>1.0341261552329351</v>
      </c>
      <c r="G180" s="59">
        <f>2021!CG136</f>
        <v>0</v>
      </c>
      <c r="H180" s="127">
        <f t="shared" si="41"/>
        <v>0</v>
      </c>
      <c r="I180" s="62"/>
      <c r="J180" s="59">
        <f>2021!CM136</f>
        <v>0</v>
      </c>
      <c r="K180" s="59">
        <f>2021!CJ136</f>
        <v>0</v>
      </c>
      <c r="L180" s="62"/>
      <c r="M180" s="59">
        <f t="shared" si="58"/>
        <v>0</v>
      </c>
      <c r="N180" s="59">
        <f>2021!CO136</f>
        <v>0</v>
      </c>
      <c r="O180" s="59">
        <f>'Добыча 2021'!I146</f>
        <v>0</v>
      </c>
      <c r="P180" s="59"/>
      <c r="Q180" s="59"/>
      <c r="R180" s="59"/>
      <c r="S180" s="59">
        <f>'Добыча 2021'!K146</f>
        <v>0</v>
      </c>
      <c r="T180" s="59">
        <f>'Добыча 2021'!J146</f>
        <v>0</v>
      </c>
      <c r="U180" s="59">
        <f t="shared" si="59"/>
        <v>0</v>
      </c>
      <c r="V180" s="127">
        <f>2022!CE177</f>
        <v>0.10000000000000001</v>
      </c>
      <c r="W180" s="59">
        <f t="shared" si="60"/>
        <v>0</v>
      </c>
      <c r="X180" s="59">
        <f>2022!CG177</f>
        <v>0</v>
      </c>
      <c r="Y180" s="127">
        <f t="shared" si="61"/>
        <v>0</v>
      </c>
      <c r="Z180" s="59"/>
      <c r="AA180" s="59">
        <f>2022!CM177</f>
        <v>0</v>
      </c>
      <c r="AB180" s="59">
        <f>2022!CJ177</f>
        <v>0</v>
      </c>
      <c r="AC180" s="59"/>
      <c r="AD180" s="59"/>
      <c r="AE180" s="128">
        <f>2022!CO177</f>
        <v>0</v>
      </c>
      <c r="AF180" s="115" t="str">
        <f t="shared" si="43"/>
        <v/>
      </c>
      <c r="AG180" s="124"/>
      <c r="AH180" s="125">
        <f t="shared" si="44"/>
        <v>1.0341261552329351</v>
      </c>
      <c r="AI180" s="125" t="e">
        <f t="shared" si="45"/>
        <v>#NAME?</v>
      </c>
      <c r="AJ180" s="87">
        <f t="shared" si="46"/>
        <v>5</v>
      </c>
      <c r="AK180" s="87" t="str">
        <f t="shared" si="47"/>
        <v/>
      </c>
      <c r="AL180" s="87">
        <f t="shared" si="48"/>
        <v>0</v>
      </c>
      <c r="AM180" s="87">
        <f t="shared" si="49"/>
        <v>0</v>
      </c>
      <c r="AN180" s="46" t="str">
        <f t="shared" si="50"/>
        <v/>
      </c>
      <c r="AO180" s="46" t="str">
        <f t="shared" si="51"/>
        <v/>
      </c>
      <c r="AP180" s="46" t="str">
        <f t="shared" si="55"/>
        <v/>
      </c>
    </row>
    <row r="181" ht="126">
      <c r="A181" s="46">
        <v>145</v>
      </c>
      <c r="B181" s="145" t="s">
        <v>338</v>
      </c>
      <c r="C181" s="125">
        <f>2022!B178</f>
        <v>103.86014</v>
      </c>
      <c r="D181" s="126">
        <f>2022!BV178</f>
        <v>96</v>
      </c>
      <c r="E181" s="126">
        <f>2022!BW178</f>
        <v>210</v>
      </c>
      <c r="F181" s="125">
        <f>2022!BZ178</f>
        <v>2.0219499030138031</v>
      </c>
      <c r="G181" s="59">
        <f>2021!CG137</f>
        <v>4</v>
      </c>
      <c r="H181" s="127">
        <f t="shared" ref="H181:H244" si="62">IF(G181&gt;0,G181/D181*100,0)</f>
        <v>4.1666666666666661</v>
      </c>
      <c r="I181" s="59"/>
      <c r="J181" s="59">
        <f>2021!CM137</f>
        <v>0</v>
      </c>
      <c r="K181" s="59">
        <f>2021!CJ137</f>
        <v>0</v>
      </c>
      <c r="L181" s="59"/>
      <c r="M181" s="59">
        <f t="shared" si="58"/>
        <v>4</v>
      </c>
      <c r="N181" s="59">
        <f>2021!CO137</f>
        <v>0</v>
      </c>
      <c r="O181" s="59">
        <f>'Добыча 2021'!I147</f>
        <v>0</v>
      </c>
      <c r="P181" s="59"/>
      <c r="Q181" s="59"/>
      <c r="R181" s="59"/>
      <c r="S181" s="59">
        <f>'Добыча 2021'!K147</f>
        <v>0</v>
      </c>
      <c r="T181" s="59">
        <f>'Добыча 2021'!J147</f>
        <v>0</v>
      </c>
      <c r="U181" s="59">
        <f t="shared" si="59"/>
        <v>0</v>
      </c>
      <c r="V181" s="127">
        <f>2022!CE178</f>
        <v>14.700000000000001</v>
      </c>
      <c r="W181" s="59">
        <f t="shared" si="60"/>
        <v>7.0000000000000009</v>
      </c>
      <c r="X181" s="59">
        <f>2022!CG178</f>
        <v>14</v>
      </c>
      <c r="Y181" s="127">
        <f t="shared" si="61"/>
        <v>6.666666666666667</v>
      </c>
      <c r="Z181" s="59"/>
      <c r="AA181" s="59">
        <f>2022!CM178</f>
        <v>0</v>
      </c>
      <c r="AB181" s="59">
        <f>2022!CJ178</f>
        <v>0</v>
      </c>
      <c r="AC181" s="59"/>
      <c r="AD181" s="59"/>
      <c r="AE181" s="128">
        <f>2022!CO178</f>
        <v>0</v>
      </c>
      <c r="AF181" s="115" t="str">
        <f t="shared" si="43"/>
        <v/>
      </c>
      <c r="AG181" s="124"/>
      <c r="AH181" s="125">
        <f t="shared" si="44"/>
        <v>2.0219499030138031</v>
      </c>
      <c r="AI181" s="125" t="e">
        <f t="shared" si="45"/>
        <v>#NAME?</v>
      </c>
      <c r="AJ181" s="87">
        <f t="shared" si="46"/>
        <v>7</v>
      </c>
      <c r="AK181" s="87" t="str">
        <f t="shared" si="47"/>
        <v/>
      </c>
      <c r="AL181" s="87" t="e">
        <f t="shared" si="48"/>
        <v>#NAME?</v>
      </c>
      <c r="AM181" s="87">
        <f t="shared" si="49"/>
        <v>14</v>
      </c>
      <c r="AN181" s="46" t="e">
        <f t="shared" si="50"/>
        <v>#NAME?</v>
      </c>
      <c r="AO181" s="46" t="str">
        <f t="shared" si="51"/>
        <v xml:space="preserve">Сумма не совпадает или не ОДОУ</v>
      </c>
      <c r="AP181" s="46" t="str">
        <f t="shared" si="55"/>
        <v/>
      </c>
    </row>
    <row r="182" ht="126">
      <c r="A182" s="46">
        <v>146</v>
      </c>
      <c r="B182" s="145" t="s">
        <v>339</v>
      </c>
      <c r="C182" s="125">
        <f>2022!B179</f>
        <v>385.73099999999999</v>
      </c>
      <c r="D182" s="126">
        <f>2022!BV179</f>
        <v>830</v>
      </c>
      <c r="E182" s="126">
        <f>2022!BW179</f>
        <v>871</v>
      </c>
      <c r="F182" s="125">
        <f>2022!BZ179</f>
        <v>2.258050299301845</v>
      </c>
      <c r="G182" s="59">
        <f>2021!CG138</f>
        <v>24</v>
      </c>
      <c r="H182" s="127">
        <f t="shared" si="62"/>
        <v>2.8915662650602409</v>
      </c>
      <c r="I182" s="59"/>
      <c r="J182" s="59">
        <f>2021!CM138</f>
        <v>0</v>
      </c>
      <c r="K182" s="59">
        <f>2021!CJ138</f>
        <v>0</v>
      </c>
      <c r="L182" s="59"/>
      <c r="M182" s="59">
        <f t="shared" si="58"/>
        <v>24</v>
      </c>
      <c r="N182" s="59">
        <f>2021!CO138</f>
        <v>0</v>
      </c>
      <c r="O182" s="59">
        <f>'Добыча 2021'!I148</f>
        <v>5</v>
      </c>
      <c r="P182" s="59"/>
      <c r="Q182" s="59"/>
      <c r="R182" s="59"/>
      <c r="S182" s="59">
        <f>'Добыча 2021'!K148</f>
        <v>5</v>
      </c>
      <c r="T182" s="59">
        <f>'Добыча 2021'!J148</f>
        <v>0</v>
      </c>
      <c r="U182" s="59">
        <f t="shared" si="59"/>
        <v>20.833333333333336</v>
      </c>
      <c r="V182" s="127">
        <f>2022!CE179</f>
        <v>60.970000000000006</v>
      </c>
      <c r="W182" s="59">
        <f t="shared" si="60"/>
        <v>7.0000000000000009</v>
      </c>
      <c r="X182" s="59">
        <f>2022!CG179</f>
        <v>23</v>
      </c>
      <c r="Y182" s="127">
        <f t="shared" si="61"/>
        <v>2.640642939150402</v>
      </c>
      <c r="Z182" s="59"/>
      <c r="AA182" s="59">
        <f>2022!CM179</f>
        <v>0</v>
      </c>
      <c r="AB182" s="59">
        <f>2022!CJ179</f>
        <v>0</v>
      </c>
      <c r="AC182" s="59"/>
      <c r="AD182" s="59"/>
      <c r="AE182" s="128">
        <f>2022!CO179</f>
        <v>0</v>
      </c>
      <c r="AF182" s="115" t="str">
        <f t="shared" si="43"/>
        <v/>
      </c>
      <c r="AG182" s="124"/>
      <c r="AH182" s="125">
        <f t="shared" si="44"/>
        <v>2.258050299301845</v>
      </c>
      <c r="AI182" s="125" t="e">
        <f t="shared" si="45"/>
        <v>#NAME?</v>
      </c>
      <c r="AJ182" s="87">
        <f t="shared" si="46"/>
        <v>7</v>
      </c>
      <c r="AK182" s="87" t="str">
        <f t="shared" si="47"/>
        <v/>
      </c>
      <c r="AL182" s="87" t="e">
        <f t="shared" si="48"/>
        <v>#NAME?</v>
      </c>
      <c r="AM182" s="87">
        <f t="shared" si="49"/>
        <v>23</v>
      </c>
      <c r="AN182" s="46" t="e">
        <f t="shared" si="50"/>
        <v>#NAME?</v>
      </c>
      <c r="AO182" s="46" t="str">
        <f t="shared" si="51"/>
        <v xml:space="preserve">Сумма не совпадает или не ОДОУ</v>
      </c>
      <c r="AP182" s="46" t="str">
        <f t="shared" si="55"/>
        <v/>
      </c>
    </row>
    <row r="183" ht="31.5">
      <c r="A183" s="46">
        <v>147</v>
      </c>
      <c r="B183" s="152" t="s">
        <v>444</v>
      </c>
      <c r="C183" s="125">
        <f>2022!B180</f>
        <v>16.981999999999999</v>
      </c>
      <c r="D183" s="138">
        <f>2022!BV180</f>
        <v>219</v>
      </c>
      <c r="E183" s="126">
        <f>2022!BW180</f>
        <v>30</v>
      </c>
      <c r="F183" s="125">
        <f>2022!BZ180</f>
        <v>1.7665763749852785</v>
      </c>
      <c r="G183" s="80">
        <f>2021!CG139</f>
        <v>10</v>
      </c>
      <c r="H183" s="139">
        <f t="shared" si="62"/>
        <v>4.5662100456620998</v>
      </c>
      <c r="I183" s="59"/>
      <c r="J183" s="80">
        <f>2021!CM139</f>
        <v>0</v>
      </c>
      <c r="K183" s="80">
        <f>2021!CJ139</f>
        <v>1</v>
      </c>
      <c r="L183" s="59"/>
      <c r="M183" s="80">
        <f t="shared" si="58"/>
        <v>7</v>
      </c>
      <c r="N183" s="80">
        <f>2021!CO139</f>
        <v>2</v>
      </c>
      <c r="O183" s="80">
        <f>'Добыча 2021'!I149</f>
        <v>3</v>
      </c>
      <c r="P183" s="59"/>
      <c r="Q183" s="59"/>
      <c r="R183" s="59"/>
      <c r="S183" s="80">
        <f>'Добыча 2021'!K149</f>
        <v>2</v>
      </c>
      <c r="T183" s="80">
        <f>'Добыча 2021'!J149</f>
        <v>1</v>
      </c>
      <c r="U183" s="80">
        <f t="shared" si="59"/>
        <v>30</v>
      </c>
      <c r="V183" s="127">
        <f>2022!CE180</f>
        <v>1.5</v>
      </c>
      <c r="W183" s="59">
        <f t="shared" si="60"/>
        <v>5</v>
      </c>
      <c r="X183" s="59">
        <f>2022!CG180</f>
        <v>1</v>
      </c>
      <c r="Y183" s="127">
        <f t="shared" si="61"/>
        <v>3.3333333333333335</v>
      </c>
      <c r="Z183" s="59"/>
      <c r="AA183" s="59">
        <f>2022!CM180</f>
        <v>0</v>
      </c>
      <c r="AB183" s="59">
        <f>2022!CJ180</f>
        <v>0</v>
      </c>
      <c r="AC183" s="59"/>
      <c r="AD183" s="59">
        <f t="shared" si="42"/>
        <v>0</v>
      </c>
      <c r="AE183" s="128">
        <f>2022!CO180</f>
        <v>1</v>
      </c>
      <c r="AF183" s="115" t="str">
        <f t="shared" si="43"/>
        <v/>
      </c>
      <c r="AG183" s="124"/>
      <c r="AH183" s="125">
        <f t="shared" si="44"/>
        <v>1.7665763749852785</v>
      </c>
      <c r="AI183" s="125" t="e">
        <f t="shared" si="45"/>
        <v>#NAME?</v>
      </c>
      <c r="AJ183" s="87">
        <f t="shared" si="46"/>
        <v>5</v>
      </c>
      <c r="AK183" s="87" t="str">
        <f t="shared" si="47"/>
        <v/>
      </c>
      <c r="AL183" s="87" t="e">
        <f t="shared" si="48"/>
        <v>#NAME?</v>
      </c>
      <c r="AM183" s="87">
        <f t="shared" si="49"/>
        <v>1</v>
      </c>
      <c r="AN183" s="46" t="e">
        <f t="shared" si="50"/>
        <v>#NAME?</v>
      </c>
      <c r="AO183" s="46" t="str">
        <f t="shared" si="51"/>
        <v/>
      </c>
      <c r="AP183" s="46" t="str">
        <f t="shared" si="55"/>
        <v/>
      </c>
    </row>
    <row r="184" ht="47.25">
      <c r="A184" s="46">
        <v>148</v>
      </c>
      <c r="B184" s="152" t="s">
        <v>445</v>
      </c>
      <c r="C184" s="125">
        <f>2022!B181</f>
        <v>114.56699999999999</v>
      </c>
      <c r="D184" s="149"/>
      <c r="E184" s="126">
        <f>2022!BW181</f>
        <v>147</v>
      </c>
      <c r="F184" s="125">
        <f>2022!BZ181</f>
        <v>1.2830919898400064</v>
      </c>
      <c r="G184" s="150"/>
      <c r="H184" s="151"/>
      <c r="I184" s="59"/>
      <c r="J184" s="150"/>
      <c r="K184" s="150"/>
      <c r="L184" s="59"/>
      <c r="M184" s="150"/>
      <c r="N184" s="150"/>
      <c r="O184" s="150"/>
      <c r="P184" s="59"/>
      <c r="Q184" s="59"/>
      <c r="R184" s="59"/>
      <c r="S184" s="150"/>
      <c r="T184" s="150"/>
      <c r="U184" s="150"/>
      <c r="V184" s="127">
        <f>2022!CE181</f>
        <v>7.3500000000000005</v>
      </c>
      <c r="W184" s="59">
        <f t="shared" si="60"/>
        <v>5</v>
      </c>
      <c r="X184" s="59">
        <f>2022!CG181</f>
        <v>7</v>
      </c>
      <c r="Y184" s="127">
        <f t="shared" si="61"/>
        <v>4.7619047619047619</v>
      </c>
      <c r="Z184" s="59"/>
      <c r="AA184" s="59">
        <f>2022!CM181</f>
        <v>0</v>
      </c>
      <c r="AB184" s="59">
        <f>2022!CJ181</f>
        <v>1</v>
      </c>
      <c r="AC184" s="59"/>
      <c r="AD184" s="59">
        <f t="shared" si="42"/>
        <v>4</v>
      </c>
      <c r="AE184" s="128">
        <f>2022!CO181</f>
        <v>2</v>
      </c>
      <c r="AF184" s="115" t="str">
        <f t="shared" si="43"/>
        <v/>
      </c>
      <c r="AG184" s="124"/>
      <c r="AH184" s="125">
        <f t="shared" si="44"/>
        <v>1.2830919898400064</v>
      </c>
      <c r="AI184" s="125" t="e">
        <f t="shared" si="45"/>
        <v>#NAME?</v>
      </c>
      <c r="AJ184" s="87">
        <f t="shared" si="46"/>
        <v>5</v>
      </c>
      <c r="AK184" s="87" t="str">
        <f t="shared" si="47"/>
        <v/>
      </c>
      <c r="AL184" s="87" t="e">
        <f t="shared" si="48"/>
        <v>#NAME?</v>
      </c>
      <c r="AM184" s="87">
        <f t="shared" si="49"/>
        <v>7</v>
      </c>
      <c r="AN184" s="46" t="e">
        <f t="shared" si="50"/>
        <v>#NAME?</v>
      </c>
      <c r="AO184" s="46" t="str">
        <f t="shared" si="51"/>
        <v/>
      </c>
      <c r="AP184" s="46" t="str">
        <f t="shared" si="55"/>
        <v/>
      </c>
    </row>
    <row r="185" ht="47.25">
      <c r="A185" s="46">
        <v>149</v>
      </c>
      <c r="B185" s="152" t="s">
        <v>446</v>
      </c>
      <c r="C185" s="125">
        <f>2022!B182</f>
        <v>15.319000000000001</v>
      </c>
      <c r="D185" s="149"/>
      <c r="E185" s="126">
        <f>2022!BW182</f>
        <v>26</v>
      </c>
      <c r="F185" s="125">
        <f>2022!BZ182</f>
        <v>1.6972387231542527</v>
      </c>
      <c r="G185" s="150"/>
      <c r="H185" s="151"/>
      <c r="I185" s="59"/>
      <c r="J185" s="150"/>
      <c r="K185" s="150"/>
      <c r="L185" s="59"/>
      <c r="M185" s="150"/>
      <c r="N185" s="150"/>
      <c r="O185" s="150"/>
      <c r="P185" s="59"/>
      <c r="Q185" s="59"/>
      <c r="R185" s="59"/>
      <c r="S185" s="150"/>
      <c r="T185" s="150"/>
      <c r="U185" s="150"/>
      <c r="V185" s="127">
        <f>2022!CE182</f>
        <v>1.3</v>
      </c>
      <c r="W185" s="59">
        <f t="shared" si="60"/>
        <v>5</v>
      </c>
      <c r="X185" s="59">
        <f>2022!CG182</f>
        <v>1</v>
      </c>
      <c r="Y185" s="127">
        <f t="shared" si="61"/>
        <v>3.8461538461538463</v>
      </c>
      <c r="Z185" s="59"/>
      <c r="AA185" s="59">
        <f>2022!CM182</f>
        <v>0</v>
      </c>
      <c r="AB185" s="59">
        <f>2022!CJ182</f>
        <v>0</v>
      </c>
      <c r="AC185" s="59"/>
      <c r="AD185" s="59">
        <f t="shared" si="42"/>
        <v>0</v>
      </c>
      <c r="AE185" s="128">
        <f>2022!CO182</f>
        <v>1</v>
      </c>
      <c r="AF185" s="115" t="str">
        <f t="shared" si="43"/>
        <v/>
      </c>
      <c r="AG185" s="124"/>
      <c r="AH185" s="125">
        <f t="shared" si="44"/>
        <v>1.6972387231542527</v>
      </c>
      <c r="AI185" s="125" t="e">
        <f t="shared" si="45"/>
        <v>#NAME?</v>
      </c>
      <c r="AJ185" s="87">
        <f t="shared" si="46"/>
        <v>5</v>
      </c>
      <c r="AK185" s="87" t="str">
        <f t="shared" si="47"/>
        <v/>
      </c>
      <c r="AL185" s="87" t="e">
        <f t="shared" si="48"/>
        <v>#NAME?</v>
      </c>
      <c r="AM185" s="87">
        <f t="shared" si="49"/>
        <v>1</v>
      </c>
      <c r="AN185" s="46" t="e">
        <f t="shared" si="50"/>
        <v>#NAME?</v>
      </c>
      <c r="AO185" s="46" t="str">
        <f t="shared" si="51"/>
        <v/>
      </c>
      <c r="AP185" s="46" t="str">
        <f t="shared" si="55"/>
        <v/>
      </c>
    </row>
    <row r="186" ht="47.25">
      <c r="A186" s="46">
        <v>150</v>
      </c>
      <c r="B186" s="152" t="s">
        <v>447</v>
      </c>
      <c r="C186" s="125">
        <f>2022!B183</f>
        <v>8.5980000000000008</v>
      </c>
      <c r="D186" s="149"/>
      <c r="E186" s="126">
        <f>2022!BW183</f>
        <v>5</v>
      </c>
      <c r="F186" s="125">
        <f>2022!BZ183</f>
        <v>0.58153058850895556</v>
      </c>
      <c r="G186" s="150"/>
      <c r="H186" s="151"/>
      <c r="I186" s="59"/>
      <c r="J186" s="150"/>
      <c r="K186" s="150"/>
      <c r="L186" s="59"/>
      <c r="M186" s="150"/>
      <c r="N186" s="150"/>
      <c r="O186" s="150"/>
      <c r="P186" s="59"/>
      <c r="Q186" s="59"/>
      <c r="R186" s="59"/>
      <c r="S186" s="150"/>
      <c r="T186" s="150"/>
      <c r="U186" s="150"/>
      <c r="V186" s="127">
        <f>2022!CE183</f>
        <v>0.14999999999999999</v>
      </c>
      <c r="W186" s="59">
        <f t="shared" si="60"/>
        <v>0</v>
      </c>
      <c r="X186" s="59">
        <f>2022!CG183</f>
        <v>0</v>
      </c>
      <c r="Y186" s="127">
        <f t="shared" si="61"/>
        <v>0</v>
      </c>
      <c r="Z186" s="59"/>
      <c r="AA186" s="59">
        <f>2022!CM183</f>
        <v>0</v>
      </c>
      <c r="AB186" s="59">
        <f>2022!CJ183</f>
        <v>0</v>
      </c>
      <c r="AC186" s="59"/>
      <c r="AD186" s="59">
        <f t="shared" si="42"/>
        <v>0</v>
      </c>
      <c r="AE186" s="128">
        <f>2022!CO183</f>
        <v>0</v>
      </c>
      <c r="AF186" s="115" t="str">
        <f t="shared" si="43"/>
        <v/>
      </c>
      <c r="AG186" s="124"/>
      <c r="AH186" s="125">
        <f t="shared" si="44"/>
        <v>0.58153058850895556</v>
      </c>
      <c r="AI186" s="125" t="e">
        <f t="shared" si="45"/>
        <v>#NAME?</v>
      </c>
      <c r="AJ186" s="87">
        <f t="shared" si="46"/>
        <v>3</v>
      </c>
      <c r="AK186" s="87" t="str">
        <f t="shared" si="47"/>
        <v/>
      </c>
      <c r="AL186" s="87">
        <f t="shared" si="48"/>
        <v>0</v>
      </c>
      <c r="AM186" s="87">
        <f t="shared" si="49"/>
        <v>0</v>
      </c>
      <c r="AN186" s="46" t="str">
        <f t="shared" si="50"/>
        <v/>
      </c>
      <c r="AO186" s="46" t="str">
        <f t="shared" si="51"/>
        <v/>
      </c>
      <c r="AP186" s="46" t="str">
        <f t="shared" si="55"/>
        <v/>
      </c>
    </row>
    <row r="187" ht="47.25">
      <c r="A187" s="46">
        <v>151</v>
      </c>
      <c r="B187" s="152" t="s">
        <v>448</v>
      </c>
      <c r="C187" s="125">
        <f>2022!B184</f>
        <v>13.641</v>
      </c>
      <c r="D187" s="142"/>
      <c r="E187" s="126">
        <f>2022!BW184</f>
        <v>0</v>
      </c>
      <c r="F187" s="125">
        <f>2022!BZ184</f>
        <v>0</v>
      </c>
      <c r="G187" s="82"/>
      <c r="H187" s="143"/>
      <c r="I187" s="59"/>
      <c r="J187" s="82"/>
      <c r="K187" s="82"/>
      <c r="L187" s="59"/>
      <c r="M187" s="82"/>
      <c r="N187" s="82"/>
      <c r="O187" s="82"/>
      <c r="P187" s="59"/>
      <c r="Q187" s="59"/>
      <c r="R187" s="59"/>
      <c r="S187" s="82"/>
      <c r="T187" s="82"/>
      <c r="U187" s="82"/>
      <c r="V187" s="127">
        <f>2022!CE184</f>
        <v>0</v>
      </c>
      <c r="W187" s="59">
        <f t="shared" si="60"/>
        <v>0</v>
      </c>
      <c r="X187" s="59">
        <f>2022!CG184</f>
        <v>0</v>
      </c>
      <c r="Y187" s="127">
        <f t="shared" si="61"/>
        <v>0</v>
      </c>
      <c r="Z187" s="59"/>
      <c r="AA187" s="59">
        <f>2022!CM184</f>
        <v>0</v>
      </c>
      <c r="AB187" s="59">
        <f>2022!CJ184</f>
        <v>0</v>
      </c>
      <c r="AC187" s="59"/>
      <c r="AD187" s="59">
        <f t="shared" si="42"/>
        <v>0</v>
      </c>
      <c r="AE187" s="128">
        <f>2022!CO184</f>
        <v>0</v>
      </c>
      <c r="AF187" s="115" t="str">
        <f t="shared" si="43"/>
        <v/>
      </c>
      <c r="AG187" s="124"/>
      <c r="AH187" s="125">
        <f t="shared" si="44"/>
        <v>0</v>
      </c>
      <c r="AI187" s="125" t="e">
        <f t="shared" si="45"/>
        <v>#NAME?</v>
      </c>
      <c r="AJ187" s="87">
        <f t="shared" si="46"/>
        <v>3</v>
      </c>
      <c r="AK187" s="87" t="str">
        <f t="shared" si="47"/>
        <v/>
      </c>
      <c r="AL187" s="87">
        <f t="shared" si="48"/>
        <v>0</v>
      </c>
      <c r="AM187" s="87">
        <f t="shared" si="49"/>
        <v>0</v>
      </c>
      <c r="AN187" s="46" t="str">
        <f t="shared" si="50"/>
        <v/>
      </c>
      <c r="AO187" s="46" t="str">
        <f t="shared" si="51"/>
        <v/>
      </c>
      <c r="AP187" s="46" t="str">
        <f t="shared" si="55"/>
        <v/>
      </c>
    </row>
    <row r="188" ht="46.5" customHeight="1">
      <c r="A188" s="46">
        <v>152</v>
      </c>
      <c r="B188" s="145" t="s">
        <v>217</v>
      </c>
      <c r="C188" s="125">
        <f>2022!B185</f>
        <v>52</v>
      </c>
      <c r="D188" s="126">
        <f>2022!BV185</f>
        <v>21</v>
      </c>
      <c r="E188" s="126">
        <f>2022!BW185</f>
        <v>37</v>
      </c>
      <c r="F188" s="125">
        <f>2022!BZ185</f>
        <v>0.71153846153846156</v>
      </c>
      <c r="G188" s="59">
        <f>2021!CG140</f>
        <v>0</v>
      </c>
      <c r="H188" s="127">
        <f t="shared" si="62"/>
        <v>0</v>
      </c>
      <c r="I188" s="59"/>
      <c r="J188" s="59">
        <f>2021!CM140</f>
        <v>0</v>
      </c>
      <c r="K188" s="59">
        <f>2021!CJ140</f>
        <v>0</v>
      </c>
      <c r="L188" s="59"/>
      <c r="M188" s="59">
        <f t="shared" si="58"/>
        <v>0</v>
      </c>
      <c r="N188" s="59">
        <f>2021!CO140</f>
        <v>0</v>
      </c>
      <c r="O188" s="59">
        <f>'Добыча 2021'!I150</f>
        <v>0</v>
      </c>
      <c r="P188" s="59"/>
      <c r="Q188" s="59"/>
      <c r="R188" s="59"/>
      <c r="S188" s="59">
        <f>'Добыча 2021'!K150</f>
        <v>0</v>
      </c>
      <c r="T188" s="59">
        <f>'Добыча 2021'!J150</f>
        <v>0</v>
      </c>
      <c r="U188" s="59">
        <f t="shared" si="59"/>
        <v>0</v>
      </c>
      <c r="V188" s="127">
        <f>2022!CE185</f>
        <v>1.1099999999999999</v>
      </c>
      <c r="W188" s="59">
        <f t="shared" si="60"/>
        <v>2.9999999999999996</v>
      </c>
      <c r="X188" s="59">
        <f>2022!CG185</f>
        <v>1</v>
      </c>
      <c r="Y188" s="127">
        <f t="shared" si="61"/>
        <v>2.7027027027027026</v>
      </c>
      <c r="Z188" s="59"/>
      <c r="AA188" s="59">
        <f>2022!CM185</f>
        <v>0</v>
      </c>
      <c r="AB188" s="59">
        <f>2022!CJ185</f>
        <v>0</v>
      </c>
      <c r="AC188" s="59"/>
      <c r="AD188" s="59"/>
      <c r="AE188" s="128">
        <f>2022!CO185</f>
        <v>0</v>
      </c>
      <c r="AF188" s="115" t="str">
        <f t="shared" si="43"/>
        <v/>
      </c>
      <c r="AG188" s="124"/>
      <c r="AH188" s="125">
        <f t="shared" si="44"/>
        <v>0.71153846153846156</v>
      </c>
      <c r="AI188" s="125" t="e">
        <f t="shared" si="45"/>
        <v>#NAME?</v>
      </c>
      <c r="AJ188" s="87">
        <f t="shared" si="46"/>
        <v>3</v>
      </c>
      <c r="AK188" s="87" t="str">
        <f t="shared" si="47"/>
        <v/>
      </c>
      <c r="AL188" s="87" t="e">
        <f t="shared" si="48"/>
        <v>#NAME?</v>
      </c>
      <c r="AM188" s="87">
        <f t="shared" si="49"/>
        <v>1</v>
      </c>
      <c r="AN188" s="46" t="e">
        <f t="shared" si="50"/>
        <v>#NAME?</v>
      </c>
      <c r="AO188" s="46" t="str">
        <f t="shared" si="51"/>
        <v xml:space="preserve">Сумма не совпадает или не ОДОУ</v>
      </c>
      <c r="AP188" s="46" t="str">
        <f t="shared" si="55"/>
        <v/>
      </c>
    </row>
    <row r="189" ht="51" customHeight="1">
      <c r="A189" s="46">
        <v>153</v>
      </c>
      <c r="B189" s="145" t="s">
        <v>222</v>
      </c>
      <c r="C189" s="125">
        <f>2022!B186</f>
        <v>52.700000000000003</v>
      </c>
      <c r="D189" s="126">
        <f>2022!BV186</f>
        <v>49</v>
      </c>
      <c r="E189" s="126">
        <f>2022!BW186</f>
        <v>66</v>
      </c>
      <c r="F189" s="125">
        <f>2022!BZ186</f>
        <v>1.2523719165085387</v>
      </c>
      <c r="G189" s="59">
        <f>2021!CG141</f>
        <v>1</v>
      </c>
      <c r="H189" s="127">
        <f t="shared" si="62"/>
        <v>2.0408163265306123</v>
      </c>
      <c r="I189" s="59"/>
      <c r="J189" s="59">
        <f>2021!CM141</f>
        <v>0</v>
      </c>
      <c r="K189" s="59">
        <f>2021!CJ141</f>
        <v>0</v>
      </c>
      <c r="L189" s="59"/>
      <c r="M189" s="59">
        <f t="shared" si="58"/>
        <v>1</v>
      </c>
      <c r="N189" s="59">
        <f>2021!CO141</f>
        <v>0</v>
      </c>
      <c r="O189" s="59">
        <f>'Добыча 2021'!I151</f>
        <v>1</v>
      </c>
      <c r="P189" s="59"/>
      <c r="Q189" s="59"/>
      <c r="R189" s="59"/>
      <c r="S189" s="59">
        <f>'Добыча 2021'!K151</f>
        <v>0</v>
      </c>
      <c r="T189" s="59">
        <f>'Добыча 2021'!J151</f>
        <v>1</v>
      </c>
      <c r="U189" s="59">
        <f t="shared" si="59"/>
        <v>100</v>
      </c>
      <c r="V189" s="127">
        <f>2022!CE186</f>
        <v>3.3000000000000003</v>
      </c>
      <c r="W189" s="59">
        <f t="shared" si="60"/>
        <v>5</v>
      </c>
      <c r="X189" s="59">
        <f>2022!CG186</f>
        <v>3</v>
      </c>
      <c r="Y189" s="127">
        <f t="shared" si="61"/>
        <v>4.5454545454545459</v>
      </c>
      <c r="Z189" s="59"/>
      <c r="AA189" s="59">
        <f>2022!CM186</f>
        <v>0</v>
      </c>
      <c r="AB189" s="59">
        <f>2022!CJ186</f>
        <v>0</v>
      </c>
      <c r="AC189" s="59"/>
      <c r="AD189" s="59"/>
      <c r="AE189" s="128">
        <f>2022!CO186</f>
        <v>0</v>
      </c>
      <c r="AF189" s="115" t="str">
        <f t="shared" si="43"/>
        <v/>
      </c>
      <c r="AG189" s="124"/>
      <c r="AH189" s="125">
        <f t="shared" si="44"/>
        <v>1.2523719165085387</v>
      </c>
      <c r="AI189" s="125" t="e">
        <f t="shared" si="45"/>
        <v>#NAME?</v>
      </c>
      <c r="AJ189" s="87">
        <f t="shared" si="46"/>
        <v>5</v>
      </c>
      <c r="AK189" s="87" t="str">
        <f t="shared" si="47"/>
        <v/>
      </c>
      <c r="AL189" s="87" t="e">
        <f t="shared" si="48"/>
        <v>#NAME?</v>
      </c>
      <c r="AM189" s="87">
        <f t="shared" si="49"/>
        <v>3</v>
      </c>
      <c r="AN189" s="46" t="e">
        <f t="shared" si="50"/>
        <v>#NAME?</v>
      </c>
      <c r="AO189" s="46" t="str">
        <f t="shared" si="51"/>
        <v xml:space="preserve">Сумма не совпадает или не ОДОУ</v>
      </c>
      <c r="AP189" s="46" t="str">
        <f t="shared" si="55"/>
        <v/>
      </c>
    </row>
    <row r="190" ht="47.25" customHeight="1">
      <c r="A190" s="46">
        <v>154</v>
      </c>
      <c r="B190" s="145" t="s">
        <v>221</v>
      </c>
      <c r="C190" s="125">
        <f>2022!B187</f>
        <v>34.100000000000001</v>
      </c>
      <c r="D190" s="126">
        <f>2022!BV187</f>
        <v>24</v>
      </c>
      <c r="E190" s="126">
        <f>2022!BW187</f>
        <v>39</v>
      </c>
      <c r="F190" s="125">
        <f>2022!BZ187</f>
        <v>1.1436950146627565</v>
      </c>
      <c r="G190" s="59">
        <f>2021!CG142</f>
        <v>0</v>
      </c>
      <c r="H190" s="127">
        <f t="shared" si="62"/>
        <v>0</v>
      </c>
      <c r="I190" s="62"/>
      <c r="J190" s="59">
        <f>2021!CM142</f>
        <v>0</v>
      </c>
      <c r="K190" s="59">
        <f>2021!CJ142</f>
        <v>0</v>
      </c>
      <c r="L190" s="132"/>
      <c r="M190" s="59">
        <f t="shared" si="58"/>
        <v>0</v>
      </c>
      <c r="N190" s="59">
        <f>2021!CO142</f>
        <v>0</v>
      </c>
      <c r="O190" s="59">
        <f>'Добыча 2021'!I152</f>
        <v>0</v>
      </c>
      <c r="P190" s="59"/>
      <c r="Q190" s="59"/>
      <c r="R190" s="59"/>
      <c r="S190" s="59">
        <f>'Добыча 2021'!K152</f>
        <v>0</v>
      </c>
      <c r="T190" s="59">
        <f>'Добыча 2021'!J152</f>
        <v>0</v>
      </c>
      <c r="U190" s="59">
        <f t="shared" si="59"/>
        <v>0</v>
      </c>
      <c r="V190" s="127">
        <f>2022!CE187</f>
        <v>1.9500000000000002</v>
      </c>
      <c r="W190" s="59">
        <f t="shared" si="60"/>
        <v>5</v>
      </c>
      <c r="X190" s="59">
        <f>2022!CG187</f>
        <v>1</v>
      </c>
      <c r="Y190" s="127">
        <f t="shared" si="61"/>
        <v>2.5641025641025639</v>
      </c>
      <c r="Z190" s="59"/>
      <c r="AA190" s="59">
        <f>2022!CM187</f>
        <v>0</v>
      </c>
      <c r="AB190" s="59">
        <f>2022!CJ187</f>
        <v>0</v>
      </c>
      <c r="AC190" s="59"/>
      <c r="AD190" s="59"/>
      <c r="AE190" s="128">
        <f>2022!CO187</f>
        <v>0</v>
      </c>
      <c r="AF190" s="115" t="str">
        <f t="shared" si="43"/>
        <v/>
      </c>
      <c r="AG190" s="124"/>
      <c r="AH190" s="125">
        <f t="shared" si="44"/>
        <v>1.1436950146627565</v>
      </c>
      <c r="AI190" s="125" t="e">
        <f t="shared" si="45"/>
        <v>#NAME?</v>
      </c>
      <c r="AJ190" s="87">
        <f t="shared" si="46"/>
        <v>5</v>
      </c>
      <c r="AK190" s="87" t="str">
        <f t="shared" si="47"/>
        <v/>
      </c>
      <c r="AL190" s="87" t="e">
        <f t="shared" si="48"/>
        <v>#NAME?</v>
      </c>
      <c r="AM190" s="87">
        <f t="shared" si="49"/>
        <v>1</v>
      </c>
      <c r="AN190" s="46" t="e">
        <f t="shared" si="50"/>
        <v>#NAME?</v>
      </c>
      <c r="AO190" s="46" t="str">
        <f t="shared" si="51"/>
        <v xml:space="preserve">Сумма не совпадает или не ОДОУ</v>
      </c>
      <c r="AP190" s="46" t="str">
        <f t="shared" si="55"/>
        <v/>
      </c>
    </row>
    <row r="191" ht="38.25" customHeight="1">
      <c r="A191" s="46">
        <v>155</v>
      </c>
      <c r="B191" s="145" t="s">
        <v>218</v>
      </c>
      <c r="C191" s="125">
        <f>2022!B188</f>
        <v>18.399999999999999</v>
      </c>
      <c r="D191" s="126">
        <f>2022!BV188</f>
        <v>1</v>
      </c>
      <c r="E191" s="126">
        <f>2022!BW188</f>
        <v>7</v>
      </c>
      <c r="F191" s="125">
        <f>2022!BZ188</f>
        <v>0.38043478260869568</v>
      </c>
      <c r="G191" s="59">
        <f>2021!CG143</f>
        <v>0</v>
      </c>
      <c r="H191" s="127">
        <f t="shared" si="62"/>
        <v>0</v>
      </c>
      <c r="I191" s="59"/>
      <c r="J191" s="59">
        <f>2021!CM143</f>
        <v>0</v>
      </c>
      <c r="K191" s="59">
        <f>2021!CJ143</f>
        <v>0</v>
      </c>
      <c r="L191" s="59"/>
      <c r="M191" s="59">
        <f t="shared" si="58"/>
        <v>0</v>
      </c>
      <c r="N191" s="59">
        <f>2021!CO143</f>
        <v>0</v>
      </c>
      <c r="O191" s="59">
        <f>'Добыча 2021'!I153</f>
        <v>0</v>
      </c>
      <c r="P191" s="59"/>
      <c r="Q191" s="59"/>
      <c r="R191" s="59"/>
      <c r="S191" s="59">
        <f>'Добыча 2021'!K153</f>
        <v>0</v>
      </c>
      <c r="T191" s="59">
        <f>'Добыча 2021'!J153</f>
        <v>0</v>
      </c>
      <c r="U191" s="59">
        <f t="shared" si="59"/>
        <v>0</v>
      </c>
      <c r="V191" s="127">
        <f>2022!CE188</f>
        <v>0.20999999999999999</v>
      </c>
      <c r="W191" s="59">
        <f t="shared" si="60"/>
        <v>0</v>
      </c>
      <c r="X191" s="59">
        <f>2022!CG188</f>
        <v>0</v>
      </c>
      <c r="Y191" s="127">
        <f t="shared" si="61"/>
        <v>0</v>
      </c>
      <c r="Z191" s="59"/>
      <c r="AA191" s="59">
        <f>2022!CM188</f>
        <v>0</v>
      </c>
      <c r="AB191" s="59">
        <f>2022!CJ188</f>
        <v>0</v>
      </c>
      <c r="AC191" s="59"/>
      <c r="AD191" s="59"/>
      <c r="AE191" s="128">
        <f>2022!CO188</f>
        <v>0</v>
      </c>
      <c r="AF191" s="115" t="str">
        <f t="shared" si="43"/>
        <v/>
      </c>
      <c r="AG191" s="124"/>
      <c r="AH191" s="125">
        <f t="shared" si="44"/>
        <v>0.38043478260869568</v>
      </c>
      <c r="AI191" s="125" t="e">
        <f t="shared" si="45"/>
        <v>#NAME?</v>
      </c>
      <c r="AJ191" s="87">
        <f t="shared" si="46"/>
        <v>3</v>
      </c>
      <c r="AK191" s="87" t="str">
        <f t="shared" si="47"/>
        <v/>
      </c>
      <c r="AL191" s="87">
        <f t="shared" si="48"/>
        <v>0</v>
      </c>
      <c r="AM191" s="87">
        <f t="shared" si="49"/>
        <v>0</v>
      </c>
      <c r="AN191" s="46" t="str">
        <f t="shared" si="50"/>
        <v/>
      </c>
      <c r="AO191" s="46" t="str">
        <f t="shared" si="51"/>
        <v/>
      </c>
      <c r="AP191" s="46" t="str">
        <f t="shared" si="55"/>
        <v/>
      </c>
    </row>
    <row r="192" ht="126">
      <c r="A192" s="46">
        <v>156</v>
      </c>
      <c r="B192" s="145" t="s">
        <v>220</v>
      </c>
      <c r="C192" s="125">
        <f>2022!B189</f>
        <v>48.5</v>
      </c>
      <c r="D192" s="126">
        <f>2022!BV189</f>
        <v>42</v>
      </c>
      <c r="E192" s="126">
        <f>2022!BW189</f>
        <v>44</v>
      </c>
      <c r="F192" s="125">
        <f>2022!BZ189</f>
        <v>0.90721649484536082</v>
      </c>
      <c r="G192" s="59">
        <f>2021!CG144</f>
        <v>1</v>
      </c>
      <c r="H192" s="127">
        <f t="shared" si="62"/>
        <v>2.3809523809523809</v>
      </c>
      <c r="I192" s="59"/>
      <c r="J192" s="59">
        <f>2021!CM144</f>
        <v>0</v>
      </c>
      <c r="K192" s="59">
        <f>2021!CJ144</f>
        <v>0</v>
      </c>
      <c r="L192" s="59"/>
      <c r="M192" s="59">
        <f t="shared" si="58"/>
        <v>1</v>
      </c>
      <c r="N192" s="59">
        <f>2021!CO144</f>
        <v>0</v>
      </c>
      <c r="O192" s="59">
        <f>'Добыча 2021'!I154</f>
        <v>1</v>
      </c>
      <c r="P192" s="59"/>
      <c r="Q192" s="59"/>
      <c r="R192" s="59"/>
      <c r="S192" s="59">
        <f>'Добыча 2021'!K154</f>
        <v>0</v>
      </c>
      <c r="T192" s="59">
        <f>'Добыча 2021'!J154</f>
        <v>1</v>
      </c>
      <c r="U192" s="59">
        <f t="shared" si="59"/>
        <v>100</v>
      </c>
      <c r="V192" s="127">
        <f>2022!CE189</f>
        <v>1.3199999999999998</v>
      </c>
      <c r="W192" s="59">
        <f t="shared" si="60"/>
        <v>2.9999999999999996</v>
      </c>
      <c r="X192" s="59">
        <f>2022!CG189</f>
        <v>1</v>
      </c>
      <c r="Y192" s="127">
        <f t="shared" si="61"/>
        <v>2.2727272727272729</v>
      </c>
      <c r="Z192" s="59"/>
      <c r="AA192" s="59">
        <f>2022!CM189</f>
        <v>0</v>
      </c>
      <c r="AB192" s="59">
        <f>2022!CJ189</f>
        <v>0</v>
      </c>
      <c r="AC192" s="59"/>
      <c r="AD192" s="59"/>
      <c r="AE192" s="128">
        <f>2022!CO189</f>
        <v>0</v>
      </c>
      <c r="AF192" s="115" t="str">
        <f t="shared" si="43"/>
        <v/>
      </c>
      <c r="AG192" s="124"/>
      <c r="AH192" s="125">
        <f t="shared" si="44"/>
        <v>0.90721649484536082</v>
      </c>
      <c r="AI192" s="125" t="e">
        <f t="shared" si="45"/>
        <v>#NAME?</v>
      </c>
      <c r="AJ192" s="87">
        <f t="shared" si="46"/>
        <v>3</v>
      </c>
      <c r="AK192" s="87" t="str">
        <f t="shared" si="47"/>
        <v/>
      </c>
      <c r="AL192" s="87" t="e">
        <f t="shared" si="48"/>
        <v>#NAME?</v>
      </c>
      <c r="AM192" s="87">
        <f t="shared" si="49"/>
        <v>1</v>
      </c>
      <c r="AN192" s="46" t="e">
        <f t="shared" si="50"/>
        <v>#NAME?</v>
      </c>
      <c r="AO192" s="46" t="str">
        <f t="shared" si="51"/>
        <v xml:space="preserve">Сумма не совпадает или не ОДОУ</v>
      </c>
      <c r="AP192" s="46" t="str">
        <f t="shared" si="55"/>
        <v/>
      </c>
    </row>
    <row r="193" ht="47.25">
      <c r="A193" s="46">
        <v>157</v>
      </c>
      <c r="B193" s="145" t="s">
        <v>219</v>
      </c>
      <c r="C193" s="125">
        <f>2022!B190</f>
        <v>45.700000000000003</v>
      </c>
      <c r="D193" s="126">
        <f>2022!BV190</f>
        <v>11</v>
      </c>
      <c r="E193" s="126">
        <f>2022!BW190</f>
        <v>21</v>
      </c>
      <c r="F193" s="125">
        <f>2022!BZ190</f>
        <v>0.45951859956236318</v>
      </c>
      <c r="G193" s="59">
        <f>2021!CG145</f>
        <v>0</v>
      </c>
      <c r="H193" s="127">
        <f t="shared" si="62"/>
        <v>0</v>
      </c>
      <c r="I193" s="62"/>
      <c r="J193" s="59">
        <f>2021!CM145</f>
        <v>0</v>
      </c>
      <c r="K193" s="59">
        <f>2021!CJ145</f>
        <v>0</v>
      </c>
      <c r="L193" s="132"/>
      <c r="M193" s="59">
        <f t="shared" si="58"/>
        <v>0</v>
      </c>
      <c r="N193" s="59">
        <f>2021!CO145</f>
        <v>0</v>
      </c>
      <c r="O193" s="59">
        <f>'Добыча 2021'!I155</f>
        <v>0</v>
      </c>
      <c r="P193" s="59"/>
      <c r="Q193" s="59"/>
      <c r="R193" s="59"/>
      <c r="S193" s="59">
        <f>'Добыча 2021'!K155</f>
        <v>0</v>
      </c>
      <c r="T193" s="59">
        <f>'Добыча 2021'!J155</f>
        <v>0</v>
      </c>
      <c r="U193" s="59">
        <f t="shared" si="59"/>
        <v>0</v>
      </c>
      <c r="V193" s="127">
        <f>2022!CE190</f>
        <v>0.63</v>
      </c>
      <c r="W193" s="59">
        <f t="shared" si="60"/>
        <v>0</v>
      </c>
      <c r="X193" s="59">
        <f>2022!CG190</f>
        <v>0</v>
      </c>
      <c r="Y193" s="127">
        <f t="shared" si="61"/>
        <v>0</v>
      </c>
      <c r="Z193" s="59"/>
      <c r="AA193" s="59">
        <f>2022!CM190</f>
        <v>0</v>
      </c>
      <c r="AB193" s="59">
        <f>2022!CJ190</f>
        <v>0</v>
      </c>
      <c r="AC193" s="59"/>
      <c r="AD193" s="59"/>
      <c r="AE193" s="128">
        <f>2022!CO190</f>
        <v>0</v>
      </c>
      <c r="AF193" s="115" t="str">
        <f t="shared" si="43"/>
        <v/>
      </c>
      <c r="AG193" s="124"/>
      <c r="AH193" s="125">
        <f t="shared" si="44"/>
        <v>0.45951859956236318</v>
      </c>
      <c r="AI193" s="125" t="e">
        <f t="shared" si="45"/>
        <v>#NAME?</v>
      </c>
      <c r="AJ193" s="87">
        <f t="shared" si="46"/>
        <v>3</v>
      </c>
      <c r="AK193" s="87" t="str">
        <f t="shared" si="47"/>
        <v/>
      </c>
      <c r="AL193" s="87">
        <f t="shared" si="48"/>
        <v>0</v>
      </c>
      <c r="AM193" s="87">
        <f t="shared" si="49"/>
        <v>0</v>
      </c>
      <c r="AN193" s="46" t="str">
        <f t="shared" si="50"/>
        <v/>
      </c>
      <c r="AO193" s="46" t="str">
        <f t="shared" si="51"/>
        <v/>
      </c>
      <c r="AP193" s="46" t="str">
        <f t="shared" si="55"/>
        <v/>
      </c>
    </row>
    <row r="194" ht="126">
      <c r="A194" s="46">
        <v>158</v>
      </c>
      <c r="B194" s="145" t="s">
        <v>208</v>
      </c>
      <c r="C194" s="125">
        <f>2022!B191</f>
        <v>85.331000000000003</v>
      </c>
      <c r="D194" s="126">
        <f>2022!BV191</f>
        <v>122</v>
      </c>
      <c r="E194" s="126">
        <f>2022!BW191</f>
        <v>163</v>
      </c>
      <c r="F194" s="125">
        <f>2022!BZ191</f>
        <v>1.9102084822631868</v>
      </c>
      <c r="G194" s="59">
        <f>2021!CG146</f>
        <v>6</v>
      </c>
      <c r="H194" s="127">
        <f t="shared" si="62"/>
        <v>4.918032786885246</v>
      </c>
      <c r="I194" s="59"/>
      <c r="J194" s="59">
        <f>2021!CM146</f>
        <v>0</v>
      </c>
      <c r="K194" s="59">
        <f>2021!CJ146</f>
        <v>0</v>
      </c>
      <c r="L194" s="59"/>
      <c r="M194" s="59">
        <f t="shared" si="58"/>
        <v>6</v>
      </c>
      <c r="N194" s="59">
        <f>2021!CO146</f>
        <v>0</v>
      </c>
      <c r="O194" s="59">
        <f>'Добыча 2021'!I156</f>
        <v>5</v>
      </c>
      <c r="P194" s="59"/>
      <c r="Q194" s="59"/>
      <c r="R194" s="59"/>
      <c r="S194" s="59">
        <f>'Добыча 2021'!K156</f>
        <v>3</v>
      </c>
      <c r="T194" s="59">
        <f>'Добыча 2021'!J156</f>
        <v>2</v>
      </c>
      <c r="U194" s="59">
        <f t="shared" si="59"/>
        <v>83.333333333333343</v>
      </c>
      <c r="V194" s="127">
        <f>2022!CE191</f>
        <v>8.1500000000000004</v>
      </c>
      <c r="W194" s="59">
        <f t="shared" si="60"/>
        <v>5</v>
      </c>
      <c r="X194" s="59">
        <f>2022!CG191</f>
        <v>8</v>
      </c>
      <c r="Y194" s="127">
        <f t="shared" si="61"/>
        <v>4.9079754601226995</v>
      </c>
      <c r="Z194" s="59"/>
      <c r="AA194" s="59">
        <f>2022!CM191</f>
        <v>0</v>
      </c>
      <c r="AB194" s="59">
        <f>2022!CJ191</f>
        <v>0</v>
      </c>
      <c r="AC194" s="59"/>
      <c r="AD194" s="59"/>
      <c r="AE194" s="128">
        <f>2022!CO191</f>
        <v>0</v>
      </c>
      <c r="AF194" s="115" t="str">
        <f t="shared" si="43"/>
        <v/>
      </c>
      <c r="AG194" s="124"/>
      <c r="AH194" s="125">
        <f t="shared" si="44"/>
        <v>1.9102084822631868</v>
      </c>
      <c r="AI194" s="125" t="e">
        <f t="shared" si="45"/>
        <v>#NAME?</v>
      </c>
      <c r="AJ194" s="87">
        <f t="shared" si="46"/>
        <v>5</v>
      </c>
      <c r="AK194" s="87" t="str">
        <f t="shared" si="47"/>
        <v/>
      </c>
      <c r="AL194" s="87" t="e">
        <f t="shared" si="48"/>
        <v>#NAME?</v>
      </c>
      <c r="AM194" s="87">
        <f t="shared" si="49"/>
        <v>8</v>
      </c>
      <c r="AN194" s="46" t="e">
        <f t="shared" si="50"/>
        <v>#NAME?</v>
      </c>
      <c r="AO194" s="46" t="str">
        <f t="shared" si="51"/>
        <v xml:space="preserve">Сумма не совпадает или не ОДОУ</v>
      </c>
      <c r="AP194" s="46" t="str">
        <f t="shared" si="55"/>
        <v/>
      </c>
    </row>
    <row r="195" ht="18.75">
      <c r="A195" s="46"/>
      <c r="B195" s="61" t="s">
        <v>223</v>
      </c>
      <c r="C195" s="131"/>
      <c r="D195" s="130"/>
      <c r="E195" s="130"/>
      <c r="F195" s="131"/>
      <c r="G195" s="59"/>
      <c r="H195" s="127"/>
      <c r="I195" s="59"/>
      <c r="J195" s="59"/>
      <c r="K195" s="59"/>
      <c r="L195" s="59"/>
      <c r="M195" s="59"/>
      <c r="N195" s="59"/>
      <c r="O195" s="71"/>
      <c r="P195" s="71"/>
      <c r="Q195" s="71"/>
      <c r="R195" s="71"/>
      <c r="S195" s="71"/>
      <c r="T195" s="71"/>
      <c r="U195" s="59"/>
      <c r="V195" s="144"/>
      <c r="W195" s="59"/>
      <c r="X195" s="71"/>
      <c r="Y195" s="127"/>
      <c r="Z195" s="71"/>
      <c r="AA195" s="71"/>
      <c r="AB195" s="71"/>
      <c r="AC195" s="71"/>
      <c r="AD195" s="59"/>
      <c r="AE195" s="71"/>
      <c r="AF195" s="115" t="str">
        <f t="shared" si="43"/>
        <v/>
      </c>
      <c r="AG195" s="124"/>
      <c r="AH195" s="125" t="str">
        <f t="shared" si="44"/>
        <v/>
      </c>
      <c r="AI195" s="125" t="str">
        <f t="shared" si="45"/>
        <v/>
      </c>
      <c r="AJ195" s="87" t="str">
        <f t="shared" si="46"/>
        <v/>
      </c>
      <c r="AK195" s="87" t="str">
        <f t="shared" si="47"/>
        <v/>
      </c>
      <c r="AL195" s="87" t="str">
        <f t="shared" si="48"/>
        <v/>
      </c>
      <c r="AM195" s="87" t="str">
        <f t="shared" si="49"/>
        <v/>
      </c>
      <c r="AN195" s="46" t="str">
        <f t="shared" si="50"/>
        <v/>
      </c>
      <c r="AO195" s="46" t="str">
        <f t="shared" si="51"/>
        <v/>
      </c>
      <c r="AP195" s="46" t="str">
        <f t="shared" si="55"/>
        <v/>
      </c>
    </row>
    <row r="196" ht="49.5" customHeight="1">
      <c r="A196" s="46">
        <v>159</v>
      </c>
      <c r="B196" s="145" t="s">
        <v>224</v>
      </c>
      <c r="C196" s="125">
        <f>2022!B193</f>
        <v>3221.3000000000002</v>
      </c>
      <c r="D196" s="126">
        <f>2022!BV193</f>
        <v>3209</v>
      </c>
      <c r="E196" s="126">
        <f>2022!BW193</f>
        <v>2914</v>
      </c>
      <c r="F196" s="125">
        <f>2022!BZ193</f>
        <v>0.90460373141278361</v>
      </c>
      <c r="G196" s="59">
        <f>2021!CG148</f>
        <v>96</v>
      </c>
      <c r="H196" s="127">
        <f t="shared" si="62"/>
        <v>2.991586163913992</v>
      </c>
      <c r="I196" s="59"/>
      <c r="J196" s="59">
        <f>2021!CM148</f>
        <v>0</v>
      </c>
      <c r="K196" s="59">
        <f>2021!CJ148</f>
        <v>0</v>
      </c>
      <c r="L196" s="59"/>
      <c r="M196" s="59">
        <f t="shared" si="58"/>
        <v>96</v>
      </c>
      <c r="N196" s="59">
        <f>2021!CO148</f>
        <v>0</v>
      </c>
      <c r="O196" s="59">
        <f>'Добыча 2021'!I158</f>
        <v>11</v>
      </c>
      <c r="P196" s="59"/>
      <c r="Q196" s="59"/>
      <c r="R196" s="59"/>
      <c r="S196" s="59">
        <f>'Добыча 2021'!K158</f>
        <v>11</v>
      </c>
      <c r="T196" s="59">
        <f>'Добыча 2021'!J158</f>
        <v>0</v>
      </c>
      <c r="U196" s="59">
        <f t="shared" si="59"/>
        <v>11.458333333333332</v>
      </c>
      <c r="V196" s="127">
        <f>2022!CE193</f>
        <v>87.420000000000002</v>
      </c>
      <c r="W196" s="59">
        <f t="shared" si="60"/>
        <v>3</v>
      </c>
      <c r="X196" s="59">
        <f>2022!CG193</f>
        <v>87</v>
      </c>
      <c r="Y196" s="127">
        <f t="shared" si="61"/>
        <v>2.9855868222374746</v>
      </c>
      <c r="Z196" s="59"/>
      <c r="AA196" s="59">
        <f>2022!CM193</f>
        <v>0</v>
      </c>
      <c r="AB196" s="59">
        <f>2022!CJ193</f>
        <v>0</v>
      </c>
      <c r="AC196" s="59"/>
      <c r="AD196" s="59"/>
      <c r="AE196" s="128">
        <f>2022!CO193</f>
        <v>0</v>
      </c>
      <c r="AF196" s="115" t="str">
        <f t="shared" si="43"/>
        <v/>
      </c>
      <c r="AG196" s="124"/>
      <c r="AH196" s="125">
        <f t="shared" si="44"/>
        <v>0.90460373141278361</v>
      </c>
      <c r="AI196" s="125" t="e">
        <f t="shared" si="45"/>
        <v>#NAME?</v>
      </c>
      <c r="AJ196" s="87">
        <f t="shared" si="46"/>
        <v>3</v>
      </c>
      <c r="AK196" s="87" t="str">
        <f t="shared" si="47"/>
        <v/>
      </c>
      <c r="AL196" s="87" t="e">
        <f t="shared" si="48"/>
        <v>#NAME?</v>
      </c>
      <c r="AM196" s="87">
        <f t="shared" si="49"/>
        <v>87</v>
      </c>
      <c r="AN196" s="46" t="e">
        <f t="shared" si="50"/>
        <v>#NAME?</v>
      </c>
      <c r="AO196" s="46" t="str">
        <f t="shared" si="51"/>
        <v xml:space="preserve">Сумма не совпадает или не ОДОУ</v>
      </c>
      <c r="AP196" s="46" t="str">
        <f t="shared" si="55"/>
        <v/>
      </c>
    </row>
    <row r="197" ht="18.75">
      <c r="A197" s="46"/>
      <c r="B197" s="61" t="s">
        <v>225</v>
      </c>
      <c r="C197" s="131"/>
      <c r="D197" s="130"/>
      <c r="E197" s="130"/>
      <c r="F197" s="131"/>
      <c r="G197" s="59"/>
      <c r="H197" s="127"/>
      <c r="I197" s="59"/>
      <c r="J197" s="59"/>
      <c r="K197" s="59"/>
      <c r="L197" s="59"/>
      <c r="M197" s="59"/>
      <c r="N197" s="59"/>
      <c r="O197" s="71"/>
      <c r="P197" s="71"/>
      <c r="Q197" s="71"/>
      <c r="R197" s="71"/>
      <c r="S197" s="71"/>
      <c r="T197" s="71"/>
      <c r="U197" s="59"/>
      <c r="V197" s="144"/>
      <c r="W197" s="59"/>
      <c r="X197" s="71"/>
      <c r="Y197" s="127"/>
      <c r="Z197" s="71"/>
      <c r="AA197" s="71"/>
      <c r="AB197" s="71"/>
      <c r="AC197" s="71"/>
      <c r="AD197" s="59"/>
      <c r="AE197" s="71"/>
      <c r="AF197" s="115" t="str">
        <f t="shared" si="43"/>
        <v/>
      </c>
      <c r="AG197" s="124"/>
      <c r="AH197" s="125" t="str">
        <f t="shared" si="44"/>
        <v/>
      </c>
      <c r="AI197" s="125" t="str">
        <f t="shared" si="45"/>
        <v/>
      </c>
      <c r="AJ197" s="87" t="str">
        <f t="shared" si="46"/>
        <v/>
      </c>
      <c r="AK197" s="87" t="str">
        <f t="shared" si="47"/>
        <v/>
      </c>
      <c r="AL197" s="87" t="str">
        <f t="shared" si="48"/>
        <v/>
      </c>
      <c r="AM197" s="87" t="str">
        <f t="shared" si="49"/>
        <v/>
      </c>
      <c r="AN197" s="46" t="str">
        <f t="shared" si="50"/>
        <v/>
      </c>
      <c r="AO197" s="46" t="str">
        <f t="shared" si="51"/>
        <v/>
      </c>
      <c r="AP197" s="46" t="str">
        <f t="shared" si="55"/>
        <v/>
      </c>
    </row>
    <row r="198" ht="50.25" customHeight="1">
      <c r="A198" s="46">
        <v>160</v>
      </c>
      <c r="B198" s="145" t="s">
        <v>341</v>
      </c>
      <c r="C198" s="125">
        <f>2022!B196</f>
        <v>307.60000000000002</v>
      </c>
      <c r="D198" s="126">
        <f>2022!BV196</f>
        <v>427</v>
      </c>
      <c r="E198" s="126">
        <f>2022!BW196</f>
        <v>535</v>
      </c>
      <c r="F198" s="125">
        <f>2022!BZ196</f>
        <v>1.7392717815344603</v>
      </c>
      <c r="G198" s="59">
        <f>2021!CG151</f>
        <v>14</v>
      </c>
      <c r="H198" s="127">
        <f t="shared" si="62"/>
        <v>3.278688524590164</v>
      </c>
      <c r="I198" s="59"/>
      <c r="J198" s="59">
        <f>2021!CM151</f>
        <v>0</v>
      </c>
      <c r="K198" s="59">
        <f>2021!CJ151</f>
        <v>0</v>
      </c>
      <c r="L198" s="59"/>
      <c r="M198" s="59">
        <f t="shared" si="58"/>
        <v>14</v>
      </c>
      <c r="N198" s="59">
        <f>2021!CO151</f>
        <v>0</v>
      </c>
      <c r="O198" s="59">
        <f>'Добыча 2021'!I161</f>
        <v>12</v>
      </c>
      <c r="P198" s="59"/>
      <c r="Q198" s="59"/>
      <c r="R198" s="59"/>
      <c r="S198" s="59">
        <f>'Добыча 2021'!K161</f>
        <v>10</v>
      </c>
      <c r="T198" s="59">
        <f>'Добыча 2021'!J161</f>
        <v>2</v>
      </c>
      <c r="U198" s="59">
        <f t="shared" si="59"/>
        <v>85.714285714285708</v>
      </c>
      <c r="V198" s="127">
        <f>2022!CE196</f>
        <v>26.75</v>
      </c>
      <c r="W198" s="59">
        <f t="shared" si="60"/>
        <v>5</v>
      </c>
      <c r="X198" s="59">
        <f>2022!CG196</f>
        <v>15</v>
      </c>
      <c r="Y198" s="127">
        <f t="shared" si="61"/>
        <v>2.8037383177570092</v>
      </c>
      <c r="Z198" s="59"/>
      <c r="AA198" s="59">
        <f>2022!CM196</f>
        <v>0</v>
      </c>
      <c r="AB198" s="59">
        <f>2022!CJ196</f>
        <v>0</v>
      </c>
      <c r="AC198" s="59"/>
      <c r="AD198" s="59"/>
      <c r="AE198" s="128">
        <f>2022!CO196</f>
        <v>0</v>
      </c>
      <c r="AF198" s="115" t="str">
        <f t="shared" si="43"/>
        <v/>
      </c>
      <c r="AG198" s="124"/>
      <c r="AH198" s="125">
        <f t="shared" si="44"/>
        <v>1.7392717815344603</v>
      </c>
      <c r="AI198" s="125" t="e">
        <f t="shared" si="45"/>
        <v>#NAME?</v>
      </c>
      <c r="AJ198" s="87">
        <f t="shared" si="46"/>
        <v>5</v>
      </c>
      <c r="AK198" s="87" t="str">
        <f t="shared" si="47"/>
        <v/>
      </c>
      <c r="AL198" s="87" t="e">
        <f t="shared" si="48"/>
        <v>#NAME?</v>
      </c>
      <c r="AM198" s="87">
        <f t="shared" si="49"/>
        <v>15</v>
      </c>
      <c r="AN198" s="46" t="e">
        <f t="shared" si="50"/>
        <v>#NAME?</v>
      </c>
      <c r="AO198" s="46" t="str">
        <f t="shared" si="51"/>
        <v xml:space="preserve">Сумма не совпадает или не ОДОУ</v>
      </c>
      <c r="AP198" s="46" t="str">
        <f t="shared" si="55"/>
        <v/>
      </c>
    </row>
    <row r="199" ht="47.25" customHeight="1">
      <c r="A199" s="46">
        <v>161</v>
      </c>
      <c r="B199" s="145" t="s">
        <v>342</v>
      </c>
      <c r="C199" s="125">
        <f>2022!B197</f>
        <v>986.79999999999995</v>
      </c>
      <c r="D199" s="126">
        <f>2022!BV197</f>
        <v>3150</v>
      </c>
      <c r="E199" s="126">
        <f>2022!BW197</f>
        <v>3059</v>
      </c>
      <c r="F199" s="125">
        <f>2022!BZ197</f>
        <v>3.0999189298743413</v>
      </c>
      <c r="G199" s="59">
        <f>2021!CG152</f>
        <v>220</v>
      </c>
      <c r="H199" s="127">
        <f t="shared" si="62"/>
        <v>6.9841269841269842</v>
      </c>
      <c r="I199" s="59"/>
      <c r="J199" s="59">
        <f>2021!CM152</f>
        <v>0</v>
      </c>
      <c r="K199" s="59">
        <f>2021!CJ152</f>
        <v>0</v>
      </c>
      <c r="L199" s="59"/>
      <c r="M199" s="59">
        <f t="shared" si="58"/>
        <v>220</v>
      </c>
      <c r="N199" s="59">
        <f>2021!CO152</f>
        <v>0</v>
      </c>
      <c r="O199" s="59">
        <f>'Добыча 2021'!I162</f>
        <v>34</v>
      </c>
      <c r="P199" s="59"/>
      <c r="Q199" s="59"/>
      <c r="R199" s="59"/>
      <c r="S199" s="59">
        <f>'Добыча 2021'!K162</f>
        <v>32</v>
      </c>
      <c r="T199" s="59">
        <f>'Добыча 2021'!J162</f>
        <v>2</v>
      </c>
      <c r="U199" s="59">
        <f t="shared" si="59"/>
        <v>15.454545454545453</v>
      </c>
      <c r="V199" s="127">
        <f>2022!CE197</f>
        <v>214.13000000000002</v>
      </c>
      <c r="W199" s="59">
        <f t="shared" si="60"/>
        <v>7.0000000000000009</v>
      </c>
      <c r="X199" s="59">
        <f>2022!CG197</f>
        <v>214</v>
      </c>
      <c r="Y199" s="127">
        <f t="shared" si="61"/>
        <v>6.9957502451781632</v>
      </c>
      <c r="Z199" s="59"/>
      <c r="AA199" s="59">
        <f>2022!CM197</f>
        <v>0</v>
      </c>
      <c r="AB199" s="59">
        <f>2022!CJ197</f>
        <v>0</v>
      </c>
      <c r="AC199" s="59"/>
      <c r="AD199" s="59"/>
      <c r="AE199" s="128">
        <f>2022!CO197</f>
        <v>0</v>
      </c>
      <c r="AF199" s="115" t="str">
        <f t="shared" si="43"/>
        <v/>
      </c>
      <c r="AG199" s="124"/>
      <c r="AH199" s="125">
        <f t="shared" si="44"/>
        <v>3.0999189298743413</v>
      </c>
      <c r="AI199" s="125" t="e">
        <f t="shared" si="45"/>
        <v>#NAME?</v>
      </c>
      <c r="AJ199" s="87">
        <f t="shared" si="46"/>
        <v>7</v>
      </c>
      <c r="AK199" s="87" t="str">
        <f t="shared" si="47"/>
        <v/>
      </c>
      <c r="AL199" s="87" t="e">
        <f t="shared" si="48"/>
        <v>#NAME?</v>
      </c>
      <c r="AM199" s="87">
        <f t="shared" si="49"/>
        <v>214</v>
      </c>
      <c r="AN199" s="46" t="e">
        <f t="shared" si="50"/>
        <v>#NAME?</v>
      </c>
      <c r="AO199" s="46" t="str">
        <f t="shared" si="51"/>
        <v xml:space="preserve">Сумма не совпадает или не ОДОУ</v>
      </c>
      <c r="AP199" s="46" t="str">
        <f t="shared" si="55"/>
        <v/>
      </c>
    </row>
    <row r="200" ht="126">
      <c r="A200" s="46">
        <v>162</v>
      </c>
      <c r="B200" s="145" t="s">
        <v>343</v>
      </c>
      <c r="C200" s="125">
        <f>2022!B198</f>
        <v>600.10000000000002</v>
      </c>
      <c r="D200" s="126">
        <f>2022!BV198</f>
        <v>1194</v>
      </c>
      <c r="E200" s="126">
        <f>2022!BW198</f>
        <v>1260</v>
      </c>
      <c r="F200" s="125">
        <f>2022!BZ198</f>
        <v>2.0996500583236126</v>
      </c>
      <c r="G200" s="59">
        <f>2021!CG153</f>
        <v>59</v>
      </c>
      <c r="H200" s="127">
        <f t="shared" si="62"/>
        <v>4.9413735343383589</v>
      </c>
      <c r="I200" s="59"/>
      <c r="J200" s="59">
        <f>2021!CM153</f>
        <v>0</v>
      </c>
      <c r="K200" s="59">
        <f>2021!CJ153</f>
        <v>0</v>
      </c>
      <c r="L200" s="59"/>
      <c r="M200" s="59">
        <f t="shared" si="58"/>
        <v>59</v>
      </c>
      <c r="N200" s="59">
        <f>2021!CO153</f>
        <v>0</v>
      </c>
      <c r="O200" s="59">
        <f>'Добыча 2021'!I163</f>
        <v>8</v>
      </c>
      <c r="P200" s="59"/>
      <c r="Q200" s="59"/>
      <c r="R200" s="59"/>
      <c r="S200" s="59">
        <f>'Добыча 2021'!K163</f>
        <v>8</v>
      </c>
      <c r="T200" s="59">
        <f>'Добыча 2021'!J163</f>
        <v>0</v>
      </c>
      <c r="U200" s="59">
        <f t="shared" si="59"/>
        <v>13.559322033898304</v>
      </c>
      <c r="V200" s="127">
        <f>2022!CE198</f>
        <v>88.200000000000003</v>
      </c>
      <c r="W200" s="59">
        <f t="shared" si="60"/>
        <v>7.0000000000000009</v>
      </c>
      <c r="X200" s="59">
        <f>2022!CG198</f>
        <v>88</v>
      </c>
      <c r="Y200" s="127">
        <f t="shared" si="61"/>
        <v>6.9841269841269842</v>
      </c>
      <c r="Z200" s="59"/>
      <c r="AA200" s="59">
        <f>2022!CM198</f>
        <v>0</v>
      </c>
      <c r="AB200" s="59">
        <f>2022!CJ198</f>
        <v>0</v>
      </c>
      <c r="AC200" s="59"/>
      <c r="AD200" s="59"/>
      <c r="AE200" s="128">
        <f>2022!CO198</f>
        <v>0</v>
      </c>
      <c r="AF200" s="115" t="str">
        <f t="shared" si="43"/>
        <v/>
      </c>
      <c r="AG200" s="124"/>
      <c r="AH200" s="125">
        <f t="shared" si="44"/>
        <v>2.0996500583236126</v>
      </c>
      <c r="AI200" s="125" t="e">
        <f t="shared" si="45"/>
        <v>#NAME?</v>
      </c>
      <c r="AJ200" s="87">
        <f t="shared" si="46"/>
        <v>7</v>
      </c>
      <c r="AK200" s="87" t="str">
        <f t="shared" si="47"/>
        <v/>
      </c>
      <c r="AL200" s="87" t="e">
        <f t="shared" si="48"/>
        <v>#NAME?</v>
      </c>
      <c r="AM200" s="87">
        <f t="shared" si="49"/>
        <v>88</v>
      </c>
      <c r="AN200" s="46" t="e">
        <f t="shared" si="50"/>
        <v>#NAME?</v>
      </c>
      <c r="AO200" s="46" t="str">
        <f t="shared" si="51"/>
        <v xml:space="preserve">Сумма не совпадает или не ОДОУ</v>
      </c>
      <c r="AP200" s="46" t="str">
        <f t="shared" si="55"/>
        <v/>
      </c>
    </row>
    <row r="201" ht="18.75">
      <c r="A201" s="46"/>
      <c r="B201" s="61" t="s">
        <v>229</v>
      </c>
      <c r="C201" s="131"/>
      <c r="D201" s="130"/>
      <c r="E201" s="130"/>
      <c r="F201" s="131"/>
      <c r="G201" s="59"/>
      <c r="H201" s="127"/>
      <c r="I201" s="59"/>
      <c r="J201" s="59"/>
      <c r="K201" s="59"/>
      <c r="L201" s="59"/>
      <c r="M201" s="59"/>
      <c r="N201" s="59"/>
      <c r="O201" s="71"/>
      <c r="P201" s="71"/>
      <c r="Q201" s="71"/>
      <c r="R201" s="71"/>
      <c r="S201" s="71"/>
      <c r="T201" s="71"/>
      <c r="U201" s="59"/>
      <c r="V201" s="144"/>
      <c r="W201" s="59"/>
      <c r="X201" s="71"/>
      <c r="Y201" s="127"/>
      <c r="Z201" s="71"/>
      <c r="AA201" s="71"/>
      <c r="AB201" s="71"/>
      <c r="AC201" s="71"/>
      <c r="AD201" s="59"/>
      <c r="AE201" s="71"/>
      <c r="AF201" s="115" t="str">
        <f t="shared" si="43"/>
        <v/>
      </c>
      <c r="AG201" s="124"/>
      <c r="AH201" s="125" t="str">
        <f t="shared" si="44"/>
        <v/>
      </c>
      <c r="AI201" s="125" t="str">
        <f t="shared" si="45"/>
        <v/>
      </c>
      <c r="AJ201" s="87" t="str">
        <f t="shared" si="46"/>
        <v/>
      </c>
      <c r="AK201" s="87" t="str">
        <f t="shared" si="47"/>
        <v/>
      </c>
      <c r="AL201" s="87" t="str">
        <f t="shared" si="48"/>
        <v/>
      </c>
      <c r="AM201" s="87" t="str">
        <f t="shared" si="49"/>
        <v/>
      </c>
      <c r="AN201" s="46" t="str">
        <f t="shared" si="50"/>
        <v/>
      </c>
      <c r="AO201" s="46" t="str">
        <f t="shared" si="51"/>
        <v/>
      </c>
      <c r="AP201" s="46" t="str">
        <f t="shared" si="55"/>
        <v/>
      </c>
    </row>
    <row r="202" ht="126">
      <c r="A202" s="46">
        <v>163</v>
      </c>
      <c r="B202" s="145" t="s">
        <v>344</v>
      </c>
      <c r="C202" s="125">
        <f>2022!B200</f>
        <v>74.5</v>
      </c>
      <c r="D202" s="126">
        <f>2022!BV200</f>
        <v>489</v>
      </c>
      <c r="E202" s="126">
        <f>2022!BW200</f>
        <v>500</v>
      </c>
      <c r="F202" s="125">
        <f>2022!BZ200</f>
        <v>6.7114093959731544</v>
      </c>
      <c r="G202" s="59">
        <f>2021!CG155</f>
        <v>48</v>
      </c>
      <c r="H202" s="127">
        <f t="shared" si="62"/>
        <v>9.8159509202453989</v>
      </c>
      <c r="I202" s="59"/>
      <c r="J202" s="59">
        <f>2021!CM155</f>
        <v>0</v>
      </c>
      <c r="K202" s="59">
        <f>2021!CJ155</f>
        <v>0</v>
      </c>
      <c r="L202" s="59"/>
      <c r="M202" s="59">
        <f t="shared" si="58"/>
        <v>48</v>
      </c>
      <c r="N202" s="59">
        <f>2021!CO155</f>
        <v>0</v>
      </c>
      <c r="O202" s="59">
        <f>'Добыча 2021'!I165</f>
        <v>18</v>
      </c>
      <c r="P202" s="59"/>
      <c r="Q202" s="59"/>
      <c r="R202" s="59"/>
      <c r="S202" s="59">
        <f>'Добыча 2021'!K165</f>
        <v>14</v>
      </c>
      <c r="T202" s="59">
        <f>'Добыча 2021'!J165</f>
        <v>4</v>
      </c>
      <c r="U202" s="59">
        <f t="shared" si="59"/>
        <v>37.5</v>
      </c>
      <c r="V202" s="127">
        <f>2022!CE200</f>
        <v>50</v>
      </c>
      <c r="W202" s="59">
        <f t="shared" si="60"/>
        <v>10</v>
      </c>
      <c r="X202" s="59">
        <f>2022!CG200</f>
        <v>50</v>
      </c>
      <c r="Y202" s="127">
        <f t="shared" si="61"/>
        <v>10</v>
      </c>
      <c r="Z202" s="59"/>
      <c r="AA202" s="59">
        <f>2022!CM200</f>
        <v>0</v>
      </c>
      <c r="AB202" s="59">
        <f>2022!CJ200</f>
        <v>0</v>
      </c>
      <c r="AC202" s="59"/>
      <c r="AD202" s="59"/>
      <c r="AE202" s="128">
        <f>2022!CO200</f>
        <v>0</v>
      </c>
      <c r="AF202" s="115" t="str">
        <f t="shared" si="43"/>
        <v/>
      </c>
      <c r="AG202" s="124"/>
      <c r="AH202" s="125">
        <f t="shared" si="44"/>
        <v>6.7114093959731544</v>
      </c>
      <c r="AI202" s="125" t="e">
        <f t="shared" si="45"/>
        <v>#NAME?</v>
      </c>
      <c r="AJ202" s="87">
        <f t="shared" si="46"/>
        <v>10</v>
      </c>
      <c r="AK202" s="87" t="str">
        <f t="shared" si="47"/>
        <v/>
      </c>
      <c r="AL202" s="87" t="e">
        <f t="shared" si="48"/>
        <v>#NAME?</v>
      </c>
      <c r="AM202" s="87">
        <f t="shared" si="49"/>
        <v>50</v>
      </c>
      <c r="AN202" s="46" t="e">
        <f t="shared" si="50"/>
        <v>#NAME?</v>
      </c>
      <c r="AO202" s="46" t="str">
        <f t="shared" si="51"/>
        <v xml:space="preserve">Сумма не совпадает или не ОДОУ</v>
      </c>
      <c r="AP202" s="46" t="str">
        <f t="shared" si="55"/>
        <v/>
      </c>
    </row>
    <row r="203" ht="30.75" customHeight="1">
      <c r="A203" s="46">
        <v>164</v>
      </c>
      <c r="B203" s="145" t="s">
        <v>231</v>
      </c>
      <c r="C203" s="125">
        <f>2022!B201</f>
        <v>85.900000000000006</v>
      </c>
      <c r="D203" s="126">
        <f>2022!BV201</f>
        <v>132</v>
      </c>
      <c r="E203" s="126">
        <f>2022!BW201</f>
        <v>136</v>
      </c>
      <c r="F203" s="125">
        <f>2022!BZ201</f>
        <v>1.5832363213038416</v>
      </c>
      <c r="G203" s="59">
        <f>2021!CG156</f>
        <v>6</v>
      </c>
      <c r="H203" s="127">
        <f t="shared" si="62"/>
        <v>4.5454545454545459</v>
      </c>
      <c r="I203" s="59"/>
      <c r="J203" s="59">
        <f>2021!CM156</f>
        <v>0</v>
      </c>
      <c r="K203" s="59">
        <f>2021!CJ156</f>
        <v>0</v>
      </c>
      <c r="L203" s="59"/>
      <c r="M203" s="59">
        <f t="shared" si="58"/>
        <v>6</v>
      </c>
      <c r="N203" s="59">
        <f>2021!CO156</f>
        <v>0</v>
      </c>
      <c r="O203" s="59">
        <f>'Добыча 2021'!I166</f>
        <v>6</v>
      </c>
      <c r="P203" s="59"/>
      <c r="Q203" s="59"/>
      <c r="R203" s="59"/>
      <c r="S203" s="59">
        <f>'Добыча 2021'!K166</f>
        <v>5</v>
      </c>
      <c r="T203" s="59">
        <f>'Добыча 2021'!J166</f>
        <v>1</v>
      </c>
      <c r="U203" s="59">
        <f t="shared" si="59"/>
        <v>100</v>
      </c>
      <c r="V203" s="127">
        <f>2022!CE201</f>
        <v>6.8000000000000007</v>
      </c>
      <c r="W203" s="59">
        <f t="shared" si="60"/>
        <v>5</v>
      </c>
      <c r="X203" s="59">
        <f>2022!CG201</f>
        <v>6</v>
      </c>
      <c r="Y203" s="127">
        <f t="shared" si="61"/>
        <v>4.4117647058823533</v>
      </c>
      <c r="Z203" s="59"/>
      <c r="AA203" s="59">
        <f>2022!CM201</f>
        <v>0</v>
      </c>
      <c r="AB203" s="59">
        <f>2022!CJ201</f>
        <v>0</v>
      </c>
      <c r="AC203" s="59"/>
      <c r="AD203" s="59"/>
      <c r="AE203" s="128">
        <f>2022!CO201</f>
        <v>0</v>
      </c>
      <c r="AF203" s="115" t="str">
        <f t="shared" si="43"/>
        <v/>
      </c>
      <c r="AG203" s="124"/>
      <c r="AH203" s="125">
        <f t="shared" si="44"/>
        <v>1.5832363213038416</v>
      </c>
      <c r="AI203" s="125" t="e">
        <f t="shared" si="45"/>
        <v>#NAME?</v>
      </c>
      <c r="AJ203" s="87">
        <f t="shared" si="46"/>
        <v>5</v>
      </c>
      <c r="AK203" s="87" t="str">
        <f t="shared" si="47"/>
        <v/>
      </c>
      <c r="AL203" s="87" t="e">
        <f t="shared" si="48"/>
        <v>#NAME?</v>
      </c>
      <c r="AM203" s="87">
        <f t="shared" si="49"/>
        <v>6</v>
      </c>
      <c r="AN203" s="46" t="e">
        <f t="shared" si="50"/>
        <v>#NAME?</v>
      </c>
      <c r="AO203" s="46" t="str">
        <f t="shared" si="51"/>
        <v xml:space="preserve">Сумма не совпадает или не ОДОУ</v>
      </c>
      <c r="AP203" s="46" t="str">
        <f t="shared" si="55"/>
        <v/>
      </c>
    </row>
    <row r="204" ht="71.25" customHeight="1">
      <c r="A204" s="46">
        <v>165</v>
      </c>
      <c r="B204" s="152" t="s">
        <v>449</v>
      </c>
      <c r="C204" s="125">
        <f>2022!B202</f>
        <v>145.69999999999999</v>
      </c>
      <c r="D204" s="138">
        <f>2022!BV202</f>
        <v>600</v>
      </c>
      <c r="E204" s="126">
        <f>2022!BW202</f>
        <v>257</v>
      </c>
      <c r="F204" s="125">
        <f>2022!BZ202</f>
        <v>1.7638984214138642</v>
      </c>
      <c r="G204" s="80">
        <f>2021!CG157</f>
        <v>42</v>
      </c>
      <c r="H204" s="139">
        <f t="shared" si="62"/>
        <v>7.0000000000000009</v>
      </c>
      <c r="I204" s="71"/>
      <c r="J204" s="80">
        <f>2021!CM157</f>
        <v>0</v>
      </c>
      <c r="K204" s="80">
        <f>2021!CJ157</f>
        <v>0</v>
      </c>
      <c r="L204" s="140"/>
      <c r="M204" s="80">
        <f t="shared" si="58"/>
        <v>42</v>
      </c>
      <c r="N204" s="80">
        <f>2021!CO157</f>
        <v>0</v>
      </c>
      <c r="O204" s="80">
        <f>'Добыча 2021'!I167</f>
        <v>4</v>
      </c>
      <c r="P204" s="59"/>
      <c r="Q204" s="59"/>
      <c r="R204" s="59"/>
      <c r="S204" s="80">
        <f>'Добыча 2021'!K167</f>
        <v>2</v>
      </c>
      <c r="T204" s="80">
        <f>'Добыча 2021'!J167</f>
        <v>2</v>
      </c>
      <c r="U204" s="80">
        <f t="shared" si="59"/>
        <v>9.5238095238095237</v>
      </c>
      <c r="V204" s="127">
        <f>2022!CE202</f>
        <v>12.850000000000001</v>
      </c>
      <c r="W204" s="59">
        <f t="shared" si="60"/>
        <v>5</v>
      </c>
      <c r="X204" s="59">
        <f>2022!CG202</f>
        <v>12</v>
      </c>
      <c r="Y204" s="127">
        <f t="shared" si="61"/>
        <v>4.6692607003891053</v>
      </c>
      <c r="Z204" s="59"/>
      <c r="AA204" s="59">
        <f>2022!CM202</f>
        <v>0</v>
      </c>
      <c r="AB204" s="59">
        <f>2022!CJ202</f>
        <v>0</v>
      </c>
      <c r="AC204" s="59"/>
      <c r="AD204" s="59"/>
      <c r="AE204" s="128">
        <f>2022!CO202</f>
        <v>0</v>
      </c>
      <c r="AF204" s="115" t="str">
        <f t="shared" si="43"/>
        <v/>
      </c>
      <c r="AG204" s="124"/>
      <c r="AH204" s="125">
        <f t="shared" si="44"/>
        <v>1.7638984214138642</v>
      </c>
      <c r="AI204" s="125" t="e">
        <f t="shared" si="45"/>
        <v>#NAME?</v>
      </c>
      <c r="AJ204" s="87">
        <f t="shared" si="46"/>
        <v>5</v>
      </c>
      <c r="AK204" s="87" t="str">
        <f t="shared" si="47"/>
        <v/>
      </c>
      <c r="AL204" s="87" t="e">
        <f t="shared" si="48"/>
        <v>#NAME?</v>
      </c>
      <c r="AM204" s="87">
        <f t="shared" si="49"/>
        <v>12</v>
      </c>
      <c r="AN204" s="46" t="e">
        <f t="shared" si="50"/>
        <v>#NAME?</v>
      </c>
      <c r="AO204" s="46" t="str">
        <f t="shared" si="51"/>
        <v xml:space="preserve">Сумма не совпадает или не ОДОУ</v>
      </c>
      <c r="AP204" s="46" t="str">
        <f t="shared" si="55"/>
        <v/>
      </c>
    </row>
    <row r="205" ht="73.5" customHeight="1">
      <c r="A205" s="46">
        <v>166</v>
      </c>
      <c r="B205" s="152" t="s">
        <v>450</v>
      </c>
      <c r="C205" s="125">
        <f>2022!B203</f>
        <v>76.5</v>
      </c>
      <c r="D205" s="142"/>
      <c r="E205" s="126">
        <f>2022!BW203</f>
        <v>184</v>
      </c>
      <c r="F205" s="125">
        <f>2022!BZ203</f>
        <v>2.4052287581699345</v>
      </c>
      <c r="G205" s="82"/>
      <c r="H205" s="143"/>
      <c r="I205" s="62"/>
      <c r="J205" s="82"/>
      <c r="K205" s="82"/>
      <c r="L205" s="132"/>
      <c r="M205" s="82"/>
      <c r="N205" s="82"/>
      <c r="O205" s="82"/>
      <c r="P205" s="59"/>
      <c r="Q205" s="59"/>
      <c r="R205" s="59"/>
      <c r="S205" s="82"/>
      <c r="T205" s="82"/>
      <c r="U205" s="82"/>
      <c r="V205" s="127">
        <f>2022!CE203</f>
        <v>12.880000000000001</v>
      </c>
      <c r="W205" s="59">
        <f t="shared" si="60"/>
        <v>7.0000000000000009</v>
      </c>
      <c r="X205" s="59">
        <f>2022!CG203</f>
        <v>12</v>
      </c>
      <c r="Y205" s="127">
        <f t="shared" si="61"/>
        <v>6.5217391304347823</v>
      </c>
      <c r="Z205" s="59"/>
      <c r="AA205" s="59">
        <f>2022!CM203</f>
        <v>0</v>
      </c>
      <c r="AB205" s="59">
        <f>2022!CJ203</f>
        <v>0</v>
      </c>
      <c r="AC205" s="59"/>
      <c r="AD205" s="59"/>
      <c r="AE205" s="128">
        <f>2022!CO203</f>
        <v>0</v>
      </c>
      <c r="AF205" s="115" t="str">
        <f t="shared" si="43"/>
        <v/>
      </c>
      <c r="AG205" s="124"/>
      <c r="AH205" s="125">
        <f t="shared" si="44"/>
        <v>2.4052287581699345</v>
      </c>
      <c r="AI205" s="125" t="e">
        <f t="shared" si="45"/>
        <v>#NAME?</v>
      </c>
      <c r="AJ205" s="87">
        <f t="shared" si="46"/>
        <v>7</v>
      </c>
      <c r="AK205" s="87" t="str">
        <f t="shared" si="47"/>
        <v/>
      </c>
      <c r="AL205" s="87" t="e">
        <f t="shared" si="48"/>
        <v>#NAME?</v>
      </c>
      <c r="AM205" s="87">
        <f t="shared" si="49"/>
        <v>12</v>
      </c>
      <c r="AN205" s="46" t="e">
        <f t="shared" si="50"/>
        <v>#NAME?</v>
      </c>
      <c r="AO205" s="46" t="str">
        <f t="shared" si="51"/>
        <v xml:space="preserve">Сумма не совпадает или не ОДОУ</v>
      </c>
      <c r="AP205" s="46" t="str">
        <f t="shared" si="55"/>
        <v/>
      </c>
    </row>
    <row r="206" ht="31.5">
      <c r="A206" s="46">
        <v>167</v>
      </c>
      <c r="B206" s="145" t="s">
        <v>346</v>
      </c>
      <c r="C206" s="125">
        <f>2022!B204</f>
        <v>161</v>
      </c>
      <c r="D206" s="126">
        <f>2022!BV204</f>
        <v>0</v>
      </c>
      <c r="E206" s="126">
        <f>2022!BW204</f>
        <v>0</v>
      </c>
      <c r="F206" s="125">
        <f>2022!BZ204</f>
        <v>0</v>
      </c>
      <c r="G206" s="59">
        <f>2021!CG158</f>
        <v>0</v>
      </c>
      <c r="H206" s="127">
        <f t="shared" si="62"/>
        <v>0</v>
      </c>
      <c r="I206" s="59"/>
      <c r="J206" s="59">
        <f>2021!CM158</f>
        <v>0</v>
      </c>
      <c r="K206" s="59">
        <f>2021!CJ158</f>
        <v>0</v>
      </c>
      <c r="L206" s="59"/>
      <c r="M206" s="59">
        <f t="shared" si="58"/>
        <v>0</v>
      </c>
      <c r="N206" s="59">
        <f>2021!CO158</f>
        <v>0</v>
      </c>
      <c r="O206" s="59">
        <f>'Добыча 2021'!I168</f>
        <v>0</v>
      </c>
      <c r="P206" s="59"/>
      <c r="Q206" s="59"/>
      <c r="R206" s="59"/>
      <c r="S206" s="59">
        <f>'Добыча 2021'!K168</f>
        <v>0</v>
      </c>
      <c r="T206" s="59">
        <f>'Добыча 2021'!J168</f>
        <v>0</v>
      </c>
      <c r="U206" s="59">
        <f t="shared" si="59"/>
        <v>0</v>
      </c>
      <c r="V206" s="127">
        <f>2022!CE204</f>
        <v>0</v>
      </c>
      <c r="W206" s="59">
        <f t="shared" si="60"/>
        <v>0</v>
      </c>
      <c r="X206" s="59">
        <f>2022!CG204</f>
        <v>0</v>
      </c>
      <c r="Y206" s="127">
        <f t="shared" si="61"/>
        <v>0</v>
      </c>
      <c r="Z206" s="59"/>
      <c r="AA206" s="59">
        <f>2022!CM204</f>
        <v>0</v>
      </c>
      <c r="AB206" s="59">
        <f>2022!CJ204</f>
        <v>0</v>
      </c>
      <c r="AC206" s="59"/>
      <c r="AD206" s="59">
        <f t="shared" ref="AD206:AD262" si="63">X206-AA206-AB206-AE206</f>
        <v>0</v>
      </c>
      <c r="AE206" s="128">
        <f>2022!CO204</f>
        <v>0</v>
      </c>
      <c r="AF206" s="115" t="str">
        <f t="shared" si="43"/>
        <v/>
      </c>
      <c r="AG206" s="124"/>
      <c r="AH206" s="125">
        <f t="shared" si="44"/>
        <v>0</v>
      </c>
      <c r="AI206" s="125" t="e">
        <f t="shared" si="45"/>
        <v>#NAME?</v>
      </c>
      <c r="AJ206" s="87">
        <f t="shared" si="46"/>
        <v>3</v>
      </c>
      <c r="AK206" s="87" t="str">
        <f t="shared" si="47"/>
        <v/>
      </c>
      <c r="AL206" s="87">
        <f t="shared" si="48"/>
        <v>0</v>
      </c>
      <c r="AM206" s="87">
        <f t="shared" si="49"/>
        <v>0</v>
      </c>
      <c r="AN206" s="46" t="str">
        <f t="shared" si="50"/>
        <v/>
      </c>
      <c r="AO206" s="46" t="str">
        <f t="shared" si="51"/>
        <v/>
      </c>
      <c r="AP206" s="46" t="str">
        <f t="shared" si="55"/>
        <v/>
      </c>
    </row>
    <row r="207" ht="126">
      <c r="A207" s="46">
        <v>168</v>
      </c>
      <c r="B207" s="145" t="s">
        <v>347</v>
      </c>
      <c r="C207" s="125">
        <f>2022!B205</f>
        <v>121.011</v>
      </c>
      <c r="D207" s="126">
        <f>2022!BV205</f>
        <v>509</v>
      </c>
      <c r="E207" s="126">
        <f>2022!BW205</f>
        <v>677</v>
      </c>
      <c r="F207" s="125">
        <f>2022!BZ205</f>
        <v>5.5945327284296473</v>
      </c>
      <c r="G207" s="59">
        <f>2021!CG159</f>
        <v>40</v>
      </c>
      <c r="H207" s="127">
        <f t="shared" si="62"/>
        <v>7.8585461689587426</v>
      </c>
      <c r="I207" s="59"/>
      <c r="J207" s="59">
        <f>2021!CM159</f>
        <v>0</v>
      </c>
      <c r="K207" s="59">
        <f>2021!CJ159</f>
        <v>0</v>
      </c>
      <c r="L207" s="59"/>
      <c r="M207" s="59">
        <f t="shared" si="58"/>
        <v>40</v>
      </c>
      <c r="N207" s="59">
        <f>2021!CO159</f>
        <v>0</v>
      </c>
      <c r="O207" s="59">
        <f>'Добыча 2021'!I169</f>
        <v>15</v>
      </c>
      <c r="P207" s="59"/>
      <c r="Q207" s="59"/>
      <c r="R207" s="59"/>
      <c r="S207" s="59">
        <f>'Добыча 2021'!K169</f>
        <v>12</v>
      </c>
      <c r="T207" s="59">
        <f>'Добыча 2021'!J169</f>
        <v>3</v>
      </c>
      <c r="U207" s="59">
        <f t="shared" si="59"/>
        <v>37.5</v>
      </c>
      <c r="V207" s="127">
        <f>2022!CE205</f>
        <v>54.160000000000004</v>
      </c>
      <c r="W207" s="59">
        <f t="shared" si="60"/>
        <v>8</v>
      </c>
      <c r="X207" s="59">
        <f>2022!CG205</f>
        <v>54</v>
      </c>
      <c r="Y207" s="127">
        <f t="shared" si="61"/>
        <v>7.9763663220088628</v>
      </c>
      <c r="Z207" s="59"/>
      <c r="AA207" s="59">
        <f>2022!CM205</f>
        <v>0</v>
      </c>
      <c r="AB207" s="59">
        <f>2022!CJ205</f>
        <v>0</v>
      </c>
      <c r="AC207" s="59"/>
      <c r="AD207" s="59"/>
      <c r="AE207" s="128">
        <f>2022!CO205</f>
        <v>0</v>
      </c>
      <c r="AF207" s="115" t="str">
        <f t="shared" si="43"/>
        <v/>
      </c>
      <c r="AG207" s="124"/>
      <c r="AH207" s="125">
        <f t="shared" si="44"/>
        <v>5.5945327284296473</v>
      </c>
      <c r="AI207" s="125" t="e">
        <f t="shared" si="45"/>
        <v>#NAME?</v>
      </c>
      <c r="AJ207" s="87">
        <f t="shared" si="46"/>
        <v>8</v>
      </c>
      <c r="AK207" s="87" t="str">
        <f t="shared" si="47"/>
        <v/>
      </c>
      <c r="AL207" s="87" t="e">
        <f t="shared" si="48"/>
        <v>#NAME?</v>
      </c>
      <c r="AM207" s="87">
        <f t="shared" si="49"/>
        <v>54</v>
      </c>
      <c r="AN207" s="46" t="e">
        <f t="shared" si="50"/>
        <v>#NAME?</v>
      </c>
      <c r="AO207" s="46" t="str">
        <f t="shared" si="51"/>
        <v xml:space="preserve">Сумма не совпадает или не ОДОУ</v>
      </c>
      <c r="AP207" s="46" t="str">
        <f t="shared" si="55"/>
        <v/>
      </c>
    </row>
    <row r="208" ht="126">
      <c r="A208" s="46">
        <v>169</v>
      </c>
      <c r="B208" s="145" t="s">
        <v>234</v>
      </c>
      <c r="C208" s="125">
        <f>2022!B206</f>
        <v>23.507999999999999</v>
      </c>
      <c r="D208" s="126">
        <f>2022!BV206</f>
        <v>71</v>
      </c>
      <c r="E208" s="126">
        <f>2022!BW206</f>
        <v>78</v>
      </c>
      <c r="F208" s="125">
        <f>2022!BZ206</f>
        <v>3.3180193976518635</v>
      </c>
      <c r="G208" s="59">
        <f>2021!CG160</f>
        <v>3</v>
      </c>
      <c r="H208" s="127">
        <f t="shared" si="62"/>
        <v>4.225352112676056</v>
      </c>
      <c r="I208" s="59"/>
      <c r="J208" s="59">
        <f>2021!CM160</f>
        <v>0</v>
      </c>
      <c r="K208" s="59">
        <f>2021!CJ160</f>
        <v>0</v>
      </c>
      <c r="L208" s="59"/>
      <c r="M208" s="59">
        <f t="shared" si="58"/>
        <v>3</v>
      </c>
      <c r="N208" s="59">
        <f>2021!CO160</f>
        <v>0</v>
      </c>
      <c r="O208" s="59">
        <f>'Добыча 2021'!I170</f>
        <v>0</v>
      </c>
      <c r="P208" s="59"/>
      <c r="Q208" s="59"/>
      <c r="R208" s="59"/>
      <c r="S208" s="59">
        <f>'Добыча 2021'!K170</f>
        <v>0</v>
      </c>
      <c r="T208" s="59">
        <f>'Добыча 2021'!J170</f>
        <v>0</v>
      </c>
      <c r="U208" s="59">
        <f t="shared" si="59"/>
        <v>0</v>
      </c>
      <c r="V208" s="127">
        <f>2022!CE206</f>
        <v>5.4600000000000009</v>
      </c>
      <c r="W208" s="59">
        <f t="shared" si="60"/>
        <v>7.0000000000000009</v>
      </c>
      <c r="X208" s="59">
        <f>2022!CG206</f>
        <v>5</v>
      </c>
      <c r="Y208" s="127">
        <f t="shared" si="61"/>
        <v>6.4102564102564097</v>
      </c>
      <c r="Z208" s="59"/>
      <c r="AA208" s="59">
        <f>2022!CM206</f>
        <v>0</v>
      </c>
      <c r="AB208" s="59">
        <f>2022!CJ206</f>
        <v>0</v>
      </c>
      <c r="AC208" s="59"/>
      <c r="AD208" s="59"/>
      <c r="AE208" s="128">
        <f>2022!CO206</f>
        <v>0</v>
      </c>
      <c r="AF208" s="115" t="str">
        <f t="shared" ref="AF208:AF262" si="64">IF(C208&gt;0,IF(AND(C208&lt;7,F208&lt;5),IF(COUNTIF(Z208:AE208,"&gt;0")&gt;0,"Ошибка!",""),""),"")</f>
        <v/>
      </c>
      <c r="AG208" s="124"/>
      <c r="AH208" s="125">
        <f t="shared" ref="AH208:AH262" si="65">IF(AND(ISNUMBER(--C208),C208&gt;0),E208/C208,"")</f>
        <v>3.3180193976518635</v>
      </c>
      <c r="AI208" s="125" t="e">
        <f t="shared" ref="AI208:AI262" si="66">IF(AND(ISNUMBER(--E208),ISNUMBER(--AJ208)),ЧАСТНОЕ(E208*AJ208,100),"")</f>
        <v>#NAME?</v>
      </c>
      <c r="AJ208" s="87">
        <f t="shared" ref="AJ208:AJ262" si="67">IF(AND(ISNUMBER(--C208),C208&gt;0),IF(F208&lt;=8,IF(F208&lt;=1,3,IF(F208&lt;=2,5,IF(F208&lt;=4,7,IF(F208&lt;=6,8,IF(F208&lt;=8,10,0))))),IF(F208&lt;=10,12,IF(F208&lt;=12,15,IF(F208&lt;=15,20,IF(F208&lt;=20,25,30))))),"")</f>
        <v>7</v>
      </c>
      <c r="AK208" s="87" t="str">
        <f t="shared" ref="AK208:AK262" si="68">IF(AJ208&lt;Y208,"Норматив превышен","")</f>
        <v/>
      </c>
      <c r="AL208" s="87" t="e">
        <f t="shared" ref="AL208:AL262" si="69">IF(ISNUMBER(X208),IF(X208&gt;0,MAX(ЧАСТНОЕ(X208*20,100),1),0),"")</f>
        <v>#NAME?</v>
      </c>
      <c r="AM208" s="87">
        <f t="shared" ref="AM208:AM262" si="70">IF(ISNUMBER(X208),X208,"")</f>
        <v>5</v>
      </c>
      <c r="AN208" s="46" t="e">
        <f t="shared" ref="AN208:AN262" si="71">IF(ISNUMBER(AE208),IF(AND(AM208&gt;=AE208,AL208&lt;=AE208),"","Вне норматива или не ОДОУ"),"")</f>
        <v>#NAME?</v>
      </c>
      <c r="AO208" s="46" t="str">
        <f t="shared" ref="AO208:AO262" si="72">IF(ISNUMBER(X208),IF(SUM(Z208:AE208)&lt;&gt;X208,"Сумма не совпадает или не ОДОУ",""),"")</f>
        <v xml:space="preserve">Сумма не совпадает или не ОДОУ</v>
      </c>
      <c r="AP208" s="46" t="str">
        <f t="shared" si="55"/>
        <v/>
      </c>
    </row>
    <row r="209" ht="126">
      <c r="A209" s="46">
        <v>170</v>
      </c>
      <c r="B209" s="145" t="s">
        <v>337</v>
      </c>
      <c r="C209" s="125">
        <f>2022!B207</f>
        <v>182.59999999999999</v>
      </c>
      <c r="D209" s="126">
        <f>2022!BV207</f>
        <v>1347</v>
      </c>
      <c r="E209" s="126">
        <f>2022!BW207</f>
        <v>1312</v>
      </c>
      <c r="F209" s="125">
        <f>2022!BZ207</f>
        <v>7.1851040525739327</v>
      </c>
      <c r="G209" s="59">
        <f>2021!CG161</f>
        <v>94</v>
      </c>
      <c r="H209" s="127">
        <f t="shared" si="62"/>
        <v>6.9784706755753527</v>
      </c>
      <c r="I209" s="62"/>
      <c r="J209" s="59">
        <f>2021!CM161</f>
        <v>0</v>
      </c>
      <c r="K209" s="59">
        <f>2021!CJ161</f>
        <v>0</v>
      </c>
      <c r="L209" s="132"/>
      <c r="M209" s="59">
        <f t="shared" si="58"/>
        <v>94</v>
      </c>
      <c r="N209" s="59">
        <f>2021!CO161</f>
        <v>0</v>
      </c>
      <c r="O209" s="59">
        <f>'Добыча 2021'!I171</f>
        <v>12</v>
      </c>
      <c r="P209" s="59"/>
      <c r="Q209" s="59"/>
      <c r="R209" s="59"/>
      <c r="S209" s="59">
        <f>'Добыча 2021'!K171</f>
        <v>7</v>
      </c>
      <c r="T209" s="59">
        <f>'Добыча 2021'!J171</f>
        <v>5</v>
      </c>
      <c r="U209" s="59">
        <f t="shared" si="59"/>
        <v>12.76595744680851</v>
      </c>
      <c r="V209" s="127">
        <f>2022!CE207</f>
        <v>131.20000000000002</v>
      </c>
      <c r="W209" s="59">
        <f t="shared" si="60"/>
        <v>10.000000000000002</v>
      </c>
      <c r="X209" s="59">
        <f>2022!CG207</f>
        <v>94</v>
      </c>
      <c r="Y209" s="127">
        <f t="shared" si="61"/>
        <v>7.1646341463414629</v>
      </c>
      <c r="Z209" s="59"/>
      <c r="AA209" s="59">
        <f>2022!CM207</f>
        <v>0</v>
      </c>
      <c r="AB209" s="59">
        <f>2022!CJ207</f>
        <v>0</v>
      </c>
      <c r="AC209" s="59"/>
      <c r="AD209" s="59"/>
      <c r="AE209" s="128">
        <f>2022!CO207</f>
        <v>0</v>
      </c>
      <c r="AF209" s="115" t="str">
        <f t="shared" si="64"/>
        <v/>
      </c>
      <c r="AG209" s="124"/>
      <c r="AH209" s="125">
        <f t="shared" si="65"/>
        <v>7.1851040525739327</v>
      </c>
      <c r="AI209" s="125" t="e">
        <f t="shared" si="66"/>
        <v>#NAME?</v>
      </c>
      <c r="AJ209" s="87">
        <f t="shared" si="67"/>
        <v>10</v>
      </c>
      <c r="AK209" s="87" t="str">
        <f t="shared" si="68"/>
        <v/>
      </c>
      <c r="AL209" s="87" t="e">
        <f t="shared" si="69"/>
        <v>#NAME?</v>
      </c>
      <c r="AM209" s="87">
        <f t="shared" si="70"/>
        <v>94</v>
      </c>
      <c r="AN209" s="46" t="e">
        <f t="shared" si="71"/>
        <v>#NAME?</v>
      </c>
      <c r="AO209" s="46" t="str">
        <f t="shared" si="72"/>
        <v xml:space="preserve">Сумма не совпадает или не ОДОУ</v>
      </c>
      <c r="AP209" s="46" t="str">
        <f t="shared" ref="AP209:AP262" si="73">IF(AND(ISNUMBER(AA209),AA209&gt;0),IF(AA209&lt;=(X209*0.15),"","Изъятие более 15% !"),"")</f>
        <v/>
      </c>
    </row>
    <row r="210" ht="18.75">
      <c r="A210" s="46"/>
      <c r="B210" s="61" t="s">
        <v>239</v>
      </c>
      <c r="C210" s="131"/>
      <c r="D210" s="130"/>
      <c r="E210" s="130"/>
      <c r="F210" s="131"/>
      <c r="G210" s="59"/>
      <c r="H210" s="127"/>
      <c r="I210" s="59"/>
      <c r="J210" s="59"/>
      <c r="K210" s="59"/>
      <c r="L210" s="59"/>
      <c r="M210" s="59"/>
      <c r="N210" s="59"/>
      <c r="O210" s="71"/>
      <c r="P210" s="71"/>
      <c r="Q210" s="71"/>
      <c r="R210" s="71"/>
      <c r="S210" s="71"/>
      <c r="T210" s="71"/>
      <c r="U210" s="59"/>
      <c r="V210" s="144"/>
      <c r="W210" s="59"/>
      <c r="X210" s="71"/>
      <c r="Y210" s="127"/>
      <c r="Z210" s="71"/>
      <c r="AA210" s="71"/>
      <c r="AB210" s="71"/>
      <c r="AC210" s="71"/>
      <c r="AD210" s="59"/>
      <c r="AE210" s="71"/>
      <c r="AF210" s="115" t="str">
        <f t="shared" si="64"/>
        <v/>
      </c>
      <c r="AG210" s="124"/>
      <c r="AH210" s="125" t="str">
        <f t="shared" si="65"/>
        <v/>
      </c>
      <c r="AI210" s="125" t="str">
        <f t="shared" si="66"/>
        <v/>
      </c>
      <c r="AJ210" s="87" t="str">
        <f t="shared" si="67"/>
        <v/>
      </c>
      <c r="AK210" s="87" t="str">
        <f t="shared" si="68"/>
        <v/>
      </c>
      <c r="AL210" s="87" t="str">
        <f t="shared" si="69"/>
        <v/>
      </c>
      <c r="AM210" s="87" t="str">
        <f t="shared" si="70"/>
        <v/>
      </c>
      <c r="AN210" s="46" t="str">
        <f t="shared" si="71"/>
        <v/>
      </c>
      <c r="AO210" s="46" t="str">
        <f t="shared" si="72"/>
        <v/>
      </c>
      <c r="AP210" s="46" t="str">
        <f t="shared" si="73"/>
        <v/>
      </c>
    </row>
    <row r="211" ht="126">
      <c r="A211" s="46">
        <v>171</v>
      </c>
      <c r="B211" s="145" t="s">
        <v>348</v>
      </c>
      <c r="C211" s="125">
        <f>2022!B209</f>
        <v>397</v>
      </c>
      <c r="D211" s="126">
        <f>2022!BV209</f>
        <v>299</v>
      </c>
      <c r="E211" s="126">
        <f>2022!BW209</f>
        <v>322</v>
      </c>
      <c r="F211" s="125">
        <f>2022!BZ209</f>
        <v>0.81108312342569266</v>
      </c>
      <c r="G211" s="59">
        <f>2021!CG163</f>
        <v>8</v>
      </c>
      <c r="H211" s="127">
        <f t="shared" si="62"/>
        <v>2.6755852842809364</v>
      </c>
      <c r="I211" s="59"/>
      <c r="J211" s="59">
        <f>2021!CM163</f>
        <v>0</v>
      </c>
      <c r="K211" s="59">
        <f>2021!CJ163</f>
        <v>0</v>
      </c>
      <c r="L211" s="59"/>
      <c r="M211" s="59">
        <f t="shared" si="58"/>
        <v>8</v>
      </c>
      <c r="N211" s="59">
        <f>2021!CO163</f>
        <v>0</v>
      </c>
      <c r="O211" s="59">
        <f>'Добыча 2021'!I173</f>
        <v>7</v>
      </c>
      <c r="P211" s="59"/>
      <c r="Q211" s="59"/>
      <c r="R211" s="59"/>
      <c r="S211" s="59">
        <f>'Добыча 2021'!K173</f>
        <v>6</v>
      </c>
      <c r="T211" s="59">
        <f>'Добыча 2021'!J173</f>
        <v>1</v>
      </c>
      <c r="U211" s="59">
        <f t="shared" si="59"/>
        <v>87.5</v>
      </c>
      <c r="V211" s="127">
        <f>2022!CE209</f>
        <v>9.6600000000000001</v>
      </c>
      <c r="W211" s="59">
        <f t="shared" si="60"/>
        <v>3</v>
      </c>
      <c r="X211" s="59">
        <f>2022!CG209</f>
        <v>9</v>
      </c>
      <c r="Y211" s="127">
        <f t="shared" si="61"/>
        <v>2.7950310559006213</v>
      </c>
      <c r="Z211" s="59"/>
      <c r="AA211" s="59">
        <f>2022!CM209</f>
        <v>0</v>
      </c>
      <c r="AB211" s="59">
        <f>2022!CJ209</f>
        <v>0</v>
      </c>
      <c r="AC211" s="59"/>
      <c r="AD211" s="59"/>
      <c r="AE211" s="128">
        <f>2022!CO209</f>
        <v>0</v>
      </c>
      <c r="AF211" s="115" t="str">
        <f t="shared" si="64"/>
        <v/>
      </c>
      <c r="AG211" s="124"/>
      <c r="AH211" s="125">
        <f t="shared" si="65"/>
        <v>0.81108312342569266</v>
      </c>
      <c r="AI211" s="125" t="e">
        <f t="shared" si="66"/>
        <v>#NAME?</v>
      </c>
      <c r="AJ211" s="87">
        <f t="shared" si="67"/>
        <v>3</v>
      </c>
      <c r="AK211" s="87" t="str">
        <f t="shared" si="68"/>
        <v/>
      </c>
      <c r="AL211" s="87" t="e">
        <f t="shared" si="69"/>
        <v>#NAME?</v>
      </c>
      <c r="AM211" s="87">
        <f t="shared" si="70"/>
        <v>9</v>
      </c>
      <c r="AN211" s="46" t="e">
        <f t="shared" si="71"/>
        <v>#NAME?</v>
      </c>
      <c r="AO211" s="46" t="str">
        <f t="shared" si="72"/>
        <v xml:space="preserve">Сумма не совпадает или не ОДОУ</v>
      </c>
      <c r="AP211" s="46" t="str">
        <f t="shared" si="73"/>
        <v/>
      </c>
    </row>
    <row r="212" ht="47.25">
      <c r="A212" s="46">
        <v>172</v>
      </c>
      <c r="B212" s="152" t="s">
        <v>451</v>
      </c>
      <c r="C212" s="125">
        <f>2022!B210</f>
        <v>283.50999999999999</v>
      </c>
      <c r="D212" s="138">
        <f>2022!BV210</f>
        <v>1092</v>
      </c>
      <c r="E212" s="126">
        <f>2022!BW210</f>
        <v>206</v>
      </c>
      <c r="F212" s="125">
        <f>2022!BZ210</f>
        <v>0.7266057634651335</v>
      </c>
      <c r="G212" s="80">
        <f>2021!CG164</f>
        <v>32</v>
      </c>
      <c r="H212" s="139">
        <f t="shared" si="62"/>
        <v>2.9304029304029302</v>
      </c>
      <c r="I212" s="71"/>
      <c r="J212" s="80">
        <f>2021!CM164</f>
        <v>2</v>
      </c>
      <c r="K212" s="80">
        <f>2021!CJ164</f>
        <v>2</v>
      </c>
      <c r="L212" s="140"/>
      <c r="M212" s="80">
        <f t="shared" si="58"/>
        <v>21</v>
      </c>
      <c r="N212" s="80">
        <f>2021!CO164</f>
        <v>7</v>
      </c>
      <c r="O212" s="80">
        <f>'Добыча 2021'!I174</f>
        <v>27</v>
      </c>
      <c r="P212" s="59"/>
      <c r="Q212" s="59"/>
      <c r="R212" s="59"/>
      <c r="S212" s="80">
        <f>'Добыча 2021'!K174</f>
        <v>21</v>
      </c>
      <c r="T212" s="80">
        <f>'Добыча 2021'!J174</f>
        <v>6</v>
      </c>
      <c r="U212" s="80">
        <f t="shared" si="59"/>
        <v>84.375</v>
      </c>
      <c r="V212" s="127">
        <f>2022!CE210</f>
        <v>6.1799999999999997</v>
      </c>
      <c r="W212" s="59">
        <f t="shared" si="60"/>
        <v>3</v>
      </c>
      <c r="X212" s="59">
        <f>2022!CG210</f>
        <v>6</v>
      </c>
      <c r="Y212" s="127">
        <f t="shared" si="61"/>
        <v>2.912621359223301</v>
      </c>
      <c r="Z212" s="59"/>
      <c r="AA212" s="59">
        <f>2022!CM210</f>
        <v>0</v>
      </c>
      <c r="AB212" s="59">
        <f>2022!CJ210</f>
        <v>0</v>
      </c>
      <c r="AC212" s="59"/>
      <c r="AD212" s="59">
        <f t="shared" si="63"/>
        <v>4</v>
      </c>
      <c r="AE212" s="128">
        <f>2022!CO210</f>
        <v>2</v>
      </c>
      <c r="AF212" s="115" t="str">
        <f t="shared" si="64"/>
        <v/>
      </c>
      <c r="AG212" s="124"/>
      <c r="AH212" s="125">
        <f t="shared" si="65"/>
        <v>0.7266057634651335</v>
      </c>
      <c r="AI212" s="125" t="e">
        <f t="shared" si="66"/>
        <v>#NAME?</v>
      </c>
      <c r="AJ212" s="87">
        <f t="shared" si="67"/>
        <v>3</v>
      </c>
      <c r="AK212" s="87" t="str">
        <f t="shared" si="68"/>
        <v/>
      </c>
      <c r="AL212" s="87" t="e">
        <f t="shared" si="69"/>
        <v>#NAME?</v>
      </c>
      <c r="AM212" s="87">
        <f t="shared" si="70"/>
        <v>6</v>
      </c>
      <c r="AN212" s="46" t="e">
        <f t="shared" si="71"/>
        <v>#NAME?</v>
      </c>
      <c r="AO212" s="46" t="str">
        <f t="shared" si="72"/>
        <v/>
      </c>
      <c r="AP212" s="46" t="str">
        <f t="shared" si="73"/>
        <v/>
      </c>
    </row>
    <row r="213" ht="47.25">
      <c r="A213" s="46">
        <v>173</v>
      </c>
      <c r="B213" s="152" t="s">
        <v>452</v>
      </c>
      <c r="C213" s="125">
        <f>2022!B211</f>
        <v>17.289999999999999</v>
      </c>
      <c r="D213" s="149"/>
      <c r="E213" s="126">
        <f>2022!BW211</f>
        <v>22</v>
      </c>
      <c r="F213" s="125">
        <f>2022!BZ211</f>
        <v>1.2724117987275883</v>
      </c>
      <c r="G213" s="150"/>
      <c r="H213" s="151"/>
      <c r="I213" s="71"/>
      <c r="J213" s="150"/>
      <c r="K213" s="150"/>
      <c r="L213" s="140"/>
      <c r="M213" s="150"/>
      <c r="N213" s="150"/>
      <c r="O213" s="150"/>
      <c r="P213" s="59"/>
      <c r="Q213" s="59"/>
      <c r="R213" s="59"/>
      <c r="S213" s="150"/>
      <c r="T213" s="150"/>
      <c r="U213" s="150"/>
      <c r="V213" s="127">
        <f>2022!CE211</f>
        <v>1.1000000000000001</v>
      </c>
      <c r="W213" s="59">
        <f t="shared" si="60"/>
        <v>5</v>
      </c>
      <c r="X213" s="59">
        <f>2022!CG211</f>
        <v>1</v>
      </c>
      <c r="Y213" s="127">
        <f t="shared" si="61"/>
        <v>4.5454545454545459</v>
      </c>
      <c r="Z213" s="59"/>
      <c r="AA213" s="59">
        <f>2022!CM211</f>
        <v>0</v>
      </c>
      <c r="AB213" s="59">
        <f>2022!CJ211</f>
        <v>0</v>
      </c>
      <c r="AC213" s="59"/>
      <c r="AD213" s="59">
        <f t="shared" si="63"/>
        <v>0</v>
      </c>
      <c r="AE213" s="128">
        <f>2022!CO211</f>
        <v>1</v>
      </c>
      <c r="AF213" s="115" t="str">
        <f t="shared" si="64"/>
        <v/>
      </c>
      <c r="AG213" s="124"/>
      <c r="AH213" s="125">
        <f t="shared" si="65"/>
        <v>1.2724117987275883</v>
      </c>
      <c r="AI213" s="125" t="e">
        <f t="shared" si="66"/>
        <v>#NAME?</v>
      </c>
      <c r="AJ213" s="87">
        <f t="shared" si="67"/>
        <v>5</v>
      </c>
      <c r="AK213" s="87" t="str">
        <f t="shared" si="68"/>
        <v/>
      </c>
      <c r="AL213" s="87" t="e">
        <f t="shared" si="69"/>
        <v>#NAME?</v>
      </c>
      <c r="AM213" s="87">
        <f t="shared" si="70"/>
        <v>1</v>
      </c>
      <c r="AN213" s="46" t="e">
        <f t="shared" si="71"/>
        <v>#NAME?</v>
      </c>
      <c r="AO213" s="46" t="str">
        <f t="shared" si="72"/>
        <v/>
      </c>
      <c r="AP213" s="46" t="str">
        <f t="shared" si="73"/>
        <v/>
      </c>
    </row>
    <row r="214" ht="47.25">
      <c r="A214" s="87">
        <v>174</v>
      </c>
      <c r="B214" s="152" t="s">
        <v>453</v>
      </c>
      <c r="C214" s="125">
        <f>2022!B212</f>
        <v>21.34</v>
      </c>
      <c r="D214" s="142"/>
      <c r="E214" s="126">
        <f>2022!BW212</f>
        <v>26</v>
      </c>
      <c r="F214" s="125">
        <f>2022!BZ212</f>
        <v>1.2183692596063731</v>
      </c>
      <c r="G214" s="82"/>
      <c r="H214" s="143"/>
      <c r="I214" s="62"/>
      <c r="J214" s="82"/>
      <c r="K214" s="82"/>
      <c r="L214" s="132"/>
      <c r="M214" s="82"/>
      <c r="N214" s="82"/>
      <c r="O214" s="82"/>
      <c r="P214" s="59"/>
      <c r="Q214" s="59"/>
      <c r="R214" s="59"/>
      <c r="S214" s="82"/>
      <c r="T214" s="82"/>
      <c r="U214" s="82"/>
      <c r="V214" s="127">
        <f>2022!CE212</f>
        <v>1.3</v>
      </c>
      <c r="W214" s="59">
        <f t="shared" si="60"/>
        <v>5</v>
      </c>
      <c r="X214" s="59">
        <f>2022!CG212</f>
        <v>1</v>
      </c>
      <c r="Y214" s="127">
        <f t="shared" si="61"/>
        <v>3.8461538461538463</v>
      </c>
      <c r="Z214" s="59"/>
      <c r="AA214" s="59">
        <f>2022!CM212</f>
        <v>0</v>
      </c>
      <c r="AB214" s="59">
        <f>2022!CJ212</f>
        <v>0</v>
      </c>
      <c r="AC214" s="59"/>
      <c r="AD214" s="59">
        <f t="shared" si="63"/>
        <v>0</v>
      </c>
      <c r="AE214" s="128">
        <f>2022!CO212</f>
        <v>1</v>
      </c>
      <c r="AF214" s="115" t="str">
        <f t="shared" si="64"/>
        <v/>
      </c>
      <c r="AG214" s="124"/>
      <c r="AH214" s="125">
        <f t="shared" si="65"/>
        <v>1.2183692596063731</v>
      </c>
      <c r="AI214" s="125" t="e">
        <f t="shared" si="66"/>
        <v>#NAME?</v>
      </c>
      <c r="AJ214" s="87">
        <f t="shared" si="67"/>
        <v>5</v>
      </c>
      <c r="AK214" s="87" t="str">
        <f t="shared" si="68"/>
        <v/>
      </c>
      <c r="AL214" s="87" t="e">
        <f t="shared" si="69"/>
        <v>#NAME?</v>
      </c>
      <c r="AM214" s="87">
        <f t="shared" si="70"/>
        <v>1</v>
      </c>
      <c r="AN214" s="46" t="e">
        <f t="shared" si="71"/>
        <v>#NAME?</v>
      </c>
      <c r="AO214" s="46" t="str">
        <f t="shared" si="72"/>
        <v/>
      </c>
      <c r="AP214" s="46" t="str">
        <f t="shared" si="73"/>
        <v/>
      </c>
    </row>
    <row r="215" ht="126">
      <c r="A215" s="46">
        <v>175</v>
      </c>
      <c r="B215" s="146" t="s">
        <v>355</v>
      </c>
      <c r="C215" s="125">
        <f>2022!B213</f>
        <v>398.80799999999999</v>
      </c>
      <c r="D215" s="126">
        <f>2022!BV213</f>
        <v>323</v>
      </c>
      <c r="E215" s="126">
        <f>2022!BW213</f>
        <v>415</v>
      </c>
      <c r="F215" s="125">
        <f>2022!BZ213</f>
        <v>1.04060099095304</v>
      </c>
      <c r="G215" s="59">
        <f>2021!CG165</f>
        <v>7</v>
      </c>
      <c r="H215" s="127">
        <f t="shared" si="62"/>
        <v>2.1671826625386998</v>
      </c>
      <c r="I215" s="59"/>
      <c r="J215" s="59">
        <f>2021!CM165</f>
        <v>0</v>
      </c>
      <c r="K215" s="59">
        <f>2021!CJ165</f>
        <v>0</v>
      </c>
      <c r="L215" s="59"/>
      <c r="M215" s="59">
        <f t="shared" si="58"/>
        <v>7</v>
      </c>
      <c r="N215" s="59">
        <f>2021!CO165</f>
        <v>0</v>
      </c>
      <c r="O215" s="59">
        <f>'Добыча 2021'!I180</f>
        <v>5</v>
      </c>
      <c r="P215" s="59"/>
      <c r="Q215" s="59"/>
      <c r="R215" s="59"/>
      <c r="S215" s="59">
        <f>'Добыча 2021'!K180</f>
        <v>4</v>
      </c>
      <c r="T215" s="59">
        <f>'Добыча 2021'!J180</f>
        <v>1</v>
      </c>
      <c r="U215" s="59">
        <f t="shared" si="59"/>
        <v>71.428571428571431</v>
      </c>
      <c r="V215" s="127">
        <f>2022!CE213</f>
        <v>20.75</v>
      </c>
      <c r="W215" s="59">
        <f t="shared" si="60"/>
        <v>5</v>
      </c>
      <c r="X215" s="59">
        <f>2022!CG213</f>
        <v>7</v>
      </c>
      <c r="Y215" s="127">
        <f t="shared" si="61"/>
        <v>1.6867469879518073</v>
      </c>
      <c r="Z215" s="59"/>
      <c r="AA215" s="59">
        <f>2022!CM213</f>
        <v>0</v>
      </c>
      <c r="AB215" s="59">
        <f>2022!CJ213</f>
        <v>0</v>
      </c>
      <c r="AC215" s="59"/>
      <c r="AD215" s="59"/>
      <c r="AE215" s="128">
        <f>2022!CO213</f>
        <v>0</v>
      </c>
      <c r="AF215" s="115" t="str">
        <f t="shared" si="64"/>
        <v/>
      </c>
      <c r="AG215" s="124"/>
      <c r="AH215" s="125">
        <f t="shared" si="65"/>
        <v>1.04060099095304</v>
      </c>
      <c r="AI215" s="125" t="e">
        <f t="shared" si="66"/>
        <v>#NAME?</v>
      </c>
      <c r="AJ215" s="87">
        <f t="shared" si="67"/>
        <v>5</v>
      </c>
      <c r="AK215" s="87" t="str">
        <f t="shared" si="68"/>
        <v/>
      </c>
      <c r="AL215" s="87" t="e">
        <f t="shared" si="69"/>
        <v>#NAME?</v>
      </c>
      <c r="AM215" s="87">
        <f t="shared" si="70"/>
        <v>7</v>
      </c>
      <c r="AN215" s="46" t="e">
        <f t="shared" si="71"/>
        <v>#NAME?</v>
      </c>
      <c r="AO215" s="46" t="str">
        <f t="shared" si="72"/>
        <v xml:space="preserve">Сумма не совпадает или не ОДОУ</v>
      </c>
      <c r="AP215" s="46" t="str">
        <f t="shared" si="73"/>
        <v/>
      </c>
    </row>
    <row r="216" ht="126">
      <c r="A216" s="46">
        <v>176</v>
      </c>
      <c r="B216" s="165" t="s">
        <v>454</v>
      </c>
      <c r="C216" s="125">
        <f>2022!B214</f>
        <v>379.44299999999998</v>
      </c>
      <c r="D216" s="126">
        <f>2022!BV214</f>
        <v>0</v>
      </c>
      <c r="E216" s="126">
        <f>2022!BW214</f>
        <v>319</v>
      </c>
      <c r="F216" s="125">
        <f>2022!BZ214</f>
        <v>0.84070598218968329</v>
      </c>
      <c r="G216" s="59"/>
      <c r="H216" s="127"/>
      <c r="I216" s="71"/>
      <c r="J216" s="59"/>
      <c r="K216" s="59"/>
      <c r="L216" s="140"/>
      <c r="M216" s="59"/>
      <c r="N216" s="59"/>
      <c r="O216" s="59"/>
      <c r="P216" s="59"/>
      <c r="Q216" s="59"/>
      <c r="R216" s="59"/>
      <c r="S216" s="59"/>
      <c r="T216" s="59"/>
      <c r="U216" s="59"/>
      <c r="V216" s="127">
        <f>2022!CE214</f>
        <v>9.5700000000000003</v>
      </c>
      <c r="W216" s="59">
        <f t="shared" si="60"/>
        <v>3.0000000000000004</v>
      </c>
      <c r="X216" s="59">
        <f>2022!CG214</f>
        <v>9</v>
      </c>
      <c r="Y216" s="127">
        <f t="shared" si="61"/>
        <v>2.8213166144200628</v>
      </c>
      <c r="Z216" s="59"/>
      <c r="AA216" s="59">
        <f>2022!CM214</f>
        <v>0</v>
      </c>
      <c r="AB216" s="59">
        <f>2022!CJ214</f>
        <v>0</v>
      </c>
      <c r="AC216" s="59"/>
      <c r="AD216" s="59"/>
      <c r="AE216" s="128">
        <f>2022!CO214</f>
        <v>0</v>
      </c>
      <c r="AF216" s="115" t="str">
        <f t="shared" si="64"/>
        <v/>
      </c>
      <c r="AG216" s="124"/>
      <c r="AH216" s="125">
        <f t="shared" si="65"/>
        <v>0.84070598218968329</v>
      </c>
      <c r="AI216" s="125" t="e">
        <f t="shared" si="66"/>
        <v>#NAME?</v>
      </c>
      <c r="AJ216" s="87">
        <f t="shared" si="67"/>
        <v>3</v>
      </c>
      <c r="AK216" s="87" t="str">
        <f t="shared" si="68"/>
        <v/>
      </c>
      <c r="AL216" s="87" t="e">
        <f t="shared" si="69"/>
        <v>#NAME?</v>
      </c>
      <c r="AM216" s="87">
        <f t="shared" si="70"/>
        <v>9</v>
      </c>
      <c r="AN216" s="46" t="e">
        <f t="shared" si="71"/>
        <v>#NAME?</v>
      </c>
      <c r="AO216" s="46" t="str">
        <f t="shared" si="72"/>
        <v xml:space="preserve">Сумма не совпадает или не ОДОУ</v>
      </c>
      <c r="AP216" s="46" t="str">
        <f t="shared" si="73"/>
        <v/>
      </c>
    </row>
    <row r="217" ht="126">
      <c r="A217" s="46">
        <v>177</v>
      </c>
      <c r="B217" s="165" t="s">
        <v>455</v>
      </c>
      <c r="C217" s="125">
        <f>2022!B215</f>
        <v>349.32100000000003</v>
      </c>
      <c r="D217" s="126">
        <f>2022!BV215</f>
        <v>0</v>
      </c>
      <c r="E217" s="126">
        <f>2022!BW215</f>
        <v>300</v>
      </c>
      <c r="F217" s="125">
        <f>2022!BZ215</f>
        <v>0.85880894649906525</v>
      </c>
      <c r="G217" s="59"/>
      <c r="H217" s="127"/>
      <c r="I217" s="71"/>
      <c r="J217" s="59"/>
      <c r="K217" s="59"/>
      <c r="L217" s="140"/>
      <c r="M217" s="59"/>
      <c r="N217" s="59"/>
      <c r="O217" s="59"/>
      <c r="P217" s="59"/>
      <c r="Q217" s="59"/>
      <c r="R217" s="59"/>
      <c r="S217" s="59"/>
      <c r="T217" s="59"/>
      <c r="U217" s="59"/>
      <c r="V217" s="127">
        <f>2022!CE215</f>
        <v>9</v>
      </c>
      <c r="W217" s="59">
        <f t="shared" si="60"/>
        <v>3</v>
      </c>
      <c r="X217" s="59">
        <f>2022!CG215</f>
        <v>9</v>
      </c>
      <c r="Y217" s="127">
        <f t="shared" si="61"/>
        <v>3</v>
      </c>
      <c r="Z217" s="59"/>
      <c r="AA217" s="59">
        <f>2022!CM215</f>
        <v>0</v>
      </c>
      <c r="AB217" s="59">
        <f>2022!CJ215</f>
        <v>0</v>
      </c>
      <c r="AC217" s="59"/>
      <c r="AD217" s="59"/>
      <c r="AE217" s="128">
        <f>2022!CO215</f>
        <v>0</v>
      </c>
      <c r="AF217" s="115" t="str">
        <f t="shared" si="64"/>
        <v/>
      </c>
      <c r="AG217" s="124"/>
      <c r="AH217" s="125">
        <f t="shared" si="65"/>
        <v>0.85880894649906525</v>
      </c>
      <c r="AI217" s="125" t="e">
        <f t="shared" si="66"/>
        <v>#NAME?</v>
      </c>
      <c r="AJ217" s="87">
        <f t="shared" si="67"/>
        <v>3</v>
      </c>
      <c r="AK217" s="87" t="str">
        <f t="shared" si="68"/>
        <v/>
      </c>
      <c r="AL217" s="87" t="e">
        <f t="shared" si="69"/>
        <v>#NAME?</v>
      </c>
      <c r="AM217" s="87">
        <f t="shared" si="70"/>
        <v>9</v>
      </c>
      <c r="AN217" s="46" t="e">
        <f t="shared" si="71"/>
        <v>#NAME?</v>
      </c>
      <c r="AO217" s="46" t="str">
        <f t="shared" si="72"/>
        <v xml:space="preserve">Сумма не совпадает или не ОДОУ</v>
      </c>
      <c r="AP217" s="46" t="str">
        <f t="shared" si="73"/>
        <v/>
      </c>
    </row>
    <row r="218" ht="126">
      <c r="A218" s="46">
        <v>178</v>
      </c>
      <c r="B218" s="165" t="s">
        <v>456</v>
      </c>
      <c r="C218" s="125">
        <f>2022!B216</f>
        <v>144.42500000000001</v>
      </c>
      <c r="D218" s="126">
        <f>2022!BV216</f>
        <v>0</v>
      </c>
      <c r="E218" s="126">
        <f>2022!BW216</f>
        <v>117</v>
      </c>
      <c r="F218" s="125">
        <f>2022!BZ216</f>
        <v>0.81010905314176906</v>
      </c>
      <c r="G218" s="59"/>
      <c r="H218" s="127"/>
      <c r="I218" s="71"/>
      <c r="J218" s="59"/>
      <c r="K218" s="59"/>
      <c r="L218" s="140"/>
      <c r="M218" s="59"/>
      <c r="N218" s="59"/>
      <c r="O218" s="59"/>
      <c r="P218" s="59"/>
      <c r="Q218" s="59"/>
      <c r="R218" s="59"/>
      <c r="S218" s="59"/>
      <c r="T218" s="59"/>
      <c r="U218" s="59"/>
      <c r="V218" s="127">
        <f>2022!CE216</f>
        <v>3.5099999999999998</v>
      </c>
      <c r="W218" s="59">
        <f t="shared" si="60"/>
        <v>3</v>
      </c>
      <c r="X218" s="59">
        <f>2022!CG216</f>
        <v>3</v>
      </c>
      <c r="Y218" s="127">
        <f t="shared" si="61"/>
        <v>2.5641025641025639</v>
      </c>
      <c r="Z218" s="59"/>
      <c r="AA218" s="59">
        <f>2022!CM216</f>
        <v>0</v>
      </c>
      <c r="AB218" s="59">
        <f>2022!CJ216</f>
        <v>0</v>
      </c>
      <c r="AC218" s="59"/>
      <c r="AD218" s="59"/>
      <c r="AE218" s="128">
        <f>2022!CO216</f>
        <v>0</v>
      </c>
      <c r="AF218" s="115" t="str">
        <f t="shared" si="64"/>
        <v/>
      </c>
      <c r="AG218" s="124"/>
      <c r="AH218" s="125">
        <f t="shared" si="65"/>
        <v>0.81010905314176906</v>
      </c>
      <c r="AI218" s="125" t="e">
        <f t="shared" si="66"/>
        <v>#NAME?</v>
      </c>
      <c r="AJ218" s="87">
        <f t="shared" si="67"/>
        <v>3</v>
      </c>
      <c r="AK218" s="87" t="str">
        <f t="shared" si="68"/>
        <v/>
      </c>
      <c r="AL218" s="87" t="e">
        <f t="shared" si="69"/>
        <v>#NAME?</v>
      </c>
      <c r="AM218" s="87">
        <f t="shared" si="70"/>
        <v>3</v>
      </c>
      <c r="AN218" s="46" t="e">
        <f t="shared" si="71"/>
        <v>#NAME?</v>
      </c>
      <c r="AO218" s="46" t="str">
        <f t="shared" si="72"/>
        <v xml:space="preserve">Сумма не совпадает или не ОДОУ</v>
      </c>
      <c r="AP218" s="46" t="str">
        <f t="shared" si="73"/>
        <v/>
      </c>
    </row>
    <row r="219" ht="126">
      <c r="A219" s="46">
        <v>179</v>
      </c>
      <c r="B219" s="165" t="s">
        <v>457</v>
      </c>
      <c r="C219" s="125">
        <f>2022!B217</f>
        <v>289.97000000000003</v>
      </c>
      <c r="D219" s="126">
        <f>2022!BV217</f>
        <v>0</v>
      </c>
      <c r="E219" s="126">
        <f>2022!BW217</f>
        <v>238</v>
      </c>
      <c r="F219" s="125">
        <f>2022!BZ217</f>
        <v>0.82077456288581574</v>
      </c>
      <c r="G219" s="59"/>
      <c r="H219" s="127"/>
      <c r="I219" s="71"/>
      <c r="J219" s="59"/>
      <c r="K219" s="59"/>
      <c r="L219" s="140"/>
      <c r="M219" s="59"/>
      <c r="N219" s="59"/>
      <c r="O219" s="59"/>
      <c r="P219" s="59"/>
      <c r="Q219" s="59"/>
      <c r="R219" s="59"/>
      <c r="S219" s="59"/>
      <c r="T219" s="59"/>
      <c r="U219" s="59"/>
      <c r="V219" s="127">
        <f>2022!CE217</f>
        <v>7.1399999999999997</v>
      </c>
      <c r="W219" s="59">
        <f t="shared" si="60"/>
        <v>3</v>
      </c>
      <c r="X219" s="59">
        <f>2022!CG217</f>
        <v>7</v>
      </c>
      <c r="Y219" s="127">
        <f t="shared" si="61"/>
        <v>2.9411764705882351</v>
      </c>
      <c r="Z219" s="59"/>
      <c r="AA219" s="59">
        <f>2022!CM217</f>
        <v>0</v>
      </c>
      <c r="AB219" s="59">
        <f>2022!CJ217</f>
        <v>0</v>
      </c>
      <c r="AC219" s="59"/>
      <c r="AD219" s="59"/>
      <c r="AE219" s="128">
        <f>2022!CO217</f>
        <v>0</v>
      </c>
      <c r="AF219" s="115" t="str">
        <f t="shared" si="64"/>
        <v/>
      </c>
      <c r="AG219" s="124"/>
      <c r="AH219" s="125">
        <f t="shared" si="65"/>
        <v>0.82077456288581574</v>
      </c>
      <c r="AI219" s="125" t="e">
        <f t="shared" si="66"/>
        <v>#NAME?</v>
      </c>
      <c r="AJ219" s="87">
        <f t="shared" si="67"/>
        <v>3</v>
      </c>
      <c r="AK219" s="87" t="str">
        <f t="shared" si="68"/>
        <v/>
      </c>
      <c r="AL219" s="87" t="e">
        <f t="shared" si="69"/>
        <v>#NAME?</v>
      </c>
      <c r="AM219" s="87">
        <f t="shared" si="70"/>
        <v>7</v>
      </c>
      <c r="AN219" s="46" t="e">
        <f t="shared" si="71"/>
        <v>#NAME?</v>
      </c>
      <c r="AO219" s="46" t="str">
        <f t="shared" si="72"/>
        <v xml:space="preserve">Сумма не совпадает или не ОДОУ</v>
      </c>
      <c r="AP219" s="46" t="str">
        <f t="shared" si="73"/>
        <v/>
      </c>
    </row>
    <row r="220" ht="126">
      <c r="A220" s="46">
        <v>180</v>
      </c>
      <c r="B220" s="165" t="s">
        <v>458</v>
      </c>
      <c r="C220" s="125">
        <f>2022!B218</f>
        <v>246.11000000000001</v>
      </c>
      <c r="D220" s="126">
        <f>2022!BV218</f>
        <v>0</v>
      </c>
      <c r="E220" s="126">
        <f>2022!BW218</f>
        <v>293</v>
      </c>
      <c r="F220" s="125">
        <f>2022!BZ218</f>
        <v>1.1905245621876397</v>
      </c>
      <c r="G220" s="59"/>
      <c r="H220" s="127"/>
      <c r="I220" s="71"/>
      <c r="J220" s="59"/>
      <c r="K220" s="59"/>
      <c r="L220" s="140"/>
      <c r="M220" s="59"/>
      <c r="N220" s="59"/>
      <c r="O220" s="59"/>
      <c r="P220" s="59"/>
      <c r="Q220" s="59"/>
      <c r="R220" s="59"/>
      <c r="S220" s="59"/>
      <c r="T220" s="59"/>
      <c r="U220" s="59"/>
      <c r="V220" s="127">
        <f>2022!CE218</f>
        <v>14.65</v>
      </c>
      <c r="W220" s="59">
        <f t="shared" si="60"/>
        <v>5</v>
      </c>
      <c r="X220" s="59">
        <f>2022!CG218</f>
        <v>14</v>
      </c>
      <c r="Y220" s="127">
        <f t="shared" si="61"/>
        <v>4.7781569965870307</v>
      </c>
      <c r="Z220" s="59"/>
      <c r="AA220" s="59">
        <f>2022!CM218</f>
        <v>0</v>
      </c>
      <c r="AB220" s="59">
        <f>2022!CJ218</f>
        <v>0</v>
      </c>
      <c r="AC220" s="59"/>
      <c r="AD220" s="59"/>
      <c r="AE220" s="128">
        <f>2022!CO218</f>
        <v>0</v>
      </c>
      <c r="AF220" s="115" t="str">
        <f t="shared" si="64"/>
        <v/>
      </c>
      <c r="AG220" s="124"/>
      <c r="AH220" s="125">
        <f t="shared" si="65"/>
        <v>1.1905245621876397</v>
      </c>
      <c r="AI220" s="125" t="e">
        <f t="shared" si="66"/>
        <v>#NAME?</v>
      </c>
      <c r="AJ220" s="87">
        <f t="shared" si="67"/>
        <v>5</v>
      </c>
      <c r="AK220" s="87" t="str">
        <f t="shared" si="68"/>
        <v/>
      </c>
      <c r="AL220" s="87" t="e">
        <f t="shared" si="69"/>
        <v>#NAME?</v>
      </c>
      <c r="AM220" s="87">
        <f t="shared" si="70"/>
        <v>14</v>
      </c>
      <c r="AN220" s="46" t="e">
        <f t="shared" si="71"/>
        <v>#NAME?</v>
      </c>
      <c r="AO220" s="46" t="str">
        <f t="shared" si="72"/>
        <v xml:space="preserve">Сумма не совпадает или не ОДОУ</v>
      </c>
      <c r="AP220" s="46" t="str">
        <f t="shared" si="73"/>
        <v/>
      </c>
    </row>
    <row r="221" ht="126">
      <c r="A221" s="87">
        <v>181</v>
      </c>
      <c r="B221" s="166" t="s">
        <v>240</v>
      </c>
      <c r="C221" s="125">
        <f>2022!B219</f>
        <v>89.932000000000002</v>
      </c>
      <c r="D221" s="126">
        <f>2022!BV219</f>
        <v>102</v>
      </c>
      <c r="E221" s="126">
        <f>2022!BW219</f>
        <v>104</v>
      </c>
      <c r="F221" s="125">
        <f>2022!BZ219</f>
        <v>1.1564293021393941</v>
      </c>
      <c r="G221" s="59">
        <f>2021!CG166</f>
        <v>5</v>
      </c>
      <c r="H221" s="127">
        <f t="shared" si="62"/>
        <v>4.9019607843137258</v>
      </c>
      <c r="I221" s="62"/>
      <c r="J221" s="59">
        <f>2021!CM166</f>
        <v>0</v>
      </c>
      <c r="K221" s="59">
        <f>2021!CJ166</f>
        <v>0</v>
      </c>
      <c r="L221" s="132"/>
      <c r="M221" s="59">
        <f t="shared" si="58"/>
        <v>5</v>
      </c>
      <c r="N221" s="59">
        <f>2021!CO166</f>
        <v>0</v>
      </c>
      <c r="O221" s="59">
        <f>'Добыча 2021'!I181</f>
        <v>3</v>
      </c>
      <c r="P221" s="59"/>
      <c r="Q221" s="59"/>
      <c r="R221" s="59"/>
      <c r="S221" s="59">
        <f>'Добыча 2021'!K181</f>
        <v>2</v>
      </c>
      <c r="T221" s="59">
        <f>'Добыча 2021'!J181</f>
        <v>1</v>
      </c>
      <c r="U221" s="59">
        <f t="shared" si="59"/>
        <v>60</v>
      </c>
      <c r="V221" s="127">
        <f>2022!CE219</f>
        <v>5.2000000000000002</v>
      </c>
      <c r="W221" s="59">
        <f t="shared" si="60"/>
        <v>5</v>
      </c>
      <c r="X221" s="59">
        <f>2022!CG219</f>
        <v>5</v>
      </c>
      <c r="Y221" s="127">
        <f t="shared" si="61"/>
        <v>4.8076923076923084</v>
      </c>
      <c r="Z221" s="59"/>
      <c r="AA221" s="59">
        <f>2022!CM219</f>
        <v>0</v>
      </c>
      <c r="AB221" s="59">
        <f>2022!CJ219</f>
        <v>0</v>
      </c>
      <c r="AC221" s="59"/>
      <c r="AD221" s="59"/>
      <c r="AE221" s="128">
        <f>2022!CO219</f>
        <v>0</v>
      </c>
      <c r="AF221" s="115" t="str">
        <f t="shared" si="64"/>
        <v/>
      </c>
      <c r="AG221" s="124"/>
      <c r="AH221" s="125">
        <f t="shared" si="65"/>
        <v>1.1564293021393941</v>
      </c>
      <c r="AI221" s="125" t="e">
        <f t="shared" si="66"/>
        <v>#NAME?</v>
      </c>
      <c r="AJ221" s="87">
        <f t="shared" si="67"/>
        <v>5</v>
      </c>
      <c r="AK221" s="87" t="str">
        <f t="shared" si="68"/>
        <v/>
      </c>
      <c r="AL221" s="87" t="e">
        <f t="shared" si="69"/>
        <v>#NAME?</v>
      </c>
      <c r="AM221" s="87">
        <f t="shared" si="70"/>
        <v>5</v>
      </c>
      <c r="AN221" s="46" t="e">
        <f t="shared" si="71"/>
        <v>#NAME?</v>
      </c>
      <c r="AO221" s="46" t="str">
        <f t="shared" si="72"/>
        <v xml:space="preserve">Сумма не совпадает или не ОДОУ</v>
      </c>
      <c r="AP221" s="46" t="str">
        <f t="shared" si="73"/>
        <v/>
      </c>
    </row>
    <row r="222" ht="18.75">
      <c r="A222" s="46"/>
      <c r="B222" s="61" t="s">
        <v>251</v>
      </c>
      <c r="C222" s="131"/>
      <c r="D222" s="130"/>
      <c r="E222" s="130"/>
      <c r="F222" s="131"/>
      <c r="G222" s="59"/>
      <c r="H222" s="127"/>
      <c r="I222" s="59"/>
      <c r="J222" s="59"/>
      <c r="K222" s="59"/>
      <c r="L222" s="59"/>
      <c r="M222" s="59"/>
      <c r="N222" s="59"/>
      <c r="O222" s="71"/>
      <c r="P222" s="71"/>
      <c r="Q222" s="71"/>
      <c r="R222" s="71"/>
      <c r="S222" s="71"/>
      <c r="T222" s="71"/>
      <c r="U222" s="59"/>
      <c r="V222" s="144"/>
      <c r="W222" s="59"/>
      <c r="X222" s="71"/>
      <c r="Y222" s="127"/>
      <c r="Z222" s="71"/>
      <c r="AA222" s="71"/>
      <c r="AB222" s="71"/>
      <c r="AC222" s="71"/>
      <c r="AD222" s="59"/>
      <c r="AE222" s="71"/>
      <c r="AF222" s="115" t="str">
        <f t="shared" si="64"/>
        <v/>
      </c>
      <c r="AG222" s="124"/>
      <c r="AH222" s="125" t="str">
        <f t="shared" si="65"/>
        <v/>
      </c>
      <c r="AI222" s="125" t="str">
        <f t="shared" si="66"/>
        <v/>
      </c>
      <c r="AJ222" s="87" t="str">
        <f t="shared" si="67"/>
        <v/>
      </c>
      <c r="AK222" s="87" t="str">
        <f t="shared" si="68"/>
        <v/>
      </c>
      <c r="AL222" s="87" t="str">
        <f t="shared" si="69"/>
        <v/>
      </c>
      <c r="AM222" s="87" t="str">
        <f t="shared" si="70"/>
        <v/>
      </c>
      <c r="AN222" s="46" t="str">
        <f t="shared" si="71"/>
        <v/>
      </c>
      <c r="AO222" s="46" t="str">
        <f t="shared" si="72"/>
        <v/>
      </c>
      <c r="AP222" s="46" t="str">
        <f t="shared" si="73"/>
        <v/>
      </c>
    </row>
    <row r="223" ht="47.25" customHeight="1">
      <c r="A223" s="46">
        <v>182</v>
      </c>
      <c r="B223" s="145" t="s">
        <v>356</v>
      </c>
      <c r="C223" s="125">
        <f>2022!B221</f>
        <v>144.40000000000001</v>
      </c>
      <c r="D223" s="126">
        <f>2022!BV221</f>
        <v>307</v>
      </c>
      <c r="E223" s="126">
        <f>2022!BW221</f>
        <v>302</v>
      </c>
      <c r="F223" s="125">
        <f>2022!BZ221</f>
        <v>2.0914127423822713</v>
      </c>
      <c r="G223" s="59">
        <f>2021!CG168</f>
        <v>21</v>
      </c>
      <c r="H223" s="127">
        <f t="shared" si="62"/>
        <v>6.8403908794788277</v>
      </c>
      <c r="I223" s="59"/>
      <c r="J223" s="59">
        <f>2021!CM168</f>
        <v>0</v>
      </c>
      <c r="K223" s="59">
        <f>2021!CJ168</f>
        <v>0</v>
      </c>
      <c r="L223" s="59"/>
      <c r="M223" s="59">
        <f t="shared" si="58"/>
        <v>21</v>
      </c>
      <c r="N223" s="59">
        <f>2021!CO168</f>
        <v>0</v>
      </c>
      <c r="O223" s="59">
        <f>'Добыча 2021'!I183</f>
        <v>20</v>
      </c>
      <c r="P223" s="59"/>
      <c r="Q223" s="59"/>
      <c r="R223" s="59"/>
      <c r="S223" s="59">
        <f>'Добыча 2021'!K183</f>
        <v>15</v>
      </c>
      <c r="T223" s="59">
        <f>'Добыча 2021'!J183</f>
        <v>5</v>
      </c>
      <c r="U223" s="59">
        <f t="shared" si="59"/>
        <v>95.238095238095227</v>
      </c>
      <c r="V223" s="127">
        <f>2022!CE221</f>
        <v>21.140000000000001</v>
      </c>
      <c r="W223" s="59">
        <f t="shared" si="60"/>
        <v>7.0000000000000009</v>
      </c>
      <c r="X223" s="59">
        <f>2022!CG221</f>
        <v>21</v>
      </c>
      <c r="Y223" s="127">
        <f t="shared" si="61"/>
        <v>6.9536423841059598</v>
      </c>
      <c r="Z223" s="59"/>
      <c r="AA223" s="59">
        <f>2022!CM221</f>
        <v>0</v>
      </c>
      <c r="AB223" s="59">
        <f>2022!CJ221</f>
        <v>0</v>
      </c>
      <c r="AC223" s="59"/>
      <c r="AD223" s="59"/>
      <c r="AE223" s="128">
        <f>2022!CO221</f>
        <v>0</v>
      </c>
      <c r="AF223" s="115" t="str">
        <f t="shared" si="64"/>
        <v/>
      </c>
      <c r="AG223" s="124"/>
      <c r="AH223" s="125">
        <f t="shared" si="65"/>
        <v>2.0914127423822713</v>
      </c>
      <c r="AI223" s="125" t="e">
        <f t="shared" si="66"/>
        <v>#NAME?</v>
      </c>
      <c r="AJ223" s="87">
        <f t="shared" si="67"/>
        <v>7</v>
      </c>
      <c r="AK223" s="87" t="str">
        <f t="shared" si="68"/>
        <v/>
      </c>
      <c r="AL223" s="87" t="e">
        <f t="shared" si="69"/>
        <v>#NAME?</v>
      </c>
      <c r="AM223" s="87">
        <f t="shared" si="70"/>
        <v>21</v>
      </c>
      <c r="AN223" s="46" t="e">
        <f t="shared" si="71"/>
        <v>#NAME?</v>
      </c>
      <c r="AO223" s="46" t="str">
        <f t="shared" si="72"/>
        <v xml:space="preserve">Сумма не совпадает или не ОДОУ</v>
      </c>
      <c r="AP223" s="46" t="str">
        <f t="shared" si="73"/>
        <v/>
      </c>
    </row>
    <row r="224" ht="126">
      <c r="A224" s="46">
        <v>183</v>
      </c>
      <c r="B224" s="145" t="s">
        <v>357</v>
      </c>
      <c r="C224" s="125">
        <f>2022!B222</f>
        <v>18</v>
      </c>
      <c r="D224" s="126">
        <f>2022!BV222</f>
        <v>177</v>
      </c>
      <c r="E224" s="126">
        <f>2022!BW222</f>
        <v>222</v>
      </c>
      <c r="F224" s="125">
        <f>2022!BZ222</f>
        <v>12.333333333333334</v>
      </c>
      <c r="G224" s="59">
        <f>2021!CG169</f>
        <v>21</v>
      </c>
      <c r="H224" s="127">
        <f t="shared" si="62"/>
        <v>11.864406779661017</v>
      </c>
      <c r="I224" s="59"/>
      <c r="J224" s="59">
        <f>2021!CM169</f>
        <v>0</v>
      </c>
      <c r="K224" s="59">
        <f>2021!CJ169</f>
        <v>0</v>
      </c>
      <c r="L224" s="59"/>
      <c r="M224" s="59">
        <f t="shared" si="58"/>
        <v>21</v>
      </c>
      <c r="N224" s="59">
        <f>2021!CO169</f>
        <v>0</v>
      </c>
      <c r="O224" s="59">
        <f>'Добыча 2021'!I184</f>
        <v>2</v>
      </c>
      <c r="P224" s="59"/>
      <c r="Q224" s="59"/>
      <c r="R224" s="59"/>
      <c r="S224" s="59">
        <f>'Добыча 2021'!K184</f>
        <v>2</v>
      </c>
      <c r="T224" s="59">
        <f>'Добыча 2021'!J184</f>
        <v>0</v>
      </c>
      <c r="U224" s="59">
        <f t="shared" si="59"/>
        <v>9.5238095238095237</v>
      </c>
      <c r="V224" s="127">
        <v>44.399999999999999</v>
      </c>
      <c r="W224" s="59">
        <f t="shared" si="60"/>
        <v>20</v>
      </c>
      <c r="X224" s="59">
        <f>2022!CG222</f>
        <v>44</v>
      </c>
      <c r="Y224" s="127">
        <f t="shared" si="61"/>
        <v>19.81981981981982</v>
      </c>
      <c r="Z224" s="59"/>
      <c r="AA224" s="59">
        <f>2022!CM222</f>
        <v>0</v>
      </c>
      <c r="AB224" s="59">
        <f>2022!CJ222</f>
        <v>0</v>
      </c>
      <c r="AC224" s="59"/>
      <c r="AD224" s="59"/>
      <c r="AE224" s="128">
        <f>2022!CO222</f>
        <v>0</v>
      </c>
      <c r="AF224" s="115" t="str">
        <f t="shared" si="64"/>
        <v/>
      </c>
      <c r="AG224" s="124"/>
      <c r="AH224" s="125">
        <f t="shared" si="65"/>
        <v>12.333333333333334</v>
      </c>
      <c r="AI224" s="125" t="e">
        <f t="shared" si="66"/>
        <v>#NAME?</v>
      </c>
      <c r="AJ224" s="87">
        <f t="shared" si="67"/>
        <v>20</v>
      </c>
      <c r="AK224" s="87" t="str">
        <f t="shared" si="68"/>
        <v/>
      </c>
      <c r="AL224" s="87" t="e">
        <f t="shared" si="69"/>
        <v>#NAME?</v>
      </c>
      <c r="AM224" s="87">
        <f t="shared" si="70"/>
        <v>44</v>
      </c>
      <c r="AN224" s="46" t="e">
        <f t="shared" si="71"/>
        <v>#NAME?</v>
      </c>
      <c r="AO224" s="46" t="str">
        <f t="shared" si="72"/>
        <v xml:space="preserve">Сумма не совпадает или не ОДОУ</v>
      </c>
      <c r="AP224" s="46" t="str">
        <f t="shared" si="73"/>
        <v/>
      </c>
    </row>
    <row r="225" ht="18.75">
      <c r="A225" s="46"/>
      <c r="B225" s="61" t="s">
        <v>21</v>
      </c>
      <c r="C225" s="131"/>
      <c r="D225" s="130"/>
      <c r="E225" s="130"/>
      <c r="F225" s="131"/>
      <c r="G225" s="59"/>
      <c r="H225" s="127"/>
      <c r="I225" s="59"/>
      <c r="J225" s="59"/>
      <c r="K225" s="59"/>
      <c r="L225" s="59"/>
      <c r="M225" s="59"/>
      <c r="N225" s="59"/>
      <c r="O225" s="71"/>
      <c r="P225" s="71"/>
      <c r="Q225" s="71"/>
      <c r="R225" s="71"/>
      <c r="S225" s="71"/>
      <c r="T225" s="71"/>
      <c r="U225" s="59"/>
      <c r="V225" s="144"/>
      <c r="W225" s="59"/>
      <c r="X225" s="71"/>
      <c r="Y225" s="127"/>
      <c r="Z225" s="71"/>
      <c r="AA225" s="71"/>
      <c r="AB225" s="71"/>
      <c r="AC225" s="71"/>
      <c r="AD225" s="59"/>
      <c r="AE225" s="71"/>
      <c r="AF225" s="115" t="str">
        <f t="shared" si="64"/>
        <v/>
      </c>
      <c r="AG225" s="124"/>
      <c r="AH225" s="125" t="str">
        <f t="shared" si="65"/>
        <v/>
      </c>
      <c r="AI225" s="125" t="str">
        <f t="shared" si="66"/>
        <v/>
      </c>
      <c r="AJ225" s="87" t="str">
        <f t="shared" si="67"/>
        <v/>
      </c>
      <c r="AK225" s="87" t="str">
        <f t="shared" si="68"/>
        <v/>
      </c>
      <c r="AL225" s="87" t="str">
        <f t="shared" si="69"/>
        <v/>
      </c>
      <c r="AM225" s="87" t="str">
        <f t="shared" si="70"/>
        <v/>
      </c>
      <c r="AN225" s="46" t="str">
        <f t="shared" si="71"/>
        <v/>
      </c>
      <c r="AO225" s="46" t="str">
        <f t="shared" si="72"/>
        <v/>
      </c>
      <c r="AP225" s="46" t="str">
        <f t="shared" si="73"/>
        <v/>
      </c>
    </row>
    <row r="226" ht="31.5">
      <c r="A226" s="87">
        <v>184</v>
      </c>
      <c r="B226" s="145" t="s">
        <v>22</v>
      </c>
      <c r="C226" s="125">
        <f>2022!B224</f>
        <v>240</v>
      </c>
      <c r="D226" s="126">
        <f>2022!BV224</f>
        <v>0</v>
      </c>
      <c r="E226" s="126">
        <f>2022!BW224</f>
        <v>0</v>
      </c>
      <c r="F226" s="125">
        <f>2022!BZ224</f>
        <v>0</v>
      </c>
      <c r="G226" s="71">
        <f>2021!CG171</f>
        <v>0</v>
      </c>
      <c r="H226" s="127">
        <f t="shared" si="62"/>
        <v>0</v>
      </c>
      <c r="I226" s="62"/>
      <c r="J226" s="71">
        <f>2021!CM171</f>
        <v>0</v>
      </c>
      <c r="K226" s="71">
        <f>2021!CJ171</f>
        <v>0</v>
      </c>
      <c r="L226" s="132"/>
      <c r="M226" s="59">
        <f t="shared" si="58"/>
        <v>0</v>
      </c>
      <c r="N226" s="71">
        <f>2021!CO171</f>
        <v>0</v>
      </c>
      <c r="O226" s="59">
        <f>'Добыча 2021'!I186</f>
        <v>0</v>
      </c>
      <c r="P226" s="59"/>
      <c r="Q226" s="59"/>
      <c r="R226" s="59"/>
      <c r="S226" s="59">
        <f>'Добыча 2021'!K186</f>
        <v>0</v>
      </c>
      <c r="T226" s="59">
        <f>'Добыча 2021'!J186</f>
        <v>0</v>
      </c>
      <c r="U226" s="59">
        <f t="shared" si="59"/>
        <v>0</v>
      </c>
      <c r="V226" s="127">
        <f>2022!CE224</f>
        <v>0</v>
      </c>
      <c r="W226" s="59">
        <f t="shared" si="60"/>
        <v>0</v>
      </c>
      <c r="X226" s="59">
        <f>2022!CG224</f>
        <v>0</v>
      </c>
      <c r="Y226" s="127">
        <f t="shared" si="61"/>
        <v>0</v>
      </c>
      <c r="Z226" s="59"/>
      <c r="AA226" s="59">
        <f>2022!CM224</f>
        <v>0</v>
      </c>
      <c r="AB226" s="59">
        <f>2022!CJ224</f>
        <v>0</v>
      </c>
      <c r="AC226" s="59"/>
      <c r="AD226" s="59">
        <f t="shared" si="63"/>
        <v>0</v>
      </c>
      <c r="AE226" s="128">
        <f>2022!CO224</f>
        <v>0</v>
      </c>
      <c r="AF226" s="115" t="str">
        <f t="shared" si="64"/>
        <v/>
      </c>
      <c r="AG226" s="124"/>
      <c r="AH226" s="125">
        <f t="shared" si="65"/>
        <v>0</v>
      </c>
      <c r="AI226" s="125" t="e">
        <f t="shared" si="66"/>
        <v>#NAME?</v>
      </c>
      <c r="AJ226" s="87">
        <f t="shared" si="67"/>
        <v>3</v>
      </c>
      <c r="AK226" s="87" t="str">
        <f t="shared" si="68"/>
        <v/>
      </c>
      <c r="AL226" s="87">
        <f t="shared" si="69"/>
        <v>0</v>
      </c>
      <c r="AM226" s="87">
        <f t="shared" si="70"/>
        <v>0</v>
      </c>
      <c r="AN226" s="46" t="str">
        <f t="shared" si="71"/>
        <v/>
      </c>
      <c r="AO226" s="46" t="str">
        <f t="shared" si="72"/>
        <v/>
      </c>
      <c r="AP226" s="46" t="str">
        <f t="shared" si="73"/>
        <v/>
      </c>
    </row>
    <row r="227" ht="18.75">
      <c r="A227" s="87"/>
      <c r="B227" s="61" t="s">
        <v>29</v>
      </c>
      <c r="C227" s="131"/>
      <c r="D227" s="130"/>
      <c r="E227" s="130"/>
      <c r="F227" s="131"/>
      <c r="G227" s="59"/>
      <c r="H227" s="127"/>
      <c r="I227" s="59"/>
      <c r="J227" s="59"/>
      <c r="K227" s="59"/>
      <c r="L227" s="59"/>
      <c r="M227" s="59"/>
      <c r="N227" s="59"/>
      <c r="O227" s="71"/>
      <c r="P227" s="71"/>
      <c r="Q227" s="71"/>
      <c r="R227" s="71"/>
      <c r="S227" s="71"/>
      <c r="T227" s="71"/>
      <c r="U227" s="59"/>
      <c r="V227" s="144"/>
      <c r="W227" s="59"/>
      <c r="X227" s="71"/>
      <c r="Y227" s="127"/>
      <c r="Z227" s="71"/>
      <c r="AA227" s="71"/>
      <c r="AB227" s="71"/>
      <c r="AC227" s="71"/>
      <c r="AD227" s="59"/>
      <c r="AE227" s="71"/>
      <c r="AF227" s="115" t="str">
        <f t="shared" si="64"/>
        <v/>
      </c>
      <c r="AG227" s="124"/>
      <c r="AH227" s="125" t="str">
        <f t="shared" si="65"/>
        <v/>
      </c>
      <c r="AI227" s="125" t="str">
        <f t="shared" si="66"/>
        <v/>
      </c>
      <c r="AJ227" s="87" t="str">
        <f t="shared" si="67"/>
        <v/>
      </c>
      <c r="AK227" s="87" t="str">
        <f t="shared" si="68"/>
        <v/>
      </c>
      <c r="AL227" s="87" t="str">
        <f t="shared" si="69"/>
        <v/>
      </c>
      <c r="AM227" s="87" t="str">
        <f t="shared" si="70"/>
        <v/>
      </c>
      <c r="AN227" s="46" t="str">
        <f t="shared" si="71"/>
        <v/>
      </c>
      <c r="AO227" s="46" t="str">
        <f t="shared" si="72"/>
        <v/>
      </c>
      <c r="AP227" s="46" t="str">
        <f t="shared" si="73"/>
        <v/>
      </c>
    </row>
    <row r="228" ht="126">
      <c r="A228" s="87">
        <v>185</v>
      </c>
      <c r="B228" s="162" t="s">
        <v>358</v>
      </c>
      <c r="C228" s="125">
        <f>2022!B226</f>
        <v>33.299999999999997</v>
      </c>
      <c r="D228" s="138">
        <f>2022!BV226</f>
        <v>466</v>
      </c>
      <c r="E228" s="126">
        <f>2022!BW226</f>
        <v>155</v>
      </c>
      <c r="F228" s="125">
        <f>2022!BZ226</f>
        <v>4.6546546546546548</v>
      </c>
      <c r="G228" s="80">
        <f>2021!CG173</f>
        <v>46</v>
      </c>
      <c r="H228" s="139">
        <f t="shared" si="62"/>
        <v>9.8712446351931327</v>
      </c>
      <c r="I228" s="59"/>
      <c r="J228" s="80">
        <f>2021!CM173</f>
        <v>0</v>
      </c>
      <c r="K228" s="80">
        <f>2021!CJ173</f>
        <v>0</v>
      </c>
      <c r="L228" s="59"/>
      <c r="M228" s="80">
        <f t="shared" si="58"/>
        <v>46</v>
      </c>
      <c r="N228" s="80">
        <f>2021!CO173</f>
        <v>0</v>
      </c>
      <c r="O228" s="59">
        <f>'Добыча 2021'!I188</f>
        <v>3</v>
      </c>
      <c r="P228" s="59"/>
      <c r="Q228" s="59"/>
      <c r="R228" s="59"/>
      <c r="S228" s="59">
        <f>'Добыча 2021'!K188</f>
        <v>2</v>
      </c>
      <c r="T228" s="59">
        <f>'Добыча 2021'!J188</f>
        <v>1</v>
      </c>
      <c r="U228" s="59">
        <f t="shared" si="59"/>
        <v>6.5217391304347823</v>
      </c>
      <c r="V228" s="127">
        <f>2022!CE226</f>
        <v>12.4</v>
      </c>
      <c r="W228" s="59">
        <f t="shared" si="60"/>
        <v>8</v>
      </c>
      <c r="X228" s="59">
        <f>2022!CG226</f>
        <v>12</v>
      </c>
      <c r="Y228" s="127">
        <f t="shared" si="61"/>
        <v>7.741935483870968</v>
      </c>
      <c r="Z228" s="59"/>
      <c r="AA228" s="59">
        <f>2022!CM226</f>
        <v>0</v>
      </c>
      <c r="AB228" s="59">
        <f>2022!CJ226</f>
        <v>0</v>
      </c>
      <c r="AC228" s="59"/>
      <c r="AD228" s="59"/>
      <c r="AE228" s="128">
        <f>2022!CO226</f>
        <v>0</v>
      </c>
      <c r="AF228" s="115" t="str">
        <f t="shared" si="64"/>
        <v/>
      </c>
      <c r="AG228" s="124"/>
      <c r="AH228" s="125">
        <f t="shared" si="65"/>
        <v>4.6546546546546548</v>
      </c>
      <c r="AI228" s="125" t="e">
        <f t="shared" si="66"/>
        <v>#NAME?</v>
      </c>
      <c r="AJ228" s="87">
        <f t="shared" si="67"/>
        <v>8</v>
      </c>
      <c r="AK228" s="87" t="str">
        <f t="shared" si="68"/>
        <v/>
      </c>
      <c r="AL228" s="87" t="e">
        <f t="shared" si="69"/>
        <v>#NAME?</v>
      </c>
      <c r="AM228" s="87">
        <f t="shared" si="70"/>
        <v>12</v>
      </c>
      <c r="AN228" s="46" t="e">
        <f t="shared" si="71"/>
        <v>#NAME?</v>
      </c>
      <c r="AO228" s="46" t="str">
        <f t="shared" si="72"/>
        <v xml:space="preserve">Сумма не совпадает или не ОДОУ</v>
      </c>
      <c r="AP228" s="46" t="str">
        <f t="shared" si="73"/>
        <v/>
      </c>
    </row>
    <row r="229" ht="126">
      <c r="A229" s="87">
        <v>186</v>
      </c>
      <c r="B229" s="152" t="s">
        <v>359</v>
      </c>
      <c r="C229" s="125">
        <f>2022!B227</f>
        <v>31.300000000000001</v>
      </c>
      <c r="D229" s="142"/>
      <c r="E229" s="126">
        <f>2022!BW227</f>
        <v>236</v>
      </c>
      <c r="F229" s="125">
        <f>2022!BZ227</f>
        <v>7.539936102236422</v>
      </c>
      <c r="G229" s="82"/>
      <c r="H229" s="143"/>
      <c r="I229" s="59"/>
      <c r="J229" s="82"/>
      <c r="K229" s="82"/>
      <c r="L229" s="59"/>
      <c r="M229" s="82"/>
      <c r="N229" s="82"/>
      <c r="O229" s="59">
        <f>'Добыча 2021'!I189</f>
        <v>3</v>
      </c>
      <c r="P229" s="59"/>
      <c r="Q229" s="59"/>
      <c r="R229" s="59"/>
      <c r="S229" s="59">
        <f>'Добыча 2021'!K189</f>
        <v>3</v>
      </c>
      <c r="T229" s="59">
        <f>'Добыча 2021'!J189</f>
        <v>0</v>
      </c>
      <c r="U229" s="59">
        <f>IF(G228=0,0,O229/G228*100)</f>
        <v>6.5217391304347823</v>
      </c>
      <c r="V229" s="127">
        <f>2022!CE227</f>
        <v>23.600000000000001</v>
      </c>
      <c r="W229" s="59">
        <f t="shared" si="60"/>
        <v>10</v>
      </c>
      <c r="X229" s="59">
        <f>2022!CG227</f>
        <v>23</v>
      </c>
      <c r="Y229" s="127">
        <f t="shared" si="61"/>
        <v>9.7457627118644066</v>
      </c>
      <c r="Z229" s="59"/>
      <c r="AA229" s="59">
        <f>2022!CM227</f>
        <v>0</v>
      </c>
      <c r="AB229" s="59">
        <f>2022!CJ227</f>
        <v>0</v>
      </c>
      <c r="AC229" s="59"/>
      <c r="AD229" s="59"/>
      <c r="AE229" s="128">
        <f>2022!CO227</f>
        <v>0</v>
      </c>
      <c r="AF229" s="115" t="str">
        <f t="shared" si="64"/>
        <v/>
      </c>
      <c r="AG229" s="124"/>
      <c r="AH229" s="125">
        <f t="shared" si="65"/>
        <v>7.539936102236422</v>
      </c>
      <c r="AI229" s="125" t="e">
        <f t="shared" si="66"/>
        <v>#NAME?</v>
      </c>
      <c r="AJ229" s="87">
        <f t="shared" si="67"/>
        <v>10</v>
      </c>
      <c r="AK229" s="87" t="str">
        <f t="shared" si="68"/>
        <v/>
      </c>
      <c r="AL229" s="87" t="e">
        <f t="shared" si="69"/>
        <v>#NAME?</v>
      </c>
      <c r="AM229" s="87">
        <f t="shared" si="70"/>
        <v>23</v>
      </c>
      <c r="AN229" s="46" t="e">
        <f t="shared" si="71"/>
        <v>#NAME?</v>
      </c>
      <c r="AO229" s="46" t="str">
        <f t="shared" si="72"/>
        <v xml:space="preserve">Сумма не совпадает или не ОДОУ</v>
      </c>
      <c r="AP229" s="46" t="str">
        <f t="shared" si="73"/>
        <v/>
      </c>
    </row>
    <row r="230" ht="126">
      <c r="A230" s="87">
        <v>187</v>
      </c>
      <c r="B230" s="145" t="s">
        <v>30</v>
      </c>
      <c r="C230" s="125">
        <f>2022!B228</f>
        <v>34</v>
      </c>
      <c r="D230" s="126">
        <f>2022!BV228</f>
        <v>88</v>
      </c>
      <c r="E230" s="126">
        <f>2022!BW228</f>
        <v>92</v>
      </c>
      <c r="F230" s="125">
        <f>2022!BZ228</f>
        <v>2.7058823529411766</v>
      </c>
      <c r="G230" s="59">
        <f>2021!CG174</f>
        <v>6</v>
      </c>
      <c r="H230" s="127">
        <f t="shared" si="62"/>
        <v>6.8181818181818175</v>
      </c>
      <c r="I230" s="59"/>
      <c r="J230" s="59">
        <f>2021!CM174</f>
        <v>0</v>
      </c>
      <c r="K230" s="59">
        <f>2021!CJ174</f>
        <v>0</v>
      </c>
      <c r="L230" s="59"/>
      <c r="M230" s="59">
        <f t="shared" si="58"/>
        <v>6</v>
      </c>
      <c r="N230" s="59">
        <f>2021!CO174</f>
        <v>0</v>
      </c>
      <c r="O230" s="59">
        <f>'Добыча 2021'!I190</f>
        <v>6</v>
      </c>
      <c r="P230" s="59"/>
      <c r="Q230" s="59"/>
      <c r="R230" s="59"/>
      <c r="S230" s="59">
        <f>'Добыча 2021'!K190</f>
        <v>5</v>
      </c>
      <c r="T230" s="59">
        <f>'Добыча 2021'!J190</f>
        <v>1</v>
      </c>
      <c r="U230" s="59">
        <f t="shared" si="59"/>
        <v>100</v>
      </c>
      <c r="V230" s="127">
        <f>2022!CE228</f>
        <v>6.4400000000000004</v>
      </c>
      <c r="W230" s="59">
        <f t="shared" si="60"/>
        <v>7.0000000000000009</v>
      </c>
      <c r="X230" s="59">
        <f>2022!CG228</f>
        <v>6</v>
      </c>
      <c r="Y230" s="127">
        <f t="shared" si="61"/>
        <v>6.5217391304347823</v>
      </c>
      <c r="Z230" s="59"/>
      <c r="AA230" s="59">
        <f>2022!CM228</f>
        <v>0</v>
      </c>
      <c r="AB230" s="59">
        <f>2022!CJ228</f>
        <v>0</v>
      </c>
      <c r="AC230" s="59"/>
      <c r="AD230" s="59"/>
      <c r="AE230" s="128">
        <f>2022!CO228</f>
        <v>0</v>
      </c>
      <c r="AF230" s="115" t="str">
        <f t="shared" si="64"/>
        <v/>
      </c>
      <c r="AG230" s="124"/>
      <c r="AH230" s="125">
        <f t="shared" si="65"/>
        <v>2.7058823529411766</v>
      </c>
      <c r="AI230" s="125" t="e">
        <f t="shared" si="66"/>
        <v>#NAME?</v>
      </c>
      <c r="AJ230" s="87">
        <f t="shared" si="67"/>
        <v>7</v>
      </c>
      <c r="AK230" s="87" t="str">
        <f t="shared" si="68"/>
        <v/>
      </c>
      <c r="AL230" s="87" t="e">
        <f t="shared" si="69"/>
        <v>#NAME?</v>
      </c>
      <c r="AM230" s="87">
        <f t="shared" si="70"/>
        <v>6</v>
      </c>
      <c r="AN230" s="46" t="e">
        <f t="shared" si="71"/>
        <v>#NAME?</v>
      </c>
      <c r="AO230" s="46" t="str">
        <f t="shared" si="72"/>
        <v xml:space="preserve">Сумма не совпадает или не ОДОУ</v>
      </c>
      <c r="AP230" s="46" t="str">
        <f t="shared" si="73"/>
        <v/>
      </c>
    </row>
    <row r="231" ht="126">
      <c r="A231" s="87">
        <v>188</v>
      </c>
      <c r="B231" s="145" t="s">
        <v>31</v>
      </c>
      <c r="C231" s="125">
        <f>2022!B229</f>
        <v>21.359999999999999</v>
      </c>
      <c r="D231" s="126">
        <f>2022!BV229</f>
        <v>204</v>
      </c>
      <c r="E231" s="126">
        <f>2022!BW229</f>
        <v>179</v>
      </c>
      <c r="F231" s="125">
        <f>2022!BZ229</f>
        <v>8.3801498127340821</v>
      </c>
      <c r="G231" s="59">
        <f>2021!CG175</f>
        <v>24</v>
      </c>
      <c r="H231" s="127">
        <f t="shared" si="62"/>
        <v>11.76470588235294</v>
      </c>
      <c r="I231" s="59"/>
      <c r="J231" s="59">
        <f>2021!CM175</f>
        <v>0</v>
      </c>
      <c r="K231" s="59">
        <f>2021!CJ175</f>
        <v>0</v>
      </c>
      <c r="L231" s="59"/>
      <c r="M231" s="59">
        <f t="shared" si="58"/>
        <v>24</v>
      </c>
      <c r="N231" s="59">
        <f>2021!CO175</f>
        <v>0</v>
      </c>
      <c r="O231" s="59">
        <f>'Добыча 2021'!I191</f>
        <v>18</v>
      </c>
      <c r="P231" s="59"/>
      <c r="Q231" s="59"/>
      <c r="R231" s="59"/>
      <c r="S231" s="59">
        <f>'Добыча 2021'!K191</f>
        <v>14</v>
      </c>
      <c r="T231" s="59">
        <f>'Добыча 2021'!J191</f>
        <v>4</v>
      </c>
      <c r="U231" s="59">
        <f t="shared" si="59"/>
        <v>75</v>
      </c>
      <c r="V231" s="127">
        <f>2022!CE229</f>
        <v>21.48</v>
      </c>
      <c r="W231" s="59">
        <f t="shared" si="60"/>
        <v>12</v>
      </c>
      <c r="X231" s="59">
        <f>2022!CG229</f>
        <v>21</v>
      </c>
      <c r="Y231" s="127">
        <f t="shared" si="61"/>
        <v>11.731843575418994</v>
      </c>
      <c r="Z231" s="59"/>
      <c r="AA231" s="59">
        <f>2022!CM229</f>
        <v>0</v>
      </c>
      <c r="AB231" s="59">
        <f>2022!CJ229</f>
        <v>0</v>
      </c>
      <c r="AC231" s="59"/>
      <c r="AD231" s="59"/>
      <c r="AE231" s="128">
        <f>2022!CO229</f>
        <v>0</v>
      </c>
      <c r="AF231" s="115" t="str">
        <f t="shared" si="64"/>
        <v/>
      </c>
      <c r="AG231" s="124"/>
      <c r="AH231" s="125">
        <f t="shared" si="65"/>
        <v>8.3801498127340821</v>
      </c>
      <c r="AI231" s="125" t="e">
        <f t="shared" si="66"/>
        <v>#NAME?</v>
      </c>
      <c r="AJ231" s="87">
        <f t="shared" si="67"/>
        <v>12</v>
      </c>
      <c r="AK231" s="87" t="str">
        <f t="shared" si="68"/>
        <v/>
      </c>
      <c r="AL231" s="87" t="e">
        <f t="shared" si="69"/>
        <v>#NAME?</v>
      </c>
      <c r="AM231" s="87">
        <f t="shared" si="70"/>
        <v>21</v>
      </c>
      <c r="AN231" s="46" t="e">
        <f t="shared" si="71"/>
        <v>#NAME?</v>
      </c>
      <c r="AO231" s="46" t="str">
        <f t="shared" si="72"/>
        <v xml:space="preserve">Сумма не совпадает или не ОДОУ</v>
      </c>
      <c r="AP231" s="46" t="str">
        <f t="shared" si="73"/>
        <v/>
      </c>
    </row>
    <row r="232" ht="31.5">
      <c r="A232" s="87">
        <v>189</v>
      </c>
      <c r="B232" s="145" t="s">
        <v>34</v>
      </c>
      <c r="C232" s="125">
        <f>2022!B230</f>
        <v>254.53999999999999</v>
      </c>
      <c r="D232" s="126">
        <f>2022!BV230</f>
        <v>228</v>
      </c>
      <c r="E232" s="126">
        <f>2022!BW230</f>
        <v>264</v>
      </c>
      <c r="F232" s="125">
        <f>2022!BZ230</f>
        <v>1.0371650821089025</v>
      </c>
      <c r="G232" s="59">
        <f>2021!CG176</f>
        <v>3</v>
      </c>
      <c r="H232" s="127">
        <f t="shared" si="62"/>
        <v>1.3157894736842104</v>
      </c>
      <c r="I232" s="59"/>
      <c r="J232" s="59">
        <f>2021!CM176</f>
        <v>0</v>
      </c>
      <c r="K232" s="59">
        <f>2021!CJ176</f>
        <v>0</v>
      </c>
      <c r="L232" s="59"/>
      <c r="M232" s="59">
        <f t="shared" si="58"/>
        <v>2</v>
      </c>
      <c r="N232" s="59">
        <f>2021!CO176</f>
        <v>1</v>
      </c>
      <c r="O232" s="59">
        <f>'Добыча 2021'!I192</f>
        <v>2</v>
      </c>
      <c r="P232" s="59"/>
      <c r="Q232" s="59"/>
      <c r="R232" s="59"/>
      <c r="S232" s="59">
        <f>'Добыча 2021'!K192</f>
        <v>2</v>
      </c>
      <c r="T232" s="59">
        <f>'Добыча 2021'!J192</f>
        <v>0</v>
      </c>
      <c r="U232" s="59">
        <f t="shared" si="59"/>
        <v>66.666666666666657</v>
      </c>
      <c r="V232" s="127">
        <f>2022!CE230</f>
        <v>13.200000000000001</v>
      </c>
      <c r="W232" s="59">
        <f t="shared" si="60"/>
        <v>5</v>
      </c>
      <c r="X232" s="59">
        <f>2022!CG230</f>
        <v>7</v>
      </c>
      <c r="Y232" s="127">
        <f t="shared" si="61"/>
        <v>2.6515151515151514</v>
      </c>
      <c r="Z232" s="59"/>
      <c r="AA232" s="59">
        <f>2022!CM230</f>
        <v>0</v>
      </c>
      <c r="AB232" s="59">
        <f>2022!CJ230</f>
        <v>1</v>
      </c>
      <c r="AC232" s="59"/>
      <c r="AD232" s="59">
        <f t="shared" si="63"/>
        <v>4</v>
      </c>
      <c r="AE232" s="128">
        <f>2022!CO230</f>
        <v>2</v>
      </c>
      <c r="AF232" s="115" t="str">
        <f t="shared" si="64"/>
        <v/>
      </c>
      <c r="AG232" s="124"/>
      <c r="AH232" s="125">
        <f t="shared" si="65"/>
        <v>1.0371650821089025</v>
      </c>
      <c r="AI232" s="125" t="e">
        <f t="shared" si="66"/>
        <v>#NAME?</v>
      </c>
      <c r="AJ232" s="87">
        <f t="shared" si="67"/>
        <v>5</v>
      </c>
      <c r="AK232" s="87" t="str">
        <f t="shared" si="68"/>
        <v/>
      </c>
      <c r="AL232" s="87" t="e">
        <f t="shared" si="69"/>
        <v>#NAME?</v>
      </c>
      <c r="AM232" s="87">
        <f t="shared" si="70"/>
        <v>7</v>
      </c>
      <c r="AN232" s="46" t="e">
        <f t="shared" si="71"/>
        <v>#NAME?</v>
      </c>
      <c r="AO232" s="46" t="str">
        <f t="shared" si="72"/>
        <v/>
      </c>
      <c r="AP232" s="46" t="str">
        <f t="shared" si="73"/>
        <v/>
      </c>
    </row>
    <row r="233" ht="18.75">
      <c r="A233" s="87"/>
      <c r="B233" s="61" t="s">
        <v>37</v>
      </c>
      <c r="C233" s="131"/>
      <c r="D233" s="130"/>
      <c r="E233" s="130"/>
      <c r="F233" s="131"/>
      <c r="G233" s="59"/>
      <c r="H233" s="127"/>
      <c r="I233" s="59"/>
      <c r="J233" s="59"/>
      <c r="K233" s="59"/>
      <c r="L233" s="59"/>
      <c r="M233" s="59"/>
      <c r="N233" s="59"/>
      <c r="O233" s="71"/>
      <c r="P233" s="71"/>
      <c r="Q233" s="71"/>
      <c r="R233" s="71"/>
      <c r="S233" s="71"/>
      <c r="T233" s="71"/>
      <c r="U233" s="59"/>
      <c r="V233" s="144"/>
      <c r="W233" s="59"/>
      <c r="X233" s="71"/>
      <c r="Y233" s="127"/>
      <c r="Z233" s="71"/>
      <c r="AA233" s="71"/>
      <c r="AB233" s="71"/>
      <c r="AC233" s="71"/>
      <c r="AD233" s="59"/>
      <c r="AE233" s="71"/>
      <c r="AF233" s="115" t="str">
        <f t="shared" si="64"/>
        <v/>
      </c>
      <c r="AG233" s="124"/>
      <c r="AH233" s="125" t="str">
        <f t="shared" si="65"/>
        <v/>
      </c>
      <c r="AI233" s="125" t="str">
        <f t="shared" si="66"/>
        <v/>
      </c>
      <c r="AJ233" s="87" t="str">
        <f t="shared" si="67"/>
        <v/>
      </c>
      <c r="AK233" s="87" t="str">
        <f t="shared" si="68"/>
        <v/>
      </c>
      <c r="AL233" s="87" t="str">
        <f t="shared" si="69"/>
        <v/>
      </c>
      <c r="AM233" s="87" t="str">
        <f t="shared" si="70"/>
        <v/>
      </c>
      <c r="AN233" s="46" t="str">
        <f t="shared" si="71"/>
        <v/>
      </c>
      <c r="AO233" s="46" t="str">
        <f t="shared" si="72"/>
        <v/>
      </c>
      <c r="AP233" s="46" t="str">
        <f t="shared" si="73"/>
        <v/>
      </c>
    </row>
    <row r="234" ht="31.5">
      <c r="A234" s="87">
        <v>190</v>
      </c>
      <c r="B234" s="145" t="s">
        <v>360</v>
      </c>
      <c r="C234" s="125">
        <f>2022!B232</f>
        <v>9.0289999999999999</v>
      </c>
      <c r="D234" s="126">
        <f>2022!BV232</f>
        <v>0</v>
      </c>
      <c r="E234" s="126">
        <f>2022!BW232</f>
        <v>16</v>
      </c>
      <c r="F234" s="125">
        <f>2022!BZ232</f>
        <v>1.772067781592646</v>
      </c>
      <c r="G234" s="59">
        <f>2021!CG178</f>
        <v>0</v>
      </c>
      <c r="H234" s="127">
        <f t="shared" si="62"/>
        <v>0</v>
      </c>
      <c r="I234" s="59"/>
      <c r="J234" s="59">
        <f>2021!CM178</f>
        <v>0</v>
      </c>
      <c r="K234" s="59">
        <f>2021!CJ178</f>
        <v>0</v>
      </c>
      <c r="L234" s="59"/>
      <c r="M234" s="59">
        <f t="shared" ref="M233:M262" si="74">G234-J234-K234-N234</f>
        <v>0</v>
      </c>
      <c r="N234" s="59">
        <f>2021!CO178</f>
        <v>0</v>
      </c>
      <c r="O234" s="59">
        <f>'Добыча 2021'!I194</f>
        <v>0</v>
      </c>
      <c r="P234" s="59"/>
      <c r="Q234" s="59"/>
      <c r="R234" s="59"/>
      <c r="S234" s="59">
        <f>'Добыча 2021'!K194</f>
        <v>0</v>
      </c>
      <c r="T234" s="59">
        <f>'Добыча 2021'!J194</f>
        <v>0</v>
      </c>
      <c r="U234" s="59">
        <f t="shared" si="59"/>
        <v>0</v>
      </c>
      <c r="V234" s="127">
        <f>2022!CE232</f>
        <v>0.80000000000000004</v>
      </c>
      <c r="W234" s="59">
        <f t="shared" si="60"/>
        <v>0</v>
      </c>
      <c r="X234" s="59">
        <f>2022!CG232</f>
        <v>0</v>
      </c>
      <c r="Y234" s="127">
        <f t="shared" si="61"/>
        <v>0</v>
      </c>
      <c r="Z234" s="59"/>
      <c r="AA234" s="59">
        <f>2022!CM232</f>
        <v>0</v>
      </c>
      <c r="AB234" s="59">
        <f>2022!CJ232</f>
        <v>0</v>
      </c>
      <c r="AC234" s="59"/>
      <c r="AD234" s="59"/>
      <c r="AE234" s="128">
        <f>2022!CO232</f>
        <v>0</v>
      </c>
      <c r="AF234" s="115" t="str">
        <f t="shared" si="64"/>
        <v/>
      </c>
      <c r="AG234" s="124"/>
      <c r="AH234" s="125">
        <f t="shared" si="65"/>
        <v>1.772067781592646</v>
      </c>
      <c r="AI234" s="125" t="e">
        <f t="shared" si="66"/>
        <v>#NAME?</v>
      </c>
      <c r="AJ234" s="87">
        <f t="shared" si="67"/>
        <v>5</v>
      </c>
      <c r="AK234" s="87" t="str">
        <f t="shared" si="68"/>
        <v/>
      </c>
      <c r="AL234" s="87">
        <f t="shared" si="69"/>
        <v>0</v>
      </c>
      <c r="AM234" s="87">
        <f t="shared" si="70"/>
        <v>0</v>
      </c>
      <c r="AN234" s="46" t="str">
        <f t="shared" si="71"/>
        <v/>
      </c>
      <c r="AO234" s="46" t="str">
        <f t="shared" si="72"/>
        <v/>
      </c>
      <c r="AP234" s="46" t="str">
        <f t="shared" si="73"/>
        <v/>
      </c>
    </row>
    <row r="235" ht="126">
      <c r="A235" s="87">
        <v>191</v>
      </c>
      <c r="B235" s="135" t="s">
        <v>361</v>
      </c>
      <c r="C235" s="125">
        <f>2022!B233</f>
        <v>19.600000000000001</v>
      </c>
      <c r="D235" s="126">
        <f>2022!BV233</f>
        <v>51</v>
      </c>
      <c r="E235" s="126">
        <f>2022!BW233</f>
        <v>59</v>
      </c>
      <c r="F235" s="125">
        <f>2022!BZ233</f>
        <v>3.010204081632653</v>
      </c>
      <c r="G235" s="59">
        <f>2021!CG179</f>
        <v>3</v>
      </c>
      <c r="H235" s="127">
        <f t="shared" si="62"/>
        <v>5.8823529411764701</v>
      </c>
      <c r="I235" s="62"/>
      <c r="J235" s="59">
        <f>2021!CM179</f>
        <v>0</v>
      </c>
      <c r="K235" s="59">
        <f>2021!CJ179</f>
        <v>0</v>
      </c>
      <c r="L235" s="132"/>
      <c r="M235" s="59">
        <f t="shared" si="74"/>
        <v>3</v>
      </c>
      <c r="N235" s="59">
        <f>2021!CO179</f>
        <v>0</v>
      </c>
      <c r="O235" s="59">
        <f>'Добыча 2021'!I195</f>
        <v>3</v>
      </c>
      <c r="P235" s="59"/>
      <c r="Q235" s="59"/>
      <c r="R235" s="59"/>
      <c r="S235" s="59">
        <f>'Добыча 2021'!K195</f>
        <v>2</v>
      </c>
      <c r="T235" s="59">
        <f>'Добыча 2021'!J195</f>
        <v>1</v>
      </c>
      <c r="U235" s="59">
        <f t="shared" si="59"/>
        <v>100</v>
      </c>
      <c r="V235" s="127">
        <f>2022!CE233</f>
        <v>4.1300000000000008</v>
      </c>
      <c r="W235" s="59">
        <f t="shared" si="60"/>
        <v>7.0000000000000009</v>
      </c>
      <c r="X235" s="59">
        <f>2022!CG233</f>
        <v>4</v>
      </c>
      <c r="Y235" s="127">
        <f t="shared" si="61"/>
        <v>6.7796610169491522</v>
      </c>
      <c r="Z235" s="59"/>
      <c r="AA235" s="59">
        <f>2022!CM233</f>
        <v>0</v>
      </c>
      <c r="AB235" s="59">
        <f>2022!CJ233</f>
        <v>0</v>
      </c>
      <c r="AC235" s="59"/>
      <c r="AD235" s="59"/>
      <c r="AE235" s="128">
        <f>2022!CO233</f>
        <v>0</v>
      </c>
      <c r="AF235" s="115" t="str">
        <f t="shared" si="64"/>
        <v/>
      </c>
      <c r="AG235" s="124"/>
      <c r="AH235" s="125">
        <f t="shared" si="65"/>
        <v>3.010204081632653</v>
      </c>
      <c r="AI235" s="125" t="e">
        <f t="shared" si="66"/>
        <v>#NAME?</v>
      </c>
      <c r="AJ235" s="87">
        <f t="shared" si="67"/>
        <v>7</v>
      </c>
      <c r="AK235" s="87" t="str">
        <f t="shared" si="68"/>
        <v/>
      </c>
      <c r="AL235" s="87" t="e">
        <f t="shared" si="69"/>
        <v>#NAME?</v>
      </c>
      <c r="AM235" s="87">
        <f t="shared" si="70"/>
        <v>4</v>
      </c>
      <c r="AN235" s="46" t="e">
        <f t="shared" si="71"/>
        <v>#NAME?</v>
      </c>
      <c r="AO235" s="46" t="str">
        <f t="shared" si="72"/>
        <v xml:space="preserve">Сумма не совпадает или не ОДОУ</v>
      </c>
      <c r="AP235" s="46" t="str">
        <f t="shared" si="73"/>
        <v/>
      </c>
    </row>
    <row r="236" ht="126">
      <c r="A236" s="87">
        <v>192</v>
      </c>
      <c r="B236" s="145" t="s">
        <v>44</v>
      </c>
      <c r="C236" s="125">
        <f>2022!B234</f>
        <v>10</v>
      </c>
      <c r="D236" s="126">
        <f>2022!BV234</f>
        <v>29</v>
      </c>
      <c r="E236" s="126">
        <f>2022!BW234</f>
        <v>30</v>
      </c>
      <c r="F236" s="125">
        <f>2022!BZ234</f>
        <v>3</v>
      </c>
      <c r="G236" s="59">
        <f>2021!CG180</f>
        <v>2</v>
      </c>
      <c r="H236" s="127">
        <f t="shared" si="62"/>
        <v>6.8965517241379306</v>
      </c>
      <c r="I236" s="59"/>
      <c r="J236" s="59">
        <f>2021!CM180</f>
        <v>0</v>
      </c>
      <c r="K236" s="59">
        <f>2021!CJ180</f>
        <v>0</v>
      </c>
      <c r="L236" s="59"/>
      <c r="M236" s="59">
        <f t="shared" si="74"/>
        <v>2</v>
      </c>
      <c r="N236" s="59">
        <f>2021!CO180</f>
        <v>0</v>
      </c>
      <c r="O236" s="59">
        <f>'Добыча 2021'!I196</f>
        <v>2</v>
      </c>
      <c r="P236" s="59"/>
      <c r="Q236" s="59"/>
      <c r="R236" s="59"/>
      <c r="S236" s="59">
        <f>'Добыча 2021'!K196</f>
        <v>1</v>
      </c>
      <c r="T236" s="59">
        <f>'Добыча 2021'!J196</f>
        <v>1</v>
      </c>
      <c r="U236" s="59">
        <f t="shared" si="59"/>
        <v>100</v>
      </c>
      <c r="V236" s="127">
        <f>2022!CE234</f>
        <v>2.1000000000000001</v>
      </c>
      <c r="W236" s="59">
        <f t="shared" si="60"/>
        <v>7.0000000000000009</v>
      </c>
      <c r="X236" s="59">
        <f>2022!CG234</f>
        <v>2</v>
      </c>
      <c r="Y236" s="127">
        <f t="shared" si="61"/>
        <v>6.666666666666667</v>
      </c>
      <c r="Z236" s="59"/>
      <c r="AA236" s="59">
        <f>2022!CM234</f>
        <v>0</v>
      </c>
      <c r="AB236" s="59">
        <f>2022!CJ234</f>
        <v>0</v>
      </c>
      <c r="AC236" s="59"/>
      <c r="AD236" s="59"/>
      <c r="AE236" s="128">
        <f>2022!CO234</f>
        <v>0</v>
      </c>
      <c r="AF236" s="115" t="str">
        <f t="shared" si="64"/>
        <v/>
      </c>
      <c r="AG236" s="124"/>
      <c r="AH236" s="125">
        <f t="shared" si="65"/>
        <v>3</v>
      </c>
      <c r="AI236" s="125" t="e">
        <f t="shared" si="66"/>
        <v>#NAME?</v>
      </c>
      <c r="AJ236" s="87">
        <f t="shared" si="67"/>
        <v>7</v>
      </c>
      <c r="AK236" s="87" t="str">
        <f t="shared" si="68"/>
        <v/>
      </c>
      <c r="AL236" s="87" t="e">
        <f t="shared" si="69"/>
        <v>#NAME?</v>
      </c>
      <c r="AM236" s="87">
        <f t="shared" si="70"/>
        <v>2</v>
      </c>
      <c r="AN236" s="46" t="e">
        <f t="shared" si="71"/>
        <v>#NAME?</v>
      </c>
      <c r="AO236" s="46" t="str">
        <f t="shared" si="72"/>
        <v xml:space="preserve">Сумма не совпадает или не ОДОУ</v>
      </c>
      <c r="AP236" s="46" t="str">
        <f t="shared" si="73"/>
        <v/>
      </c>
    </row>
    <row r="237" ht="126">
      <c r="A237" s="87">
        <v>193</v>
      </c>
      <c r="B237" s="145" t="s">
        <v>45</v>
      </c>
      <c r="C237" s="125">
        <f>2022!B235</f>
        <v>9.8000000000000007</v>
      </c>
      <c r="D237" s="126">
        <f>2022!BV235</f>
        <v>65</v>
      </c>
      <c r="E237" s="126">
        <f>2022!BW235</f>
        <v>24</v>
      </c>
      <c r="F237" s="125">
        <f>2022!BZ235</f>
        <v>2.4489795918367343</v>
      </c>
      <c r="G237" s="59">
        <f>2021!CG181</f>
        <v>6</v>
      </c>
      <c r="H237" s="127">
        <f t="shared" si="62"/>
        <v>9.2307692307692317</v>
      </c>
      <c r="I237" s="59"/>
      <c r="J237" s="59">
        <f>2021!CM181</f>
        <v>0</v>
      </c>
      <c r="K237" s="59">
        <f>2021!CJ181</f>
        <v>0</v>
      </c>
      <c r="L237" s="59"/>
      <c r="M237" s="59">
        <f t="shared" si="74"/>
        <v>6</v>
      </c>
      <c r="N237" s="59">
        <f>2021!CO181</f>
        <v>0</v>
      </c>
      <c r="O237" s="59">
        <f>'Добыча 2021'!I197</f>
        <v>6</v>
      </c>
      <c r="P237" s="59"/>
      <c r="Q237" s="59"/>
      <c r="R237" s="59"/>
      <c r="S237" s="59">
        <f>'Добыча 2021'!K197</f>
        <v>4</v>
      </c>
      <c r="T237" s="59">
        <f>'Добыча 2021'!J197</f>
        <v>2</v>
      </c>
      <c r="U237" s="59">
        <f t="shared" si="59"/>
        <v>100</v>
      </c>
      <c r="V237" s="127">
        <f>2022!CE235</f>
        <v>1.6800000000000002</v>
      </c>
      <c r="W237" s="59">
        <f t="shared" si="60"/>
        <v>7.0000000000000009</v>
      </c>
      <c r="X237" s="59">
        <f>2022!CG235</f>
        <v>1</v>
      </c>
      <c r="Y237" s="127">
        <f t="shared" si="61"/>
        <v>4.1666666666666661</v>
      </c>
      <c r="Z237" s="59"/>
      <c r="AA237" s="59">
        <f>2022!CM235</f>
        <v>0</v>
      </c>
      <c r="AB237" s="59">
        <f>2022!CJ235</f>
        <v>0</v>
      </c>
      <c r="AC237" s="59"/>
      <c r="AD237" s="59"/>
      <c r="AE237" s="128">
        <f>2022!CO235</f>
        <v>0</v>
      </c>
      <c r="AF237" s="115" t="str">
        <f t="shared" si="64"/>
        <v/>
      </c>
      <c r="AG237" s="124"/>
      <c r="AH237" s="125">
        <f t="shared" si="65"/>
        <v>2.4489795918367343</v>
      </c>
      <c r="AI237" s="125" t="e">
        <f t="shared" si="66"/>
        <v>#NAME?</v>
      </c>
      <c r="AJ237" s="87">
        <f t="shared" si="67"/>
        <v>7</v>
      </c>
      <c r="AK237" s="87" t="str">
        <f t="shared" si="68"/>
        <v/>
      </c>
      <c r="AL237" s="87" t="e">
        <f t="shared" si="69"/>
        <v>#NAME?</v>
      </c>
      <c r="AM237" s="87">
        <f t="shared" si="70"/>
        <v>1</v>
      </c>
      <c r="AN237" s="46" t="e">
        <f t="shared" si="71"/>
        <v>#NAME?</v>
      </c>
      <c r="AO237" s="46" t="str">
        <f t="shared" si="72"/>
        <v xml:space="preserve">Сумма не совпадает или не ОДОУ</v>
      </c>
      <c r="AP237" s="46" t="str">
        <f t="shared" si="73"/>
        <v/>
      </c>
    </row>
    <row r="238" ht="31.5">
      <c r="A238" s="87">
        <v>194</v>
      </c>
      <c r="B238" s="152" t="s">
        <v>459</v>
      </c>
      <c r="C238" s="125">
        <f>2022!B236</f>
        <v>302.69999999999999</v>
      </c>
      <c r="D238" s="138">
        <f>2022!BV236</f>
        <v>46</v>
      </c>
      <c r="E238" s="126">
        <f>2022!BW236</f>
        <v>0</v>
      </c>
      <c r="F238" s="125">
        <f>2022!BZ236</f>
        <v>0</v>
      </c>
      <c r="G238" s="80">
        <f>2021!CG182</f>
        <v>0</v>
      </c>
      <c r="H238" s="139">
        <f t="shared" si="62"/>
        <v>0</v>
      </c>
      <c r="I238" s="71"/>
      <c r="J238" s="80">
        <f>2021!CM182</f>
        <v>0</v>
      </c>
      <c r="K238" s="80">
        <f>2021!CJ182</f>
        <v>0</v>
      </c>
      <c r="L238" s="140"/>
      <c r="M238" s="80">
        <f t="shared" si="74"/>
        <v>0</v>
      </c>
      <c r="N238" s="80">
        <f>2021!CO182</f>
        <v>0</v>
      </c>
      <c r="O238" s="80">
        <f>'Добыча 2021'!I198</f>
        <v>0</v>
      </c>
      <c r="P238" s="59"/>
      <c r="Q238" s="59"/>
      <c r="R238" s="59"/>
      <c r="S238" s="80">
        <f>'Добыча 2021'!K198</f>
        <v>0</v>
      </c>
      <c r="T238" s="80">
        <f>'Добыча 2021'!J198</f>
        <v>0</v>
      </c>
      <c r="U238" s="80">
        <f>IF(G239=0,0,O238/G239*100)</f>
        <v>0</v>
      </c>
      <c r="V238" s="127">
        <f>2022!CE236</f>
        <v>0</v>
      </c>
      <c r="W238" s="59">
        <f t="shared" si="60"/>
        <v>0</v>
      </c>
      <c r="X238" s="59">
        <f>2022!CG236</f>
        <v>0</v>
      </c>
      <c r="Y238" s="127">
        <f t="shared" si="61"/>
        <v>0</v>
      </c>
      <c r="Z238" s="59"/>
      <c r="AA238" s="59">
        <f>2022!CM236</f>
        <v>0</v>
      </c>
      <c r="AB238" s="59">
        <f>2022!CJ236</f>
        <v>0</v>
      </c>
      <c r="AC238" s="59"/>
      <c r="AD238" s="59">
        <f t="shared" si="63"/>
        <v>0</v>
      </c>
      <c r="AE238" s="128">
        <f>2022!CO236</f>
        <v>0</v>
      </c>
      <c r="AF238" s="115" t="str">
        <f t="shared" si="64"/>
        <v/>
      </c>
      <c r="AG238" s="124"/>
      <c r="AH238" s="125">
        <f t="shared" si="65"/>
        <v>0</v>
      </c>
      <c r="AI238" s="125" t="e">
        <f t="shared" si="66"/>
        <v>#NAME?</v>
      </c>
      <c r="AJ238" s="87">
        <f t="shared" si="67"/>
        <v>3</v>
      </c>
      <c r="AK238" s="87" t="str">
        <f t="shared" si="68"/>
        <v/>
      </c>
      <c r="AL238" s="87">
        <f t="shared" si="69"/>
        <v>0</v>
      </c>
      <c r="AM238" s="87">
        <f t="shared" si="70"/>
        <v>0</v>
      </c>
      <c r="AN238" s="46" t="str">
        <f t="shared" si="71"/>
        <v/>
      </c>
      <c r="AO238" s="46" t="str">
        <f t="shared" si="72"/>
        <v/>
      </c>
      <c r="AP238" s="46" t="str">
        <f t="shared" si="73"/>
        <v/>
      </c>
    </row>
    <row r="239" ht="31.5">
      <c r="A239" s="87">
        <v>195</v>
      </c>
      <c r="B239" s="152" t="s">
        <v>460</v>
      </c>
      <c r="C239" s="125">
        <f>2022!B237</f>
        <v>4.7999999999999998</v>
      </c>
      <c r="D239" s="142"/>
      <c r="E239" s="126">
        <f>2022!BW237</f>
        <v>7</v>
      </c>
      <c r="F239" s="125">
        <f>2022!BZ237</f>
        <v>1.4583333333333335</v>
      </c>
      <c r="G239" s="82"/>
      <c r="H239" s="143"/>
      <c r="I239" s="62"/>
      <c r="J239" s="82"/>
      <c r="K239" s="82"/>
      <c r="L239" s="132"/>
      <c r="M239" s="82"/>
      <c r="N239" s="82"/>
      <c r="O239" s="82"/>
      <c r="P239" s="59"/>
      <c r="Q239" s="59"/>
      <c r="R239" s="59"/>
      <c r="S239" s="82"/>
      <c r="T239" s="82"/>
      <c r="U239" s="82"/>
      <c r="V239" s="127">
        <f>2022!CE237</f>
        <v>0.35000000000000003</v>
      </c>
      <c r="W239" s="59">
        <f t="shared" si="60"/>
        <v>0</v>
      </c>
      <c r="X239" s="59">
        <f>2022!CG237</f>
        <v>0</v>
      </c>
      <c r="Y239" s="127">
        <f t="shared" si="61"/>
        <v>0</v>
      </c>
      <c r="Z239" s="59"/>
      <c r="AA239" s="59">
        <f>2022!CM237</f>
        <v>0</v>
      </c>
      <c r="AB239" s="59">
        <f>2022!CJ237</f>
        <v>0</v>
      </c>
      <c r="AC239" s="59"/>
      <c r="AD239" s="59">
        <f t="shared" si="63"/>
        <v>0</v>
      </c>
      <c r="AE239" s="128">
        <f>2022!CO237</f>
        <v>0</v>
      </c>
      <c r="AF239" s="115" t="str">
        <f t="shared" si="64"/>
        <v/>
      </c>
      <c r="AG239" s="124"/>
      <c r="AH239" s="125">
        <f t="shared" si="65"/>
        <v>1.4583333333333335</v>
      </c>
      <c r="AI239" s="125" t="e">
        <f t="shared" si="66"/>
        <v>#NAME?</v>
      </c>
      <c r="AJ239" s="87">
        <f t="shared" si="67"/>
        <v>5</v>
      </c>
      <c r="AK239" s="87" t="str">
        <f t="shared" si="68"/>
        <v/>
      </c>
      <c r="AL239" s="87">
        <f t="shared" si="69"/>
        <v>0</v>
      </c>
      <c r="AM239" s="87">
        <f t="shared" si="70"/>
        <v>0</v>
      </c>
      <c r="AN239" s="46" t="str">
        <f t="shared" si="71"/>
        <v/>
      </c>
      <c r="AO239" s="46" t="str">
        <f t="shared" si="72"/>
        <v/>
      </c>
      <c r="AP239" s="46" t="str">
        <f t="shared" si="73"/>
        <v/>
      </c>
    </row>
    <row r="240" ht="31.5">
      <c r="A240" s="87">
        <v>196</v>
      </c>
      <c r="B240" s="145" t="s">
        <v>38</v>
      </c>
      <c r="C240" s="125">
        <f>2022!B238</f>
        <v>5.1580000000000004</v>
      </c>
      <c r="D240" s="126">
        <f>2022!BV238</f>
        <v>14</v>
      </c>
      <c r="E240" s="126">
        <f>2022!BW238</f>
        <v>11</v>
      </c>
      <c r="F240" s="125">
        <f>2022!BZ238</f>
        <v>2.1326095385808452</v>
      </c>
      <c r="G240" s="59">
        <f>2021!CG183</f>
        <v>0</v>
      </c>
      <c r="H240" s="127">
        <f t="shared" si="62"/>
        <v>0</v>
      </c>
      <c r="I240" s="59"/>
      <c r="J240" s="59">
        <f>2021!CM183</f>
        <v>0</v>
      </c>
      <c r="K240" s="59">
        <f>2021!CJ183</f>
        <v>0</v>
      </c>
      <c r="L240" s="59"/>
      <c r="M240" s="59">
        <f t="shared" si="74"/>
        <v>0</v>
      </c>
      <c r="N240" s="59">
        <f>2021!CO183</f>
        <v>0</v>
      </c>
      <c r="O240" s="59">
        <f>'Добыча 2021'!I199</f>
        <v>0</v>
      </c>
      <c r="P240" s="59"/>
      <c r="Q240" s="59"/>
      <c r="R240" s="59"/>
      <c r="S240" s="59">
        <f>'Добыча 2021'!K199</f>
        <v>0</v>
      </c>
      <c r="T240" s="59">
        <f>'Добыча 2021'!J199</f>
        <v>0</v>
      </c>
      <c r="U240" s="59">
        <f t="shared" si="59"/>
        <v>0</v>
      </c>
      <c r="V240" s="127">
        <f>2022!CE238</f>
        <v>0.77000000000000002</v>
      </c>
      <c r="W240" s="59">
        <f t="shared" si="60"/>
        <v>0</v>
      </c>
      <c r="X240" s="59">
        <f>2022!CG238</f>
        <v>0</v>
      </c>
      <c r="Y240" s="127">
        <f t="shared" si="61"/>
        <v>0</v>
      </c>
      <c r="Z240" s="59"/>
      <c r="AA240" s="59">
        <f>2022!CM238</f>
        <v>0</v>
      </c>
      <c r="AB240" s="59">
        <f>2022!CJ238</f>
        <v>0</v>
      </c>
      <c r="AC240" s="59"/>
      <c r="AD240" s="59"/>
      <c r="AE240" s="128">
        <f>2022!CO238</f>
        <v>0</v>
      </c>
      <c r="AF240" s="115" t="str">
        <f t="shared" si="64"/>
        <v/>
      </c>
      <c r="AG240" s="124"/>
      <c r="AH240" s="125">
        <f t="shared" si="65"/>
        <v>2.1326095385808452</v>
      </c>
      <c r="AI240" s="125" t="e">
        <f t="shared" si="66"/>
        <v>#NAME?</v>
      </c>
      <c r="AJ240" s="87">
        <f t="shared" si="67"/>
        <v>7</v>
      </c>
      <c r="AK240" s="87" t="str">
        <f t="shared" si="68"/>
        <v/>
      </c>
      <c r="AL240" s="87">
        <f t="shared" si="69"/>
        <v>0</v>
      </c>
      <c r="AM240" s="87">
        <f t="shared" si="70"/>
        <v>0</v>
      </c>
      <c r="AN240" s="46" t="str">
        <f t="shared" si="71"/>
        <v/>
      </c>
      <c r="AO240" s="46" t="str">
        <f t="shared" si="72"/>
        <v/>
      </c>
      <c r="AP240" s="46" t="str">
        <f t="shared" si="73"/>
        <v/>
      </c>
    </row>
    <row r="241" ht="31.5">
      <c r="A241" s="87">
        <v>197</v>
      </c>
      <c r="B241" s="145" t="s">
        <v>362</v>
      </c>
      <c r="C241" s="125">
        <f>2022!B239</f>
        <v>6.7999999999999998</v>
      </c>
      <c r="D241" s="126">
        <f>2022!BV239</f>
        <v>18</v>
      </c>
      <c r="E241" s="126">
        <f>2022!BW239</f>
        <v>16</v>
      </c>
      <c r="F241" s="125">
        <f>2022!BZ239</f>
        <v>2.3529411764705883</v>
      </c>
      <c r="G241" s="59">
        <f>2021!CG184</f>
        <v>0</v>
      </c>
      <c r="H241" s="127">
        <f t="shared" si="62"/>
        <v>0</v>
      </c>
      <c r="I241" s="62"/>
      <c r="J241" s="59">
        <f>2021!CM184</f>
        <v>0</v>
      </c>
      <c r="K241" s="59">
        <f>2021!CJ184</f>
        <v>0</v>
      </c>
      <c r="L241" s="132"/>
      <c r="M241" s="59">
        <f t="shared" si="74"/>
        <v>0</v>
      </c>
      <c r="N241" s="59">
        <f>2021!CO184</f>
        <v>0</v>
      </c>
      <c r="O241" s="59">
        <f>'Добыча 2021'!I200</f>
        <v>0</v>
      </c>
      <c r="P241" s="59"/>
      <c r="Q241" s="59"/>
      <c r="R241" s="59"/>
      <c r="S241" s="59">
        <f>'Добыча 2021'!K200</f>
        <v>0</v>
      </c>
      <c r="T241" s="59">
        <f>'Добыча 2021'!J200</f>
        <v>0</v>
      </c>
      <c r="U241" s="59">
        <f t="shared" ref="U241:U262" si="75">IF(G241=0,0,O241/G241*100)</f>
        <v>0</v>
      </c>
      <c r="V241" s="127">
        <f>2022!CE239</f>
        <v>1.1200000000000001</v>
      </c>
      <c r="W241" s="59">
        <f t="shared" si="60"/>
        <v>7.0000000000000009</v>
      </c>
      <c r="X241" s="59">
        <f>2022!CG239</f>
        <v>0</v>
      </c>
      <c r="Y241" s="127">
        <f t="shared" si="61"/>
        <v>0</v>
      </c>
      <c r="Z241" s="59"/>
      <c r="AA241" s="59">
        <f>2022!CM239</f>
        <v>0</v>
      </c>
      <c r="AB241" s="59">
        <f>2022!CJ239</f>
        <v>0</v>
      </c>
      <c r="AC241" s="59"/>
      <c r="AD241" s="59"/>
      <c r="AE241" s="128">
        <f>2022!CO239</f>
        <v>0</v>
      </c>
      <c r="AF241" s="115" t="str">
        <f t="shared" si="64"/>
        <v/>
      </c>
      <c r="AG241" s="124"/>
      <c r="AH241" s="125">
        <f t="shared" si="65"/>
        <v>2.3529411764705883</v>
      </c>
      <c r="AI241" s="125" t="e">
        <f t="shared" si="66"/>
        <v>#NAME?</v>
      </c>
      <c r="AJ241" s="87">
        <f t="shared" si="67"/>
        <v>7</v>
      </c>
      <c r="AK241" s="87" t="str">
        <f t="shared" si="68"/>
        <v/>
      </c>
      <c r="AL241" s="87">
        <f t="shared" si="69"/>
        <v>0</v>
      </c>
      <c r="AM241" s="87">
        <f t="shared" si="70"/>
        <v>0</v>
      </c>
      <c r="AN241" s="46" t="str">
        <f t="shared" si="71"/>
        <v/>
      </c>
      <c r="AO241" s="46" t="str">
        <f t="shared" si="72"/>
        <v/>
      </c>
      <c r="AP241" s="46" t="str">
        <f t="shared" si="73"/>
        <v/>
      </c>
    </row>
    <row r="242" ht="18.75">
      <c r="A242" s="46"/>
      <c r="B242" s="61" t="s">
        <v>170</v>
      </c>
      <c r="C242" s="131"/>
      <c r="D242" s="130"/>
      <c r="E242" s="130"/>
      <c r="F242" s="131"/>
      <c r="G242" s="59"/>
      <c r="H242" s="127"/>
      <c r="I242" s="59"/>
      <c r="J242" s="59"/>
      <c r="K242" s="59"/>
      <c r="L242" s="59"/>
      <c r="M242" s="59"/>
      <c r="N242" s="59"/>
      <c r="O242" s="71"/>
      <c r="P242" s="71"/>
      <c r="Q242" s="71"/>
      <c r="R242" s="71"/>
      <c r="S242" s="71"/>
      <c r="T242" s="71"/>
      <c r="U242" s="59"/>
      <c r="V242" s="144"/>
      <c r="W242" s="59"/>
      <c r="X242" s="71"/>
      <c r="Y242" s="127"/>
      <c r="Z242" s="71"/>
      <c r="AA242" s="71"/>
      <c r="AB242" s="71"/>
      <c r="AC242" s="71"/>
      <c r="AD242" s="59"/>
      <c r="AE242" s="71"/>
      <c r="AF242" s="115" t="str">
        <f t="shared" si="64"/>
        <v/>
      </c>
      <c r="AG242" s="124"/>
      <c r="AH242" s="125" t="str">
        <f t="shared" si="65"/>
        <v/>
      </c>
      <c r="AI242" s="125" t="str">
        <f t="shared" si="66"/>
        <v/>
      </c>
      <c r="AJ242" s="87" t="str">
        <f t="shared" si="67"/>
        <v/>
      </c>
      <c r="AK242" s="87" t="str">
        <f t="shared" si="68"/>
        <v/>
      </c>
      <c r="AL242" s="87" t="str">
        <f t="shared" si="69"/>
        <v/>
      </c>
      <c r="AM242" s="87" t="str">
        <f t="shared" si="70"/>
        <v/>
      </c>
      <c r="AN242" s="46" t="str">
        <f t="shared" si="71"/>
        <v/>
      </c>
      <c r="AO242" s="46" t="str">
        <f t="shared" si="72"/>
        <v/>
      </c>
      <c r="AP242" s="46" t="str">
        <f t="shared" si="73"/>
        <v/>
      </c>
    </row>
    <row r="243" ht="126">
      <c r="A243" s="46">
        <v>198</v>
      </c>
      <c r="B243" s="145" t="s">
        <v>171</v>
      </c>
      <c r="C243" s="125">
        <f>2022!B241</f>
        <v>91.599999999999994</v>
      </c>
      <c r="D243" s="126">
        <f>2022!BV241</f>
        <v>183</v>
      </c>
      <c r="E243" s="126">
        <f>2022!BW241</f>
        <v>197</v>
      </c>
      <c r="F243" s="125">
        <f>2022!BZ241</f>
        <v>2.1506550218340612</v>
      </c>
      <c r="G243" s="59">
        <f>2021!CG186</f>
        <v>9</v>
      </c>
      <c r="H243" s="127">
        <f t="shared" si="62"/>
        <v>4.918032786885246</v>
      </c>
      <c r="I243" s="59"/>
      <c r="J243" s="59">
        <f>2021!CM186</f>
        <v>0</v>
      </c>
      <c r="K243" s="59">
        <f>2021!CJ186</f>
        <v>0</v>
      </c>
      <c r="L243" s="59"/>
      <c r="M243" s="59">
        <f t="shared" si="74"/>
        <v>9</v>
      </c>
      <c r="N243" s="59">
        <f>2021!CO186</f>
        <v>0</v>
      </c>
      <c r="O243" s="59">
        <f>'Добыча 2021'!I202</f>
        <v>5</v>
      </c>
      <c r="P243" s="59"/>
      <c r="Q243" s="59"/>
      <c r="R243" s="59"/>
      <c r="S243" s="59">
        <f>'Добыча 2021'!K202</f>
        <v>4</v>
      </c>
      <c r="T243" s="59">
        <f>'Добыча 2021'!J202</f>
        <v>1</v>
      </c>
      <c r="U243" s="59">
        <f t="shared" si="75"/>
        <v>55.555555555555557</v>
      </c>
      <c r="V243" s="127">
        <f>2022!CE241</f>
        <v>13.790000000000001</v>
      </c>
      <c r="W243" s="59">
        <f t="shared" ref="W242:W262" si="76">IF(V243&gt;1,V243/E243*100,0)</f>
        <v>7.0000000000000009</v>
      </c>
      <c r="X243" s="59">
        <f>2022!CG241</f>
        <v>13</v>
      </c>
      <c r="Y243" s="127">
        <f t="shared" ref="Y242:Y262" si="77">IF(X243&gt;0,X243/E243*100,0)</f>
        <v>6.5989847715736047</v>
      </c>
      <c r="Z243" s="59"/>
      <c r="AA243" s="59">
        <f>2022!CM241</f>
        <v>0</v>
      </c>
      <c r="AB243" s="59">
        <f>2022!CJ241</f>
        <v>0</v>
      </c>
      <c r="AC243" s="59"/>
      <c r="AD243" s="59"/>
      <c r="AE243" s="128">
        <f>2022!CO241</f>
        <v>0</v>
      </c>
      <c r="AF243" s="115" t="str">
        <f t="shared" si="64"/>
        <v/>
      </c>
      <c r="AG243" s="124"/>
      <c r="AH243" s="125">
        <f t="shared" si="65"/>
        <v>2.1506550218340612</v>
      </c>
      <c r="AI243" s="125" t="e">
        <f t="shared" si="66"/>
        <v>#NAME?</v>
      </c>
      <c r="AJ243" s="87">
        <f t="shared" si="67"/>
        <v>7</v>
      </c>
      <c r="AK243" s="87" t="str">
        <f t="shared" si="68"/>
        <v/>
      </c>
      <c r="AL243" s="87" t="e">
        <f t="shared" si="69"/>
        <v>#NAME?</v>
      </c>
      <c r="AM243" s="87">
        <f t="shared" si="70"/>
        <v>13</v>
      </c>
      <c r="AN243" s="46" t="e">
        <f t="shared" si="71"/>
        <v>#NAME?</v>
      </c>
      <c r="AO243" s="46" t="str">
        <f t="shared" si="72"/>
        <v xml:space="preserve">Сумма не совпадает или не ОДОУ</v>
      </c>
      <c r="AP243" s="46" t="str">
        <f t="shared" si="73"/>
        <v/>
      </c>
    </row>
    <row r="244" ht="31.5" customHeight="1">
      <c r="A244" s="46">
        <v>199</v>
      </c>
      <c r="B244" s="145" t="s">
        <v>172</v>
      </c>
      <c r="C244" s="125">
        <f>2022!B242</f>
        <v>347.19999999999999</v>
      </c>
      <c r="D244" s="126">
        <f>2022!BV242</f>
        <v>438</v>
      </c>
      <c r="E244" s="126">
        <f>2022!BW242</f>
        <v>548</v>
      </c>
      <c r="F244" s="125">
        <f>2022!BZ242</f>
        <v>1.5783410138248848</v>
      </c>
      <c r="G244" s="59">
        <f>2021!CG187</f>
        <v>20</v>
      </c>
      <c r="H244" s="127">
        <f t="shared" si="62"/>
        <v>4.5662100456620998</v>
      </c>
      <c r="I244" s="59"/>
      <c r="J244" s="59">
        <f>2021!CM187</f>
        <v>1</v>
      </c>
      <c r="K244" s="59">
        <f>2021!CJ187</f>
        <v>2</v>
      </c>
      <c r="L244" s="59"/>
      <c r="M244" s="59">
        <f t="shared" si="74"/>
        <v>13</v>
      </c>
      <c r="N244" s="59">
        <f>2021!CO187</f>
        <v>4</v>
      </c>
      <c r="O244" s="59">
        <f>'Добыча 2021'!I203</f>
        <v>6</v>
      </c>
      <c r="P244" s="59"/>
      <c r="Q244" s="59"/>
      <c r="R244" s="59"/>
      <c r="S244" s="59">
        <f>'Добыча 2021'!K203</f>
        <v>6</v>
      </c>
      <c r="T244" s="59">
        <f>'Добыча 2021'!J203</f>
        <v>0</v>
      </c>
      <c r="U244" s="59">
        <f t="shared" si="75"/>
        <v>30</v>
      </c>
      <c r="V244" s="127">
        <f>2022!CE242</f>
        <v>27.400000000000002</v>
      </c>
      <c r="W244" s="59">
        <f t="shared" si="76"/>
        <v>5</v>
      </c>
      <c r="X244" s="59">
        <f>2022!CG242</f>
        <v>20</v>
      </c>
      <c r="Y244" s="127">
        <f t="shared" si="77"/>
        <v>3.6496350364963499</v>
      </c>
      <c r="Z244" s="59"/>
      <c r="AA244" s="59">
        <f>2022!CM242</f>
        <v>1</v>
      </c>
      <c r="AB244" s="59">
        <f>2022!CJ242</f>
        <v>2</v>
      </c>
      <c r="AC244" s="59"/>
      <c r="AD244" s="59">
        <f t="shared" si="63"/>
        <v>13</v>
      </c>
      <c r="AE244" s="128">
        <f>2022!CO242</f>
        <v>4</v>
      </c>
      <c r="AF244" s="115" t="str">
        <f t="shared" si="64"/>
        <v/>
      </c>
      <c r="AG244" s="124"/>
      <c r="AH244" s="125">
        <f t="shared" si="65"/>
        <v>1.5783410138248848</v>
      </c>
      <c r="AI244" s="125" t="e">
        <f t="shared" si="66"/>
        <v>#NAME?</v>
      </c>
      <c r="AJ244" s="87">
        <f t="shared" si="67"/>
        <v>5</v>
      </c>
      <c r="AK244" s="87" t="str">
        <f t="shared" si="68"/>
        <v/>
      </c>
      <c r="AL244" s="87" t="e">
        <f t="shared" si="69"/>
        <v>#NAME?</v>
      </c>
      <c r="AM244" s="87">
        <f t="shared" si="70"/>
        <v>20</v>
      </c>
      <c r="AN244" s="46" t="e">
        <f t="shared" si="71"/>
        <v>#NAME?</v>
      </c>
      <c r="AO244" s="46" t="str">
        <f t="shared" si="72"/>
        <v/>
      </c>
      <c r="AP244" s="46" t="str">
        <f t="shared" si="73"/>
        <v/>
      </c>
    </row>
    <row r="245" ht="18.75">
      <c r="A245" s="46"/>
      <c r="B245" s="61" t="s">
        <v>151</v>
      </c>
      <c r="C245" s="131"/>
      <c r="D245" s="130"/>
      <c r="E245" s="130"/>
      <c r="F245" s="131"/>
      <c r="G245" s="59"/>
      <c r="H245" s="127"/>
      <c r="I245" s="59"/>
      <c r="J245" s="59"/>
      <c r="K245" s="59"/>
      <c r="L245" s="59"/>
      <c r="M245" s="59"/>
      <c r="N245" s="59"/>
      <c r="O245" s="71"/>
      <c r="P245" s="71"/>
      <c r="Q245" s="71"/>
      <c r="R245" s="71"/>
      <c r="S245" s="71"/>
      <c r="T245" s="71"/>
      <c r="U245" s="59"/>
      <c r="V245" s="144"/>
      <c r="W245" s="59"/>
      <c r="X245" s="71"/>
      <c r="Y245" s="127"/>
      <c r="Z245" s="71"/>
      <c r="AA245" s="71"/>
      <c r="AB245" s="71"/>
      <c r="AC245" s="71"/>
      <c r="AD245" s="59"/>
      <c r="AE245" s="71"/>
      <c r="AF245" s="115" t="str">
        <f t="shared" si="64"/>
        <v/>
      </c>
      <c r="AG245" s="124"/>
      <c r="AH245" s="125" t="str">
        <f t="shared" si="65"/>
        <v/>
      </c>
      <c r="AI245" s="125" t="str">
        <f t="shared" si="66"/>
        <v/>
      </c>
      <c r="AJ245" s="87" t="str">
        <f t="shared" si="67"/>
        <v/>
      </c>
      <c r="AK245" s="87" t="str">
        <f t="shared" si="68"/>
        <v/>
      </c>
      <c r="AL245" s="87" t="str">
        <f t="shared" si="69"/>
        <v/>
      </c>
      <c r="AM245" s="87" t="str">
        <f t="shared" si="70"/>
        <v/>
      </c>
      <c r="AN245" s="46" t="str">
        <f t="shared" si="71"/>
        <v/>
      </c>
      <c r="AO245" s="46" t="str">
        <f t="shared" si="72"/>
        <v/>
      </c>
      <c r="AP245" s="46" t="str">
        <f t="shared" si="73"/>
        <v/>
      </c>
    </row>
    <row r="246" ht="31.5">
      <c r="A246" s="46">
        <v>200</v>
      </c>
      <c r="B246" s="145" t="s">
        <v>152</v>
      </c>
      <c r="C246" s="125">
        <f>2022!B244</f>
        <v>211.19999999999999</v>
      </c>
      <c r="D246" s="126">
        <f>2022!BV244</f>
        <v>0</v>
      </c>
      <c r="E246" s="126">
        <f>2022!BW244</f>
        <v>0</v>
      </c>
      <c r="F246" s="125">
        <f>2022!BZ244</f>
        <v>0</v>
      </c>
      <c r="G246" s="59">
        <f>2021!CG189</f>
        <v>0</v>
      </c>
      <c r="H246" s="127">
        <f t="shared" ref="H245:H262" si="78">IF(G246&gt;0,G246/D246*100,0)</f>
        <v>0</v>
      </c>
      <c r="I246" s="59"/>
      <c r="J246" s="59">
        <f>2021!CM189</f>
        <v>0</v>
      </c>
      <c r="K246" s="59">
        <f>2021!CJ189</f>
        <v>0</v>
      </c>
      <c r="L246" s="59"/>
      <c r="M246" s="59">
        <f t="shared" si="74"/>
        <v>0</v>
      </c>
      <c r="N246" s="59">
        <f>2021!CO189</f>
        <v>0</v>
      </c>
      <c r="O246" s="59">
        <f>'Добыча 2021'!I205</f>
        <v>0</v>
      </c>
      <c r="P246" s="59"/>
      <c r="Q246" s="59"/>
      <c r="R246" s="59"/>
      <c r="S246" s="59">
        <f>'Добыча 2021'!K205</f>
        <v>0</v>
      </c>
      <c r="T246" s="59">
        <f>'Добыча 2021'!J205</f>
        <v>0</v>
      </c>
      <c r="U246" s="59">
        <f t="shared" si="75"/>
        <v>0</v>
      </c>
      <c r="V246" s="127">
        <f>2022!CE244</f>
        <v>0</v>
      </c>
      <c r="W246" s="59">
        <f t="shared" si="76"/>
        <v>0</v>
      </c>
      <c r="X246" s="59">
        <f>2022!CG244</f>
        <v>0</v>
      </c>
      <c r="Y246" s="127">
        <f t="shared" si="77"/>
        <v>0</v>
      </c>
      <c r="Z246" s="59"/>
      <c r="AA246" s="59">
        <f>2022!CM244</f>
        <v>0</v>
      </c>
      <c r="AB246" s="59">
        <f>2022!CJ244</f>
        <v>0</v>
      </c>
      <c r="AC246" s="59"/>
      <c r="AD246" s="59">
        <f t="shared" si="63"/>
        <v>0</v>
      </c>
      <c r="AE246" s="128">
        <f>2022!CO244</f>
        <v>0</v>
      </c>
      <c r="AF246" s="115" t="str">
        <f t="shared" si="64"/>
        <v/>
      </c>
      <c r="AG246" s="124"/>
      <c r="AH246" s="125">
        <f t="shared" si="65"/>
        <v>0</v>
      </c>
      <c r="AI246" s="125" t="e">
        <f t="shared" si="66"/>
        <v>#NAME?</v>
      </c>
      <c r="AJ246" s="87">
        <f t="shared" si="67"/>
        <v>3</v>
      </c>
      <c r="AK246" s="87" t="str">
        <f t="shared" si="68"/>
        <v/>
      </c>
      <c r="AL246" s="87">
        <f t="shared" si="69"/>
        <v>0</v>
      </c>
      <c r="AM246" s="87">
        <f t="shared" si="70"/>
        <v>0</v>
      </c>
      <c r="AN246" s="46" t="str">
        <f t="shared" si="71"/>
        <v/>
      </c>
      <c r="AO246" s="46" t="str">
        <f t="shared" si="72"/>
        <v/>
      </c>
      <c r="AP246" s="46" t="str">
        <f t="shared" si="73"/>
        <v/>
      </c>
    </row>
    <row r="247" ht="18.75">
      <c r="A247" s="46"/>
      <c r="B247" s="61" t="s">
        <v>254</v>
      </c>
      <c r="C247" s="131"/>
      <c r="D247" s="130"/>
      <c r="E247" s="130"/>
      <c r="F247" s="131"/>
      <c r="G247" s="59"/>
      <c r="H247" s="127"/>
      <c r="I247" s="59"/>
      <c r="J247" s="59"/>
      <c r="K247" s="59"/>
      <c r="L247" s="59"/>
      <c r="M247" s="59"/>
      <c r="N247" s="59"/>
      <c r="O247" s="71"/>
      <c r="P247" s="71"/>
      <c r="Q247" s="71"/>
      <c r="R247" s="71"/>
      <c r="S247" s="71"/>
      <c r="T247" s="71"/>
      <c r="U247" s="59"/>
      <c r="V247" s="144"/>
      <c r="W247" s="59"/>
      <c r="X247" s="71"/>
      <c r="Y247" s="127"/>
      <c r="Z247" s="71"/>
      <c r="AA247" s="71"/>
      <c r="AB247" s="71"/>
      <c r="AC247" s="71"/>
      <c r="AD247" s="59"/>
      <c r="AE247" s="71"/>
      <c r="AF247" s="115" t="str">
        <f t="shared" si="64"/>
        <v/>
      </c>
      <c r="AG247" s="124"/>
      <c r="AH247" s="125" t="str">
        <f t="shared" si="65"/>
        <v/>
      </c>
      <c r="AI247" s="125" t="str">
        <f t="shared" si="66"/>
        <v/>
      </c>
      <c r="AJ247" s="87" t="str">
        <f t="shared" si="67"/>
        <v/>
      </c>
      <c r="AK247" s="87" t="str">
        <f t="shared" si="68"/>
        <v/>
      </c>
      <c r="AL247" s="87" t="str">
        <f t="shared" si="69"/>
        <v/>
      </c>
      <c r="AM247" s="87" t="str">
        <f t="shared" si="70"/>
        <v/>
      </c>
      <c r="AN247" s="46" t="str">
        <f t="shared" si="71"/>
        <v/>
      </c>
      <c r="AO247" s="46" t="str">
        <f t="shared" si="72"/>
        <v/>
      </c>
      <c r="AP247" s="46" t="str">
        <f t="shared" si="73"/>
        <v/>
      </c>
    </row>
    <row r="248" ht="66" customHeight="1">
      <c r="A248" s="46">
        <v>201</v>
      </c>
      <c r="B248" s="145" t="s">
        <v>363</v>
      </c>
      <c r="C248" s="125">
        <f>2022!B246</f>
        <v>15.6</v>
      </c>
      <c r="D248" s="126">
        <f>2022!BV246</f>
        <v>72</v>
      </c>
      <c r="E248" s="126">
        <f>2022!BW246</f>
        <v>73</v>
      </c>
      <c r="F248" s="125">
        <f>2022!BZ246</f>
        <v>4.6794871794871797</v>
      </c>
      <c r="G248" s="59">
        <f>2021!CG191</f>
        <v>0</v>
      </c>
      <c r="H248" s="127">
        <f t="shared" si="78"/>
        <v>0</v>
      </c>
      <c r="I248" s="59"/>
      <c r="J248" s="59">
        <f>2021!CM191</f>
        <v>0</v>
      </c>
      <c r="K248" s="59">
        <f>2021!CJ191</f>
        <v>0</v>
      </c>
      <c r="L248" s="59"/>
      <c r="M248" s="59">
        <f t="shared" si="74"/>
        <v>0</v>
      </c>
      <c r="N248" s="59">
        <f>2021!CO191</f>
        <v>0</v>
      </c>
      <c r="O248" s="59">
        <f>'Добыча 2021'!I207</f>
        <v>0</v>
      </c>
      <c r="P248" s="59"/>
      <c r="Q248" s="59"/>
      <c r="R248" s="59"/>
      <c r="S248" s="59">
        <f>'Добыча 2021'!K207</f>
        <v>0</v>
      </c>
      <c r="T248" s="59">
        <f>'Добыча 2021'!J207</f>
        <v>0</v>
      </c>
      <c r="U248" s="59">
        <f t="shared" si="75"/>
        <v>0</v>
      </c>
      <c r="V248" s="127">
        <f>2022!CE246</f>
        <v>5.8399999999999999</v>
      </c>
      <c r="W248" s="59">
        <f t="shared" si="76"/>
        <v>8</v>
      </c>
      <c r="X248" s="59">
        <f>2022!CG246</f>
        <v>0</v>
      </c>
      <c r="Y248" s="127">
        <f t="shared" si="77"/>
        <v>0</v>
      </c>
      <c r="Z248" s="59"/>
      <c r="AA248" s="59">
        <f>2022!CM246</f>
        <v>0</v>
      </c>
      <c r="AB248" s="59">
        <f>2022!CJ246</f>
        <v>0</v>
      </c>
      <c r="AC248" s="59"/>
      <c r="AD248" s="59"/>
      <c r="AE248" s="128">
        <f>2022!CO246</f>
        <v>0</v>
      </c>
      <c r="AF248" s="115" t="str">
        <f t="shared" si="64"/>
        <v/>
      </c>
      <c r="AG248" s="124"/>
      <c r="AH248" s="125">
        <f t="shared" si="65"/>
        <v>4.6794871794871797</v>
      </c>
      <c r="AI248" s="125" t="e">
        <f t="shared" si="66"/>
        <v>#NAME?</v>
      </c>
      <c r="AJ248" s="87">
        <f t="shared" si="67"/>
        <v>8</v>
      </c>
      <c r="AK248" s="87" t="str">
        <f t="shared" si="68"/>
        <v/>
      </c>
      <c r="AL248" s="87">
        <f t="shared" si="69"/>
        <v>0</v>
      </c>
      <c r="AM248" s="87">
        <f t="shared" si="70"/>
        <v>0</v>
      </c>
      <c r="AN248" s="46" t="str">
        <f t="shared" si="71"/>
        <v/>
      </c>
      <c r="AO248" s="46" t="str">
        <f t="shared" si="72"/>
        <v/>
      </c>
      <c r="AP248" s="46" t="str">
        <f t="shared" si="73"/>
        <v/>
      </c>
    </row>
    <row r="249" ht="126">
      <c r="A249" s="46">
        <v>202</v>
      </c>
      <c r="B249" s="145" t="s">
        <v>364</v>
      </c>
      <c r="C249" s="125">
        <f>2022!B247</f>
        <v>5.2999999999999998</v>
      </c>
      <c r="D249" s="126">
        <f>2022!BV247</f>
        <v>48</v>
      </c>
      <c r="E249" s="126">
        <f>2022!BW247</f>
        <v>58</v>
      </c>
      <c r="F249" s="125">
        <f>2022!BZ247</f>
        <v>10.943396226415095</v>
      </c>
      <c r="G249" s="59">
        <f>2021!CG192</f>
        <v>5</v>
      </c>
      <c r="H249" s="127">
        <f t="shared" si="78"/>
        <v>10.416666666666668</v>
      </c>
      <c r="I249" s="59"/>
      <c r="J249" s="59">
        <f>2021!CM192</f>
        <v>0</v>
      </c>
      <c r="K249" s="59">
        <f>2021!CJ192</f>
        <v>0</v>
      </c>
      <c r="L249" s="59"/>
      <c r="M249" s="59">
        <f t="shared" si="74"/>
        <v>5</v>
      </c>
      <c r="N249" s="59">
        <f>2021!CO192</f>
        <v>0</v>
      </c>
      <c r="O249" s="59">
        <f>'Добыча 2021'!I208</f>
        <v>5</v>
      </c>
      <c r="P249" s="59"/>
      <c r="Q249" s="59"/>
      <c r="R249" s="59"/>
      <c r="S249" s="59">
        <f>'Добыча 2021'!K208</f>
        <v>3</v>
      </c>
      <c r="T249" s="59">
        <f>'Добыча 2021'!J208</f>
        <v>2</v>
      </c>
      <c r="U249" s="59">
        <f t="shared" si="75"/>
        <v>100</v>
      </c>
      <c r="V249" s="127">
        <f>2022!CE247</f>
        <v>8.6999999999999993</v>
      </c>
      <c r="W249" s="59">
        <f t="shared" si="76"/>
        <v>15</v>
      </c>
      <c r="X249" s="59">
        <f>2022!CG247</f>
        <v>8</v>
      </c>
      <c r="Y249" s="127">
        <f t="shared" si="77"/>
        <v>13.793103448275861</v>
      </c>
      <c r="Z249" s="59"/>
      <c r="AA249" s="59">
        <f>2022!CM247</f>
        <v>0</v>
      </c>
      <c r="AB249" s="59">
        <f>2022!CJ247</f>
        <v>0</v>
      </c>
      <c r="AC249" s="59"/>
      <c r="AD249" s="59"/>
      <c r="AE249" s="128">
        <f>2022!CO247</f>
        <v>0</v>
      </c>
      <c r="AF249" s="115" t="str">
        <f t="shared" si="64"/>
        <v/>
      </c>
      <c r="AG249" s="124"/>
      <c r="AH249" s="125">
        <f t="shared" si="65"/>
        <v>10.943396226415095</v>
      </c>
      <c r="AI249" s="125" t="e">
        <f t="shared" si="66"/>
        <v>#NAME?</v>
      </c>
      <c r="AJ249" s="87">
        <f t="shared" si="67"/>
        <v>15</v>
      </c>
      <c r="AK249" s="87" t="str">
        <f t="shared" si="68"/>
        <v/>
      </c>
      <c r="AL249" s="87" t="e">
        <f t="shared" si="69"/>
        <v>#NAME?</v>
      </c>
      <c r="AM249" s="87">
        <f t="shared" si="70"/>
        <v>8</v>
      </c>
      <c r="AN249" s="46" t="e">
        <f t="shared" si="71"/>
        <v>#NAME?</v>
      </c>
      <c r="AO249" s="46" t="str">
        <f t="shared" si="72"/>
        <v xml:space="preserve">Сумма не совпадает или не ОДОУ</v>
      </c>
      <c r="AP249" s="46" t="str">
        <f t="shared" si="73"/>
        <v/>
      </c>
    </row>
    <row r="250" ht="47.25">
      <c r="A250" s="46">
        <v>203</v>
      </c>
      <c r="B250" s="145" t="s">
        <v>365</v>
      </c>
      <c r="C250" s="125">
        <f>2022!B248</f>
        <v>3.2000000000000002</v>
      </c>
      <c r="D250" s="126">
        <f>2022!BV248</f>
        <v>35</v>
      </c>
      <c r="E250" s="126">
        <f>2022!BW248</f>
        <v>15</v>
      </c>
      <c r="F250" s="125">
        <f>2022!BZ248</f>
        <v>4.6875</v>
      </c>
      <c r="G250" s="59">
        <f>2021!CG193</f>
        <v>0</v>
      </c>
      <c r="H250" s="127">
        <f t="shared" si="78"/>
        <v>0</v>
      </c>
      <c r="I250" s="59"/>
      <c r="J250" s="59">
        <f>2021!CM193</f>
        <v>0</v>
      </c>
      <c r="K250" s="59">
        <f>2021!CJ193</f>
        <v>0</v>
      </c>
      <c r="L250" s="59"/>
      <c r="M250" s="59">
        <f t="shared" si="74"/>
        <v>0</v>
      </c>
      <c r="N250" s="59">
        <f>2021!CO193</f>
        <v>0</v>
      </c>
      <c r="O250" s="59">
        <f>'Добыча 2021'!I209</f>
        <v>0</v>
      </c>
      <c r="P250" s="59"/>
      <c r="Q250" s="59"/>
      <c r="R250" s="59"/>
      <c r="S250" s="59">
        <f>'Добыча 2021'!K209</f>
        <v>0</v>
      </c>
      <c r="T250" s="59">
        <f>'Добыча 2021'!J209</f>
        <v>0</v>
      </c>
      <c r="U250" s="59">
        <f t="shared" si="75"/>
        <v>0</v>
      </c>
      <c r="V250" s="127">
        <f>2022!CE248</f>
        <v>1.2</v>
      </c>
      <c r="W250" s="59">
        <f t="shared" si="76"/>
        <v>8</v>
      </c>
      <c r="X250" s="59">
        <f>2022!CG248</f>
        <v>0</v>
      </c>
      <c r="Y250" s="127">
        <f t="shared" si="77"/>
        <v>0</v>
      </c>
      <c r="Z250" s="59"/>
      <c r="AA250" s="59">
        <f>2022!CM248</f>
        <v>0</v>
      </c>
      <c r="AB250" s="59">
        <f>2022!CJ248</f>
        <v>0</v>
      </c>
      <c r="AC250" s="59"/>
      <c r="AD250" s="59"/>
      <c r="AE250" s="128">
        <f>2022!CO248</f>
        <v>0</v>
      </c>
      <c r="AF250" s="115" t="str">
        <f t="shared" si="64"/>
        <v/>
      </c>
      <c r="AG250" s="124"/>
      <c r="AH250" s="125">
        <f t="shared" si="65"/>
        <v>4.6875</v>
      </c>
      <c r="AI250" s="125" t="e">
        <f t="shared" si="66"/>
        <v>#NAME?</v>
      </c>
      <c r="AJ250" s="87">
        <f t="shared" si="67"/>
        <v>8</v>
      </c>
      <c r="AK250" s="87" t="str">
        <f t="shared" si="68"/>
        <v/>
      </c>
      <c r="AL250" s="87">
        <f t="shared" si="69"/>
        <v>0</v>
      </c>
      <c r="AM250" s="87">
        <f t="shared" si="70"/>
        <v>0</v>
      </c>
      <c r="AN250" s="46" t="str">
        <f t="shared" si="71"/>
        <v/>
      </c>
      <c r="AO250" s="46" t="str">
        <f t="shared" si="72"/>
        <v/>
      </c>
      <c r="AP250" s="46" t="str">
        <f t="shared" si="73"/>
        <v/>
      </c>
    </row>
    <row r="251" ht="126">
      <c r="A251" s="46">
        <v>204</v>
      </c>
      <c r="B251" s="145" t="s">
        <v>258</v>
      </c>
      <c r="C251" s="125">
        <f>2022!B249</f>
        <v>4</v>
      </c>
      <c r="D251" s="126">
        <f>2022!BV249</f>
        <v>35</v>
      </c>
      <c r="E251" s="126">
        <f>2022!BW249</f>
        <v>33</v>
      </c>
      <c r="F251" s="125">
        <f>2022!BZ249</f>
        <v>8.25</v>
      </c>
      <c r="G251" s="59">
        <f>2021!CG194</f>
        <v>2</v>
      </c>
      <c r="H251" s="127">
        <f t="shared" si="78"/>
        <v>5.7142857142857144</v>
      </c>
      <c r="I251" s="59"/>
      <c r="J251" s="59">
        <f>2021!CM194</f>
        <v>0</v>
      </c>
      <c r="K251" s="59">
        <f>2021!CJ194</f>
        <v>0</v>
      </c>
      <c r="L251" s="59"/>
      <c r="M251" s="59">
        <f t="shared" si="74"/>
        <v>2</v>
      </c>
      <c r="N251" s="59">
        <f>2021!CO194</f>
        <v>0</v>
      </c>
      <c r="O251" s="59">
        <f>'Добыча 2021'!I210</f>
        <v>2</v>
      </c>
      <c r="P251" s="59"/>
      <c r="Q251" s="59"/>
      <c r="R251" s="59"/>
      <c r="S251" s="59">
        <f>'Добыча 2021'!K210</f>
        <v>1</v>
      </c>
      <c r="T251" s="59">
        <f>'Добыча 2021'!J210</f>
        <v>1</v>
      </c>
      <c r="U251" s="59">
        <f t="shared" si="75"/>
        <v>100</v>
      </c>
      <c r="V251" s="127">
        <f>2022!CE249</f>
        <v>3.96</v>
      </c>
      <c r="W251" s="59">
        <f t="shared" si="76"/>
        <v>12</v>
      </c>
      <c r="X251" s="59">
        <f>2022!CG249</f>
        <v>2</v>
      </c>
      <c r="Y251" s="127">
        <f t="shared" si="77"/>
        <v>6.0606060606060606</v>
      </c>
      <c r="Z251" s="59"/>
      <c r="AA251" s="59">
        <f>2022!CM249</f>
        <v>0</v>
      </c>
      <c r="AB251" s="59">
        <f>2022!CJ249</f>
        <v>0</v>
      </c>
      <c r="AC251" s="59"/>
      <c r="AD251" s="59"/>
      <c r="AE251" s="128">
        <f>2022!CO249</f>
        <v>0</v>
      </c>
      <c r="AF251" s="115" t="str">
        <f t="shared" si="64"/>
        <v/>
      </c>
      <c r="AG251" s="124"/>
      <c r="AH251" s="125">
        <f t="shared" si="65"/>
        <v>8.25</v>
      </c>
      <c r="AI251" s="125" t="e">
        <f t="shared" si="66"/>
        <v>#NAME?</v>
      </c>
      <c r="AJ251" s="87">
        <f t="shared" si="67"/>
        <v>12</v>
      </c>
      <c r="AK251" s="87" t="str">
        <f t="shared" si="68"/>
        <v/>
      </c>
      <c r="AL251" s="87" t="e">
        <f t="shared" si="69"/>
        <v>#NAME?</v>
      </c>
      <c r="AM251" s="87">
        <f t="shared" si="70"/>
        <v>2</v>
      </c>
      <c r="AN251" s="46" t="e">
        <f t="shared" si="71"/>
        <v>#NAME?</v>
      </c>
      <c r="AO251" s="46" t="str">
        <f t="shared" si="72"/>
        <v xml:space="preserve">Сумма не совпадает или не ОДОУ</v>
      </c>
      <c r="AP251" s="46" t="str">
        <f t="shared" si="73"/>
        <v/>
      </c>
    </row>
    <row r="252" ht="31.5">
      <c r="A252" s="46">
        <v>205</v>
      </c>
      <c r="B252" s="145" t="s">
        <v>262</v>
      </c>
      <c r="C252" s="125">
        <f>2022!B250</f>
        <v>3.52</v>
      </c>
      <c r="D252" s="126">
        <f>2022!BV250</f>
        <v>6</v>
      </c>
      <c r="E252" s="126">
        <f>2022!BW250</f>
        <v>4</v>
      </c>
      <c r="F252" s="125">
        <f>2022!BZ250</f>
        <v>1.1363636363636365</v>
      </c>
      <c r="G252" s="59">
        <f>2021!CG195</f>
        <v>0</v>
      </c>
      <c r="H252" s="127">
        <f t="shared" si="78"/>
        <v>0</v>
      </c>
      <c r="I252" s="59"/>
      <c r="J252" s="59">
        <f>2021!CM195</f>
        <v>0</v>
      </c>
      <c r="K252" s="59">
        <f>2021!CJ195</f>
        <v>0</v>
      </c>
      <c r="L252" s="59"/>
      <c r="M252" s="59">
        <f t="shared" si="74"/>
        <v>0</v>
      </c>
      <c r="N252" s="59">
        <f>2021!CO195</f>
        <v>0</v>
      </c>
      <c r="O252" s="59">
        <f>'Добыча 2021'!I211</f>
        <v>0</v>
      </c>
      <c r="P252" s="59"/>
      <c r="Q252" s="59"/>
      <c r="R252" s="59"/>
      <c r="S252" s="59">
        <f>'Добыча 2021'!K211</f>
        <v>0</v>
      </c>
      <c r="T252" s="59">
        <f>'Добыча 2021'!J211</f>
        <v>0</v>
      </c>
      <c r="U252" s="59">
        <f t="shared" si="75"/>
        <v>0</v>
      </c>
      <c r="V252" s="127">
        <f>2022!CE250</f>
        <v>0.20000000000000001</v>
      </c>
      <c r="W252" s="59">
        <f t="shared" si="76"/>
        <v>0</v>
      </c>
      <c r="X252" s="59">
        <f>2022!CG250</f>
        <v>0</v>
      </c>
      <c r="Y252" s="127">
        <f t="shared" si="77"/>
        <v>0</v>
      </c>
      <c r="Z252" s="59"/>
      <c r="AA252" s="59">
        <f>2022!CM250</f>
        <v>0</v>
      </c>
      <c r="AB252" s="59">
        <f>2022!CJ250</f>
        <v>0</v>
      </c>
      <c r="AC252" s="59"/>
      <c r="AD252" s="59"/>
      <c r="AE252" s="128">
        <f>2022!CO250</f>
        <v>0</v>
      </c>
      <c r="AF252" s="115" t="str">
        <f t="shared" si="64"/>
        <v/>
      </c>
      <c r="AG252" s="124"/>
      <c r="AH252" s="125">
        <f t="shared" si="65"/>
        <v>1.1363636363636365</v>
      </c>
      <c r="AI252" s="125" t="e">
        <f t="shared" si="66"/>
        <v>#NAME?</v>
      </c>
      <c r="AJ252" s="87">
        <f t="shared" si="67"/>
        <v>5</v>
      </c>
      <c r="AK252" s="87" t="str">
        <f t="shared" si="68"/>
        <v/>
      </c>
      <c r="AL252" s="87">
        <f t="shared" si="69"/>
        <v>0</v>
      </c>
      <c r="AM252" s="87">
        <f t="shared" si="70"/>
        <v>0</v>
      </c>
      <c r="AN252" s="46" t="str">
        <f t="shared" si="71"/>
        <v/>
      </c>
      <c r="AO252" s="46" t="str">
        <f t="shared" si="72"/>
        <v/>
      </c>
      <c r="AP252" s="46" t="str">
        <f t="shared" si="73"/>
        <v/>
      </c>
    </row>
    <row r="253" ht="126">
      <c r="A253" s="46">
        <v>206</v>
      </c>
      <c r="B253" s="145" t="s">
        <v>261</v>
      </c>
      <c r="C253" s="125">
        <f>2022!B251</f>
        <v>7.2000000000000002</v>
      </c>
      <c r="D253" s="126">
        <f>2022!BV251</f>
        <v>79</v>
      </c>
      <c r="E253" s="126">
        <f>2022!BW251</f>
        <v>71</v>
      </c>
      <c r="F253" s="125">
        <f>2022!BZ251</f>
        <v>9.8611111111111107</v>
      </c>
      <c r="G253" s="59">
        <f>2021!CG196</f>
        <v>8</v>
      </c>
      <c r="H253" s="127">
        <f t="shared" si="78"/>
        <v>10.126582278481013</v>
      </c>
      <c r="I253" s="59"/>
      <c r="J253" s="59">
        <f>2021!CM196</f>
        <v>0</v>
      </c>
      <c r="K253" s="59">
        <f>2021!CJ196</f>
        <v>0</v>
      </c>
      <c r="L253" s="59"/>
      <c r="M253" s="59">
        <f t="shared" si="74"/>
        <v>8</v>
      </c>
      <c r="N253" s="59">
        <f>2021!CO196</f>
        <v>0</v>
      </c>
      <c r="O253" s="59">
        <f>'Добыча 2021'!I212</f>
        <v>8</v>
      </c>
      <c r="P253" s="59"/>
      <c r="Q253" s="59"/>
      <c r="R253" s="59"/>
      <c r="S253" s="59">
        <f>'Добыча 2021'!K212</f>
        <v>6</v>
      </c>
      <c r="T253" s="59">
        <f>'Добыча 2021'!J212</f>
        <v>2</v>
      </c>
      <c r="U253" s="59">
        <f t="shared" si="75"/>
        <v>100</v>
      </c>
      <c r="V253" s="127">
        <f>2022!CE251</f>
        <v>8.5199999999999996</v>
      </c>
      <c r="W253" s="59">
        <f t="shared" si="76"/>
        <v>12</v>
      </c>
      <c r="X253" s="59">
        <f>2022!CG251</f>
        <v>8</v>
      </c>
      <c r="Y253" s="127">
        <f t="shared" si="77"/>
        <v>11.267605633802818</v>
      </c>
      <c r="Z253" s="59"/>
      <c r="AA253" s="59">
        <f>2022!CM251</f>
        <v>0</v>
      </c>
      <c r="AB253" s="59">
        <f>2022!CJ251</f>
        <v>0</v>
      </c>
      <c r="AC253" s="59"/>
      <c r="AD253" s="59"/>
      <c r="AE253" s="128">
        <f>2022!CO251</f>
        <v>0</v>
      </c>
      <c r="AF253" s="115" t="str">
        <f t="shared" si="64"/>
        <v/>
      </c>
      <c r="AG253" s="124"/>
      <c r="AH253" s="125">
        <f t="shared" si="65"/>
        <v>9.8611111111111107</v>
      </c>
      <c r="AI253" s="125" t="e">
        <f t="shared" si="66"/>
        <v>#NAME?</v>
      </c>
      <c r="AJ253" s="87">
        <f t="shared" si="67"/>
        <v>12</v>
      </c>
      <c r="AK253" s="87" t="str">
        <f t="shared" si="68"/>
        <v/>
      </c>
      <c r="AL253" s="87" t="e">
        <f t="shared" si="69"/>
        <v>#NAME?</v>
      </c>
      <c r="AM253" s="87">
        <f t="shared" si="70"/>
        <v>8</v>
      </c>
      <c r="AN253" s="46" t="e">
        <f t="shared" si="71"/>
        <v>#NAME?</v>
      </c>
      <c r="AO253" s="46" t="str">
        <f t="shared" si="72"/>
        <v xml:space="preserve">Сумма не совпадает или не ОДОУ</v>
      </c>
      <c r="AP253" s="46" t="str">
        <f t="shared" si="73"/>
        <v/>
      </c>
    </row>
    <row r="254" ht="34.5" customHeight="1">
      <c r="A254" s="46">
        <v>207</v>
      </c>
      <c r="B254" s="145" t="s">
        <v>259</v>
      </c>
      <c r="C254" s="125">
        <f>2022!B252</f>
        <v>9.4000000000000004</v>
      </c>
      <c r="D254" s="126">
        <f>2022!BV252</f>
        <v>47</v>
      </c>
      <c r="E254" s="126">
        <f>2022!BW252</f>
        <v>50</v>
      </c>
      <c r="F254" s="125">
        <f>2022!BZ252</f>
        <v>5.3191489361702127</v>
      </c>
      <c r="G254" s="59">
        <f>2021!CG197</f>
        <v>3</v>
      </c>
      <c r="H254" s="127">
        <f t="shared" si="78"/>
        <v>6.3829787234042552</v>
      </c>
      <c r="I254" s="59"/>
      <c r="J254" s="59">
        <f>2021!CM197</f>
        <v>0</v>
      </c>
      <c r="K254" s="59">
        <f>2021!CJ197</f>
        <v>0</v>
      </c>
      <c r="L254" s="59"/>
      <c r="M254" s="59">
        <f t="shared" si="74"/>
        <v>3</v>
      </c>
      <c r="N254" s="59">
        <f>2021!CO197</f>
        <v>0</v>
      </c>
      <c r="O254" s="59">
        <f>'Добыча 2021'!I213</f>
        <v>3</v>
      </c>
      <c r="P254" s="59"/>
      <c r="Q254" s="59"/>
      <c r="R254" s="59"/>
      <c r="S254" s="59">
        <f>'Добыча 2021'!K213</f>
        <v>2</v>
      </c>
      <c r="T254" s="59">
        <f>'Добыча 2021'!J213</f>
        <v>1</v>
      </c>
      <c r="U254" s="59">
        <f t="shared" si="75"/>
        <v>100</v>
      </c>
      <c r="V254" s="127">
        <f>2022!CE252</f>
        <v>4</v>
      </c>
      <c r="W254" s="59">
        <f t="shared" si="76"/>
        <v>8</v>
      </c>
      <c r="X254" s="59">
        <f>2022!CG252</f>
        <v>4</v>
      </c>
      <c r="Y254" s="127">
        <f t="shared" si="77"/>
        <v>8</v>
      </c>
      <c r="Z254" s="59"/>
      <c r="AA254" s="59">
        <f>2022!CM252</f>
        <v>0</v>
      </c>
      <c r="AB254" s="59">
        <f>2022!CJ252</f>
        <v>0</v>
      </c>
      <c r="AC254" s="59"/>
      <c r="AD254" s="59"/>
      <c r="AE254" s="128">
        <f>2022!CO252</f>
        <v>0</v>
      </c>
      <c r="AF254" s="115" t="str">
        <f t="shared" si="64"/>
        <v/>
      </c>
      <c r="AG254" s="124"/>
      <c r="AH254" s="125">
        <f t="shared" si="65"/>
        <v>5.3191489361702127</v>
      </c>
      <c r="AI254" s="125" t="e">
        <f t="shared" si="66"/>
        <v>#NAME?</v>
      </c>
      <c r="AJ254" s="87">
        <f t="shared" si="67"/>
        <v>8</v>
      </c>
      <c r="AK254" s="87" t="str">
        <f t="shared" si="68"/>
        <v/>
      </c>
      <c r="AL254" s="87" t="e">
        <f t="shared" si="69"/>
        <v>#NAME?</v>
      </c>
      <c r="AM254" s="87">
        <f t="shared" si="70"/>
        <v>4</v>
      </c>
      <c r="AN254" s="46" t="e">
        <f t="shared" si="71"/>
        <v>#NAME?</v>
      </c>
      <c r="AO254" s="46" t="str">
        <f t="shared" si="72"/>
        <v xml:space="preserve">Сумма не совпадает или не ОДОУ</v>
      </c>
      <c r="AP254" s="46" t="str">
        <f t="shared" si="73"/>
        <v/>
      </c>
    </row>
    <row r="255" ht="126">
      <c r="A255" s="46">
        <v>208</v>
      </c>
      <c r="B255" s="145" t="s">
        <v>255</v>
      </c>
      <c r="C255" s="125">
        <f>2022!B253</f>
        <v>29.600000000000001</v>
      </c>
      <c r="D255" s="126">
        <f>2022!BV253</f>
        <v>129</v>
      </c>
      <c r="E255" s="126">
        <f>2022!BW253</f>
        <v>78</v>
      </c>
      <c r="F255" s="125">
        <f>2022!BZ253</f>
        <v>2.6351351351351351</v>
      </c>
      <c r="G255" s="59">
        <f>2021!CG198</f>
        <v>2</v>
      </c>
      <c r="H255" s="127">
        <f t="shared" si="78"/>
        <v>1.5503875968992249</v>
      </c>
      <c r="I255" s="59"/>
      <c r="J255" s="59">
        <f>2021!CM198</f>
        <v>0</v>
      </c>
      <c r="K255" s="59">
        <f>2021!CJ198</f>
        <v>0</v>
      </c>
      <c r="L255" s="59"/>
      <c r="M255" s="59">
        <f t="shared" si="74"/>
        <v>2</v>
      </c>
      <c r="N255" s="59">
        <f>2021!CO198</f>
        <v>0</v>
      </c>
      <c r="O255" s="59">
        <f>'Добыча 2021'!I214</f>
        <v>0</v>
      </c>
      <c r="P255" s="59"/>
      <c r="Q255" s="59"/>
      <c r="R255" s="59"/>
      <c r="S255" s="59">
        <f>'Добыча 2021'!K214</f>
        <v>0</v>
      </c>
      <c r="T255" s="59">
        <f>'Добыча 2021'!J214</f>
        <v>0</v>
      </c>
      <c r="U255" s="59">
        <f t="shared" si="75"/>
        <v>0</v>
      </c>
      <c r="V255" s="127">
        <f>2022!CE253</f>
        <v>5.4600000000000009</v>
      </c>
      <c r="W255" s="59">
        <f t="shared" si="76"/>
        <v>7.0000000000000009</v>
      </c>
      <c r="X255" s="59">
        <f>2022!CG253</f>
        <v>5</v>
      </c>
      <c r="Y255" s="127">
        <f t="shared" si="77"/>
        <v>6.4102564102564097</v>
      </c>
      <c r="Z255" s="59"/>
      <c r="AA255" s="59">
        <f>2022!CM253</f>
        <v>0</v>
      </c>
      <c r="AB255" s="59">
        <f>2022!CJ253</f>
        <v>0</v>
      </c>
      <c r="AC255" s="59"/>
      <c r="AD255" s="59"/>
      <c r="AE255" s="128">
        <f>2022!CO253</f>
        <v>0</v>
      </c>
      <c r="AF255" s="115" t="str">
        <f t="shared" si="64"/>
        <v/>
      </c>
      <c r="AG255" s="124"/>
      <c r="AH255" s="125">
        <f t="shared" si="65"/>
        <v>2.6351351351351351</v>
      </c>
      <c r="AI255" s="125" t="e">
        <f t="shared" si="66"/>
        <v>#NAME?</v>
      </c>
      <c r="AJ255" s="87">
        <f t="shared" si="67"/>
        <v>7</v>
      </c>
      <c r="AK255" s="87" t="str">
        <f t="shared" si="68"/>
        <v/>
      </c>
      <c r="AL255" s="87" t="e">
        <f t="shared" si="69"/>
        <v>#NAME?</v>
      </c>
      <c r="AM255" s="87">
        <f t="shared" si="70"/>
        <v>5</v>
      </c>
      <c r="AN255" s="46" t="e">
        <f t="shared" si="71"/>
        <v>#NAME?</v>
      </c>
      <c r="AO255" s="46" t="str">
        <f t="shared" si="72"/>
        <v xml:space="preserve">Сумма не совпадает или не ОДОУ</v>
      </c>
      <c r="AP255" s="46" t="str">
        <f t="shared" si="73"/>
        <v/>
      </c>
    </row>
    <row r="256" ht="34.5" customHeight="1">
      <c r="A256" s="46">
        <v>209</v>
      </c>
      <c r="B256" s="145" t="s">
        <v>263</v>
      </c>
      <c r="C256" s="125">
        <f>2022!B254</f>
        <v>23.164000000000001</v>
      </c>
      <c r="D256" s="126">
        <f>2022!BV254</f>
        <v>112</v>
      </c>
      <c r="E256" s="126">
        <f>2022!BW254</f>
        <v>117</v>
      </c>
      <c r="F256" s="125">
        <f>2022!BZ254</f>
        <v>5.0509411155240889</v>
      </c>
      <c r="G256" s="59">
        <f>2021!CG199</f>
        <v>8</v>
      </c>
      <c r="H256" s="127">
        <f t="shared" si="78"/>
        <v>7.1428571428571423</v>
      </c>
      <c r="I256" s="59"/>
      <c r="J256" s="59">
        <f>2021!CM199</f>
        <v>0</v>
      </c>
      <c r="K256" s="59">
        <f>2021!CJ199</f>
        <v>0</v>
      </c>
      <c r="L256" s="59"/>
      <c r="M256" s="59">
        <f t="shared" si="74"/>
        <v>8</v>
      </c>
      <c r="N256" s="59">
        <f>2021!CO199</f>
        <v>0</v>
      </c>
      <c r="O256" s="59">
        <f>'Добыча 2021'!I215</f>
        <v>8</v>
      </c>
      <c r="P256" s="59"/>
      <c r="Q256" s="59"/>
      <c r="R256" s="59"/>
      <c r="S256" s="59">
        <f>'Добыча 2021'!K215</f>
        <v>5</v>
      </c>
      <c r="T256" s="59">
        <f>'Добыча 2021'!J215</f>
        <v>3</v>
      </c>
      <c r="U256" s="59">
        <f t="shared" si="75"/>
        <v>100</v>
      </c>
      <c r="V256" s="127">
        <f>2022!CE254</f>
        <v>9.3599999999999994</v>
      </c>
      <c r="W256" s="59">
        <f t="shared" si="76"/>
        <v>8</v>
      </c>
      <c r="X256" s="59">
        <f>2022!CG254</f>
        <v>8</v>
      </c>
      <c r="Y256" s="127">
        <f t="shared" si="77"/>
        <v>6.8376068376068382</v>
      </c>
      <c r="Z256" s="59"/>
      <c r="AA256" s="59">
        <f>2022!CM254</f>
        <v>0</v>
      </c>
      <c r="AB256" s="59">
        <f>2022!CJ254</f>
        <v>0</v>
      </c>
      <c r="AC256" s="59"/>
      <c r="AD256" s="59"/>
      <c r="AE256" s="128">
        <f>2022!CO254</f>
        <v>0</v>
      </c>
      <c r="AF256" s="115" t="str">
        <f t="shared" si="64"/>
        <v/>
      </c>
      <c r="AG256" s="124"/>
      <c r="AH256" s="125">
        <f t="shared" si="65"/>
        <v>5.0509411155240889</v>
      </c>
      <c r="AI256" s="125" t="e">
        <f t="shared" si="66"/>
        <v>#NAME?</v>
      </c>
      <c r="AJ256" s="87">
        <f t="shared" si="67"/>
        <v>8</v>
      </c>
      <c r="AK256" s="87" t="str">
        <f t="shared" si="68"/>
        <v/>
      </c>
      <c r="AL256" s="87" t="e">
        <f t="shared" si="69"/>
        <v>#NAME?</v>
      </c>
      <c r="AM256" s="87">
        <f t="shared" si="70"/>
        <v>8</v>
      </c>
      <c r="AN256" s="46" t="e">
        <f t="shared" si="71"/>
        <v>#NAME?</v>
      </c>
      <c r="AO256" s="46" t="str">
        <f t="shared" si="72"/>
        <v xml:space="preserve">Сумма не совпадает или не ОДОУ</v>
      </c>
      <c r="AP256" s="46" t="str">
        <f t="shared" si="73"/>
        <v/>
      </c>
    </row>
    <row r="257" ht="63">
      <c r="A257" s="46">
        <v>210</v>
      </c>
      <c r="B257" s="145" t="s">
        <v>260</v>
      </c>
      <c r="C257" s="125">
        <f>2022!B255</f>
        <v>11.4</v>
      </c>
      <c r="D257" s="126">
        <f>2022!BV255</f>
        <v>6</v>
      </c>
      <c r="E257" s="126">
        <f>2022!BW255</f>
        <v>9</v>
      </c>
      <c r="F257" s="125">
        <f>2022!BZ255</f>
        <v>0.78947368421052633</v>
      </c>
      <c r="G257" s="59">
        <f>2021!CG200</f>
        <v>0</v>
      </c>
      <c r="H257" s="127">
        <f t="shared" si="78"/>
        <v>0</v>
      </c>
      <c r="I257" s="59"/>
      <c r="J257" s="59">
        <f>2021!CM200</f>
        <v>0</v>
      </c>
      <c r="K257" s="59">
        <f>2021!CJ200</f>
        <v>0</v>
      </c>
      <c r="L257" s="59"/>
      <c r="M257" s="59">
        <f t="shared" si="74"/>
        <v>0</v>
      </c>
      <c r="N257" s="59">
        <f>2021!CO200</f>
        <v>0</v>
      </c>
      <c r="O257" s="59">
        <f>'Добыча 2021'!I216</f>
        <v>0</v>
      </c>
      <c r="P257" s="59"/>
      <c r="Q257" s="59"/>
      <c r="R257" s="59"/>
      <c r="S257" s="59">
        <f>'Добыча 2021'!K216</f>
        <v>0</v>
      </c>
      <c r="T257" s="59">
        <f>'Добыча 2021'!J216</f>
        <v>0</v>
      </c>
      <c r="U257" s="59">
        <f t="shared" si="75"/>
        <v>0</v>
      </c>
      <c r="V257" s="127">
        <f>2022!CE255</f>
        <v>0.27000000000000002</v>
      </c>
      <c r="W257" s="59">
        <f t="shared" si="76"/>
        <v>0</v>
      </c>
      <c r="X257" s="59">
        <f>2022!CG255</f>
        <v>0</v>
      </c>
      <c r="Y257" s="127">
        <f t="shared" si="77"/>
        <v>0</v>
      </c>
      <c r="Z257" s="59"/>
      <c r="AA257" s="59">
        <f>2022!CM255</f>
        <v>0</v>
      </c>
      <c r="AB257" s="59">
        <f>2022!CJ255</f>
        <v>0</v>
      </c>
      <c r="AC257" s="59"/>
      <c r="AD257" s="59"/>
      <c r="AE257" s="128">
        <f>2022!CO255</f>
        <v>0</v>
      </c>
      <c r="AF257" s="115" t="str">
        <f t="shared" si="64"/>
        <v/>
      </c>
      <c r="AG257" s="124"/>
      <c r="AH257" s="125">
        <f t="shared" si="65"/>
        <v>0.78947368421052633</v>
      </c>
      <c r="AI257" s="125" t="e">
        <f t="shared" si="66"/>
        <v>#NAME?</v>
      </c>
      <c r="AJ257" s="87">
        <f t="shared" si="67"/>
        <v>3</v>
      </c>
      <c r="AK257" s="87" t="str">
        <f t="shared" si="68"/>
        <v/>
      </c>
      <c r="AL257" s="87">
        <f t="shared" si="69"/>
        <v>0</v>
      </c>
      <c r="AM257" s="87">
        <f t="shared" si="70"/>
        <v>0</v>
      </c>
      <c r="AN257" s="46" t="str">
        <f t="shared" si="71"/>
        <v/>
      </c>
      <c r="AO257" s="46" t="str">
        <f t="shared" si="72"/>
        <v/>
      </c>
      <c r="AP257" s="46" t="str">
        <f t="shared" si="73"/>
        <v/>
      </c>
    </row>
    <row r="258" ht="59.25" customHeight="1">
      <c r="A258" s="46">
        <v>211</v>
      </c>
      <c r="B258" s="152" t="s">
        <v>366</v>
      </c>
      <c r="C258" s="125">
        <f>2022!B256</f>
        <v>23.773</v>
      </c>
      <c r="D258" s="126">
        <f>2022!BV256</f>
        <v>45</v>
      </c>
      <c r="E258" s="126">
        <f>2022!BW256</f>
        <v>59</v>
      </c>
      <c r="F258" s="125">
        <f>2022!BZ256</f>
        <v>2.4818070920792494</v>
      </c>
      <c r="G258" s="59">
        <f>2021!CG201</f>
        <v>2</v>
      </c>
      <c r="H258" s="127">
        <f t="shared" si="78"/>
        <v>4.4444444444444446</v>
      </c>
      <c r="I258" s="59"/>
      <c r="J258" s="59">
        <f>2021!CM201</f>
        <v>0</v>
      </c>
      <c r="K258" s="59">
        <f>2021!CJ201</f>
        <v>0</v>
      </c>
      <c r="L258" s="59"/>
      <c r="M258" s="59">
        <f t="shared" si="74"/>
        <v>2</v>
      </c>
      <c r="N258" s="59">
        <f>2021!CO201</f>
        <v>0</v>
      </c>
      <c r="O258" s="59">
        <f>'Добыча 2021'!I217</f>
        <v>2</v>
      </c>
      <c r="P258" s="59"/>
      <c r="Q258" s="59"/>
      <c r="R258" s="59"/>
      <c r="S258" s="59">
        <f>'Добыча 2021'!K217</f>
        <v>1</v>
      </c>
      <c r="T258" s="59">
        <f>'Добыча 2021'!J217</f>
        <v>1</v>
      </c>
      <c r="U258" s="59">
        <f t="shared" si="75"/>
        <v>100</v>
      </c>
      <c r="V258" s="127">
        <f>2022!CE256</f>
        <v>4.1300000000000008</v>
      </c>
      <c r="W258" s="59">
        <f t="shared" si="76"/>
        <v>7.0000000000000009</v>
      </c>
      <c r="X258" s="59">
        <f>2022!CG256</f>
        <v>4</v>
      </c>
      <c r="Y258" s="127">
        <f t="shared" si="77"/>
        <v>6.7796610169491522</v>
      </c>
      <c r="Z258" s="59"/>
      <c r="AA258" s="59">
        <f>2022!CM256</f>
        <v>0</v>
      </c>
      <c r="AB258" s="59">
        <f>2022!CJ256</f>
        <v>0</v>
      </c>
      <c r="AC258" s="59"/>
      <c r="AD258" s="59"/>
      <c r="AE258" s="128">
        <f>2022!CO256</f>
        <v>0</v>
      </c>
      <c r="AF258" s="115" t="str">
        <f t="shared" si="64"/>
        <v/>
      </c>
      <c r="AG258" s="124"/>
      <c r="AH258" s="125">
        <f t="shared" si="65"/>
        <v>2.4818070920792494</v>
      </c>
      <c r="AI258" s="125" t="e">
        <f t="shared" si="66"/>
        <v>#NAME?</v>
      </c>
      <c r="AJ258" s="87">
        <f t="shared" si="67"/>
        <v>7</v>
      </c>
      <c r="AK258" s="87" t="str">
        <f t="shared" si="68"/>
        <v/>
      </c>
      <c r="AL258" s="87" t="e">
        <f t="shared" si="69"/>
        <v>#NAME?</v>
      </c>
      <c r="AM258" s="87">
        <f t="shared" si="70"/>
        <v>4</v>
      </c>
      <c r="AN258" s="46" t="e">
        <f t="shared" si="71"/>
        <v>#NAME?</v>
      </c>
      <c r="AO258" s="46" t="str">
        <f t="shared" si="72"/>
        <v xml:space="preserve">Сумма не совпадает или не ОДОУ</v>
      </c>
      <c r="AP258" s="46" t="str">
        <f t="shared" si="73"/>
        <v/>
      </c>
    </row>
    <row r="259" ht="126">
      <c r="A259" s="46">
        <v>212</v>
      </c>
      <c r="B259" s="145" t="s">
        <v>367</v>
      </c>
      <c r="C259" s="125">
        <f>2022!B257</f>
        <v>12.676</v>
      </c>
      <c r="D259" s="126">
        <f>2022!BV257</f>
        <v>51</v>
      </c>
      <c r="E259" s="126">
        <f>2022!BW257</f>
        <v>78</v>
      </c>
      <c r="F259" s="125">
        <f>2022!BZ257</f>
        <v>6.1533606816030293</v>
      </c>
      <c r="G259" s="59">
        <f>2021!CG202</f>
        <v>3</v>
      </c>
      <c r="H259" s="127">
        <f t="shared" si="78"/>
        <v>5.8823529411764701</v>
      </c>
      <c r="I259" s="59"/>
      <c r="J259" s="59">
        <f>2021!CM202</f>
        <v>0</v>
      </c>
      <c r="K259" s="59">
        <f>2021!CJ202</f>
        <v>0</v>
      </c>
      <c r="L259" s="59"/>
      <c r="M259" s="59">
        <f t="shared" si="74"/>
        <v>3</v>
      </c>
      <c r="N259" s="59">
        <f>2021!CO202</f>
        <v>0</v>
      </c>
      <c r="O259" s="59">
        <f>'Добыча 2021'!I218</f>
        <v>3</v>
      </c>
      <c r="P259" s="59"/>
      <c r="Q259" s="59"/>
      <c r="R259" s="59"/>
      <c r="S259" s="59">
        <f>'Добыча 2021'!K218</f>
        <v>2</v>
      </c>
      <c r="T259" s="59">
        <f>'Добыча 2021'!J218</f>
        <v>1</v>
      </c>
      <c r="U259" s="59">
        <f t="shared" si="75"/>
        <v>100</v>
      </c>
      <c r="V259" s="127">
        <f>2022!CE257</f>
        <v>7.8000000000000007</v>
      </c>
      <c r="W259" s="59">
        <f t="shared" si="76"/>
        <v>10</v>
      </c>
      <c r="X259" s="59">
        <f>2022!CG257</f>
        <v>7</v>
      </c>
      <c r="Y259" s="127">
        <f t="shared" si="77"/>
        <v>8.9743589743589745</v>
      </c>
      <c r="Z259" s="59"/>
      <c r="AA259" s="59">
        <f>2022!CM257</f>
        <v>0</v>
      </c>
      <c r="AB259" s="59">
        <f>2022!CJ257</f>
        <v>0</v>
      </c>
      <c r="AC259" s="59"/>
      <c r="AD259" s="59"/>
      <c r="AE259" s="128">
        <f>2022!CO257</f>
        <v>0</v>
      </c>
      <c r="AF259" s="115" t="str">
        <f t="shared" si="64"/>
        <v/>
      </c>
      <c r="AG259" s="124"/>
      <c r="AH259" s="125">
        <f t="shared" si="65"/>
        <v>6.1533606816030293</v>
      </c>
      <c r="AI259" s="125" t="e">
        <f t="shared" si="66"/>
        <v>#NAME?</v>
      </c>
      <c r="AJ259" s="87">
        <f t="shared" si="67"/>
        <v>10</v>
      </c>
      <c r="AK259" s="87" t="str">
        <f t="shared" si="68"/>
        <v/>
      </c>
      <c r="AL259" s="87" t="e">
        <f t="shared" si="69"/>
        <v>#NAME?</v>
      </c>
      <c r="AM259" s="87">
        <f t="shared" si="70"/>
        <v>7</v>
      </c>
      <c r="AN259" s="46" t="e">
        <f t="shared" si="71"/>
        <v>#NAME?</v>
      </c>
      <c r="AO259" s="46" t="str">
        <f t="shared" si="72"/>
        <v xml:space="preserve">Сумма не совпадает или не ОДОУ</v>
      </c>
      <c r="AP259" s="46" t="str">
        <f t="shared" si="73"/>
        <v/>
      </c>
    </row>
    <row r="260" ht="47.25" customHeight="1">
      <c r="A260" s="46">
        <v>213</v>
      </c>
      <c r="B260" s="145" t="s">
        <v>368</v>
      </c>
      <c r="C260" s="125">
        <f>2022!B258</f>
        <v>40.100000000000001</v>
      </c>
      <c r="D260" s="126">
        <f>2022!BV258</f>
        <v>106</v>
      </c>
      <c r="E260" s="126">
        <f>2022!BW258</f>
        <v>135</v>
      </c>
      <c r="F260" s="125">
        <f>2022!BZ258</f>
        <v>3.3665835411471319</v>
      </c>
      <c r="G260" s="59">
        <f>2021!CG203</f>
        <v>7</v>
      </c>
      <c r="H260" s="127">
        <f t="shared" si="78"/>
        <v>6.6037735849056602</v>
      </c>
      <c r="I260" s="59"/>
      <c r="J260" s="59">
        <f>2021!CM203</f>
        <v>0</v>
      </c>
      <c r="K260" s="59">
        <f>2021!CJ203</f>
        <v>0</v>
      </c>
      <c r="L260" s="59"/>
      <c r="M260" s="59">
        <f t="shared" si="74"/>
        <v>7</v>
      </c>
      <c r="N260" s="59">
        <f>2021!CO203</f>
        <v>0</v>
      </c>
      <c r="O260" s="59">
        <f>'Добыча 2021'!I219</f>
        <v>4</v>
      </c>
      <c r="P260" s="59"/>
      <c r="Q260" s="59"/>
      <c r="R260" s="59"/>
      <c r="S260" s="59">
        <f>'Добыча 2021'!K219</f>
        <v>3</v>
      </c>
      <c r="T260" s="59">
        <f>'Добыча 2021'!J219</f>
        <v>1</v>
      </c>
      <c r="U260" s="59">
        <f t="shared" si="75"/>
        <v>57.142857142857139</v>
      </c>
      <c r="V260" s="127">
        <f>2022!CE258</f>
        <v>9.4500000000000011</v>
      </c>
      <c r="W260" s="59">
        <f t="shared" si="76"/>
        <v>7.0000000000000009</v>
      </c>
      <c r="X260" s="59">
        <f>2022!CG258</f>
        <v>9</v>
      </c>
      <c r="Y260" s="127">
        <f t="shared" si="77"/>
        <v>6.666666666666667</v>
      </c>
      <c r="Z260" s="59"/>
      <c r="AA260" s="59">
        <f>2022!CM258</f>
        <v>0</v>
      </c>
      <c r="AB260" s="59">
        <f>2022!CJ258</f>
        <v>0</v>
      </c>
      <c r="AC260" s="59"/>
      <c r="AD260" s="59"/>
      <c r="AE260" s="128">
        <f>2022!CO258</f>
        <v>0</v>
      </c>
      <c r="AF260" s="115" t="str">
        <f t="shared" si="64"/>
        <v/>
      </c>
      <c r="AG260" s="124"/>
      <c r="AH260" s="125">
        <f t="shared" si="65"/>
        <v>3.3665835411471319</v>
      </c>
      <c r="AI260" s="125" t="e">
        <f t="shared" si="66"/>
        <v>#NAME?</v>
      </c>
      <c r="AJ260" s="87">
        <f t="shared" si="67"/>
        <v>7</v>
      </c>
      <c r="AK260" s="87" t="str">
        <f t="shared" si="68"/>
        <v/>
      </c>
      <c r="AL260" s="87" t="e">
        <f t="shared" si="69"/>
        <v>#NAME?</v>
      </c>
      <c r="AM260" s="87">
        <f t="shared" si="70"/>
        <v>9</v>
      </c>
      <c r="AN260" s="46" t="e">
        <f t="shared" si="71"/>
        <v>#NAME?</v>
      </c>
      <c r="AO260" s="46" t="str">
        <f t="shared" si="72"/>
        <v xml:space="preserve">Сумма не совпадает или не ОДОУ</v>
      </c>
      <c r="AP260" s="46" t="str">
        <f t="shared" si="73"/>
        <v/>
      </c>
    </row>
    <row r="261" ht="34.5" customHeight="1">
      <c r="A261" s="46">
        <v>214</v>
      </c>
      <c r="B261" s="135" t="s">
        <v>264</v>
      </c>
      <c r="C261" s="125">
        <f>2022!B259</f>
        <v>34.82</v>
      </c>
      <c r="D261" s="126">
        <f>2022!BV259</f>
        <v>100</v>
      </c>
      <c r="E261" s="126">
        <f>2022!BW259</f>
        <v>115</v>
      </c>
      <c r="F261" s="125">
        <f>2022!BZ259</f>
        <v>3.3026995979322229</v>
      </c>
      <c r="G261" s="59">
        <f>2021!CG204</f>
        <v>7</v>
      </c>
      <c r="H261" s="127">
        <f t="shared" si="78"/>
        <v>7.0000000000000009</v>
      </c>
      <c r="I261" s="59"/>
      <c r="J261" s="59">
        <f>2021!CM204</f>
        <v>0</v>
      </c>
      <c r="K261" s="59">
        <f>2021!CJ204</f>
        <v>0</v>
      </c>
      <c r="L261" s="59"/>
      <c r="M261" s="59">
        <f t="shared" si="74"/>
        <v>7</v>
      </c>
      <c r="N261" s="59">
        <f>2021!CO204</f>
        <v>0</v>
      </c>
      <c r="O261" s="59">
        <f>'Добыча 2021'!I220</f>
        <v>2</v>
      </c>
      <c r="P261" s="59"/>
      <c r="Q261" s="59"/>
      <c r="R261" s="59"/>
      <c r="S261" s="59">
        <f>'Добыча 2021'!K220</f>
        <v>2</v>
      </c>
      <c r="T261" s="59">
        <f>'Добыча 2021'!J220</f>
        <v>0</v>
      </c>
      <c r="U261" s="59">
        <f t="shared" si="75"/>
        <v>28.571428571428569</v>
      </c>
      <c r="V261" s="127">
        <f>2022!CE259</f>
        <v>8.0500000000000007</v>
      </c>
      <c r="W261" s="59">
        <f t="shared" si="76"/>
        <v>7.0000000000000009</v>
      </c>
      <c r="X261" s="59">
        <f>2022!CG259</f>
        <v>8</v>
      </c>
      <c r="Y261" s="127">
        <f t="shared" si="77"/>
        <v>6.9565217391304346</v>
      </c>
      <c r="Z261" s="59"/>
      <c r="AA261" s="59">
        <f>2022!CM259</f>
        <v>0</v>
      </c>
      <c r="AB261" s="59">
        <f>2022!CJ259</f>
        <v>0</v>
      </c>
      <c r="AC261" s="59"/>
      <c r="AD261" s="59"/>
      <c r="AE261" s="128">
        <f>2022!CO259</f>
        <v>0</v>
      </c>
      <c r="AF261" s="115" t="str">
        <f t="shared" si="64"/>
        <v/>
      </c>
      <c r="AG261" s="124"/>
      <c r="AH261" s="125">
        <f t="shared" si="65"/>
        <v>3.3026995979322229</v>
      </c>
      <c r="AI261" s="125" t="e">
        <f t="shared" si="66"/>
        <v>#NAME?</v>
      </c>
      <c r="AJ261" s="87">
        <f t="shared" si="67"/>
        <v>7</v>
      </c>
      <c r="AK261" s="87" t="str">
        <f t="shared" si="68"/>
        <v/>
      </c>
      <c r="AL261" s="87" t="e">
        <f t="shared" si="69"/>
        <v>#NAME?</v>
      </c>
      <c r="AM261" s="87">
        <f t="shared" si="70"/>
        <v>8</v>
      </c>
      <c r="AN261" s="46" t="e">
        <f t="shared" si="71"/>
        <v>#NAME?</v>
      </c>
      <c r="AO261" s="46" t="str">
        <f t="shared" si="72"/>
        <v xml:space="preserve">Сумма не совпадает или не ОДОУ</v>
      </c>
      <c r="AP261" s="46" t="str">
        <f t="shared" si="73"/>
        <v/>
      </c>
    </row>
    <row r="262" ht="34.5" customHeight="1">
      <c r="A262" s="46">
        <v>215</v>
      </c>
      <c r="B262" s="145" t="s">
        <v>267</v>
      </c>
      <c r="C262" s="125">
        <f>2022!B260</f>
        <v>179.86000000000001</v>
      </c>
      <c r="D262" s="126">
        <f>2022!BV260</f>
        <v>83</v>
      </c>
      <c r="E262" s="126">
        <f>2022!BW260</f>
        <v>89</v>
      </c>
      <c r="F262" s="125">
        <f>2022!BZ260</f>
        <v>0.4948293116868675</v>
      </c>
      <c r="G262" s="59">
        <f>2021!CG205</f>
        <v>2</v>
      </c>
      <c r="H262" s="127">
        <f t="shared" si="78"/>
        <v>2.4096385542168677</v>
      </c>
      <c r="I262" s="59"/>
      <c r="J262" s="59">
        <f>2021!CM205</f>
        <v>0</v>
      </c>
      <c r="K262" s="59">
        <f>2021!CJ205</f>
        <v>0</v>
      </c>
      <c r="L262" s="59"/>
      <c r="M262" s="59">
        <f t="shared" si="74"/>
        <v>1</v>
      </c>
      <c r="N262" s="59">
        <f>2021!CO205</f>
        <v>1</v>
      </c>
      <c r="O262" s="59">
        <f>'Добыча 2021'!I221</f>
        <v>2</v>
      </c>
      <c r="P262" s="59"/>
      <c r="Q262" s="59"/>
      <c r="R262" s="59"/>
      <c r="S262" s="59">
        <f>'Добыча 2021'!K221</f>
        <v>1</v>
      </c>
      <c r="T262" s="59">
        <f>'Добыча 2021'!J221</f>
        <v>1</v>
      </c>
      <c r="U262" s="59">
        <f t="shared" si="75"/>
        <v>100</v>
      </c>
      <c r="V262" s="127">
        <f>2022!CE260</f>
        <v>2.6699999999999999</v>
      </c>
      <c r="W262" s="59">
        <f t="shared" si="76"/>
        <v>3</v>
      </c>
      <c r="X262" s="59">
        <f>2022!CG260</f>
        <v>2</v>
      </c>
      <c r="Y262" s="127">
        <f t="shared" si="77"/>
        <v>2.2471910112359552</v>
      </c>
      <c r="Z262" s="59"/>
      <c r="AA262" s="59">
        <f>2022!CM260</f>
        <v>0</v>
      </c>
      <c r="AB262" s="59">
        <f>2022!CJ260</f>
        <v>0</v>
      </c>
      <c r="AC262" s="59"/>
      <c r="AD262" s="59">
        <f t="shared" si="63"/>
        <v>1</v>
      </c>
      <c r="AE262" s="128">
        <f>2022!CO260</f>
        <v>1</v>
      </c>
      <c r="AF262" s="115" t="str">
        <f t="shared" si="64"/>
        <v/>
      </c>
      <c r="AG262" s="124"/>
      <c r="AH262" s="125">
        <f t="shared" si="65"/>
        <v>0.4948293116868675</v>
      </c>
      <c r="AI262" s="125" t="e">
        <f t="shared" si="66"/>
        <v>#NAME?</v>
      </c>
      <c r="AJ262" s="87">
        <f t="shared" si="67"/>
        <v>3</v>
      </c>
      <c r="AK262" s="87" t="str">
        <f t="shared" si="68"/>
        <v/>
      </c>
      <c r="AL262" s="87" t="e">
        <f t="shared" si="69"/>
        <v>#NAME?</v>
      </c>
      <c r="AM262" s="87">
        <f t="shared" si="70"/>
        <v>2</v>
      </c>
      <c r="AN262" s="46" t="e">
        <f t="shared" si="71"/>
        <v>#NAME?</v>
      </c>
      <c r="AO262" s="46" t="str">
        <f t="shared" si="72"/>
        <v/>
      </c>
      <c r="AP262" s="46" t="str">
        <f t="shared" si="73"/>
        <v/>
      </c>
    </row>
    <row r="263" ht="15" customHeight="1">
      <c r="A263" s="92" t="s">
        <v>369</v>
      </c>
      <c r="B263" s="93"/>
      <c r="C263" s="167"/>
      <c r="D263" s="167"/>
      <c r="E263" s="59">
        <f>SUM(E16:E262)</f>
        <v>75517</v>
      </c>
      <c r="F263" s="167"/>
      <c r="G263" s="167">
        <f>SUM(G16:G262)</f>
        <v>3348</v>
      </c>
      <c r="H263" s="59">
        <f>SUM(H16:H262)</f>
        <v>742.80226084666435</v>
      </c>
      <c r="I263" s="59">
        <f>SUM(I16:I262)</f>
        <v>70</v>
      </c>
      <c r="J263" s="59">
        <f>SUM(J16:J262)</f>
        <v>31</v>
      </c>
      <c r="K263" s="59">
        <f>SUM(K16:K262)</f>
        <v>59</v>
      </c>
      <c r="L263" s="59">
        <f t="shared" ref="L263:AE263" si="79">SUM(L16:L262)</f>
        <v>0</v>
      </c>
      <c r="M263" s="59">
        <f t="shared" si="79"/>
        <v>3029</v>
      </c>
      <c r="N263" s="59">
        <f t="shared" si="79"/>
        <v>154</v>
      </c>
      <c r="O263" s="59">
        <f t="shared" si="79"/>
        <v>1161</v>
      </c>
      <c r="P263" s="59">
        <f t="shared" si="79"/>
        <v>0</v>
      </c>
      <c r="Q263" s="59">
        <f t="shared" si="79"/>
        <v>0</v>
      </c>
      <c r="R263" s="59">
        <f t="shared" si="79"/>
        <v>0</v>
      </c>
      <c r="S263" s="59">
        <f t="shared" si="79"/>
        <v>872</v>
      </c>
      <c r="T263" s="59">
        <f t="shared" si="79"/>
        <v>288</v>
      </c>
      <c r="U263" s="59">
        <f t="shared" si="79"/>
        <v>6669.6005402483843</v>
      </c>
      <c r="V263" s="59">
        <f t="shared" si="79"/>
        <v>4412.7699999999995</v>
      </c>
      <c r="W263" s="59"/>
      <c r="X263" s="59">
        <f t="shared" si="79"/>
        <v>3775</v>
      </c>
      <c r="Y263" s="59"/>
      <c r="Z263" s="59">
        <f t="shared" si="79"/>
        <v>54</v>
      </c>
      <c r="AA263" s="59">
        <f t="shared" si="79"/>
        <v>25</v>
      </c>
      <c r="AB263" s="59">
        <f t="shared" si="79"/>
        <v>41</v>
      </c>
      <c r="AC263" s="59">
        <f t="shared" si="79"/>
        <v>0</v>
      </c>
      <c r="AD263" s="59">
        <f t="shared" si="79"/>
        <v>350</v>
      </c>
      <c r="AE263" s="59">
        <f t="shared" si="79"/>
        <v>144</v>
      </c>
    </row>
    <row r="264" ht="0.75" hidden="1" customHeight="1">
      <c r="A264" s="92" t="s">
        <v>370</v>
      </c>
      <c r="B264" s="93"/>
      <c r="C264" s="59"/>
      <c r="D264" s="59"/>
      <c r="E264" s="59"/>
      <c r="F264" s="59"/>
      <c r="G264" s="59"/>
      <c r="H264" s="59">
        <v>1100</v>
      </c>
      <c r="I264" s="59"/>
      <c r="J264" s="59"/>
      <c r="K264" s="59"/>
      <c r="L264" s="59"/>
    </row>
    <row r="265" ht="15.75" hidden="1">
      <c r="A265" s="92" t="s">
        <v>371</v>
      </c>
      <c r="B265" s="93"/>
      <c r="C265" s="59"/>
      <c r="D265" s="59"/>
      <c r="E265" s="59"/>
      <c r="F265" s="59"/>
      <c r="G265" s="59"/>
      <c r="H265" s="59">
        <f>H264-H263</f>
        <v>357.19773915333565</v>
      </c>
      <c r="I265" s="59"/>
      <c r="J265" s="59"/>
      <c r="K265" s="59"/>
      <c r="L265" s="59"/>
    </row>
    <row r="266" ht="15.75" hidden="1">
      <c r="A266" s="92" t="s">
        <v>293</v>
      </c>
      <c r="B266" s="93"/>
      <c r="C266" s="168"/>
      <c r="D266" s="168"/>
      <c r="E266" s="168"/>
      <c r="F266" s="59"/>
      <c r="G266" s="59"/>
      <c r="H266" s="59"/>
      <c r="I266" s="59"/>
      <c r="J266" s="59"/>
      <c r="K266" s="59"/>
      <c r="L266" s="59"/>
    </row>
    <row r="267" ht="15.75">
      <c r="F267" s="169"/>
      <c r="G267" s="169"/>
      <c r="H267" s="169"/>
      <c r="I267" s="169"/>
      <c r="J267" s="169"/>
      <c r="K267" s="169"/>
      <c r="L267" s="169"/>
    </row>
    <row r="268" ht="123" customHeight="1">
      <c r="A268" s="170" t="s">
        <v>461</v>
      </c>
      <c r="B268" s="170"/>
      <c r="C268" s="170"/>
      <c r="D268" s="171"/>
      <c r="E268" s="172"/>
      <c r="F268" s="172"/>
      <c r="G268" s="173" t="s">
        <v>462</v>
      </c>
      <c r="H268" s="173"/>
      <c r="I268" s="174"/>
      <c r="J268" s="175" t="s">
        <v>463</v>
      </c>
      <c r="K268" s="175"/>
      <c r="L268" s="175"/>
      <c r="M268" s="175"/>
    </row>
    <row r="269" ht="20.25">
      <c r="A269" s="176"/>
      <c r="B269" s="171"/>
      <c r="C269" s="171"/>
      <c r="D269" s="171"/>
      <c r="E269" s="177" t="s">
        <v>464</v>
      </c>
      <c r="F269" s="174"/>
      <c r="G269" s="175"/>
      <c r="H269" s="174"/>
      <c r="I269" s="174"/>
      <c r="J269" s="174"/>
      <c r="K269" s="174"/>
      <c r="L269" s="174"/>
      <c r="M269" s="175"/>
    </row>
    <row r="270" ht="15.75">
      <c r="F270" s="178"/>
      <c r="G270" s="178"/>
      <c r="H270" s="178"/>
      <c r="I270" s="178"/>
      <c r="J270" s="178"/>
      <c r="K270" s="178"/>
      <c r="L270" s="178"/>
    </row>
    <row r="271" ht="15.75">
      <c r="F271" s="178"/>
      <c r="G271" s="178"/>
      <c r="H271" s="178"/>
      <c r="I271" s="178"/>
      <c r="J271" s="178"/>
      <c r="K271" s="178"/>
      <c r="L271" s="178"/>
    </row>
    <row r="272" ht="15.75">
      <c r="F272" s="179"/>
      <c r="G272" s="178"/>
      <c r="H272" s="178"/>
      <c r="I272" s="178"/>
      <c r="J272" s="178"/>
      <c r="K272" s="178"/>
      <c r="L272" s="178"/>
    </row>
    <row r="273" ht="15.75">
      <c r="F273" s="179"/>
      <c r="G273" s="178"/>
      <c r="H273" s="178"/>
      <c r="I273" s="178"/>
      <c r="J273" s="178"/>
      <c r="K273" s="178"/>
      <c r="L273" s="178"/>
    </row>
    <row r="274" ht="15.75">
      <c r="F274" s="179"/>
      <c r="G274" s="178"/>
      <c r="H274" s="178"/>
      <c r="I274" s="178"/>
      <c r="J274" s="178"/>
      <c r="K274" s="178"/>
      <c r="L274" s="178"/>
    </row>
    <row r="275" ht="15.75">
      <c r="F275" s="179"/>
      <c r="G275" s="178"/>
      <c r="H275" s="178"/>
      <c r="I275" s="178"/>
      <c r="J275" s="178"/>
      <c r="K275" s="178"/>
      <c r="L275" s="178"/>
    </row>
    <row r="276" ht="15.75">
      <c r="F276" s="179"/>
      <c r="G276" s="178"/>
      <c r="H276" s="178"/>
      <c r="I276" s="178"/>
      <c r="J276" s="178"/>
      <c r="K276" s="178"/>
      <c r="L276" s="178"/>
    </row>
  </sheetData>
  <mergeCells count="199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J31:J32"/>
    <mergeCell ref="K31:K32"/>
    <mergeCell ref="M31:M32"/>
    <mergeCell ref="N31:N32"/>
    <mergeCell ref="O31:O32"/>
    <mergeCell ref="S31:S32"/>
    <mergeCell ref="T31:T32"/>
    <mergeCell ref="U31:U32"/>
    <mergeCell ref="D51:D53"/>
    <mergeCell ref="G51:G53"/>
    <mergeCell ref="H51:H53"/>
    <mergeCell ref="J51:J53"/>
    <mergeCell ref="K51:K53"/>
    <mergeCell ref="M51:M53"/>
    <mergeCell ref="N51:N53"/>
    <mergeCell ref="O51:O53"/>
    <mergeCell ref="S51:S53"/>
    <mergeCell ref="T51:T53"/>
    <mergeCell ref="U51:U53"/>
    <mergeCell ref="D66:D68"/>
    <mergeCell ref="G66:G68"/>
    <mergeCell ref="H66:H68"/>
    <mergeCell ref="J66:J68"/>
    <mergeCell ref="K66:K68"/>
    <mergeCell ref="M66:M68"/>
    <mergeCell ref="N66:N68"/>
    <mergeCell ref="O66:O68"/>
    <mergeCell ref="S66:S68"/>
    <mergeCell ref="T66:T68"/>
    <mergeCell ref="U66:U68"/>
    <mergeCell ref="D70:D83"/>
    <mergeCell ref="G70:G83"/>
    <mergeCell ref="H70:H83"/>
    <mergeCell ref="J70:J83"/>
    <mergeCell ref="K70:K83"/>
    <mergeCell ref="M70:M83"/>
    <mergeCell ref="N70:N83"/>
    <mergeCell ref="O70:O83"/>
    <mergeCell ref="S70:S83"/>
    <mergeCell ref="T70:T83"/>
    <mergeCell ref="U70:U83"/>
    <mergeCell ref="D98:D103"/>
    <mergeCell ref="G98:G103"/>
    <mergeCell ref="H98:H103"/>
    <mergeCell ref="J98:J103"/>
    <mergeCell ref="K98:K103"/>
    <mergeCell ref="M98:M103"/>
    <mergeCell ref="N98:N103"/>
    <mergeCell ref="O98:O103"/>
    <mergeCell ref="S98:S103"/>
    <mergeCell ref="T98:T103"/>
    <mergeCell ref="U98:U103"/>
    <mergeCell ref="D109:D111"/>
    <mergeCell ref="G109:G111"/>
    <mergeCell ref="H109:H111"/>
    <mergeCell ref="J109:J111"/>
    <mergeCell ref="K109:K111"/>
    <mergeCell ref="M109:M111"/>
    <mergeCell ref="N109:N111"/>
    <mergeCell ref="O109:O111"/>
    <mergeCell ref="S109:S111"/>
    <mergeCell ref="T109:T111"/>
    <mergeCell ref="U109:U111"/>
    <mergeCell ref="D112:D113"/>
    <mergeCell ref="G112:G113"/>
    <mergeCell ref="H112:H113"/>
    <mergeCell ref="J112:J113"/>
    <mergeCell ref="K112:K113"/>
    <mergeCell ref="M112:M113"/>
    <mergeCell ref="N112:N113"/>
    <mergeCell ref="O112:O113"/>
    <mergeCell ref="S112:S113"/>
    <mergeCell ref="T112:T113"/>
    <mergeCell ref="U112:U113"/>
    <mergeCell ref="D115:D116"/>
    <mergeCell ref="G115:G116"/>
    <mergeCell ref="H115:H116"/>
    <mergeCell ref="J115:J116"/>
    <mergeCell ref="K115:K116"/>
    <mergeCell ref="M115:M116"/>
    <mergeCell ref="N115:N116"/>
    <mergeCell ref="O115:O116"/>
    <mergeCell ref="S115:S116"/>
    <mergeCell ref="T115:T116"/>
    <mergeCell ref="U115:U116"/>
    <mergeCell ref="D142:D143"/>
    <mergeCell ref="G142:G143"/>
    <mergeCell ref="H142:H143"/>
    <mergeCell ref="J142:J143"/>
    <mergeCell ref="K142:K143"/>
    <mergeCell ref="M142:M143"/>
    <mergeCell ref="N142:N143"/>
    <mergeCell ref="O142:O143"/>
    <mergeCell ref="S142:S143"/>
    <mergeCell ref="T142:T143"/>
    <mergeCell ref="U142:U143"/>
    <mergeCell ref="D160:D171"/>
    <mergeCell ref="G160:G171"/>
    <mergeCell ref="H160:H171"/>
    <mergeCell ref="J160:J171"/>
    <mergeCell ref="K160:K171"/>
    <mergeCell ref="M160:M171"/>
    <mergeCell ref="N160:N171"/>
    <mergeCell ref="O160:O171"/>
    <mergeCell ref="S160:S171"/>
    <mergeCell ref="T160:T171"/>
    <mergeCell ref="U160:U171"/>
    <mergeCell ref="D183:D187"/>
    <mergeCell ref="G183:G187"/>
    <mergeCell ref="H183:H187"/>
    <mergeCell ref="J183:J187"/>
    <mergeCell ref="K183:K187"/>
    <mergeCell ref="M183:M187"/>
    <mergeCell ref="N183:N187"/>
    <mergeCell ref="O183:O187"/>
    <mergeCell ref="S183:S187"/>
    <mergeCell ref="T183:T187"/>
    <mergeCell ref="U183:U187"/>
    <mergeCell ref="D204:D205"/>
    <mergeCell ref="G204:G205"/>
    <mergeCell ref="H204:H205"/>
    <mergeCell ref="J204:J205"/>
    <mergeCell ref="K204:K205"/>
    <mergeCell ref="M204:M205"/>
    <mergeCell ref="N204:N205"/>
    <mergeCell ref="O204:O205"/>
    <mergeCell ref="S204:S205"/>
    <mergeCell ref="T204:T205"/>
    <mergeCell ref="U204:U205"/>
    <mergeCell ref="D212:D214"/>
    <mergeCell ref="G212:G214"/>
    <mergeCell ref="H212:H214"/>
    <mergeCell ref="J212:J214"/>
    <mergeCell ref="K212:K214"/>
    <mergeCell ref="M212:M214"/>
    <mergeCell ref="N212:N214"/>
    <mergeCell ref="O212:O214"/>
    <mergeCell ref="S212:S214"/>
    <mergeCell ref="T212:T214"/>
    <mergeCell ref="U212:U214"/>
    <mergeCell ref="D228:D229"/>
    <mergeCell ref="G228:G229"/>
    <mergeCell ref="H228:H229"/>
    <mergeCell ref="J228:J229"/>
    <mergeCell ref="K228:K229"/>
    <mergeCell ref="M228:M229"/>
    <mergeCell ref="N228:N229"/>
    <mergeCell ref="D238:D239"/>
    <mergeCell ref="G238:G239"/>
    <mergeCell ref="H238:H239"/>
    <mergeCell ref="J238:J239"/>
    <mergeCell ref="K238:K239"/>
    <mergeCell ref="M238:M239"/>
    <mergeCell ref="N238:N239"/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8:C268"/>
    <mergeCell ref="E268:F26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0" fitToWidth="1" horizontalDpi="600" orientation="landscape" pageOrder="downThenOver" paperSize="9" scale="30" useFirstPageNumber="0" usePrinterDefaults="1" verticalDpi="300"/>
  <headerFooter>
    <oddHeader>&amp;C&amp;P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pane state="frozen" topLeftCell="A2" ySplit="1"/>
      <selection activeCell="N91" activeCellId="0" sqref="N91"/>
    </sheetView>
  </sheetViews>
  <sheetFormatPr baseColWidth="8" customHeight="1" defaultRowHeight="12.75"/>
  <cols>
    <col bestFit="1" customWidth="1" min="1" max="1" style="180" width="9.1406299999999998"/>
    <col bestFit="1" customWidth="1" min="2" max="2" style="180" width="22"/>
    <col bestFit="1" customWidth="1" min="3" max="3" style="180" width="9.1406299999999998"/>
    <col bestFit="1" customWidth="1" min="4" max="5" style="180" width="11"/>
    <col bestFit="1" customWidth="1" min="6" max="6" style="180" width="12.855499999999999"/>
    <col bestFit="1" customWidth="1" min="7" max="7" style="180" width="11.855499999999999"/>
    <col bestFit="1" customWidth="1" min="8" max="8" style="180" width="11.5703"/>
    <col bestFit="1" customWidth="1" min="9" max="9" style="180" width="11"/>
    <col bestFit="1" customWidth="1" min="10" max="12" style="180" width="9.1406299999999998"/>
    <col bestFit="1" customWidth="1" min="13" max="14" style="180" width="11.2852"/>
    <col bestFit="1" customWidth="1" min="15" max="257" style="180" width="9.1406299999999998"/>
  </cols>
  <sheetData>
    <row r="1" ht="12.75">
      <c r="A1" s="181"/>
      <c r="B1" s="181"/>
      <c r="C1" s="181"/>
      <c r="D1" s="182" t="s">
        <v>465</v>
      </c>
      <c r="E1" s="183"/>
      <c r="F1" s="183"/>
      <c r="G1" s="183"/>
      <c r="H1" s="183"/>
      <c r="I1" s="183"/>
      <c r="J1" s="183"/>
      <c r="K1" s="183" t="s">
        <v>466</v>
      </c>
      <c r="L1" s="183"/>
      <c r="M1" s="183"/>
      <c r="N1" s="183"/>
      <c r="O1" s="183"/>
      <c r="P1" s="183"/>
      <c r="Q1" s="183"/>
      <c r="R1" s="183"/>
      <c r="S1" s="183"/>
      <c r="T1" s="183"/>
      <c r="U1" s="183"/>
    </row>
    <row r="2" ht="36" customHeight="1">
      <c r="A2" s="184" t="s">
        <v>467</v>
      </c>
      <c r="B2" s="185" t="s">
        <v>468</v>
      </c>
      <c r="C2" s="186" t="s">
        <v>469</v>
      </c>
      <c r="D2" s="186" t="s">
        <v>277</v>
      </c>
      <c r="E2" s="186" t="s">
        <v>8</v>
      </c>
      <c r="F2" s="186" t="s">
        <v>274</v>
      </c>
      <c r="G2" s="186" t="s">
        <v>4</v>
      </c>
      <c r="H2" s="186" t="s">
        <v>470</v>
      </c>
      <c r="I2" s="186" t="s">
        <v>7</v>
      </c>
      <c r="J2" s="186" t="s">
        <v>278</v>
      </c>
      <c r="K2" s="187" t="s">
        <v>4</v>
      </c>
      <c r="L2" s="187" t="s">
        <v>274</v>
      </c>
      <c r="M2" s="187" t="s">
        <v>275</v>
      </c>
      <c r="N2" s="187" t="s">
        <v>7</v>
      </c>
      <c r="O2" s="187" t="s">
        <v>8</v>
      </c>
      <c r="P2" s="187" t="s">
        <v>276</v>
      </c>
      <c r="Q2" s="187"/>
      <c r="R2" s="187" t="s">
        <v>277</v>
      </c>
      <c r="S2" s="187" t="s">
        <v>278</v>
      </c>
      <c r="T2" s="187" t="s">
        <v>279</v>
      </c>
      <c r="U2" s="187"/>
    </row>
    <row r="3" ht="36" customHeight="1">
      <c r="A3" s="188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90"/>
      <c r="P3" s="191" t="s">
        <v>471</v>
      </c>
      <c r="Q3" s="126" t="s">
        <v>472</v>
      </c>
      <c r="R3" s="126"/>
      <c r="S3" s="126"/>
      <c r="T3" s="191" t="s">
        <v>471</v>
      </c>
      <c r="U3" s="126" t="s">
        <v>472</v>
      </c>
    </row>
    <row r="4" ht="15">
      <c r="A4" s="192">
        <v>1</v>
      </c>
      <c r="B4" s="193" t="s">
        <v>473</v>
      </c>
      <c r="C4" s="192">
        <v>240</v>
      </c>
      <c r="D4" s="192">
        <v>0</v>
      </c>
      <c r="E4" s="192">
        <v>0</v>
      </c>
      <c r="F4" s="192">
        <v>402</v>
      </c>
      <c r="G4" s="192">
        <v>0</v>
      </c>
      <c r="H4" s="192">
        <v>0</v>
      </c>
      <c r="I4" s="192">
        <v>0</v>
      </c>
      <c r="J4" s="192">
        <v>0</v>
      </c>
      <c r="K4" s="126"/>
      <c r="L4" s="126"/>
      <c r="M4" s="126"/>
      <c r="N4" s="126"/>
      <c r="O4" s="126"/>
      <c r="P4" s="126">
        <v>0</v>
      </c>
      <c r="Q4" s="126"/>
      <c r="R4" s="126"/>
      <c r="S4" s="126"/>
      <c r="T4" s="126">
        <v>150</v>
      </c>
      <c r="U4" s="126"/>
    </row>
    <row r="5" ht="30">
      <c r="A5" s="126" t="s">
        <v>474</v>
      </c>
      <c r="B5" s="194" t="s">
        <v>475</v>
      </c>
      <c r="C5" s="126">
        <v>240</v>
      </c>
      <c r="D5" s="126">
        <v>0</v>
      </c>
      <c r="E5" s="126">
        <v>0</v>
      </c>
      <c r="F5" s="126">
        <v>402</v>
      </c>
      <c r="G5" s="126">
        <v>0</v>
      </c>
      <c r="H5" s="126">
        <v>0</v>
      </c>
      <c r="I5" s="126">
        <v>0</v>
      </c>
      <c r="J5" s="126">
        <v>0</v>
      </c>
      <c r="K5" s="126">
        <v>0</v>
      </c>
      <c r="L5" s="126">
        <v>20</v>
      </c>
      <c r="M5" s="126">
        <v>0</v>
      </c>
      <c r="N5" s="126">
        <v>0</v>
      </c>
      <c r="O5" s="126">
        <v>0</v>
      </c>
      <c r="P5" s="126">
        <v>0</v>
      </c>
      <c r="Q5" s="126">
        <v>0</v>
      </c>
      <c r="R5" s="126">
        <v>0</v>
      </c>
      <c r="S5" s="126">
        <v>0</v>
      </c>
      <c r="T5" s="126">
        <v>150</v>
      </c>
      <c r="U5" s="126">
        <v>0</v>
      </c>
    </row>
    <row r="6" ht="15">
      <c r="A6" s="192" t="s">
        <v>476</v>
      </c>
      <c r="B6" s="193" t="s">
        <v>477</v>
      </c>
      <c r="C6" s="192">
        <f>C7+C8</f>
        <v>77.342000000000013</v>
      </c>
      <c r="D6" s="192">
        <v>98</v>
      </c>
      <c r="E6" s="192">
        <v>2</v>
      </c>
      <c r="F6" s="192">
        <v>1290</v>
      </c>
      <c r="G6" s="192">
        <v>0</v>
      </c>
      <c r="H6" s="192">
        <v>60</v>
      </c>
      <c r="I6" s="192">
        <v>0</v>
      </c>
      <c r="J6" s="192">
        <v>1</v>
      </c>
      <c r="K6" s="126"/>
      <c r="L6" s="126"/>
      <c r="M6" s="126"/>
      <c r="N6" s="126"/>
      <c r="O6" s="126"/>
      <c r="P6" s="126">
        <v>21</v>
      </c>
      <c r="Q6" s="126"/>
      <c r="R6" s="126"/>
      <c r="S6" s="126"/>
      <c r="T6" s="126">
        <v>53</v>
      </c>
      <c r="U6" s="126"/>
    </row>
    <row r="7" ht="30">
      <c r="A7" s="126" t="s">
        <v>478</v>
      </c>
      <c r="B7" s="194" t="s">
        <v>479</v>
      </c>
      <c r="C7" s="126">
        <v>67.034000000000006</v>
      </c>
      <c r="D7" s="126">
        <v>82</v>
      </c>
      <c r="E7" s="126">
        <v>0</v>
      </c>
      <c r="F7" s="126">
        <v>1198</v>
      </c>
      <c r="G7" s="126">
        <v>0</v>
      </c>
      <c r="H7" s="126">
        <v>43</v>
      </c>
      <c r="I7" s="126">
        <v>0</v>
      </c>
      <c r="J7" s="126">
        <v>0</v>
      </c>
      <c r="K7" s="126">
        <v>0</v>
      </c>
      <c r="L7" s="126">
        <v>120</v>
      </c>
      <c r="M7" s="126">
        <v>1</v>
      </c>
      <c r="N7" s="126">
        <v>0</v>
      </c>
      <c r="O7" s="126">
        <v>0</v>
      </c>
      <c r="P7" s="126">
        <v>16</v>
      </c>
      <c r="Q7" s="126">
        <v>4</v>
      </c>
      <c r="R7" s="126">
        <v>28</v>
      </c>
      <c r="S7" s="126">
        <v>0</v>
      </c>
      <c r="T7" s="126">
        <v>32</v>
      </c>
      <c r="U7" s="126">
        <v>3</v>
      </c>
    </row>
    <row r="8" ht="30">
      <c r="A8" s="126" t="s">
        <v>480</v>
      </c>
      <c r="B8" s="194" t="s">
        <v>481</v>
      </c>
      <c r="C8" s="126">
        <v>10.308</v>
      </c>
      <c r="D8" s="126">
        <v>16</v>
      </c>
      <c r="E8" s="126">
        <v>2</v>
      </c>
      <c r="F8" s="126">
        <v>92</v>
      </c>
      <c r="G8" s="126">
        <v>0</v>
      </c>
      <c r="H8" s="126">
        <v>17</v>
      </c>
      <c r="I8" s="126">
        <v>0</v>
      </c>
      <c r="J8" s="126">
        <v>1</v>
      </c>
      <c r="K8" s="126">
        <v>0</v>
      </c>
      <c r="L8" s="126">
        <v>11</v>
      </c>
      <c r="M8" s="126">
        <v>0</v>
      </c>
      <c r="N8" s="126">
        <v>0</v>
      </c>
      <c r="O8" s="126">
        <v>0</v>
      </c>
      <c r="P8" s="126">
        <v>5</v>
      </c>
      <c r="Q8" s="126">
        <v>1</v>
      </c>
      <c r="R8" s="126">
        <v>5</v>
      </c>
      <c r="S8" s="126">
        <v>0</v>
      </c>
      <c r="T8" s="126">
        <v>21</v>
      </c>
      <c r="U8" s="126">
        <v>2</v>
      </c>
    </row>
    <row r="9" ht="15">
      <c r="A9" s="192" t="s">
        <v>482</v>
      </c>
      <c r="B9" s="193" t="s">
        <v>483</v>
      </c>
      <c r="C9" s="192">
        <f>C10+C11</f>
        <v>634</v>
      </c>
      <c r="D9" s="192">
        <v>355</v>
      </c>
      <c r="E9" s="192">
        <v>638</v>
      </c>
      <c r="F9" s="192">
        <v>586</v>
      </c>
      <c r="G9" s="192">
        <v>421</v>
      </c>
      <c r="H9" s="192">
        <v>595</v>
      </c>
      <c r="I9" s="192">
        <v>0</v>
      </c>
      <c r="J9" s="192">
        <v>12</v>
      </c>
      <c r="K9" s="126"/>
      <c r="L9" s="126"/>
      <c r="M9" s="126"/>
      <c r="N9" s="126"/>
      <c r="O9" s="126"/>
      <c r="P9" s="126">
        <v>167</v>
      </c>
      <c r="Q9" s="126"/>
      <c r="R9" s="126"/>
      <c r="S9" s="126"/>
      <c r="T9" s="126">
        <v>82</v>
      </c>
      <c r="U9" s="126"/>
    </row>
    <row r="10" ht="30">
      <c r="A10" s="126" t="s">
        <v>484</v>
      </c>
      <c r="B10" s="194" t="s">
        <v>485</v>
      </c>
      <c r="C10" s="126">
        <v>397.60000000000002</v>
      </c>
      <c r="D10" s="126">
        <v>232</v>
      </c>
      <c r="E10" s="126">
        <v>638</v>
      </c>
      <c r="F10" s="126">
        <v>586</v>
      </c>
      <c r="G10" s="126">
        <v>421</v>
      </c>
      <c r="H10" s="126">
        <v>595</v>
      </c>
      <c r="I10" s="126">
        <v>0</v>
      </c>
      <c r="J10" s="126">
        <v>11</v>
      </c>
      <c r="K10" s="126">
        <v>21</v>
      </c>
      <c r="L10" s="126">
        <v>29</v>
      </c>
      <c r="M10" s="126">
        <v>29</v>
      </c>
      <c r="N10" s="126">
        <v>0</v>
      </c>
      <c r="O10" s="126">
        <v>31</v>
      </c>
      <c r="P10" s="126">
        <v>119</v>
      </c>
      <c r="Q10" s="126">
        <v>17</v>
      </c>
      <c r="R10" s="126">
        <v>34</v>
      </c>
      <c r="S10" s="126">
        <v>1</v>
      </c>
      <c r="T10" s="126">
        <v>82</v>
      </c>
      <c r="U10" s="126">
        <v>8</v>
      </c>
    </row>
    <row r="11" ht="30">
      <c r="A11" s="126" t="s">
        <v>486</v>
      </c>
      <c r="B11" s="194" t="s">
        <v>487</v>
      </c>
      <c r="C11" s="126">
        <v>236.40000000000001</v>
      </c>
      <c r="D11" s="126">
        <v>123</v>
      </c>
      <c r="E11" s="126">
        <v>185</v>
      </c>
      <c r="F11" s="126">
        <v>401</v>
      </c>
      <c r="G11" s="126">
        <v>179</v>
      </c>
      <c r="H11" s="126">
        <v>243</v>
      </c>
      <c r="I11" s="126"/>
      <c r="J11" s="126">
        <v>1</v>
      </c>
      <c r="K11" s="126">
        <v>5</v>
      </c>
      <c r="L11" s="126">
        <v>20</v>
      </c>
      <c r="M11" s="126">
        <v>12</v>
      </c>
      <c r="N11" s="126">
        <v>0</v>
      </c>
      <c r="O11" s="126">
        <v>9</v>
      </c>
      <c r="P11" s="126">
        <v>48</v>
      </c>
      <c r="Q11" s="126">
        <v>7</v>
      </c>
      <c r="R11" s="126">
        <v>43</v>
      </c>
      <c r="S11" s="126">
        <v>0</v>
      </c>
      <c r="T11" s="126">
        <v>0</v>
      </c>
      <c r="U11" s="126">
        <v>0</v>
      </c>
    </row>
    <row r="12" ht="15">
      <c r="A12" s="192" t="s">
        <v>488</v>
      </c>
      <c r="B12" s="193" t="s">
        <v>489</v>
      </c>
      <c r="C12" s="192">
        <f>C13+C14+C15+C16+C17</f>
        <v>374.5</v>
      </c>
      <c r="D12" s="192">
        <v>148</v>
      </c>
      <c r="E12" s="192">
        <v>289</v>
      </c>
      <c r="F12" s="192">
        <v>3057</v>
      </c>
      <c r="G12" s="192">
        <v>240</v>
      </c>
      <c r="H12" s="192">
        <v>926</v>
      </c>
      <c r="I12" s="192">
        <v>0</v>
      </c>
      <c r="J12" s="192">
        <v>26</v>
      </c>
      <c r="K12" s="126"/>
      <c r="L12" s="126"/>
      <c r="M12" s="126"/>
      <c r="N12" s="126"/>
      <c r="O12" s="126"/>
      <c r="P12" s="126">
        <v>102</v>
      </c>
      <c r="Q12" s="126"/>
      <c r="R12" s="126"/>
      <c r="S12" s="126"/>
      <c r="T12" s="126">
        <v>78</v>
      </c>
      <c r="U12" s="126"/>
    </row>
    <row r="13" ht="30">
      <c r="A13" s="126" t="s">
        <v>490</v>
      </c>
      <c r="B13" s="194" t="s">
        <v>491</v>
      </c>
      <c r="C13" s="126">
        <v>34</v>
      </c>
      <c r="D13" s="126">
        <v>70</v>
      </c>
      <c r="E13" s="126">
        <v>111</v>
      </c>
      <c r="F13" s="126">
        <v>307</v>
      </c>
      <c r="G13" s="126">
        <v>83</v>
      </c>
      <c r="H13" s="126">
        <v>92</v>
      </c>
      <c r="I13" s="126">
        <v>0</v>
      </c>
      <c r="J13" s="126">
        <v>6</v>
      </c>
      <c r="K13" s="126">
        <v>5</v>
      </c>
      <c r="L13" s="126">
        <v>36</v>
      </c>
      <c r="M13" s="126">
        <v>6</v>
      </c>
      <c r="N13" s="126">
        <v>0</v>
      </c>
      <c r="O13" s="126">
        <v>5</v>
      </c>
      <c r="P13" s="126">
        <v>16</v>
      </c>
      <c r="Q13" s="126">
        <v>1</v>
      </c>
      <c r="R13" s="126">
        <v>24</v>
      </c>
      <c r="S13" s="126">
        <v>0</v>
      </c>
      <c r="T13" s="126">
        <v>0</v>
      </c>
      <c r="U13" s="126">
        <v>0</v>
      </c>
    </row>
    <row r="14" ht="30">
      <c r="A14" s="126" t="s">
        <v>492</v>
      </c>
      <c r="B14" s="194" t="s">
        <v>493</v>
      </c>
      <c r="C14" s="126">
        <v>21.359999999999999</v>
      </c>
      <c r="D14" s="126">
        <v>10</v>
      </c>
      <c r="E14" s="126">
        <v>0</v>
      </c>
      <c r="F14" s="126">
        <v>293</v>
      </c>
      <c r="G14" s="126">
        <v>34</v>
      </c>
      <c r="H14" s="126">
        <v>179</v>
      </c>
      <c r="I14" s="126">
        <v>0</v>
      </c>
      <c r="J14" s="126">
        <v>0</v>
      </c>
      <c r="K14" s="126">
        <v>1</v>
      </c>
      <c r="L14" s="126">
        <v>52</v>
      </c>
      <c r="M14" s="126">
        <v>21</v>
      </c>
      <c r="N14" s="126">
        <v>0</v>
      </c>
      <c r="O14" s="126">
        <v>0</v>
      </c>
      <c r="P14" s="126">
        <v>14</v>
      </c>
      <c r="Q14" s="126">
        <v>2</v>
      </c>
      <c r="R14" s="126">
        <v>0</v>
      </c>
      <c r="S14" s="126">
        <v>0</v>
      </c>
      <c r="T14" s="126">
        <v>0</v>
      </c>
      <c r="U14" s="126">
        <v>0</v>
      </c>
    </row>
    <row r="15" ht="45">
      <c r="A15" s="126" t="s">
        <v>494</v>
      </c>
      <c r="B15" s="194" t="s">
        <v>495</v>
      </c>
      <c r="C15" s="126">
        <v>33.299999999999997</v>
      </c>
      <c r="D15" s="126">
        <v>27</v>
      </c>
      <c r="E15" s="126">
        <v>93</v>
      </c>
      <c r="F15" s="126">
        <v>272</v>
      </c>
      <c r="G15" s="126">
        <v>40</v>
      </c>
      <c r="H15" s="126">
        <v>155</v>
      </c>
      <c r="I15" s="126">
        <v>0</v>
      </c>
      <c r="J15" s="126">
        <v>10</v>
      </c>
      <c r="K15" s="126">
        <v>2</v>
      </c>
      <c r="L15" s="126">
        <v>32</v>
      </c>
      <c r="M15" s="126">
        <v>12</v>
      </c>
      <c r="N15" s="126">
        <v>0</v>
      </c>
      <c r="O15" s="126">
        <v>4</v>
      </c>
      <c r="P15" s="126">
        <v>10</v>
      </c>
      <c r="Q15" s="126">
        <v>3</v>
      </c>
      <c r="R15" s="126">
        <v>9</v>
      </c>
      <c r="S15" s="126">
        <v>1</v>
      </c>
      <c r="T15" s="126">
        <v>15</v>
      </c>
      <c r="U15" s="126">
        <v>1</v>
      </c>
    </row>
    <row r="16" ht="45">
      <c r="A16" s="126" t="s">
        <v>496</v>
      </c>
      <c r="B16" s="194" t="s">
        <v>497</v>
      </c>
      <c r="C16" s="126">
        <v>31.300000000000001</v>
      </c>
      <c r="D16" s="126">
        <v>32</v>
      </c>
      <c r="E16" s="126">
        <v>85</v>
      </c>
      <c r="F16" s="126">
        <v>232</v>
      </c>
      <c r="G16" s="126">
        <v>60</v>
      </c>
      <c r="H16" s="126">
        <v>236</v>
      </c>
      <c r="I16" s="126">
        <v>0</v>
      </c>
      <c r="J16" s="126">
        <v>10</v>
      </c>
      <c r="K16" s="126">
        <v>3</v>
      </c>
      <c r="L16" s="126">
        <v>23</v>
      </c>
      <c r="M16" s="126">
        <v>23</v>
      </c>
      <c r="N16" s="126">
        <v>0</v>
      </c>
      <c r="O16" s="126">
        <v>4</v>
      </c>
      <c r="P16" s="126">
        <v>10</v>
      </c>
      <c r="Q16" s="126">
        <v>3</v>
      </c>
      <c r="R16" s="126">
        <v>11</v>
      </c>
      <c r="S16" s="126">
        <v>1</v>
      </c>
      <c r="T16" s="126">
        <v>15</v>
      </c>
      <c r="U16" s="126">
        <v>1</v>
      </c>
    </row>
    <row r="17" ht="30">
      <c r="A17" s="126" t="s">
        <v>498</v>
      </c>
      <c r="B17" s="194" t="s">
        <v>499</v>
      </c>
      <c r="C17" s="126">
        <v>254.53999999999999</v>
      </c>
      <c r="D17" s="126">
        <v>9</v>
      </c>
      <c r="E17" s="126">
        <v>0</v>
      </c>
      <c r="F17" s="126">
        <v>1953</v>
      </c>
      <c r="G17" s="126">
        <v>23</v>
      </c>
      <c r="H17" s="126">
        <v>264</v>
      </c>
      <c r="I17" s="126">
        <v>0</v>
      </c>
      <c r="J17" s="126">
        <v>0</v>
      </c>
      <c r="K17" s="126">
        <v>0</v>
      </c>
      <c r="L17" s="126">
        <v>195</v>
      </c>
      <c r="M17" s="126">
        <v>7</v>
      </c>
      <c r="N17" s="126">
        <v>0</v>
      </c>
      <c r="O17" s="126">
        <v>0</v>
      </c>
      <c r="P17" s="126">
        <v>52</v>
      </c>
      <c r="Q17" s="126">
        <v>8</v>
      </c>
      <c r="R17" s="126">
        <v>0</v>
      </c>
      <c r="S17" s="126">
        <v>0</v>
      </c>
      <c r="T17" s="126">
        <v>48</v>
      </c>
      <c r="U17" s="126">
        <v>4</v>
      </c>
    </row>
    <row r="18" ht="15">
      <c r="A18" s="192" t="s">
        <v>500</v>
      </c>
      <c r="B18" s="193" t="s">
        <v>501</v>
      </c>
      <c r="C18" s="192">
        <v>8592.0195309999999</v>
      </c>
      <c r="D18" s="192">
        <v>26337</v>
      </c>
      <c r="E18" s="192">
        <v>15682</v>
      </c>
      <c r="F18" s="192">
        <v>0</v>
      </c>
      <c r="G18" s="192">
        <v>5636</v>
      </c>
      <c r="H18" s="192">
        <v>6142</v>
      </c>
      <c r="I18" s="192">
        <v>10755</v>
      </c>
      <c r="J18" s="192">
        <v>223</v>
      </c>
      <c r="K18" s="126"/>
      <c r="L18" s="126"/>
      <c r="M18" s="126"/>
      <c r="N18" s="126"/>
      <c r="O18" s="126"/>
      <c r="P18" s="126">
        <v>3007</v>
      </c>
      <c r="Q18" s="126"/>
      <c r="R18" s="126"/>
      <c r="S18" s="126"/>
      <c r="T18" s="126">
        <v>0</v>
      </c>
      <c r="U18" s="126"/>
    </row>
    <row r="19" ht="30">
      <c r="A19" s="126" t="s">
        <v>502</v>
      </c>
      <c r="B19" s="194" t="s">
        <v>503</v>
      </c>
      <c r="C19" s="126">
        <v>8592.0195309999999</v>
      </c>
      <c r="D19" s="126">
        <v>26337</v>
      </c>
      <c r="E19" s="126">
        <v>15682</v>
      </c>
      <c r="F19" s="126">
        <v>0</v>
      </c>
      <c r="G19" s="126">
        <v>5636</v>
      </c>
      <c r="H19" s="126">
        <v>6142</v>
      </c>
      <c r="I19" s="126">
        <v>10755</v>
      </c>
      <c r="J19" s="126">
        <v>223</v>
      </c>
      <c r="K19" s="126">
        <v>22</v>
      </c>
      <c r="L19" s="126">
        <v>0</v>
      </c>
      <c r="M19" s="126">
        <v>42</v>
      </c>
      <c r="N19" s="126">
        <v>107</v>
      </c>
      <c r="O19" s="126">
        <v>784</v>
      </c>
      <c r="P19" s="126">
        <v>3007</v>
      </c>
      <c r="Q19" s="126">
        <v>24</v>
      </c>
      <c r="R19" s="126">
        <v>9217</v>
      </c>
      <c r="S19" s="126">
        <v>0</v>
      </c>
      <c r="T19" s="126">
        <v>0</v>
      </c>
      <c r="U19" s="126">
        <v>0</v>
      </c>
    </row>
    <row r="20" ht="15">
      <c r="A20" s="192" t="s">
        <v>504</v>
      </c>
      <c r="B20" s="193" t="s">
        <v>505</v>
      </c>
      <c r="C20" s="192">
        <v>368.07693499999999</v>
      </c>
      <c r="D20" s="192">
        <v>144</v>
      </c>
      <c r="E20" s="192">
        <v>80</v>
      </c>
      <c r="F20" s="192">
        <v>1414</v>
      </c>
      <c r="G20" s="192">
        <v>46</v>
      </c>
      <c r="H20" s="192">
        <v>163</v>
      </c>
      <c r="I20" s="192">
        <v>0</v>
      </c>
      <c r="J20" s="192">
        <v>17</v>
      </c>
      <c r="K20" s="126"/>
      <c r="L20" s="126"/>
      <c r="M20" s="126"/>
      <c r="N20" s="126"/>
      <c r="O20" s="126"/>
      <c r="P20" s="126">
        <v>32</v>
      </c>
      <c r="Q20" s="126"/>
      <c r="R20" s="126"/>
      <c r="S20" s="126"/>
      <c r="T20" s="126">
        <v>62</v>
      </c>
      <c r="U20" s="126"/>
    </row>
    <row r="21" ht="15">
      <c r="A21" s="126" t="s">
        <v>506</v>
      </c>
      <c r="B21" s="194" t="s">
        <v>507</v>
      </c>
      <c r="C21" s="126">
        <v>5.1580000000000004</v>
      </c>
      <c r="D21" s="126">
        <v>14</v>
      </c>
      <c r="E21" s="126">
        <v>6</v>
      </c>
      <c r="F21" s="126">
        <v>54</v>
      </c>
      <c r="G21" s="126">
        <v>3</v>
      </c>
      <c r="H21" s="126">
        <v>11</v>
      </c>
      <c r="I21" s="126">
        <v>0</v>
      </c>
      <c r="J21" s="126">
        <v>1</v>
      </c>
      <c r="K21" s="126">
        <v>0</v>
      </c>
      <c r="L21" s="126">
        <v>8</v>
      </c>
      <c r="M21" s="126">
        <v>0</v>
      </c>
      <c r="N21" s="126">
        <v>0</v>
      </c>
      <c r="O21" s="126">
        <v>0</v>
      </c>
      <c r="P21" s="126">
        <v>4</v>
      </c>
      <c r="Q21" s="126">
        <v>1</v>
      </c>
      <c r="R21" s="126">
        <v>4</v>
      </c>
      <c r="S21" s="126">
        <v>0</v>
      </c>
      <c r="T21" s="126">
        <v>10</v>
      </c>
      <c r="U21" s="126">
        <v>1</v>
      </c>
    </row>
    <row r="22" ht="15">
      <c r="A22" s="126" t="s">
        <v>508</v>
      </c>
      <c r="B22" s="194" t="s">
        <v>509</v>
      </c>
      <c r="C22" s="126">
        <v>6.7999999999999998</v>
      </c>
      <c r="D22" s="126">
        <v>17</v>
      </c>
      <c r="E22" s="126">
        <v>7</v>
      </c>
      <c r="F22" s="126">
        <v>71</v>
      </c>
      <c r="G22" s="126">
        <v>6</v>
      </c>
      <c r="H22" s="126">
        <v>16</v>
      </c>
      <c r="I22" s="126">
        <v>0</v>
      </c>
      <c r="J22" s="126">
        <v>1</v>
      </c>
      <c r="K22" s="126">
        <v>0</v>
      </c>
      <c r="L22" s="126">
        <v>10</v>
      </c>
      <c r="M22" s="126">
        <v>0</v>
      </c>
      <c r="N22" s="126">
        <v>0</v>
      </c>
      <c r="O22" s="126">
        <v>0</v>
      </c>
      <c r="P22" s="126">
        <v>7</v>
      </c>
      <c r="Q22" s="126">
        <v>2</v>
      </c>
      <c r="R22" s="126">
        <v>5</v>
      </c>
      <c r="S22" s="126">
        <v>0</v>
      </c>
      <c r="T22" s="126">
        <v>12</v>
      </c>
      <c r="U22" s="126">
        <v>1</v>
      </c>
    </row>
    <row r="23" ht="15">
      <c r="A23" s="126" t="s">
        <v>510</v>
      </c>
      <c r="B23" s="194" t="s">
        <v>511</v>
      </c>
      <c r="C23" s="126">
        <v>9.0289999999999999</v>
      </c>
      <c r="D23" s="126">
        <v>0</v>
      </c>
      <c r="E23" s="126">
        <v>0</v>
      </c>
      <c r="F23" s="126">
        <v>90</v>
      </c>
      <c r="G23" s="126">
        <v>0</v>
      </c>
      <c r="H23" s="126">
        <v>16</v>
      </c>
      <c r="I23" s="126">
        <v>0</v>
      </c>
      <c r="J23" s="126">
        <v>0</v>
      </c>
      <c r="K23" s="126"/>
      <c r="L23" s="126">
        <v>10</v>
      </c>
      <c r="M23" s="126"/>
      <c r="N23" s="126"/>
      <c r="O23" s="126"/>
      <c r="P23" s="126"/>
      <c r="Q23" s="126"/>
      <c r="R23" s="126"/>
      <c r="S23" s="126"/>
      <c r="T23" s="126">
        <v>0</v>
      </c>
      <c r="U23" s="126"/>
    </row>
    <row r="24" ht="15">
      <c r="A24" s="126" t="s">
        <v>512</v>
      </c>
      <c r="B24" s="194" t="s">
        <v>513</v>
      </c>
      <c r="C24" s="126">
        <v>19.600000000000001</v>
      </c>
      <c r="D24" s="126">
        <v>41</v>
      </c>
      <c r="E24" s="126">
        <v>44</v>
      </c>
      <c r="F24" s="126">
        <v>141</v>
      </c>
      <c r="G24" s="126">
        <v>21</v>
      </c>
      <c r="H24" s="126">
        <v>59</v>
      </c>
      <c r="I24" s="126">
        <v>0</v>
      </c>
      <c r="J24" s="126">
        <v>1</v>
      </c>
      <c r="K24" s="126">
        <v>1</v>
      </c>
      <c r="L24" s="126">
        <v>14</v>
      </c>
      <c r="M24" s="126">
        <v>4</v>
      </c>
      <c r="N24" s="126">
        <v>0</v>
      </c>
      <c r="O24" s="126">
        <v>2</v>
      </c>
      <c r="P24" s="126">
        <v>10</v>
      </c>
      <c r="Q24" s="126">
        <v>3</v>
      </c>
      <c r="R24" s="126">
        <v>14</v>
      </c>
      <c r="S24" s="126">
        <v>0</v>
      </c>
      <c r="T24" s="126">
        <v>20</v>
      </c>
      <c r="U24" s="126">
        <v>2</v>
      </c>
    </row>
    <row r="25" ht="30">
      <c r="A25" s="126" t="s">
        <v>514</v>
      </c>
      <c r="B25" s="194" t="s">
        <v>515</v>
      </c>
      <c r="C25" s="191">
        <v>302.69999999999999</v>
      </c>
      <c r="D25" s="191">
        <v>56</v>
      </c>
      <c r="E25" s="191">
        <v>0</v>
      </c>
      <c r="F25" s="191">
        <v>745</v>
      </c>
      <c r="G25" s="191">
        <v>0</v>
      </c>
      <c r="H25" s="191">
        <v>0</v>
      </c>
      <c r="I25" s="191">
        <v>0</v>
      </c>
      <c r="J25" s="191">
        <v>12</v>
      </c>
      <c r="K25" s="191">
        <v>0</v>
      </c>
      <c r="L25" s="191">
        <v>52</v>
      </c>
      <c r="M25" s="191">
        <v>0</v>
      </c>
      <c r="N25" s="191">
        <v>0</v>
      </c>
      <c r="O25" s="191">
        <v>0</v>
      </c>
      <c r="P25" s="191">
        <v>0</v>
      </c>
      <c r="Q25" s="191">
        <v>0</v>
      </c>
      <c r="R25" s="191">
        <v>19</v>
      </c>
      <c r="S25" s="191">
        <v>1</v>
      </c>
      <c r="T25" s="191">
        <v>0</v>
      </c>
      <c r="U25" s="191">
        <v>0</v>
      </c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194"/>
      <c r="IT25" s="194"/>
      <c r="IU25" s="194"/>
      <c r="IV25" s="194"/>
    </row>
    <row r="26" ht="30">
      <c r="A26" s="126" t="s">
        <v>516</v>
      </c>
      <c r="B26" s="194" t="s">
        <v>517</v>
      </c>
      <c r="C26" s="126">
        <v>4.7999999999999998</v>
      </c>
      <c r="D26" s="126">
        <v>3</v>
      </c>
      <c r="E26" s="126">
        <v>0</v>
      </c>
      <c r="F26" s="126">
        <v>27</v>
      </c>
      <c r="G26" s="126">
        <v>0</v>
      </c>
      <c r="H26" s="126">
        <v>7</v>
      </c>
      <c r="I26" s="126">
        <v>0</v>
      </c>
      <c r="J26" s="126">
        <v>1</v>
      </c>
      <c r="K26" s="126">
        <v>0</v>
      </c>
      <c r="L26" s="126">
        <v>0</v>
      </c>
      <c r="M26" s="126">
        <v>0</v>
      </c>
      <c r="N26" s="126">
        <v>0</v>
      </c>
      <c r="O26" s="126">
        <v>0</v>
      </c>
      <c r="P26" s="126">
        <v>0</v>
      </c>
      <c r="Q26" s="126">
        <v>0</v>
      </c>
      <c r="R26" s="126">
        <v>1</v>
      </c>
      <c r="S26" s="126">
        <v>0</v>
      </c>
      <c r="T26" s="126">
        <v>0</v>
      </c>
      <c r="U26" s="126">
        <v>0</v>
      </c>
    </row>
    <row r="27" ht="15">
      <c r="A27" s="126" t="s">
        <v>518</v>
      </c>
      <c r="B27" s="194" t="s">
        <v>519</v>
      </c>
      <c r="C27" s="126">
        <v>10</v>
      </c>
      <c r="D27" s="126">
        <v>13</v>
      </c>
      <c r="E27" s="126">
        <v>1</v>
      </c>
      <c r="F27" s="126">
        <v>91</v>
      </c>
      <c r="G27" s="126">
        <v>10</v>
      </c>
      <c r="H27" s="126">
        <v>30</v>
      </c>
      <c r="I27" s="126">
        <v>0</v>
      </c>
      <c r="J27" s="126">
        <v>1</v>
      </c>
      <c r="K27" s="126">
        <v>0</v>
      </c>
      <c r="L27" s="126">
        <v>10</v>
      </c>
      <c r="M27" s="126">
        <v>2</v>
      </c>
      <c r="N27" s="126">
        <v>0</v>
      </c>
      <c r="O27" s="126">
        <v>0</v>
      </c>
      <c r="P27" s="126">
        <v>7</v>
      </c>
      <c r="Q27" s="126">
        <v>0</v>
      </c>
      <c r="R27" s="126">
        <v>0</v>
      </c>
      <c r="S27" s="126">
        <v>0</v>
      </c>
      <c r="T27" s="126">
        <v>20</v>
      </c>
      <c r="U27" s="126">
        <v>0</v>
      </c>
    </row>
    <row r="28" ht="15">
      <c r="A28" s="126" t="s">
        <v>520</v>
      </c>
      <c r="B28" s="194" t="s">
        <v>521</v>
      </c>
      <c r="C28" s="126">
        <v>9.8000000000000007</v>
      </c>
      <c r="D28" s="126">
        <v>0</v>
      </c>
      <c r="E28" s="126">
        <v>22</v>
      </c>
      <c r="F28" s="126">
        <v>195</v>
      </c>
      <c r="G28" s="126">
        <v>6</v>
      </c>
      <c r="H28" s="126">
        <v>24</v>
      </c>
      <c r="I28" s="126">
        <v>0</v>
      </c>
      <c r="J28" s="126">
        <v>0</v>
      </c>
      <c r="K28" s="126">
        <v>0</v>
      </c>
      <c r="L28" s="126">
        <v>20</v>
      </c>
      <c r="M28" s="126">
        <v>1</v>
      </c>
      <c r="N28" s="126">
        <v>0</v>
      </c>
      <c r="O28" s="126">
        <v>0</v>
      </c>
      <c r="P28" s="126">
        <v>0</v>
      </c>
      <c r="Q28" s="126">
        <v>0</v>
      </c>
      <c r="R28" s="126">
        <v>0</v>
      </c>
      <c r="S28" s="126">
        <v>0</v>
      </c>
      <c r="T28" s="126">
        <v>0</v>
      </c>
      <c r="U28" s="126">
        <v>0</v>
      </c>
    </row>
    <row r="29" ht="15">
      <c r="A29" s="192" t="s">
        <v>522</v>
      </c>
      <c r="B29" s="193" t="s">
        <v>523</v>
      </c>
      <c r="C29" s="192">
        <v>2534.6540530000002</v>
      </c>
      <c r="D29" s="192">
        <v>5134</v>
      </c>
      <c r="E29" s="192">
        <v>287</v>
      </c>
      <c r="F29" s="192">
        <v>4356</v>
      </c>
      <c r="G29" s="192">
        <v>4745</v>
      </c>
      <c r="H29" s="192">
        <v>4206</v>
      </c>
      <c r="I29" s="192">
        <v>34</v>
      </c>
      <c r="J29" s="192">
        <v>196</v>
      </c>
      <c r="K29" s="126"/>
      <c r="L29" s="126"/>
      <c r="M29" s="126"/>
      <c r="N29" s="126"/>
      <c r="O29" s="126"/>
      <c r="P29" s="126">
        <v>718</v>
      </c>
      <c r="Q29" s="126"/>
      <c r="R29" s="126"/>
      <c r="S29" s="126"/>
      <c r="T29" s="126">
        <v>110</v>
      </c>
      <c r="U29" s="126"/>
    </row>
    <row r="30" ht="30">
      <c r="A30" s="126" t="s">
        <v>524</v>
      </c>
      <c r="B30" s="194" t="s">
        <v>525</v>
      </c>
      <c r="C30" s="126">
        <v>164.08600000000001</v>
      </c>
      <c r="D30" s="126">
        <v>361</v>
      </c>
      <c r="E30" s="126">
        <v>0</v>
      </c>
      <c r="F30" s="126">
        <v>276</v>
      </c>
      <c r="G30" s="126">
        <v>393</v>
      </c>
      <c r="H30" s="126">
        <v>285</v>
      </c>
      <c r="I30" s="126">
        <v>0</v>
      </c>
      <c r="J30" s="126">
        <v>10</v>
      </c>
      <c r="K30" s="126">
        <v>27</v>
      </c>
      <c r="L30" s="126">
        <v>13</v>
      </c>
      <c r="M30" s="126">
        <v>14</v>
      </c>
      <c r="N30" s="126">
        <v>0</v>
      </c>
      <c r="O30" s="126">
        <v>0</v>
      </c>
      <c r="P30" s="126">
        <v>42</v>
      </c>
      <c r="Q30" s="126">
        <v>6</v>
      </c>
      <c r="R30" s="126">
        <v>111</v>
      </c>
      <c r="S30" s="126">
        <v>1</v>
      </c>
      <c r="T30" s="126">
        <v>0</v>
      </c>
      <c r="U30" s="126">
        <v>0</v>
      </c>
    </row>
    <row r="31" ht="30">
      <c r="A31" s="126" t="s">
        <v>526</v>
      </c>
      <c r="B31" s="194" t="s">
        <v>527</v>
      </c>
      <c r="C31" s="126">
        <v>358.69999999999999</v>
      </c>
      <c r="D31" s="126">
        <v>775</v>
      </c>
      <c r="E31" s="126">
        <v>80</v>
      </c>
      <c r="F31" s="126">
        <v>377</v>
      </c>
      <c r="G31" s="126">
        <v>692</v>
      </c>
      <c r="H31" s="126">
        <v>644</v>
      </c>
      <c r="I31" s="126">
        <v>19</v>
      </c>
      <c r="J31" s="126">
        <v>24</v>
      </c>
      <c r="K31" s="126">
        <v>34</v>
      </c>
      <c r="L31" s="126">
        <v>18</v>
      </c>
      <c r="M31" s="126">
        <v>32</v>
      </c>
      <c r="N31" s="126">
        <v>0</v>
      </c>
      <c r="O31" s="126">
        <v>4</v>
      </c>
      <c r="P31" s="126">
        <v>129</v>
      </c>
      <c r="Q31" s="126">
        <v>38</v>
      </c>
      <c r="R31" s="126">
        <v>271</v>
      </c>
      <c r="S31" s="126">
        <v>2</v>
      </c>
      <c r="T31" s="126">
        <v>15</v>
      </c>
      <c r="U31" s="126">
        <v>1</v>
      </c>
    </row>
    <row r="32" ht="30">
      <c r="A32" s="126" t="s">
        <v>528</v>
      </c>
      <c r="B32" s="194" t="s">
        <v>529</v>
      </c>
      <c r="C32" s="126">
        <v>50</v>
      </c>
      <c r="D32" s="126">
        <v>15</v>
      </c>
      <c r="E32" s="126">
        <v>0</v>
      </c>
      <c r="F32" s="126">
        <v>14</v>
      </c>
      <c r="G32" s="126">
        <v>14</v>
      </c>
      <c r="H32" s="126">
        <v>25</v>
      </c>
      <c r="I32" s="126">
        <v>0</v>
      </c>
      <c r="J32" s="126">
        <v>0</v>
      </c>
      <c r="K32" s="126">
        <v>0</v>
      </c>
      <c r="L32" s="126">
        <v>0</v>
      </c>
      <c r="M32" s="126">
        <v>0</v>
      </c>
      <c r="N32" s="126">
        <v>0</v>
      </c>
      <c r="O32" s="126">
        <v>0</v>
      </c>
      <c r="P32" s="126">
        <v>6</v>
      </c>
      <c r="Q32" s="126">
        <v>1</v>
      </c>
      <c r="R32" s="126">
        <v>5</v>
      </c>
      <c r="S32" s="126">
        <v>0</v>
      </c>
      <c r="T32" s="126">
        <v>0</v>
      </c>
      <c r="U32" s="126">
        <v>0</v>
      </c>
    </row>
    <row r="33" ht="15">
      <c r="A33" s="126" t="s">
        <v>530</v>
      </c>
      <c r="B33" s="194" t="s">
        <v>531</v>
      </c>
      <c r="C33" s="126">
        <v>57.560000000000002</v>
      </c>
      <c r="D33" s="126">
        <v>204</v>
      </c>
      <c r="E33" s="126">
        <v>0</v>
      </c>
      <c r="F33" s="126">
        <v>161</v>
      </c>
      <c r="G33" s="126">
        <v>191</v>
      </c>
      <c r="H33" s="126">
        <v>120</v>
      </c>
      <c r="I33" s="126">
        <v>0</v>
      </c>
      <c r="J33" s="126">
        <v>5</v>
      </c>
      <c r="K33" s="126">
        <v>13</v>
      </c>
      <c r="L33" s="126">
        <v>10</v>
      </c>
      <c r="M33" s="126">
        <v>8</v>
      </c>
      <c r="N33" s="126">
        <v>0</v>
      </c>
      <c r="O33" s="126">
        <v>0</v>
      </c>
      <c r="P33" s="126">
        <v>16</v>
      </c>
      <c r="Q33" s="126">
        <v>3</v>
      </c>
      <c r="R33" s="126">
        <v>30</v>
      </c>
      <c r="S33" s="126">
        <v>0</v>
      </c>
      <c r="T33" s="126">
        <v>0</v>
      </c>
      <c r="U33" s="126">
        <v>0</v>
      </c>
    </row>
    <row r="34" ht="30">
      <c r="A34" s="126" t="s">
        <v>532</v>
      </c>
      <c r="B34" s="194" t="s">
        <v>533</v>
      </c>
      <c r="C34" s="126">
        <v>335.70999999999998</v>
      </c>
      <c r="D34" s="126">
        <v>1097</v>
      </c>
      <c r="E34" s="126">
        <v>0</v>
      </c>
      <c r="F34" s="126">
        <v>1301</v>
      </c>
      <c r="G34" s="126">
        <v>986</v>
      </c>
      <c r="H34" s="126">
        <v>772</v>
      </c>
      <c r="I34" s="126">
        <v>0</v>
      </c>
      <c r="J34" s="126">
        <v>19</v>
      </c>
      <c r="K34" s="126">
        <v>69</v>
      </c>
      <c r="L34" s="126">
        <v>91</v>
      </c>
      <c r="M34" s="126">
        <v>54</v>
      </c>
      <c r="N34" s="126">
        <v>0</v>
      </c>
      <c r="O34" s="126">
        <v>0</v>
      </c>
      <c r="P34" s="126">
        <v>95</v>
      </c>
      <c r="Q34" s="126">
        <v>23</v>
      </c>
      <c r="R34" s="126">
        <v>329</v>
      </c>
      <c r="S34" s="126">
        <v>1</v>
      </c>
      <c r="T34" s="126">
        <v>16</v>
      </c>
      <c r="U34" s="126">
        <v>0</v>
      </c>
    </row>
    <row r="35" ht="30">
      <c r="A35" s="126" t="s">
        <v>534</v>
      </c>
      <c r="B35" s="194" t="s">
        <v>535</v>
      </c>
      <c r="C35" s="126">
        <v>371.93000000000001</v>
      </c>
      <c r="D35" s="126">
        <v>648</v>
      </c>
      <c r="E35" s="126">
        <v>48</v>
      </c>
      <c r="F35" s="126">
        <v>398</v>
      </c>
      <c r="G35" s="126">
        <v>568</v>
      </c>
      <c r="H35" s="126">
        <v>543</v>
      </c>
      <c r="I35" s="126">
        <v>15</v>
      </c>
      <c r="J35" s="126">
        <v>39</v>
      </c>
      <c r="K35" s="126">
        <v>28</v>
      </c>
      <c r="L35" s="126">
        <v>19</v>
      </c>
      <c r="M35" s="126">
        <v>27</v>
      </c>
      <c r="N35" s="126">
        <v>0</v>
      </c>
      <c r="O35" s="126">
        <v>0</v>
      </c>
      <c r="P35" s="126">
        <v>64</v>
      </c>
      <c r="Q35" s="126">
        <v>16</v>
      </c>
      <c r="R35" s="126">
        <v>226</v>
      </c>
      <c r="S35" s="126">
        <v>3</v>
      </c>
      <c r="T35" s="126">
        <v>0</v>
      </c>
      <c r="U35" s="126">
        <v>0</v>
      </c>
    </row>
    <row r="36" ht="30">
      <c r="A36" s="126" t="s">
        <v>536</v>
      </c>
      <c r="B36" s="194" t="s">
        <v>537</v>
      </c>
      <c r="C36" s="126">
        <v>291.029</v>
      </c>
      <c r="D36" s="126">
        <v>407</v>
      </c>
      <c r="E36" s="126">
        <v>0</v>
      </c>
      <c r="F36" s="126">
        <v>723</v>
      </c>
      <c r="G36" s="126">
        <v>327</v>
      </c>
      <c r="H36" s="126">
        <v>402</v>
      </c>
      <c r="I36" s="126">
        <v>0</v>
      </c>
      <c r="J36" s="126">
        <v>31</v>
      </c>
      <c r="K36" s="126">
        <v>16</v>
      </c>
      <c r="L36" s="126">
        <v>50</v>
      </c>
      <c r="M36" s="126">
        <v>20</v>
      </c>
      <c r="N36" s="126">
        <v>0</v>
      </c>
      <c r="O36" s="126">
        <v>0</v>
      </c>
      <c r="P36" s="126">
        <v>64</v>
      </c>
      <c r="Q36" s="126">
        <v>12</v>
      </c>
      <c r="R36" s="126">
        <v>142</v>
      </c>
      <c r="S36" s="126">
        <v>3</v>
      </c>
      <c r="T36" s="126">
        <v>56</v>
      </c>
      <c r="U36" s="126">
        <v>5</v>
      </c>
    </row>
    <row r="37" ht="45">
      <c r="A37" s="126" t="s">
        <v>538</v>
      </c>
      <c r="B37" s="194" t="s">
        <v>539</v>
      </c>
      <c r="C37" s="126">
        <v>170.64400000000001</v>
      </c>
      <c r="D37" s="126">
        <v>318</v>
      </c>
      <c r="E37" s="126">
        <v>0</v>
      </c>
      <c r="F37" s="126">
        <v>138</v>
      </c>
      <c r="G37" s="126">
        <v>347</v>
      </c>
      <c r="H37" s="126">
        <v>281</v>
      </c>
      <c r="I37" s="126">
        <v>0</v>
      </c>
      <c r="J37" s="126">
        <v>17</v>
      </c>
      <c r="K37" s="126">
        <v>24</v>
      </c>
      <c r="L37" s="126">
        <v>4</v>
      </c>
      <c r="M37" s="126">
        <v>14</v>
      </c>
      <c r="N37" s="126">
        <v>0</v>
      </c>
      <c r="O37" s="126">
        <v>0</v>
      </c>
      <c r="P37" s="126">
        <v>95</v>
      </c>
      <c r="Q37" s="126">
        <v>14</v>
      </c>
      <c r="R37" s="126">
        <v>111</v>
      </c>
      <c r="S37" s="126">
        <v>1</v>
      </c>
      <c r="T37" s="126">
        <v>8</v>
      </c>
      <c r="U37" s="126">
        <v>0</v>
      </c>
    </row>
    <row r="38" ht="45">
      <c r="A38" s="126" t="s">
        <v>540</v>
      </c>
      <c r="B38" s="194" t="s">
        <v>541</v>
      </c>
      <c r="C38" s="126">
        <v>225.40000000000001</v>
      </c>
      <c r="D38" s="126">
        <v>420</v>
      </c>
      <c r="E38" s="126">
        <v>46</v>
      </c>
      <c r="F38" s="126">
        <v>147</v>
      </c>
      <c r="G38" s="126">
        <v>424</v>
      </c>
      <c r="H38" s="126">
        <v>403</v>
      </c>
      <c r="I38" s="126">
        <v>0</v>
      </c>
      <c r="J38" s="126">
        <v>25</v>
      </c>
      <c r="K38" s="126">
        <v>21</v>
      </c>
      <c r="L38" s="126">
        <v>4</v>
      </c>
      <c r="M38" s="126">
        <v>20</v>
      </c>
      <c r="N38" s="126">
        <v>0</v>
      </c>
      <c r="O38" s="126">
        <v>2</v>
      </c>
      <c r="P38" s="126">
        <v>107</v>
      </c>
      <c r="Q38" s="126">
        <v>17</v>
      </c>
      <c r="R38" s="126">
        <v>147</v>
      </c>
      <c r="S38" s="126">
        <v>2</v>
      </c>
      <c r="T38" s="126">
        <v>15</v>
      </c>
      <c r="U38" s="126">
        <v>1</v>
      </c>
    </row>
    <row r="39" ht="45">
      <c r="A39" s="126" t="s">
        <v>542</v>
      </c>
      <c r="B39" s="194" t="s">
        <v>543</v>
      </c>
      <c r="C39" s="126">
        <v>434.36000000000001</v>
      </c>
      <c r="D39" s="126">
        <v>569</v>
      </c>
      <c r="E39" s="126">
        <v>113</v>
      </c>
      <c r="F39" s="126">
        <v>821</v>
      </c>
      <c r="G39" s="126">
        <v>443</v>
      </c>
      <c r="H39" s="126">
        <v>508</v>
      </c>
      <c r="I39" s="126">
        <v>0</v>
      </c>
      <c r="J39" s="126">
        <v>26</v>
      </c>
      <c r="K39" s="126">
        <v>22</v>
      </c>
      <c r="L39" s="126">
        <v>41</v>
      </c>
      <c r="M39" s="126">
        <v>25</v>
      </c>
      <c r="N39" s="126">
        <v>0</v>
      </c>
      <c r="O39" s="126">
        <v>5</v>
      </c>
      <c r="P39" s="126">
        <v>65</v>
      </c>
      <c r="Q39" s="126">
        <v>19</v>
      </c>
      <c r="R39" s="126">
        <v>199</v>
      </c>
      <c r="S39" s="126">
        <v>2</v>
      </c>
      <c r="T39" s="126">
        <v>0</v>
      </c>
      <c r="U39" s="126">
        <v>0</v>
      </c>
    </row>
    <row r="40" ht="45">
      <c r="A40" s="126" t="s">
        <v>544</v>
      </c>
      <c r="B40" s="194" t="s">
        <v>545</v>
      </c>
      <c r="C40" s="126">
        <v>182.90000000000001</v>
      </c>
      <c r="D40" s="126">
        <v>320</v>
      </c>
      <c r="E40" s="126">
        <v>0</v>
      </c>
      <c r="F40" s="126">
        <v>0</v>
      </c>
      <c r="G40" s="126">
        <v>360</v>
      </c>
      <c r="H40" s="126">
        <v>223</v>
      </c>
      <c r="I40" s="126">
        <v>0</v>
      </c>
      <c r="J40" s="126">
        <v>0</v>
      </c>
      <c r="K40" s="126">
        <v>18</v>
      </c>
      <c r="L40" s="126">
        <v>0</v>
      </c>
      <c r="M40" s="126">
        <v>11</v>
      </c>
      <c r="N40" s="126">
        <v>0</v>
      </c>
      <c r="O40" s="126">
        <v>0</v>
      </c>
      <c r="P40" s="126">
        <v>35</v>
      </c>
      <c r="Q40" s="126">
        <v>10</v>
      </c>
      <c r="R40" s="126">
        <v>112</v>
      </c>
      <c r="S40" s="126">
        <v>0</v>
      </c>
      <c r="T40" s="126">
        <v>0</v>
      </c>
      <c r="U40" s="126">
        <v>0</v>
      </c>
    </row>
    <row r="41" ht="15">
      <c r="A41" s="192" t="s">
        <v>546</v>
      </c>
      <c r="B41" s="193" t="s">
        <v>547</v>
      </c>
      <c r="C41" s="192">
        <v>2249.5200199999999</v>
      </c>
      <c r="D41" s="192">
        <v>7860</v>
      </c>
      <c r="E41" s="192">
        <v>9061</v>
      </c>
      <c r="F41" s="192">
        <v>4036</v>
      </c>
      <c r="G41" s="192">
        <v>2515</v>
      </c>
      <c r="H41" s="192">
        <v>3235</v>
      </c>
      <c r="I41" s="192">
        <v>642</v>
      </c>
      <c r="J41" s="192">
        <v>191</v>
      </c>
      <c r="K41" s="126"/>
      <c r="L41" s="126"/>
      <c r="M41" s="126"/>
      <c r="N41" s="126"/>
      <c r="O41" s="126"/>
      <c r="P41" s="126">
        <v>790</v>
      </c>
      <c r="Q41" s="126"/>
      <c r="R41" s="126"/>
      <c r="S41" s="126"/>
      <c r="T41" s="126">
        <v>0</v>
      </c>
      <c r="U41" s="126"/>
    </row>
    <row r="42" ht="30">
      <c r="A42" s="126" t="s">
        <v>548</v>
      </c>
      <c r="B42" s="194" t="s">
        <v>549</v>
      </c>
      <c r="C42" s="126">
        <v>116.81</v>
      </c>
      <c r="D42" s="126">
        <v>279</v>
      </c>
      <c r="E42" s="126">
        <v>486</v>
      </c>
      <c r="F42" s="126">
        <v>632</v>
      </c>
      <c r="G42" s="126">
        <v>76</v>
      </c>
      <c r="H42" s="126">
        <v>274</v>
      </c>
      <c r="I42" s="126">
        <v>0</v>
      </c>
      <c r="J42" s="126">
        <v>5</v>
      </c>
      <c r="K42" s="126">
        <v>2</v>
      </c>
      <c r="L42" s="126">
        <v>50</v>
      </c>
      <c r="M42" s="126">
        <v>19</v>
      </c>
      <c r="N42" s="126">
        <v>0</v>
      </c>
      <c r="O42" s="126">
        <v>24</v>
      </c>
      <c r="P42" s="126">
        <v>56</v>
      </c>
      <c r="Q42" s="126">
        <v>11</v>
      </c>
      <c r="R42" s="126">
        <v>97</v>
      </c>
      <c r="S42" s="126">
        <v>0</v>
      </c>
      <c r="T42" s="126">
        <v>0</v>
      </c>
      <c r="U42" s="126">
        <v>0</v>
      </c>
    </row>
    <row r="43" ht="30">
      <c r="A43" s="126" t="s">
        <v>550</v>
      </c>
      <c r="B43" s="194" t="s">
        <v>551</v>
      </c>
      <c r="C43" s="126">
        <v>1576.173</v>
      </c>
      <c r="D43" s="126">
        <v>6620</v>
      </c>
      <c r="E43" s="126">
        <v>5591</v>
      </c>
      <c r="F43" s="126">
        <v>2383</v>
      </c>
      <c r="G43" s="126">
        <v>1894</v>
      </c>
      <c r="H43" s="126">
        <v>2019</v>
      </c>
      <c r="I43" s="126">
        <v>441</v>
      </c>
      <c r="J43" s="126">
        <v>110</v>
      </c>
      <c r="K43" s="126">
        <v>94</v>
      </c>
      <c r="L43" s="126">
        <v>119</v>
      </c>
      <c r="M43" s="126">
        <v>100</v>
      </c>
      <c r="N43" s="126">
        <v>30</v>
      </c>
      <c r="O43" s="126">
        <v>279</v>
      </c>
      <c r="P43" s="126">
        <v>567</v>
      </c>
      <c r="Q43" s="126">
        <v>85</v>
      </c>
      <c r="R43" s="126">
        <v>1986</v>
      </c>
      <c r="S43" s="126">
        <v>11</v>
      </c>
      <c r="T43" s="126">
        <v>0</v>
      </c>
      <c r="U43" s="126">
        <v>0</v>
      </c>
    </row>
    <row r="44" ht="15">
      <c r="A44" s="126" t="s">
        <v>552</v>
      </c>
      <c r="B44" s="194" t="s">
        <v>553</v>
      </c>
      <c r="C44" s="126">
        <v>109.2</v>
      </c>
      <c r="D44" s="126">
        <v>238</v>
      </c>
      <c r="E44" s="126">
        <v>692</v>
      </c>
      <c r="F44" s="126">
        <v>377</v>
      </c>
      <c r="G44" s="126">
        <v>142</v>
      </c>
      <c r="H44" s="126">
        <v>401</v>
      </c>
      <c r="I44" s="126">
        <v>24</v>
      </c>
      <c r="J44" s="126">
        <v>25</v>
      </c>
      <c r="K44" s="126">
        <v>7</v>
      </c>
      <c r="L44" s="126">
        <v>26</v>
      </c>
      <c r="M44" s="126">
        <v>28</v>
      </c>
      <c r="N44" s="126">
        <v>0</v>
      </c>
      <c r="O44" s="126">
        <v>34</v>
      </c>
      <c r="P44" s="126">
        <v>55</v>
      </c>
      <c r="Q44" s="126">
        <v>16</v>
      </c>
      <c r="R44" s="126">
        <v>83</v>
      </c>
      <c r="S44" s="126">
        <v>2</v>
      </c>
      <c r="T44" s="126">
        <v>0</v>
      </c>
      <c r="U44" s="126">
        <v>0</v>
      </c>
    </row>
    <row r="45" ht="30">
      <c r="A45" s="126" t="s">
        <v>554</v>
      </c>
      <c r="B45" s="194" t="s">
        <v>555</v>
      </c>
      <c r="C45" s="126">
        <v>395.19999999999999</v>
      </c>
      <c r="D45" s="126">
        <v>723</v>
      </c>
      <c r="E45" s="126">
        <v>2292</v>
      </c>
      <c r="F45" s="126">
        <v>644</v>
      </c>
      <c r="G45" s="126">
        <v>403</v>
      </c>
      <c r="H45" s="126">
        <v>541</v>
      </c>
      <c r="I45" s="126">
        <v>177</v>
      </c>
      <c r="J45" s="126">
        <v>51</v>
      </c>
      <c r="K45" s="126">
        <v>20</v>
      </c>
      <c r="L45" s="126">
        <v>32</v>
      </c>
      <c r="M45" s="126">
        <v>27</v>
      </c>
      <c r="N45" s="126">
        <v>26</v>
      </c>
      <c r="O45" s="126">
        <v>114</v>
      </c>
      <c r="P45" s="126">
        <v>112</v>
      </c>
      <c r="Q45" s="126">
        <v>33</v>
      </c>
      <c r="R45" s="126">
        <v>253</v>
      </c>
      <c r="S45" s="126">
        <v>5</v>
      </c>
      <c r="T45" s="126">
        <v>0</v>
      </c>
      <c r="U45" s="126">
        <v>0</v>
      </c>
    </row>
    <row r="46" ht="15">
      <c r="A46" s="192" t="s">
        <v>556</v>
      </c>
      <c r="B46" s="193" t="s">
        <v>557</v>
      </c>
      <c r="C46" s="192">
        <v>662.80297900000005</v>
      </c>
      <c r="D46" s="192">
        <v>1714</v>
      </c>
      <c r="E46" s="192">
        <v>4133</v>
      </c>
      <c r="F46" s="192">
        <v>5765</v>
      </c>
      <c r="G46" s="192">
        <v>1198</v>
      </c>
      <c r="H46" s="192">
        <v>2159</v>
      </c>
      <c r="I46" s="192">
        <v>5</v>
      </c>
      <c r="J46" s="192">
        <v>26</v>
      </c>
      <c r="K46" s="126"/>
      <c r="L46" s="126"/>
      <c r="M46" s="126"/>
      <c r="N46" s="126"/>
      <c r="O46" s="126"/>
      <c r="P46" s="126">
        <v>512</v>
      </c>
      <c r="Q46" s="126"/>
      <c r="R46" s="126"/>
      <c r="S46" s="126"/>
      <c r="T46" s="126">
        <v>500</v>
      </c>
      <c r="U46" s="126"/>
    </row>
    <row r="47" ht="30">
      <c r="A47" s="126" t="s">
        <v>558</v>
      </c>
      <c r="B47" s="194" t="s">
        <v>559</v>
      </c>
      <c r="C47" s="126">
        <v>242.90000000000001</v>
      </c>
      <c r="D47" s="126">
        <v>168</v>
      </c>
      <c r="E47" s="126">
        <v>340</v>
      </c>
      <c r="F47" s="126">
        <v>3894</v>
      </c>
      <c r="G47" s="126">
        <v>212</v>
      </c>
      <c r="H47" s="126">
        <v>122</v>
      </c>
      <c r="I47" s="126">
        <v>0</v>
      </c>
      <c r="J47" s="126">
        <v>3</v>
      </c>
      <c r="K47" s="126">
        <v>5</v>
      </c>
      <c r="L47" s="126">
        <v>500</v>
      </c>
      <c r="M47" s="126">
        <v>3</v>
      </c>
      <c r="N47" s="126">
        <v>0</v>
      </c>
      <c r="O47" s="126">
        <v>16</v>
      </c>
      <c r="P47" s="126">
        <v>50</v>
      </c>
      <c r="Q47" s="126">
        <v>5</v>
      </c>
      <c r="R47" s="126">
        <v>58</v>
      </c>
      <c r="S47" s="126">
        <v>0</v>
      </c>
      <c r="T47" s="126">
        <v>500</v>
      </c>
      <c r="U47" s="126">
        <v>40</v>
      </c>
    </row>
    <row r="48" ht="15">
      <c r="A48" s="126" t="s">
        <v>560</v>
      </c>
      <c r="B48" s="194" t="s">
        <v>561</v>
      </c>
      <c r="C48" s="126">
        <v>375.81700000000001</v>
      </c>
      <c r="D48" s="126">
        <v>1425</v>
      </c>
      <c r="E48" s="126">
        <v>3501</v>
      </c>
      <c r="F48" s="126">
        <v>1498</v>
      </c>
      <c r="G48" s="126">
        <v>863</v>
      </c>
      <c r="H48" s="126">
        <v>1792</v>
      </c>
      <c r="I48" s="126">
        <v>5</v>
      </c>
      <c r="J48" s="126">
        <v>21</v>
      </c>
      <c r="K48" s="126">
        <v>60</v>
      </c>
      <c r="L48" s="126">
        <v>104</v>
      </c>
      <c r="M48" s="126">
        <v>143</v>
      </c>
      <c r="N48" s="126">
        <v>0</v>
      </c>
      <c r="O48" s="126">
        <v>175</v>
      </c>
      <c r="P48" s="126">
        <v>416</v>
      </c>
      <c r="Q48" s="126">
        <v>82</v>
      </c>
      <c r="R48" s="126">
        <v>498</v>
      </c>
      <c r="S48" s="126">
        <v>2</v>
      </c>
      <c r="T48" s="126">
        <v>0</v>
      </c>
      <c r="U48" s="126">
        <v>0</v>
      </c>
    </row>
    <row r="49" ht="15">
      <c r="A49" s="126" t="s">
        <v>562</v>
      </c>
      <c r="B49" s="194" t="s">
        <v>563</v>
      </c>
      <c r="C49" s="126">
        <v>46.606000000000002</v>
      </c>
      <c r="D49" s="126">
        <v>121</v>
      </c>
      <c r="E49" s="126">
        <v>292</v>
      </c>
      <c r="F49" s="126">
        <v>373</v>
      </c>
      <c r="G49" s="126">
        <v>123</v>
      </c>
      <c r="H49" s="126">
        <v>245</v>
      </c>
      <c r="I49" s="126">
        <v>0</v>
      </c>
      <c r="J49" s="126">
        <v>2</v>
      </c>
      <c r="K49" s="126">
        <v>8</v>
      </c>
      <c r="L49" s="126">
        <v>37</v>
      </c>
      <c r="M49" s="126">
        <v>19</v>
      </c>
      <c r="N49" s="126">
        <v>0</v>
      </c>
      <c r="O49" s="126">
        <v>14</v>
      </c>
      <c r="P49" s="126">
        <v>46</v>
      </c>
      <c r="Q49" s="126">
        <v>11</v>
      </c>
      <c r="R49" s="126">
        <v>42</v>
      </c>
      <c r="S49" s="126">
        <v>0</v>
      </c>
      <c r="T49" s="126">
        <v>0</v>
      </c>
      <c r="U49" s="126">
        <v>0</v>
      </c>
    </row>
    <row r="50" ht="15">
      <c r="A50" s="192" t="s">
        <v>564</v>
      </c>
      <c r="B50" s="193" t="s">
        <v>565</v>
      </c>
      <c r="C50" s="192">
        <v>628.19104000000004</v>
      </c>
      <c r="D50" s="192">
        <v>689</v>
      </c>
      <c r="E50" s="192">
        <v>691</v>
      </c>
      <c r="F50" s="192">
        <v>3207</v>
      </c>
      <c r="G50" s="192">
        <v>513</v>
      </c>
      <c r="H50" s="192">
        <v>598</v>
      </c>
      <c r="I50" s="192">
        <v>0</v>
      </c>
      <c r="J50" s="192">
        <v>44</v>
      </c>
      <c r="K50" s="126"/>
      <c r="L50" s="126"/>
      <c r="M50" s="126"/>
      <c r="N50" s="126"/>
      <c r="O50" s="126"/>
      <c r="P50" s="126">
        <v>97</v>
      </c>
      <c r="Q50" s="126"/>
      <c r="R50" s="126"/>
      <c r="S50" s="126"/>
      <c r="T50" s="126">
        <v>183</v>
      </c>
      <c r="U50" s="126"/>
    </row>
    <row r="51" ht="30">
      <c r="A51" s="126" t="s">
        <v>566</v>
      </c>
      <c r="B51" s="194" t="s">
        <v>567</v>
      </c>
      <c r="C51" s="126">
        <v>399.13200000000001</v>
      </c>
      <c r="D51" s="126">
        <v>209</v>
      </c>
      <c r="E51" s="126">
        <v>0</v>
      </c>
      <c r="F51" s="126">
        <v>2312</v>
      </c>
      <c r="G51" s="126">
        <v>256</v>
      </c>
      <c r="H51" s="126">
        <v>185</v>
      </c>
      <c r="I51" s="126">
        <v>0</v>
      </c>
      <c r="J51" s="126">
        <v>20</v>
      </c>
      <c r="K51" s="126">
        <v>7</v>
      </c>
      <c r="L51" s="126">
        <v>184</v>
      </c>
      <c r="M51" s="126">
        <v>5</v>
      </c>
      <c r="N51" s="126">
        <v>0</v>
      </c>
      <c r="O51" s="126">
        <v>0</v>
      </c>
      <c r="P51" s="126">
        <v>32</v>
      </c>
      <c r="Q51" s="126">
        <v>5</v>
      </c>
      <c r="R51" s="126">
        <v>20</v>
      </c>
      <c r="S51" s="126">
        <v>1</v>
      </c>
      <c r="T51" s="126">
        <v>183</v>
      </c>
      <c r="U51" s="126">
        <v>15</v>
      </c>
    </row>
    <row r="52" ht="30">
      <c r="A52" s="126" t="s">
        <v>568</v>
      </c>
      <c r="B52" s="194" t="s">
        <v>569</v>
      </c>
      <c r="C52" s="126">
        <v>162.821</v>
      </c>
      <c r="D52" s="126">
        <v>480</v>
      </c>
      <c r="E52" s="126">
        <v>691</v>
      </c>
      <c r="F52" s="126">
        <v>895</v>
      </c>
      <c r="G52" s="126">
        <v>257</v>
      </c>
      <c r="H52" s="126">
        <v>413</v>
      </c>
      <c r="I52" s="126">
        <v>0</v>
      </c>
      <c r="J52" s="126">
        <v>24</v>
      </c>
      <c r="K52" s="126">
        <v>8</v>
      </c>
      <c r="L52" s="126">
        <v>30</v>
      </c>
      <c r="M52" s="126">
        <v>20</v>
      </c>
      <c r="N52" s="126">
        <v>0</v>
      </c>
      <c r="O52" s="126">
        <v>32</v>
      </c>
      <c r="P52" s="126">
        <v>65</v>
      </c>
      <c r="Q52" s="126">
        <v>5</v>
      </c>
      <c r="R52" s="126">
        <v>100</v>
      </c>
      <c r="S52" s="126">
        <v>1</v>
      </c>
      <c r="T52" s="126">
        <v>0</v>
      </c>
      <c r="U52" s="126">
        <v>0</v>
      </c>
    </row>
    <row r="53" ht="15">
      <c r="A53" s="192" t="s">
        <v>570</v>
      </c>
      <c r="B53" s="193" t="s">
        <v>571</v>
      </c>
      <c r="C53" s="192">
        <v>650.11798099999999</v>
      </c>
      <c r="D53" s="192">
        <v>764</v>
      </c>
      <c r="E53" s="192">
        <v>740</v>
      </c>
      <c r="F53" s="192">
        <v>5101</v>
      </c>
      <c r="G53" s="192">
        <v>850</v>
      </c>
      <c r="H53" s="192">
        <v>1421</v>
      </c>
      <c r="I53" s="192">
        <v>0</v>
      </c>
      <c r="J53" s="192">
        <v>75</v>
      </c>
      <c r="K53" s="126"/>
      <c r="L53" s="126"/>
      <c r="M53" s="126"/>
      <c r="N53" s="126"/>
      <c r="O53" s="126"/>
      <c r="P53" s="126">
        <v>270</v>
      </c>
      <c r="Q53" s="126"/>
      <c r="R53" s="126"/>
      <c r="S53" s="126"/>
      <c r="T53" s="126">
        <v>150</v>
      </c>
      <c r="U53" s="126"/>
    </row>
    <row r="54" ht="30">
      <c r="A54" s="126" t="s">
        <v>572</v>
      </c>
      <c r="B54" s="194" t="s">
        <v>573</v>
      </c>
      <c r="C54" s="126">
        <v>51.079999999999998</v>
      </c>
      <c r="D54" s="126">
        <v>64</v>
      </c>
      <c r="E54" s="126">
        <v>0</v>
      </c>
      <c r="F54" s="126">
        <v>602</v>
      </c>
      <c r="G54" s="126">
        <v>142</v>
      </c>
      <c r="H54" s="126">
        <v>151</v>
      </c>
      <c r="I54" s="126">
        <v>0</v>
      </c>
      <c r="J54" s="126">
        <v>24</v>
      </c>
      <c r="K54" s="126">
        <v>9</v>
      </c>
      <c r="L54" s="126">
        <v>65</v>
      </c>
      <c r="M54" s="126">
        <v>10</v>
      </c>
      <c r="N54" s="126">
        <v>0</v>
      </c>
      <c r="O54" s="126">
        <v>0</v>
      </c>
      <c r="P54" s="126">
        <v>45</v>
      </c>
      <c r="Q54" s="126">
        <v>13</v>
      </c>
      <c r="R54" s="126">
        <v>22</v>
      </c>
      <c r="S54" s="126">
        <v>2</v>
      </c>
      <c r="T54" s="126">
        <v>0</v>
      </c>
      <c r="U54" s="126">
        <v>0</v>
      </c>
    </row>
    <row r="55" ht="30">
      <c r="A55" s="126" t="s">
        <v>574</v>
      </c>
      <c r="B55" s="194" t="s">
        <v>575</v>
      </c>
      <c r="C55" s="126">
        <v>120.515</v>
      </c>
      <c r="D55" s="126">
        <v>201</v>
      </c>
      <c r="E55" s="126">
        <v>81</v>
      </c>
      <c r="F55" s="126">
        <v>584</v>
      </c>
      <c r="G55" s="126">
        <v>152</v>
      </c>
      <c r="H55" s="126">
        <v>185</v>
      </c>
      <c r="I55" s="126">
        <v>0</v>
      </c>
      <c r="J55" s="126">
        <v>5</v>
      </c>
      <c r="K55" s="126">
        <v>7</v>
      </c>
      <c r="L55" s="126">
        <v>46</v>
      </c>
      <c r="M55" s="126">
        <v>9</v>
      </c>
      <c r="N55" s="126">
        <v>0</v>
      </c>
      <c r="O55" s="126">
        <v>4</v>
      </c>
      <c r="P55" s="126">
        <v>50</v>
      </c>
      <c r="Q55" s="126">
        <v>15</v>
      </c>
      <c r="R55" s="126">
        <v>70</v>
      </c>
      <c r="S55" s="126">
        <v>0</v>
      </c>
      <c r="T55" s="126">
        <v>0</v>
      </c>
      <c r="U55" s="126">
        <v>0</v>
      </c>
    </row>
    <row r="56" ht="30">
      <c r="A56" s="126" t="s">
        <v>576</v>
      </c>
      <c r="B56" s="194" t="s">
        <v>577</v>
      </c>
      <c r="C56" s="126">
        <v>214.80000000000001</v>
      </c>
      <c r="D56" s="126">
        <v>166</v>
      </c>
      <c r="E56" s="126">
        <v>19</v>
      </c>
      <c r="F56" s="126">
        <v>2774</v>
      </c>
      <c r="G56" s="126">
        <v>125</v>
      </c>
      <c r="H56" s="126">
        <v>246</v>
      </c>
      <c r="I56" s="126">
        <v>0</v>
      </c>
      <c r="J56" s="126">
        <v>18</v>
      </c>
      <c r="K56" s="126">
        <v>3</v>
      </c>
      <c r="L56" s="126">
        <v>220</v>
      </c>
      <c r="M56" s="126">
        <v>7</v>
      </c>
      <c r="N56" s="126">
        <v>0</v>
      </c>
      <c r="O56" s="126">
        <v>0</v>
      </c>
      <c r="P56" s="126">
        <v>7</v>
      </c>
      <c r="Q56" s="126">
        <v>2</v>
      </c>
      <c r="R56" s="126">
        <v>10</v>
      </c>
      <c r="S56" s="126">
        <v>1</v>
      </c>
      <c r="T56" s="126">
        <v>130</v>
      </c>
      <c r="U56" s="126">
        <v>13</v>
      </c>
    </row>
    <row r="57" ht="45">
      <c r="A57" s="126" t="s">
        <v>578</v>
      </c>
      <c r="B57" s="194" t="s">
        <v>579</v>
      </c>
      <c r="C57" s="126">
        <v>9.9800000000000004</v>
      </c>
      <c r="D57" s="126">
        <v>13</v>
      </c>
      <c r="E57" s="126">
        <v>35</v>
      </c>
      <c r="F57" s="126">
        <v>47</v>
      </c>
      <c r="G57" s="126">
        <v>43</v>
      </c>
      <c r="H57" s="126">
        <v>74</v>
      </c>
      <c r="I57" s="126">
        <v>0</v>
      </c>
      <c r="J57" s="126">
        <v>0</v>
      </c>
      <c r="K57" s="126">
        <v>3</v>
      </c>
      <c r="L57" s="126">
        <v>3</v>
      </c>
      <c r="M57" s="126">
        <v>7</v>
      </c>
      <c r="N57" s="126">
        <v>0</v>
      </c>
      <c r="O57" s="126">
        <v>0</v>
      </c>
      <c r="P57" s="126">
        <v>12</v>
      </c>
      <c r="Q57" s="126">
        <v>3</v>
      </c>
      <c r="R57" s="126">
        <v>4</v>
      </c>
      <c r="S57" s="126">
        <v>0</v>
      </c>
      <c r="T57" s="126">
        <v>0</v>
      </c>
      <c r="U57" s="126">
        <v>0</v>
      </c>
    </row>
    <row r="58" ht="15">
      <c r="A58" s="126" t="s">
        <v>580</v>
      </c>
      <c r="B58" s="194" t="s">
        <v>581</v>
      </c>
      <c r="C58" s="126">
        <v>16.030000000000001</v>
      </c>
      <c r="D58" s="126">
        <v>51</v>
      </c>
      <c r="E58" s="126">
        <v>80</v>
      </c>
      <c r="F58" s="126">
        <v>130</v>
      </c>
      <c r="G58" s="126">
        <v>71</v>
      </c>
      <c r="H58" s="126">
        <v>111</v>
      </c>
      <c r="I58" s="126">
        <v>0</v>
      </c>
      <c r="J58" s="126">
        <v>0</v>
      </c>
      <c r="K58" s="126">
        <v>5</v>
      </c>
      <c r="L58" s="126">
        <v>15</v>
      </c>
      <c r="M58" s="126">
        <v>11</v>
      </c>
      <c r="N58" s="126">
        <v>0</v>
      </c>
      <c r="O58" s="126">
        <v>4</v>
      </c>
      <c r="P58" s="126">
        <v>16</v>
      </c>
      <c r="Q58" s="126">
        <v>2</v>
      </c>
      <c r="R58" s="126">
        <v>17</v>
      </c>
      <c r="S58" s="126">
        <v>0</v>
      </c>
      <c r="T58" s="126">
        <v>0</v>
      </c>
      <c r="U58" s="126">
        <v>0</v>
      </c>
    </row>
    <row r="59" ht="15">
      <c r="A59" s="126" t="s">
        <v>582</v>
      </c>
      <c r="B59" s="194" t="s">
        <v>583</v>
      </c>
      <c r="C59" s="126">
        <v>11.596</v>
      </c>
      <c r="D59" s="126">
        <v>10</v>
      </c>
      <c r="E59" s="126">
        <v>0</v>
      </c>
      <c r="F59" s="126">
        <v>97</v>
      </c>
      <c r="G59" s="126">
        <v>50</v>
      </c>
      <c r="H59" s="126">
        <v>85</v>
      </c>
      <c r="I59" s="126">
        <v>0</v>
      </c>
      <c r="J59" s="126">
        <v>1</v>
      </c>
      <c r="K59" s="126">
        <v>3</v>
      </c>
      <c r="L59" s="126">
        <v>11</v>
      </c>
      <c r="M59" s="126">
        <v>8</v>
      </c>
      <c r="N59" s="126">
        <v>0</v>
      </c>
      <c r="O59" s="126">
        <v>0</v>
      </c>
      <c r="P59" s="126">
        <v>17</v>
      </c>
      <c r="Q59" s="126">
        <v>4</v>
      </c>
      <c r="R59" s="126">
        <v>0</v>
      </c>
      <c r="S59" s="126">
        <v>0</v>
      </c>
      <c r="T59" s="126">
        <v>0</v>
      </c>
      <c r="U59" s="126">
        <v>0</v>
      </c>
    </row>
    <row r="60" ht="30">
      <c r="A60" s="126" t="s">
        <v>584</v>
      </c>
      <c r="B60" s="194" t="s">
        <v>585</v>
      </c>
      <c r="C60" s="126">
        <v>7.1820000000000004</v>
      </c>
      <c r="D60" s="126">
        <v>7</v>
      </c>
      <c r="E60" s="126">
        <v>9</v>
      </c>
      <c r="F60" s="126">
        <v>56</v>
      </c>
      <c r="G60" s="126">
        <v>5</v>
      </c>
      <c r="H60" s="126">
        <v>48</v>
      </c>
      <c r="I60" s="126">
        <v>0</v>
      </c>
      <c r="J60" s="126">
        <v>1</v>
      </c>
      <c r="K60" s="126">
        <v>0</v>
      </c>
      <c r="L60" s="126">
        <v>5</v>
      </c>
      <c r="M60" s="126">
        <v>4</v>
      </c>
      <c r="N60" s="126">
        <v>0</v>
      </c>
      <c r="O60" s="126">
        <v>0</v>
      </c>
      <c r="P60" s="126">
        <v>11</v>
      </c>
      <c r="Q60" s="126">
        <v>3</v>
      </c>
      <c r="R60" s="126">
        <v>0</v>
      </c>
      <c r="S60" s="126">
        <v>0</v>
      </c>
      <c r="T60" s="126">
        <v>0</v>
      </c>
      <c r="U60" s="126">
        <v>0</v>
      </c>
    </row>
    <row r="61" ht="30">
      <c r="A61" s="126" t="s">
        <v>586</v>
      </c>
      <c r="B61" s="194" t="s">
        <v>587</v>
      </c>
      <c r="C61" s="126">
        <v>7.9729999999999999</v>
      </c>
      <c r="D61" s="126">
        <v>11</v>
      </c>
      <c r="E61" s="126">
        <v>3</v>
      </c>
      <c r="F61" s="126">
        <v>57</v>
      </c>
      <c r="G61" s="126">
        <v>30</v>
      </c>
      <c r="H61" s="126">
        <v>35</v>
      </c>
      <c r="I61" s="126"/>
      <c r="J61" s="126">
        <v>0</v>
      </c>
      <c r="K61" s="126">
        <v>2</v>
      </c>
      <c r="L61" s="126">
        <v>5</v>
      </c>
      <c r="M61" s="126">
        <v>2</v>
      </c>
      <c r="N61" s="126">
        <v>0</v>
      </c>
      <c r="O61" s="126">
        <v>0</v>
      </c>
      <c r="P61" s="126">
        <v>6</v>
      </c>
      <c r="Q61" s="126">
        <v>1</v>
      </c>
      <c r="R61" s="126">
        <v>3</v>
      </c>
      <c r="S61" s="126">
        <v>0</v>
      </c>
      <c r="T61" s="126">
        <v>0</v>
      </c>
      <c r="U61" s="126">
        <v>0</v>
      </c>
    </row>
    <row r="62" ht="30">
      <c r="A62" s="126" t="s">
        <v>588</v>
      </c>
      <c r="B62" s="194" t="s">
        <v>589</v>
      </c>
      <c r="C62" s="126">
        <v>28.376999999999999</v>
      </c>
      <c r="D62" s="126">
        <v>61</v>
      </c>
      <c r="E62" s="126">
        <v>15</v>
      </c>
      <c r="F62" s="126">
        <v>203</v>
      </c>
      <c r="G62" s="126">
        <v>88</v>
      </c>
      <c r="H62" s="126">
        <v>140</v>
      </c>
      <c r="I62" s="126"/>
      <c r="J62" s="126">
        <v>0</v>
      </c>
      <c r="K62" s="126">
        <v>6</v>
      </c>
      <c r="L62" s="126">
        <v>20</v>
      </c>
      <c r="M62" s="126">
        <v>11</v>
      </c>
      <c r="N62" s="126">
        <v>0</v>
      </c>
      <c r="O62" s="126">
        <v>0</v>
      </c>
      <c r="P62" s="126">
        <v>9</v>
      </c>
      <c r="Q62" s="126">
        <v>2</v>
      </c>
      <c r="R62" s="126">
        <v>21</v>
      </c>
      <c r="S62" s="126">
        <v>0</v>
      </c>
      <c r="T62" s="126">
        <v>0</v>
      </c>
      <c r="U62" s="126">
        <v>0</v>
      </c>
    </row>
    <row r="63" ht="30">
      <c r="A63" s="126" t="s">
        <v>590</v>
      </c>
      <c r="B63" s="194" t="s">
        <v>591</v>
      </c>
      <c r="C63" s="126">
        <v>36.741999999999997</v>
      </c>
      <c r="D63" s="126">
        <v>0</v>
      </c>
      <c r="E63" s="126"/>
      <c r="F63" s="126">
        <v>263</v>
      </c>
      <c r="G63" s="126"/>
      <c r="H63" s="126"/>
      <c r="I63" s="126"/>
      <c r="J63" s="126">
        <v>0</v>
      </c>
      <c r="K63" s="126">
        <v>0</v>
      </c>
      <c r="L63" s="126">
        <v>26</v>
      </c>
      <c r="M63" s="126">
        <v>0</v>
      </c>
      <c r="N63" s="126">
        <v>0</v>
      </c>
      <c r="O63" s="126">
        <v>0</v>
      </c>
      <c r="P63" s="126">
        <v>0</v>
      </c>
      <c r="Q63" s="126">
        <v>0</v>
      </c>
      <c r="R63" s="126">
        <v>0</v>
      </c>
      <c r="S63" s="126">
        <v>0</v>
      </c>
      <c r="T63" s="126">
        <v>0</v>
      </c>
      <c r="U63" s="126">
        <v>0</v>
      </c>
    </row>
    <row r="64" ht="60">
      <c r="A64" s="126" t="s">
        <v>592</v>
      </c>
      <c r="B64" s="194" t="s">
        <v>593</v>
      </c>
      <c r="C64" s="126">
        <v>115.09999999999999</v>
      </c>
      <c r="D64" s="126">
        <v>163</v>
      </c>
      <c r="E64" s="126">
        <v>471</v>
      </c>
      <c r="F64" s="126">
        <v>763</v>
      </c>
      <c r="G64" s="126">
        <v>234</v>
      </c>
      <c r="H64" s="126">
        <v>483</v>
      </c>
      <c r="I64" s="126">
        <v>0</v>
      </c>
      <c r="J64" s="126">
        <v>26</v>
      </c>
      <c r="K64" s="126">
        <v>14</v>
      </c>
      <c r="L64" s="126">
        <v>76</v>
      </c>
      <c r="M64" s="126">
        <v>38</v>
      </c>
      <c r="N64" s="126">
        <v>0</v>
      </c>
      <c r="O64" s="126">
        <v>23</v>
      </c>
      <c r="P64" s="126">
        <v>88</v>
      </c>
      <c r="Q64" s="126">
        <v>13</v>
      </c>
      <c r="R64" s="126">
        <v>57</v>
      </c>
      <c r="S64" s="126">
        <v>2</v>
      </c>
      <c r="T64" s="126">
        <v>20</v>
      </c>
      <c r="U64" s="126">
        <v>2</v>
      </c>
    </row>
    <row r="65" ht="31.5">
      <c r="A65" s="126" t="s">
        <v>594</v>
      </c>
      <c r="B65" s="194" t="s">
        <v>82</v>
      </c>
      <c r="C65" s="126">
        <v>9.4399999999999995</v>
      </c>
      <c r="D65" s="126">
        <v>17</v>
      </c>
      <c r="E65" s="126">
        <v>45</v>
      </c>
      <c r="F65" s="126">
        <v>48</v>
      </c>
      <c r="G65" s="126">
        <v>28</v>
      </c>
      <c r="H65" s="126">
        <v>38</v>
      </c>
      <c r="I65" s="126">
        <v>0</v>
      </c>
      <c r="J65" s="126">
        <v>0</v>
      </c>
      <c r="K65" s="126">
        <v>1</v>
      </c>
      <c r="L65" s="126">
        <v>3</v>
      </c>
      <c r="M65" s="126">
        <v>2</v>
      </c>
      <c r="N65" s="126">
        <v>0</v>
      </c>
      <c r="O65" s="126">
        <v>2</v>
      </c>
      <c r="P65" s="126">
        <v>9</v>
      </c>
      <c r="Q65" s="126">
        <v>2</v>
      </c>
      <c r="R65" s="126">
        <v>5</v>
      </c>
      <c r="S65" s="126">
        <v>0</v>
      </c>
      <c r="T65" s="126">
        <v>0</v>
      </c>
      <c r="U65" s="126">
        <v>0</v>
      </c>
    </row>
    <row r="66" ht="31.5">
      <c r="A66" s="192" t="s">
        <v>595</v>
      </c>
      <c r="B66" s="193" t="s">
        <v>596</v>
      </c>
      <c r="C66" s="192">
        <v>3186.286865</v>
      </c>
      <c r="D66" s="192">
        <v>9624</v>
      </c>
      <c r="E66" s="192">
        <v>9077</v>
      </c>
      <c r="F66" s="192">
        <v>1548</v>
      </c>
      <c r="G66" s="192">
        <v>1730</v>
      </c>
      <c r="H66" s="192">
        <v>1950</v>
      </c>
      <c r="I66" s="192">
        <v>561</v>
      </c>
      <c r="J66" s="192">
        <v>77</v>
      </c>
      <c r="K66" s="126"/>
      <c r="L66" s="126"/>
      <c r="M66" s="126"/>
      <c r="N66" s="126"/>
      <c r="O66" s="126"/>
      <c r="P66" s="126">
        <v>384</v>
      </c>
      <c r="Q66" s="126"/>
      <c r="R66" s="126"/>
      <c r="S66" s="126"/>
      <c r="T66" s="126">
        <v>0</v>
      </c>
      <c r="U66" s="126"/>
    </row>
    <row r="67" ht="31.5">
      <c r="A67" s="126" t="s">
        <v>597</v>
      </c>
      <c r="B67" s="194" t="s">
        <v>598</v>
      </c>
      <c r="C67" s="126">
        <v>585.35000000000002</v>
      </c>
      <c r="D67" s="126">
        <v>2406</v>
      </c>
      <c r="E67" s="126">
        <v>2189</v>
      </c>
      <c r="F67" s="126">
        <v>649</v>
      </c>
      <c r="G67" s="126">
        <v>673</v>
      </c>
      <c r="H67" s="126">
        <v>913</v>
      </c>
      <c r="I67" s="126">
        <v>81</v>
      </c>
      <c r="J67" s="126">
        <v>29</v>
      </c>
      <c r="K67" s="126">
        <v>33</v>
      </c>
      <c r="L67" s="126">
        <v>32</v>
      </c>
      <c r="M67" s="126">
        <v>45</v>
      </c>
      <c r="N67" s="126">
        <v>12</v>
      </c>
      <c r="O67" s="126">
        <v>109</v>
      </c>
      <c r="P67" s="126">
        <v>212</v>
      </c>
      <c r="Q67" s="126">
        <v>63</v>
      </c>
      <c r="R67" s="126">
        <v>842</v>
      </c>
      <c r="S67" s="126">
        <v>2</v>
      </c>
      <c r="T67" s="126">
        <v>0</v>
      </c>
      <c r="U67" s="126">
        <v>0</v>
      </c>
    </row>
    <row r="68" ht="63">
      <c r="A68" s="126" t="s">
        <v>599</v>
      </c>
      <c r="B68" s="194" t="s">
        <v>600</v>
      </c>
      <c r="C68" s="126">
        <v>299.10000000000002</v>
      </c>
      <c r="D68" s="126">
        <v>930</v>
      </c>
      <c r="E68" s="126">
        <v>721</v>
      </c>
      <c r="F68" s="126">
        <v>180</v>
      </c>
      <c r="G68" s="126">
        <v>279</v>
      </c>
      <c r="H68" s="126">
        <v>304</v>
      </c>
      <c r="I68" s="126">
        <v>141</v>
      </c>
      <c r="J68" s="126">
        <v>25</v>
      </c>
      <c r="K68" s="126">
        <v>8</v>
      </c>
      <c r="L68" s="126">
        <v>5</v>
      </c>
      <c r="M68" s="126">
        <v>15</v>
      </c>
      <c r="N68" s="126">
        <v>14</v>
      </c>
      <c r="O68" s="126">
        <v>36</v>
      </c>
      <c r="P68" s="126">
        <v>74</v>
      </c>
      <c r="Q68" s="126">
        <v>14</v>
      </c>
      <c r="R68" s="126">
        <v>325</v>
      </c>
      <c r="S68" s="126">
        <v>2</v>
      </c>
      <c r="T68" s="126">
        <v>0</v>
      </c>
      <c r="U68" s="126">
        <v>0</v>
      </c>
    </row>
    <row r="69" ht="31.5">
      <c r="A69" s="126" t="s">
        <v>601</v>
      </c>
      <c r="B69" s="194" t="s">
        <v>602</v>
      </c>
      <c r="C69" s="126">
        <v>399</v>
      </c>
      <c r="D69" s="126">
        <v>1236</v>
      </c>
      <c r="E69" s="126">
        <v>1425</v>
      </c>
      <c r="F69" s="126">
        <v>462</v>
      </c>
      <c r="G69" s="126">
        <v>349</v>
      </c>
      <c r="H69" s="126">
        <v>368</v>
      </c>
      <c r="I69" s="126">
        <v>253</v>
      </c>
      <c r="J69" s="126">
        <v>15</v>
      </c>
      <c r="K69" s="126">
        <v>10</v>
      </c>
      <c r="L69" s="126">
        <v>23</v>
      </c>
      <c r="M69" s="126">
        <v>11</v>
      </c>
      <c r="N69" s="126">
        <v>25</v>
      </c>
      <c r="O69" s="126">
        <v>71</v>
      </c>
      <c r="P69" s="126">
        <v>92</v>
      </c>
      <c r="Q69" s="126">
        <v>13</v>
      </c>
      <c r="R69" s="126">
        <v>432</v>
      </c>
      <c r="S69" s="126">
        <v>1</v>
      </c>
      <c r="T69" s="126">
        <v>0</v>
      </c>
      <c r="U69" s="126">
        <v>0</v>
      </c>
    </row>
    <row r="70" ht="31.5">
      <c r="A70" s="126" t="s">
        <v>603</v>
      </c>
      <c r="B70" s="194" t="s">
        <v>604</v>
      </c>
      <c r="C70" s="126">
        <v>1577</v>
      </c>
      <c r="D70" s="126">
        <v>5052</v>
      </c>
      <c r="E70" s="126">
        <v>4742</v>
      </c>
      <c r="F70" s="126">
        <v>257</v>
      </c>
      <c r="G70" s="126">
        <v>429</v>
      </c>
      <c r="H70" s="126">
        <v>365</v>
      </c>
      <c r="I70" s="126">
        <v>86</v>
      </c>
      <c r="J70" s="126">
        <v>8</v>
      </c>
      <c r="K70" s="126">
        <v>12</v>
      </c>
      <c r="L70" s="126">
        <v>7</v>
      </c>
      <c r="M70" s="126">
        <v>10</v>
      </c>
      <c r="N70" s="126">
        <v>12</v>
      </c>
      <c r="O70" s="126">
        <v>237</v>
      </c>
      <c r="P70" s="126">
        <v>172</v>
      </c>
      <c r="Q70" s="126">
        <v>51</v>
      </c>
      <c r="R70" s="126">
        <v>1768</v>
      </c>
      <c r="S70" s="126">
        <v>0</v>
      </c>
      <c r="T70" s="126">
        <v>0</v>
      </c>
      <c r="U70" s="126">
        <v>0</v>
      </c>
    </row>
    <row r="71" ht="15.75">
      <c r="A71" s="192" t="s">
        <v>605</v>
      </c>
      <c r="B71" s="193" t="s">
        <v>606</v>
      </c>
      <c r="C71" s="192">
        <v>11617.300781</v>
      </c>
      <c r="D71" s="192">
        <v>80689</v>
      </c>
      <c r="E71" s="192">
        <v>0</v>
      </c>
      <c r="F71" s="192">
        <v>0</v>
      </c>
      <c r="G71" s="192">
        <v>15543</v>
      </c>
      <c r="H71" s="192">
        <v>899</v>
      </c>
      <c r="I71" s="192">
        <v>9965</v>
      </c>
      <c r="J71" s="192">
        <v>77</v>
      </c>
      <c r="K71" s="126"/>
      <c r="L71" s="126"/>
      <c r="M71" s="126"/>
      <c r="N71" s="126"/>
      <c r="O71" s="126"/>
      <c r="P71" s="126">
        <v>890</v>
      </c>
      <c r="Q71" s="126"/>
      <c r="R71" s="126"/>
      <c r="S71" s="126"/>
      <c r="T71" s="126">
        <v>0</v>
      </c>
      <c r="U71" s="126"/>
    </row>
    <row r="72" ht="31.5">
      <c r="A72" s="126" t="s">
        <v>607</v>
      </c>
      <c r="B72" s="194" t="s">
        <v>608</v>
      </c>
      <c r="C72" s="126">
        <v>644</v>
      </c>
      <c r="D72" s="126">
        <v>3552</v>
      </c>
      <c r="E72" s="126">
        <v>0</v>
      </c>
      <c r="F72" s="126">
        <v>0</v>
      </c>
      <c r="G72" s="126">
        <v>432</v>
      </c>
      <c r="H72" s="126">
        <v>0</v>
      </c>
      <c r="I72" s="126">
        <v>594</v>
      </c>
      <c r="J72" s="126">
        <v>0</v>
      </c>
      <c r="K72" s="126">
        <v>5</v>
      </c>
      <c r="L72" s="126">
        <v>0</v>
      </c>
      <c r="M72" s="126">
        <v>0</v>
      </c>
      <c r="N72" s="126">
        <v>7</v>
      </c>
      <c r="O72" s="126">
        <v>0</v>
      </c>
      <c r="P72" s="126">
        <v>0</v>
      </c>
      <c r="Q72" s="126">
        <v>0</v>
      </c>
      <c r="R72" s="126">
        <v>1243</v>
      </c>
      <c r="S72" s="126">
        <v>0</v>
      </c>
      <c r="T72" s="126">
        <v>0</v>
      </c>
      <c r="U72" s="126">
        <v>0</v>
      </c>
    </row>
    <row r="73" ht="31.5">
      <c r="A73" s="126" t="s">
        <v>609</v>
      </c>
      <c r="B73" s="194" t="s">
        <v>610</v>
      </c>
      <c r="C73" s="126">
        <v>1406</v>
      </c>
      <c r="D73" s="126">
        <v>5389</v>
      </c>
      <c r="E73" s="126">
        <v>0</v>
      </c>
      <c r="F73" s="126">
        <v>0</v>
      </c>
      <c r="G73" s="126">
        <v>882</v>
      </c>
      <c r="H73" s="126">
        <v>0</v>
      </c>
      <c r="I73" s="126">
        <v>226</v>
      </c>
      <c r="J73" s="126">
        <v>0</v>
      </c>
      <c r="K73" s="126">
        <v>26</v>
      </c>
      <c r="L73" s="126">
        <v>0</v>
      </c>
      <c r="M73" s="126">
        <v>0</v>
      </c>
      <c r="N73" s="126">
        <v>33</v>
      </c>
      <c r="O73" s="126">
        <v>0</v>
      </c>
      <c r="P73" s="126">
        <v>0</v>
      </c>
      <c r="Q73" s="126">
        <v>0</v>
      </c>
      <c r="R73" s="126">
        <v>1886</v>
      </c>
      <c r="S73" s="126">
        <v>0</v>
      </c>
      <c r="T73" s="126">
        <v>0</v>
      </c>
      <c r="U73" s="126">
        <v>0</v>
      </c>
    </row>
    <row r="74" ht="31.5">
      <c r="A74" s="126" t="s">
        <v>611</v>
      </c>
      <c r="B74" s="194" t="s">
        <v>612</v>
      </c>
      <c r="C74" s="126">
        <v>21.48</v>
      </c>
      <c r="D74" s="126">
        <v>98</v>
      </c>
      <c r="E74" s="126">
        <v>0</v>
      </c>
      <c r="F74" s="126">
        <v>0</v>
      </c>
      <c r="G74" s="126">
        <v>24</v>
      </c>
      <c r="H74" s="126">
        <v>0</v>
      </c>
      <c r="I74" s="126">
        <v>19</v>
      </c>
      <c r="J74" s="126">
        <v>0</v>
      </c>
      <c r="K74" s="126">
        <v>1</v>
      </c>
      <c r="L74" s="126">
        <v>0</v>
      </c>
      <c r="M74" s="126">
        <v>0</v>
      </c>
      <c r="N74" s="126">
        <v>0</v>
      </c>
      <c r="O74" s="126">
        <v>0</v>
      </c>
      <c r="P74" s="126">
        <v>0</v>
      </c>
      <c r="Q74" s="126">
        <v>0</v>
      </c>
      <c r="R74" s="126">
        <v>33</v>
      </c>
      <c r="S74" s="126">
        <v>0</v>
      </c>
      <c r="T74" s="126">
        <v>0</v>
      </c>
      <c r="U74" s="126">
        <v>0</v>
      </c>
    </row>
    <row r="75" ht="31.5">
      <c r="A75" s="126" t="s">
        <v>613</v>
      </c>
      <c r="B75" s="194" t="s">
        <v>614</v>
      </c>
      <c r="C75" s="126">
        <v>75.909999999999997</v>
      </c>
      <c r="D75" s="126">
        <v>389</v>
      </c>
      <c r="E75" s="126">
        <v>0</v>
      </c>
      <c r="F75" s="126">
        <v>0</v>
      </c>
      <c r="G75" s="126">
        <v>69</v>
      </c>
      <c r="H75" s="126">
        <v>0</v>
      </c>
      <c r="I75" s="126">
        <v>56</v>
      </c>
      <c r="J75" s="126">
        <v>0</v>
      </c>
      <c r="K75" s="126">
        <v>2</v>
      </c>
      <c r="L75" s="126">
        <v>0</v>
      </c>
      <c r="M75" s="126">
        <v>0</v>
      </c>
      <c r="N75" s="126">
        <v>4</v>
      </c>
      <c r="O75" s="126">
        <v>0</v>
      </c>
      <c r="P75" s="126">
        <v>0</v>
      </c>
      <c r="Q75" s="126">
        <v>0</v>
      </c>
      <c r="R75" s="126">
        <v>132</v>
      </c>
      <c r="S75" s="126">
        <v>0</v>
      </c>
      <c r="T75" s="126">
        <v>0</v>
      </c>
      <c r="U75" s="126">
        <v>0</v>
      </c>
    </row>
    <row r="76" ht="31.5">
      <c r="A76" s="126" t="s">
        <v>615</v>
      </c>
      <c r="B76" s="194" t="s">
        <v>616</v>
      </c>
      <c r="C76" s="126">
        <v>40.039999999999999</v>
      </c>
      <c r="D76" s="126">
        <v>218</v>
      </c>
      <c r="E76" s="126">
        <v>0</v>
      </c>
      <c r="F76" s="126">
        <v>0</v>
      </c>
      <c r="G76" s="126">
        <v>31</v>
      </c>
      <c r="H76" s="126">
        <v>0</v>
      </c>
      <c r="I76" s="126">
        <v>38</v>
      </c>
      <c r="J76" s="126">
        <v>0</v>
      </c>
      <c r="K76" s="126">
        <v>0</v>
      </c>
      <c r="L76" s="126">
        <v>0</v>
      </c>
      <c r="M76" s="126">
        <v>0</v>
      </c>
      <c r="N76" s="126">
        <v>2</v>
      </c>
      <c r="O76" s="126">
        <v>0</v>
      </c>
      <c r="P76" s="126">
        <v>0</v>
      </c>
      <c r="Q76" s="126">
        <v>0</v>
      </c>
      <c r="R76" s="126">
        <v>74</v>
      </c>
      <c r="S76" s="126">
        <v>0</v>
      </c>
      <c r="T76" s="126">
        <v>0</v>
      </c>
      <c r="U76" s="126">
        <v>0</v>
      </c>
    </row>
    <row r="77" ht="31.5">
      <c r="A77" s="126" t="s">
        <v>617</v>
      </c>
      <c r="B77" s="194" t="s">
        <v>618</v>
      </c>
      <c r="C77" s="126">
        <v>15.119999999999999</v>
      </c>
      <c r="D77" s="126">
        <v>78</v>
      </c>
      <c r="E77" s="126">
        <v>0</v>
      </c>
      <c r="F77" s="126">
        <v>0</v>
      </c>
      <c r="G77" s="126">
        <v>23</v>
      </c>
      <c r="H77" s="126">
        <v>0</v>
      </c>
      <c r="I77" s="126">
        <v>12</v>
      </c>
      <c r="J77" s="126">
        <v>0</v>
      </c>
      <c r="K77" s="126">
        <v>1</v>
      </c>
      <c r="L77" s="126">
        <v>0</v>
      </c>
      <c r="M77" s="126">
        <v>0</v>
      </c>
      <c r="N77" s="126">
        <v>0</v>
      </c>
      <c r="O77" s="126">
        <v>0</v>
      </c>
      <c r="P77" s="126">
        <v>0</v>
      </c>
      <c r="Q77" s="126">
        <v>0</v>
      </c>
      <c r="R77" s="126">
        <v>26</v>
      </c>
      <c r="S77" s="126">
        <v>0</v>
      </c>
      <c r="T77" s="126">
        <v>0</v>
      </c>
      <c r="U77" s="126">
        <v>0</v>
      </c>
    </row>
    <row r="78" ht="31.5">
      <c r="A78" s="126" t="s">
        <v>619</v>
      </c>
      <c r="B78" s="194" t="s">
        <v>620</v>
      </c>
      <c r="C78" s="126">
        <v>38.659999999999997</v>
      </c>
      <c r="D78" s="126">
        <v>205</v>
      </c>
      <c r="E78" s="126">
        <v>0</v>
      </c>
      <c r="F78" s="126">
        <v>0</v>
      </c>
      <c r="G78" s="126">
        <v>36</v>
      </c>
      <c r="H78" s="126">
        <v>0</v>
      </c>
      <c r="I78" s="126">
        <v>24</v>
      </c>
      <c r="J78" s="126">
        <v>0</v>
      </c>
      <c r="K78" s="126">
        <v>1</v>
      </c>
      <c r="L78" s="126">
        <v>0</v>
      </c>
      <c r="M78" s="126">
        <v>0</v>
      </c>
      <c r="N78" s="126">
        <v>0</v>
      </c>
      <c r="O78" s="126">
        <v>0</v>
      </c>
      <c r="P78" s="126">
        <v>0</v>
      </c>
      <c r="Q78" s="126">
        <v>0</v>
      </c>
      <c r="R78" s="126">
        <v>69</v>
      </c>
      <c r="S78" s="126">
        <v>0</v>
      </c>
      <c r="T78" s="126">
        <v>0</v>
      </c>
      <c r="U78" s="126">
        <v>0</v>
      </c>
    </row>
    <row r="79" ht="31.5">
      <c r="A79" s="126" t="s">
        <v>621</v>
      </c>
      <c r="B79" s="194" t="s">
        <v>622</v>
      </c>
      <c r="C79" s="126">
        <v>19.219999999999999</v>
      </c>
      <c r="D79" s="126">
        <v>96</v>
      </c>
      <c r="E79" s="126">
        <v>0</v>
      </c>
      <c r="F79" s="126">
        <v>0</v>
      </c>
      <c r="G79" s="126">
        <v>14</v>
      </c>
      <c r="H79" s="126">
        <v>0</v>
      </c>
      <c r="I79" s="126">
        <v>12</v>
      </c>
      <c r="J79" s="126">
        <v>0</v>
      </c>
      <c r="K79" s="126">
        <v>0</v>
      </c>
      <c r="L79" s="126">
        <v>0</v>
      </c>
      <c r="M79" s="126">
        <v>0</v>
      </c>
      <c r="N79" s="126">
        <v>0</v>
      </c>
      <c r="O79" s="126">
        <v>0</v>
      </c>
      <c r="P79" s="126">
        <v>0</v>
      </c>
      <c r="Q79" s="126">
        <v>0</v>
      </c>
      <c r="R79" s="126">
        <v>33</v>
      </c>
      <c r="S79" s="126">
        <v>0</v>
      </c>
      <c r="T79" s="126">
        <v>0</v>
      </c>
      <c r="U79" s="126">
        <v>0</v>
      </c>
    </row>
    <row r="80" ht="47.25">
      <c r="A80" s="126" t="s">
        <v>623</v>
      </c>
      <c r="B80" s="194" t="s">
        <v>624</v>
      </c>
      <c r="C80" s="126">
        <v>64.239999999999995</v>
      </c>
      <c r="D80" s="126">
        <v>320</v>
      </c>
      <c r="E80" s="126">
        <v>0</v>
      </c>
      <c r="F80" s="126">
        <v>0</v>
      </c>
      <c r="G80" s="126">
        <v>57</v>
      </c>
      <c r="H80" s="126">
        <v>0</v>
      </c>
      <c r="I80" s="126">
        <v>44</v>
      </c>
      <c r="J80" s="126">
        <v>0</v>
      </c>
      <c r="K80" s="126">
        <v>1</v>
      </c>
      <c r="L80" s="126">
        <v>0</v>
      </c>
      <c r="M80" s="126">
        <v>0</v>
      </c>
      <c r="N80" s="126">
        <v>3</v>
      </c>
      <c r="O80" s="126">
        <v>0</v>
      </c>
      <c r="P80" s="126">
        <v>0</v>
      </c>
      <c r="Q80" s="126">
        <v>0</v>
      </c>
      <c r="R80" s="126">
        <v>108</v>
      </c>
      <c r="S80" s="126">
        <v>0</v>
      </c>
      <c r="T80" s="126">
        <v>0</v>
      </c>
      <c r="U80" s="126">
        <v>0</v>
      </c>
    </row>
    <row r="81" ht="31.5">
      <c r="A81" s="126" t="s">
        <v>625</v>
      </c>
      <c r="B81" s="194" t="s">
        <v>626</v>
      </c>
      <c r="C81" s="126">
        <v>100.11</v>
      </c>
      <c r="D81" s="126">
        <v>521</v>
      </c>
      <c r="E81" s="126">
        <v>0</v>
      </c>
      <c r="F81" s="126">
        <v>0</v>
      </c>
      <c r="G81" s="126">
        <v>88</v>
      </c>
      <c r="H81" s="126">
        <v>0</v>
      </c>
      <c r="I81" s="126">
        <v>50</v>
      </c>
      <c r="J81" s="126">
        <v>0</v>
      </c>
      <c r="K81" s="126">
        <v>2</v>
      </c>
      <c r="L81" s="126">
        <v>0</v>
      </c>
      <c r="M81" s="126">
        <v>0</v>
      </c>
      <c r="N81" s="126">
        <v>3</v>
      </c>
      <c r="O81" s="126">
        <v>0</v>
      </c>
      <c r="P81" s="126">
        <v>0</v>
      </c>
      <c r="Q81" s="126">
        <v>0</v>
      </c>
      <c r="R81" s="126">
        <v>177</v>
      </c>
      <c r="S81" s="126">
        <v>0</v>
      </c>
      <c r="T81" s="126">
        <v>0</v>
      </c>
      <c r="U81" s="126">
        <v>0</v>
      </c>
    </row>
    <row r="82" ht="47.25">
      <c r="A82" s="126" t="s">
        <v>627</v>
      </c>
      <c r="B82" s="194" t="s">
        <v>628</v>
      </c>
      <c r="C82" s="126">
        <v>100.23</v>
      </c>
      <c r="D82" s="126">
        <v>530</v>
      </c>
      <c r="E82" s="126">
        <v>0</v>
      </c>
      <c r="F82" s="126">
        <v>0</v>
      </c>
      <c r="G82" s="126">
        <v>82</v>
      </c>
      <c r="H82" s="126">
        <v>0</v>
      </c>
      <c r="I82" s="126">
        <v>68</v>
      </c>
      <c r="J82" s="126">
        <v>0</v>
      </c>
      <c r="K82" s="126">
        <v>2</v>
      </c>
      <c r="L82" s="126">
        <v>0</v>
      </c>
      <c r="M82" s="126">
        <v>0</v>
      </c>
      <c r="N82" s="126">
        <v>3</v>
      </c>
      <c r="O82" s="126">
        <v>0</v>
      </c>
      <c r="P82" s="126">
        <v>0</v>
      </c>
      <c r="Q82" s="126">
        <v>0</v>
      </c>
      <c r="R82" s="126">
        <v>180</v>
      </c>
      <c r="S82" s="126">
        <v>0</v>
      </c>
      <c r="T82" s="126">
        <v>0</v>
      </c>
      <c r="U82" s="126">
        <v>0</v>
      </c>
    </row>
    <row r="83" ht="47.25">
      <c r="A83" s="126" t="s">
        <v>629</v>
      </c>
      <c r="B83" s="194" t="s">
        <v>630</v>
      </c>
      <c r="C83" s="126">
        <v>285.87</v>
      </c>
      <c r="D83" s="126">
        <v>1574</v>
      </c>
      <c r="E83" s="126">
        <v>0</v>
      </c>
      <c r="F83" s="126">
        <v>0</v>
      </c>
      <c r="G83" s="126">
        <v>271</v>
      </c>
      <c r="H83" s="126">
        <v>0</v>
      </c>
      <c r="I83" s="126">
        <v>182</v>
      </c>
      <c r="J83" s="126">
        <v>0</v>
      </c>
      <c r="K83" s="126">
        <v>2</v>
      </c>
      <c r="L83" s="126">
        <v>0</v>
      </c>
      <c r="M83" s="126">
        <v>0</v>
      </c>
      <c r="N83" s="126">
        <v>3</v>
      </c>
      <c r="O83" s="126">
        <v>0</v>
      </c>
      <c r="P83" s="126">
        <v>0</v>
      </c>
      <c r="Q83" s="126">
        <v>0</v>
      </c>
      <c r="R83" s="126">
        <v>535</v>
      </c>
      <c r="S83" s="126">
        <v>0</v>
      </c>
      <c r="T83" s="126">
        <v>0</v>
      </c>
      <c r="U83" s="126">
        <v>0</v>
      </c>
    </row>
    <row r="84" ht="63">
      <c r="A84" s="126" t="s">
        <v>631</v>
      </c>
      <c r="B84" s="194" t="s">
        <v>632</v>
      </c>
      <c r="C84" s="126">
        <v>75.650000000000006</v>
      </c>
      <c r="D84" s="126">
        <v>408</v>
      </c>
      <c r="E84" s="126">
        <v>0</v>
      </c>
      <c r="F84" s="126">
        <v>0</v>
      </c>
      <c r="G84" s="126">
        <v>57</v>
      </c>
      <c r="H84" s="126">
        <v>0</v>
      </c>
      <c r="I84" s="126">
        <v>49</v>
      </c>
      <c r="J84" s="126">
        <v>0</v>
      </c>
      <c r="K84" s="126">
        <v>1</v>
      </c>
      <c r="L84" s="126">
        <v>0</v>
      </c>
      <c r="M84" s="126">
        <v>0</v>
      </c>
      <c r="N84" s="126">
        <v>3</v>
      </c>
      <c r="O84" s="126">
        <v>0</v>
      </c>
      <c r="P84" s="126">
        <v>0</v>
      </c>
      <c r="Q84" s="126">
        <v>0</v>
      </c>
      <c r="R84" s="126">
        <v>138</v>
      </c>
      <c r="S84" s="126">
        <v>0</v>
      </c>
      <c r="T84" s="126">
        <v>0</v>
      </c>
      <c r="U84" s="126">
        <v>0</v>
      </c>
    </row>
    <row r="85" ht="31.5">
      <c r="A85" s="126" t="s">
        <v>633</v>
      </c>
      <c r="B85" s="194" t="s">
        <v>634</v>
      </c>
      <c r="C85" s="126">
        <v>35.140000000000001</v>
      </c>
      <c r="D85" s="126">
        <v>181</v>
      </c>
      <c r="E85" s="126">
        <v>0</v>
      </c>
      <c r="F85" s="126">
        <v>0</v>
      </c>
      <c r="G85" s="126">
        <v>39</v>
      </c>
      <c r="H85" s="126">
        <v>0</v>
      </c>
      <c r="I85" s="126">
        <v>23</v>
      </c>
      <c r="J85" s="126">
        <v>0</v>
      </c>
      <c r="K85" s="126">
        <v>1</v>
      </c>
      <c r="L85" s="126">
        <v>0</v>
      </c>
      <c r="M85" s="126">
        <v>0</v>
      </c>
      <c r="N85" s="126">
        <v>0</v>
      </c>
      <c r="O85" s="126">
        <v>0</v>
      </c>
      <c r="P85" s="126">
        <v>0</v>
      </c>
      <c r="Q85" s="126">
        <v>0</v>
      </c>
      <c r="R85" s="126">
        <v>61</v>
      </c>
      <c r="S85" s="126">
        <v>0</v>
      </c>
      <c r="T85" s="126">
        <v>0</v>
      </c>
      <c r="U85" s="126">
        <v>0</v>
      </c>
    </row>
    <row r="86" ht="31.5">
      <c r="A86" s="126" t="s">
        <v>635</v>
      </c>
      <c r="B86" s="194" t="s">
        <v>636</v>
      </c>
      <c r="C86" s="126">
        <v>9.9299999999999997</v>
      </c>
      <c r="D86" s="126">
        <v>55</v>
      </c>
      <c r="E86" s="126">
        <v>0</v>
      </c>
      <c r="F86" s="126">
        <v>0</v>
      </c>
      <c r="G86" s="126">
        <v>11</v>
      </c>
      <c r="H86" s="126">
        <v>0</v>
      </c>
      <c r="I86" s="126">
        <v>7</v>
      </c>
      <c r="J86" s="126">
        <v>0</v>
      </c>
      <c r="K86" s="126">
        <v>0</v>
      </c>
      <c r="L86" s="126">
        <v>0</v>
      </c>
      <c r="M86" s="126">
        <v>0</v>
      </c>
      <c r="N86" s="126">
        <v>0</v>
      </c>
      <c r="O86" s="126">
        <v>0</v>
      </c>
      <c r="P86" s="126">
        <v>0</v>
      </c>
      <c r="Q86" s="126">
        <v>0</v>
      </c>
      <c r="R86" s="126">
        <v>18</v>
      </c>
      <c r="S86" s="126">
        <v>0</v>
      </c>
      <c r="T86" s="126">
        <v>0</v>
      </c>
      <c r="U86" s="126">
        <v>0</v>
      </c>
    </row>
    <row r="87" ht="47.25">
      <c r="A87" s="126" t="s">
        <v>637</v>
      </c>
      <c r="B87" s="194" t="s">
        <v>638</v>
      </c>
      <c r="C87" s="126">
        <v>891.48000000000002</v>
      </c>
      <c r="D87" s="126">
        <v>4792</v>
      </c>
      <c r="E87" s="126">
        <v>0</v>
      </c>
      <c r="F87" s="126">
        <v>0</v>
      </c>
      <c r="G87" s="126">
        <v>952</v>
      </c>
      <c r="H87" s="126">
        <v>0</v>
      </c>
      <c r="I87" s="126">
        <v>577</v>
      </c>
      <c r="J87" s="126">
        <v>0</v>
      </c>
      <c r="K87" s="126">
        <v>47</v>
      </c>
      <c r="L87" s="126">
        <v>0</v>
      </c>
      <c r="M87" s="126">
        <v>0</v>
      </c>
      <c r="N87" s="126">
        <v>48</v>
      </c>
      <c r="O87" s="126">
        <v>0</v>
      </c>
      <c r="P87" s="126">
        <v>0</v>
      </c>
      <c r="Q87" s="126">
        <v>0</v>
      </c>
      <c r="R87" s="126">
        <v>1629</v>
      </c>
      <c r="S87" s="126">
        <v>0</v>
      </c>
      <c r="T87" s="126">
        <v>0</v>
      </c>
      <c r="U87" s="126">
        <v>0</v>
      </c>
    </row>
    <row r="88" ht="31.5">
      <c r="A88" s="126" t="s">
        <v>639</v>
      </c>
      <c r="B88" s="194" t="s">
        <v>640</v>
      </c>
      <c r="C88" s="126">
        <v>1064.22</v>
      </c>
      <c r="D88" s="126">
        <v>8292</v>
      </c>
      <c r="E88" s="126">
        <v>0</v>
      </c>
      <c r="F88" s="126">
        <v>0</v>
      </c>
      <c r="G88" s="126">
        <v>1353</v>
      </c>
      <c r="H88" s="126">
        <v>0</v>
      </c>
      <c r="I88" s="126">
        <v>841</v>
      </c>
      <c r="J88" s="126">
        <v>0</v>
      </c>
      <c r="K88" s="126">
        <v>54</v>
      </c>
      <c r="L88" s="126">
        <v>0</v>
      </c>
      <c r="M88" s="126">
        <v>0</v>
      </c>
      <c r="N88" s="126">
        <v>58</v>
      </c>
      <c r="O88" s="126">
        <v>0</v>
      </c>
      <c r="P88" s="126">
        <v>102</v>
      </c>
      <c r="Q88" s="126">
        <v>20</v>
      </c>
      <c r="R88" s="126">
        <v>1658</v>
      </c>
      <c r="S88" s="126">
        <v>0</v>
      </c>
      <c r="T88" s="126">
        <v>0</v>
      </c>
      <c r="U88" s="126">
        <v>0</v>
      </c>
    </row>
    <row r="89" ht="31.5">
      <c r="A89" s="126" t="s">
        <v>641</v>
      </c>
      <c r="B89" s="194" t="s">
        <v>642</v>
      </c>
      <c r="C89" s="126">
        <v>2277.5900000000001</v>
      </c>
      <c r="D89" s="126">
        <v>16215</v>
      </c>
      <c r="E89" s="126">
        <v>0</v>
      </c>
      <c r="F89" s="126">
        <v>0</v>
      </c>
      <c r="G89" s="126">
        <v>3119</v>
      </c>
      <c r="H89" s="126">
        <v>0</v>
      </c>
      <c r="I89" s="126">
        <v>1862</v>
      </c>
      <c r="J89" s="126">
        <v>0</v>
      </c>
      <c r="K89" s="126">
        <v>124</v>
      </c>
      <c r="L89" s="126">
        <v>0</v>
      </c>
      <c r="M89" s="126">
        <v>0</v>
      </c>
      <c r="N89" s="126">
        <v>130</v>
      </c>
      <c r="O89" s="126">
        <v>0</v>
      </c>
      <c r="P89" s="126">
        <v>215</v>
      </c>
      <c r="Q89" s="126">
        <v>55</v>
      </c>
      <c r="R89" s="126">
        <v>4864</v>
      </c>
      <c r="S89" s="126">
        <v>0</v>
      </c>
      <c r="T89" s="126">
        <v>0</v>
      </c>
      <c r="U89" s="126">
        <v>0</v>
      </c>
    </row>
    <row r="90" ht="31.5">
      <c r="A90" s="126" t="s">
        <v>643</v>
      </c>
      <c r="B90" s="194" t="s">
        <v>644</v>
      </c>
      <c r="C90" s="126">
        <v>6270.6800000000003</v>
      </c>
      <c r="D90" s="126">
        <v>37776</v>
      </c>
      <c r="E90" s="126">
        <v>0</v>
      </c>
      <c r="F90" s="126">
        <v>0</v>
      </c>
      <c r="G90" s="126">
        <v>8003</v>
      </c>
      <c r="H90" s="126">
        <v>899</v>
      </c>
      <c r="I90" s="126">
        <v>5281</v>
      </c>
      <c r="J90" s="126">
        <v>77</v>
      </c>
      <c r="K90" s="126">
        <v>160</v>
      </c>
      <c r="L90" s="126">
        <v>0</v>
      </c>
      <c r="M90" s="126">
        <v>20</v>
      </c>
      <c r="N90" s="126">
        <v>159</v>
      </c>
      <c r="O90" s="126">
        <v>0</v>
      </c>
      <c r="P90" s="126">
        <v>573</v>
      </c>
      <c r="Q90" s="126">
        <v>90</v>
      </c>
      <c r="R90" s="126">
        <v>7555</v>
      </c>
      <c r="S90" s="126">
        <v>3</v>
      </c>
      <c r="T90" s="126">
        <v>0</v>
      </c>
      <c r="U90" s="126">
        <v>0</v>
      </c>
    </row>
    <row r="91" ht="15.75">
      <c r="A91" s="192" t="s">
        <v>645</v>
      </c>
      <c r="B91" s="193" t="s">
        <v>646</v>
      </c>
      <c r="C91" s="192">
        <v>2338.8515625</v>
      </c>
      <c r="D91" s="192">
        <v>4020</v>
      </c>
      <c r="E91" s="192">
        <v>5429</v>
      </c>
      <c r="F91" s="192">
        <v>14301</v>
      </c>
      <c r="G91" s="192">
        <v>2902</v>
      </c>
      <c r="H91" s="192">
        <v>4832</v>
      </c>
      <c r="I91" s="192">
        <v>1824</v>
      </c>
      <c r="J91" s="192">
        <v>252</v>
      </c>
      <c r="K91" s="126"/>
      <c r="L91" s="126"/>
      <c r="M91" s="126"/>
      <c r="N91" s="126"/>
      <c r="O91" s="126"/>
      <c r="P91" s="126">
        <v>749</v>
      </c>
      <c r="Q91" s="126"/>
      <c r="R91" s="126"/>
      <c r="S91" s="126"/>
      <c r="T91" s="126">
        <v>1085</v>
      </c>
      <c r="U91" s="126"/>
    </row>
    <row r="92" ht="31.5">
      <c r="A92" s="126" t="s">
        <v>647</v>
      </c>
      <c r="B92" s="194" t="s">
        <v>648</v>
      </c>
      <c r="C92" s="126">
        <v>559.5</v>
      </c>
      <c r="D92" s="126">
        <v>447</v>
      </c>
      <c r="E92" s="126">
        <v>709</v>
      </c>
      <c r="F92" s="126">
        <v>8491</v>
      </c>
      <c r="G92" s="126">
        <v>365</v>
      </c>
      <c r="H92" s="126">
        <v>870</v>
      </c>
      <c r="I92" s="126">
        <v>0</v>
      </c>
      <c r="J92" s="126">
        <v>35</v>
      </c>
      <c r="K92" s="126">
        <v>10</v>
      </c>
      <c r="L92" s="126">
        <v>650</v>
      </c>
      <c r="M92" s="126">
        <v>43</v>
      </c>
      <c r="N92" s="126">
        <v>0</v>
      </c>
      <c r="O92" s="126">
        <v>35</v>
      </c>
      <c r="P92" s="126">
        <v>171</v>
      </c>
      <c r="Q92" s="126">
        <v>45</v>
      </c>
      <c r="R92" s="126">
        <v>100</v>
      </c>
      <c r="S92" s="126">
        <v>3</v>
      </c>
      <c r="T92" s="126">
        <v>85</v>
      </c>
      <c r="U92" s="126">
        <v>8</v>
      </c>
    </row>
    <row r="93" ht="15.75">
      <c r="A93" s="126" t="s">
        <v>649</v>
      </c>
      <c r="B93" s="194" t="s">
        <v>650</v>
      </c>
      <c r="C93" s="126">
        <v>83.5</v>
      </c>
      <c r="D93" s="126">
        <v>75</v>
      </c>
      <c r="E93" s="126">
        <v>84</v>
      </c>
      <c r="F93" s="126">
        <v>390</v>
      </c>
      <c r="G93" s="126">
        <v>120</v>
      </c>
      <c r="H93" s="126">
        <v>240</v>
      </c>
      <c r="I93" s="126">
        <v>0</v>
      </c>
      <c r="J93" s="126">
        <v>14</v>
      </c>
      <c r="K93" s="126">
        <v>6</v>
      </c>
      <c r="L93" s="126">
        <v>30</v>
      </c>
      <c r="M93" s="126">
        <v>16</v>
      </c>
      <c r="N93" s="126">
        <v>0</v>
      </c>
      <c r="O93" s="126">
        <v>4</v>
      </c>
      <c r="P93" s="126">
        <v>26</v>
      </c>
      <c r="Q93" s="126">
        <v>7</v>
      </c>
      <c r="R93" s="126">
        <v>26</v>
      </c>
      <c r="S93" s="126">
        <v>1</v>
      </c>
      <c r="T93" s="126">
        <v>0</v>
      </c>
      <c r="U93" s="126">
        <v>0</v>
      </c>
    </row>
    <row r="94" ht="31.5">
      <c r="A94" s="126" t="s">
        <v>651</v>
      </c>
      <c r="B94" s="194" t="s">
        <v>652</v>
      </c>
      <c r="C94" s="126">
        <v>114.90000000000001</v>
      </c>
      <c r="D94" s="126">
        <v>240</v>
      </c>
      <c r="E94" s="126">
        <v>561</v>
      </c>
      <c r="F94" s="126">
        <v>629</v>
      </c>
      <c r="G94" s="126">
        <v>241</v>
      </c>
      <c r="H94" s="126">
        <v>502</v>
      </c>
      <c r="I94" s="126">
        <v>65</v>
      </c>
      <c r="J94" s="126">
        <v>17</v>
      </c>
      <c r="K94" s="126">
        <v>16</v>
      </c>
      <c r="L94" s="126">
        <v>50</v>
      </c>
      <c r="M94" s="126">
        <v>40</v>
      </c>
      <c r="N94" s="126">
        <v>0</v>
      </c>
      <c r="O94" s="126">
        <v>28</v>
      </c>
      <c r="P94" s="126">
        <v>68</v>
      </c>
      <c r="Q94" s="126">
        <v>15</v>
      </c>
      <c r="R94" s="126">
        <v>84</v>
      </c>
      <c r="S94" s="126">
        <v>1</v>
      </c>
      <c r="T94" s="126">
        <v>0</v>
      </c>
      <c r="U94" s="126">
        <v>0</v>
      </c>
    </row>
    <row r="95" ht="31.5">
      <c r="A95" s="126" t="s">
        <v>653</v>
      </c>
      <c r="B95" s="194" t="s">
        <v>654</v>
      </c>
      <c r="C95" s="126">
        <v>78.599999999999994</v>
      </c>
      <c r="D95" s="126">
        <v>161</v>
      </c>
      <c r="E95" s="126">
        <v>345</v>
      </c>
      <c r="F95" s="126">
        <v>333</v>
      </c>
      <c r="G95" s="126">
        <v>154</v>
      </c>
      <c r="H95" s="126">
        <v>350</v>
      </c>
      <c r="I95" s="126">
        <v>18</v>
      </c>
      <c r="J95" s="126">
        <v>8</v>
      </c>
      <c r="K95" s="126">
        <v>7</v>
      </c>
      <c r="L95" s="126">
        <v>26</v>
      </c>
      <c r="M95" s="126">
        <v>28</v>
      </c>
      <c r="N95" s="126">
        <v>0</v>
      </c>
      <c r="O95" s="126">
        <v>17</v>
      </c>
      <c r="P95" s="126">
        <v>39</v>
      </c>
      <c r="Q95" s="126">
        <v>10</v>
      </c>
      <c r="R95" s="126">
        <v>56</v>
      </c>
      <c r="S95" s="126">
        <v>0</v>
      </c>
      <c r="T95" s="126">
        <v>0</v>
      </c>
      <c r="U95" s="126">
        <v>0</v>
      </c>
    </row>
    <row r="96" ht="31.5">
      <c r="A96" s="126" t="s">
        <v>655</v>
      </c>
      <c r="B96" s="194" t="s">
        <v>656</v>
      </c>
      <c r="C96" s="126">
        <v>167.19999999999999</v>
      </c>
      <c r="D96" s="126">
        <v>406</v>
      </c>
      <c r="E96" s="126">
        <v>728</v>
      </c>
      <c r="F96" s="126">
        <v>697</v>
      </c>
      <c r="G96" s="126">
        <v>544</v>
      </c>
      <c r="H96" s="126">
        <v>707</v>
      </c>
      <c r="I96" s="126">
        <v>424</v>
      </c>
      <c r="J96" s="126">
        <v>13</v>
      </c>
      <c r="K96" s="126">
        <v>38</v>
      </c>
      <c r="L96" s="126">
        <v>48</v>
      </c>
      <c r="M96" s="126">
        <v>56</v>
      </c>
      <c r="N96" s="126">
        <v>63</v>
      </c>
      <c r="O96" s="126">
        <v>36</v>
      </c>
      <c r="P96" s="126">
        <v>83</v>
      </c>
      <c r="Q96" s="126">
        <v>15</v>
      </c>
      <c r="R96" s="126">
        <v>142</v>
      </c>
      <c r="S96" s="126">
        <v>1</v>
      </c>
      <c r="T96" s="126">
        <v>0</v>
      </c>
      <c r="U96" s="126">
        <v>0</v>
      </c>
    </row>
    <row r="97" ht="15.75">
      <c r="A97" s="126" t="s">
        <v>657</v>
      </c>
      <c r="B97" s="194" t="s">
        <v>658</v>
      </c>
      <c r="C97" s="126">
        <v>37.700000000000003</v>
      </c>
      <c r="D97" s="126">
        <v>47</v>
      </c>
      <c r="E97" s="126">
        <v>84</v>
      </c>
      <c r="F97" s="126">
        <v>168</v>
      </c>
      <c r="G97" s="126">
        <v>42</v>
      </c>
      <c r="H97" s="126">
        <v>74</v>
      </c>
      <c r="I97" s="126">
        <v>0</v>
      </c>
      <c r="J97" s="126">
        <v>4</v>
      </c>
      <c r="K97" s="126">
        <v>2</v>
      </c>
      <c r="L97" s="126">
        <v>13</v>
      </c>
      <c r="M97" s="126">
        <v>3</v>
      </c>
      <c r="N97" s="126">
        <v>0</v>
      </c>
      <c r="O97" s="126">
        <v>4</v>
      </c>
      <c r="P97" s="126">
        <v>18</v>
      </c>
      <c r="Q97" s="126">
        <v>5</v>
      </c>
      <c r="R97" s="126">
        <v>16</v>
      </c>
      <c r="S97" s="126">
        <v>0</v>
      </c>
      <c r="T97" s="126">
        <v>0</v>
      </c>
      <c r="U97" s="126">
        <v>0</v>
      </c>
    </row>
    <row r="98" ht="15.75">
      <c r="A98" s="126" t="s">
        <v>659</v>
      </c>
      <c r="B98" s="194" t="s">
        <v>660</v>
      </c>
      <c r="C98" s="126">
        <v>40.045999999999999</v>
      </c>
      <c r="D98" s="126">
        <v>21</v>
      </c>
      <c r="E98" s="126">
        <v>109</v>
      </c>
      <c r="F98" s="126">
        <v>268</v>
      </c>
      <c r="G98" s="126">
        <v>46</v>
      </c>
      <c r="H98" s="126">
        <v>124</v>
      </c>
      <c r="I98" s="126">
        <v>0</v>
      </c>
      <c r="J98" s="126">
        <v>0</v>
      </c>
      <c r="K98" s="126">
        <v>2</v>
      </c>
      <c r="L98" s="126">
        <v>26</v>
      </c>
      <c r="M98" s="126">
        <v>8</v>
      </c>
      <c r="N98" s="126">
        <v>0</v>
      </c>
      <c r="O98" s="126">
        <v>0</v>
      </c>
      <c r="P98" s="126">
        <v>0</v>
      </c>
      <c r="Q98" s="126">
        <v>0</v>
      </c>
      <c r="R98" s="126">
        <v>0</v>
      </c>
      <c r="S98" s="126">
        <v>0</v>
      </c>
      <c r="T98" s="126">
        <v>0</v>
      </c>
      <c r="U98" s="126">
        <v>0</v>
      </c>
    </row>
    <row r="99" ht="31.5">
      <c r="A99" s="126" t="s">
        <v>661</v>
      </c>
      <c r="B99" s="194" t="s">
        <v>662</v>
      </c>
      <c r="C99" s="126">
        <v>41.696399999999997</v>
      </c>
      <c r="D99" s="126">
        <v>28</v>
      </c>
      <c r="E99" s="126">
        <v>120</v>
      </c>
      <c r="F99" s="126">
        <v>214</v>
      </c>
      <c r="G99" s="126">
        <v>92</v>
      </c>
      <c r="H99" s="126">
        <v>136</v>
      </c>
      <c r="I99" s="126">
        <v>0</v>
      </c>
      <c r="J99" s="126">
        <v>0</v>
      </c>
      <c r="K99" s="126">
        <v>6</v>
      </c>
      <c r="L99" s="126">
        <v>17</v>
      </c>
      <c r="M99" s="126">
        <v>9</v>
      </c>
      <c r="N99" s="126">
        <v>0</v>
      </c>
      <c r="O99" s="126">
        <v>6</v>
      </c>
      <c r="P99" s="126">
        <v>21</v>
      </c>
      <c r="Q99" s="126">
        <v>6</v>
      </c>
      <c r="R99" s="126">
        <v>9</v>
      </c>
      <c r="S99" s="126">
        <v>0</v>
      </c>
      <c r="T99" s="126">
        <v>0</v>
      </c>
      <c r="U99" s="126">
        <v>0</v>
      </c>
    </row>
    <row r="100" ht="31.5">
      <c r="A100" s="126" t="s">
        <v>663</v>
      </c>
      <c r="B100" s="194" t="s">
        <v>664</v>
      </c>
      <c r="C100" s="126">
        <v>26.699999999999999</v>
      </c>
      <c r="D100" s="126">
        <v>168</v>
      </c>
      <c r="E100" s="126">
        <v>222</v>
      </c>
      <c r="F100" s="126">
        <v>0</v>
      </c>
      <c r="G100" s="126">
        <v>40</v>
      </c>
      <c r="H100" s="126">
        <v>77</v>
      </c>
      <c r="I100" s="126">
        <v>79</v>
      </c>
      <c r="J100" s="126">
        <v>0</v>
      </c>
      <c r="K100" s="126">
        <v>2</v>
      </c>
      <c r="L100" s="126">
        <v>0</v>
      </c>
      <c r="M100" s="126">
        <v>2</v>
      </c>
      <c r="N100" s="126">
        <v>7</v>
      </c>
      <c r="O100" s="126">
        <v>11</v>
      </c>
      <c r="P100" s="126">
        <v>23</v>
      </c>
      <c r="Q100" s="126">
        <v>2</v>
      </c>
      <c r="R100" s="126">
        <v>58</v>
      </c>
      <c r="S100" s="126">
        <v>0</v>
      </c>
      <c r="T100" s="126">
        <v>0</v>
      </c>
      <c r="U100" s="126">
        <v>0</v>
      </c>
    </row>
    <row r="101" ht="31.5">
      <c r="A101" s="126" t="s">
        <v>665</v>
      </c>
      <c r="B101" s="194" t="s">
        <v>666</v>
      </c>
      <c r="C101" s="126">
        <v>1007.1</v>
      </c>
      <c r="D101" s="126">
        <v>2427</v>
      </c>
      <c r="E101" s="126">
        <v>2467</v>
      </c>
      <c r="F101" s="126">
        <v>3111</v>
      </c>
      <c r="G101" s="126">
        <v>1258</v>
      </c>
      <c r="H101" s="126">
        <v>1752</v>
      </c>
      <c r="I101" s="126">
        <v>1238</v>
      </c>
      <c r="J101" s="126">
        <v>161</v>
      </c>
      <c r="K101" s="126">
        <v>35</v>
      </c>
      <c r="L101" s="126">
        <v>192</v>
      </c>
      <c r="M101" s="126">
        <v>80</v>
      </c>
      <c r="N101" s="126">
        <v>135</v>
      </c>
      <c r="O101" s="126">
        <v>123</v>
      </c>
      <c r="P101" s="126">
        <v>300</v>
      </c>
      <c r="Q101" s="126">
        <v>80</v>
      </c>
      <c r="R101" s="126">
        <v>699</v>
      </c>
      <c r="S101" s="126">
        <v>12</v>
      </c>
      <c r="T101" s="126">
        <v>1000</v>
      </c>
      <c r="U101" s="126">
        <v>100</v>
      </c>
    </row>
    <row r="102" ht="15.75">
      <c r="A102" s="192" t="s">
        <v>667</v>
      </c>
      <c r="B102" s="193" t="s">
        <v>668</v>
      </c>
      <c r="C102" s="192">
        <v>4294.2719729999999</v>
      </c>
      <c r="D102" s="192">
        <v>17708</v>
      </c>
      <c r="E102" s="192">
        <v>811</v>
      </c>
      <c r="F102" s="192">
        <v>37</v>
      </c>
      <c r="G102" s="192">
        <v>3378</v>
      </c>
      <c r="H102" s="192">
        <v>1859</v>
      </c>
      <c r="I102" s="192">
        <v>1963</v>
      </c>
      <c r="J102" s="192">
        <v>5</v>
      </c>
      <c r="K102" s="126"/>
      <c r="L102" s="126"/>
      <c r="M102" s="126"/>
      <c r="N102" s="126"/>
      <c r="O102" s="126"/>
      <c r="P102" s="126">
        <v>792</v>
      </c>
      <c r="Q102" s="126"/>
      <c r="R102" s="126"/>
      <c r="S102" s="126"/>
      <c r="T102" s="126">
        <v>0</v>
      </c>
      <c r="U102" s="126"/>
    </row>
    <row r="103" ht="31.5">
      <c r="A103" s="126" t="s">
        <v>669</v>
      </c>
      <c r="B103" s="194" t="s">
        <v>670</v>
      </c>
      <c r="C103" s="126">
        <v>438.69999999999999</v>
      </c>
      <c r="D103" s="126">
        <v>1043</v>
      </c>
      <c r="E103" s="126">
        <v>0</v>
      </c>
      <c r="F103" s="126">
        <v>0</v>
      </c>
      <c r="G103" s="126">
        <v>387</v>
      </c>
      <c r="H103" s="126">
        <v>193</v>
      </c>
      <c r="I103" s="126">
        <v>322</v>
      </c>
      <c r="J103" s="126">
        <v>0</v>
      </c>
      <c r="K103" s="126">
        <v>11</v>
      </c>
      <c r="L103" s="126">
        <v>0</v>
      </c>
      <c r="M103" s="126">
        <v>5</v>
      </c>
      <c r="N103" s="126">
        <v>48</v>
      </c>
      <c r="O103" s="126">
        <v>0</v>
      </c>
      <c r="P103" s="126">
        <v>83</v>
      </c>
      <c r="Q103" s="126">
        <v>24</v>
      </c>
      <c r="R103" s="126">
        <v>365</v>
      </c>
      <c r="S103" s="126">
        <v>0</v>
      </c>
      <c r="T103" s="126">
        <v>0</v>
      </c>
      <c r="U103" s="126">
        <v>0</v>
      </c>
    </row>
    <row r="104" ht="31.5">
      <c r="A104" s="126" t="s">
        <v>671</v>
      </c>
      <c r="B104" s="194" t="s">
        <v>672</v>
      </c>
      <c r="C104" s="126">
        <v>537.20000000000005</v>
      </c>
      <c r="D104" s="126">
        <v>1317</v>
      </c>
      <c r="E104" s="126">
        <v>47</v>
      </c>
      <c r="F104" s="126">
        <v>0</v>
      </c>
      <c r="G104" s="126">
        <v>399</v>
      </c>
      <c r="H104" s="126">
        <v>211</v>
      </c>
      <c r="I104" s="126">
        <v>280</v>
      </c>
      <c r="J104" s="126">
        <v>0</v>
      </c>
      <c r="K104" s="126">
        <v>11</v>
      </c>
      <c r="L104" s="126">
        <v>0</v>
      </c>
      <c r="M104" s="126">
        <v>6</v>
      </c>
      <c r="N104" s="126">
        <v>42</v>
      </c>
      <c r="O104" s="126">
        <v>2</v>
      </c>
      <c r="P104" s="126">
        <v>102</v>
      </c>
      <c r="Q104" s="126">
        <v>25</v>
      </c>
      <c r="R104" s="126">
        <v>460</v>
      </c>
      <c r="S104" s="126">
        <v>0</v>
      </c>
      <c r="T104" s="126">
        <v>0</v>
      </c>
      <c r="U104" s="126">
        <v>0</v>
      </c>
    </row>
    <row r="105" ht="31.5">
      <c r="A105" s="126" t="s">
        <v>673</v>
      </c>
      <c r="B105" s="194" t="s">
        <v>674</v>
      </c>
      <c r="C105" s="126">
        <v>140</v>
      </c>
      <c r="D105" s="126">
        <v>469</v>
      </c>
      <c r="E105" s="126">
        <v>16</v>
      </c>
      <c r="F105" s="126">
        <v>15</v>
      </c>
      <c r="G105" s="126">
        <v>129</v>
      </c>
      <c r="H105" s="126">
        <v>74</v>
      </c>
      <c r="I105" s="126">
        <v>34</v>
      </c>
      <c r="J105" s="126">
        <v>0</v>
      </c>
      <c r="K105" s="126">
        <v>3</v>
      </c>
      <c r="L105" s="126">
        <v>0</v>
      </c>
      <c r="M105" s="126">
        <v>2</v>
      </c>
      <c r="N105" s="126">
        <v>0</v>
      </c>
      <c r="O105" s="126">
        <v>0</v>
      </c>
      <c r="P105" s="126">
        <v>26</v>
      </c>
      <c r="Q105" s="126">
        <v>7</v>
      </c>
      <c r="R105" s="126">
        <v>164</v>
      </c>
      <c r="S105" s="126">
        <v>0</v>
      </c>
      <c r="T105" s="126">
        <v>0</v>
      </c>
      <c r="U105" s="126">
        <v>0</v>
      </c>
    </row>
    <row r="106" ht="31.5">
      <c r="A106" s="126" t="s">
        <v>675</v>
      </c>
      <c r="B106" s="194" t="s">
        <v>676</v>
      </c>
      <c r="C106" s="126">
        <v>1100</v>
      </c>
      <c r="D106" s="126">
        <v>3040</v>
      </c>
      <c r="E106" s="126">
        <v>0</v>
      </c>
      <c r="F106" s="126">
        <v>0</v>
      </c>
      <c r="G106" s="126">
        <v>619</v>
      </c>
      <c r="H106" s="126">
        <v>413</v>
      </c>
      <c r="I106" s="126">
        <v>366</v>
      </c>
      <c r="J106" s="126">
        <v>0</v>
      </c>
      <c r="K106" s="126">
        <v>18</v>
      </c>
      <c r="L106" s="126">
        <v>0</v>
      </c>
      <c r="M106" s="126">
        <v>12</v>
      </c>
      <c r="N106" s="126">
        <v>54</v>
      </c>
      <c r="O106" s="126">
        <v>0</v>
      </c>
      <c r="P106" s="126">
        <v>209</v>
      </c>
      <c r="Q106" s="126">
        <v>31</v>
      </c>
      <c r="R106" s="126">
        <v>1064</v>
      </c>
      <c r="S106" s="126">
        <v>0</v>
      </c>
      <c r="T106" s="126">
        <v>0</v>
      </c>
      <c r="U106" s="126">
        <v>0</v>
      </c>
    </row>
    <row r="107" ht="31.5">
      <c r="A107" s="126" t="s">
        <v>677</v>
      </c>
      <c r="B107" s="194" t="s">
        <v>678</v>
      </c>
      <c r="C107" s="126">
        <v>310.89999999999998</v>
      </c>
      <c r="D107" s="126">
        <v>923</v>
      </c>
      <c r="E107" s="126">
        <v>0</v>
      </c>
      <c r="F107" s="126">
        <v>0</v>
      </c>
      <c r="G107" s="126">
        <v>200</v>
      </c>
      <c r="H107" s="126">
        <v>200</v>
      </c>
      <c r="I107" s="126">
        <v>53</v>
      </c>
      <c r="J107" s="126">
        <v>0</v>
      </c>
      <c r="K107" s="126">
        <v>6</v>
      </c>
      <c r="L107" s="126">
        <v>0</v>
      </c>
      <c r="M107" s="126">
        <v>6</v>
      </c>
      <c r="N107" s="126">
        <v>7</v>
      </c>
      <c r="O107" s="126">
        <v>0</v>
      </c>
      <c r="P107" s="126">
        <v>59</v>
      </c>
      <c r="Q107" s="126">
        <v>15</v>
      </c>
      <c r="R107" s="126">
        <v>323</v>
      </c>
      <c r="S107" s="126">
        <v>0</v>
      </c>
      <c r="T107" s="126">
        <v>0</v>
      </c>
      <c r="U107" s="126">
        <v>0</v>
      </c>
    </row>
    <row r="108" ht="31.5">
      <c r="A108" s="126" t="s">
        <v>679</v>
      </c>
      <c r="B108" s="194" t="s">
        <v>680</v>
      </c>
      <c r="C108" s="126">
        <v>75.200000000000003</v>
      </c>
      <c r="D108" s="126">
        <v>257</v>
      </c>
      <c r="E108" s="126">
        <v>0</v>
      </c>
      <c r="F108" s="126">
        <v>0</v>
      </c>
      <c r="G108" s="126">
        <v>48</v>
      </c>
      <c r="H108" s="126">
        <v>61</v>
      </c>
      <c r="I108" s="126">
        <v>26</v>
      </c>
      <c r="J108" s="126">
        <v>0</v>
      </c>
      <c r="K108" s="126">
        <v>1</v>
      </c>
      <c r="L108" s="126">
        <v>0</v>
      </c>
      <c r="M108" s="126">
        <v>1</v>
      </c>
      <c r="N108" s="126">
        <v>0</v>
      </c>
      <c r="O108" s="126">
        <v>0</v>
      </c>
      <c r="P108" s="126">
        <v>14</v>
      </c>
      <c r="Q108" s="126">
        <v>4</v>
      </c>
      <c r="R108" s="126">
        <v>89</v>
      </c>
      <c r="S108" s="126">
        <v>0</v>
      </c>
      <c r="T108" s="126">
        <v>0</v>
      </c>
      <c r="U108" s="126">
        <v>0</v>
      </c>
    </row>
    <row r="109" ht="31.5">
      <c r="A109" s="126" t="s">
        <v>681</v>
      </c>
      <c r="B109" s="194" t="s">
        <v>682</v>
      </c>
      <c r="C109" s="126">
        <v>1493.5999999999999</v>
      </c>
      <c r="D109" s="126">
        <v>10659</v>
      </c>
      <c r="E109" s="126">
        <v>748</v>
      </c>
      <c r="F109" s="126">
        <v>22</v>
      </c>
      <c r="G109" s="126">
        <v>1596</v>
      </c>
      <c r="H109" s="126">
        <v>707</v>
      </c>
      <c r="I109" s="126">
        <v>882</v>
      </c>
      <c r="J109" s="126">
        <v>5</v>
      </c>
      <c r="K109" s="126">
        <v>55</v>
      </c>
      <c r="L109" s="126">
        <v>0</v>
      </c>
      <c r="M109" s="126">
        <v>20</v>
      </c>
      <c r="N109" s="126">
        <v>125</v>
      </c>
      <c r="O109" s="126">
        <v>23</v>
      </c>
      <c r="P109" s="126">
        <v>299</v>
      </c>
      <c r="Q109" s="126">
        <v>87</v>
      </c>
      <c r="R109" s="126">
        <v>3700</v>
      </c>
      <c r="S109" s="126">
        <v>0</v>
      </c>
      <c r="T109" s="126">
        <v>0</v>
      </c>
      <c r="U109" s="126">
        <v>0</v>
      </c>
    </row>
    <row r="110" ht="15.75">
      <c r="A110" s="192" t="s">
        <v>683</v>
      </c>
      <c r="B110" s="193" t="s">
        <v>684</v>
      </c>
      <c r="C110" s="192">
        <v>834.35003700000004</v>
      </c>
      <c r="D110" s="192">
        <v>232</v>
      </c>
      <c r="E110" s="192">
        <v>139</v>
      </c>
      <c r="F110" s="192">
        <v>2212</v>
      </c>
      <c r="G110" s="192">
        <v>892</v>
      </c>
      <c r="H110" s="192">
        <v>562</v>
      </c>
      <c r="I110" s="192">
        <v>0</v>
      </c>
      <c r="J110" s="192">
        <v>61</v>
      </c>
      <c r="K110" s="126"/>
      <c r="L110" s="126"/>
      <c r="M110" s="126"/>
      <c r="N110" s="126"/>
      <c r="O110" s="126"/>
      <c r="P110" s="126">
        <v>198</v>
      </c>
      <c r="Q110" s="126"/>
      <c r="R110" s="126"/>
      <c r="S110" s="126"/>
      <c r="T110" s="126">
        <v>865</v>
      </c>
      <c r="U110" s="126"/>
    </row>
    <row r="111" ht="31.5">
      <c r="A111" s="126" t="s">
        <v>685</v>
      </c>
      <c r="B111" s="194" t="s">
        <v>686</v>
      </c>
      <c r="C111" s="126">
        <v>396.19999999999999</v>
      </c>
      <c r="D111" s="126">
        <v>163</v>
      </c>
      <c r="E111" s="126">
        <v>139</v>
      </c>
      <c r="F111" s="126">
        <v>1250</v>
      </c>
      <c r="G111" s="126">
        <v>604</v>
      </c>
      <c r="H111" s="126">
        <v>414</v>
      </c>
      <c r="I111" s="126">
        <v>0</v>
      </c>
      <c r="J111" s="126">
        <v>47</v>
      </c>
      <c r="K111" s="126">
        <v>30</v>
      </c>
      <c r="L111" s="126">
        <v>87</v>
      </c>
      <c r="M111" s="126">
        <v>20</v>
      </c>
      <c r="N111" s="126">
        <v>0</v>
      </c>
      <c r="O111" s="126">
        <v>6</v>
      </c>
      <c r="P111" s="126">
        <v>77</v>
      </c>
      <c r="Q111" s="126">
        <v>23</v>
      </c>
      <c r="R111" s="126">
        <v>57</v>
      </c>
      <c r="S111" s="126">
        <v>4</v>
      </c>
      <c r="T111" s="126">
        <v>211</v>
      </c>
      <c r="U111" s="126">
        <v>21</v>
      </c>
    </row>
    <row r="112" ht="31.5">
      <c r="A112" s="126" t="s">
        <v>687</v>
      </c>
      <c r="B112" s="194" t="s">
        <v>688</v>
      </c>
      <c r="C112" s="126">
        <v>384.80000000000001</v>
      </c>
      <c r="D112" s="126">
        <v>69</v>
      </c>
      <c r="E112" s="126">
        <v>0</v>
      </c>
      <c r="F112" s="126">
        <v>962</v>
      </c>
      <c r="G112" s="126">
        <v>288</v>
      </c>
      <c r="H112" s="126">
        <v>148</v>
      </c>
      <c r="I112" s="126">
        <v>0</v>
      </c>
      <c r="J112" s="126">
        <v>14</v>
      </c>
      <c r="K112" s="126">
        <v>8</v>
      </c>
      <c r="L112" s="126">
        <v>67</v>
      </c>
      <c r="M112" s="126">
        <v>4</v>
      </c>
      <c r="N112" s="126">
        <v>0</v>
      </c>
      <c r="O112" s="126">
        <v>0</v>
      </c>
      <c r="P112" s="126">
        <v>121</v>
      </c>
      <c r="Q112" s="126">
        <v>36</v>
      </c>
      <c r="R112" s="126">
        <v>24</v>
      </c>
      <c r="S112" s="126">
        <v>1</v>
      </c>
      <c r="T112" s="126">
        <v>654</v>
      </c>
      <c r="U112" s="126">
        <v>65</v>
      </c>
    </row>
    <row r="113" ht="15.75">
      <c r="A113" s="192" t="s">
        <v>689</v>
      </c>
      <c r="B113" s="193" t="s">
        <v>690</v>
      </c>
      <c r="C113" s="192">
        <v>4445.126953</v>
      </c>
      <c r="D113" s="192">
        <v>20664</v>
      </c>
      <c r="E113" s="192">
        <v>5190</v>
      </c>
      <c r="F113" s="192">
        <v>0</v>
      </c>
      <c r="G113" s="192">
        <v>1693</v>
      </c>
      <c r="H113" s="192">
        <v>2040</v>
      </c>
      <c r="I113" s="192">
        <v>2162</v>
      </c>
      <c r="J113" s="192">
        <v>0</v>
      </c>
      <c r="K113" s="126"/>
      <c r="L113" s="126"/>
      <c r="M113" s="126"/>
      <c r="N113" s="126"/>
      <c r="O113" s="126"/>
      <c r="P113" s="126">
        <v>1335</v>
      </c>
      <c r="Q113" s="126"/>
      <c r="R113" s="126"/>
      <c r="S113" s="126"/>
      <c r="T113" s="126">
        <v>0</v>
      </c>
      <c r="U113" s="126"/>
    </row>
    <row r="114" ht="63">
      <c r="A114" s="126" t="s">
        <v>691</v>
      </c>
      <c r="B114" s="194" t="s">
        <v>692</v>
      </c>
      <c r="C114" s="126">
        <v>84.5</v>
      </c>
      <c r="D114" s="126">
        <v>152</v>
      </c>
      <c r="E114" s="126">
        <v>0</v>
      </c>
      <c r="F114" s="126">
        <v>0</v>
      </c>
      <c r="G114" s="126">
        <v>30</v>
      </c>
      <c r="H114" s="126">
        <v>0</v>
      </c>
      <c r="I114" s="126">
        <v>69</v>
      </c>
      <c r="J114" s="126">
        <v>0</v>
      </c>
      <c r="K114" s="126">
        <v>0</v>
      </c>
      <c r="L114" s="126">
        <v>0</v>
      </c>
      <c r="M114" s="126">
        <v>0</v>
      </c>
      <c r="N114" s="126">
        <v>10</v>
      </c>
      <c r="O114" s="126">
        <v>0</v>
      </c>
      <c r="P114" s="126">
        <v>30</v>
      </c>
      <c r="Q114" s="126">
        <v>6</v>
      </c>
      <c r="R114" s="126">
        <v>45</v>
      </c>
      <c r="S114" s="126">
        <v>0</v>
      </c>
      <c r="T114" s="126">
        <v>0</v>
      </c>
      <c r="U114" s="126">
        <v>0</v>
      </c>
    </row>
    <row r="115" ht="63">
      <c r="A115" s="126" t="s">
        <v>693</v>
      </c>
      <c r="B115" s="194" t="s">
        <v>694</v>
      </c>
      <c r="C115" s="126">
        <v>70</v>
      </c>
      <c r="D115" s="126">
        <v>69</v>
      </c>
      <c r="E115" s="126">
        <v>0</v>
      </c>
      <c r="F115" s="126">
        <v>0</v>
      </c>
      <c r="G115" s="126">
        <v>3</v>
      </c>
      <c r="H115" s="126">
        <v>0</v>
      </c>
      <c r="I115" s="126">
        <v>35</v>
      </c>
      <c r="J115" s="126">
        <v>0</v>
      </c>
      <c r="K115" s="126">
        <v>0</v>
      </c>
      <c r="L115" s="126">
        <v>0</v>
      </c>
      <c r="M115" s="126">
        <v>0</v>
      </c>
      <c r="N115" s="126">
        <v>5</v>
      </c>
      <c r="O115" s="126">
        <v>0</v>
      </c>
      <c r="P115" s="126">
        <v>30</v>
      </c>
      <c r="Q115" s="126">
        <v>6</v>
      </c>
      <c r="R115" s="126">
        <v>20</v>
      </c>
      <c r="S115" s="126">
        <v>0</v>
      </c>
      <c r="T115" s="126">
        <v>0</v>
      </c>
      <c r="U115" s="126">
        <v>0</v>
      </c>
    </row>
    <row r="116" ht="47.25">
      <c r="A116" s="126" t="s">
        <v>695</v>
      </c>
      <c r="B116" s="194" t="s">
        <v>696</v>
      </c>
      <c r="C116" s="126">
        <v>247.5</v>
      </c>
      <c r="D116" s="126">
        <v>634</v>
      </c>
      <c r="E116" s="126">
        <v>0</v>
      </c>
      <c r="F116" s="126">
        <v>0</v>
      </c>
      <c r="G116" s="126">
        <v>24</v>
      </c>
      <c r="H116" s="126">
        <v>0</v>
      </c>
      <c r="I116" s="126">
        <v>163</v>
      </c>
      <c r="J116" s="126">
        <v>0</v>
      </c>
      <c r="K116" s="126">
        <v>0</v>
      </c>
      <c r="L116" s="126">
        <v>0</v>
      </c>
      <c r="M116" s="126">
        <v>0</v>
      </c>
      <c r="N116" s="126">
        <v>24</v>
      </c>
      <c r="O116" s="126">
        <v>0</v>
      </c>
      <c r="P116" s="126">
        <v>15</v>
      </c>
      <c r="Q116" s="126">
        <v>3</v>
      </c>
      <c r="R116" s="126">
        <v>190</v>
      </c>
      <c r="S116" s="126">
        <v>0</v>
      </c>
      <c r="T116" s="126">
        <v>0</v>
      </c>
      <c r="U116" s="126">
        <v>0</v>
      </c>
    </row>
    <row r="117" ht="31.5">
      <c r="A117" s="126" t="s">
        <v>697</v>
      </c>
      <c r="B117" s="194" t="s">
        <v>698</v>
      </c>
      <c r="C117" s="126">
        <v>597.84699999999998</v>
      </c>
      <c r="D117" s="126">
        <v>4005</v>
      </c>
      <c r="E117" s="126">
        <v>1375</v>
      </c>
      <c r="F117" s="126">
        <v>0</v>
      </c>
      <c r="G117" s="126">
        <v>298</v>
      </c>
      <c r="H117" s="126">
        <v>496</v>
      </c>
      <c r="I117" s="126">
        <v>298</v>
      </c>
      <c r="J117" s="126">
        <v>0</v>
      </c>
      <c r="K117" s="126">
        <v>8</v>
      </c>
      <c r="L117" s="126">
        <v>0</v>
      </c>
      <c r="M117" s="126">
        <v>14</v>
      </c>
      <c r="N117" s="126">
        <v>44</v>
      </c>
      <c r="O117" s="126">
        <v>68</v>
      </c>
      <c r="P117" s="126">
        <v>0</v>
      </c>
      <c r="Q117" s="126">
        <v>0</v>
      </c>
      <c r="R117" s="126">
        <v>1401</v>
      </c>
      <c r="S117" s="126">
        <v>0</v>
      </c>
      <c r="T117" s="126">
        <v>0</v>
      </c>
      <c r="U117" s="126">
        <v>0</v>
      </c>
    </row>
    <row r="118" ht="47.25">
      <c r="A118" s="126" t="s">
        <v>699</v>
      </c>
      <c r="B118" s="194" t="s">
        <v>700</v>
      </c>
      <c r="C118" s="126">
        <v>564.60000000000002</v>
      </c>
      <c r="D118" s="126">
        <v>2936</v>
      </c>
      <c r="E118" s="126">
        <v>598</v>
      </c>
      <c r="F118" s="126">
        <v>0</v>
      </c>
      <c r="G118" s="126">
        <v>339</v>
      </c>
      <c r="H118" s="126">
        <v>423</v>
      </c>
      <c r="I118" s="126">
        <v>305</v>
      </c>
      <c r="J118" s="126">
        <v>0</v>
      </c>
      <c r="K118" s="126">
        <v>10</v>
      </c>
      <c r="L118" s="126">
        <v>0</v>
      </c>
      <c r="M118" s="126">
        <v>12</v>
      </c>
      <c r="N118" s="126">
        <v>45</v>
      </c>
      <c r="O118" s="126">
        <v>29</v>
      </c>
      <c r="P118" s="126">
        <v>252</v>
      </c>
      <c r="Q118" s="126">
        <v>37</v>
      </c>
      <c r="R118" s="126">
        <v>1027</v>
      </c>
      <c r="S118" s="126">
        <v>0</v>
      </c>
      <c r="T118" s="126">
        <v>0</v>
      </c>
      <c r="U118" s="126">
        <v>0</v>
      </c>
    </row>
    <row r="119" ht="47.25">
      <c r="A119" s="126" t="s">
        <v>701</v>
      </c>
      <c r="B119" s="194" t="s">
        <v>702</v>
      </c>
      <c r="C119" s="126">
        <v>2437.1999999999998</v>
      </c>
      <c r="D119" s="126">
        <v>12868</v>
      </c>
      <c r="E119" s="126">
        <v>3217</v>
      </c>
      <c r="F119" s="126">
        <v>0</v>
      </c>
      <c r="G119" s="126">
        <v>999</v>
      </c>
      <c r="H119" s="126">
        <v>1121</v>
      </c>
      <c r="I119" s="126">
        <v>1292</v>
      </c>
      <c r="J119" s="126">
        <v>0</v>
      </c>
      <c r="K119" s="126">
        <v>29</v>
      </c>
      <c r="L119" s="126">
        <v>0</v>
      </c>
      <c r="M119" s="126">
        <v>33</v>
      </c>
      <c r="N119" s="126">
        <v>51</v>
      </c>
      <c r="O119" s="126">
        <v>160</v>
      </c>
      <c r="P119" s="126">
        <v>1008</v>
      </c>
      <c r="Q119" s="126">
        <v>50</v>
      </c>
      <c r="R119" s="126">
        <v>4503</v>
      </c>
      <c r="S119" s="126">
        <v>0</v>
      </c>
      <c r="T119" s="126">
        <v>0</v>
      </c>
      <c r="U119" s="126">
        <v>0</v>
      </c>
    </row>
    <row r="120" ht="15.75">
      <c r="A120" s="192" t="s">
        <v>703</v>
      </c>
      <c r="B120" s="193" t="s">
        <v>704</v>
      </c>
      <c r="C120" s="192">
        <v>1786.380005</v>
      </c>
      <c r="D120" s="192">
        <v>3436</v>
      </c>
      <c r="E120" s="192">
        <v>829</v>
      </c>
      <c r="F120" s="192">
        <v>638</v>
      </c>
      <c r="G120" s="192">
        <v>1579</v>
      </c>
      <c r="H120" s="192">
        <v>1893</v>
      </c>
      <c r="I120" s="192">
        <v>399</v>
      </c>
      <c r="J120" s="192">
        <v>35</v>
      </c>
      <c r="K120" s="126"/>
      <c r="L120" s="126"/>
      <c r="M120" s="126"/>
      <c r="N120" s="126"/>
      <c r="O120" s="126"/>
      <c r="P120" s="126">
        <v>432</v>
      </c>
      <c r="Q120" s="126"/>
      <c r="R120" s="126"/>
      <c r="S120" s="126"/>
      <c r="T120" s="126">
        <v>0</v>
      </c>
      <c r="U120" s="126"/>
    </row>
    <row r="121" ht="31.5">
      <c r="A121" s="126" t="s">
        <v>705</v>
      </c>
      <c r="B121" s="194" t="s">
        <v>706</v>
      </c>
      <c r="C121" s="126">
        <v>1572.825</v>
      </c>
      <c r="D121" s="126">
        <v>3212</v>
      </c>
      <c r="E121" s="126">
        <v>767</v>
      </c>
      <c r="F121" s="126">
        <v>561</v>
      </c>
      <c r="G121" s="126">
        <v>1413</v>
      </c>
      <c r="H121" s="126">
        <v>1664</v>
      </c>
      <c r="I121" s="126">
        <v>399</v>
      </c>
      <c r="J121" s="126">
        <v>32</v>
      </c>
      <c r="K121" s="126">
        <v>42</v>
      </c>
      <c r="L121" s="126">
        <v>0</v>
      </c>
      <c r="M121" s="126">
        <v>83</v>
      </c>
      <c r="N121" s="126">
        <v>59</v>
      </c>
      <c r="O121" s="126">
        <v>38</v>
      </c>
      <c r="P121" s="126">
        <v>400</v>
      </c>
      <c r="Q121" s="126">
        <v>45</v>
      </c>
      <c r="R121" s="126">
        <v>1124</v>
      </c>
      <c r="S121" s="126">
        <v>3</v>
      </c>
      <c r="T121" s="126">
        <v>0</v>
      </c>
      <c r="U121" s="126">
        <v>0</v>
      </c>
    </row>
    <row r="122" ht="63">
      <c r="A122" s="126" t="s">
        <v>707</v>
      </c>
      <c r="B122" s="194" t="s">
        <v>708</v>
      </c>
      <c r="C122" s="126">
        <v>6.7999999999999998</v>
      </c>
      <c r="D122" s="126">
        <v>9</v>
      </c>
      <c r="E122" s="126">
        <v>0</v>
      </c>
      <c r="F122" s="126">
        <v>0</v>
      </c>
      <c r="G122" s="126">
        <v>0</v>
      </c>
      <c r="H122" s="126">
        <v>3</v>
      </c>
      <c r="I122" s="126">
        <v>0</v>
      </c>
      <c r="J122" s="126">
        <v>0</v>
      </c>
      <c r="K122" s="126">
        <v>0</v>
      </c>
      <c r="L122" s="126">
        <v>0</v>
      </c>
      <c r="M122" s="126">
        <v>0</v>
      </c>
      <c r="N122" s="126">
        <v>0</v>
      </c>
      <c r="O122" s="126">
        <v>0</v>
      </c>
      <c r="P122" s="126">
        <v>0</v>
      </c>
      <c r="Q122" s="126">
        <v>0</v>
      </c>
      <c r="R122" s="126">
        <v>0</v>
      </c>
      <c r="S122" s="126">
        <v>0</v>
      </c>
      <c r="T122" s="126">
        <v>0</v>
      </c>
      <c r="U122" s="126">
        <v>0</v>
      </c>
    </row>
    <row r="123" ht="63">
      <c r="A123" s="126" t="s">
        <v>709</v>
      </c>
      <c r="B123" s="194" t="s">
        <v>710</v>
      </c>
      <c r="C123" s="126">
        <v>166.57499999999999</v>
      </c>
      <c r="D123" s="126">
        <v>215</v>
      </c>
      <c r="E123" s="126">
        <v>62</v>
      </c>
      <c r="F123" s="126">
        <v>77</v>
      </c>
      <c r="G123" s="126">
        <v>166</v>
      </c>
      <c r="H123" s="126">
        <v>226</v>
      </c>
      <c r="I123" s="126">
        <v>0</v>
      </c>
      <c r="J123" s="126">
        <v>3</v>
      </c>
      <c r="K123" s="126">
        <v>4</v>
      </c>
      <c r="L123" s="126">
        <v>2</v>
      </c>
      <c r="M123" s="126">
        <v>11</v>
      </c>
      <c r="N123" s="126">
        <v>0</v>
      </c>
      <c r="O123" s="126">
        <v>3</v>
      </c>
      <c r="P123" s="126">
        <v>30</v>
      </c>
      <c r="Q123" s="126">
        <v>9</v>
      </c>
      <c r="R123" s="126">
        <v>75</v>
      </c>
      <c r="S123" s="126">
        <v>0</v>
      </c>
      <c r="T123" s="126">
        <v>0</v>
      </c>
      <c r="U123" s="126">
        <v>0</v>
      </c>
    </row>
    <row r="124" ht="15.75">
      <c r="A124" s="192" t="s">
        <v>711</v>
      </c>
      <c r="B124" s="193" t="s">
        <v>712</v>
      </c>
      <c r="C124" s="192">
        <v>3974.656982</v>
      </c>
      <c r="D124" s="192">
        <v>20039</v>
      </c>
      <c r="E124" s="192">
        <v>32512</v>
      </c>
      <c r="F124" s="192">
        <v>4394</v>
      </c>
      <c r="G124" s="192">
        <v>3474</v>
      </c>
      <c r="H124" s="192">
        <v>6303</v>
      </c>
      <c r="I124" s="192">
        <v>256</v>
      </c>
      <c r="J124" s="192">
        <v>367</v>
      </c>
      <c r="K124" s="126"/>
      <c r="L124" s="126"/>
      <c r="M124" s="126"/>
      <c r="N124" s="126"/>
      <c r="O124" s="126"/>
      <c r="P124" s="126">
        <v>917</v>
      </c>
      <c r="Q124" s="126"/>
      <c r="R124" s="126"/>
      <c r="S124" s="126"/>
      <c r="T124" s="126">
        <v>0</v>
      </c>
      <c r="U124" s="126"/>
    </row>
    <row r="125" ht="31.5">
      <c r="A125" s="126" t="s">
        <v>713</v>
      </c>
      <c r="B125" s="194" t="s">
        <v>714</v>
      </c>
      <c r="C125" s="126">
        <v>867</v>
      </c>
      <c r="D125" s="126">
        <v>1317</v>
      </c>
      <c r="E125" s="126">
        <v>2930</v>
      </c>
      <c r="F125" s="126">
        <v>2505</v>
      </c>
      <c r="G125" s="126">
        <v>1135</v>
      </c>
      <c r="H125" s="126">
        <v>1300</v>
      </c>
      <c r="I125" s="126">
        <v>0</v>
      </c>
      <c r="J125" s="126">
        <v>147</v>
      </c>
      <c r="K125" s="126">
        <v>34</v>
      </c>
      <c r="L125" s="126">
        <v>125</v>
      </c>
      <c r="M125" s="126">
        <v>65</v>
      </c>
      <c r="N125" s="126">
        <v>0</v>
      </c>
      <c r="O125" s="126">
        <v>146</v>
      </c>
      <c r="P125" s="126">
        <v>156</v>
      </c>
      <c r="Q125" s="126">
        <v>39</v>
      </c>
      <c r="R125" s="126">
        <v>460</v>
      </c>
      <c r="S125" s="126">
        <v>14</v>
      </c>
      <c r="T125" s="126">
        <v>0</v>
      </c>
      <c r="U125" s="126">
        <v>0</v>
      </c>
    </row>
    <row r="126" ht="15.75">
      <c r="A126" s="126" t="s">
        <v>715</v>
      </c>
      <c r="B126" s="194" t="s">
        <v>716</v>
      </c>
      <c r="C126" s="126">
        <v>163.09700000000001</v>
      </c>
      <c r="D126" s="126">
        <v>1163</v>
      </c>
      <c r="E126" s="126">
        <v>2781</v>
      </c>
      <c r="F126" s="126">
        <v>1018</v>
      </c>
      <c r="G126" s="126">
        <v>453</v>
      </c>
      <c r="H126" s="126">
        <v>504</v>
      </c>
      <c r="I126" s="126">
        <v>0</v>
      </c>
      <c r="J126" s="126">
        <v>21</v>
      </c>
      <c r="K126" s="126">
        <v>22</v>
      </c>
      <c r="L126" s="126">
        <v>80</v>
      </c>
      <c r="M126" s="126">
        <v>35</v>
      </c>
      <c r="N126" s="126">
        <v>0</v>
      </c>
      <c r="O126" s="126">
        <v>139</v>
      </c>
      <c r="P126" s="126">
        <v>88</v>
      </c>
      <c r="Q126" s="126">
        <v>26</v>
      </c>
      <c r="R126" s="126">
        <v>407</v>
      </c>
      <c r="S126" s="126">
        <v>2</v>
      </c>
      <c r="T126" s="126">
        <v>0</v>
      </c>
      <c r="U126" s="126">
        <v>0</v>
      </c>
    </row>
    <row r="127" ht="15.75">
      <c r="A127" s="126" t="s">
        <v>717</v>
      </c>
      <c r="B127" s="194" t="s">
        <v>718</v>
      </c>
      <c r="C127" s="126">
        <v>385.19600000000003</v>
      </c>
      <c r="D127" s="126">
        <v>2084</v>
      </c>
      <c r="E127" s="126">
        <v>1733</v>
      </c>
      <c r="F127" s="126">
        <v>284</v>
      </c>
      <c r="G127" s="126">
        <v>413</v>
      </c>
      <c r="H127" s="126">
        <v>627</v>
      </c>
      <c r="I127" s="126">
        <v>256</v>
      </c>
      <c r="J127" s="126">
        <v>11</v>
      </c>
      <c r="K127" s="126">
        <v>20</v>
      </c>
      <c r="L127" s="126">
        <v>8</v>
      </c>
      <c r="M127" s="126">
        <v>31</v>
      </c>
      <c r="N127" s="126">
        <v>0</v>
      </c>
      <c r="O127" s="126">
        <v>86</v>
      </c>
      <c r="P127" s="126">
        <v>120</v>
      </c>
      <c r="Q127" s="126">
        <v>36</v>
      </c>
      <c r="R127" s="126">
        <v>729</v>
      </c>
      <c r="S127" s="126">
        <v>1</v>
      </c>
      <c r="T127" s="126">
        <v>0</v>
      </c>
      <c r="U127" s="126">
        <v>0</v>
      </c>
    </row>
    <row r="128" ht="15.75">
      <c r="A128" s="126" t="s">
        <v>719</v>
      </c>
      <c r="B128" s="194" t="s">
        <v>720</v>
      </c>
      <c r="C128" s="126">
        <v>42</v>
      </c>
      <c r="D128" s="126">
        <v>220</v>
      </c>
      <c r="E128" s="126">
        <v>451</v>
      </c>
      <c r="F128" s="126">
        <v>116</v>
      </c>
      <c r="G128" s="126">
        <v>116</v>
      </c>
      <c r="H128" s="126">
        <v>189</v>
      </c>
      <c r="I128" s="126">
        <v>0</v>
      </c>
      <c r="J128" s="126">
        <v>2</v>
      </c>
      <c r="K128" s="126">
        <v>8</v>
      </c>
      <c r="L128" s="126">
        <v>8</v>
      </c>
      <c r="M128" s="126">
        <v>15</v>
      </c>
      <c r="N128" s="126">
        <v>0</v>
      </c>
      <c r="O128" s="126">
        <v>22</v>
      </c>
      <c r="P128" s="126">
        <v>29</v>
      </c>
      <c r="Q128" s="126">
        <v>8</v>
      </c>
      <c r="R128" s="126">
        <v>77</v>
      </c>
      <c r="S128" s="126">
        <v>0</v>
      </c>
      <c r="T128" s="126">
        <v>0</v>
      </c>
      <c r="U128" s="126">
        <v>0</v>
      </c>
    </row>
    <row r="129" ht="47.25">
      <c r="A129" s="126" t="s">
        <v>721</v>
      </c>
      <c r="B129" s="194" t="s">
        <v>722</v>
      </c>
      <c r="C129" s="126">
        <v>31.664999999999999</v>
      </c>
      <c r="D129" s="126">
        <v>93</v>
      </c>
      <c r="E129" s="126">
        <v>117</v>
      </c>
      <c r="F129" s="126">
        <v>34</v>
      </c>
      <c r="G129" s="126">
        <v>22</v>
      </c>
      <c r="H129" s="126">
        <v>29</v>
      </c>
      <c r="I129" s="126">
        <v>0</v>
      </c>
      <c r="J129" s="126">
        <v>0</v>
      </c>
      <c r="K129" s="126">
        <v>0</v>
      </c>
      <c r="L129" s="126">
        <v>0</v>
      </c>
      <c r="M129" s="126">
        <v>0</v>
      </c>
      <c r="N129" s="126">
        <v>0</v>
      </c>
      <c r="O129" s="126">
        <v>5</v>
      </c>
      <c r="P129" s="126">
        <v>6</v>
      </c>
      <c r="Q129" s="126">
        <v>1</v>
      </c>
      <c r="R129" s="126">
        <v>32</v>
      </c>
      <c r="S129" s="126">
        <v>0</v>
      </c>
      <c r="T129" s="126">
        <v>0</v>
      </c>
      <c r="U129" s="126">
        <v>0</v>
      </c>
    </row>
    <row r="130" ht="47.25">
      <c r="A130" s="126" t="s">
        <v>723</v>
      </c>
      <c r="B130" s="194" t="s">
        <v>724</v>
      </c>
      <c r="C130" s="126">
        <v>49.079999999999998</v>
      </c>
      <c r="D130" s="126">
        <v>197</v>
      </c>
      <c r="E130" s="126">
        <v>298</v>
      </c>
      <c r="F130" s="126">
        <v>77</v>
      </c>
      <c r="G130" s="126">
        <v>20</v>
      </c>
      <c r="H130" s="126">
        <v>45</v>
      </c>
      <c r="I130" s="126">
        <v>0</v>
      </c>
      <c r="J130" s="126">
        <v>0</v>
      </c>
      <c r="K130" s="126">
        <v>0</v>
      </c>
      <c r="L130" s="126">
        <v>3</v>
      </c>
      <c r="M130" s="126">
        <v>1</v>
      </c>
      <c r="N130" s="126">
        <v>0</v>
      </c>
      <c r="O130" s="126">
        <v>14</v>
      </c>
      <c r="P130" s="126">
        <v>10</v>
      </c>
      <c r="Q130" s="126">
        <v>1</v>
      </c>
      <c r="R130" s="126">
        <v>68</v>
      </c>
      <c r="S130" s="126">
        <v>0</v>
      </c>
      <c r="T130" s="126">
        <v>0</v>
      </c>
      <c r="U130" s="126">
        <v>0</v>
      </c>
    </row>
    <row r="131" ht="63">
      <c r="A131" s="126" t="s">
        <v>725</v>
      </c>
      <c r="B131" s="194" t="s">
        <v>726</v>
      </c>
      <c r="C131" s="126">
        <v>151.09999999999999</v>
      </c>
      <c r="D131" s="126">
        <v>695</v>
      </c>
      <c r="E131" s="126">
        <v>1130</v>
      </c>
      <c r="F131" s="126">
        <v>360</v>
      </c>
      <c r="G131" s="126">
        <v>72</v>
      </c>
      <c r="H131" s="126">
        <v>121</v>
      </c>
      <c r="I131" s="126">
        <v>0</v>
      </c>
      <c r="J131" s="126">
        <v>3</v>
      </c>
      <c r="K131" s="126">
        <v>2</v>
      </c>
      <c r="L131" s="126">
        <v>18</v>
      </c>
      <c r="M131" s="126">
        <v>3</v>
      </c>
      <c r="N131" s="126">
        <v>0</v>
      </c>
      <c r="O131" s="126">
        <v>56</v>
      </c>
      <c r="P131" s="126">
        <v>26</v>
      </c>
      <c r="Q131" s="126">
        <v>3</v>
      </c>
      <c r="R131" s="126">
        <v>243</v>
      </c>
      <c r="S131" s="126">
        <v>0</v>
      </c>
      <c r="T131" s="126">
        <v>0</v>
      </c>
      <c r="U131" s="126">
        <v>0</v>
      </c>
    </row>
    <row r="132" ht="47.25">
      <c r="A132" s="126" t="s">
        <v>727</v>
      </c>
      <c r="B132" s="194" t="s">
        <v>728</v>
      </c>
      <c r="C132" s="126">
        <v>46.079999999999998</v>
      </c>
      <c r="D132" s="126">
        <v>164</v>
      </c>
      <c r="E132" s="126">
        <v>287</v>
      </c>
      <c r="F132" s="126">
        <v>0</v>
      </c>
      <c r="G132" s="126">
        <v>11</v>
      </c>
      <c r="H132" s="126">
        <v>27</v>
      </c>
      <c r="I132" s="126">
        <v>0</v>
      </c>
      <c r="J132" s="126">
        <v>0</v>
      </c>
      <c r="K132" s="126">
        <v>0</v>
      </c>
      <c r="L132" s="126">
        <v>0</v>
      </c>
      <c r="M132" s="126">
        <v>0</v>
      </c>
      <c r="N132" s="126">
        <v>0</v>
      </c>
      <c r="O132" s="126">
        <v>14</v>
      </c>
      <c r="P132" s="126">
        <v>12</v>
      </c>
      <c r="Q132" s="126">
        <v>1</v>
      </c>
      <c r="R132" s="126">
        <v>57</v>
      </c>
      <c r="S132" s="126">
        <v>0</v>
      </c>
      <c r="T132" s="126">
        <v>0</v>
      </c>
      <c r="U132" s="126">
        <v>0</v>
      </c>
    </row>
    <row r="133" ht="63">
      <c r="A133" s="126" t="s">
        <v>729</v>
      </c>
      <c r="B133" s="194" t="s">
        <v>730</v>
      </c>
      <c r="C133" s="126">
        <v>2622.0999999999999</v>
      </c>
      <c r="D133" s="126">
        <v>14106</v>
      </c>
      <c r="E133" s="126">
        <v>22785</v>
      </c>
      <c r="F133" s="126">
        <v>0</v>
      </c>
      <c r="G133" s="126">
        <v>1232</v>
      </c>
      <c r="H133" s="126">
        <v>3461</v>
      </c>
      <c r="I133" s="126">
        <v>0</v>
      </c>
      <c r="J133" s="126">
        <v>183</v>
      </c>
      <c r="K133" s="126">
        <v>26</v>
      </c>
      <c r="L133" s="126">
        <v>0</v>
      </c>
      <c r="M133" s="126">
        <v>103</v>
      </c>
      <c r="N133" s="126">
        <v>0</v>
      </c>
      <c r="O133" s="126">
        <v>911</v>
      </c>
      <c r="P133" s="126">
        <v>470</v>
      </c>
      <c r="Q133" s="126">
        <v>32</v>
      </c>
      <c r="R133" s="126">
        <v>4000</v>
      </c>
      <c r="S133" s="126">
        <v>0</v>
      </c>
      <c r="T133" s="126">
        <v>0</v>
      </c>
      <c r="U133" s="126">
        <v>0</v>
      </c>
    </row>
    <row r="134" ht="15.75">
      <c r="A134" s="192" t="s">
        <v>731</v>
      </c>
      <c r="B134" s="193" t="s">
        <v>732</v>
      </c>
      <c r="C134" s="192">
        <v>211.220001</v>
      </c>
      <c r="D134" s="192">
        <v>0</v>
      </c>
      <c r="E134" s="192">
        <v>0</v>
      </c>
      <c r="F134" s="192">
        <v>518</v>
      </c>
      <c r="G134" s="192">
        <v>10</v>
      </c>
      <c r="H134" s="192">
        <v>0</v>
      </c>
      <c r="I134" s="192">
        <v>0</v>
      </c>
      <c r="J134" s="192">
        <v>0</v>
      </c>
      <c r="K134" s="126"/>
      <c r="L134" s="126"/>
      <c r="M134" s="126"/>
      <c r="N134" s="126"/>
      <c r="O134" s="126"/>
      <c r="P134" s="126">
        <v>0</v>
      </c>
      <c r="Q134" s="126"/>
      <c r="R134" s="126"/>
      <c r="S134" s="126"/>
      <c r="T134" s="126">
        <v>56</v>
      </c>
      <c r="U134" s="126"/>
    </row>
    <row r="135" ht="31.5">
      <c r="A135" s="126" t="s">
        <v>733</v>
      </c>
      <c r="B135" s="194" t="s">
        <v>734</v>
      </c>
      <c r="C135" s="126">
        <v>211.19999999999999</v>
      </c>
      <c r="D135" s="126">
        <v>0</v>
      </c>
      <c r="E135" s="126">
        <v>0</v>
      </c>
      <c r="F135" s="126">
        <v>518</v>
      </c>
      <c r="G135" s="126">
        <v>10</v>
      </c>
      <c r="H135" s="126">
        <v>0</v>
      </c>
      <c r="I135" s="126">
        <v>0</v>
      </c>
      <c r="J135" s="126">
        <v>0</v>
      </c>
      <c r="K135" s="126">
        <v>0</v>
      </c>
      <c r="L135" s="126">
        <v>36</v>
      </c>
      <c r="M135" s="126">
        <v>0</v>
      </c>
      <c r="N135" s="126">
        <v>0</v>
      </c>
      <c r="O135" s="126">
        <v>0</v>
      </c>
      <c r="P135" s="126">
        <v>0</v>
      </c>
      <c r="Q135" s="126">
        <v>0</v>
      </c>
      <c r="R135" s="126">
        <v>0</v>
      </c>
      <c r="S135" s="126">
        <v>0</v>
      </c>
      <c r="T135" s="126">
        <v>56</v>
      </c>
      <c r="U135" s="126">
        <v>0</v>
      </c>
    </row>
    <row r="136" ht="15.75">
      <c r="A136" s="192" t="s">
        <v>735</v>
      </c>
      <c r="B136" s="193" t="s">
        <v>736</v>
      </c>
      <c r="C136" s="192">
        <v>471.37316900000002</v>
      </c>
      <c r="D136" s="192">
        <v>1022</v>
      </c>
      <c r="E136" s="192">
        <v>1492</v>
      </c>
      <c r="F136" s="192">
        <v>3583</v>
      </c>
      <c r="G136" s="192">
        <v>672</v>
      </c>
      <c r="H136" s="192">
        <v>2754</v>
      </c>
      <c r="I136" s="192">
        <v>0</v>
      </c>
      <c r="J136" s="192">
        <v>61</v>
      </c>
      <c r="K136" s="126"/>
      <c r="L136" s="126"/>
      <c r="M136" s="126"/>
      <c r="N136" s="126"/>
      <c r="O136" s="126"/>
      <c r="P136" s="126">
        <v>428</v>
      </c>
      <c r="Q136" s="126"/>
      <c r="R136" s="126"/>
      <c r="S136" s="126"/>
      <c r="T136" s="126">
        <v>12</v>
      </c>
      <c r="U136" s="126"/>
    </row>
    <row r="137" ht="47.25">
      <c r="A137" s="126" t="s">
        <v>737</v>
      </c>
      <c r="B137" s="194" t="s">
        <v>738</v>
      </c>
      <c r="C137" s="126">
        <v>8.4000000000000004</v>
      </c>
      <c r="D137" s="126">
        <v>41</v>
      </c>
      <c r="E137" s="126">
        <v>39</v>
      </c>
      <c r="F137" s="126">
        <v>78</v>
      </c>
      <c r="G137" s="126">
        <v>0</v>
      </c>
      <c r="H137" s="126">
        <v>131</v>
      </c>
      <c r="I137" s="126">
        <v>0</v>
      </c>
      <c r="J137" s="126">
        <v>0</v>
      </c>
      <c r="K137" s="126">
        <v>0</v>
      </c>
      <c r="L137" s="126">
        <v>9</v>
      </c>
      <c r="M137" s="126">
        <v>32</v>
      </c>
      <c r="N137" s="126">
        <v>0</v>
      </c>
      <c r="O137" s="126">
        <v>1</v>
      </c>
      <c r="P137" s="126">
        <v>21</v>
      </c>
      <c r="Q137" s="126">
        <v>6</v>
      </c>
      <c r="R137" s="126">
        <v>14</v>
      </c>
      <c r="S137" s="126">
        <v>0</v>
      </c>
      <c r="T137" s="126">
        <v>0</v>
      </c>
      <c r="U137" s="126">
        <v>0</v>
      </c>
    </row>
    <row r="138" ht="47.25">
      <c r="A138" s="126" t="s">
        <v>739</v>
      </c>
      <c r="B138" s="194" t="s">
        <v>740</v>
      </c>
      <c r="C138" s="126">
        <v>62.600000000000001</v>
      </c>
      <c r="D138" s="126">
        <v>351</v>
      </c>
      <c r="E138" s="126">
        <v>436</v>
      </c>
      <c r="F138" s="126">
        <v>759</v>
      </c>
      <c r="G138" s="126">
        <v>0</v>
      </c>
      <c r="H138" s="126">
        <v>755</v>
      </c>
      <c r="I138" s="126">
        <v>0</v>
      </c>
      <c r="J138" s="126">
        <v>0</v>
      </c>
      <c r="K138" s="126">
        <v>0</v>
      </c>
      <c r="L138" s="126">
        <v>38</v>
      </c>
      <c r="M138" s="126">
        <v>45</v>
      </c>
      <c r="N138" s="126">
        <v>0</v>
      </c>
      <c r="O138" s="126">
        <v>21</v>
      </c>
      <c r="P138" s="126">
        <v>126</v>
      </c>
      <c r="Q138" s="126">
        <v>37</v>
      </c>
      <c r="R138" s="126">
        <v>122</v>
      </c>
      <c r="S138" s="126">
        <v>0</v>
      </c>
      <c r="T138" s="126">
        <v>0</v>
      </c>
      <c r="U138" s="126">
        <v>0</v>
      </c>
    </row>
    <row r="139" ht="31.5">
      <c r="A139" s="126" t="s">
        <v>741</v>
      </c>
      <c r="B139" s="194" t="s">
        <v>742</v>
      </c>
      <c r="C139" s="126">
        <v>46.969999999999999</v>
      </c>
      <c r="D139" s="126">
        <v>63</v>
      </c>
      <c r="E139" s="126">
        <v>115</v>
      </c>
      <c r="F139" s="126">
        <v>575</v>
      </c>
      <c r="G139" s="126">
        <v>77</v>
      </c>
      <c r="H139" s="126">
        <v>274</v>
      </c>
      <c r="I139" s="126">
        <v>0</v>
      </c>
      <c r="J139" s="126">
        <v>18</v>
      </c>
      <c r="K139" s="126">
        <v>3</v>
      </c>
      <c r="L139" s="126">
        <v>65</v>
      </c>
      <c r="M139" s="126">
        <v>21</v>
      </c>
      <c r="N139" s="126">
        <v>0</v>
      </c>
      <c r="O139" s="126">
        <v>5</v>
      </c>
      <c r="P139" s="126">
        <v>50</v>
      </c>
      <c r="Q139" s="126">
        <v>15</v>
      </c>
      <c r="R139" s="126">
        <v>22</v>
      </c>
      <c r="S139" s="126">
        <v>1</v>
      </c>
      <c r="T139" s="126">
        <v>0</v>
      </c>
      <c r="U139" s="126">
        <v>0</v>
      </c>
    </row>
    <row r="140" ht="31.5">
      <c r="A140" s="126" t="s">
        <v>743</v>
      </c>
      <c r="B140" s="194" t="s">
        <v>744</v>
      </c>
      <c r="C140" s="126">
        <v>34.689999999999998</v>
      </c>
      <c r="D140" s="126">
        <v>48</v>
      </c>
      <c r="E140" s="126">
        <v>118</v>
      </c>
      <c r="F140" s="126">
        <v>332</v>
      </c>
      <c r="G140" s="126">
        <v>51</v>
      </c>
      <c r="H140" s="126">
        <v>88</v>
      </c>
      <c r="I140" s="126">
        <v>0</v>
      </c>
      <c r="J140" s="126">
        <v>3</v>
      </c>
      <c r="K140" s="126">
        <v>2</v>
      </c>
      <c r="L140" s="126">
        <v>39</v>
      </c>
      <c r="M140" s="126">
        <v>6</v>
      </c>
      <c r="N140" s="126">
        <v>0</v>
      </c>
      <c r="O140" s="126">
        <v>5</v>
      </c>
      <c r="P140" s="126">
        <v>24</v>
      </c>
      <c r="Q140" s="126">
        <v>6</v>
      </c>
      <c r="R140" s="126">
        <v>16</v>
      </c>
      <c r="S140" s="126">
        <v>0</v>
      </c>
      <c r="T140" s="126">
        <v>0</v>
      </c>
      <c r="U140" s="126">
        <v>0</v>
      </c>
    </row>
    <row r="141" ht="15.75">
      <c r="A141" s="126" t="s">
        <v>745</v>
      </c>
      <c r="B141" s="194" t="s">
        <v>746</v>
      </c>
      <c r="C141" s="126">
        <v>48.850000000000001</v>
      </c>
      <c r="D141" s="126">
        <v>42</v>
      </c>
      <c r="E141" s="126">
        <v>134</v>
      </c>
      <c r="F141" s="126">
        <v>257</v>
      </c>
      <c r="G141" s="126">
        <v>101</v>
      </c>
      <c r="H141" s="126">
        <v>324</v>
      </c>
      <c r="I141" s="126">
        <v>0</v>
      </c>
      <c r="J141" s="126">
        <v>0</v>
      </c>
      <c r="K141" s="126">
        <v>7</v>
      </c>
      <c r="L141" s="126">
        <v>20</v>
      </c>
      <c r="M141" s="126">
        <v>32</v>
      </c>
      <c r="N141" s="126">
        <v>0</v>
      </c>
      <c r="O141" s="126">
        <v>6</v>
      </c>
      <c r="P141" s="126">
        <v>18</v>
      </c>
      <c r="Q141" s="126">
        <v>1</v>
      </c>
      <c r="R141" s="126">
        <v>14</v>
      </c>
      <c r="S141" s="126">
        <v>0</v>
      </c>
      <c r="T141" s="126">
        <v>5</v>
      </c>
      <c r="U141" s="126">
        <v>0</v>
      </c>
    </row>
    <row r="142" ht="31.5">
      <c r="A142" s="126" t="s">
        <v>747</v>
      </c>
      <c r="B142" s="194" t="s">
        <v>748</v>
      </c>
      <c r="C142" s="126">
        <v>16.600000000000001</v>
      </c>
      <c r="D142" s="126">
        <v>73</v>
      </c>
      <c r="E142" s="126">
        <v>64</v>
      </c>
      <c r="F142" s="126">
        <v>120</v>
      </c>
      <c r="G142" s="126">
        <v>0</v>
      </c>
      <c r="H142" s="126">
        <v>167</v>
      </c>
      <c r="I142" s="126">
        <v>0</v>
      </c>
      <c r="J142" s="126">
        <v>4</v>
      </c>
      <c r="K142" s="126">
        <v>0</v>
      </c>
      <c r="L142" s="126">
        <v>9</v>
      </c>
      <c r="M142" s="126">
        <v>16</v>
      </c>
      <c r="N142" s="126">
        <v>0</v>
      </c>
      <c r="O142" s="126">
        <v>0</v>
      </c>
      <c r="P142" s="126">
        <v>13</v>
      </c>
      <c r="Q142" s="126">
        <v>1</v>
      </c>
      <c r="R142" s="126">
        <v>10</v>
      </c>
      <c r="S142" s="126">
        <v>0</v>
      </c>
      <c r="T142" s="126">
        <v>0</v>
      </c>
      <c r="U142" s="126">
        <v>0</v>
      </c>
    </row>
    <row r="143" ht="15.75">
      <c r="A143" s="126" t="s">
        <v>749</v>
      </c>
      <c r="B143" s="194" t="s">
        <v>750</v>
      </c>
      <c r="C143" s="126">
        <v>25.609999999999999</v>
      </c>
      <c r="D143" s="126">
        <v>65</v>
      </c>
      <c r="E143" s="126">
        <v>92</v>
      </c>
      <c r="F143" s="126">
        <v>178</v>
      </c>
      <c r="G143" s="126">
        <v>45</v>
      </c>
      <c r="H143" s="126">
        <v>190</v>
      </c>
      <c r="I143" s="126">
        <v>0</v>
      </c>
      <c r="J143" s="126">
        <v>5</v>
      </c>
      <c r="K143" s="126">
        <v>2</v>
      </c>
      <c r="L143" s="126">
        <v>15</v>
      </c>
      <c r="M143" s="126">
        <v>17</v>
      </c>
      <c r="N143" s="126">
        <v>0</v>
      </c>
      <c r="O143" s="126">
        <v>4</v>
      </c>
      <c r="P143" s="126">
        <v>13</v>
      </c>
      <c r="Q143" s="126">
        <v>2</v>
      </c>
      <c r="R143" s="126">
        <v>15</v>
      </c>
      <c r="S143" s="126">
        <v>0</v>
      </c>
      <c r="T143" s="126">
        <v>0</v>
      </c>
      <c r="U143" s="126">
        <v>0</v>
      </c>
    </row>
    <row r="144" ht="31.5">
      <c r="A144" s="126" t="s">
        <v>751</v>
      </c>
      <c r="B144" s="194" t="s">
        <v>752</v>
      </c>
      <c r="C144" s="126">
        <v>8.7080000000000002</v>
      </c>
      <c r="D144" s="126">
        <v>48</v>
      </c>
      <c r="E144" s="126">
        <v>15</v>
      </c>
      <c r="F144" s="126">
        <v>6</v>
      </c>
      <c r="G144" s="126">
        <v>0</v>
      </c>
      <c r="H144" s="126">
        <v>12</v>
      </c>
      <c r="I144" s="126">
        <v>0</v>
      </c>
      <c r="J144" s="126">
        <v>0</v>
      </c>
      <c r="K144" s="126">
        <v>0</v>
      </c>
      <c r="L144" s="126">
        <v>0</v>
      </c>
      <c r="M144" s="126">
        <v>0</v>
      </c>
      <c r="N144" s="126">
        <v>0</v>
      </c>
      <c r="O144" s="126">
        <v>0</v>
      </c>
      <c r="P144" s="126">
        <v>26</v>
      </c>
      <c r="Q144" s="126">
        <v>3</v>
      </c>
      <c r="R144" s="126">
        <v>15</v>
      </c>
      <c r="S144" s="126">
        <v>0</v>
      </c>
      <c r="T144" s="126">
        <v>0</v>
      </c>
      <c r="U144" s="126">
        <v>0</v>
      </c>
    </row>
    <row r="145" ht="15.75">
      <c r="A145" s="126" t="s">
        <v>753</v>
      </c>
      <c r="B145" s="194" t="s">
        <v>754</v>
      </c>
      <c r="C145" s="126">
        <v>76.099999999999994</v>
      </c>
      <c r="D145" s="126">
        <v>78</v>
      </c>
      <c r="E145" s="126">
        <v>145</v>
      </c>
      <c r="F145" s="126">
        <v>345</v>
      </c>
      <c r="G145" s="126">
        <v>138</v>
      </c>
      <c r="H145" s="126">
        <v>306</v>
      </c>
      <c r="I145" s="126">
        <v>0</v>
      </c>
      <c r="J145" s="126">
        <v>8</v>
      </c>
      <c r="K145" s="126">
        <v>6</v>
      </c>
      <c r="L145" s="126">
        <v>27</v>
      </c>
      <c r="M145" s="126">
        <v>24</v>
      </c>
      <c r="N145" s="126">
        <v>0</v>
      </c>
      <c r="O145" s="126">
        <v>7</v>
      </c>
      <c r="P145" s="126">
        <v>60</v>
      </c>
      <c r="Q145" s="126">
        <v>18</v>
      </c>
      <c r="R145" s="126">
        <v>27</v>
      </c>
      <c r="S145" s="126">
        <v>0</v>
      </c>
      <c r="T145" s="126">
        <v>0</v>
      </c>
      <c r="U145" s="126">
        <v>0</v>
      </c>
    </row>
    <row r="146" ht="31.5">
      <c r="A146" s="126" t="s">
        <v>755</v>
      </c>
      <c r="B146" s="194" t="s">
        <v>756</v>
      </c>
      <c r="C146" s="126">
        <v>40.399999999999999</v>
      </c>
      <c r="D146" s="126">
        <v>56</v>
      </c>
      <c r="E146" s="126">
        <v>65</v>
      </c>
      <c r="F146" s="126">
        <v>370</v>
      </c>
      <c r="G146" s="126">
        <v>135</v>
      </c>
      <c r="H146" s="126">
        <v>245</v>
      </c>
      <c r="I146" s="126">
        <v>0</v>
      </c>
      <c r="J146" s="126">
        <v>12</v>
      </c>
      <c r="K146" s="126">
        <v>5</v>
      </c>
      <c r="L146" s="126">
        <v>30</v>
      </c>
      <c r="M146" s="126">
        <v>20</v>
      </c>
      <c r="N146" s="126">
        <v>0</v>
      </c>
      <c r="O146" s="126">
        <v>3</v>
      </c>
      <c r="P146" s="126">
        <v>29</v>
      </c>
      <c r="Q146" s="126">
        <v>4</v>
      </c>
      <c r="R146" s="126">
        <v>19</v>
      </c>
      <c r="S146" s="126">
        <v>1</v>
      </c>
      <c r="T146" s="126">
        <v>0</v>
      </c>
      <c r="U146" s="126">
        <v>0</v>
      </c>
    </row>
    <row r="147" ht="47.25">
      <c r="A147" s="126" t="s">
        <v>757</v>
      </c>
      <c r="B147" s="194" t="s">
        <v>758</v>
      </c>
      <c r="C147" s="126">
        <v>16.07</v>
      </c>
      <c r="D147" s="126">
        <v>60</v>
      </c>
      <c r="E147" s="126">
        <v>52</v>
      </c>
      <c r="F147" s="126">
        <v>80</v>
      </c>
      <c r="G147" s="126">
        <v>27</v>
      </c>
      <c r="H147" s="126">
        <v>74</v>
      </c>
      <c r="I147" s="126">
        <v>0</v>
      </c>
      <c r="J147" s="126">
        <v>0</v>
      </c>
      <c r="K147" s="126">
        <v>1</v>
      </c>
      <c r="L147" s="126">
        <v>6</v>
      </c>
      <c r="M147" s="126">
        <v>5</v>
      </c>
      <c r="N147" s="126">
        <v>0</v>
      </c>
      <c r="O147" s="126">
        <v>2</v>
      </c>
      <c r="P147" s="126">
        <v>17</v>
      </c>
      <c r="Q147" s="126">
        <v>5</v>
      </c>
      <c r="R147" s="126">
        <v>21</v>
      </c>
      <c r="S147" s="126">
        <v>0</v>
      </c>
      <c r="T147" s="126">
        <v>0</v>
      </c>
      <c r="U147" s="126">
        <v>0</v>
      </c>
    </row>
    <row r="148" ht="47.25">
      <c r="A148" s="126" t="s">
        <v>759</v>
      </c>
      <c r="B148" s="194" t="s">
        <v>760</v>
      </c>
      <c r="C148" s="126">
        <v>3.52</v>
      </c>
      <c r="D148" s="126">
        <v>2</v>
      </c>
      <c r="E148" s="126">
        <v>9</v>
      </c>
      <c r="F148" s="126">
        <v>43</v>
      </c>
      <c r="G148" s="126">
        <v>1</v>
      </c>
      <c r="H148" s="126">
        <v>8</v>
      </c>
      <c r="I148" s="126">
        <v>0</v>
      </c>
      <c r="J148" s="126">
        <v>0</v>
      </c>
      <c r="K148" s="126">
        <v>0</v>
      </c>
      <c r="L148" s="126">
        <v>8</v>
      </c>
      <c r="M148" s="126">
        <v>0</v>
      </c>
      <c r="N148" s="126">
        <v>0</v>
      </c>
      <c r="O148" s="126">
        <v>0</v>
      </c>
      <c r="P148" s="126">
        <v>4</v>
      </c>
      <c r="Q148" s="126">
        <v>1</v>
      </c>
      <c r="R148" s="126">
        <v>0</v>
      </c>
      <c r="S148" s="126">
        <v>0</v>
      </c>
      <c r="T148" s="126">
        <v>0</v>
      </c>
      <c r="U148" s="126">
        <v>0</v>
      </c>
    </row>
    <row r="149" ht="47.25">
      <c r="A149" s="126" t="s">
        <v>761</v>
      </c>
      <c r="B149" s="194" t="s">
        <v>762</v>
      </c>
      <c r="C149" s="126">
        <v>22.285</v>
      </c>
      <c r="D149" s="126">
        <v>29</v>
      </c>
      <c r="E149" s="126">
        <v>82</v>
      </c>
      <c r="F149" s="126">
        <v>182</v>
      </c>
      <c r="G149" s="126">
        <v>16</v>
      </c>
      <c r="H149" s="126">
        <v>60</v>
      </c>
      <c r="I149" s="126">
        <v>0</v>
      </c>
      <c r="J149" s="126">
        <v>5</v>
      </c>
      <c r="K149" s="126">
        <v>0</v>
      </c>
      <c r="L149" s="126">
        <v>21</v>
      </c>
      <c r="M149" s="126">
        <v>4</v>
      </c>
      <c r="N149" s="126">
        <v>0</v>
      </c>
      <c r="O149" s="126">
        <v>4</v>
      </c>
      <c r="P149" s="126">
        <v>19</v>
      </c>
      <c r="Q149" s="126">
        <v>5</v>
      </c>
      <c r="R149" s="126">
        <v>10</v>
      </c>
      <c r="S149" s="126">
        <v>0</v>
      </c>
      <c r="T149" s="126">
        <v>7</v>
      </c>
      <c r="U149" s="126">
        <v>0</v>
      </c>
    </row>
    <row r="150" ht="31.5">
      <c r="A150" s="126" t="s">
        <v>763</v>
      </c>
      <c r="B150" s="194" t="s">
        <v>764</v>
      </c>
      <c r="C150" s="126">
        <v>34.731000000000002</v>
      </c>
      <c r="D150" s="126">
        <v>58</v>
      </c>
      <c r="E150" s="126">
        <v>100</v>
      </c>
      <c r="F150" s="126">
        <v>177</v>
      </c>
      <c r="G150" s="126">
        <v>71</v>
      </c>
      <c r="H150" s="126">
        <v>92</v>
      </c>
      <c r="I150" s="126">
        <v>0</v>
      </c>
      <c r="J150" s="126">
        <v>4</v>
      </c>
      <c r="K150" s="126">
        <v>3</v>
      </c>
      <c r="L150" s="126">
        <v>14</v>
      </c>
      <c r="M150" s="126">
        <v>5</v>
      </c>
      <c r="N150" s="126">
        <v>0</v>
      </c>
      <c r="O150" s="126">
        <v>5</v>
      </c>
      <c r="P150" s="126">
        <v>8</v>
      </c>
      <c r="Q150" s="126">
        <v>1</v>
      </c>
      <c r="R150" s="126">
        <v>20</v>
      </c>
      <c r="S150" s="126">
        <v>0</v>
      </c>
      <c r="T150" s="126">
        <v>0</v>
      </c>
      <c r="U150" s="126">
        <v>0</v>
      </c>
    </row>
    <row r="151" ht="31.5">
      <c r="A151" s="126" t="s">
        <v>765</v>
      </c>
      <c r="B151" s="194" t="s">
        <v>766</v>
      </c>
      <c r="C151" s="126">
        <v>9.1639999999999997</v>
      </c>
      <c r="D151" s="126">
        <v>8</v>
      </c>
      <c r="E151" s="126">
        <v>26</v>
      </c>
      <c r="F151" s="126">
        <v>81</v>
      </c>
      <c r="G151" s="126">
        <v>10</v>
      </c>
      <c r="H151" s="126">
        <v>28</v>
      </c>
      <c r="I151" s="126">
        <v>0</v>
      </c>
      <c r="J151" s="126">
        <v>2</v>
      </c>
      <c r="K151" s="126">
        <v>0</v>
      </c>
      <c r="L151" s="126">
        <v>8</v>
      </c>
      <c r="M151" s="126">
        <v>1</v>
      </c>
      <c r="N151" s="126">
        <v>0</v>
      </c>
      <c r="O151" s="126">
        <v>0</v>
      </c>
      <c r="P151" s="126">
        <v>0</v>
      </c>
      <c r="Q151" s="126">
        <v>0</v>
      </c>
      <c r="R151" s="126">
        <v>0</v>
      </c>
      <c r="S151" s="126">
        <v>0</v>
      </c>
      <c r="T151" s="126">
        <v>0</v>
      </c>
      <c r="U151" s="126">
        <v>0</v>
      </c>
    </row>
    <row r="152" ht="15.75">
      <c r="A152" s="192" t="s">
        <v>767</v>
      </c>
      <c r="B152" s="193" t="s">
        <v>768</v>
      </c>
      <c r="C152" s="192">
        <v>440.02001999999999</v>
      </c>
      <c r="D152" s="192">
        <v>695</v>
      </c>
      <c r="E152" s="192">
        <v>1081</v>
      </c>
      <c r="F152" s="192">
        <v>3865</v>
      </c>
      <c r="G152" s="192">
        <v>426</v>
      </c>
      <c r="H152" s="192">
        <v>745</v>
      </c>
      <c r="I152" s="192">
        <v>9</v>
      </c>
      <c r="J152" s="192">
        <v>33</v>
      </c>
      <c r="K152" s="126"/>
      <c r="L152" s="126"/>
      <c r="M152" s="126"/>
      <c r="N152" s="126"/>
      <c r="O152" s="126"/>
      <c r="P152" s="126">
        <v>95</v>
      </c>
      <c r="Q152" s="126"/>
      <c r="R152" s="126"/>
      <c r="S152" s="126"/>
      <c r="T152" s="126">
        <v>0</v>
      </c>
      <c r="U152" s="126"/>
    </row>
    <row r="153" ht="15.75">
      <c r="A153" s="126" t="s">
        <v>769</v>
      </c>
      <c r="B153" s="194" t="s">
        <v>770</v>
      </c>
      <c r="C153" s="126">
        <v>91.599999999999994</v>
      </c>
      <c r="D153" s="126">
        <v>194</v>
      </c>
      <c r="E153" s="126">
        <v>556</v>
      </c>
      <c r="F153" s="126">
        <v>566</v>
      </c>
      <c r="G153" s="126">
        <v>56</v>
      </c>
      <c r="H153" s="126">
        <v>197</v>
      </c>
      <c r="I153" s="126">
        <v>9</v>
      </c>
      <c r="J153" s="126">
        <v>23</v>
      </c>
      <c r="K153" s="126">
        <v>1</v>
      </c>
      <c r="L153" s="126">
        <v>56</v>
      </c>
      <c r="M153" s="126">
        <v>13</v>
      </c>
      <c r="N153" s="126">
        <v>0</v>
      </c>
      <c r="O153" s="126">
        <v>27</v>
      </c>
      <c r="P153" s="126">
        <v>45</v>
      </c>
      <c r="Q153" s="126">
        <v>11</v>
      </c>
      <c r="R153" s="126">
        <v>67</v>
      </c>
      <c r="S153" s="126">
        <v>2</v>
      </c>
      <c r="T153" s="126">
        <v>0</v>
      </c>
      <c r="U153" s="126">
        <v>0</v>
      </c>
    </row>
    <row r="154" ht="31.5">
      <c r="A154" s="126" t="s">
        <v>771</v>
      </c>
      <c r="B154" s="194" t="s">
        <v>772</v>
      </c>
      <c r="C154" s="126">
        <v>347.19999999999999</v>
      </c>
      <c r="D154" s="126">
        <v>501</v>
      </c>
      <c r="E154" s="126">
        <v>525</v>
      </c>
      <c r="F154" s="126">
        <v>3299</v>
      </c>
      <c r="G154" s="126">
        <v>370</v>
      </c>
      <c r="H154" s="126">
        <v>548</v>
      </c>
      <c r="I154" s="126">
        <v>0</v>
      </c>
      <c r="J154" s="126">
        <v>10</v>
      </c>
      <c r="K154" s="126">
        <v>15</v>
      </c>
      <c r="L154" s="126">
        <v>200</v>
      </c>
      <c r="M154" s="126">
        <v>20</v>
      </c>
      <c r="N154" s="126">
        <v>0</v>
      </c>
      <c r="O154" s="126">
        <v>26</v>
      </c>
      <c r="P154" s="126">
        <v>50</v>
      </c>
      <c r="Q154" s="126">
        <v>10</v>
      </c>
      <c r="R154" s="126">
        <v>130</v>
      </c>
      <c r="S154" s="126">
        <v>1</v>
      </c>
      <c r="T154" s="126">
        <v>0</v>
      </c>
      <c r="U154" s="126">
        <v>0</v>
      </c>
    </row>
    <row r="155" ht="15.75">
      <c r="A155" s="192" t="s">
        <v>773</v>
      </c>
      <c r="B155" s="193" t="s">
        <v>774</v>
      </c>
      <c r="C155" s="192">
        <v>377.533997</v>
      </c>
      <c r="D155" s="192">
        <v>1111</v>
      </c>
      <c r="E155" s="192">
        <v>1835</v>
      </c>
      <c r="F155" s="192">
        <v>1229</v>
      </c>
      <c r="G155" s="192">
        <v>252</v>
      </c>
      <c r="H155" s="192">
        <v>1324</v>
      </c>
      <c r="I155" s="192">
        <v>0</v>
      </c>
      <c r="J155" s="192">
        <v>49</v>
      </c>
      <c r="K155" s="126"/>
      <c r="L155" s="126"/>
      <c r="M155" s="126"/>
      <c r="N155" s="126"/>
      <c r="O155" s="126"/>
      <c r="P155" s="126">
        <v>469</v>
      </c>
      <c r="Q155" s="126"/>
      <c r="R155" s="126"/>
      <c r="S155" s="126"/>
      <c r="T155" s="126">
        <v>0</v>
      </c>
      <c r="U155" s="126"/>
    </row>
    <row r="156" ht="15.75">
      <c r="A156" s="126" t="s">
        <v>775</v>
      </c>
      <c r="B156" s="194" t="s">
        <v>776</v>
      </c>
      <c r="C156" s="126">
        <v>10.686999999999999</v>
      </c>
      <c r="D156" s="126">
        <v>40</v>
      </c>
      <c r="E156" s="126">
        <v>64</v>
      </c>
      <c r="F156" s="126">
        <v>44</v>
      </c>
      <c r="G156" s="126">
        <v>3</v>
      </c>
      <c r="H156" s="126">
        <v>28</v>
      </c>
      <c r="I156" s="126">
        <v>0</v>
      </c>
      <c r="J156" s="126">
        <v>0</v>
      </c>
      <c r="K156" s="126">
        <v>0</v>
      </c>
      <c r="L156" s="126">
        <v>3</v>
      </c>
      <c r="M156" s="126">
        <v>1</v>
      </c>
      <c r="N156" s="126">
        <v>0</v>
      </c>
      <c r="O156" s="126">
        <v>3</v>
      </c>
      <c r="P156" s="126">
        <v>12</v>
      </c>
      <c r="Q156" s="126">
        <v>3</v>
      </c>
      <c r="R156" s="126">
        <v>14</v>
      </c>
      <c r="S156" s="126">
        <v>0</v>
      </c>
      <c r="T156" s="126">
        <v>0</v>
      </c>
      <c r="U156" s="126">
        <v>0</v>
      </c>
    </row>
    <row r="157" ht="31.5">
      <c r="A157" s="126" t="s">
        <v>777</v>
      </c>
      <c r="B157" s="194" t="s">
        <v>778</v>
      </c>
      <c r="C157" s="126">
        <v>22.076000000000001</v>
      </c>
      <c r="D157" s="126">
        <v>131</v>
      </c>
      <c r="E157" s="126">
        <v>409</v>
      </c>
      <c r="F157" s="126">
        <v>218</v>
      </c>
      <c r="G157" s="126">
        <v>21</v>
      </c>
      <c r="H157" s="126">
        <v>259</v>
      </c>
      <c r="I157" s="126">
        <v>0</v>
      </c>
      <c r="J157" s="126">
        <v>3</v>
      </c>
      <c r="K157" s="126">
        <v>0</v>
      </c>
      <c r="L157" s="126">
        <v>26</v>
      </c>
      <c r="M157" s="126">
        <v>38</v>
      </c>
      <c r="N157" s="126">
        <v>0</v>
      </c>
      <c r="O157" s="126">
        <v>20</v>
      </c>
      <c r="P157" s="126">
        <v>75</v>
      </c>
      <c r="Q157" s="126">
        <v>16</v>
      </c>
      <c r="R157" s="126">
        <v>25</v>
      </c>
      <c r="S157" s="126">
        <v>0</v>
      </c>
      <c r="T157" s="126">
        <v>0</v>
      </c>
      <c r="U157" s="126">
        <v>0</v>
      </c>
    </row>
    <row r="158" ht="47.25">
      <c r="A158" s="126" t="s">
        <v>779</v>
      </c>
      <c r="B158" s="194" t="s">
        <v>780</v>
      </c>
      <c r="C158" s="126">
        <v>19.553999999999998</v>
      </c>
      <c r="D158" s="126">
        <v>57</v>
      </c>
      <c r="E158" s="126">
        <v>136</v>
      </c>
      <c r="F158" s="126">
        <v>63</v>
      </c>
      <c r="G158" s="126">
        <v>44</v>
      </c>
      <c r="H158" s="126">
        <v>165</v>
      </c>
      <c r="I158" s="126">
        <v>0</v>
      </c>
      <c r="J158" s="126">
        <v>4</v>
      </c>
      <c r="K158" s="126">
        <v>2</v>
      </c>
      <c r="L158" s="126">
        <v>4</v>
      </c>
      <c r="M158" s="126">
        <v>5</v>
      </c>
      <c r="N158" s="126">
        <v>0</v>
      </c>
      <c r="O158" s="126">
        <v>6</v>
      </c>
      <c r="P158" s="126">
        <v>37</v>
      </c>
      <c r="Q158" s="126">
        <v>2</v>
      </c>
      <c r="R158" s="126">
        <v>15</v>
      </c>
      <c r="S158" s="126">
        <v>0</v>
      </c>
      <c r="T158" s="126">
        <v>0</v>
      </c>
      <c r="U158" s="126">
        <v>0</v>
      </c>
    </row>
    <row r="159" ht="15.75">
      <c r="A159" s="126" t="s">
        <v>781</v>
      </c>
      <c r="B159" s="194" t="s">
        <v>782</v>
      </c>
      <c r="C159" s="126">
        <v>119.479</v>
      </c>
      <c r="D159" s="126">
        <v>372</v>
      </c>
      <c r="E159" s="126">
        <v>315</v>
      </c>
      <c r="F159" s="126">
        <v>159</v>
      </c>
      <c r="G159" s="126">
        <v>88</v>
      </c>
      <c r="H159" s="126">
        <v>278</v>
      </c>
      <c r="I159" s="126">
        <v>0</v>
      </c>
      <c r="J159" s="126">
        <v>20</v>
      </c>
      <c r="K159" s="126">
        <v>2</v>
      </c>
      <c r="L159" s="126">
        <v>7</v>
      </c>
      <c r="M159" s="126">
        <v>19</v>
      </c>
      <c r="N159" s="126">
        <v>0</v>
      </c>
      <c r="O159" s="126">
        <v>15</v>
      </c>
      <c r="P159" s="126">
        <v>102</v>
      </c>
      <c r="Q159" s="126">
        <v>15</v>
      </c>
      <c r="R159" s="126">
        <v>130</v>
      </c>
      <c r="S159" s="126">
        <v>2</v>
      </c>
      <c r="T159" s="126">
        <v>0</v>
      </c>
      <c r="U159" s="126">
        <v>0</v>
      </c>
    </row>
    <row r="160" ht="31.5">
      <c r="A160" s="126" t="s">
        <v>783</v>
      </c>
      <c r="B160" s="194" t="s">
        <v>784</v>
      </c>
      <c r="C160" s="126">
        <v>127.137</v>
      </c>
      <c r="D160" s="126">
        <v>248</v>
      </c>
      <c r="E160" s="126">
        <v>528</v>
      </c>
      <c r="F160" s="126">
        <v>638</v>
      </c>
      <c r="G160" s="126">
        <v>39</v>
      </c>
      <c r="H160" s="126">
        <v>248</v>
      </c>
      <c r="I160" s="126">
        <v>0</v>
      </c>
      <c r="J160" s="126">
        <v>18</v>
      </c>
      <c r="K160" s="126">
        <v>1</v>
      </c>
      <c r="L160" s="126">
        <v>51</v>
      </c>
      <c r="M160" s="126">
        <v>12</v>
      </c>
      <c r="N160" s="126">
        <v>0</v>
      </c>
      <c r="O160" s="126">
        <v>26</v>
      </c>
      <c r="P160" s="126">
        <v>156</v>
      </c>
      <c r="Q160" s="126">
        <v>46</v>
      </c>
      <c r="R160" s="126">
        <v>86</v>
      </c>
      <c r="S160" s="126">
        <v>1</v>
      </c>
      <c r="T160" s="126">
        <v>0</v>
      </c>
      <c r="U160" s="126">
        <v>0</v>
      </c>
    </row>
    <row r="161" ht="47.25">
      <c r="A161" s="126" t="s">
        <v>785</v>
      </c>
      <c r="B161" s="194" t="s">
        <v>786</v>
      </c>
      <c r="C161" s="126">
        <v>51.795000000000002</v>
      </c>
      <c r="D161" s="126">
        <v>263</v>
      </c>
      <c r="E161" s="126">
        <v>383</v>
      </c>
      <c r="F161" s="126">
        <v>107</v>
      </c>
      <c r="G161" s="126">
        <v>57</v>
      </c>
      <c r="H161" s="126">
        <v>346</v>
      </c>
      <c r="I161" s="126">
        <v>0</v>
      </c>
      <c r="J161" s="126">
        <v>4</v>
      </c>
      <c r="K161" s="126">
        <v>2</v>
      </c>
      <c r="L161" s="126">
        <v>7</v>
      </c>
      <c r="M161" s="126">
        <v>34</v>
      </c>
      <c r="N161" s="126">
        <v>0</v>
      </c>
      <c r="O161" s="126">
        <v>19</v>
      </c>
      <c r="P161" s="126">
        <v>87</v>
      </c>
      <c r="Q161" s="126">
        <v>26</v>
      </c>
      <c r="R161" s="126">
        <v>92</v>
      </c>
      <c r="S161" s="126">
        <v>0</v>
      </c>
      <c r="T161" s="126">
        <v>0</v>
      </c>
      <c r="U161" s="126">
        <v>0</v>
      </c>
    </row>
    <row r="162" ht="15.75">
      <c r="A162" s="192" t="s">
        <v>787</v>
      </c>
      <c r="B162" s="193" t="s">
        <v>788</v>
      </c>
      <c r="C162" s="192">
        <v>2869.2380370000001</v>
      </c>
      <c r="D162" s="192">
        <v>7817</v>
      </c>
      <c r="E162" s="192">
        <v>14398</v>
      </c>
      <c r="F162" s="192">
        <v>5628</v>
      </c>
      <c r="G162" s="192">
        <v>4823</v>
      </c>
      <c r="H162" s="192">
        <v>6550</v>
      </c>
      <c r="I162" s="192">
        <v>55</v>
      </c>
      <c r="J162" s="192">
        <v>131</v>
      </c>
      <c r="K162" s="126"/>
      <c r="L162" s="126"/>
      <c r="M162" s="126"/>
      <c r="N162" s="126"/>
      <c r="O162" s="126"/>
      <c r="P162" s="126">
        <v>1598</v>
      </c>
      <c r="Q162" s="126"/>
      <c r="R162" s="126"/>
      <c r="S162" s="126"/>
      <c r="T162" s="126">
        <v>742</v>
      </c>
      <c r="U162" s="126"/>
    </row>
    <row r="163" ht="47.25">
      <c r="A163" s="126" t="s">
        <v>789</v>
      </c>
      <c r="B163" s="194" t="s">
        <v>790</v>
      </c>
      <c r="C163" s="126">
        <v>394</v>
      </c>
      <c r="D163" s="126">
        <v>1126</v>
      </c>
      <c r="E163" s="126">
        <v>1524</v>
      </c>
      <c r="F163" s="126">
        <v>437</v>
      </c>
      <c r="G163" s="126">
        <v>681</v>
      </c>
      <c r="H163" s="126">
        <v>799</v>
      </c>
      <c r="I163" s="126">
        <v>0</v>
      </c>
      <c r="J163" s="126">
        <v>23</v>
      </c>
      <c r="K163" s="126">
        <v>34</v>
      </c>
      <c r="L163" s="126">
        <v>21</v>
      </c>
      <c r="M163" s="126">
        <v>55</v>
      </c>
      <c r="N163" s="126">
        <v>0</v>
      </c>
      <c r="O163" s="126">
        <v>76</v>
      </c>
      <c r="P163" s="126">
        <v>256</v>
      </c>
      <c r="Q163" s="126">
        <v>38</v>
      </c>
      <c r="R163" s="126">
        <v>394</v>
      </c>
      <c r="S163" s="126">
        <v>2</v>
      </c>
      <c r="T163" s="126">
        <v>106</v>
      </c>
      <c r="U163" s="126">
        <v>10</v>
      </c>
    </row>
    <row r="164" ht="15.75">
      <c r="A164" s="126" t="s">
        <v>791</v>
      </c>
      <c r="B164" s="194" t="s">
        <v>792</v>
      </c>
      <c r="C164" s="126">
        <v>193</v>
      </c>
      <c r="D164" s="126">
        <v>499</v>
      </c>
      <c r="E164" s="126">
        <v>2223</v>
      </c>
      <c r="F164" s="126">
        <v>274</v>
      </c>
      <c r="G164" s="126">
        <v>422</v>
      </c>
      <c r="H164" s="126">
        <v>544</v>
      </c>
      <c r="I164" s="126">
        <v>55</v>
      </c>
      <c r="J164" s="126">
        <v>10</v>
      </c>
      <c r="K164" s="126">
        <v>21</v>
      </c>
      <c r="L164" s="126">
        <v>13</v>
      </c>
      <c r="M164" s="126">
        <v>38</v>
      </c>
      <c r="N164" s="126">
        <v>0</v>
      </c>
      <c r="O164" s="126">
        <v>111</v>
      </c>
      <c r="P164" s="126">
        <v>77</v>
      </c>
      <c r="Q164" s="126">
        <v>23</v>
      </c>
      <c r="R164" s="126">
        <v>174</v>
      </c>
      <c r="S164" s="126">
        <v>0</v>
      </c>
      <c r="T164" s="126">
        <v>0</v>
      </c>
      <c r="U164" s="126">
        <v>0</v>
      </c>
    </row>
    <row r="165" ht="15.75">
      <c r="A165" s="126" t="s">
        <v>793</v>
      </c>
      <c r="B165" s="194" t="s">
        <v>794</v>
      </c>
      <c r="C165" s="126">
        <v>187.15000000000001</v>
      </c>
      <c r="D165" s="126">
        <v>1184</v>
      </c>
      <c r="E165" s="126">
        <v>2287</v>
      </c>
      <c r="F165" s="126">
        <v>0</v>
      </c>
      <c r="G165" s="126">
        <v>197</v>
      </c>
      <c r="H165" s="126">
        <v>421</v>
      </c>
      <c r="I165" s="126">
        <v>0</v>
      </c>
      <c r="J165" s="126">
        <v>0</v>
      </c>
      <c r="K165" s="126">
        <v>9</v>
      </c>
      <c r="L165" s="126">
        <v>0</v>
      </c>
      <c r="M165" s="126">
        <v>29</v>
      </c>
      <c r="N165" s="126">
        <v>0</v>
      </c>
      <c r="O165" s="126">
        <v>114</v>
      </c>
      <c r="P165" s="126">
        <v>61</v>
      </c>
      <c r="Q165" s="126">
        <v>10</v>
      </c>
      <c r="R165" s="126">
        <v>414</v>
      </c>
      <c r="S165" s="126">
        <v>0</v>
      </c>
      <c r="T165" s="126">
        <v>0</v>
      </c>
      <c r="U165" s="126">
        <v>0</v>
      </c>
    </row>
    <row r="166" ht="31.5">
      <c r="A166" s="126" t="s">
        <v>795</v>
      </c>
      <c r="B166" s="194" t="s">
        <v>796</v>
      </c>
      <c r="C166" s="126">
        <v>264.69999999999999</v>
      </c>
      <c r="D166" s="126">
        <v>428</v>
      </c>
      <c r="E166" s="126">
        <v>1110</v>
      </c>
      <c r="F166" s="126">
        <v>314</v>
      </c>
      <c r="G166" s="126">
        <v>685</v>
      </c>
      <c r="H166" s="126">
        <v>1349</v>
      </c>
      <c r="I166" s="126">
        <v>0</v>
      </c>
      <c r="J166" s="126">
        <v>1</v>
      </c>
      <c r="K166" s="126">
        <v>47</v>
      </c>
      <c r="L166" s="126">
        <v>15</v>
      </c>
      <c r="M166" s="126">
        <v>67</v>
      </c>
      <c r="N166" s="126">
        <v>0</v>
      </c>
      <c r="O166" s="126">
        <v>55</v>
      </c>
      <c r="P166" s="126">
        <v>79</v>
      </c>
      <c r="Q166" s="126">
        <v>23</v>
      </c>
      <c r="R166" s="126">
        <v>149</v>
      </c>
      <c r="S166" s="126">
        <v>0</v>
      </c>
      <c r="T166" s="126">
        <v>26</v>
      </c>
      <c r="U166" s="126">
        <v>2</v>
      </c>
    </row>
    <row r="167" ht="15.75">
      <c r="A167" s="126" t="s">
        <v>797</v>
      </c>
      <c r="B167" s="194" t="s">
        <v>798</v>
      </c>
      <c r="C167" s="126">
        <v>93.555000000000007</v>
      </c>
      <c r="D167" s="126">
        <v>623</v>
      </c>
      <c r="E167" s="126">
        <v>962</v>
      </c>
      <c r="F167" s="126">
        <v>0</v>
      </c>
      <c r="G167" s="126">
        <v>188</v>
      </c>
      <c r="H167" s="126">
        <v>290</v>
      </c>
      <c r="I167" s="126">
        <v>0</v>
      </c>
      <c r="J167" s="126">
        <v>1</v>
      </c>
      <c r="K167" s="126">
        <v>9</v>
      </c>
      <c r="L167" s="126">
        <v>0</v>
      </c>
      <c r="M167" s="126">
        <v>20</v>
      </c>
      <c r="N167" s="126">
        <v>0</v>
      </c>
      <c r="O167" s="126">
        <v>48</v>
      </c>
      <c r="P167" s="126">
        <v>20</v>
      </c>
      <c r="Q167" s="126">
        <v>6</v>
      </c>
      <c r="R167" s="126">
        <v>218</v>
      </c>
      <c r="S167" s="126">
        <v>0</v>
      </c>
      <c r="T167" s="126">
        <v>0</v>
      </c>
      <c r="U167" s="126">
        <v>0</v>
      </c>
    </row>
    <row r="168" ht="31.5">
      <c r="A168" s="126" t="s">
        <v>799</v>
      </c>
      <c r="B168" s="194" t="s">
        <v>800</v>
      </c>
      <c r="C168" s="126">
        <v>1372</v>
      </c>
      <c r="D168" s="126">
        <v>2373</v>
      </c>
      <c r="E168" s="126">
        <v>4530</v>
      </c>
      <c r="F168" s="126">
        <v>1152</v>
      </c>
      <c r="G168" s="126">
        <v>2112</v>
      </c>
      <c r="H168" s="126">
        <v>2195</v>
      </c>
      <c r="I168" s="126">
        <v>0</v>
      </c>
      <c r="J168" s="126">
        <v>82</v>
      </c>
      <c r="K168" s="126">
        <v>100</v>
      </c>
      <c r="L168" s="126">
        <v>34</v>
      </c>
      <c r="M168" s="126">
        <v>100</v>
      </c>
      <c r="N168" s="126">
        <v>0</v>
      </c>
      <c r="O168" s="126">
        <v>225</v>
      </c>
      <c r="P168" s="126">
        <v>197</v>
      </c>
      <c r="Q168" s="126">
        <v>49</v>
      </c>
      <c r="R168" s="126">
        <v>800</v>
      </c>
      <c r="S168" s="126">
        <v>0</v>
      </c>
      <c r="T168" s="126">
        <v>0</v>
      </c>
      <c r="U168" s="126">
        <v>0</v>
      </c>
    </row>
    <row r="169" ht="31.5">
      <c r="A169" s="126" t="s">
        <v>801</v>
      </c>
      <c r="B169" s="194" t="s">
        <v>802</v>
      </c>
      <c r="C169" s="126">
        <v>363.30000000000001</v>
      </c>
      <c r="D169" s="126">
        <v>1584</v>
      </c>
      <c r="E169" s="126">
        <v>1762</v>
      </c>
      <c r="F169" s="126">
        <v>3451</v>
      </c>
      <c r="G169" s="126">
        <v>538</v>
      </c>
      <c r="H169" s="126">
        <v>952</v>
      </c>
      <c r="I169" s="126">
        <v>0</v>
      </c>
      <c r="J169" s="126">
        <v>14</v>
      </c>
      <c r="K169" s="126">
        <v>20</v>
      </c>
      <c r="L169" s="126">
        <v>100</v>
      </c>
      <c r="M169" s="126">
        <v>30</v>
      </c>
      <c r="N169" s="126">
        <v>0</v>
      </c>
      <c r="O169" s="126">
        <v>88</v>
      </c>
      <c r="P169" s="126">
        <v>908</v>
      </c>
      <c r="Q169" s="126">
        <v>45</v>
      </c>
      <c r="R169" s="126">
        <v>554</v>
      </c>
      <c r="S169" s="126">
        <v>0</v>
      </c>
      <c r="T169" s="126">
        <v>610</v>
      </c>
      <c r="U169" s="126">
        <v>6</v>
      </c>
    </row>
    <row r="170" ht="15.75">
      <c r="A170" s="192" t="s">
        <v>803</v>
      </c>
      <c r="B170" s="193" t="s">
        <v>804</v>
      </c>
      <c r="C170" s="192">
        <v>1340.6770019999999</v>
      </c>
      <c r="D170" s="192">
        <v>3441</v>
      </c>
      <c r="E170" s="192">
        <v>7034</v>
      </c>
      <c r="F170" s="192">
        <v>3226</v>
      </c>
      <c r="G170" s="192">
        <v>1439</v>
      </c>
      <c r="H170" s="192">
        <v>2118</v>
      </c>
      <c r="I170" s="192">
        <v>0</v>
      </c>
      <c r="J170" s="192">
        <v>239</v>
      </c>
      <c r="K170" s="126"/>
      <c r="L170" s="126"/>
      <c r="M170" s="126"/>
      <c r="N170" s="126"/>
      <c r="O170" s="126"/>
      <c r="P170" s="126">
        <v>874</v>
      </c>
      <c r="Q170" s="126"/>
      <c r="R170" s="126"/>
      <c r="S170" s="126"/>
      <c r="T170" s="126">
        <v>500</v>
      </c>
      <c r="U170" s="126"/>
    </row>
    <row r="171" ht="47.25">
      <c r="A171" s="126" t="s">
        <v>805</v>
      </c>
      <c r="B171" s="194" t="s">
        <v>806</v>
      </c>
      <c r="C171" s="126">
        <v>1020.3</v>
      </c>
      <c r="D171" s="126">
        <v>3312</v>
      </c>
      <c r="E171" s="126">
        <v>7020</v>
      </c>
      <c r="F171" s="126">
        <v>2223</v>
      </c>
      <c r="G171" s="126">
        <v>1170</v>
      </c>
      <c r="H171" s="126">
        <v>1832</v>
      </c>
      <c r="I171" s="126">
        <v>0</v>
      </c>
      <c r="J171" s="126">
        <v>231</v>
      </c>
      <c r="K171" s="126">
        <v>35</v>
      </c>
      <c r="L171" s="126">
        <v>155</v>
      </c>
      <c r="M171" s="126">
        <v>91</v>
      </c>
      <c r="N171" s="126">
        <v>0</v>
      </c>
      <c r="O171" s="126">
        <v>351</v>
      </c>
      <c r="P171" s="126">
        <v>820</v>
      </c>
      <c r="Q171" s="126">
        <v>205</v>
      </c>
      <c r="R171" s="126">
        <v>1159</v>
      </c>
      <c r="S171" s="126">
        <v>23</v>
      </c>
      <c r="T171" s="126">
        <v>500</v>
      </c>
      <c r="U171" s="126">
        <v>10</v>
      </c>
    </row>
    <row r="172" ht="47.25">
      <c r="A172" s="126" t="s">
        <v>807</v>
      </c>
      <c r="B172" s="194" t="s">
        <v>808</v>
      </c>
      <c r="C172" s="126">
        <v>58.799999999999997</v>
      </c>
      <c r="D172" s="126">
        <v>40</v>
      </c>
      <c r="E172" s="126">
        <v>0</v>
      </c>
      <c r="F172" s="126">
        <v>95</v>
      </c>
      <c r="G172" s="126">
        <v>45</v>
      </c>
      <c r="H172" s="126">
        <v>39</v>
      </c>
      <c r="I172" s="126">
        <v>0</v>
      </c>
      <c r="J172" s="126">
        <v>2</v>
      </c>
      <c r="K172" s="126">
        <v>1</v>
      </c>
      <c r="L172" s="126">
        <v>4</v>
      </c>
      <c r="M172" s="126">
        <v>1</v>
      </c>
      <c r="N172" s="126">
        <v>0</v>
      </c>
      <c r="O172" s="126">
        <v>0</v>
      </c>
      <c r="P172" s="126">
        <v>6</v>
      </c>
      <c r="Q172" s="126">
        <v>1</v>
      </c>
      <c r="R172" s="126">
        <v>14</v>
      </c>
      <c r="S172" s="126">
        <v>0</v>
      </c>
      <c r="T172" s="126">
        <v>0</v>
      </c>
      <c r="U172" s="126">
        <v>0</v>
      </c>
    </row>
    <row r="173" ht="47.25">
      <c r="A173" s="126" t="s">
        <v>809</v>
      </c>
      <c r="B173" s="194" t="s">
        <v>810</v>
      </c>
      <c r="C173" s="126">
        <v>17.800000000000001</v>
      </c>
      <c r="D173" s="126">
        <v>0</v>
      </c>
      <c r="E173" s="126">
        <v>0</v>
      </c>
      <c r="F173" s="126">
        <v>80</v>
      </c>
      <c r="G173" s="126">
        <v>5</v>
      </c>
      <c r="H173" s="126">
        <v>0</v>
      </c>
      <c r="I173" s="126">
        <v>0</v>
      </c>
      <c r="J173" s="126">
        <v>1</v>
      </c>
      <c r="K173" s="126">
        <v>0</v>
      </c>
      <c r="L173" s="126">
        <v>6</v>
      </c>
      <c r="M173" s="126">
        <v>0</v>
      </c>
      <c r="N173" s="126">
        <v>0</v>
      </c>
      <c r="O173" s="126">
        <v>0</v>
      </c>
      <c r="P173" s="126">
        <v>2</v>
      </c>
      <c r="Q173" s="126">
        <v>0</v>
      </c>
      <c r="R173" s="126">
        <v>0</v>
      </c>
      <c r="S173" s="126">
        <v>0</v>
      </c>
      <c r="T173" s="126">
        <v>0</v>
      </c>
      <c r="U173" s="126">
        <v>0</v>
      </c>
    </row>
    <row r="174" ht="63">
      <c r="A174" s="126" t="s">
        <v>811</v>
      </c>
      <c r="B174" s="194" t="s">
        <v>812</v>
      </c>
      <c r="C174" s="126">
        <v>30.800000000000001</v>
      </c>
      <c r="D174" s="126">
        <v>9</v>
      </c>
      <c r="E174" s="126">
        <v>0</v>
      </c>
      <c r="F174" s="126">
        <v>83</v>
      </c>
      <c r="G174" s="126">
        <v>30</v>
      </c>
      <c r="H174" s="126">
        <v>39</v>
      </c>
      <c r="I174" s="126">
        <v>0</v>
      </c>
      <c r="J174" s="126">
        <v>1</v>
      </c>
      <c r="K174" s="126">
        <v>0</v>
      </c>
      <c r="L174" s="126">
        <v>5</v>
      </c>
      <c r="M174" s="126">
        <v>1</v>
      </c>
      <c r="N174" s="126">
        <v>0</v>
      </c>
      <c r="O174" s="126">
        <v>0</v>
      </c>
      <c r="P174" s="126">
        <v>5</v>
      </c>
      <c r="Q174" s="126">
        <v>1</v>
      </c>
      <c r="R174" s="126">
        <v>3</v>
      </c>
      <c r="S174" s="126">
        <v>0</v>
      </c>
      <c r="T174" s="126">
        <v>0</v>
      </c>
      <c r="U174" s="126">
        <v>0</v>
      </c>
    </row>
    <row r="175" ht="63">
      <c r="A175" s="126" t="s">
        <v>813</v>
      </c>
      <c r="B175" s="194" t="s">
        <v>814</v>
      </c>
      <c r="C175" s="126">
        <v>20.399999999999999</v>
      </c>
      <c r="D175" s="126">
        <v>8</v>
      </c>
      <c r="E175" s="126">
        <v>0</v>
      </c>
      <c r="F175" s="126">
        <v>81</v>
      </c>
      <c r="G175" s="126">
        <v>22</v>
      </c>
      <c r="H175" s="126">
        <v>22</v>
      </c>
      <c r="I175" s="126">
        <v>0</v>
      </c>
      <c r="J175" s="126">
        <v>0</v>
      </c>
      <c r="K175" s="126">
        <v>1</v>
      </c>
      <c r="L175" s="126">
        <v>5</v>
      </c>
      <c r="M175" s="126">
        <v>0</v>
      </c>
      <c r="N175" s="126">
        <v>0</v>
      </c>
      <c r="O175" s="126">
        <v>0</v>
      </c>
      <c r="P175" s="126">
        <v>4</v>
      </c>
      <c r="Q175" s="126">
        <v>1</v>
      </c>
      <c r="R175" s="126">
        <v>2</v>
      </c>
      <c r="S175" s="126">
        <v>0</v>
      </c>
      <c r="T175" s="126">
        <v>0</v>
      </c>
      <c r="U175" s="126">
        <v>0</v>
      </c>
    </row>
    <row r="176" ht="63">
      <c r="A176" s="126" t="s">
        <v>815</v>
      </c>
      <c r="B176" s="194" t="s">
        <v>816</v>
      </c>
      <c r="C176" s="126">
        <v>20.800000000000001</v>
      </c>
      <c r="D176" s="126">
        <v>0</v>
      </c>
      <c r="E176" s="126">
        <v>0</v>
      </c>
      <c r="F176" s="126">
        <v>87</v>
      </c>
      <c r="G176" s="126">
        <v>20</v>
      </c>
      <c r="H176" s="126">
        <v>23</v>
      </c>
      <c r="I176" s="126">
        <v>0</v>
      </c>
      <c r="J176" s="126">
        <v>0</v>
      </c>
      <c r="K176" s="126">
        <v>0</v>
      </c>
      <c r="L176" s="126">
        <v>6</v>
      </c>
      <c r="M176" s="126">
        <v>1</v>
      </c>
      <c r="N176" s="126">
        <v>0</v>
      </c>
      <c r="O176" s="126">
        <v>0</v>
      </c>
      <c r="P176" s="126">
        <v>3</v>
      </c>
      <c r="Q176" s="126">
        <v>0</v>
      </c>
      <c r="R176" s="126">
        <v>0</v>
      </c>
      <c r="S176" s="126">
        <v>0</v>
      </c>
      <c r="T176" s="126">
        <v>0</v>
      </c>
      <c r="U176" s="126">
        <v>0</v>
      </c>
    </row>
    <row r="177" ht="47.25">
      <c r="A177" s="126" t="s">
        <v>817</v>
      </c>
      <c r="B177" s="194" t="s">
        <v>818</v>
      </c>
      <c r="C177" s="126">
        <v>14.800000000000001</v>
      </c>
      <c r="D177" s="126">
        <v>3</v>
      </c>
      <c r="E177" s="126">
        <v>0</v>
      </c>
      <c r="F177" s="126">
        <v>91</v>
      </c>
      <c r="G177" s="126">
        <v>22</v>
      </c>
      <c r="H177" s="126">
        <v>27</v>
      </c>
      <c r="I177" s="126">
        <v>0</v>
      </c>
      <c r="J177" s="126">
        <v>0</v>
      </c>
      <c r="K177" s="126">
        <v>1</v>
      </c>
      <c r="L177" s="126">
        <v>9</v>
      </c>
      <c r="M177" s="126">
        <v>1</v>
      </c>
      <c r="N177" s="126">
        <v>0</v>
      </c>
      <c r="O177" s="126">
        <v>0</v>
      </c>
      <c r="P177" s="126">
        <v>3</v>
      </c>
      <c r="Q177" s="126">
        <v>0</v>
      </c>
      <c r="R177" s="126">
        <v>1</v>
      </c>
      <c r="S177" s="126">
        <v>0</v>
      </c>
      <c r="T177" s="126">
        <v>0</v>
      </c>
      <c r="U177" s="126">
        <v>0</v>
      </c>
    </row>
    <row r="178" ht="63">
      <c r="A178" s="126" t="s">
        <v>819</v>
      </c>
      <c r="B178" s="194" t="s">
        <v>820</v>
      </c>
      <c r="C178" s="126">
        <v>8.5999999999999996</v>
      </c>
      <c r="D178" s="126">
        <v>7</v>
      </c>
      <c r="E178" s="126">
        <v>0</v>
      </c>
      <c r="F178" s="126">
        <v>87</v>
      </c>
      <c r="G178" s="126">
        <v>18</v>
      </c>
      <c r="H178" s="126">
        <v>22</v>
      </c>
      <c r="I178" s="126">
        <v>0</v>
      </c>
      <c r="J178" s="126">
        <v>0</v>
      </c>
      <c r="K178" s="126">
        <v>1</v>
      </c>
      <c r="L178" s="126">
        <v>13</v>
      </c>
      <c r="M178" s="126">
        <v>1</v>
      </c>
      <c r="N178" s="126">
        <v>0</v>
      </c>
      <c r="O178" s="126">
        <v>0</v>
      </c>
      <c r="P178" s="126">
        <v>7</v>
      </c>
      <c r="Q178" s="126">
        <v>2</v>
      </c>
      <c r="R178" s="126">
        <v>2</v>
      </c>
      <c r="S178" s="126">
        <v>0</v>
      </c>
      <c r="T178" s="126">
        <v>0</v>
      </c>
      <c r="U178" s="126">
        <v>0</v>
      </c>
    </row>
    <row r="179" ht="63">
      <c r="A179" s="126" t="s">
        <v>821</v>
      </c>
      <c r="B179" s="194" t="s">
        <v>822</v>
      </c>
      <c r="C179" s="126">
        <v>8</v>
      </c>
      <c r="D179" s="126">
        <v>17</v>
      </c>
      <c r="E179" s="126">
        <v>14</v>
      </c>
      <c r="F179" s="126">
        <v>44</v>
      </c>
      <c r="G179" s="126">
        <v>23</v>
      </c>
      <c r="H179" s="126">
        <v>36</v>
      </c>
      <c r="I179" s="126">
        <v>0</v>
      </c>
      <c r="J179" s="126">
        <v>0</v>
      </c>
      <c r="K179" s="126">
        <v>1</v>
      </c>
      <c r="L179" s="126">
        <v>3</v>
      </c>
      <c r="M179" s="126">
        <v>2</v>
      </c>
      <c r="N179" s="126">
        <v>0</v>
      </c>
      <c r="O179" s="126">
        <v>0</v>
      </c>
      <c r="P179" s="126">
        <v>6</v>
      </c>
      <c r="Q179" s="126">
        <v>1</v>
      </c>
      <c r="R179" s="126">
        <v>5</v>
      </c>
      <c r="S179" s="126">
        <v>0</v>
      </c>
      <c r="T179" s="126">
        <v>0</v>
      </c>
      <c r="U179" s="126">
        <v>0</v>
      </c>
    </row>
    <row r="180" ht="47.25">
      <c r="A180" s="126" t="s">
        <v>823</v>
      </c>
      <c r="B180" s="194" t="s">
        <v>824</v>
      </c>
      <c r="C180" s="126">
        <v>30.800000000000001</v>
      </c>
      <c r="D180" s="126">
        <v>8</v>
      </c>
      <c r="E180" s="126">
        <v>0</v>
      </c>
      <c r="F180" s="126">
        <v>88</v>
      </c>
      <c r="G180" s="126">
        <v>24</v>
      </c>
      <c r="H180" s="126">
        <v>24</v>
      </c>
      <c r="I180" s="126">
        <v>0</v>
      </c>
      <c r="J180" s="126">
        <v>0</v>
      </c>
      <c r="K180" s="126">
        <v>0</v>
      </c>
      <c r="L180" s="126">
        <v>6</v>
      </c>
      <c r="M180" s="126">
        <v>0</v>
      </c>
      <c r="N180" s="126">
        <v>0</v>
      </c>
      <c r="O180" s="126">
        <v>0</v>
      </c>
      <c r="P180" s="126">
        <v>5</v>
      </c>
      <c r="Q180" s="126">
        <v>1</v>
      </c>
      <c r="R180" s="126">
        <v>2</v>
      </c>
      <c r="S180" s="126">
        <v>0</v>
      </c>
      <c r="T180" s="126">
        <v>0</v>
      </c>
      <c r="U180" s="126">
        <v>0</v>
      </c>
    </row>
    <row r="181" ht="47.25">
      <c r="A181" s="126" t="s">
        <v>825</v>
      </c>
      <c r="B181" s="194" t="s">
        <v>826</v>
      </c>
      <c r="C181" s="126">
        <v>37.25</v>
      </c>
      <c r="D181" s="126">
        <v>17</v>
      </c>
      <c r="E181" s="126">
        <v>0</v>
      </c>
      <c r="F181" s="126">
        <v>97</v>
      </c>
      <c r="G181" s="126">
        <v>31</v>
      </c>
      <c r="H181" s="126">
        <v>28</v>
      </c>
      <c r="I181" s="126">
        <v>0</v>
      </c>
      <c r="J181" s="126">
        <v>2</v>
      </c>
      <c r="K181" s="126">
        <v>0</v>
      </c>
      <c r="L181" s="126">
        <v>6</v>
      </c>
      <c r="M181" s="126">
        <v>0</v>
      </c>
      <c r="N181" s="126">
        <v>0</v>
      </c>
      <c r="O181" s="126">
        <v>0</v>
      </c>
      <c r="P181" s="126">
        <v>5</v>
      </c>
      <c r="Q181" s="126">
        <v>1</v>
      </c>
      <c r="R181" s="126">
        <v>5</v>
      </c>
      <c r="S181" s="126">
        <v>0</v>
      </c>
      <c r="T181" s="126">
        <v>0</v>
      </c>
      <c r="U181" s="126">
        <v>0</v>
      </c>
    </row>
    <row r="182" ht="47.25">
      <c r="A182" s="126" t="s">
        <v>827</v>
      </c>
      <c r="B182" s="194" t="s">
        <v>828</v>
      </c>
      <c r="C182" s="126">
        <v>24.34</v>
      </c>
      <c r="D182" s="126">
        <v>8</v>
      </c>
      <c r="E182" s="126">
        <v>0</v>
      </c>
      <c r="F182" s="126">
        <v>82</v>
      </c>
      <c r="G182" s="126">
        <v>7</v>
      </c>
      <c r="H182" s="126">
        <v>6</v>
      </c>
      <c r="I182" s="126">
        <v>0</v>
      </c>
      <c r="J182" s="126">
        <v>1</v>
      </c>
      <c r="K182" s="126">
        <v>0</v>
      </c>
      <c r="L182" s="126">
        <v>5</v>
      </c>
      <c r="M182" s="126">
        <v>0</v>
      </c>
      <c r="N182" s="126">
        <v>0</v>
      </c>
      <c r="O182" s="126">
        <v>0</v>
      </c>
      <c r="P182" s="126">
        <v>3</v>
      </c>
      <c r="Q182" s="126">
        <v>0</v>
      </c>
      <c r="R182" s="126">
        <v>2</v>
      </c>
      <c r="S182" s="126">
        <v>0</v>
      </c>
      <c r="T182" s="126">
        <v>0</v>
      </c>
      <c r="U182" s="126">
        <v>0</v>
      </c>
    </row>
    <row r="183" ht="63">
      <c r="A183" s="126" t="s">
        <v>829</v>
      </c>
      <c r="B183" s="194" t="s">
        <v>830</v>
      </c>
      <c r="C183" s="126">
        <v>30.800000000000001</v>
      </c>
      <c r="D183" s="126">
        <v>12</v>
      </c>
      <c r="E183" s="126">
        <v>0</v>
      </c>
      <c r="F183" s="126">
        <v>88</v>
      </c>
      <c r="G183" s="126">
        <v>22</v>
      </c>
      <c r="H183" s="126">
        <v>20</v>
      </c>
      <c r="I183" s="126">
        <v>0</v>
      </c>
      <c r="J183" s="126">
        <v>1</v>
      </c>
      <c r="K183" s="126">
        <v>0</v>
      </c>
      <c r="L183" s="126">
        <v>6</v>
      </c>
      <c r="M183" s="126">
        <v>0</v>
      </c>
      <c r="N183" s="126">
        <v>0</v>
      </c>
      <c r="O183" s="126">
        <v>0</v>
      </c>
      <c r="P183" s="126">
        <v>5</v>
      </c>
      <c r="Q183" s="126">
        <v>1</v>
      </c>
      <c r="R183" s="126">
        <v>4</v>
      </c>
      <c r="S183" s="126">
        <v>0</v>
      </c>
      <c r="T183" s="126">
        <v>0</v>
      </c>
      <c r="U183" s="126">
        <v>0</v>
      </c>
    </row>
    <row r="184" ht="15.75">
      <c r="A184" s="192" t="s">
        <v>831</v>
      </c>
      <c r="B184" s="193" t="s">
        <v>832</v>
      </c>
      <c r="C184" s="192">
        <v>538.20001200000002</v>
      </c>
      <c r="D184" s="192">
        <v>1322</v>
      </c>
      <c r="E184" s="192">
        <v>3087</v>
      </c>
      <c r="F184" s="192">
        <v>10321</v>
      </c>
      <c r="G184" s="192">
        <v>1351</v>
      </c>
      <c r="H184" s="192">
        <v>2287</v>
      </c>
      <c r="I184" s="192">
        <v>0</v>
      </c>
      <c r="J184" s="192">
        <v>47</v>
      </c>
      <c r="K184" s="126"/>
      <c r="L184" s="126"/>
      <c r="M184" s="126"/>
      <c r="N184" s="126"/>
      <c r="O184" s="126"/>
      <c r="P184" s="126">
        <v>536</v>
      </c>
      <c r="Q184" s="126"/>
      <c r="R184" s="126"/>
      <c r="S184" s="126"/>
      <c r="T184" s="126">
        <v>5184</v>
      </c>
      <c r="U184" s="126"/>
    </row>
    <row r="185" ht="31.5">
      <c r="A185" s="126" t="s">
        <v>833</v>
      </c>
      <c r="B185" s="194" t="s">
        <v>834</v>
      </c>
      <c r="C185" s="126">
        <v>538.20000000000005</v>
      </c>
      <c r="D185" s="126">
        <v>1322</v>
      </c>
      <c r="E185" s="126">
        <v>3087</v>
      </c>
      <c r="F185" s="126">
        <v>10321</v>
      </c>
      <c r="G185" s="126">
        <v>1351</v>
      </c>
      <c r="H185" s="126">
        <v>2287</v>
      </c>
      <c r="I185" s="126">
        <v>0</v>
      </c>
      <c r="J185" s="126">
        <v>47</v>
      </c>
      <c r="K185" s="126">
        <v>94</v>
      </c>
      <c r="L185" s="126">
        <v>826</v>
      </c>
      <c r="M185" s="126">
        <v>160</v>
      </c>
      <c r="N185" s="126">
        <v>0</v>
      </c>
      <c r="O185" s="126">
        <v>154</v>
      </c>
      <c r="P185" s="126">
        <v>536</v>
      </c>
      <c r="Q185" s="126">
        <v>70</v>
      </c>
      <c r="R185" s="126">
        <v>159</v>
      </c>
      <c r="S185" s="126">
        <v>3</v>
      </c>
      <c r="T185" s="126">
        <v>5184</v>
      </c>
      <c r="U185" s="126">
        <v>52</v>
      </c>
    </row>
    <row r="186" ht="15.75">
      <c r="A186" s="192" t="s">
        <v>835</v>
      </c>
      <c r="B186" s="193" t="s">
        <v>836</v>
      </c>
      <c r="C186" s="192">
        <v>3647.328125</v>
      </c>
      <c r="D186" s="192">
        <v>13583</v>
      </c>
      <c r="E186" s="192">
        <v>4007</v>
      </c>
      <c r="F186" s="192">
        <v>347</v>
      </c>
      <c r="G186" s="192">
        <v>6523</v>
      </c>
      <c r="H186" s="192">
        <v>4696</v>
      </c>
      <c r="I186" s="192">
        <v>372</v>
      </c>
      <c r="J186" s="192">
        <v>144</v>
      </c>
      <c r="K186" s="126"/>
      <c r="L186" s="126"/>
      <c r="M186" s="126"/>
      <c r="N186" s="126"/>
      <c r="O186" s="126"/>
      <c r="P186" s="126">
        <v>1518</v>
      </c>
      <c r="Q186" s="126"/>
      <c r="R186" s="126"/>
      <c r="S186" s="126"/>
      <c r="T186" s="126">
        <v>359</v>
      </c>
      <c r="U186" s="126"/>
    </row>
    <row r="187" ht="31.5">
      <c r="A187" s="126" t="s">
        <v>837</v>
      </c>
      <c r="B187" s="194" t="s">
        <v>838</v>
      </c>
      <c r="C187" s="126">
        <v>133.66200000000001</v>
      </c>
      <c r="D187" s="126">
        <v>570</v>
      </c>
      <c r="E187" s="126">
        <v>729</v>
      </c>
      <c r="F187" s="126">
        <v>0</v>
      </c>
      <c r="G187" s="126">
        <v>184</v>
      </c>
      <c r="H187" s="126">
        <v>295</v>
      </c>
      <c r="I187" s="126">
        <v>12</v>
      </c>
      <c r="J187" s="126">
        <v>10</v>
      </c>
      <c r="K187" s="126">
        <v>9</v>
      </c>
      <c r="L187" s="126">
        <v>0</v>
      </c>
      <c r="M187" s="126">
        <v>20</v>
      </c>
      <c r="N187" s="126">
        <v>0</v>
      </c>
      <c r="O187" s="126">
        <v>36</v>
      </c>
      <c r="P187" s="126">
        <v>44</v>
      </c>
      <c r="Q187" s="126">
        <v>11</v>
      </c>
      <c r="R187" s="126">
        <v>199</v>
      </c>
      <c r="S187" s="126">
        <v>1</v>
      </c>
      <c r="T187" s="126">
        <v>0</v>
      </c>
      <c r="U187" s="126">
        <v>0</v>
      </c>
    </row>
    <row r="188" ht="31.5">
      <c r="A188" s="126" t="s">
        <v>839</v>
      </c>
      <c r="B188" s="194" t="s">
        <v>840</v>
      </c>
      <c r="C188" s="126">
        <v>868.12699999999995</v>
      </c>
      <c r="D188" s="126">
        <v>3576</v>
      </c>
      <c r="E188" s="126">
        <v>1119</v>
      </c>
      <c r="F188" s="126">
        <v>109</v>
      </c>
      <c r="G188" s="126">
        <v>1692</v>
      </c>
      <c r="H188" s="126">
        <v>972</v>
      </c>
      <c r="I188" s="126">
        <v>36</v>
      </c>
      <c r="J188" s="126">
        <v>36</v>
      </c>
      <c r="K188" s="126">
        <v>84</v>
      </c>
      <c r="L188" s="126">
        <v>3</v>
      </c>
      <c r="M188" s="126">
        <v>48</v>
      </c>
      <c r="N188" s="126">
        <v>0</v>
      </c>
      <c r="O188" s="126">
        <v>55</v>
      </c>
      <c r="P188" s="126">
        <v>338</v>
      </c>
      <c r="Q188" s="126">
        <v>60</v>
      </c>
      <c r="R188" s="126">
        <v>1251</v>
      </c>
      <c r="S188" s="126">
        <v>3</v>
      </c>
      <c r="T188" s="126">
        <v>139</v>
      </c>
      <c r="U188" s="126">
        <v>6</v>
      </c>
    </row>
    <row r="189" ht="31.5">
      <c r="A189" s="126" t="s">
        <v>841</v>
      </c>
      <c r="B189" s="194" t="s">
        <v>842</v>
      </c>
      <c r="C189" s="126">
        <v>1249.8789999999999</v>
      </c>
      <c r="D189" s="126">
        <v>4649</v>
      </c>
      <c r="E189" s="126">
        <v>1762</v>
      </c>
      <c r="F189" s="126">
        <v>0</v>
      </c>
      <c r="G189" s="126">
        <v>1399</v>
      </c>
      <c r="H189" s="126">
        <v>1224</v>
      </c>
      <c r="I189" s="126">
        <v>249</v>
      </c>
      <c r="J189" s="126">
        <v>42</v>
      </c>
      <c r="K189" s="126">
        <v>69</v>
      </c>
      <c r="L189" s="126">
        <v>0</v>
      </c>
      <c r="M189" s="126">
        <v>36</v>
      </c>
      <c r="N189" s="126">
        <v>0</v>
      </c>
      <c r="O189" s="126">
        <v>88</v>
      </c>
      <c r="P189" s="126">
        <v>449</v>
      </c>
      <c r="Q189" s="126">
        <v>31</v>
      </c>
      <c r="R189" s="126">
        <v>1627</v>
      </c>
      <c r="S189" s="126">
        <v>4</v>
      </c>
      <c r="T189" s="126">
        <v>205</v>
      </c>
      <c r="U189" s="126">
        <v>10</v>
      </c>
    </row>
    <row r="190" ht="31.5">
      <c r="A190" s="126" t="s">
        <v>843</v>
      </c>
      <c r="B190" s="194" t="s">
        <v>844</v>
      </c>
      <c r="C190" s="126">
        <v>385.73099999999999</v>
      </c>
      <c r="D190" s="126">
        <v>1561</v>
      </c>
      <c r="E190" s="126">
        <v>280</v>
      </c>
      <c r="F190" s="126">
        <v>0</v>
      </c>
      <c r="G190" s="126">
        <v>948</v>
      </c>
      <c r="H190" s="126">
        <v>871</v>
      </c>
      <c r="I190" s="126">
        <v>47</v>
      </c>
      <c r="J190" s="126">
        <v>5</v>
      </c>
      <c r="K190" s="126">
        <v>35</v>
      </c>
      <c r="L190" s="126">
        <v>0</v>
      </c>
      <c r="M190" s="126">
        <v>23</v>
      </c>
      <c r="N190" s="126">
        <v>0</v>
      </c>
      <c r="O190" s="126">
        <v>14</v>
      </c>
      <c r="P190" s="126">
        <v>140</v>
      </c>
      <c r="Q190" s="126">
        <v>35</v>
      </c>
      <c r="R190" s="126">
        <v>360</v>
      </c>
      <c r="S190" s="126">
        <v>0</v>
      </c>
      <c r="T190" s="126">
        <v>0</v>
      </c>
      <c r="U190" s="126">
        <v>0</v>
      </c>
    </row>
    <row r="191" ht="31.5">
      <c r="A191" s="126" t="s">
        <v>845</v>
      </c>
      <c r="B191" s="194" t="s">
        <v>846</v>
      </c>
      <c r="C191" s="126">
        <v>85.331000000000003</v>
      </c>
      <c r="D191" s="126">
        <v>202</v>
      </c>
      <c r="E191" s="126">
        <v>42</v>
      </c>
      <c r="F191" s="126">
        <v>69</v>
      </c>
      <c r="G191" s="126">
        <v>190</v>
      </c>
      <c r="H191" s="126">
        <v>163</v>
      </c>
      <c r="I191" s="126">
        <v>4</v>
      </c>
      <c r="J191" s="126">
        <v>11</v>
      </c>
      <c r="K191" s="126">
        <v>13</v>
      </c>
      <c r="L191" s="126">
        <v>2</v>
      </c>
      <c r="M191" s="126">
        <v>8</v>
      </c>
      <c r="N191" s="126">
        <v>0</v>
      </c>
      <c r="O191" s="126">
        <v>2</v>
      </c>
      <c r="P191" s="126">
        <v>51</v>
      </c>
      <c r="Q191" s="126">
        <v>15</v>
      </c>
      <c r="R191" s="126">
        <v>70</v>
      </c>
      <c r="S191" s="126">
        <v>1</v>
      </c>
      <c r="T191" s="126">
        <v>10</v>
      </c>
      <c r="U191" s="126">
        <v>1</v>
      </c>
    </row>
    <row r="192" ht="31.5">
      <c r="A192" s="126" t="s">
        <v>847</v>
      </c>
      <c r="B192" s="194" t="s">
        <v>848</v>
      </c>
      <c r="C192" s="126">
        <v>387.89999999999998</v>
      </c>
      <c r="D192" s="126">
        <v>1551</v>
      </c>
      <c r="E192" s="126">
        <v>31</v>
      </c>
      <c r="F192" s="126">
        <v>0</v>
      </c>
      <c r="G192" s="126">
        <v>938</v>
      </c>
      <c r="H192" s="126">
        <v>537</v>
      </c>
      <c r="I192" s="126">
        <v>21</v>
      </c>
      <c r="J192" s="126">
        <v>36</v>
      </c>
      <c r="K192" s="126">
        <v>56</v>
      </c>
      <c r="L192" s="126">
        <v>0</v>
      </c>
      <c r="M192" s="126">
        <v>26</v>
      </c>
      <c r="N192" s="126">
        <v>0</v>
      </c>
      <c r="O192" s="126">
        <v>0</v>
      </c>
      <c r="P192" s="126">
        <v>244</v>
      </c>
      <c r="Q192" s="126">
        <v>25</v>
      </c>
      <c r="R192" s="126">
        <v>400</v>
      </c>
      <c r="S192" s="126">
        <v>3</v>
      </c>
      <c r="T192" s="126">
        <v>5</v>
      </c>
      <c r="U192" s="126">
        <v>0</v>
      </c>
    </row>
    <row r="193" ht="15.75">
      <c r="A193" s="126" t="s">
        <v>849</v>
      </c>
      <c r="B193" s="194" t="s">
        <v>850</v>
      </c>
      <c r="C193" s="126">
        <v>1.9339999999999999</v>
      </c>
      <c r="D193" s="126">
        <v>5</v>
      </c>
      <c r="E193" s="126">
        <v>0</v>
      </c>
      <c r="F193" s="126">
        <v>45</v>
      </c>
      <c r="G193" s="126">
        <v>1</v>
      </c>
      <c r="H193" s="126">
        <v>2</v>
      </c>
      <c r="I193" s="126">
        <v>0</v>
      </c>
      <c r="J193" s="126">
        <v>0</v>
      </c>
      <c r="K193" s="126">
        <v>0</v>
      </c>
      <c r="L193" s="126">
        <v>0</v>
      </c>
      <c r="M193" s="126">
        <v>0</v>
      </c>
      <c r="N193" s="126">
        <v>0</v>
      </c>
      <c r="O193" s="126">
        <v>0</v>
      </c>
      <c r="P193" s="126">
        <v>0</v>
      </c>
      <c r="Q193" s="126">
        <v>0</v>
      </c>
      <c r="R193" s="126">
        <v>0</v>
      </c>
      <c r="S193" s="126">
        <v>0</v>
      </c>
      <c r="T193" s="126">
        <v>0</v>
      </c>
      <c r="U193" s="126">
        <v>0</v>
      </c>
    </row>
    <row r="194" ht="31.5">
      <c r="A194" s="126" t="s">
        <v>851</v>
      </c>
      <c r="B194" s="194" t="s">
        <v>852</v>
      </c>
      <c r="C194" s="126">
        <v>103.86014</v>
      </c>
      <c r="D194" s="126">
        <v>258</v>
      </c>
      <c r="E194" s="126">
        <v>44</v>
      </c>
      <c r="F194" s="126">
        <v>124</v>
      </c>
      <c r="G194" s="126">
        <v>162</v>
      </c>
      <c r="H194" s="126">
        <v>210</v>
      </c>
      <c r="I194" s="126">
        <v>0</v>
      </c>
      <c r="J194" s="126">
        <v>3</v>
      </c>
      <c r="K194" s="126">
        <v>8</v>
      </c>
      <c r="L194" s="126">
        <v>6</v>
      </c>
      <c r="M194" s="126">
        <v>14</v>
      </c>
      <c r="N194" s="126">
        <v>0</v>
      </c>
      <c r="O194" s="126">
        <v>2</v>
      </c>
      <c r="P194" s="126">
        <v>30</v>
      </c>
      <c r="Q194" s="126">
        <v>9</v>
      </c>
      <c r="R194" s="126">
        <v>90</v>
      </c>
      <c r="S194" s="126">
        <v>0</v>
      </c>
      <c r="T194" s="126">
        <v>0</v>
      </c>
      <c r="U194" s="126">
        <v>0</v>
      </c>
    </row>
    <row r="195" ht="47.25">
      <c r="A195" s="126" t="s">
        <v>853</v>
      </c>
      <c r="B195" s="194" t="s">
        <v>854</v>
      </c>
      <c r="C195" s="126">
        <v>16.981999999999999</v>
      </c>
      <c r="D195" s="126">
        <v>48</v>
      </c>
      <c r="E195" s="126">
        <v>0</v>
      </c>
      <c r="F195" s="126">
        <v>0</v>
      </c>
      <c r="G195" s="126">
        <v>40</v>
      </c>
      <c r="H195" s="126">
        <v>30</v>
      </c>
      <c r="I195" s="126">
        <v>0</v>
      </c>
      <c r="J195" s="126">
        <v>0</v>
      </c>
      <c r="K195" s="126">
        <v>2</v>
      </c>
      <c r="L195" s="126">
        <v>0</v>
      </c>
      <c r="M195" s="126">
        <v>1</v>
      </c>
      <c r="N195" s="126">
        <v>0</v>
      </c>
      <c r="O195" s="126">
        <v>0</v>
      </c>
      <c r="P195" s="126">
        <v>16</v>
      </c>
      <c r="Q195" s="126">
        <v>4</v>
      </c>
      <c r="R195" s="126">
        <v>16</v>
      </c>
      <c r="S195" s="126">
        <v>0</v>
      </c>
      <c r="T195" s="126">
        <v>0</v>
      </c>
      <c r="U195" s="126">
        <v>0</v>
      </c>
    </row>
    <row r="196" ht="47.25">
      <c r="A196" s="126" t="s">
        <v>855</v>
      </c>
      <c r="B196" s="194" t="s">
        <v>856</v>
      </c>
      <c r="C196" s="126">
        <v>114.56699999999999</v>
      </c>
      <c r="D196" s="126">
        <v>329</v>
      </c>
      <c r="E196" s="126">
        <v>0</v>
      </c>
      <c r="F196" s="126">
        <v>0</v>
      </c>
      <c r="G196" s="126">
        <v>180</v>
      </c>
      <c r="H196" s="126">
        <v>147</v>
      </c>
      <c r="I196" s="126">
        <v>0</v>
      </c>
      <c r="J196" s="126">
        <v>0</v>
      </c>
      <c r="K196" s="126">
        <v>9</v>
      </c>
      <c r="L196" s="126">
        <v>0</v>
      </c>
      <c r="M196" s="126">
        <v>7</v>
      </c>
      <c r="N196" s="126">
        <v>0</v>
      </c>
      <c r="O196" s="126">
        <v>0</v>
      </c>
      <c r="P196" s="126">
        <v>37</v>
      </c>
      <c r="Q196" s="126">
        <v>11</v>
      </c>
      <c r="R196" s="126">
        <v>115</v>
      </c>
      <c r="S196" s="126">
        <v>0</v>
      </c>
      <c r="T196" s="126">
        <v>0</v>
      </c>
      <c r="U196" s="126">
        <v>0</v>
      </c>
    </row>
    <row r="197" ht="47.25">
      <c r="A197" s="126" t="s">
        <v>857</v>
      </c>
      <c r="B197" s="194" t="s">
        <v>858</v>
      </c>
      <c r="C197" s="126">
        <v>15.319000000000001</v>
      </c>
      <c r="D197" s="126">
        <v>39</v>
      </c>
      <c r="E197" s="126">
        <v>0</v>
      </c>
      <c r="F197" s="126">
        <v>0</v>
      </c>
      <c r="G197" s="126">
        <v>28</v>
      </c>
      <c r="H197" s="126">
        <v>26</v>
      </c>
      <c r="I197" s="126">
        <v>0</v>
      </c>
      <c r="J197" s="126">
        <v>0</v>
      </c>
      <c r="K197" s="126">
        <v>1</v>
      </c>
      <c r="L197" s="126">
        <v>0</v>
      </c>
      <c r="M197" s="126">
        <v>1</v>
      </c>
      <c r="N197" s="126">
        <v>0</v>
      </c>
      <c r="O197" s="126">
        <v>0</v>
      </c>
      <c r="P197" s="126">
        <v>12</v>
      </c>
      <c r="Q197" s="126">
        <v>3</v>
      </c>
      <c r="R197" s="126">
        <v>13</v>
      </c>
      <c r="S197" s="126">
        <v>0</v>
      </c>
      <c r="T197" s="126">
        <v>0</v>
      </c>
      <c r="U197" s="126">
        <v>0</v>
      </c>
    </row>
    <row r="198" ht="47.25">
      <c r="A198" s="126" t="s">
        <v>859</v>
      </c>
      <c r="B198" s="194" t="s">
        <v>860</v>
      </c>
      <c r="C198" s="126">
        <v>8.5980000000000008</v>
      </c>
      <c r="D198" s="126">
        <v>24</v>
      </c>
      <c r="E198" s="126">
        <v>0</v>
      </c>
      <c r="F198" s="126">
        <v>0</v>
      </c>
      <c r="G198" s="126">
        <v>22</v>
      </c>
      <c r="H198" s="126">
        <v>5</v>
      </c>
      <c r="I198" s="126">
        <v>0</v>
      </c>
      <c r="J198" s="126">
        <v>0</v>
      </c>
      <c r="K198" s="126">
        <v>1</v>
      </c>
      <c r="L198" s="126">
        <v>0</v>
      </c>
      <c r="M198" s="126">
        <v>0</v>
      </c>
      <c r="N198" s="126">
        <v>0</v>
      </c>
      <c r="O198" s="126">
        <v>0</v>
      </c>
      <c r="P198" s="126">
        <v>3</v>
      </c>
      <c r="Q198" s="126">
        <v>0</v>
      </c>
      <c r="R198" s="126">
        <v>8</v>
      </c>
      <c r="S198" s="126">
        <v>0</v>
      </c>
      <c r="T198" s="126">
        <v>0</v>
      </c>
      <c r="U198" s="126">
        <v>0</v>
      </c>
    </row>
    <row r="199" ht="47.25">
      <c r="A199" s="126" t="s">
        <v>861</v>
      </c>
      <c r="B199" s="194" t="s">
        <v>862</v>
      </c>
      <c r="C199" s="126">
        <v>13.641</v>
      </c>
      <c r="D199" s="126">
        <v>39</v>
      </c>
      <c r="E199" s="126">
        <v>0</v>
      </c>
      <c r="F199" s="126">
        <v>0</v>
      </c>
      <c r="G199" s="126">
        <v>22</v>
      </c>
      <c r="H199" s="126">
        <v>0</v>
      </c>
      <c r="I199" s="126">
        <v>3</v>
      </c>
      <c r="J199" s="126">
        <v>0</v>
      </c>
      <c r="K199" s="126">
        <v>1</v>
      </c>
      <c r="L199" s="126">
        <v>0</v>
      </c>
      <c r="M199" s="126">
        <v>0</v>
      </c>
      <c r="N199" s="126">
        <v>0</v>
      </c>
      <c r="O199" s="126">
        <v>0</v>
      </c>
      <c r="P199" s="126">
        <v>6</v>
      </c>
      <c r="Q199" s="126">
        <v>1</v>
      </c>
      <c r="R199" s="126">
        <v>13</v>
      </c>
      <c r="S199" s="126">
        <v>0</v>
      </c>
      <c r="T199" s="126">
        <v>0</v>
      </c>
      <c r="U199" s="126">
        <v>0</v>
      </c>
    </row>
    <row r="200" ht="31.5">
      <c r="A200" s="126" t="s">
        <v>863</v>
      </c>
      <c r="B200" s="194" t="s">
        <v>864</v>
      </c>
      <c r="C200" s="126">
        <v>52</v>
      </c>
      <c r="D200" s="126">
        <v>143</v>
      </c>
      <c r="E200" s="126">
        <v>0</v>
      </c>
      <c r="F200" s="126">
        <v>0</v>
      </c>
      <c r="G200" s="126">
        <v>164</v>
      </c>
      <c r="H200" s="126">
        <v>37</v>
      </c>
      <c r="I200" s="126">
        <v>0</v>
      </c>
      <c r="J200" s="126">
        <v>0</v>
      </c>
      <c r="K200" s="126">
        <v>9</v>
      </c>
      <c r="L200" s="126">
        <v>0</v>
      </c>
      <c r="M200" s="126">
        <v>1</v>
      </c>
      <c r="N200" s="126">
        <v>0</v>
      </c>
      <c r="O200" s="126">
        <v>0</v>
      </c>
      <c r="P200" s="126">
        <v>35</v>
      </c>
      <c r="Q200" s="126">
        <v>8</v>
      </c>
      <c r="R200" s="126">
        <v>50</v>
      </c>
      <c r="S200" s="126">
        <v>0</v>
      </c>
      <c r="T200" s="126">
        <v>0</v>
      </c>
      <c r="U200" s="126">
        <v>0</v>
      </c>
    </row>
    <row r="201" ht="31.5">
      <c r="A201" s="126" t="s">
        <v>865</v>
      </c>
      <c r="B201" s="194" t="s">
        <v>866</v>
      </c>
      <c r="C201" s="126">
        <v>18.399999999999999</v>
      </c>
      <c r="D201" s="126">
        <v>52</v>
      </c>
      <c r="E201" s="126">
        <v>0</v>
      </c>
      <c r="F201" s="126">
        <v>0</v>
      </c>
      <c r="G201" s="126">
        <v>37</v>
      </c>
      <c r="H201" s="126">
        <v>7</v>
      </c>
      <c r="I201" s="126">
        <v>0</v>
      </c>
      <c r="J201" s="126">
        <v>0</v>
      </c>
      <c r="K201" s="126">
        <v>2</v>
      </c>
      <c r="L201" s="126">
        <v>0</v>
      </c>
      <c r="M201" s="126">
        <v>0</v>
      </c>
      <c r="N201" s="126">
        <v>0</v>
      </c>
      <c r="O201" s="126">
        <v>0</v>
      </c>
      <c r="P201" s="126">
        <v>18</v>
      </c>
      <c r="Q201" s="126">
        <v>4</v>
      </c>
      <c r="R201" s="126">
        <v>18</v>
      </c>
      <c r="S201" s="126">
        <v>0</v>
      </c>
      <c r="T201" s="126">
        <v>0</v>
      </c>
      <c r="U201" s="126">
        <v>0</v>
      </c>
    </row>
    <row r="202" ht="31.5">
      <c r="A202" s="126" t="s">
        <v>867</v>
      </c>
      <c r="B202" s="194" t="s">
        <v>868</v>
      </c>
      <c r="C202" s="126">
        <v>45.700000000000003</v>
      </c>
      <c r="D202" s="126">
        <v>105</v>
      </c>
      <c r="E202" s="126">
        <v>0</v>
      </c>
      <c r="F202" s="126">
        <v>0</v>
      </c>
      <c r="G202" s="126">
        <v>118</v>
      </c>
      <c r="H202" s="126">
        <v>21</v>
      </c>
      <c r="I202" s="126">
        <v>0</v>
      </c>
      <c r="J202" s="126">
        <v>1</v>
      </c>
      <c r="K202" s="126">
        <v>8</v>
      </c>
      <c r="L202" s="126">
        <v>0</v>
      </c>
      <c r="M202" s="126">
        <v>0</v>
      </c>
      <c r="N202" s="126">
        <v>0</v>
      </c>
      <c r="O202" s="126">
        <v>0</v>
      </c>
      <c r="P202" s="126">
        <v>20</v>
      </c>
      <c r="Q202" s="126">
        <v>6</v>
      </c>
      <c r="R202" s="126">
        <v>36</v>
      </c>
      <c r="S202" s="126">
        <v>0</v>
      </c>
      <c r="T202" s="126">
        <v>0</v>
      </c>
      <c r="U202" s="126">
        <v>0</v>
      </c>
    </row>
    <row r="203" ht="31.5">
      <c r="A203" s="126" t="s">
        <v>869</v>
      </c>
      <c r="B203" s="194" t="s">
        <v>870</v>
      </c>
      <c r="C203" s="126">
        <v>48.5</v>
      </c>
      <c r="D203" s="126">
        <v>152</v>
      </c>
      <c r="E203" s="126">
        <v>0</v>
      </c>
      <c r="F203" s="126">
        <v>0</v>
      </c>
      <c r="G203" s="126">
        <v>196</v>
      </c>
      <c r="H203" s="126">
        <v>44</v>
      </c>
      <c r="I203" s="126">
        <v>0</v>
      </c>
      <c r="J203" s="126">
        <v>0</v>
      </c>
      <c r="K203" s="126">
        <v>11</v>
      </c>
      <c r="L203" s="126">
        <v>0</v>
      </c>
      <c r="M203" s="126">
        <v>1</v>
      </c>
      <c r="N203" s="126">
        <v>0</v>
      </c>
      <c r="O203" s="126">
        <v>0</v>
      </c>
      <c r="P203" s="126">
        <v>25</v>
      </c>
      <c r="Q203" s="126">
        <v>7</v>
      </c>
      <c r="R203" s="126">
        <v>53</v>
      </c>
      <c r="S203" s="126">
        <v>0</v>
      </c>
      <c r="T203" s="126">
        <v>0</v>
      </c>
      <c r="U203" s="126">
        <v>0</v>
      </c>
    </row>
    <row r="204" ht="31.5">
      <c r="A204" s="126" t="s">
        <v>871</v>
      </c>
      <c r="B204" s="194" t="s">
        <v>872</v>
      </c>
      <c r="C204" s="126">
        <v>34.100000000000001</v>
      </c>
      <c r="D204" s="126">
        <v>125</v>
      </c>
      <c r="E204" s="126">
        <v>0</v>
      </c>
      <c r="F204" s="126">
        <v>0</v>
      </c>
      <c r="G204" s="126">
        <v>87</v>
      </c>
      <c r="H204" s="126">
        <v>39</v>
      </c>
      <c r="I204" s="126">
        <v>0</v>
      </c>
      <c r="J204" s="126">
        <v>0</v>
      </c>
      <c r="K204" s="126">
        <v>6</v>
      </c>
      <c r="L204" s="126">
        <v>0</v>
      </c>
      <c r="M204" s="126">
        <v>1</v>
      </c>
      <c r="N204" s="126">
        <v>0</v>
      </c>
      <c r="O204" s="126">
        <v>0</v>
      </c>
      <c r="P204" s="126">
        <v>20</v>
      </c>
      <c r="Q204" s="126">
        <v>6</v>
      </c>
      <c r="R204" s="126">
        <v>43</v>
      </c>
      <c r="S204" s="126">
        <v>0</v>
      </c>
      <c r="T204" s="126">
        <v>0</v>
      </c>
      <c r="U204" s="126">
        <v>0</v>
      </c>
    </row>
    <row r="205" ht="31.5">
      <c r="A205" s="126" t="s">
        <v>873</v>
      </c>
      <c r="B205" s="194" t="s">
        <v>874</v>
      </c>
      <c r="C205" s="126">
        <v>52.700000000000003</v>
      </c>
      <c r="D205" s="126">
        <v>155</v>
      </c>
      <c r="E205" s="126">
        <v>0</v>
      </c>
      <c r="F205" s="126">
        <v>0</v>
      </c>
      <c r="G205" s="126">
        <v>115</v>
      </c>
      <c r="H205" s="126">
        <v>66</v>
      </c>
      <c r="I205" s="126">
        <v>0</v>
      </c>
      <c r="J205" s="126">
        <v>0</v>
      </c>
      <c r="K205" s="126">
        <v>8</v>
      </c>
      <c r="L205" s="126">
        <v>0</v>
      </c>
      <c r="M205" s="126">
        <v>3</v>
      </c>
      <c r="N205" s="126">
        <v>0</v>
      </c>
      <c r="O205" s="126">
        <v>0</v>
      </c>
      <c r="P205" s="126">
        <v>30</v>
      </c>
      <c r="Q205" s="126">
        <v>7</v>
      </c>
      <c r="R205" s="126">
        <v>54</v>
      </c>
      <c r="S205" s="126">
        <v>0</v>
      </c>
      <c r="T205" s="126">
        <v>0</v>
      </c>
      <c r="U205" s="126">
        <v>0</v>
      </c>
    </row>
    <row r="206" ht="15.75">
      <c r="A206" s="192" t="s">
        <v>875</v>
      </c>
      <c r="B206" s="193" t="s">
        <v>876</v>
      </c>
      <c r="C206" s="192">
        <v>3242.2001949999999</v>
      </c>
      <c r="D206" s="192">
        <v>13757</v>
      </c>
      <c r="E206" s="192">
        <v>4199</v>
      </c>
      <c r="F206" s="192">
        <v>62</v>
      </c>
      <c r="G206" s="192">
        <v>2413</v>
      </c>
      <c r="H206" s="192">
        <v>2914</v>
      </c>
      <c r="I206" s="192">
        <v>1191</v>
      </c>
      <c r="J206" s="192">
        <v>0</v>
      </c>
      <c r="K206" s="126"/>
      <c r="L206" s="126"/>
      <c r="M206" s="126"/>
      <c r="N206" s="126"/>
      <c r="O206" s="126"/>
      <c r="P206" s="126">
        <v>1400</v>
      </c>
      <c r="Q206" s="126"/>
      <c r="R206" s="126"/>
      <c r="S206" s="126"/>
      <c r="T206" s="126">
        <v>0</v>
      </c>
      <c r="U206" s="126"/>
    </row>
    <row r="207" ht="31.5">
      <c r="A207" s="126" t="s">
        <v>877</v>
      </c>
      <c r="B207" s="194" t="s">
        <v>878</v>
      </c>
      <c r="C207" s="126">
        <v>3221.3000000000002</v>
      </c>
      <c r="D207" s="126">
        <v>13757</v>
      </c>
      <c r="E207" s="126">
        <v>4199</v>
      </c>
      <c r="F207" s="126">
        <v>62</v>
      </c>
      <c r="G207" s="126">
        <v>2413</v>
      </c>
      <c r="H207" s="126">
        <v>2914</v>
      </c>
      <c r="I207" s="126">
        <v>1191</v>
      </c>
      <c r="J207" s="126">
        <v>0</v>
      </c>
      <c r="K207" s="126">
        <v>72</v>
      </c>
      <c r="L207" s="126">
        <v>1</v>
      </c>
      <c r="M207" s="126">
        <v>87</v>
      </c>
      <c r="N207" s="126">
        <v>119</v>
      </c>
      <c r="O207" s="126">
        <v>209</v>
      </c>
      <c r="P207" s="126">
        <v>1400</v>
      </c>
      <c r="Q207" s="126">
        <v>56</v>
      </c>
      <c r="R207" s="126">
        <v>4814</v>
      </c>
      <c r="S207" s="126">
        <v>0</v>
      </c>
      <c r="T207" s="126">
        <v>0</v>
      </c>
      <c r="U207" s="126">
        <v>0</v>
      </c>
    </row>
    <row r="208" ht="15.75">
      <c r="A208" s="192" t="s">
        <v>879</v>
      </c>
      <c r="B208" s="193" t="s">
        <v>880</v>
      </c>
      <c r="C208" s="192">
        <v>1903.9700929999999</v>
      </c>
      <c r="D208" s="192">
        <v>5369</v>
      </c>
      <c r="E208" s="192">
        <v>7602</v>
      </c>
      <c r="F208" s="192">
        <v>4081</v>
      </c>
      <c r="G208" s="192">
        <v>1885</v>
      </c>
      <c r="H208" s="192">
        <v>4854</v>
      </c>
      <c r="I208" s="192">
        <v>594</v>
      </c>
      <c r="J208" s="192">
        <v>264</v>
      </c>
      <c r="K208" s="126"/>
      <c r="L208" s="126"/>
      <c r="M208" s="126"/>
      <c r="N208" s="126"/>
      <c r="O208" s="126"/>
      <c r="P208" s="126">
        <v>1005</v>
      </c>
      <c r="Q208" s="126"/>
      <c r="R208" s="126"/>
      <c r="S208" s="126"/>
      <c r="T208" s="126">
        <v>36</v>
      </c>
      <c r="U208" s="126"/>
    </row>
    <row r="209" ht="31.5">
      <c r="A209" s="126" t="s">
        <v>881</v>
      </c>
      <c r="B209" s="194" t="s">
        <v>882</v>
      </c>
      <c r="C209" s="126">
        <v>986.79999999999995</v>
      </c>
      <c r="D209" s="126">
        <v>3750</v>
      </c>
      <c r="E209" s="126">
        <v>5132</v>
      </c>
      <c r="F209" s="126">
        <v>1184</v>
      </c>
      <c r="G209" s="126">
        <v>1282</v>
      </c>
      <c r="H209" s="126">
        <v>3059</v>
      </c>
      <c r="I209" s="126">
        <v>414</v>
      </c>
      <c r="J209" s="126">
        <v>177</v>
      </c>
      <c r="K209" s="126">
        <v>64</v>
      </c>
      <c r="L209" s="126">
        <v>59</v>
      </c>
      <c r="M209" s="126">
        <v>214</v>
      </c>
      <c r="N209" s="126">
        <v>62</v>
      </c>
      <c r="O209" s="126">
        <v>256</v>
      </c>
      <c r="P209" s="126">
        <v>690</v>
      </c>
      <c r="Q209" s="126">
        <v>69</v>
      </c>
      <c r="R209" s="126">
        <v>1312</v>
      </c>
      <c r="S209" s="126">
        <v>17</v>
      </c>
      <c r="T209" s="126">
        <v>0</v>
      </c>
      <c r="U209" s="126">
        <v>0</v>
      </c>
    </row>
    <row r="210" ht="47.25">
      <c r="A210" s="126" t="s">
        <v>883</v>
      </c>
      <c r="B210" s="194" t="s">
        <v>884</v>
      </c>
      <c r="C210" s="126">
        <v>600.10000000000002</v>
      </c>
      <c r="D210" s="126">
        <v>1380</v>
      </c>
      <c r="E210" s="126">
        <v>1680</v>
      </c>
      <c r="F210" s="126">
        <v>0</v>
      </c>
      <c r="G210" s="126">
        <v>480</v>
      </c>
      <c r="H210" s="126">
        <v>1260</v>
      </c>
      <c r="I210" s="126">
        <v>180</v>
      </c>
      <c r="J210" s="126">
        <v>72</v>
      </c>
      <c r="K210" s="126">
        <v>14</v>
      </c>
      <c r="L210" s="126">
        <v>0</v>
      </c>
      <c r="M210" s="126">
        <v>88</v>
      </c>
      <c r="N210" s="126">
        <v>27</v>
      </c>
      <c r="O210" s="126">
        <v>84</v>
      </c>
      <c r="P210" s="126">
        <v>288</v>
      </c>
      <c r="Q210" s="126">
        <v>28</v>
      </c>
      <c r="R210" s="126">
        <v>483</v>
      </c>
      <c r="S210" s="126">
        <v>7</v>
      </c>
      <c r="T210" s="126">
        <v>0</v>
      </c>
      <c r="U210" s="126">
        <v>0</v>
      </c>
    </row>
    <row r="211" ht="31.5">
      <c r="A211" s="126" t="s">
        <v>885</v>
      </c>
      <c r="B211" s="194" t="s">
        <v>886</v>
      </c>
      <c r="C211" s="126">
        <v>307.60000000000002</v>
      </c>
      <c r="D211" s="126">
        <v>239</v>
      </c>
      <c r="E211" s="126">
        <v>790</v>
      </c>
      <c r="F211" s="126">
        <v>2897</v>
      </c>
      <c r="G211" s="126">
        <v>123</v>
      </c>
      <c r="H211" s="126">
        <v>535</v>
      </c>
      <c r="I211" s="126">
        <v>0</v>
      </c>
      <c r="J211" s="126">
        <v>15</v>
      </c>
      <c r="K211" s="126">
        <v>2</v>
      </c>
      <c r="L211" s="126">
        <v>200</v>
      </c>
      <c r="M211" s="126">
        <v>15</v>
      </c>
      <c r="N211" s="126">
        <v>0</v>
      </c>
      <c r="O211" s="126">
        <v>39</v>
      </c>
      <c r="P211" s="126">
        <v>27</v>
      </c>
      <c r="Q211" s="126">
        <v>3</v>
      </c>
      <c r="R211" s="126">
        <v>83</v>
      </c>
      <c r="S211" s="126">
        <v>0</v>
      </c>
      <c r="T211" s="126">
        <v>36</v>
      </c>
      <c r="U211" s="126">
        <v>0</v>
      </c>
    </row>
    <row r="212" ht="15.75">
      <c r="A212" s="192" t="s">
        <v>887</v>
      </c>
      <c r="B212" s="193" t="s">
        <v>888</v>
      </c>
      <c r="C212" s="192">
        <v>865.48199499999998</v>
      </c>
      <c r="D212" s="192">
        <v>3145</v>
      </c>
      <c r="E212" s="192">
        <v>6419</v>
      </c>
      <c r="F212" s="192">
        <v>6735</v>
      </c>
      <c r="G212" s="192">
        <v>1124</v>
      </c>
      <c r="H212" s="192">
        <v>3008</v>
      </c>
      <c r="I212" s="192">
        <v>0</v>
      </c>
      <c r="J212" s="192">
        <v>78</v>
      </c>
      <c r="K212" s="126"/>
      <c r="L212" s="126"/>
      <c r="M212" s="126"/>
      <c r="N212" s="126"/>
      <c r="O212" s="126"/>
      <c r="P212" s="126">
        <v>496</v>
      </c>
      <c r="Q212" s="126"/>
      <c r="R212" s="126"/>
      <c r="S212" s="126"/>
      <c r="T212" s="126">
        <v>395</v>
      </c>
      <c r="U212" s="126"/>
    </row>
    <row r="213" ht="47.25">
      <c r="A213" s="126" t="s">
        <v>889</v>
      </c>
      <c r="B213" s="194" t="s">
        <v>890</v>
      </c>
      <c r="C213" s="126">
        <v>182.59999999999999</v>
      </c>
      <c r="D213" s="126">
        <v>1209</v>
      </c>
      <c r="E213" s="126">
        <v>3300</v>
      </c>
      <c r="F213" s="126">
        <v>778</v>
      </c>
      <c r="G213" s="126">
        <v>526</v>
      </c>
      <c r="H213" s="126">
        <v>1312</v>
      </c>
      <c r="I213" s="126">
        <v>0</v>
      </c>
      <c r="J213" s="126">
        <v>28</v>
      </c>
      <c r="K213" s="126">
        <v>20</v>
      </c>
      <c r="L213" s="126">
        <v>30</v>
      </c>
      <c r="M213" s="126">
        <v>94</v>
      </c>
      <c r="N213" s="126">
        <v>0</v>
      </c>
      <c r="O213" s="126">
        <v>165</v>
      </c>
      <c r="P213" s="126">
        <v>284</v>
      </c>
      <c r="Q213" s="126">
        <v>20</v>
      </c>
      <c r="R213" s="126">
        <v>423</v>
      </c>
      <c r="S213" s="126">
        <v>0</v>
      </c>
      <c r="T213" s="126">
        <v>0</v>
      </c>
      <c r="U213" s="126">
        <v>0</v>
      </c>
    </row>
    <row r="214" ht="31.5">
      <c r="A214" s="126" t="s">
        <v>891</v>
      </c>
      <c r="B214" s="194" t="s">
        <v>892</v>
      </c>
      <c r="C214" s="126">
        <v>85.900000000000006</v>
      </c>
      <c r="D214" s="126">
        <v>672</v>
      </c>
      <c r="E214" s="126">
        <v>1437</v>
      </c>
      <c r="F214" s="126">
        <v>180</v>
      </c>
      <c r="G214" s="126">
        <v>25</v>
      </c>
      <c r="H214" s="126">
        <v>136</v>
      </c>
      <c r="I214" s="126">
        <v>0</v>
      </c>
      <c r="J214" s="126">
        <v>3</v>
      </c>
      <c r="K214" s="126">
        <v>0</v>
      </c>
      <c r="L214" s="126">
        <v>9</v>
      </c>
      <c r="M214" s="126">
        <v>6</v>
      </c>
      <c r="N214" s="126"/>
      <c r="O214" s="126">
        <v>71</v>
      </c>
      <c r="P214" s="126">
        <v>27</v>
      </c>
      <c r="Q214" s="126">
        <v>4</v>
      </c>
      <c r="R214" s="126">
        <v>235</v>
      </c>
      <c r="S214" s="126"/>
      <c r="T214" s="126">
        <v>0</v>
      </c>
      <c r="U214" s="126"/>
    </row>
    <row r="215" ht="15.75">
      <c r="A215" s="126" t="s">
        <v>893</v>
      </c>
      <c r="B215" s="194" t="s">
        <v>894</v>
      </c>
      <c r="C215" s="126">
        <v>74.5</v>
      </c>
      <c r="D215" s="126">
        <v>401</v>
      </c>
      <c r="E215" s="126">
        <v>1096</v>
      </c>
      <c r="F215" s="126">
        <v>304</v>
      </c>
      <c r="G215" s="126">
        <v>108</v>
      </c>
      <c r="H215" s="126">
        <v>500</v>
      </c>
      <c r="I215" s="126">
        <v>0</v>
      </c>
      <c r="J215" s="126">
        <v>5</v>
      </c>
      <c r="K215" s="126">
        <v>5</v>
      </c>
      <c r="L215" s="126">
        <v>24</v>
      </c>
      <c r="M215" s="126">
        <v>50</v>
      </c>
      <c r="N215" s="126">
        <v>0</v>
      </c>
      <c r="O215" s="126">
        <v>54</v>
      </c>
      <c r="P215" s="126">
        <v>50</v>
      </c>
      <c r="Q215" s="126">
        <v>15</v>
      </c>
      <c r="R215" s="126">
        <v>140</v>
      </c>
      <c r="S215" s="126">
        <v>0</v>
      </c>
      <c r="T215" s="126">
        <v>0</v>
      </c>
      <c r="U215" s="126">
        <v>0</v>
      </c>
    </row>
    <row r="216" ht="15.75">
      <c r="A216" s="126" t="s">
        <v>895</v>
      </c>
      <c r="B216" s="194" t="s">
        <v>896</v>
      </c>
      <c r="C216" s="126">
        <v>121.011</v>
      </c>
      <c r="D216" s="126">
        <v>871</v>
      </c>
      <c r="E216" s="126">
        <v>1125</v>
      </c>
      <c r="F216" s="126">
        <v>1028</v>
      </c>
      <c r="G216" s="126">
        <v>205</v>
      </c>
      <c r="H216" s="126">
        <v>677</v>
      </c>
      <c r="I216" s="126">
        <v>0</v>
      </c>
      <c r="J216" s="126">
        <v>21</v>
      </c>
      <c r="K216" s="126">
        <v>10</v>
      </c>
      <c r="L216" s="126">
        <v>100</v>
      </c>
      <c r="M216" s="126">
        <v>54</v>
      </c>
      <c r="N216" s="126">
        <v>0</v>
      </c>
      <c r="O216" s="126">
        <v>56</v>
      </c>
      <c r="P216" s="126">
        <v>36</v>
      </c>
      <c r="Q216" s="126">
        <v>10</v>
      </c>
      <c r="R216" s="126">
        <v>250</v>
      </c>
      <c r="S216" s="126">
        <v>2</v>
      </c>
      <c r="T216" s="126">
        <v>65</v>
      </c>
      <c r="U216" s="126">
        <v>0</v>
      </c>
    </row>
    <row r="217" ht="15.75">
      <c r="A217" s="126" t="s">
        <v>897</v>
      </c>
      <c r="B217" s="194" t="s">
        <v>898</v>
      </c>
      <c r="C217" s="126">
        <v>23.507999999999999</v>
      </c>
      <c r="D217" s="126">
        <v>114</v>
      </c>
      <c r="E217" s="126">
        <v>300</v>
      </c>
      <c r="F217" s="126">
        <v>86</v>
      </c>
      <c r="G217" s="126">
        <v>31</v>
      </c>
      <c r="H217" s="126">
        <v>78</v>
      </c>
      <c r="I217" s="126">
        <v>0</v>
      </c>
      <c r="J217" s="126">
        <v>4</v>
      </c>
      <c r="K217" s="126">
        <v>1</v>
      </c>
      <c r="L217" s="126">
        <v>6</v>
      </c>
      <c r="M217" s="126">
        <v>5</v>
      </c>
      <c r="N217" s="126">
        <v>0</v>
      </c>
      <c r="O217" s="126">
        <v>15</v>
      </c>
      <c r="P217" s="126">
        <v>6</v>
      </c>
      <c r="Q217" s="126">
        <v>1</v>
      </c>
      <c r="R217" s="126">
        <v>39</v>
      </c>
      <c r="S217" s="126">
        <v>0</v>
      </c>
      <c r="T217" s="126">
        <v>0</v>
      </c>
      <c r="U217" s="126">
        <v>0</v>
      </c>
    </row>
    <row r="218" ht="31.5">
      <c r="A218" s="126" t="s">
        <v>899</v>
      </c>
      <c r="B218" s="194" t="s">
        <v>900</v>
      </c>
      <c r="C218" s="126">
        <v>161</v>
      </c>
      <c r="D218" s="126">
        <v>0</v>
      </c>
      <c r="E218" s="126">
        <v>0</v>
      </c>
      <c r="F218" s="126">
        <v>20</v>
      </c>
      <c r="G218" s="126">
        <v>0</v>
      </c>
      <c r="H218" s="126">
        <v>0</v>
      </c>
      <c r="I218" s="126">
        <v>0</v>
      </c>
      <c r="J218" s="126">
        <v>0</v>
      </c>
      <c r="K218" s="126">
        <v>0</v>
      </c>
      <c r="L218" s="126">
        <v>0</v>
      </c>
      <c r="M218" s="126">
        <v>0</v>
      </c>
      <c r="N218" s="126">
        <v>0</v>
      </c>
      <c r="O218" s="126">
        <v>0</v>
      </c>
      <c r="P218" s="126">
        <v>0</v>
      </c>
      <c r="Q218" s="126">
        <v>0</v>
      </c>
      <c r="R218" s="126">
        <v>0</v>
      </c>
      <c r="S218" s="126">
        <v>0</v>
      </c>
      <c r="T218" s="126">
        <v>0</v>
      </c>
      <c r="U218" s="126">
        <v>0</v>
      </c>
    </row>
    <row r="219" ht="47.25">
      <c r="A219" s="126" t="s">
        <v>901</v>
      </c>
      <c r="B219" s="194" t="s">
        <v>902</v>
      </c>
      <c r="C219" s="126">
        <v>145.69999999999999</v>
      </c>
      <c r="D219" s="126">
        <v>347</v>
      </c>
      <c r="E219" s="126">
        <v>326</v>
      </c>
      <c r="F219" s="126">
        <v>3239</v>
      </c>
      <c r="G219" s="126">
        <v>91</v>
      </c>
      <c r="H219" s="126">
        <v>257</v>
      </c>
      <c r="I219" s="126">
        <v>0</v>
      </c>
      <c r="J219" s="126">
        <v>14</v>
      </c>
      <c r="K219" s="126">
        <v>2</v>
      </c>
      <c r="L219" s="126">
        <v>640</v>
      </c>
      <c r="M219" s="126">
        <v>12</v>
      </c>
      <c r="N219" s="126">
        <v>0</v>
      </c>
      <c r="O219" s="126">
        <v>16</v>
      </c>
      <c r="P219" s="126">
        <v>70</v>
      </c>
      <c r="Q219" s="126">
        <v>14</v>
      </c>
      <c r="R219" s="126">
        <v>104</v>
      </c>
      <c r="S219" s="126">
        <v>0</v>
      </c>
      <c r="T219" s="126">
        <v>180</v>
      </c>
      <c r="U219" s="126">
        <v>18</v>
      </c>
    </row>
    <row r="220" ht="47.25">
      <c r="A220" s="126" t="s">
        <v>903</v>
      </c>
      <c r="B220" s="194" t="s">
        <v>904</v>
      </c>
      <c r="C220" s="126">
        <v>76.5</v>
      </c>
      <c r="D220" s="126">
        <v>203</v>
      </c>
      <c r="E220" s="126">
        <v>272</v>
      </c>
      <c r="F220" s="126">
        <v>1280</v>
      </c>
      <c r="G220" s="126">
        <v>163</v>
      </c>
      <c r="H220" s="126">
        <v>184</v>
      </c>
      <c r="I220" s="126">
        <v>0</v>
      </c>
      <c r="J220" s="126">
        <v>6</v>
      </c>
      <c r="K220" s="126">
        <v>11</v>
      </c>
      <c r="L220" s="126">
        <v>320</v>
      </c>
      <c r="M220" s="126">
        <v>12</v>
      </c>
      <c r="N220" s="126">
        <v>0</v>
      </c>
      <c r="O220" s="126">
        <v>13</v>
      </c>
      <c r="P220" s="126">
        <v>50</v>
      </c>
      <c r="Q220" s="126">
        <v>6</v>
      </c>
      <c r="R220" s="126">
        <v>60</v>
      </c>
      <c r="S220" s="126">
        <v>0</v>
      </c>
      <c r="T220" s="126">
        <v>150</v>
      </c>
      <c r="U220" s="126">
        <v>12</v>
      </c>
    </row>
    <row r="221" ht="15.75">
      <c r="A221" s="192" t="s">
        <v>905</v>
      </c>
      <c r="B221" s="193" t="s">
        <v>906</v>
      </c>
      <c r="C221" s="192">
        <v>2547.1098630000001</v>
      </c>
      <c r="D221" s="192">
        <v>11623</v>
      </c>
      <c r="E221" s="192">
        <v>4401</v>
      </c>
      <c r="F221" s="192">
        <v>3000</v>
      </c>
      <c r="G221" s="192">
        <v>3180</v>
      </c>
      <c r="H221" s="192">
        <v>2362</v>
      </c>
      <c r="I221" s="192">
        <v>439</v>
      </c>
      <c r="J221" s="192">
        <v>154</v>
      </c>
      <c r="K221" s="126"/>
      <c r="L221" s="126"/>
      <c r="M221" s="126"/>
      <c r="N221" s="126"/>
      <c r="O221" s="126"/>
      <c r="P221" s="126">
        <v>1408</v>
      </c>
      <c r="Q221" s="126"/>
      <c r="R221" s="126"/>
      <c r="S221" s="126"/>
      <c r="T221" s="126">
        <v>493</v>
      </c>
      <c r="U221" s="126"/>
    </row>
    <row r="222" ht="47.25">
      <c r="A222" s="126" t="s">
        <v>907</v>
      </c>
      <c r="B222" s="194" t="s">
        <v>908</v>
      </c>
      <c r="C222" s="126">
        <v>89.932000000000002</v>
      </c>
      <c r="D222" s="126">
        <v>268</v>
      </c>
      <c r="E222" s="126">
        <v>85</v>
      </c>
      <c r="F222" s="126">
        <v>108</v>
      </c>
      <c r="G222" s="126">
        <v>134</v>
      </c>
      <c r="H222" s="126">
        <v>104</v>
      </c>
      <c r="I222" s="126">
        <v>0</v>
      </c>
      <c r="J222" s="126">
        <v>7</v>
      </c>
      <c r="K222" s="126">
        <v>6</v>
      </c>
      <c r="L222" s="126">
        <v>5</v>
      </c>
      <c r="M222" s="126">
        <v>5</v>
      </c>
      <c r="N222" s="126">
        <v>0</v>
      </c>
      <c r="O222" s="126">
        <v>4</v>
      </c>
      <c r="P222" s="126">
        <v>51</v>
      </c>
      <c r="Q222" s="126">
        <v>4</v>
      </c>
      <c r="R222" s="126">
        <v>93</v>
      </c>
      <c r="S222" s="126">
        <v>0</v>
      </c>
      <c r="T222" s="126">
        <v>0</v>
      </c>
      <c r="U222" s="126">
        <v>0</v>
      </c>
    </row>
    <row r="223" ht="15.75">
      <c r="A223" s="126" t="s">
        <v>909</v>
      </c>
      <c r="B223" s="194" t="s">
        <v>910</v>
      </c>
      <c r="C223" s="126">
        <v>397</v>
      </c>
      <c r="D223" s="126">
        <v>1894</v>
      </c>
      <c r="E223" s="126">
        <v>683</v>
      </c>
      <c r="F223" s="126">
        <v>353</v>
      </c>
      <c r="G223" s="126">
        <v>421</v>
      </c>
      <c r="H223" s="126">
        <v>322</v>
      </c>
      <c r="I223" s="126">
        <v>60</v>
      </c>
      <c r="J223" s="126">
        <v>20</v>
      </c>
      <c r="K223" s="126">
        <v>21</v>
      </c>
      <c r="L223" s="126">
        <v>10</v>
      </c>
      <c r="M223" s="126">
        <v>9</v>
      </c>
      <c r="N223" s="126">
        <v>9</v>
      </c>
      <c r="O223" s="126">
        <v>34</v>
      </c>
      <c r="P223" s="126">
        <v>214</v>
      </c>
      <c r="Q223" s="126">
        <v>21</v>
      </c>
      <c r="R223" s="126">
        <v>662</v>
      </c>
      <c r="S223" s="126">
        <v>0</v>
      </c>
      <c r="T223" s="126">
        <v>75</v>
      </c>
      <c r="U223" s="126">
        <v>7</v>
      </c>
    </row>
    <row r="224" ht="47.25">
      <c r="A224" s="126" t="s">
        <v>911</v>
      </c>
      <c r="B224" s="194" t="s">
        <v>912</v>
      </c>
      <c r="C224" s="126">
        <v>283.50999999999999</v>
      </c>
      <c r="D224" s="126">
        <v>1341</v>
      </c>
      <c r="E224" s="126">
        <v>468</v>
      </c>
      <c r="F224" s="126">
        <v>230</v>
      </c>
      <c r="G224" s="126">
        <v>266</v>
      </c>
      <c r="H224" s="126">
        <v>206</v>
      </c>
      <c r="I224" s="126">
        <v>54</v>
      </c>
      <c r="J224" s="126">
        <v>22</v>
      </c>
      <c r="K224" s="126">
        <v>7</v>
      </c>
      <c r="L224" s="126">
        <v>6</v>
      </c>
      <c r="M224" s="126">
        <v>6</v>
      </c>
      <c r="N224" s="126">
        <v>3</v>
      </c>
      <c r="O224" s="126">
        <v>23</v>
      </c>
      <c r="P224" s="126">
        <v>160</v>
      </c>
      <c r="Q224" s="126">
        <v>16</v>
      </c>
      <c r="R224" s="126">
        <v>469</v>
      </c>
      <c r="S224" s="126">
        <v>0</v>
      </c>
      <c r="T224" s="126">
        <v>60</v>
      </c>
      <c r="U224" s="126">
        <v>0</v>
      </c>
    </row>
    <row r="225" ht="63">
      <c r="A225" s="126" t="s">
        <v>913</v>
      </c>
      <c r="B225" s="194" t="s">
        <v>914</v>
      </c>
      <c r="C225" s="126">
        <v>17.289999999999999</v>
      </c>
      <c r="D225" s="126">
        <v>81</v>
      </c>
      <c r="E225" s="126">
        <v>41</v>
      </c>
      <c r="F225" s="126">
        <v>13</v>
      </c>
      <c r="G225" s="126">
        <v>21</v>
      </c>
      <c r="H225" s="126">
        <v>22</v>
      </c>
      <c r="I225" s="126">
        <v>0</v>
      </c>
      <c r="J225" s="126">
        <v>1</v>
      </c>
      <c r="K225" s="126">
        <v>1</v>
      </c>
      <c r="L225" s="126">
        <v>0</v>
      </c>
      <c r="M225" s="126">
        <v>1</v>
      </c>
      <c r="N225" s="126">
        <v>0</v>
      </c>
      <c r="O225" s="126">
        <v>2</v>
      </c>
      <c r="P225" s="126">
        <v>10</v>
      </c>
      <c r="Q225" s="126">
        <v>1</v>
      </c>
      <c r="R225" s="126">
        <v>28</v>
      </c>
      <c r="S225" s="126">
        <v>0</v>
      </c>
      <c r="T225" s="126">
        <v>4</v>
      </c>
      <c r="U225" s="126">
        <v>0</v>
      </c>
    </row>
    <row r="226" ht="47.25">
      <c r="A226" s="126" t="s">
        <v>915</v>
      </c>
      <c r="B226" s="194" t="s">
        <v>916</v>
      </c>
      <c r="C226" s="126">
        <v>21.34</v>
      </c>
      <c r="D226" s="126">
        <v>103</v>
      </c>
      <c r="E226" s="126">
        <v>40</v>
      </c>
      <c r="F226" s="126">
        <v>18</v>
      </c>
      <c r="G226" s="126">
        <v>25</v>
      </c>
      <c r="H226" s="126">
        <v>26</v>
      </c>
      <c r="I226" s="126">
        <v>0</v>
      </c>
      <c r="J226" s="126">
        <v>2</v>
      </c>
      <c r="K226" s="126">
        <v>1</v>
      </c>
      <c r="L226" s="126">
        <v>0</v>
      </c>
      <c r="M226" s="126">
        <v>1</v>
      </c>
      <c r="N226" s="126">
        <v>0</v>
      </c>
      <c r="O226" s="126">
        <v>2</v>
      </c>
      <c r="P226" s="126">
        <v>12</v>
      </c>
      <c r="Q226" s="126">
        <v>1</v>
      </c>
      <c r="R226" s="126">
        <v>36</v>
      </c>
      <c r="S226" s="126">
        <v>0</v>
      </c>
      <c r="T226" s="126">
        <v>5</v>
      </c>
      <c r="U226" s="126">
        <v>0</v>
      </c>
    </row>
    <row r="227" ht="31.5">
      <c r="A227" s="126" t="s">
        <v>917</v>
      </c>
      <c r="B227" s="194" t="s">
        <v>918</v>
      </c>
      <c r="C227" s="126">
        <v>398.80799999999999</v>
      </c>
      <c r="D227" s="126">
        <v>1320</v>
      </c>
      <c r="E227" s="126">
        <v>866</v>
      </c>
      <c r="F227" s="126">
        <v>876</v>
      </c>
      <c r="G227" s="126">
        <v>666</v>
      </c>
      <c r="H227" s="126">
        <v>415</v>
      </c>
      <c r="I227" s="126">
        <v>60</v>
      </c>
      <c r="J227" s="126">
        <v>25</v>
      </c>
      <c r="K227" s="126">
        <v>16</v>
      </c>
      <c r="L227" s="126">
        <v>10</v>
      </c>
      <c r="M227" s="126">
        <v>7</v>
      </c>
      <c r="N227" s="126">
        <v>2</v>
      </c>
      <c r="O227" s="126">
        <v>43</v>
      </c>
      <c r="P227" s="126">
        <v>120</v>
      </c>
      <c r="Q227" s="126">
        <v>12</v>
      </c>
      <c r="R227" s="126">
        <v>460</v>
      </c>
      <c r="S227" s="126">
        <v>0</v>
      </c>
      <c r="T227" s="126">
        <v>70</v>
      </c>
      <c r="U227" s="126">
        <v>0</v>
      </c>
    </row>
    <row r="228" ht="47.25">
      <c r="A228" s="126" t="s">
        <v>919</v>
      </c>
      <c r="B228" s="194" t="s">
        <v>350</v>
      </c>
      <c r="C228" s="126">
        <v>379.44299999999998</v>
      </c>
      <c r="D228" s="126">
        <v>1821</v>
      </c>
      <c r="E228" s="126">
        <v>641</v>
      </c>
      <c r="F228" s="126">
        <v>326</v>
      </c>
      <c r="G228" s="126">
        <v>414</v>
      </c>
      <c r="H228" s="126">
        <v>319</v>
      </c>
      <c r="I228" s="126">
        <v>65</v>
      </c>
      <c r="J228" s="126">
        <v>15</v>
      </c>
      <c r="K228" s="126">
        <v>20</v>
      </c>
      <c r="L228" s="126">
        <v>9</v>
      </c>
      <c r="M228" s="126">
        <v>9</v>
      </c>
      <c r="N228" s="126">
        <v>9</v>
      </c>
      <c r="O228" s="126">
        <v>32</v>
      </c>
      <c r="P228" s="126">
        <v>209</v>
      </c>
      <c r="Q228" s="126">
        <v>20</v>
      </c>
      <c r="R228" s="126">
        <v>637</v>
      </c>
      <c r="S228" s="126">
        <v>0</v>
      </c>
      <c r="T228" s="126">
        <v>68</v>
      </c>
      <c r="U228" s="126">
        <v>6</v>
      </c>
    </row>
    <row r="229" ht="31.5">
      <c r="A229" s="126" t="s">
        <v>920</v>
      </c>
      <c r="B229" s="194" t="s">
        <v>351</v>
      </c>
      <c r="C229" s="126">
        <v>246.11000000000001</v>
      </c>
      <c r="D229" s="126">
        <v>1046</v>
      </c>
      <c r="E229" s="126">
        <v>240</v>
      </c>
      <c r="F229" s="126">
        <v>361</v>
      </c>
      <c r="G229" s="126">
        <v>410</v>
      </c>
      <c r="H229" s="126">
        <v>293</v>
      </c>
      <c r="I229" s="126">
        <v>73</v>
      </c>
      <c r="J229" s="126">
        <v>24</v>
      </c>
      <c r="K229" s="126">
        <v>20</v>
      </c>
      <c r="L229" s="126">
        <v>18</v>
      </c>
      <c r="M229" s="126">
        <v>14</v>
      </c>
      <c r="N229" s="126">
        <v>10</v>
      </c>
      <c r="O229" s="126">
        <v>12</v>
      </c>
      <c r="P229" s="126">
        <v>206</v>
      </c>
      <c r="Q229" s="126">
        <v>20</v>
      </c>
      <c r="R229" s="126">
        <v>360</v>
      </c>
      <c r="S229" s="126">
        <v>1</v>
      </c>
      <c r="T229" s="126">
        <v>67</v>
      </c>
      <c r="U229" s="126">
        <v>5</v>
      </c>
    </row>
    <row r="230" ht="47.25">
      <c r="A230" s="126" t="s">
        <v>921</v>
      </c>
      <c r="B230" s="194" t="s">
        <v>352</v>
      </c>
      <c r="C230" s="126">
        <v>349.32100000000003</v>
      </c>
      <c r="D230" s="126">
        <v>1670</v>
      </c>
      <c r="E230" s="126">
        <v>590</v>
      </c>
      <c r="F230" s="126">
        <v>318</v>
      </c>
      <c r="G230" s="126">
        <v>363</v>
      </c>
      <c r="H230" s="126">
        <v>300</v>
      </c>
      <c r="I230" s="126">
        <v>52</v>
      </c>
      <c r="J230" s="126">
        <v>17</v>
      </c>
      <c r="K230" s="126">
        <v>18</v>
      </c>
      <c r="L230" s="126">
        <v>9</v>
      </c>
      <c r="M230" s="126">
        <v>9</v>
      </c>
      <c r="N230" s="126">
        <v>7</v>
      </c>
      <c r="O230" s="126">
        <v>29</v>
      </c>
      <c r="P230" s="126">
        <v>192</v>
      </c>
      <c r="Q230" s="126">
        <v>11</v>
      </c>
      <c r="R230" s="126">
        <v>584</v>
      </c>
      <c r="S230" s="126">
        <v>0</v>
      </c>
      <c r="T230" s="126">
        <v>63</v>
      </c>
      <c r="U230" s="126">
        <v>6</v>
      </c>
    </row>
    <row r="231" ht="47.25">
      <c r="A231" s="126" t="s">
        <v>922</v>
      </c>
      <c r="B231" s="194" t="s">
        <v>353</v>
      </c>
      <c r="C231" s="126">
        <v>144.42500000000001</v>
      </c>
      <c r="D231" s="126">
        <v>687</v>
      </c>
      <c r="E231" s="126">
        <v>248</v>
      </c>
      <c r="F231" s="126">
        <v>130</v>
      </c>
      <c r="G231" s="126">
        <v>153</v>
      </c>
      <c r="H231" s="126">
        <v>117</v>
      </c>
      <c r="I231" s="126">
        <v>23</v>
      </c>
      <c r="J231" s="126">
        <v>7</v>
      </c>
      <c r="K231" s="126">
        <v>7</v>
      </c>
      <c r="L231" s="126">
        <v>3</v>
      </c>
      <c r="M231" s="126">
        <v>3</v>
      </c>
      <c r="N231" s="126">
        <v>0</v>
      </c>
      <c r="O231" s="126">
        <v>12</v>
      </c>
      <c r="P231" s="126">
        <v>77</v>
      </c>
      <c r="Q231" s="126">
        <v>5</v>
      </c>
      <c r="R231" s="126">
        <v>240</v>
      </c>
      <c r="S231" s="126">
        <v>0</v>
      </c>
      <c r="T231" s="126">
        <v>29</v>
      </c>
      <c r="U231" s="126">
        <v>2</v>
      </c>
    </row>
    <row r="232" ht="47.25">
      <c r="A232" s="126" t="s">
        <v>923</v>
      </c>
      <c r="B232" s="194" t="s">
        <v>354</v>
      </c>
      <c r="C232" s="126">
        <v>289.97000000000003</v>
      </c>
      <c r="D232" s="126">
        <v>1392</v>
      </c>
      <c r="E232" s="126">
        <v>499</v>
      </c>
      <c r="F232" s="126">
        <v>267</v>
      </c>
      <c r="G232" s="126">
        <v>307</v>
      </c>
      <c r="H232" s="126">
        <v>238</v>
      </c>
      <c r="I232" s="126">
        <v>52</v>
      </c>
      <c r="J232" s="126">
        <v>14</v>
      </c>
      <c r="K232" s="126">
        <v>15</v>
      </c>
      <c r="L232" s="126">
        <v>8</v>
      </c>
      <c r="M232" s="126">
        <v>7</v>
      </c>
      <c r="N232" s="126">
        <v>7</v>
      </c>
      <c r="O232" s="126">
        <v>24</v>
      </c>
      <c r="P232" s="126">
        <v>157</v>
      </c>
      <c r="Q232" s="126">
        <v>10</v>
      </c>
      <c r="R232" s="126">
        <v>487</v>
      </c>
      <c r="S232" s="126">
        <v>0</v>
      </c>
      <c r="T232" s="126">
        <v>52</v>
      </c>
      <c r="U232" s="126">
        <v>5</v>
      </c>
    </row>
    <row r="233" ht="15.75">
      <c r="A233" s="192" t="s">
        <v>924</v>
      </c>
      <c r="B233" s="193" t="s">
        <v>925</v>
      </c>
      <c r="C233" s="192">
        <v>162.40000900000001</v>
      </c>
      <c r="D233" s="192">
        <v>509</v>
      </c>
      <c r="E233" s="192">
        <v>479</v>
      </c>
      <c r="F233" s="192">
        <v>2498</v>
      </c>
      <c r="G233" s="192">
        <v>198</v>
      </c>
      <c r="H233" s="192">
        <v>524</v>
      </c>
      <c r="I233" s="192">
        <v>0</v>
      </c>
      <c r="J233" s="192">
        <v>8</v>
      </c>
      <c r="K233" s="126"/>
      <c r="L233" s="126"/>
      <c r="M233" s="126"/>
      <c r="N233" s="126"/>
      <c r="O233" s="126"/>
      <c r="P233" s="126">
        <v>388</v>
      </c>
      <c r="Q233" s="126"/>
      <c r="R233" s="126"/>
      <c r="S233" s="126"/>
      <c r="T233" s="126">
        <v>95</v>
      </c>
      <c r="U233" s="126"/>
    </row>
    <row r="234" ht="15.75" customHeight="1">
      <c r="A234" s="126" t="s">
        <v>926</v>
      </c>
      <c r="B234" s="194" t="s">
        <v>927</v>
      </c>
      <c r="C234" s="126">
        <v>18</v>
      </c>
      <c r="D234" s="126">
        <v>60</v>
      </c>
      <c r="E234" s="126">
        <v>100</v>
      </c>
      <c r="F234" s="126">
        <v>62</v>
      </c>
      <c r="G234" s="126">
        <v>60</v>
      </c>
      <c r="H234" s="126">
        <v>222</v>
      </c>
      <c r="I234" s="126">
        <v>0</v>
      </c>
      <c r="J234" s="126"/>
      <c r="K234" s="126">
        <v>4</v>
      </c>
      <c r="L234" s="126">
        <v>4</v>
      </c>
      <c r="M234" s="126">
        <v>44</v>
      </c>
      <c r="N234" s="126">
        <v>0</v>
      </c>
      <c r="O234" s="126">
        <v>5</v>
      </c>
      <c r="P234" s="126">
        <v>26</v>
      </c>
      <c r="Q234" s="126">
        <v>7</v>
      </c>
      <c r="R234" s="126">
        <v>21</v>
      </c>
      <c r="S234" s="126">
        <v>0</v>
      </c>
      <c r="T234" s="126">
        <v>0</v>
      </c>
      <c r="U234" s="126">
        <v>0</v>
      </c>
    </row>
    <row r="235" ht="15.75" customHeight="1">
      <c r="A235" s="126" t="s">
        <v>928</v>
      </c>
      <c r="B235" s="194" t="s">
        <v>929</v>
      </c>
      <c r="C235" s="126">
        <v>144.40000000000001</v>
      </c>
      <c r="D235" s="126">
        <v>449</v>
      </c>
      <c r="E235" s="126">
        <v>379</v>
      </c>
      <c r="F235" s="126">
        <v>2436</v>
      </c>
      <c r="G235" s="126">
        <v>138</v>
      </c>
      <c r="H235" s="126">
        <v>302</v>
      </c>
      <c r="I235" s="126">
        <v>0</v>
      </c>
      <c r="J235" s="126">
        <v>8</v>
      </c>
      <c r="K235" s="126">
        <v>4</v>
      </c>
      <c r="L235" s="126">
        <v>389</v>
      </c>
      <c r="M235" s="126">
        <v>21</v>
      </c>
      <c r="N235" s="126">
        <v>0</v>
      </c>
      <c r="O235" s="126">
        <v>18</v>
      </c>
      <c r="P235" s="126">
        <v>362</v>
      </c>
      <c r="Q235" s="126">
        <v>90</v>
      </c>
      <c r="R235" s="126">
        <v>157</v>
      </c>
      <c r="S235" s="126">
        <v>0</v>
      </c>
      <c r="T235" s="126">
        <v>95</v>
      </c>
      <c r="U235" s="126">
        <v>3</v>
      </c>
    </row>
    <row r="236" ht="31.5">
      <c r="A236" s="192" t="s">
        <v>930</v>
      </c>
      <c r="B236" s="193" t="s">
        <v>931</v>
      </c>
      <c r="C236" s="192">
        <v>423.93637100000001</v>
      </c>
      <c r="D236" s="192">
        <v>430</v>
      </c>
      <c r="E236" s="192">
        <v>472</v>
      </c>
      <c r="F236" s="192">
        <v>3728</v>
      </c>
      <c r="G236" s="192">
        <v>270</v>
      </c>
      <c r="H236" s="192">
        <v>984</v>
      </c>
      <c r="I236" s="192">
        <v>0</v>
      </c>
      <c r="J236" s="192">
        <v>24</v>
      </c>
      <c r="K236" s="126"/>
      <c r="L236" s="126"/>
      <c r="M236" s="126"/>
      <c r="N236" s="126"/>
      <c r="O236" s="126"/>
      <c r="P236" s="126">
        <v>179</v>
      </c>
      <c r="Q236" s="126"/>
      <c r="R236" s="126"/>
      <c r="S236" s="126"/>
      <c r="T236" s="126">
        <v>239</v>
      </c>
      <c r="U236" s="126"/>
    </row>
    <row r="237" ht="31.5">
      <c r="A237" s="126" t="s">
        <v>932</v>
      </c>
      <c r="B237" s="194" t="s">
        <v>933</v>
      </c>
      <c r="C237" s="126">
        <v>29.600000000000001</v>
      </c>
      <c r="D237" s="126">
        <v>56</v>
      </c>
      <c r="E237" s="126">
        <v>21</v>
      </c>
      <c r="F237" s="126">
        <v>497</v>
      </c>
      <c r="G237" s="126">
        <v>5</v>
      </c>
      <c r="H237" s="126">
        <v>78</v>
      </c>
      <c r="I237" s="126">
        <v>0</v>
      </c>
      <c r="J237" s="126">
        <v>0</v>
      </c>
      <c r="K237" s="126">
        <v>0</v>
      </c>
      <c r="L237" s="126">
        <v>69</v>
      </c>
      <c r="M237" s="126">
        <v>5</v>
      </c>
      <c r="N237" s="126">
        <v>0</v>
      </c>
      <c r="O237" s="126">
        <v>0</v>
      </c>
      <c r="P237" s="126">
        <v>15</v>
      </c>
      <c r="Q237" s="126">
        <v>2</v>
      </c>
      <c r="R237" s="126">
        <v>0</v>
      </c>
      <c r="S237" s="126">
        <v>0</v>
      </c>
      <c r="T237" s="126">
        <v>5</v>
      </c>
      <c r="U237" s="126">
        <v>0</v>
      </c>
    </row>
    <row r="238" ht="31.5">
      <c r="A238" s="126" t="s">
        <v>934</v>
      </c>
      <c r="B238" s="194" t="s">
        <v>935</v>
      </c>
      <c r="C238" s="126">
        <v>5.2999999999999998</v>
      </c>
      <c r="D238" s="126">
        <v>12</v>
      </c>
      <c r="E238" s="126">
        <v>1</v>
      </c>
      <c r="F238" s="126">
        <v>31</v>
      </c>
      <c r="G238" s="126">
        <v>7</v>
      </c>
      <c r="H238" s="126">
        <v>58</v>
      </c>
      <c r="I238" s="126">
        <v>0</v>
      </c>
      <c r="J238" s="126">
        <v>0</v>
      </c>
      <c r="K238" s="126">
        <v>0</v>
      </c>
      <c r="L238" s="126">
        <v>0</v>
      </c>
      <c r="M238" s="126">
        <v>8</v>
      </c>
      <c r="N238" s="126">
        <v>0</v>
      </c>
      <c r="O238" s="126">
        <v>0</v>
      </c>
      <c r="P238" s="126">
        <v>12</v>
      </c>
      <c r="Q238" s="126">
        <v>2</v>
      </c>
      <c r="R238" s="126">
        <v>0</v>
      </c>
      <c r="S238" s="126">
        <v>0</v>
      </c>
      <c r="T238" s="126">
        <v>0</v>
      </c>
      <c r="U238" s="126">
        <v>0</v>
      </c>
    </row>
    <row r="239" ht="31.5">
      <c r="A239" s="126" t="s">
        <v>936</v>
      </c>
      <c r="B239" s="194" t="s">
        <v>937</v>
      </c>
      <c r="C239" s="126">
        <v>3.2000000000000002</v>
      </c>
      <c r="D239" s="126">
        <v>8</v>
      </c>
      <c r="E239" s="126">
        <v>2</v>
      </c>
      <c r="F239" s="126">
        <v>19</v>
      </c>
      <c r="G239" s="126">
        <v>5</v>
      </c>
      <c r="H239" s="126">
        <v>15</v>
      </c>
      <c r="I239" s="126">
        <v>0</v>
      </c>
      <c r="J239" s="126">
        <v>0</v>
      </c>
      <c r="K239" s="126">
        <v>0</v>
      </c>
      <c r="L239" s="126">
        <v>0</v>
      </c>
      <c r="M239" s="126">
        <v>0</v>
      </c>
      <c r="N239" s="126">
        <v>0</v>
      </c>
      <c r="O239" s="126">
        <v>0</v>
      </c>
      <c r="P239" s="126">
        <v>7</v>
      </c>
      <c r="Q239" s="126">
        <v>0</v>
      </c>
      <c r="R239" s="126">
        <v>0</v>
      </c>
      <c r="S239" s="126">
        <v>0</v>
      </c>
      <c r="T239" s="126">
        <v>0</v>
      </c>
      <c r="U239" s="126">
        <v>0</v>
      </c>
    </row>
    <row r="240" ht="15.75">
      <c r="A240" s="126" t="s">
        <v>938</v>
      </c>
      <c r="B240" s="194" t="s">
        <v>939</v>
      </c>
      <c r="C240" s="126">
        <v>4</v>
      </c>
      <c r="D240" s="126">
        <v>21</v>
      </c>
      <c r="E240" s="126">
        <v>5</v>
      </c>
      <c r="F240" s="126">
        <v>32</v>
      </c>
      <c r="G240" s="126">
        <v>29</v>
      </c>
      <c r="H240" s="126">
        <v>33</v>
      </c>
      <c r="I240" s="126">
        <v>0</v>
      </c>
      <c r="J240" s="126">
        <v>0</v>
      </c>
      <c r="K240" s="126">
        <v>2</v>
      </c>
      <c r="L240" s="126">
        <v>0</v>
      </c>
      <c r="M240" s="126">
        <v>2</v>
      </c>
      <c r="N240" s="126">
        <v>0</v>
      </c>
      <c r="O240" s="126">
        <v>0</v>
      </c>
      <c r="P240" s="126">
        <v>8</v>
      </c>
      <c r="Q240" s="126">
        <v>1</v>
      </c>
      <c r="R240" s="126">
        <v>5</v>
      </c>
      <c r="S240" s="126">
        <v>0</v>
      </c>
      <c r="T240" s="126">
        <v>0</v>
      </c>
      <c r="U240" s="126">
        <v>0</v>
      </c>
    </row>
    <row r="241" ht="15.75">
      <c r="A241" s="126" t="s">
        <v>940</v>
      </c>
      <c r="B241" s="194" t="s">
        <v>941</v>
      </c>
      <c r="C241" s="126">
        <v>9.4000000000000004</v>
      </c>
      <c r="D241" s="126">
        <v>0</v>
      </c>
      <c r="E241" s="126">
        <v>8</v>
      </c>
      <c r="F241" s="126">
        <v>62</v>
      </c>
      <c r="G241" s="126">
        <v>13</v>
      </c>
      <c r="H241" s="126">
        <v>50</v>
      </c>
      <c r="I241" s="126">
        <v>0</v>
      </c>
      <c r="J241" s="126">
        <v>0</v>
      </c>
      <c r="K241" s="126">
        <v>0</v>
      </c>
      <c r="L241" s="126">
        <v>4</v>
      </c>
      <c r="M241" s="126">
        <v>4</v>
      </c>
      <c r="N241" s="126">
        <v>0</v>
      </c>
      <c r="O241" s="126">
        <v>0</v>
      </c>
      <c r="P241" s="126">
        <v>9</v>
      </c>
      <c r="Q241" s="126">
        <v>1</v>
      </c>
      <c r="R241" s="126">
        <v>0</v>
      </c>
      <c r="S241" s="126">
        <v>0</v>
      </c>
      <c r="T241" s="126">
        <v>0</v>
      </c>
      <c r="U241" s="126">
        <v>0</v>
      </c>
    </row>
    <row r="242" ht="15.75">
      <c r="A242" s="126" t="s">
        <v>942</v>
      </c>
      <c r="B242" s="194" t="s">
        <v>943</v>
      </c>
      <c r="C242" s="126">
        <v>11.4</v>
      </c>
      <c r="D242" s="126">
        <v>12</v>
      </c>
      <c r="E242" s="126">
        <v>0</v>
      </c>
      <c r="F242" s="126">
        <v>84</v>
      </c>
      <c r="G242" s="126">
        <v>0</v>
      </c>
      <c r="H242" s="126">
        <v>9</v>
      </c>
      <c r="I242" s="126">
        <v>0</v>
      </c>
      <c r="J242" s="126">
        <v>0</v>
      </c>
      <c r="K242" s="126">
        <v>0</v>
      </c>
      <c r="L242" s="126">
        <v>8</v>
      </c>
      <c r="M242" s="126">
        <v>0</v>
      </c>
      <c r="N242" s="126">
        <v>0</v>
      </c>
      <c r="O242" s="126">
        <v>0</v>
      </c>
      <c r="P242" s="126">
        <v>0</v>
      </c>
      <c r="Q242" s="126">
        <v>0</v>
      </c>
      <c r="R242" s="126">
        <v>0</v>
      </c>
      <c r="S242" s="126">
        <v>0</v>
      </c>
      <c r="T242" s="126">
        <v>0</v>
      </c>
      <c r="U242" s="126">
        <v>0</v>
      </c>
    </row>
    <row r="243" ht="15.75">
      <c r="A243" s="126" t="s">
        <v>944</v>
      </c>
      <c r="B243" s="194" t="s">
        <v>945</v>
      </c>
      <c r="C243" s="126">
        <v>7.2000000000000002</v>
      </c>
      <c r="D243" s="126">
        <v>8</v>
      </c>
      <c r="E243" s="126">
        <v>1</v>
      </c>
      <c r="F243" s="126">
        <v>72</v>
      </c>
      <c r="G243" s="126">
        <v>10</v>
      </c>
      <c r="H243" s="126">
        <v>71</v>
      </c>
      <c r="I243" s="126">
        <v>0</v>
      </c>
      <c r="J243" s="126">
        <v>0</v>
      </c>
      <c r="K243" s="126">
        <v>0</v>
      </c>
      <c r="L243" s="126">
        <v>8</v>
      </c>
      <c r="M243" s="126">
        <v>8</v>
      </c>
      <c r="N243" s="126">
        <v>0</v>
      </c>
      <c r="O243" s="126">
        <v>0</v>
      </c>
      <c r="P243" s="126">
        <v>12</v>
      </c>
      <c r="Q243" s="126">
        <v>2</v>
      </c>
      <c r="R243" s="126">
        <v>0</v>
      </c>
      <c r="S243" s="126">
        <v>0</v>
      </c>
      <c r="T243" s="126">
        <v>0</v>
      </c>
      <c r="U243" s="126">
        <v>0</v>
      </c>
    </row>
    <row r="244" ht="31.5">
      <c r="A244" s="126" t="s">
        <v>946</v>
      </c>
      <c r="B244" s="194" t="s">
        <v>947</v>
      </c>
      <c r="C244" s="126">
        <v>3.52</v>
      </c>
      <c r="D244" s="126">
        <v>6</v>
      </c>
      <c r="E244" s="126">
        <v>0</v>
      </c>
      <c r="F244" s="126">
        <v>77</v>
      </c>
      <c r="G244" s="126">
        <v>2</v>
      </c>
      <c r="H244" s="126">
        <v>4</v>
      </c>
      <c r="I244" s="126">
        <v>0</v>
      </c>
      <c r="J244" s="126">
        <v>0</v>
      </c>
      <c r="K244" s="126">
        <v>0</v>
      </c>
      <c r="L244" s="126">
        <v>5</v>
      </c>
      <c r="M244" s="126">
        <v>0</v>
      </c>
      <c r="N244" s="126">
        <v>0</v>
      </c>
      <c r="O244" s="126">
        <v>0</v>
      </c>
      <c r="P244" s="126">
        <v>0</v>
      </c>
      <c r="Q244" s="126">
        <v>0</v>
      </c>
      <c r="R244" s="126">
        <v>2</v>
      </c>
      <c r="S244" s="126">
        <v>0</v>
      </c>
      <c r="T244" s="126">
        <v>0</v>
      </c>
      <c r="U244" s="126">
        <v>0</v>
      </c>
    </row>
    <row r="245" ht="15.75">
      <c r="A245" s="126" t="s">
        <v>948</v>
      </c>
      <c r="B245" s="194" t="s">
        <v>949</v>
      </c>
      <c r="C245" s="126">
        <v>23.164000000000001</v>
      </c>
      <c r="D245" s="126">
        <v>46</v>
      </c>
      <c r="E245" s="126">
        <v>73</v>
      </c>
      <c r="F245" s="126">
        <v>313</v>
      </c>
      <c r="G245" s="126">
        <v>40</v>
      </c>
      <c r="H245" s="126">
        <v>117</v>
      </c>
      <c r="I245" s="126">
        <v>0</v>
      </c>
      <c r="J245" s="126">
        <v>0</v>
      </c>
      <c r="K245" s="126">
        <v>2</v>
      </c>
      <c r="L245" s="126">
        <v>54</v>
      </c>
      <c r="M245" s="126">
        <v>8</v>
      </c>
      <c r="N245" s="126">
        <v>0</v>
      </c>
      <c r="O245" s="126">
        <v>3</v>
      </c>
      <c r="P245" s="126">
        <v>15</v>
      </c>
      <c r="Q245" s="126">
        <v>2</v>
      </c>
      <c r="R245" s="126">
        <v>10</v>
      </c>
      <c r="S245" s="126">
        <v>0</v>
      </c>
      <c r="T245" s="126">
        <v>25</v>
      </c>
      <c r="U245" s="126">
        <v>2</v>
      </c>
    </row>
    <row r="246" ht="15.75">
      <c r="A246" s="126" t="s">
        <v>950</v>
      </c>
      <c r="B246" s="194" t="s">
        <v>951</v>
      </c>
      <c r="C246" s="126">
        <v>34.82</v>
      </c>
      <c r="D246" s="126">
        <v>25</v>
      </c>
      <c r="E246" s="126">
        <v>12</v>
      </c>
      <c r="F246" s="126">
        <v>404</v>
      </c>
      <c r="G246" s="126">
        <v>48</v>
      </c>
      <c r="H246" s="126">
        <v>115</v>
      </c>
      <c r="I246" s="126">
        <v>0</v>
      </c>
      <c r="J246" s="126">
        <v>2</v>
      </c>
      <c r="K246" s="126">
        <v>2</v>
      </c>
      <c r="L246" s="126">
        <v>60</v>
      </c>
      <c r="M246" s="126">
        <v>8</v>
      </c>
      <c r="N246" s="126">
        <v>0</v>
      </c>
      <c r="O246" s="126">
        <v>0</v>
      </c>
      <c r="P246" s="126">
        <v>9</v>
      </c>
      <c r="Q246" s="126">
        <v>2</v>
      </c>
      <c r="R246" s="126">
        <v>0</v>
      </c>
      <c r="S246" s="126">
        <v>0</v>
      </c>
      <c r="T246" s="126">
        <v>38</v>
      </c>
      <c r="U246" s="126">
        <v>3</v>
      </c>
    </row>
    <row r="247" ht="47.25">
      <c r="A247" s="126" t="s">
        <v>952</v>
      </c>
      <c r="B247" s="194" t="s">
        <v>953</v>
      </c>
      <c r="C247" s="126">
        <v>12.676</v>
      </c>
      <c r="D247" s="126">
        <v>8</v>
      </c>
      <c r="E247" s="126">
        <v>11</v>
      </c>
      <c r="F247" s="126">
        <v>118</v>
      </c>
      <c r="G247" s="126">
        <v>12</v>
      </c>
      <c r="H247" s="126">
        <v>78</v>
      </c>
      <c r="I247" s="126">
        <v>0</v>
      </c>
      <c r="J247" s="126">
        <v>2</v>
      </c>
      <c r="K247" s="126">
        <v>0</v>
      </c>
      <c r="L247" s="126">
        <v>14</v>
      </c>
      <c r="M247" s="126">
        <v>7</v>
      </c>
      <c r="N247" s="126">
        <v>0</v>
      </c>
      <c r="O247" s="126">
        <v>0</v>
      </c>
      <c r="P247" s="126">
        <v>15</v>
      </c>
      <c r="Q247" s="126">
        <v>2</v>
      </c>
      <c r="R247" s="126">
        <v>0</v>
      </c>
      <c r="S247" s="126">
        <v>0</v>
      </c>
      <c r="T247" s="126">
        <v>0</v>
      </c>
      <c r="U247" s="126">
        <v>0</v>
      </c>
    </row>
    <row r="248" ht="47.25">
      <c r="A248" s="126" t="s">
        <v>954</v>
      </c>
      <c r="B248" s="194" t="s">
        <v>955</v>
      </c>
      <c r="C248" s="126">
        <v>15.6</v>
      </c>
      <c r="D248" s="126">
        <v>32</v>
      </c>
      <c r="E248" s="126">
        <v>53</v>
      </c>
      <c r="F248" s="126">
        <v>122</v>
      </c>
      <c r="G248" s="126">
        <v>31</v>
      </c>
      <c r="H248" s="126">
        <v>73</v>
      </c>
      <c r="I248" s="126">
        <v>0</v>
      </c>
      <c r="J248" s="126">
        <v>6</v>
      </c>
      <c r="K248" s="126">
        <v>0</v>
      </c>
      <c r="L248" s="126">
        <v>0</v>
      </c>
      <c r="M248" s="126">
        <v>0</v>
      </c>
      <c r="N248" s="126">
        <v>0</v>
      </c>
      <c r="O248" s="126">
        <v>0</v>
      </c>
      <c r="P248" s="126">
        <v>8</v>
      </c>
      <c r="Q248" s="126">
        <v>0</v>
      </c>
      <c r="R248" s="126">
        <v>0</v>
      </c>
      <c r="S248" s="126">
        <v>0</v>
      </c>
      <c r="T248" s="126">
        <v>15</v>
      </c>
      <c r="U248" s="126">
        <v>0</v>
      </c>
    </row>
    <row r="249" ht="31.5">
      <c r="A249" s="126" t="s">
        <v>956</v>
      </c>
      <c r="B249" s="194" t="s">
        <v>957</v>
      </c>
      <c r="C249" s="126">
        <v>179.86000000000001</v>
      </c>
      <c r="D249" s="126">
        <v>42</v>
      </c>
      <c r="E249" s="126">
        <v>25</v>
      </c>
      <c r="F249" s="126">
        <v>1103</v>
      </c>
      <c r="G249" s="126">
        <v>9</v>
      </c>
      <c r="H249" s="126">
        <v>89</v>
      </c>
      <c r="I249" s="126">
        <v>0</v>
      </c>
      <c r="J249" s="126">
        <v>2</v>
      </c>
      <c r="K249" s="126">
        <v>0</v>
      </c>
      <c r="L249" s="126">
        <v>110</v>
      </c>
      <c r="M249" s="126">
        <v>2</v>
      </c>
      <c r="N249" s="126">
        <v>0</v>
      </c>
      <c r="O249" s="126">
        <v>0</v>
      </c>
      <c r="P249" s="126">
        <v>40</v>
      </c>
      <c r="Q249" s="126">
        <v>10</v>
      </c>
      <c r="R249" s="126">
        <v>12</v>
      </c>
      <c r="S249" s="126">
        <v>0</v>
      </c>
      <c r="T249" s="126">
        <v>100</v>
      </c>
      <c r="U249" s="126">
        <v>0</v>
      </c>
    </row>
    <row r="250" ht="31.5">
      <c r="A250" s="126" t="s">
        <v>958</v>
      </c>
      <c r="B250" s="194" t="s">
        <v>959</v>
      </c>
      <c r="C250" s="126">
        <v>40.100000000000001</v>
      </c>
      <c r="D250" s="126">
        <v>102</v>
      </c>
      <c r="E250" s="126">
        <v>250</v>
      </c>
      <c r="F250" s="126">
        <v>546</v>
      </c>
      <c r="G250" s="126">
        <v>43</v>
      </c>
      <c r="H250" s="126">
        <v>135</v>
      </c>
      <c r="I250" s="126">
        <v>0</v>
      </c>
      <c r="J250" s="126">
        <v>9</v>
      </c>
      <c r="K250" s="126">
        <v>2</v>
      </c>
      <c r="L250" s="126">
        <v>109</v>
      </c>
      <c r="M250" s="126">
        <v>9</v>
      </c>
      <c r="N250" s="126">
        <v>0</v>
      </c>
      <c r="O250" s="126">
        <v>12</v>
      </c>
      <c r="P250" s="126">
        <v>23</v>
      </c>
      <c r="Q250" s="126">
        <v>6</v>
      </c>
      <c r="R250" s="126">
        <v>35</v>
      </c>
      <c r="S250" s="126">
        <v>0</v>
      </c>
      <c r="T250" s="126">
        <v>35</v>
      </c>
      <c r="U250" s="126">
        <v>0</v>
      </c>
    </row>
    <row r="251" ht="110.25">
      <c r="A251" s="126" t="s">
        <v>960</v>
      </c>
      <c r="B251" s="194" t="s">
        <v>366</v>
      </c>
      <c r="C251" s="126">
        <v>23.773</v>
      </c>
      <c r="D251" s="126">
        <v>52</v>
      </c>
      <c r="E251" s="126">
        <v>10</v>
      </c>
      <c r="F251" s="126">
        <v>248</v>
      </c>
      <c r="G251" s="126">
        <v>16</v>
      </c>
      <c r="H251" s="126">
        <v>59</v>
      </c>
      <c r="I251" s="126">
        <v>0</v>
      </c>
      <c r="J251" s="126">
        <v>3</v>
      </c>
      <c r="K251" s="126">
        <v>0</v>
      </c>
      <c r="L251" s="126">
        <v>36</v>
      </c>
      <c r="M251" s="126">
        <v>4</v>
      </c>
      <c r="N251" s="126">
        <v>0</v>
      </c>
      <c r="O251" s="126">
        <v>0</v>
      </c>
      <c r="P251" s="126">
        <v>6</v>
      </c>
      <c r="Q251" s="126">
        <v>0</v>
      </c>
      <c r="R251" s="126">
        <v>6</v>
      </c>
      <c r="S251" s="126">
        <v>0</v>
      </c>
      <c r="T251" s="126">
        <v>21</v>
      </c>
      <c r="U251" s="126">
        <v>0</v>
      </c>
    </row>
    <row r="252" ht="15.75">
      <c r="A252" s="195" t="s">
        <v>961</v>
      </c>
      <c r="B252" s="195"/>
      <c r="C252" s="192">
        <v>68533.804688000004</v>
      </c>
      <c r="D252" s="192"/>
      <c r="E252" s="192">
        <v>10</v>
      </c>
      <c r="F252" s="192">
        <v>248</v>
      </c>
      <c r="G252" s="192">
        <v>16</v>
      </c>
      <c r="H252" s="192">
        <v>59</v>
      </c>
      <c r="I252" s="192">
        <v>0</v>
      </c>
      <c r="J252" s="192">
        <v>3</v>
      </c>
      <c r="K252" s="196"/>
      <c r="L252" s="196"/>
      <c r="M252" s="196"/>
      <c r="N252" s="196"/>
      <c r="O252" s="196"/>
      <c r="P252" s="196"/>
      <c r="Q252" s="196"/>
      <c r="R252" s="196"/>
      <c r="S252" s="196"/>
      <c r="T252" s="196"/>
      <c r="U252" s="196"/>
    </row>
    <row r="253" ht="15.75">
      <c r="A253" s="195" t="s">
        <v>962</v>
      </c>
      <c r="B253" s="195"/>
      <c r="C253" s="197">
        <v>68533.804688000004</v>
      </c>
      <c r="D253" s="197">
        <v>165369.875</v>
      </c>
      <c r="E253" s="197">
        <v>5</v>
      </c>
      <c r="F253" s="197">
        <v>273845.09375</v>
      </c>
      <c r="G253" s="197">
        <v>88984.34375</v>
      </c>
      <c r="H253" s="197">
        <v>161457.453125</v>
      </c>
      <c r="I253" s="197">
        <v>10201.037109000001</v>
      </c>
      <c r="J253" s="197">
        <v>4158.3354490000002</v>
      </c>
      <c r="K253" s="196"/>
      <c r="L253" s="196"/>
      <c r="M253" s="196"/>
      <c r="N253" s="196"/>
      <c r="O253" s="196"/>
      <c r="P253" s="196"/>
      <c r="Q253" s="196"/>
      <c r="R253" s="196"/>
      <c r="S253" s="196"/>
      <c r="T253" s="196"/>
      <c r="U253" s="196"/>
    </row>
  </sheetData>
  <mergeCells count="6">
    <mergeCell ref="D1:J1"/>
    <mergeCell ref="K1:U1"/>
    <mergeCell ref="P2:Q2"/>
    <mergeCell ref="A3:O3"/>
    <mergeCell ref="A252:B252"/>
    <mergeCell ref="A253:B253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1" fitToHeight="1" fitToWidth="1" horizontalDpi="600" orientation="portrait" pageOrder="downThenOver" paperSize="9" scale="90" useFirstPageNumber="0" usePrinterDefaults="1" verticalDpi="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pane state="frozen" topLeftCell="B1" xSplit="1"/>
      <selection activeCell="H244" activeCellId="0" sqref="H244:Y244"/>
    </sheetView>
  </sheetViews>
  <sheetFormatPr baseColWidth="8" customHeight="1" defaultRowHeight="15.75"/>
  <cols>
    <col bestFit="1" customWidth="1" min="1" max="1" style="44" width="6.2851600000000003"/>
    <col bestFit="1" customWidth="1" min="2" max="2" style="97" width="38.140599999999999"/>
    <col bestFit="1" customWidth="1" min="3" max="3" style="43" width="8.5703099999999992"/>
    <col bestFit="1" customWidth="1" min="4" max="4" style="43" width="7.4257799999999996"/>
    <col bestFit="1" customWidth="1" min="5" max="5" style="43" width="9.8554700000000004"/>
    <col bestFit="1" customWidth="1" min="6" max="6" style="43" width="15.140599999999999"/>
    <col bestFit="1" customWidth="1" min="7" max="7" style="97" width="7"/>
    <col bestFit="1" customWidth="1" min="8" max="8" style="75" width="8"/>
    <col bestFit="1" customWidth="1" min="9" max="9" style="75" width="8.5703099999999992"/>
    <col bestFit="1" customWidth="1" min="10" max="10" style="75" width="7.2851600000000003"/>
    <col bestFit="1" customWidth="1" min="11" max="11" style="75" width="10.855499999999999"/>
    <col bestFit="1" customWidth="1" min="12" max="12" style="75" width="8.2851599999999994"/>
    <col bestFit="1" customWidth="1" min="13" max="13" style="44" width="11.5703"/>
    <col bestFit="1" customWidth="1" min="14" max="14" style="44" width="5.2851600000000003"/>
    <col bestFit="1" customWidth="1" min="15" max="15" style="44" width="6.4257799999999996"/>
    <col bestFit="1" customWidth="1" min="16" max="16" style="44" width="7.2851600000000003"/>
    <col bestFit="1" customWidth="1" min="17" max="17" style="44" width="10.425800000000001"/>
    <col bestFit="1" customWidth="1" min="18" max="18" style="44" width="8.2851599999999994"/>
    <col bestFit="1" customWidth="1" min="19" max="19" style="44" width="11.5703"/>
    <col bestFit="1" customWidth="1" min="20" max="20" style="44" width="5.2851600000000003"/>
    <col bestFit="1" customWidth="1" min="21" max="21" style="44" width="9.8554700000000004"/>
    <col bestFit="1" customWidth="1" min="22" max="22" style="44" width="8.2851599999999994"/>
    <col bestFit="1" customWidth="1" min="23" max="23" style="44" width="8"/>
    <col bestFit="1" customWidth="1" min="24" max="24" style="44" width="7"/>
    <col bestFit="1" customWidth="1" min="25" max="25" style="44" width="8"/>
    <col bestFit="1" customWidth="1" min="26" max="26" style="44" width="8.2851599999999994"/>
    <col bestFit="1" customWidth="1" min="27" max="27" style="44" width="7.1406299999999998"/>
    <col bestFit="1" customWidth="1" min="28" max="28" style="44" width="10.710900000000001"/>
    <col bestFit="1" customWidth="1" min="29" max="29" style="44" width="8.2851599999999994"/>
    <col bestFit="1" customWidth="1" min="30" max="30" style="44" width="12.425800000000001"/>
    <col bestFit="1" customWidth="1" min="31" max="31" style="44" width="5.1406299999999998"/>
    <col bestFit="1" customWidth="1" min="32" max="257" style="44" width="9.1406299999999998"/>
  </cols>
  <sheetData>
    <row r="1" ht="15.75">
      <c r="B1" s="75" t="s">
        <v>373</v>
      </c>
      <c r="C1" s="44"/>
      <c r="D1" s="44"/>
      <c r="E1" s="44"/>
      <c r="F1" s="44"/>
      <c r="G1" s="44"/>
      <c r="H1" s="44"/>
      <c r="I1" s="44"/>
      <c r="J1" s="44"/>
      <c r="K1" s="44"/>
      <c r="L1" s="44"/>
    </row>
    <row r="2" ht="15.75">
      <c r="B2" s="75" t="s">
        <v>374</v>
      </c>
      <c r="C2" s="44"/>
      <c r="D2" s="44"/>
      <c r="E2" s="44"/>
      <c r="F2" s="44"/>
      <c r="G2" s="44"/>
      <c r="H2" s="44"/>
      <c r="I2" s="98"/>
      <c r="J2" s="98"/>
      <c r="K2" s="98"/>
      <c r="L2" s="98"/>
    </row>
    <row r="3" ht="15.75">
      <c r="B3" s="75" t="s">
        <v>375</v>
      </c>
      <c r="C3" s="44"/>
      <c r="D3" s="44"/>
      <c r="E3" s="44"/>
      <c r="F3" s="44"/>
      <c r="G3" s="44"/>
      <c r="H3" s="44"/>
      <c r="I3" s="44"/>
      <c r="J3" s="44"/>
      <c r="K3" s="44"/>
      <c r="L3" s="44"/>
    </row>
    <row r="4" ht="15.75">
      <c r="B4" s="75" t="s">
        <v>963</v>
      </c>
      <c r="C4" s="44"/>
      <c r="D4" s="44"/>
      <c r="E4" s="44"/>
      <c r="F4" s="44"/>
      <c r="G4" s="44"/>
      <c r="H4" s="44"/>
      <c r="I4" s="44"/>
      <c r="J4" s="44"/>
      <c r="K4" s="44"/>
      <c r="L4" s="44"/>
    </row>
    <row r="5" ht="6" customHeight="1"/>
    <row r="6" ht="26.25" customHeight="1">
      <c r="A6" s="47" t="s">
        <v>271</v>
      </c>
      <c r="B6" s="48" t="s">
        <v>272</v>
      </c>
      <c r="C6" s="99" t="s">
        <v>377</v>
      </c>
      <c r="D6" s="100" t="s">
        <v>378</v>
      </c>
      <c r="E6" s="101"/>
      <c r="F6" s="99" t="s">
        <v>379</v>
      </c>
      <c r="G6" s="48" t="s">
        <v>380</v>
      </c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7" t="s">
        <v>964</v>
      </c>
      <c r="W6" s="47"/>
      <c r="X6" s="47"/>
      <c r="Y6" s="47"/>
      <c r="Z6" s="47"/>
      <c r="AA6" s="47"/>
      <c r="AB6" s="47"/>
      <c r="AC6" s="47"/>
      <c r="AD6" s="47"/>
      <c r="AE6" s="47"/>
    </row>
    <row r="7" ht="61.5" customHeight="1">
      <c r="A7" s="47"/>
      <c r="B7" s="48"/>
      <c r="C7" s="102"/>
      <c r="D7" s="103"/>
      <c r="E7" s="104"/>
      <c r="F7" s="102"/>
      <c r="G7" s="47" t="s">
        <v>381</v>
      </c>
      <c r="H7" s="47"/>
      <c r="I7" s="47"/>
      <c r="J7" s="47"/>
      <c r="K7" s="47"/>
      <c r="L7" s="47"/>
      <c r="M7" s="47"/>
      <c r="N7" s="47"/>
      <c r="O7" s="47" t="s">
        <v>382</v>
      </c>
      <c r="P7" s="47"/>
      <c r="Q7" s="47"/>
      <c r="R7" s="47"/>
      <c r="S7" s="47"/>
      <c r="T7" s="47"/>
      <c r="U7" s="47"/>
      <c r="V7" s="47" t="s">
        <v>383</v>
      </c>
      <c r="W7" s="47"/>
      <c r="X7" s="47" t="s">
        <v>384</v>
      </c>
      <c r="Y7" s="47"/>
      <c r="Z7" s="47"/>
      <c r="AA7" s="47"/>
      <c r="AB7" s="47"/>
      <c r="AC7" s="47"/>
      <c r="AD7" s="47"/>
      <c r="AE7" s="47"/>
    </row>
    <row r="8" ht="47.25" customHeight="1">
      <c r="A8" s="47"/>
      <c r="B8" s="48"/>
      <c r="C8" s="102"/>
      <c r="D8" s="105"/>
      <c r="E8" s="106"/>
      <c r="F8" s="102"/>
      <c r="G8" s="47" t="s">
        <v>280</v>
      </c>
      <c r="H8" s="47" t="s">
        <v>385</v>
      </c>
      <c r="I8" s="47" t="s">
        <v>386</v>
      </c>
      <c r="J8" s="47" t="s">
        <v>273</v>
      </c>
      <c r="K8" s="47"/>
      <c r="L8" s="47"/>
      <c r="M8" s="47"/>
      <c r="N8" s="47"/>
      <c r="O8" s="47" t="s">
        <v>280</v>
      </c>
      <c r="P8" s="47" t="s">
        <v>273</v>
      </c>
      <c r="Q8" s="47"/>
      <c r="R8" s="47"/>
      <c r="S8" s="47"/>
      <c r="T8" s="47"/>
      <c r="U8" s="47" t="s">
        <v>387</v>
      </c>
      <c r="V8" s="47" t="s">
        <v>280</v>
      </c>
      <c r="W8" s="47" t="s">
        <v>385</v>
      </c>
      <c r="X8" s="107" t="s">
        <v>280</v>
      </c>
      <c r="Y8" s="107" t="s">
        <v>385</v>
      </c>
      <c r="Z8" s="107" t="s">
        <v>388</v>
      </c>
      <c r="AA8" s="47" t="s">
        <v>273</v>
      </c>
      <c r="AB8" s="47"/>
      <c r="AC8" s="47"/>
      <c r="AD8" s="47"/>
      <c r="AE8" s="47"/>
    </row>
    <row r="9" ht="30">
      <c r="A9" s="47"/>
      <c r="B9" s="48"/>
      <c r="C9" s="102"/>
      <c r="D9" s="47" t="s">
        <v>389</v>
      </c>
      <c r="E9" s="47" t="s">
        <v>390</v>
      </c>
      <c r="F9" s="102"/>
      <c r="G9" s="47"/>
      <c r="H9" s="47"/>
      <c r="I9" s="47"/>
      <c r="J9" s="47" t="s">
        <v>391</v>
      </c>
      <c r="K9" s="47"/>
      <c r="L9" s="47"/>
      <c r="M9" s="47"/>
      <c r="N9" s="47" t="s">
        <v>392</v>
      </c>
      <c r="O9" s="47"/>
      <c r="P9" s="47" t="s">
        <v>391</v>
      </c>
      <c r="Q9" s="47"/>
      <c r="R9" s="47"/>
      <c r="S9" s="47"/>
      <c r="T9" s="47" t="s">
        <v>392</v>
      </c>
      <c r="U9" s="47"/>
      <c r="V9" s="47"/>
      <c r="W9" s="47"/>
      <c r="X9" s="108"/>
      <c r="Y9" s="108"/>
      <c r="Z9" s="108"/>
      <c r="AA9" s="109" t="s">
        <v>391</v>
      </c>
      <c r="AB9" s="110"/>
      <c r="AC9" s="110"/>
      <c r="AD9" s="111"/>
      <c r="AE9" s="47" t="s">
        <v>392</v>
      </c>
    </row>
    <row r="10" ht="163.5" customHeight="1">
      <c r="A10" s="47"/>
      <c r="B10" s="48"/>
      <c r="C10" s="112"/>
      <c r="D10" s="47"/>
      <c r="E10" s="47"/>
      <c r="F10" s="112"/>
      <c r="G10" s="47"/>
      <c r="H10" s="47"/>
      <c r="I10" s="47"/>
      <c r="J10" s="47" t="s">
        <v>393</v>
      </c>
      <c r="K10" s="47" t="s">
        <v>394</v>
      </c>
      <c r="L10" s="47" t="s">
        <v>283</v>
      </c>
      <c r="M10" s="47" t="s">
        <v>395</v>
      </c>
      <c r="N10" s="47"/>
      <c r="O10" s="47"/>
      <c r="P10" s="47" t="s">
        <v>393</v>
      </c>
      <c r="Q10" s="47" t="s">
        <v>394</v>
      </c>
      <c r="R10" s="47" t="s">
        <v>283</v>
      </c>
      <c r="S10" s="47" t="s">
        <v>395</v>
      </c>
      <c r="T10" s="47"/>
      <c r="U10" s="47"/>
      <c r="V10" s="47"/>
      <c r="W10" s="47"/>
      <c r="X10" s="113"/>
      <c r="Y10" s="113"/>
      <c r="Z10" s="113"/>
      <c r="AA10" s="47" t="s">
        <v>393</v>
      </c>
      <c r="AB10" s="47" t="s">
        <v>394</v>
      </c>
      <c r="AC10" s="47" t="s">
        <v>283</v>
      </c>
      <c r="AD10" s="47" t="s">
        <v>395</v>
      </c>
      <c r="AE10" s="47"/>
    </row>
    <row r="11" ht="17.25" customHeight="1">
      <c r="A11" s="46">
        <v>1</v>
      </c>
      <c r="B11" s="76">
        <v>2</v>
      </c>
      <c r="C11" s="46">
        <v>3</v>
      </c>
      <c r="D11" s="46">
        <v>4</v>
      </c>
      <c r="E11" s="46">
        <v>5</v>
      </c>
      <c r="F11" s="46">
        <v>6</v>
      </c>
      <c r="G11" s="46">
        <v>7</v>
      </c>
      <c r="H11" s="46">
        <v>8</v>
      </c>
      <c r="I11" s="46">
        <v>9</v>
      </c>
      <c r="J11" s="46">
        <v>10</v>
      </c>
      <c r="K11" s="46">
        <v>11</v>
      </c>
      <c r="L11" s="46">
        <v>12</v>
      </c>
      <c r="M11" s="46">
        <v>13</v>
      </c>
      <c r="N11" s="46">
        <v>14</v>
      </c>
      <c r="O11" s="46">
        <v>15</v>
      </c>
      <c r="P11" s="46">
        <v>16</v>
      </c>
      <c r="Q11" s="46">
        <v>17</v>
      </c>
      <c r="R11" s="46">
        <v>18</v>
      </c>
      <c r="S11" s="46">
        <v>19</v>
      </c>
      <c r="T11" s="46">
        <v>20</v>
      </c>
      <c r="U11" s="46">
        <v>21</v>
      </c>
      <c r="V11" s="46">
        <v>22</v>
      </c>
      <c r="W11" s="46">
        <v>23</v>
      </c>
      <c r="X11" s="46">
        <v>24</v>
      </c>
      <c r="Y11" s="46">
        <v>25</v>
      </c>
      <c r="Z11" s="46">
        <v>26</v>
      </c>
      <c r="AA11" s="46">
        <v>27</v>
      </c>
      <c r="AB11" s="46">
        <v>28</v>
      </c>
      <c r="AC11" s="46">
        <v>29</v>
      </c>
      <c r="AD11" s="46">
        <v>30</v>
      </c>
      <c r="AE11" s="46">
        <v>31</v>
      </c>
      <c r="AF11" s="198" t="s">
        <v>396</v>
      </c>
      <c r="AG11" s="198" t="s">
        <v>397</v>
      </c>
      <c r="AH11" s="199" t="s">
        <v>398</v>
      </c>
      <c r="AI11" s="200" t="s">
        <v>399</v>
      </c>
      <c r="AJ11" s="198" t="s">
        <v>400</v>
      </c>
      <c r="AK11" s="198" t="s">
        <v>401</v>
      </c>
      <c r="AL11" s="201" t="s">
        <v>402</v>
      </c>
      <c r="AM11" s="201" t="s">
        <v>403</v>
      </c>
      <c r="AN11" s="202" t="s">
        <v>404</v>
      </c>
      <c r="AO11" s="119" t="s">
        <v>405</v>
      </c>
      <c r="AP11" s="46" t="s">
        <v>406</v>
      </c>
    </row>
    <row r="12" ht="17.25" customHeight="1">
      <c r="A12" s="120"/>
      <c r="B12" s="121" t="s">
        <v>23</v>
      </c>
      <c r="C12" s="122"/>
      <c r="D12" s="122"/>
      <c r="E12" s="122"/>
      <c r="F12" s="123"/>
      <c r="G12" s="62"/>
      <c r="H12" s="62"/>
      <c r="I12" s="62"/>
      <c r="J12" s="62"/>
      <c r="K12" s="62"/>
      <c r="L12" s="62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46"/>
    </row>
    <row r="13" ht="49.5" customHeight="1">
      <c r="A13" s="46">
        <v>1</v>
      </c>
      <c r="B13" s="58" t="s">
        <v>24</v>
      </c>
      <c r="C13" s="125">
        <f>2022!B5</f>
        <v>67.034000000000006</v>
      </c>
      <c r="D13" s="126">
        <f>2022!BE5</f>
        <v>6</v>
      </c>
      <c r="E13" s="126">
        <f>2022!BF5</f>
        <v>0</v>
      </c>
      <c r="F13" s="125">
        <f>2022!BI5</f>
        <v>0</v>
      </c>
      <c r="G13" s="59">
        <f>2021!BO5</f>
        <v>0</v>
      </c>
      <c r="H13" s="127">
        <f t="shared" ref="H13:H76" si="80">IF(G13&gt;0,G13/D13*100,0)</f>
        <v>0</v>
      </c>
      <c r="I13" s="59"/>
      <c r="J13" s="59">
        <f>2021!BR5</f>
        <v>0</v>
      </c>
      <c r="K13" s="59"/>
      <c r="L13" s="59"/>
      <c r="M13" s="59"/>
      <c r="N13" s="59">
        <f>2021!BT5</f>
        <v>0</v>
      </c>
      <c r="O13" s="59">
        <f>'Добыча 2021'!C15</f>
        <v>0</v>
      </c>
      <c r="P13" s="59"/>
      <c r="Q13" s="59"/>
      <c r="R13" s="59"/>
      <c r="S13" s="59">
        <f>'Добыча 2021'!E15</f>
        <v>0</v>
      </c>
      <c r="T13" s="59">
        <f>'Добыча 2021'!D15</f>
        <v>0</v>
      </c>
      <c r="U13" s="59">
        <f t="shared" ref="U13:U76" si="81">IF(G13=0,0,O13/G13*100)</f>
        <v>0</v>
      </c>
      <c r="V13" s="127">
        <f>2022!BM5</f>
        <v>0</v>
      </c>
      <c r="W13" s="59">
        <f t="shared" ref="W13:W76" si="82">IF(V13&gt;1,V13/E13*100,0)</f>
        <v>0</v>
      </c>
      <c r="X13" s="59">
        <f>2022!BO5</f>
        <v>0</v>
      </c>
      <c r="Y13" s="127">
        <f t="shared" ref="Y13:Y76" si="83">IF(X13&gt;0,X13/E13*100,0)</f>
        <v>0</v>
      </c>
      <c r="Z13" s="59"/>
      <c r="AA13" s="59">
        <f>2022!BR5</f>
        <v>0</v>
      </c>
      <c r="AB13" s="59"/>
      <c r="AC13" s="59"/>
      <c r="AD13" s="59"/>
      <c r="AE13" s="59">
        <f>2022!BT5</f>
        <v>0</v>
      </c>
      <c r="AF13" s="115" t="str">
        <f t="shared" ref="AF13:AF76" si="84">IF(C13&gt;0,IF(AND(C13&lt;7,F13&lt;5),IF(COUNTIF(Z13:AE13,"&gt;0")&gt;0,"Ошибка!",""),""),"")</f>
        <v/>
      </c>
      <c r="AG13" s="203"/>
      <c r="AH13" s="204">
        <f t="shared" ref="AH13:AH76" si="85">IF(AND(ISNUMBER(--C13),C13&gt;0),E13/C13,"")</f>
        <v>0</v>
      </c>
      <c r="AI13" s="204">
        <f t="shared" ref="AI13:AI76" si="86">IF(AND(ISNUMBER(--E13),ISNUMBER(--AJ13)),ЧАСТНОЕ(E13*AJ13,100),"")</f>
        <v>0</v>
      </c>
      <c r="AJ13" s="205">
        <f t="shared" ref="AJ13:AJ76" si="87">IF(AND(ISNUMBER(--C13),C13&gt;0),IF(F13&lt;=1,3,IF(F13&lt;=2,5,IF(F13&lt;=4,7,IF(F13&lt;=6,8,IF(F13&lt;=8,10,0))))),"")</f>
        <v>3</v>
      </c>
      <c r="AK13" s="205" t="str">
        <f t="shared" ref="AK13:AK76" si="88">IF(AJ13&lt;Y13,"Норматив превышен","")</f>
        <v/>
      </c>
      <c r="AL13" s="205">
        <f t="shared" ref="AL13:AL76" si="89">IF(ISNUMBER(X13),IF(X13&gt;0,MAX(ЧАСТНОЕ(X13*20,100),1),0),"")</f>
        <v>0</v>
      </c>
      <c r="AM13" s="205">
        <f t="shared" ref="AM13:AM76" si="90">IF(ISNUMBER(X13),X13,"")</f>
        <v>0</v>
      </c>
      <c r="AN13" s="206" t="str">
        <f t="shared" ref="AN13:AN76" si="91">IF(ISNUMBER(AE13),IF(AND(AM13&gt;=AE13,AL13&lt;=AE13),"","Вне норматива или не ОДОУ"),"")</f>
        <v/>
      </c>
      <c r="AO13" s="46" t="str">
        <f t="shared" ref="AO13:AO76" si="92">IF(ISNUMBER(X13),IF(SUM(Z13:AE13)&lt;&gt;X13,"Сумма не совпадает или не ОДОУ",""),"")</f>
        <v/>
      </c>
      <c r="AP13" s="46" t="str">
        <f t="shared" ref="AP13:AP76" si="93">IF(AND(ISNUMBER(AA13),AA13&gt;0),IF(AA13&lt;=(X13*0.14999999999999999),"","Изъятие более 15% !"),"")</f>
        <v/>
      </c>
    </row>
    <row r="14" ht="30" customHeight="1">
      <c r="A14" s="46">
        <v>2</v>
      </c>
      <c r="B14" s="60" t="s">
        <v>25</v>
      </c>
      <c r="C14" s="125">
        <f>2022!B6</f>
        <v>10.308</v>
      </c>
      <c r="D14" s="126">
        <f>2022!BE6</f>
        <v>5</v>
      </c>
      <c r="E14" s="126">
        <f>2022!BF6</f>
        <v>0</v>
      </c>
      <c r="F14" s="125">
        <f>2022!BI6</f>
        <v>0</v>
      </c>
      <c r="G14" s="59">
        <f>2021!BO6</f>
        <v>0</v>
      </c>
      <c r="H14" s="127">
        <f t="shared" si="80"/>
        <v>0</v>
      </c>
      <c r="I14" s="59"/>
      <c r="J14" s="59">
        <f>2021!BR6</f>
        <v>0</v>
      </c>
      <c r="K14" s="59"/>
      <c r="L14" s="59"/>
      <c r="M14" s="59"/>
      <c r="N14" s="59">
        <f>2021!BT6</f>
        <v>0</v>
      </c>
      <c r="O14" s="59">
        <f>'Добыча 2021'!C16</f>
        <v>0</v>
      </c>
      <c r="P14" s="59"/>
      <c r="Q14" s="59"/>
      <c r="R14" s="59"/>
      <c r="S14" s="59">
        <f>'Добыча 2021'!E16</f>
        <v>0</v>
      </c>
      <c r="T14" s="59">
        <f>'Добыча 2021'!D16</f>
        <v>0</v>
      </c>
      <c r="U14" s="59">
        <f t="shared" si="81"/>
        <v>0</v>
      </c>
      <c r="V14" s="127">
        <f>2022!BM6</f>
        <v>0</v>
      </c>
      <c r="W14" s="59">
        <f t="shared" si="82"/>
        <v>0</v>
      </c>
      <c r="X14" s="59">
        <f>2022!BO6</f>
        <v>0</v>
      </c>
      <c r="Y14" s="127">
        <f t="shared" si="83"/>
        <v>0</v>
      </c>
      <c r="Z14" s="59"/>
      <c r="AA14" s="59">
        <f>2022!BR6</f>
        <v>0</v>
      </c>
      <c r="AB14" s="59"/>
      <c r="AC14" s="59"/>
      <c r="AD14" s="59"/>
      <c r="AE14" s="59">
        <f>2022!BT6</f>
        <v>0</v>
      </c>
      <c r="AF14" s="115" t="str">
        <f t="shared" si="84"/>
        <v/>
      </c>
      <c r="AG14" s="203"/>
      <c r="AH14" s="204">
        <f t="shared" si="85"/>
        <v>0</v>
      </c>
      <c r="AI14" s="204">
        <f t="shared" si="86"/>
        <v>0</v>
      </c>
      <c r="AJ14" s="205">
        <f t="shared" si="87"/>
        <v>3</v>
      </c>
      <c r="AK14" s="205" t="str">
        <f t="shared" si="88"/>
        <v/>
      </c>
      <c r="AL14" s="205">
        <f t="shared" si="89"/>
        <v>0</v>
      </c>
      <c r="AM14" s="205">
        <f t="shared" si="90"/>
        <v>0</v>
      </c>
      <c r="AN14" s="206" t="str">
        <f t="shared" si="91"/>
        <v/>
      </c>
      <c r="AO14" s="46" t="str">
        <f t="shared" si="92"/>
        <v/>
      </c>
      <c r="AP14" s="46" t="str">
        <f t="shared" si="93"/>
        <v/>
      </c>
    </row>
    <row r="15" ht="17.25" customHeight="1">
      <c r="A15" s="87"/>
      <c r="B15" s="61" t="s">
        <v>26</v>
      </c>
      <c r="C15" s="129"/>
      <c r="D15" s="130"/>
      <c r="E15" s="130"/>
      <c r="F15" s="131"/>
      <c r="G15" s="71"/>
      <c r="H15" s="127"/>
      <c r="I15" s="62"/>
      <c r="J15" s="71"/>
      <c r="K15" s="62"/>
      <c r="L15" s="132"/>
      <c r="M15" s="62"/>
      <c r="N15" s="71"/>
      <c r="O15" s="62"/>
      <c r="P15" s="62"/>
      <c r="Q15" s="62"/>
      <c r="R15" s="62"/>
      <c r="S15" s="62"/>
      <c r="T15" s="62"/>
      <c r="U15" s="59"/>
      <c r="V15" s="133"/>
      <c r="W15" s="59"/>
      <c r="X15" s="62"/>
      <c r="Y15" s="127"/>
      <c r="Z15" s="62"/>
      <c r="AA15" s="62"/>
      <c r="AB15" s="62"/>
      <c r="AC15" s="62"/>
      <c r="AD15" s="59"/>
      <c r="AE15" s="62"/>
      <c r="AF15" s="115" t="str">
        <f t="shared" si="84"/>
        <v/>
      </c>
      <c r="AG15" s="203"/>
      <c r="AH15" s="204" t="str">
        <f t="shared" si="85"/>
        <v/>
      </c>
      <c r="AI15" s="204" t="str">
        <f t="shared" si="86"/>
        <v/>
      </c>
      <c r="AJ15" s="205" t="str">
        <f t="shared" si="87"/>
        <v/>
      </c>
      <c r="AK15" s="205" t="str">
        <f t="shared" si="88"/>
        <v/>
      </c>
      <c r="AL15" s="205" t="str">
        <f t="shared" si="89"/>
        <v/>
      </c>
      <c r="AM15" s="205" t="str">
        <f t="shared" si="90"/>
        <v/>
      </c>
      <c r="AN15" s="206" t="str">
        <f t="shared" si="91"/>
        <v/>
      </c>
      <c r="AO15" s="46" t="str">
        <f t="shared" si="92"/>
        <v/>
      </c>
      <c r="AP15" s="46" t="str">
        <f t="shared" si="93"/>
        <v/>
      </c>
    </row>
    <row r="16" ht="48" customHeight="1">
      <c r="A16" s="46">
        <v>3</v>
      </c>
      <c r="B16" s="58" t="s">
        <v>285</v>
      </c>
      <c r="C16" s="125">
        <f>2022!B8</f>
        <v>397.60000000000002</v>
      </c>
      <c r="D16" s="126">
        <f>2022!BE8</f>
        <v>426</v>
      </c>
      <c r="E16" s="126">
        <f>2022!BF8</f>
        <v>421</v>
      </c>
      <c r="F16" s="125">
        <f>2022!BI8</f>
        <v>1.0588531187122736</v>
      </c>
      <c r="G16" s="59">
        <f>2021!BO8</f>
        <v>21</v>
      </c>
      <c r="H16" s="127">
        <f t="shared" si="80"/>
        <v>4.929577464788732</v>
      </c>
      <c r="I16" s="59"/>
      <c r="J16" s="59">
        <f>2021!BR8</f>
        <v>0</v>
      </c>
      <c r="K16" s="59"/>
      <c r="L16" s="59"/>
      <c r="M16" s="59"/>
      <c r="N16" s="59">
        <f>2021!BT8</f>
        <v>0</v>
      </c>
      <c r="O16" s="59">
        <f>'Добыча 2021'!C18</f>
        <v>11</v>
      </c>
      <c r="P16" s="59"/>
      <c r="Q16" s="59"/>
      <c r="R16" s="59"/>
      <c r="S16" s="59">
        <f>'Добыча 2021'!E18</f>
        <v>9</v>
      </c>
      <c r="T16" s="59">
        <f>'Добыча 2021'!D18</f>
        <v>2</v>
      </c>
      <c r="U16" s="59">
        <f t="shared" si="81"/>
        <v>52.380952380952387</v>
      </c>
      <c r="V16" s="127">
        <f>2022!BM8</f>
        <v>21.050000000000001</v>
      </c>
      <c r="W16" s="59">
        <f t="shared" si="82"/>
        <v>5</v>
      </c>
      <c r="X16" s="59">
        <f>2022!BO8</f>
        <v>21</v>
      </c>
      <c r="Y16" s="127">
        <f t="shared" si="83"/>
        <v>4.9881235154394297</v>
      </c>
      <c r="Z16" s="59"/>
      <c r="AA16" s="59">
        <f>2022!BR8</f>
        <v>0</v>
      </c>
      <c r="AB16" s="59"/>
      <c r="AC16" s="59"/>
      <c r="AD16" s="59"/>
      <c r="AE16" s="59">
        <f>2022!BT8</f>
        <v>0</v>
      </c>
      <c r="AF16" s="115" t="str">
        <f t="shared" si="84"/>
        <v/>
      </c>
      <c r="AG16" s="203"/>
      <c r="AH16" s="204">
        <f t="shared" si="85"/>
        <v>1.0588531187122736</v>
      </c>
      <c r="AI16" s="204" t="e">
        <f t="shared" si="86"/>
        <v>#NAME?</v>
      </c>
      <c r="AJ16" s="205">
        <f t="shared" si="87"/>
        <v>5</v>
      </c>
      <c r="AK16" s="205" t="str">
        <f t="shared" si="88"/>
        <v/>
      </c>
      <c r="AL16" s="205">
        <f t="shared" si="89"/>
        <v>4</v>
      </c>
      <c r="AM16" s="205">
        <f t="shared" si="90"/>
        <v>21</v>
      </c>
      <c r="AN16" s="206" t="str">
        <f t="shared" si="91"/>
        <v xml:space="preserve">Вне норматива или не ОДОУ</v>
      </c>
      <c r="AO16" s="46" t="str">
        <f t="shared" si="92"/>
        <v xml:space="preserve">Сумма не совпадает или не ОДОУ</v>
      </c>
      <c r="AP16" s="46" t="str">
        <f t="shared" si="93"/>
        <v/>
      </c>
    </row>
    <row r="17" ht="30">
      <c r="A17" s="46">
        <v>4</v>
      </c>
      <c r="B17" s="63" t="s">
        <v>28</v>
      </c>
      <c r="C17" s="125">
        <f>2022!B9</f>
        <v>236.40000000000001</v>
      </c>
      <c r="D17" s="126">
        <f>2022!BE9</f>
        <v>181</v>
      </c>
      <c r="E17" s="126">
        <f>2022!BF9</f>
        <v>179</v>
      </c>
      <c r="F17" s="125">
        <f>2022!BI9</f>
        <v>0.75719120135363793</v>
      </c>
      <c r="G17" s="59">
        <f>2021!BO9</f>
        <v>5</v>
      </c>
      <c r="H17" s="127">
        <f t="shared" si="80"/>
        <v>2.7624309392265194</v>
      </c>
      <c r="I17" s="59"/>
      <c r="J17" s="59">
        <f>2021!BR9</f>
        <v>0</v>
      </c>
      <c r="K17" s="59"/>
      <c r="L17" s="59"/>
      <c r="M17" s="59"/>
      <c r="N17" s="59">
        <f>2021!BT9</f>
        <v>1</v>
      </c>
      <c r="O17" s="59">
        <f>'Добыча 2021'!C19</f>
        <v>4</v>
      </c>
      <c r="P17" s="59"/>
      <c r="Q17" s="59"/>
      <c r="R17" s="59"/>
      <c r="S17" s="59">
        <f>'Добыча 2021'!E19</f>
        <v>3</v>
      </c>
      <c r="T17" s="59">
        <f>'Добыча 2021'!D19</f>
        <v>1</v>
      </c>
      <c r="U17" s="59">
        <f t="shared" si="81"/>
        <v>80</v>
      </c>
      <c r="V17" s="127">
        <f>2022!BM9</f>
        <v>5.3700000000000001</v>
      </c>
      <c r="W17" s="59">
        <f t="shared" si="82"/>
        <v>3</v>
      </c>
      <c r="X17" s="59">
        <f>2022!BO9</f>
        <v>5</v>
      </c>
      <c r="Y17" s="127">
        <f t="shared" si="83"/>
        <v>2.7932960893854748</v>
      </c>
      <c r="Z17" s="59"/>
      <c r="AA17" s="59">
        <f>2022!BR9</f>
        <v>0</v>
      </c>
      <c r="AB17" s="59"/>
      <c r="AC17" s="59"/>
      <c r="AD17" s="59">
        <f>X17-AE17-Z17-AA17</f>
        <v>4</v>
      </c>
      <c r="AE17" s="59">
        <f>2022!BT9</f>
        <v>1</v>
      </c>
      <c r="AF17" s="115" t="str">
        <f t="shared" si="84"/>
        <v/>
      </c>
      <c r="AG17" s="203"/>
      <c r="AH17" s="204">
        <f t="shared" si="85"/>
        <v>0.75719120135363793</v>
      </c>
      <c r="AI17" s="204" t="e">
        <f t="shared" si="86"/>
        <v>#NAME?</v>
      </c>
      <c r="AJ17" s="205">
        <f t="shared" si="87"/>
        <v>3</v>
      </c>
      <c r="AK17" s="205" t="str">
        <f t="shared" si="88"/>
        <v/>
      </c>
      <c r="AL17" s="205">
        <f t="shared" si="89"/>
        <v>1</v>
      </c>
      <c r="AM17" s="205">
        <f t="shared" si="90"/>
        <v>5</v>
      </c>
      <c r="AN17" s="206" t="str">
        <f t="shared" si="91"/>
        <v/>
      </c>
      <c r="AO17" s="46" t="str">
        <f t="shared" si="92"/>
        <v/>
      </c>
      <c r="AP17" s="46" t="str">
        <f t="shared" si="93"/>
        <v/>
      </c>
    </row>
    <row r="18" ht="17.25" customHeight="1">
      <c r="A18" s="87"/>
      <c r="B18" s="61" t="s">
        <v>46</v>
      </c>
      <c r="C18" s="129"/>
      <c r="D18" s="130"/>
      <c r="E18" s="130"/>
      <c r="F18" s="134"/>
      <c r="G18" s="71"/>
      <c r="H18" s="127"/>
      <c r="I18" s="62"/>
      <c r="J18" s="71"/>
      <c r="K18" s="62"/>
      <c r="L18" s="132"/>
      <c r="M18" s="62"/>
      <c r="N18" s="71"/>
      <c r="O18" s="62"/>
      <c r="P18" s="62"/>
      <c r="Q18" s="62"/>
      <c r="R18" s="62"/>
      <c r="S18" s="62"/>
      <c r="T18" s="62"/>
      <c r="U18" s="59"/>
      <c r="V18" s="133"/>
      <c r="W18" s="59"/>
      <c r="X18" s="62"/>
      <c r="Y18" s="127"/>
      <c r="Z18" s="62"/>
      <c r="AA18" s="62"/>
      <c r="AB18" s="62"/>
      <c r="AC18" s="62"/>
      <c r="AD18" s="59"/>
      <c r="AE18" s="62"/>
      <c r="AF18" s="115" t="str">
        <f t="shared" si="84"/>
        <v/>
      </c>
      <c r="AG18" s="203"/>
      <c r="AH18" s="204" t="str">
        <f t="shared" si="85"/>
        <v/>
      </c>
      <c r="AI18" s="204" t="str">
        <f t="shared" si="86"/>
        <v/>
      </c>
      <c r="AJ18" s="205" t="str">
        <f t="shared" si="87"/>
        <v/>
      </c>
      <c r="AK18" s="205" t="str">
        <f t="shared" si="88"/>
        <v/>
      </c>
      <c r="AL18" s="205" t="str">
        <f t="shared" si="89"/>
        <v/>
      </c>
      <c r="AM18" s="205" t="str">
        <f t="shared" si="90"/>
        <v/>
      </c>
      <c r="AN18" s="206" t="str">
        <f t="shared" si="91"/>
        <v/>
      </c>
      <c r="AO18" s="46" t="str">
        <f t="shared" si="92"/>
        <v/>
      </c>
      <c r="AP18" s="46" t="str">
        <f t="shared" si="93"/>
        <v/>
      </c>
    </row>
    <row r="19" ht="50.25" customHeight="1">
      <c r="A19" s="46">
        <v>5</v>
      </c>
      <c r="B19" s="58" t="s">
        <v>286</v>
      </c>
      <c r="C19" s="125">
        <f>2022!B11</f>
        <v>225.40000000000001</v>
      </c>
      <c r="D19" s="126">
        <f>2022!BE11</f>
        <v>401</v>
      </c>
      <c r="E19" s="126">
        <f>2022!BF11</f>
        <v>424</v>
      </c>
      <c r="F19" s="125">
        <f>2022!BI11</f>
        <v>1.881100266193434</v>
      </c>
      <c r="G19" s="59">
        <f>2021!BO11</f>
        <v>20</v>
      </c>
      <c r="H19" s="127">
        <f t="shared" si="80"/>
        <v>4.9875311720698257</v>
      </c>
      <c r="I19" s="59"/>
      <c r="J19" s="59">
        <f>2021!BR11</f>
        <v>0</v>
      </c>
      <c r="K19" s="59"/>
      <c r="L19" s="59"/>
      <c r="M19" s="59"/>
      <c r="N19" s="59">
        <f>2021!BT11</f>
        <v>0</v>
      </c>
      <c r="O19" s="59">
        <f>'Добыча 2021'!C21</f>
        <v>16</v>
      </c>
      <c r="P19" s="59"/>
      <c r="Q19" s="59"/>
      <c r="R19" s="59"/>
      <c r="S19" s="59">
        <f>'Добыча 2021'!E21</f>
        <v>13</v>
      </c>
      <c r="T19" s="59">
        <f>'Добыча 2021'!D21</f>
        <v>3</v>
      </c>
      <c r="U19" s="59">
        <f t="shared" si="81"/>
        <v>80</v>
      </c>
      <c r="V19" s="127">
        <f>2022!BM11</f>
        <v>21.200000000000003</v>
      </c>
      <c r="W19" s="59">
        <f t="shared" si="82"/>
        <v>5.0000000000000009</v>
      </c>
      <c r="X19" s="59">
        <f>2022!BO11</f>
        <v>21</v>
      </c>
      <c r="Y19" s="127">
        <f t="shared" si="83"/>
        <v>4.9528301886792452</v>
      </c>
      <c r="Z19" s="59"/>
      <c r="AA19" s="59">
        <f>2022!BR11</f>
        <v>0</v>
      </c>
      <c r="AB19" s="59"/>
      <c r="AC19" s="59"/>
      <c r="AD19" s="59"/>
      <c r="AE19" s="59">
        <f>2022!BT11</f>
        <v>0</v>
      </c>
      <c r="AF19" s="115" t="str">
        <f t="shared" si="84"/>
        <v/>
      </c>
      <c r="AG19" s="203"/>
      <c r="AH19" s="204">
        <f t="shared" si="85"/>
        <v>1.881100266193434</v>
      </c>
      <c r="AI19" s="204" t="e">
        <f t="shared" si="86"/>
        <v>#NAME?</v>
      </c>
      <c r="AJ19" s="205">
        <f t="shared" si="87"/>
        <v>5</v>
      </c>
      <c r="AK19" s="205" t="str">
        <f t="shared" si="88"/>
        <v/>
      </c>
      <c r="AL19" s="205">
        <f t="shared" si="89"/>
        <v>4</v>
      </c>
      <c r="AM19" s="205">
        <f t="shared" si="90"/>
        <v>21</v>
      </c>
      <c r="AN19" s="206" t="str">
        <f t="shared" si="91"/>
        <v xml:space="preserve">Вне норматива или не ОДОУ</v>
      </c>
      <c r="AO19" s="46" t="str">
        <f t="shared" si="92"/>
        <v xml:space="preserve">Сумма не совпадает или не ОДОУ</v>
      </c>
      <c r="AP19" s="46" t="str">
        <f t="shared" si="93"/>
        <v/>
      </c>
    </row>
    <row r="20" ht="90">
      <c r="A20" s="46">
        <v>6</v>
      </c>
      <c r="B20" s="58" t="s">
        <v>48</v>
      </c>
      <c r="C20" s="125">
        <f>2022!B12</f>
        <v>358.69999999999999</v>
      </c>
      <c r="D20" s="126">
        <f>2022!BE12</f>
        <v>641</v>
      </c>
      <c r="E20" s="126">
        <f>2022!BF12</f>
        <v>692</v>
      </c>
      <c r="F20" s="125">
        <f>2022!BI12</f>
        <v>1.9291887371062169</v>
      </c>
      <c r="G20" s="59">
        <f>2021!BO12</f>
        <v>32</v>
      </c>
      <c r="H20" s="127">
        <f t="shared" si="80"/>
        <v>4.9921996879875197</v>
      </c>
      <c r="I20" s="59"/>
      <c r="J20" s="59">
        <f>2021!BR12</f>
        <v>0</v>
      </c>
      <c r="K20" s="59"/>
      <c r="L20" s="59"/>
      <c r="M20" s="59"/>
      <c r="N20" s="59">
        <f>2021!BT12</f>
        <v>0</v>
      </c>
      <c r="O20" s="59">
        <f>'Добыча 2021'!C22</f>
        <v>20</v>
      </c>
      <c r="P20" s="59"/>
      <c r="Q20" s="59"/>
      <c r="R20" s="59"/>
      <c r="S20" s="59">
        <f>'Добыча 2021'!E22</f>
        <v>16</v>
      </c>
      <c r="T20" s="59">
        <f>'Добыча 2021'!D22</f>
        <v>4</v>
      </c>
      <c r="U20" s="59">
        <f t="shared" si="81"/>
        <v>62.5</v>
      </c>
      <c r="V20" s="127">
        <f>2022!BM12</f>
        <v>34.600000000000001</v>
      </c>
      <c r="W20" s="59">
        <f t="shared" si="82"/>
        <v>5</v>
      </c>
      <c r="X20" s="59">
        <f>2022!BO12</f>
        <v>34</v>
      </c>
      <c r="Y20" s="127">
        <f t="shared" si="83"/>
        <v>4.9132947976878611</v>
      </c>
      <c r="Z20" s="59"/>
      <c r="AA20" s="59">
        <f>2022!BR12</f>
        <v>0</v>
      </c>
      <c r="AB20" s="59"/>
      <c r="AC20" s="59"/>
      <c r="AD20" s="59"/>
      <c r="AE20" s="59">
        <f>2022!BT12</f>
        <v>0</v>
      </c>
      <c r="AF20" s="115" t="str">
        <f t="shared" si="84"/>
        <v/>
      </c>
      <c r="AG20" s="203"/>
      <c r="AH20" s="204">
        <f t="shared" si="85"/>
        <v>1.9291887371062169</v>
      </c>
      <c r="AI20" s="204" t="e">
        <f t="shared" si="86"/>
        <v>#NAME?</v>
      </c>
      <c r="AJ20" s="205">
        <f t="shared" si="87"/>
        <v>5</v>
      </c>
      <c r="AK20" s="205" t="str">
        <f t="shared" si="88"/>
        <v/>
      </c>
      <c r="AL20" s="205">
        <f t="shared" si="89"/>
        <v>6</v>
      </c>
      <c r="AM20" s="205">
        <f t="shared" si="90"/>
        <v>34</v>
      </c>
      <c r="AN20" s="206" t="str">
        <f t="shared" si="91"/>
        <v xml:space="preserve">Вне норматива или не ОДОУ</v>
      </c>
      <c r="AO20" s="46" t="str">
        <f t="shared" si="92"/>
        <v xml:space="preserve">Сумма не совпадает или не ОДОУ</v>
      </c>
      <c r="AP20" s="46" t="str">
        <f t="shared" si="93"/>
        <v/>
      </c>
    </row>
    <row r="21" ht="30.75" customHeight="1">
      <c r="A21" s="46">
        <v>7</v>
      </c>
      <c r="B21" s="64" t="s">
        <v>50</v>
      </c>
      <c r="C21" s="125">
        <f>2022!B13</f>
        <v>57.560000000000002</v>
      </c>
      <c r="D21" s="126">
        <f>2022!BE13</f>
        <v>174</v>
      </c>
      <c r="E21" s="126">
        <f>2022!BF13</f>
        <v>191</v>
      </c>
      <c r="F21" s="125">
        <f>2022!BI13</f>
        <v>3.3182765809589991</v>
      </c>
      <c r="G21" s="59">
        <f>2021!BO13</f>
        <v>12</v>
      </c>
      <c r="H21" s="127">
        <f t="shared" si="80"/>
        <v>6.8965517241379306</v>
      </c>
      <c r="I21" s="59"/>
      <c r="J21" s="59">
        <f>2021!BR13</f>
        <v>0</v>
      </c>
      <c r="K21" s="59"/>
      <c r="L21" s="59"/>
      <c r="M21" s="59"/>
      <c r="N21" s="59">
        <f>2021!BT13</f>
        <v>0</v>
      </c>
      <c r="O21" s="59">
        <f>'Добыча 2021'!C23</f>
        <v>12</v>
      </c>
      <c r="P21" s="59"/>
      <c r="Q21" s="59"/>
      <c r="R21" s="59"/>
      <c r="S21" s="59">
        <f>'Добыча 2021'!E23</f>
        <v>10</v>
      </c>
      <c r="T21" s="59">
        <f>'Добыча 2021'!D23</f>
        <v>2</v>
      </c>
      <c r="U21" s="59">
        <f t="shared" si="81"/>
        <v>100</v>
      </c>
      <c r="V21" s="127">
        <f>2022!BM13</f>
        <v>13.370000000000001</v>
      </c>
      <c r="W21" s="59">
        <f t="shared" si="82"/>
        <v>7.0000000000000009</v>
      </c>
      <c r="X21" s="59">
        <f>2022!BO13</f>
        <v>13</v>
      </c>
      <c r="Y21" s="127">
        <f t="shared" si="83"/>
        <v>6.8062827225130889</v>
      </c>
      <c r="Z21" s="59"/>
      <c r="AA21" s="59">
        <f>2022!BR13</f>
        <v>0</v>
      </c>
      <c r="AB21" s="59"/>
      <c r="AC21" s="59"/>
      <c r="AD21" s="59"/>
      <c r="AE21" s="59">
        <f>2022!BT13</f>
        <v>0</v>
      </c>
      <c r="AF21" s="115" t="str">
        <f t="shared" si="84"/>
        <v/>
      </c>
      <c r="AG21" s="203"/>
      <c r="AH21" s="204">
        <f t="shared" si="85"/>
        <v>3.3182765809589991</v>
      </c>
      <c r="AI21" s="204" t="e">
        <f t="shared" si="86"/>
        <v>#NAME?</v>
      </c>
      <c r="AJ21" s="205">
        <f t="shared" si="87"/>
        <v>7</v>
      </c>
      <c r="AK21" s="205" t="str">
        <f t="shared" si="88"/>
        <v/>
      </c>
      <c r="AL21" s="205">
        <f t="shared" si="89"/>
        <v>2</v>
      </c>
      <c r="AM21" s="205">
        <f t="shared" si="90"/>
        <v>13</v>
      </c>
      <c r="AN21" s="206" t="str">
        <f t="shared" si="91"/>
        <v xml:space="preserve">Вне норматива или не ОДОУ</v>
      </c>
      <c r="AO21" s="46" t="str">
        <f t="shared" si="92"/>
        <v xml:space="preserve">Сумма не совпадает или не ОДОУ</v>
      </c>
      <c r="AP21" s="46" t="str">
        <f t="shared" si="93"/>
        <v/>
      </c>
    </row>
    <row r="22" ht="90">
      <c r="A22" s="46">
        <v>8</v>
      </c>
      <c r="B22" s="64" t="s">
        <v>51</v>
      </c>
      <c r="C22" s="125">
        <f>2022!B14</f>
        <v>335.70999999999998</v>
      </c>
      <c r="D22" s="126">
        <f>2022!BE14</f>
        <v>893</v>
      </c>
      <c r="E22" s="126">
        <f>2022!BF14</f>
        <v>986</v>
      </c>
      <c r="F22" s="125">
        <f>2022!BI14</f>
        <v>2.9370587709630338</v>
      </c>
      <c r="G22" s="59">
        <f>2021!BO14</f>
        <v>62</v>
      </c>
      <c r="H22" s="127">
        <f t="shared" si="80"/>
        <v>6.9428891377379625</v>
      </c>
      <c r="I22" s="59"/>
      <c r="J22" s="59">
        <f>2021!BR14</f>
        <v>0</v>
      </c>
      <c r="K22" s="59"/>
      <c r="L22" s="59"/>
      <c r="M22" s="59"/>
      <c r="N22" s="59">
        <f>2021!BT14</f>
        <v>0</v>
      </c>
      <c r="O22" s="59">
        <f>'Добыча 2021'!C24</f>
        <v>21</v>
      </c>
      <c r="P22" s="59"/>
      <c r="Q22" s="59"/>
      <c r="R22" s="59"/>
      <c r="S22" s="59">
        <f>'Добыча 2021'!E24</f>
        <v>10</v>
      </c>
      <c r="T22" s="59">
        <f>'Добыча 2021'!D24</f>
        <v>11</v>
      </c>
      <c r="U22" s="59">
        <f t="shared" si="81"/>
        <v>33.87096774193548</v>
      </c>
      <c r="V22" s="127">
        <f>2022!BM14</f>
        <v>69.02000000000001</v>
      </c>
      <c r="W22" s="59">
        <f t="shared" si="82"/>
        <v>7.0000000000000009</v>
      </c>
      <c r="X22" s="59">
        <f>2022!BO14</f>
        <v>69</v>
      </c>
      <c r="Y22" s="127">
        <f t="shared" si="83"/>
        <v>6.9979716024340775</v>
      </c>
      <c r="Z22" s="59"/>
      <c r="AA22" s="59">
        <f>2022!BR14</f>
        <v>0</v>
      </c>
      <c r="AB22" s="59"/>
      <c r="AC22" s="59"/>
      <c r="AD22" s="59"/>
      <c r="AE22" s="59">
        <f>2022!BT14</f>
        <v>0</v>
      </c>
      <c r="AF22" s="115" t="str">
        <f t="shared" si="84"/>
        <v/>
      </c>
      <c r="AG22" s="203"/>
      <c r="AH22" s="204">
        <f t="shared" si="85"/>
        <v>2.9370587709630338</v>
      </c>
      <c r="AI22" s="204" t="e">
        <f t="shared" si="86"/>
        <v>#NAME?</v>
      </c>
      <c r="AJ22" s="205">
        <f t="shared" si="87"/>
        <v>7</v>
      </c>
      <c r="AK22" s="205" t="str">
        <f t="shared" si="88"/>
        <v/>
      </c>
      <c r="AL22" s="205">
        <f t="shared" si="89"/>
        <v>13</v>
      </c>
      <c r="AM22" s="205">
        <f t="shared" si="90"/>
        <v>69</v>
      </c>
      <c r="AN22" s="206" t="str">
        <f t="shared" si="91"/>
        <v xml:space="preserve">Вне норматива или не ОДОУ</v>
      </c>
      <c r="AO22" s="46" t="str">
        <f t="shared" si="92"/>
        <v xml:space="preserve">Сумма не совпадает или не ОДОУ</v>
      </c>
      <c r="AP22" s="46" t="str">
        <f t="shared" si="93"/>
        <v/>
      </c>
    </row>
    <row r="23" ht="90">
      <c r="A23" s="46">
        <v>9</v>
      </c>
      <c r="B23" s="65" t="s">
        <v>287</v>
      </c>
      <c r="C23" s="125">
        <f>2022!B15</f>
        <v>164.08600000000001</v>
      </c>
      <c r="D23" s="126">
        <f>2022!BE15</f>
        <v>403</v>
      </c>
      <c r="E23" s="126">
        <f>2022!BF15</f>
        <v>393</v>
      </c>
      <c r="F23" s="125">
        <f>2022!BI15</f>
        <v>2.3950855039430539</v>
      </c>
      <c r="G23" s="59">
        <f>2021!BO15</f>
        <v>28</v>
      </c>
      <c r="H23" s="127">
        <f t="shared" si="80"/>
        <v>6.9478908188585615</v>
      </c>
      <c r="I23" s="59"/>
      <c r="J23" s="59">
        <f>2021!BR15</f>
        <v>0</v>
      </c>
      <c r="K23" s="59"/>
      <c r="L23" s="59"/>
      <c r="M23" s="59"/>
      <c r="N23" s="59">
        <f>2021!BT15</f>
        <v>0</v>
      </c>
      <c r="O23" s="59">
        <f>'Добыча 2021'!C25</f>
        <v>22</v>
      </c>
      <c r="P23" s="59"/>
      <c r="Q23" s="59"/>
      <c r="R23" s="59"/>
      <c r="S23" s="59">
        <f>'Добыча 2021'!E25</f>
        <v>13</v>
      </c>
      <c r="T23" s="59">
        <f>'Добыча 2021'!D25</f>
        <v>9</v>
      </c>
      <c r="U23" s="59">
        <f t="shared" si="81"/>
        <v>78.571428571428569</v>
      </c>
      <c r="V23" s="127">
        <f>2022!BM15</f>
        <v>27.510000000000002</v>
      </c>
      <c r="W23" s="59">
        <f t="shared" si="82"/>
        <v>7.0000000000000009</v>
      </c>
      <c r="X23" s="59">
        <f>2022!BO15</f>
        <v>27</v>
      </c>
      <c r="Y23" s="127">
        <f t="shared" si="83"/>
        <v>6.8702290076335881</v>
      </c>
      <c r="Z23" s="59"/>
      <c r="AA23" s="59">
        <f>2022!BR15</f>
        <v>0</v>
      </c>
      <c r="AB23" s="59"/>
      <c r="AC23" s="59"/>
      <c r="AD23" s="59"/>
      <c r="AE23" s="59">
        <f>2022!BT15</f>
        <v>0</v>
      </c>
      <c r="AF23" s="115" t="str">
        <f t="shared" si="84"/>
        <v/>
      </c>
      <c r="AG23" s="203"/>
      <c r="AH23" s="204">
        <f t="shared" si="85"/>
        <v>2.3950855039430539</v>
      </c>
      <c r="AI23" s="204" t="e">
        <f t="shared" si="86"/>
        <v>#NAME?</v>
      </c>
      <c r="AJ23" s="205">
        <f t="shared" si="87"/>
        <v>7</v>
      </c>
      <c r="AK23" s="205" t="str">
        <f t="shared" si="88"/>
        <v/>
      </c>
      <c r="AL23" s="205">
        <f t="shared" si="89"/>
        <v>5</v>
      </c>
      <c r="AM23" s="205">
        <f t="shared" si="90"/>
        <v>27</v>
      </c>
      <c r="AN23" s="206" t="str">
        <f t="shared" si="91"/>
        <v xml:space="preserve">Вне норматива или не ОДОУ</v>
      </c>
      <c r="AO23" s="46" t="str">
        <f t="shared" si="92"/>
        <v xml:space="preserve">Сумма не совпадает или не ОДОУ</v>
      </c>
      <c r="AP23" s="46" t="str">
        <f t="shared" si="93"/>
        <v/>
      </c>
    </row>
    <row r="24" ht="90">
      <c r="A24" s="46">
        <v>10</v>
      </c>
      <c r="B24" s="65" t="s">
        <v>288</v>
      </c>
      <c r="C24" s="125">
        <f>2022!B16</f>
        <v>371.93000000000001</v>
      </c>
      <c r="D24" s="126">
        <f>2022!BE16</f>
        <v>484</v>
      </c>
      <c r="E24" s="126">
        <f>2022!BF16</f>
        <v>568</v>
      </c>
      <c r="F24" s="125">
        <f>2022!BI16</f>
        <v>1.527169090957976</v>
      </c>
      <c r="G24" s="59">
        <f>2021!BO16</f>
        <v>24</v>
      </c>
      <c r="H24" s="127">
        <f t="shared" si="80"/>
        <v>4.9586776859504136</v>
      </c>
      <c r="I24" s="59"/>
      <c r="J24" s="59">
        <f>2021!BR16</f>
        <v>0</v>
      </c>
      <c r="K24" s="59"/>
      <c r="L24" s="59"/>
      <c r="M24" s="59"/>
      <c r="N24" s="59">
        <f>2021!BT16</f>
        <v>0</v>
      </c>
      <c r="O24" s="59">
        <f>'Добыча 2021'!C26</f>
        <v>16</v>
      </c>
      <c r="P24" s="59"/>
      <c r="Q24" s="59"/>
      <c r="R24" s="59"/>
      <c r="S24" s="59">
        <f>'Добыча 2021'!E26</f>
        <v>13</v>
      </c>
      <c r="T24" s="59">
        <f>'Добыча 2021'!D26</f>
        <v>3</v>
      </c>
      <c r="U24" s="59">
        <f t="shared" si="81"/>
        <v>66.666666666666657</v>
      </c>
      <c r="V24" s="127">
        <f>2022!BM16</f>
        <v>28.400000000000002</v>
      </c>
      <c r="W24" s="59">
        <f t="shared" si="82"/>
        <v>5</v>
      </c>
      <c r="X24" s="59">
        <f>2022!BO16</f>
        <v>28</v>
      </c>
      <c r="Y24" s="127">
        <f t="shared" si="83"/>
        <v>4.929577464788732</v>
      </c>
      <c r="Z24" s="59"/>
      <c r="AA24" s="59">
        <f>2022!BR16</f>
        <v>0</v>
      </c>
      <c r="AB24" s="59"/>
      <c r="AC24" s="59"/>
      <c r="AD24" s="59"/>
      <c r="AE24" s="59">
        <f>2022!BT16</f>
        <v>0</v>
      </c>
      <c r="AF24" s="115" t="str">
        <f t="shared" si="84"/>
        <v/>
      </c>
      <c r="AG24" s="203"/>
      <c r="AH24" s="204">
        <f t="shared" si="85"/>
        <v>1.527169090957976</v>
      </c>
      <c r="AI24" s="204" t="e">
        <f t="shared" si="86"/>
        <v>#NAME?</v>
      </c>
      <c r="AJ24" s="205">
        <f t="shared" si="87"/>
        <v>5</v>
      </c>
      <c r="AK24" s="205" t="str">
        <f t="shared" si="88"/>
        <v/>
      </c>
      <c r="AL24" s="205">
        <f t="shared" si="89"/>
        <v>5</v>
      </c>
      <c r="AM24" s="205">
        <f t="shared" si="90"/>
        <v>28</v>
      </c>
      <c r="AN24" s="206" t="str">
        <f t="shared" si="91"/>
        <v xml:space="preserve">Вне норматива или не ОДОУ</v>
      </c>
      <c r="AO24" s="46" t="str">
        <f t="shared" si="92"/>
        <v xml:space="preserve">Сумма не совпадает или не ОДОУ</v>
      </c>
      <c r="AP24" s="46" t="str">
        <f t="shared" si="93"/>
        <v/>
      </c>
    </row>
    <row r="25" ht="90">
      <c r="A25" s="46">
        <v>11</v>
      </c>
      <c r="B25" s="65" t="s">
        <v>289</v>
      </c>
      <c r="C25" s="125">
        <f>2022!B17</f>
        <v>291.029</v>
      </c>
      <c r="D25" s="126">
        <f>2022!BE17</f>
        <v>334</v>
      </c>
      <c r="E25" s="126">
        <f>2022!BF17</f>
        <v>327</v>
      </c>
      <c r="F25" s="125">
        <f>2022!BI17</f>
        <v>1.1235993663861676</v>
      </c>
      <c r="G25" s="59">
        <f>2021!BO17</f>
        <v>16</v>
      </c>
      <c r="H25" s="127">
        <f t="shared" si="80"/>
        <v>4.7904191616766472</v>
      </c>
      <c r="I25" s="59"/>
      <c r="J25" s="59">
        <f>2021!BR17</f>
        <v>0</v>
      </c>
      <c r="K25" s="59"/>
      <c r="L25" s="59"/>
      <c r="M25" s="59"/>
      <c r="N25" s="59">
        <f>2021!BT17</f>
        <v>0</v>
      </c>
      <c r="O25" s="59">
        <f>'Добыча 2021'!C27</f>
        <v>6</v>
      </c>
      <c r="P25" s="59"/>
      <c r="Q25" s="59"/>
      <c r="R25" s="59"/>
      <c r="S25" s="59">
        <f>'Добыча 2021'!E27</f>
        <v>5</v>
      </c>
      <c r="T25" s="59">
        <f>'Добыча 2021'!D27</f>
        <v>1</v>
      </c>
      <c r="U25" s="59">
        <f t="shared" si="81"/>
        <v>37.5</v>
      </c>
      <c r="V25" s="127">
        <f>2022!BM17</f>
        <v>16.350000000000001</v>
      </c>
      <c r="W25" s="59">
        <f t="shared" si="82"/>
        <v>5</v>
      </c>
      <c r="X25" s="59">
        <f>2022!BO17</f>
        <v>16</v>
      </c>
      <c r="Y25" s="127">
        <f t="shared" si="83"/>
        <v>4.8929663608562688</v>
      </c>
      <c r="Z25" s="59"/>
      <c r="AA25" s="59">
        <f>2022!BR17</f>
        <v>0</v>
      </c>
      <c r="AB25" s="59"/>
      <c r="AC25" s="59"/>
      <c r="AD25" s="59"/>
      <c r="AE25" s="59">
        <f>2022!BT17</f>
        <v>0</v>
      </c>
      <c r="AF25" s="115" t="str">
        <f t="shared" si="84"/>
        <v/>
      </c>
      <c r="AG25" s="203"/>
      <c r="AH25" s="204">
        <f t="shared" si="85"/>
        <v>1.1235993663861676</v>
      </c>
      <c r="AI25" s="204" t="e">
        <f t="shared" si="86"/>
        <v>#NAME?</v>
      </c>
      <c r="AJ25" s="205">
        <f t="shared" si="87"/>
        <v>5</v>
      </c>
      <c r="AK25" s="205" t="str">
        <f t="shared" si="88"/>
        <v/>
      </c>
      <c r="AL25" s="205">
        <f t="shared" si="89"/>
        <v>3</v>
      </c>
      <c r="AM25" s="205">
        <f t="shared" si="90"/>
        <v>16</v>
      </c>
      <c r="AN25" s="206" t="str">
        <f t="shared" si="91"/>
        <v xml:space="preserve">Вне норматива или не ОДОУ</v>
      </c>
      <c r="AO25" s="46" t="str">
        <f t="shared" si="92"/>
        <v xml:space="preserve">Сумма не совпадает или не ОДОУ</v>
      </c>
      <c r="AP25" s="46" t="str">
        <f t="shared" si="93"/>
        <v/>
      </c>
    </row>
    <row r="26" ht="90">
      <c r="A26" s="46">
        <v>12</v>
      </c>
      <c r="B26" s="65" t="s">
        <v>407</v>
      </c>
      <c r="C26" s="125">
        <f>2022!B18</f>
        <v>170.64400000000001</v>
      </c>
      <c r="D26" s="126">
        <f>2022!BE18</f>
        <v>285</v>
      </c>
      <c r="E26" s="126">
        <f>2022!BF18</f>
        <v>347</v>
      </c>
      <c r="F26" s="125">
        <f>2022!BI18</f>
        <v>2.0334731956587984</v>
      </c>
      <c r="G26" s="59">
        <f>2021!BO18</f>
        <v>14</v>
      </c>
      <c r="H26" s="127">
        <f t="shared" si="80"/>
        <v>4.9122807017543861</v>
      </c>
      <c r="I26" s="59"/>
      <c r="J26" s="59">
        <f>2021!BR18</f>
        <v>0</v>
      </c>
      <c r="K26" s="59"/>
      <c r="L26" s="59"/>
      <c r="M26" s="59"/>
      <c r="N26" s="59">
        <f>2021!BT18</f>
        <v>0</v>
      </c>
      <c r="O26" s="59">
        <f>'Добыча 2021'!C28</f>
        <v>12</v>
      </c>
      <c r="P26" s="59"/>
      <c r="Q26" s="59"/>
      <c r="R26" s="59"/>
      <c r="S26" s="59">
        <f>'Добыча 2021'!E28</f>
        <v>9</v>
      </c>
      <c r="T26" s="59">
        <f>'Добыча 2021'!D28</f>
        <v>3</v>
      </c>
      <c r="U26" s="59">
        <f t="shared" si="81"/>
        <v>85.714285714285708</v>
      </c>
      <c r="V26" s="127">
        <f>2022!BM18</f>
        <v>24.290000000000003</v>
      </c>
      <c r="W26" s="59">
        <f t="shared" si="82"/>
        <v>7.0000000000000009</v>
      </c>
      <c r="X26" s="59">
        <f>2022!BO18</f>
        <v>24</v>
      </c>
      <c r="Y26" s="127">
        <f t="shared" si="83"/>
        <v>6.9164265129683002</v>
      </c>
      <c r="Z26" s="59"/>
      <c r="AA26" s="59">
        <f>2022!BR18</f>
        <v>0</v>
      </c>
      <c r="AB26" s="59"/>
      <c r="AC26" s="59"/>
      <c r="AD26" s="59"/>
      <c r="AE26" s="59">
        <f>2022!BT18</f>
        <v>0</v>
      </c>
      <c r="AF26" s="115" t="str">
        <f t="shared" si="84"/>
        <v/>
      </c>
      <c r="AG26" s="203"/>
      <c r="AH26" s="204">
        <f t="shared" si="85"/>
        <v>2.0334731956587984</v>
      </c>
      <c r="AI26" s="204" t="e">
        <f t="shared" si="86"/>
        <v>#NAME?</v>
      </c>
      <c r="AJ26" s="205">
        <f t="shared" si="87"/>
        <v>7</v>
      </c>
      <c r="AK26" s="205" t="str">
        <f t="shared" si="88"/>
        <v/>
      </c>
      <c r="AL26" s="205">
        <f t="shared" si="89"/>
        <v>4</v>
      </c>
      <c r="AM26" s="205">
        <f t="shared" si="90"/>
        <v>24</v>
      </c>
      <c r="AN26" s="206" t="str">
        <f t="shared" si="91"/>
        <v xml:space="preserve">Вне норматива или не ОДОУ</v>
      </c>
      <c r="AO26" s="46" t="str">
        <f t="shared" si="92"/>
        <v xml:space="preserve">Сумма не совпадает или не ОДОУ</v>
      </c>
      <c r="AP26" s="46" t="str">
        <f t="shared" si="93"/>
        <v/>
      </c>
    </row>
    <row r="27" ht="30">
      <c r="A27" s="46">
        <v>13</v>
      </c>
      <c r="B27" s="65" t="s">
        <v>291</v>
      </c>
      <c r="C27" s="125">
        <f>2022!B19</f>
        <v>50</v>
      </c>
      <c r="D27" s="126">
        <f>2022!BE19</f>
        <v>0</v>
      </c>
      <c r="E27" s="126">
        <f>2022!BF19</f>
        <v>14</v>
      </c>
      <c r="F27" s="125">
        <f>2022!BI19</f>
        <v>0.28000000000000003</v>
      </c>
      <c r="G27" s="59">
        <f>2021!BO19</f>
        <v>0</v>
      </c>
      <c r="H27" s="127">
        <f t="shared" si="80"/>
        <v>0</v>
      </c>
      <c r="I27" s="59"/>
      <c r="J27" s="59">
        <f>2021!BR19</f>
        <v>0</v>
      </c>
      <c r="K27" s="59"/>
      <c r="L27" s="59"/>
      <c r="M27" s="59"/>
      <c r="N27" s="59">
        <f>2021!BT19</f>
        <v>0</v>
      </c>
      <c r="O27" s="59">
        <f>'Добыча 2021'!C29</f>
        <v>0</v>
      </c>
      <c r="P27" s="59"/>
      <c r="Q27" s="59"/>
      <c r="R27" s="59"/>
      <c r="S27" s="59">
        <f>'Добыча 2021'!E29</f>
        <v>0</v>
      </c>
      <c r="T27" s="59">
        <f>'Добыча 2021'!D29</f>
        <v>0</v>
      </c>
      <c r="U27" s="59">
        <f t="shared" si="81"/>
        <v>0</v>
      </c>
      <c r="V27" s="127">
        <f>2022!BM19</f>
        <v>0.41999999999999998</v>
      </c>
      <c r="W27" s="59">
        <f t="shared" si="82"/>
        <v>0</v>
      </c>
      <c r="X27" s="59">
        <f>2022!BO19</f>
        <v>0</v>
      </c>
      <c r="Y27" s="127">
        <f t="shared" si="83"/>
        <v>0</v>
      </c>
      <c r="Z27" s="59"/>
      <c r="AA27" s="59">
        <f>2022!BR19</f>
        <v>0</v>
      </c>
      <c r="AB27" s="59"/>
      <c r="AC27" s="59"/>
      <c r="AD27" s="59"/>
      <c r="AE27" s="59">
        <f>2022!BT19</f>
        <v>0</v>
      </c>
      <c r="AF27" s="115" t="str">
        <f t="shared" si="84"/>
        <v/>
      </c>
      <c r="AG27" s="203"/>
      <c r="AH27" s="204">
        <f t="shared" si="85"/>
        <v>0.28000000000000003</v>
      </c>
      <c r="AI27" s="204" t="e">
        <f t="shared" si="86"/>
        <v>#NAME?</v>
      </c>
      <c r="AJ27" s="205">
        <f t="shared" si="87"/>
        <v>3</v>
      </c>
      <c r="AK27" s="205" t="str">
        <f t="shared" si="88"/>
        <v/>
      </c>
      <c r="AL27" s="205">
        <f t="shared" si="89"/>
        <v>0</v>
      </c>
      <c r="AM27" s="205">
        <f t="shared" si="90"/>
        <v>0</v>
      </c>
      <c r="AN27" s="206" t="str">
        <f t="shared" si="91"/>
        <v/>
      </c>
      <c r="AO27" s="46" t="str">
        <f t="shared" si="92"/>
        <v/>
      </c>
      <c r="AP27" s="46" t="str">
        <f t="shared" si="93"/>
        <v/>
      </c>
    </row>
    <row r="28" ht="45">
      <c r="A28" s="46">
        <v>14</v>
      </c>
      <c r="B28" s="65" t="s">
        <v>408</v>
      </c>
      <c r="C28" s="125">
        <f>2022!B20</f>
        <v>434.36000000000001</v>
      </c>
      <c r="D28" s="138">
        <f>2022!BE20</f>
        <v>796</v>
      </c>
      <c r="E28" s="126">
        <f>2022!BF20</f>
        <v>443</v>
      </c>
      <c r="F28" s="125">
        <f>2022!BI20</f>
        <v>1.0198913343770144</v>
      </c>
      <c r="G28" s="80">
        <f>2021!BO20</f>
        <v>39</v>
      </c>
      <c r="H28" s="139">
        <f t="shared" si="80"/>
        <v>4.8994974874371859</v>
      </c>
      <c r="I28" s="71"/>
      <c r="J28" s="80">
        <f>2021!BR20</f>
        <v>5</v>
      </c>
      <c r="K28" s="59"/>
      <c r="L28" s="59"/>
      <c r="M28" s="59"/>
      <c r="N28" s="80">
        <f>2021!BT20</f>
        <v>8</v>
      </c>
      <c r="O28" s="80">
        <f>'Добыча 2021'!C30</f>
        <v>26</v>
      </c>
      <c r="P28" s="59"/>
      <c r="Q28" s="59"/>
      <c r="R28" s="59"/>
      <c r="S28" s="80">
        <f>'Добыча 2021'!E30</f>
        <v>21</v>
      </c>
      <c r="T28" s="80">
        <f>'Добыча 2021'!D30</f>
        <v>5</v>
      </c>
      <c r="U28" s="80">
        <f t="shared" si="81"/>
        <v>66.666666666666657</v>
      </c>
      <c r="V28" s="127">
        <f>2022!BM20</f>
        <v>22.150000000000002</v>
      </c>
      <c r="W28" s="59">
        <f t="shared" si="82"/>
        <v>5</v>
      </c>
      <c r="X28" s="59">
        <f>2022!BO20</f>
        <v>22</v>
      </c>
      <c r="Y28" s="127">
        <f t="shared" si="83"/>
        <v>4.966139954853273</v>
      </c>
      <c r="Z28" s="59"/>
      <c r="AA28" s="59">
        <f>2022!BR20</f>
        <v>3</v>
      </c>
      <c r="AB28" s="59"/>
      <c r="AC28" s="59"/>
      <c r="AD28" s="59">
        <f t="shared" ref="AD28:AD59" si="94">X28-AE28-Z28-AA28</f>
        <v>14</v>
      </c>
      <c r="AE28" s="59">
        <f>2022!BT20</f>
        <v>5</v>
      </c>
      <c r="AF28" s="115" t="str">
        <f t="shared" si="84"/>
        <v/>
      </c>
      <c r="AG28" s="203"/>
      <c r="AH28" s="204">
        <f t="shared" si="85"/>
        <v>1.0198913343770144</v>
      </c>
      <c r="AI28" s="204" t="e">
        <f t="shared" si="86"/>
        <v>#NAME?</v>
      </c>
      <c r="AJ28" s="205">
        <f t="shared" si="87"/>
        <v>5</v>
      </c>
      <c r="AK28" s="205" t="str">
        <f t="shared" si="88"/>
        <v/>
      </c>
      <c r="AL28" s="205">
        <f t="shared" si="89"/>
        <v>4</v>
      </c>
      <c r="AM28" s="205">
        <f t="shared" si="90"/>
        <v>22</v>
      </c>
      <c r="AN28" s="206" t="str">
        <f t="shared" si="91"/>
        <v/>
      </c>
      <c r="AO28" s="46" t="str">
        <f t="shared" si="92"/>
        <v/>
      </c>
      <c r="AP28" s="46" t="str">
        <f t="shared" si="93"/>
        <v/>
      </c>
    </row>
    <row r="29" ht="45">
      <c r="A29" s="46">
        <v>15</v>
      </c>
      <c r="B29" s="65" t="s">
        <v>965</v>
      </c>
      <c r="C29" s="125">
        <f>2022!B21</f>
        <v>182.90000000000001</v>
      </c>
      <c r="D29" s="142"/>
      <c r="E29" s="126">
        <f>2022!BF21</f>
        <v>360</v>
      </c>
      <c r="F29" s="125">
        <f>2022!BI21</f>
        <v>1.9682886823400765</v>
      </c>
      <c r="G29" s="82"/>
      <c r="H29" s="143"/>
      <c r="I29" s="62"/>
      <c r="J29" s="82"/>
      <c r="K29" s="163"/>
      <c r="L29" s="163"/>
      <c r="M29" s="59"/>
      <c r="N29" s="82"/>
      <c r="O29" s="82"/>
      <c r="P29" s="59"/>
      <c r="Q29" s="59"/>
      <c r="R29" s="59"/>
      <c r="S29" s="82"/>
      <c r="T29" s="82"/>
      <c r="U29" s="82"/>
      <c r="V29" s="127">
        <f>2022!BM21</f>
        <v>18</v>
      </c>
      <c r="W29" s="59">
        <f t="shared" si="82"/>
        <v>5</v>
      </c>
      <c r="X29" s="59">
        <f>2022!BO21</f>
        <v>18</v>
      </c>
      <c r="Y29" s="127">
        <f t="shared" si="83"/>
        <v>5</v>
      </c>
      <c r="Z29" s="59"/>
      <c r="AA29" s="59">
        <f>2022!BR21</f>
        <v>2</v>
      </c>
      <c r="AB29" s="59"/>
      <c r="AC29" s="59"/>
      <c r="AD29" s="59">
        <f t="shared" si="94"/>
        <v>12</v>
      </c>
      <c r="AE29" s="59">
        <f>2022!BT21</f>
        <v>4</v>
      </c>
      <c r="AF29" s="115" t="str">
        <f t="shared" si="84"/>
        <v/>
      </c>
      <c r="AG29" s="203"/>
      <c r="AH29" s="204">
        <f t="shared" si="85"/>
        <v>1.9682886823400765</v>
      </c>
      <c r="AI29" s="204" t="e">
        <f t="shared" si="86"/>
        <v>#NAME?</v>
      </c>
      <c r="AJ29" s="205">
        <f t="shared" si="87"/>
        <v>5</v>
      </c>
      <c r="AK29" s="205" t="str">
        <f t="shared" si="88"/>
        <v/>
      </c>
      <c r="AL29" s="205">
        <f t="shared" si="89"/>
        <v>3</v>
      </c>
      <c r="AM29" s="205">
        <f t="shared" si="90"/>
        <v>18</v>
      </c>
      <c r="AN29" s="206" t="str">
        <f t="shared" si="91"/>
        <v/>
      </c>
      <c r="AO29" s="46" t="str">
        <f t="shared" si="92"/>
        <v/>
      </c>
      <c r="AP29" s="46" t="str">
        <f t="shared" si="93"/>
        <v/>
      </c>
    </row>
    <row r="30" ht="17.25">
      <c r="A30" s="46"/>
      <c r="B30" s="61" t="s">
        <v>35</v>
      </c>
      <c r="C30" s="129"/>
      <c r="D30" s="130"/>
      <c r="E30" s="130"/>
      <c r="F30" s="131"/>
      <c r="G30" s="59"/>
      <c r="H30" s="127"/>
      <c r="I30" s="59"/>
      <c r="J30" s="59"/>
      <c r="K30" s="59"/>
      <c r="L30" s="59"/>
      <c r="M30" s="62"/>
      <c r="N30" s="59"/>
      <c r="O30" s="62"/>
      <c r="P30" s="62"/>
      <c r="Q30" s="62"/>
      <c r="R30" s="62"/>
      <c r="S30" s="62"/>
      <c r="T30" s="62"/>
      <c r="U30" s="59"/>
      <c r="V30" s="133"/>
      <c r="W30" s="59"/>
      <c r="X30" s="62"/>
      <c r="Y30" s="127"/>
      <c r="Z30" s="62"/>
      <c r="AA30" s="62"/>
      <c r="AB30" s="62"/>
      <c r="AC30" s="62"/>
      <c r="AD30" s="59"/>
      <c r="AE30" s="62"/>
      <c r="AF30" s="115" t="str">
        <f t="shared" si="84"/>
        <v/>
      </c>
      <c r="AG30" s="203"/>
      <c r="AH30" s="204" t="str">
        <f t="shared" si="85"/>
        <v/>
      </c>
      <c r="AI30" s="204" t="str">
        <f t="shared" si="86"/>
        <v/>
      </c>
      <c r="AJ30" s="205" t="str">
        <f t="shared" si="87"/>
        <v/>
      </c>
      <c r="AK30" s="205" t="str">
        <f t="shared" si="88"/>
        <v/>
      </c>
      <c r="AL30" s="205" t="str">
        <f t="shared" si="89"/>
        <v/>
      </c>
      <c r="AM30" s="205" t="str">
        <f t="shared" si="90"/>
        <v/>
      </c>
      <c r="AN30" s="206" t="str">
        <f t="shared" si="91"/>
        <v/>
      </c>
      <c r="AO30" s="46" t="str">
        <f t="shared" si="92"/>
        <v/>
      </c>
      <c r="AP30" s="46" t="str">
        <f t="shared" si="93"/>
        <v/>
      </c>
    </row>
    <row r="31" ht="48.75" customHeight="1">
      <c r="A31" s="46">
        <v>16</v>
      </c>
      <c r="B31" s="58" t="s">
        <v>36</v>
      </c>
      <c r="C31" s="125">
        <f>2022!B23</f>
        <v>8592.01953125</v>
      </c>
      <c r="D31" s="126">
        <f>2022!BE23</f>
        <v>4634</v>
      </c>
      <c r="E31" s="126">
        <f>2022!BF23</f>
        <v>5636</v>
      </c>
      <c r="F31" s="125">
        <f>2022!BI23</f>
        <v>0.6559575405411181</v>
      </c>
      <c r="G31" s="59">
        <f>2021!BO22</f>
        <v>35</v>
      </c>
      <c r="H31" s="127">
        <f t="shared" si="80"/>
        <v>0.75528700906344415</v>
      </c>
      <c r="I31" s="59"/>
      <c r="J31" s="59">
        <f>2021!BR22</f>
        <v>0</v>
      </c>
      <c r="K31" s="59"/>
      <c r="L31" s="59"/>
      <c r="M31" s="59"/>
      <c r="N31" s="59">
        <f>2021!BT22</f>
        <v>0</v>
      </c>
      <c r="O31" s="59">
        <f>'Добыча 2021'!C32</f>
        <v>1</v>
      </c>
      <c r="P31" s="59"/>
      <c r="Q31" s="59"/>
      <c r="R31" s="59"/>
      <c r="S31" s="59">
        <f>'Добыча 2021'!E32</f>
        <v>1</v>
      </c>
      <c r="T31" s="59">
        <f>'Добыча 2021'!D32</f>
        <v>0</v>
      </c>
      <c r="U31" s="59">
        <f t="shared" si="81"/>
        <v>2.8571428571428572</v>
      </c>
      <c r="V31" s="127">
        <f>2022!BM23</f>
        <v>169.07999999999998</v>
      </c>
      <c r="W31" s="59">
        <f t="shared" si="82"/>
        <v>3</v>
      </c>
      <c r="X31" s="59">
        <f>2022!BO23</f>
        <v>22</v>
      </c>
      <c r="Y31" s="127">
        <f t="shared" si="83"/>
        <v>0.39034776437189495</v>
      </c>
      <c r="Z31" s="59"/>
      <c r="AA31" s="59">
        <f>2022!BR23</f>
        <v>0</v>
      </c>
      <c r="AB31" s="59"/>
      <c r="AC31" s="59"/>
      <c r="AD31" s="59"/>
      <c r="AE31" s="59">
        <f>2022!BT23</f>
        <v>0</v>
      </c>
      <c r="AF31" s="115" t="str">
        <f t="shared" si="84"/>
        <v/>
      </c>
      <c r="AG31" s="203"/>
      <c r="AH31" s="204">
        <f t="shared" si="85"/>
        <v>0.6559575405411181</v>
      </c>
      <c r="AI31" s="204" t="e">
        <f t="shared" si="86"/>
        <v>#NAME?</v>
      </c>
      <c r="AJ31" s="205">
        <f t="shared" si="87"/>
        <v>3</v>
      </c>
      <c r="AK31" s="205" t="str">
        <f t="shared" si="88"/>
        <v/>
      </c>
      <c r="AL31" s="205">
        <f t="shared" si="89"/>
        <v>4</v>
      </c>
      <c r="AM31" s="205">
        <f t="shared" si="90"/>
        <v>22</v>
      </c>
      <c r="AN31" s="206" t="str">
        <f t="shared" si="91"/>
        <v xml:space="preserve">Вне норматива или не ОДОУ</v>
      </c>
      <c r="AO31" s="46" t="str">
        <f t="shared" si="92"/>
        <v xml:space="preserve">Сумма не совпадает или не ОДОУ</v>
      </c>
      <c r="AP31" s="46" t="str">
        <f t="shared" si="93"/>
        <v/>
      </c>
    </row>
    <row r="32" ht="17.25">
      <c r="A32" s="46"/>
      <c r="B32" s="61" t="s">
        <v>58</v>
      </c>
      <c r="C32" s="129"/>
      <c r="D32" s="130"/>
      <c r="E32" s="130"/>
      <c r="F32" s="131"/>
      <c r="G32" s="59"/>
      <c r="H32" s="127"/>
      <c r="I32" s="59"/>
      <c r="J32" s="59"/>
      <c r="K32" s="59"/>
      <c r="L32" s="59"/>
      <c r="M32" s="71"/>
      <c r="N32" s="59"/>
      <c r="O32" s="71"/>
      <c r="P32" s="71"/>
      <c r="Q32" s="71"/>
      <c r="R32" s="71"/>
      <c r="S32" s="71"/>
      <c r="T32" s="71"/>
      <c r="U32" s="59"/>
      <c r="V32" s="144"/>
      <c r="W32" s="59"/>
      <c r="X32" s="71"/>
      <c r="Y32" s="127"/>
      <c r="Z32" s="71"/>
      <c r="AA32" s="71"/>
      <c r="AB32" s="71"/>
      <c r="AC32" s="71"/>
      <c r="AD32" s="59"/>
      <c r="AE32" s="71"/>
      <c r="AF32" s="115" t="str">
        <f t="shared" si="84"/>
        <v/>
      </c>
      <c r="AG32" s="203"/>
      <c r="AH32" s="204" t="str">
        <f t="shared" si="85"/>
        <v/>
      </c>
      <c r="AI32" s="204" t="str">
        <f t="shared" si="86"/>
        <v/>
      </c>
      <c r="AJ32" s="205" t="str">
        <f t="shared" si="87"/>
        <v/>
      </c>
      <c r="AK32" s="205" t="str">
        <f t="shared" si="88"/>
        <v/>
      </c>
      <c r="AL32" s="205" t="str">
        <f t="shared" si="89"/>
        <v/>
      </c>
      <c r="AM32" s="205" t="str">
        <f t="shared" si="90"/>
        <v/>
      </c>
      <c r="AN32" s="206" t="str">
        <f t="shared" si="91"/>
        <v/>
      </c>
      <c r="AO32" s="46" t="str">
        <f t="shared" si="92"/>
        <v/>
      </c>
      <c r="AP32" s="46" t="str">
        <f t="shared" si="93"/>
        <v/>
      </c>
    </row>
    <row r="33" ht="90">
      <c r="A33" s="46">
        <v>17</v>
      </c>
      <c r="B33" s="72" t="s">
        <v>60</v>
      </c>
      <c r="C33" s="125">
        <f>2022!B26</f>
        <v>1576.173</v>
      </c>
      <c r="D33" s="126">
        <f>2022!BE26</f>
        <v>1704</v>
      </c>
      <c r="E33" s="126">
        <f>2022!BF26</f>
        <v>1894</v>
      </c>
      <c r="F33" s="125">
        <f>2022!BI26</f>
        <v>1.2016447433118065</v>
      </c>
      <c r="G33" s="59">
        <f>2021!BO25</f>
        <v>83</v>
      </c>
      <c r="H33" s="127">
        <f t="shared" si="80"/>
        <v>4.870892018779343</v>
      </c>
      <c r="I33" s="59"/>
      <c r="J33" s="59">
        <f>2021!BR25</f>
        <v>0</v>
      </c>
      <c r="K33" s="59"/>
      <c r="L33" s="59"/>
      <c r="M33" s="59"/>
      <c r="N33" s="59">
        <f>2021!BT25</f>
        <v>0</v>
      </c>
      <c r="O33" s="59">
        <f>'Добыча 2021'!C35</f>
        <v>36</v>
      </c>
      <c r="P33" s="59"/>
      <c r="Q33" s="59"/>
      <c r="R33" s="59"/>
      <c r="S33" s="59">
        <f>'Добыча 2021'!E35</f>
        <v>25</v>
      </c>
      <c r="T33" s="59">
        <f>'Добыча 2021'!D35</f>
        <v>11</v>
      </c>
      <c r="U33" s="59">
        <f t="shared" si="81"/>
        <v>43.373493975903614</v>
      </c>
      <c r="V33" s="127">
        <f>2022!BM26</f>
        <v>94.700000000000003</v>
      </c>
      <c r="W33" s="59">
        <f t="shared" si="82"/>
        <v>5</v>
      </c>
      <c r="X33" s="59">
        <f>2022!BO26</f>
        <v>94</v>
      </c>
      <c r="Y33" s="127">
        <f t="shared" si="83"/>
        <v>4.9630411826821543</v>
      </c>
      <c r="Z33" s="59"/>
      <c r="AA33" s="59">
        <f>2022!BR26</f>
        <v>0</v>
      </c>
      <c r="AB33" s="59"/>
      <c r="AC33" s="59"/>
      <c r="AD33" s="59"/>
      <c r="AE33" s="59">
        <f>2022!BT26</f>
        <v>0</v>
      </c>
      <c r="AF33" s="115" t="str">
        <f t="shared" si="84"/>
        <v/>
      </c>
      <c r="AG33" s="203"/>
      <c r="AH33" s="204">
        <f t="shared" si="85"/>
        <v>1.2016447433118065</v>
      </c>
      <c r="AI33" s="204" t="e">
        <f t="shared" si="86"/>
        <v>#NAME?</v>
      </c>
      <c r="AJ33" s="205">
        <f t="shared" si="87"/>
        <v>5</v>
      </c>
      <c r="AK33" s="205" t="str">
        <f t="shared" si="88"/>
        <v/>
      </c>
      <c r="AL33" s="205">
        <f t="shared" si="89"/>
        <v>18</v>
      </c>
      <c r="AM33" s="205">
        <f t="shared" si="90"/>
        <v>94</v>
      </c>
      <c r="AN33" s="206" t="str">
        <f t="shared" si="91"/>
        <v xml:space="preserve">Вне норматива или не ОДОУ</v>
      </c>
      <c r="AO33" s="46" t="str">
        <f t="shared" si="92"/>
        <v xml:space="preserve">Сумма не совпадает или не ОДОУ</v>
      </c>
      <c r="AP33" s="46" t="str">
        <f t="shared" si="93"/>
        <v/>
      </c>
    </row>
    <row r="34" ht="47.25" customHeight="1">
      <c r="A34" s="46">
        <v>18</v>
      </c>
      <c r="B34" s="72" t="s">
        <v>59</v>
      </c>
      <c r="C34" s="125">
        <f>2022!B27</f>
        <v>116.81</v>
      </c>
      <c r="D34" s="126">
        <f>2022!BE27</f>
        <v>73</v>
      </c>
      <c r="E34" s="126">
        <f>2022!BF27</f>
        <v>76</v>
      </c>
      <c r="F34" s="125">
        <f>2022!BI27</f>
        <v>0.65062922694974745</v>
      </c>
      <c r="G34" s="59">
        <f>2021!BO26</f>
        <v>2</v>
      </c>
      <c r="H34" s="127">
        <f t="shared" si="80"/>
        <v>2.7397260273972601</v>
      </c>
      <c r="I34" s="59"/>
      <c r="J34" s="59">
        <f>2021!BR26</f>
        <v>0</v>
      </c>
      <c r="K34" s="59"/>
      <c r="L34" s="59"/>
      <c r="M34" s="59"/>
      <c r="N34" s="59">
        <f>2021!BT26</f>
        <v>0</v>
      </c>
      <c r="O34" s="59">
        <f>'Добыча 2021'!C36</f>
        <v>2</v>
      </c>
      <c r="P34" s="59"/>
      <c r="Q34" s="59"/>
      <c r="R34" s="59"/>
      <c r="S34" s="59">
        <f>'Добыча 2021'!E36</f>
        <v>1</v>
      </c>
      <c r="T34" s="59">
        <f>'Добыча 2021'!D36</f>
        <v>1</v>
      </c>
      <c r="U34" s="59">
        <f t="shared" si="81"/>
        <v>100</v>
      </c>
      <c r="V34" s="127">
        <f>2022!BM27</f>
        <v>2.2799999999999998</v>
      </c>
      <c r="W34" s="59">
        <f t="shared" si="82"/>
        <v>3</v>
      </c>
      <c r="X34" s="59">
        <f>2022!BO27</f>
        <v>2</v>
      </c>
      <c r="Y34" s="127">
        <f t="shared" si="83"/>
        <v>2.6315789473684208</v>
      </c>
      <c r="Z34" s="59"/>
      <c r="AA34" s="59">
        <f>2022!BR27</f>
        <v>0</v>
      </c>
      <c r="AB34" s="59"/>
      <c r="AC34" s="59"/>
      <c r="AD34" s="59"/>
      <c r="AE34" s="59">
        <f>2022!BT27</f>
        <v>0</v>
      </c>
      <c r="AF34" s="115" t="str">
        <f t="shared" si="84"/>
        <v/>
      </c>
      <c r="AG34" s="203"/>
      <c r="AH34" s="204">
        <f t="shared" si="85"/>
        <v>0.65062922694974745</v>
      </c>
      <c r="AI34" s="204" t="e">
        <f t="shared" si="86"/>
        <v>#NAME?</v>
      </c>
      <c r="AJ34" s="205">
        <f t="shared" si="87"/>
        <v>3</v>
      </c>
      <c r="AK34" s="205" t="str">
        <f t="shared" si="88"/>
        <v/>
      </c>
      <c r="AL34" s="205">
        <f t="shared" si="89"/>
        <v>1</v>
      </c>
      <c r="AM34" s="205">
        <f t="shared" si="90"/>
        <v>2</v>
      </c>
      <c r="AN34" s="206" t="str">
        <f t="shared" si="91"/>
        <v xml:space="preserve">Вне норматива или не ОДОУ</v>
      </c>
      <c r="AO34" s="46" t="str">
        <f t="shared" si="92"/>
        <v xml:space="preserve">Сумма не совпадает или не ОДОУ</v>
      </c>
      <c r="AP34" s="46" t="str">
        <f t="shared" si="93"/>
        <v/>
      </c>
    </row>
    <row r="35" ht="30.75" customHeight="1">
      <c r="A35" s="46">
        <v>19</v>
      </c>
      <c r="B35" s="72" t="s">
        <v>294</v>
      </c>
      <c r="C35" s="125">
        <f>2022!B28</f>
        <v>109.2</v>
      </c>
      <c r="D35" s="126">
        <f>2022!BE28</f>
        <v>154</v>
      </c>
      <c r="E35" s="126">
        <f>2022!BF28</f>
        <v>142</v>
      </c>
      <c r="F35" s="125">
        <f>2022!BI28</f>
        <v>1.3003663003663004</v>
      </c>
      <c r="G35" s="59">
        <f>2021!BO27</f>
        <v>7</v>
      </c>
      <c r="H35" s="127">
        <f t="shared" si="80"/>
        <v>4.5454545454545459</v>
      </c>
      <c r="I35" s="59"/>
      <c r="J35" s="59">
        <f>2021!BR27</f>
        <v>0</v>
      </c>
      <c r="K35" s="59"/>
      <c r="L35" s="59"/>
      <c r="M35" s="59"/>
      <c r="N35" s="59">
        <f>2021!BT27</f>
        <v>0</v>
      </c>
      <c r="O35" s="59">
        <f>'Добыча 2021'!C37</f>
        <v>3</v>
      </c>
      <c r="P35" s="59"/>
      <c r="Q35" s="59"/>
      <c r="R35" s="59"/>
      <c r="S35" s="59">
        <f>'Добыча 2021'!E37</f>
        <v>2</v>
      </c>
      <c r="T35" s="59">
        <f>'Добыча 2021'!D37</f>
        <v>1</v>
      </c>
      <c r="U35" s="59">
        <f t="shared" si="81"/>
        <v>42.857142857142854</v>
      </c>
      <c r="V35" s="127">
        <f>2022!BM28</f>
        <v>7.1000000000000005</v>
      </c>
      <c r="W35" s="59">
        <f t="shared" si="82"/>
        <v>5</v>
      </c>
      <c r="X35" s="59">
        <f>2022!BO28</f>
        <v>7</v>
      </c>
      <c r="Y35" s="127">
        <f t="shared" si="83"/>
        <v>4.929577464788732</v>
      </c>
      <c r="Z35" s="59"/>
      <c r="AA35" s="59">
        <f>2022!BR28</f>
        <v>0</v>
      </c>
      <c r="AB35" s="59"/>
      <c r="AC35" s="59"/>
      <c r="AD35" s="59"/>
      <c r="AE35" s="59">
        <f>2022!BT28</f>
        <v>0</v>
      </c>
      <c r="AF35" s="115" t="str">
        <f t="shared" si="84"/>
        <v/>
      </c>
      <c r="AG35" s="203"/>
      <c r="AH35" s="204">
        <f t="shared" si="85"/>
        <v>1.3003663003663004</v>
      </c>
      <c r="AI35" s="204" t="e">
        <f t="shared" si="86"/>
        <v>#NAME?</v>
      </c>
      <c r="AJ35" s="205">
        <f t="shared" si="87"/>
        <v>5</v>
      </c>
      <c r="AK35" s="205" t="str">
        <f t="shared" si="88"/>
        <v/>
      </c>
      <c r="AL35" s="205">
        <f t="shared" si="89"/>
        <v>1</v>
      </c>
      <c r="AM35" s="205">
        <f t="shared" si="90"/>
        <v>7</v>
      </c>
      <c r="AN35" s="206" t="str">
        <f t="shared" si="91"/>
        <v xml:space="preserve">Вне норматива или не ОДОУ</v>
      </c>
      <c r="AO35" s="46" t="str">
        <f t="shared" si="92"/>
        <v xml:space="preserve">Сумма не совпадает или не ОДОУ</v>
      </c>
      <c r="AP35" s="46" t="str">
        <f t="shared" si="93"/>
        <v/>
      </c>
    </row>
    <row r="36" ht="30">
      <c r="A36" s="87">
        <v>20</v>
      </c>
      <c r="B36" s="63" t="s">
        <v>62</v>
      </c>
      <c r="C36" s="125">
        <f>2022!B29</f>
        <v>395.19999999999999</v>
      </c>
      <c r="D36" s="126">
        <f>2022!BE29</f>
        <v>390</v>
      </c>
      <c r="E36" s="126">
        <f>2022!BF29</f>
        <v>403</v>
      </c>
      <c r="F36" s="125">
        <f>2022!BI29</f>
        <v>1.0197368421052633</v>
      </c>
      <c r="G36" s="59">
        <f>2021!BO28</f>
        <v>11</v>
      </c>
      <c r="H36" s="127">
        <f t="shared" si="80"/>
        <v>2.8205128205128207</v>
      </c>
      <c r="I36" s="62"/>
      <c r="J36" s="59">
        <f>2021!BR28</f>
        <v>1</v>
      </c>
      <c r="K36" s="163"/>
      <c r="L36" s="163"/>
      <c r="M36" s="59"/>
      <c r="N36" s="59">
        <f>2021!BT28</f>
        <v>3</v>
      </c>
      <c r="O36" s="59">
        <f>'Добыча 2021'!C38</f>
        <v>8</v>
      </c>
      <c r="P36" s="59"/>
      <c r="Q36" s="59"/>
      <c r="R36" s="59"/>
      <c r="S36" s="59">
        <f>'Добыча 2021'!E38</f>
        <v>6</v>
      </c>
      <c r="T36" s="59">
        <f>'Добыча 2021'!D38</f>
        <v>2</v>
      </c>
      <c r="U36" s="59">
        <f t="shared" si="81"/>
        <v>72.727272727272734</v>
      </c>
      <c r="V36" s="127">
        <f>2022!BM29</f>
        <v>20.150000000000002</v>
      </c>
      <c r="W36" s="59">
        <f t="shared" si="82"/>
        <v>5</v>
      </c>
      <c r="X36" s="59">
        <f>2022!BO29</f>
        <v>20</v>
      </c>
      <c r="Y36" s="127">
        <f t="shared" si="83"/>
        <v>4.9627791563275441</v>
      </c>
      <c r="Z36" s="59"/>
      <c r="AA36" s="59">
        <f>2022!BR29</f>
        <v>3</v>
      </c>
      <c r="AB36" s="59"/>
      <c r="AC36" s="59"/>
      <c r="AD36" s="59">
        <f t="shared" si="94"/>
        <v>13</v>
      </c>
      <c r="AE36" s="59">
        <f>2022!BT29</f>
        <v>4</v>
      </c>
      <c r="AF36" s="115" t="str">
        <f t="shared" si="84"/>
        <v/>
      </c>
      <c r="AG36" s="203"/>
      <c r="AH36" s="204">
        <f t="shared" si="85"/>
        <v>1.0197368421052633</v>
      </c>
      <c r="AI36" s="204" t="e">
        <f t="shared" si="86"/>
        <v>#NAME?</v>
      </c>
      <c r="AJ36" s="205">
        <f t="shared" si="87"/>
        <v>5</v>
      </c>
      <c r="AK36" s="205" t="str">
        <f t="shared" si="88"/>
        <v/>
      </c>
      <c r="AL36" s="205">
        <f t="shared" si="89"/>
        <v>4</v>
      </c>
      <c r="AM36" s="205">
        <f t="shared" si="90"/>
        <v>20</v>
      </c>
      <c r="AN36" s="206" t="str">
        <f t="shared" si="91"/>
        <v/>
      </c>
      <c r="AO36" s="46" t="str">
        <f t="shared" si="92"/>
        <v/>
      </c>
      <c r="AP36" s="46" t="str">
        <f t="shared" si="93"/>
        <v/>
      </c>
    </row>
    <row r="37" ht="17.25">
      <c r="A37" s="46"/>
      <c r="B37" s="61" t="s">
        <v>63</v>
      </c>
      <c r="C37" s="129"/>
      <c r="D37" s="130"/>
      <c r="E37" s="130"/>
      <c r="F37" s="131"/>
      <c r="G37" s="59"/>
      <c r="H37" s="127"/>
      <c r="I37" s="59"/>
      <c r="J37" s="59"/>
      <c r="K37" s="59"/>
      <c r="L37" s="59"/>
      <c r="M37" s="71"/>
      <c r="N37" s="59"/>
      <c r="O37" s="71"/>
      <c r="P37" s="71"/>
      <c r="Q37" s="71"/>
      <c r="R37" s="71"/>
      <c r="S37" s="71"/>
      <c r="T37" s="71"/>
      <c r="U37" s="59"/>
      <c r="V37" s="144"/>
      <c r="W37" s="59"/>
      <c r="X37" s="71"/>
      <c r="Y37" s="127"/>
      <c r="Z37" s="71"/>
      <c r="AA37" s="71"/>
      <c r="AB37" s="71"/>
      <c r="AC37" s="71"/>
      <c r="AD37" s="59"/>
      <c r="AE37" s="71"/>
      <c r="AF37" s="115" t="str">
        <f t="shared" si="84"/>
        <v/>
      </c>
      <c r="AG37" s="203"/>
      <c r="AH37" s="204" t="str">
        <f t="shared" si="85"/>
        <v/>
      </c>
      <c r="AI37" s="204" t="str">
        <f t="shared" si="86"/>
        <v/>
      </c>
      <c r="AJ37" s="205" t="str">
        <f t="shared" si="87"/>
        <v/>
      </c>
      <c r="AK37" s="205" t="str">
        <f t="shared" si="88"/>
        <v/>
      </c>
      <c r="AL37" s="205" t="str">
        <f t="shared" si="89"/>
        <v/>
      </c>
      <c r="AM37" s="205" t="str">
        <f t="shared" si="90"/>
        <v/>
      </c>
      <c r="AN37" s="206" t="str">
        <f t="shared" si="91"/>
        <v/>
      </c>
      <c r="AO37" s="46" t="str">
        <f t="shared" si="92"/>
        <v/>
      </c>
      <c r="AP37" s="46" t="str">
        <f t="shared" si="93"/>
        <v/>
      </c>
    </row>
    <row r="38" ht="90">
      <c r="A38" s="46">
        <v>21</v>
      </c>
      <c r="B38" s="72" t="s">
        <v>295</v>
      </c>
      <c r="C38" s="125">
        <f>2022!B31</f>
        <v>375.81700000000001</v>
      </c>
      <c r="D38" s="126">
        <f>2022!BE31</f>
        <v>871</v>
      </c>
      <c r="E38" s="126">
        <f>2022!BF31</f>
        <v>863</v>
      </c>
      <c r="F38" s="125">
        <f>2022!BI31</f>
        <v>2.2963303948464278</v>
      </c>
      <c r="G38" s="59">
        <f>2021!BO30</f>
        <v>60</v>
      </c>
      <c r="H38" s="127">
        <f t="shared" si="80"/>
        <v>6.8886337543053955</v>
      </c>
      <c r="I38" s="59"/>
      <c r="J38" s="59">
        <f>2021!BR30</f>
        <v>0</v>
      </c>
      <c r="K38" s="59"/>
      <c r="L38" s="59"/>
      <c r="M38" s="59"/>
      <c r="N38" s="59">
        <f>2021!BT30</f>
        <v>0</v>
      </c>
      <c r="O38" s="59">
        <f>'Добыча 2021'!C40</f>
        <v>10</v>
      </c>
      <c r="P38" s="59"/>
      <c r="Q38" s="59"/>
      <c r="R38" s="59"/>
      <c r="S38" s="59">
        <f>'Добыча 2021'!E40</f>
        <v>5</v>
      </c>
      <c r="T38" s="59">
        <f>'Добыча 2021'!D40</f>
        <v>5</v>
      </c>
      <c r="U38" s="59">
        <f t="shared" si="81"/>
        <v>16.666666666666664</v>
      </c>
      <c r="V38" s="127">
        <f>2022!BM31</f>
        <v>60.410000000000004</v>
      </c>
      <c r="W38" s="59">
        <f t="shared" si="82"/>
        <v>7.0000000000000009</v>
      </c>
      <c r="X38" s="59">
        <f>2022!BO31</f>
        <v>60</v>
      </c>
      <c r="Y38" s="127">
        <f t="shared" si="83"/>
        <v>6.9524913093858638</v>
      </c>
      <c r="Z38" s="59"/>
      <c r="AA38" s="59">
        <f>2022!BR31</f>
        <v>0</v>
      </c>
      <c r="AB38" s="59"/>
      <c r="AC38" s="59"/>
      <c r="AD38" s="59"/>
      <c r="AE38" s="59">
        <f>2022!BT31</f>
        <v>0</v>
      </c>
      <c r="AF38" s="115" t="str">
        <f t="shared" si="84"/>
        <v/>
      </c>
      <c r="AG38" s="203"/>
      <c r="AH38" s="204">
        <f t="shared" si="85"/>
        <v>2.2963303948464278</v>
      </c>
      <c r="AI38" s="204" t="e">
        <f t="shared" si="86"/>
        <v>#NAME?</v>
      </c>
      <c r="AJ38" s="205">
        <f t="shared" si="87"/>
        <v>7</v>
      </c>
      <c r="AK38" s="205" t="str">
        <f t="shared" si="88"/>
        <v/>
      </c>
      <c r="AL38" s="205">
        <f t="shared" si="89"/>
        <v>12</v>
      </c>
      <c r="AM38" s="205">
        <f t="shared" si="90"/>
        <v>60</v>
      </c>
      <c r="AN38" s="206" t="str">
        <f t="shared" si="91"/>
        <v xml:space="preserve">Вне норматива или не ОДОУ</v>
      </c>
      <c r="AO38" s="46" t="str">
        <f t="shared" si="92"/>
        <v xml:space="preserve">Сумма не совпадает или не ОДОУ</v>
      </c>
      <c r="AP38" s="46" t="str">
        <f t="shared" si="93"/>
        <v/>
      </c>
    </row>
    <row r="39" ht="52.5" customHeight="1">
      <c r="A39" s="46">
        <v>22</v>
      </c>
      <c r="B39" s="72" t="s">
        <v>296</v>
      </c>
      <c r="C39" s="125">
        <f>2022!B32</f>
        <v>242.90000000000001</v>
      </c>
      <c r="D39" s="126">
        <f>2022!BE32</f>
        <v>99</v>
      </c>
      <c r="E39" s="126">
        <f>2022!BF32</f>
        <v>212</v>
      </c>
      <c r="F39" s="125">
        <f>2022!BI32</f>
        <v>0.87278715520790451</v>
      </c>
      <c r="G39" s="59">
        <f>2021!BO31</f>
        <v>2</v>
      </c>
      <c r="H39" s="127">
        <f t="shared" si="80"/>
        <v>2.0202020202020203</v>
      </c>
      <c r="I39" s="59"/>
      <c r="J39" s="59">
        <f>2021!BR31</f>
        <v>0</v>
      </c>
      <c r="K39" s="59"/>
      <c r="L39" s="59"/>
      <c r="M39" s="59"/>
      <c r="N39" s="59">
        <f>2021!BT31</f>
        <v>0</v>
      </c>
      <c r="O39" s="59">
        <f>'Добыча 2021'!C41</f>
        <v>2</v>
      </c>
      <c r="P39" s="59"/>
      <c r="Q39" s="59"/>
      <c r="R39" s="59"/>
      <c r="S39" s="59">
        <f>'Добыча 2021'!E41</f>
        <v>1</v>
      </c>
      <c r="T39" s="59">
        <f>'Добыча 2021'!D41</f>
        <v>1</v>
      </c>
      <c r="U39" s="59">
        <f t="shared" si="81"/>
        <v>100</v>
      </c>
      <c r="V39" s="127">
        <f>2022!BM32</f>
        <v>6.3599999999999994</v>
      </c>
      <c r="W39" s="59">
        <f t="shared" si="82"/>
        <v>3</v>
      </c>
      <c r="X39" s="59">
        <f>2022!BO32</f>
        <v>5</v>
      </c>
      <c r="Y39" s="127">
        <f t="shared" si="83"/>
        <v>2.358490566037736</v>
      </c>
      <c r="Z39" s="59"/>
      <c r="AA39" s="59">
        <f>2022!BR32</f>
        <v>0</v>
      </c>
      <c r="AB39" s="59"/>
      <c r="AC39" s="59"/>
      <c r="AD39" s="59"/>
      <c r="AE39" s="59">
        <f>2022!BT32</f>
        <v>0</v>
      </c>
      <c r="AF39" s="115" t="str">
        <f t="shared" si="84"/>
        <v/>
      </c>
      <c r="AG39" s="203"/>
      <c r="AH39" s="204">
        <f t="shared" si="85"/>
        <v>0.87278715520790451</v>
      </c>
      <c r="AI39" s="204" t="e">
        <f t="shared" si="86"/>
        <v>#NAME?</v>
      </c>
      <c r="AJ39" s="205">
        <f t="shared" si="87"/>
        <v>3</v>
      </c>
      <c r="AK39" s="205" t="str">
        <f t="shared" si="88"/>
        <v/>
      </c>
      <c r="AL39" s="205">
        <f t="shared" si="89"/>
        <v>1</v>
      </c>
      <c r="AM39" s="205">
        <f t="shared" si="90"/>
        <v>5</v>
      </c>
      <c r="AN39" s="206" t="str">
        <f t="shared" si="91"/>
        <v xml:space="preserve">Вне норматива или не ОДОУ</v>
      </c>
      <c r="AO39" s="46" t="str">
        <f t="shared" si="92"/>
        <v xml:space="preserve">Сумма не совпадает или не ОДОУ</v>
      </c>
      <c r="AP39" s="46" t="str">
        <f t="shared" si="93"/>
        <v/>
      </c>
    </row>
    <row r="40" ht="90">
      <c r="A40" s="87">
        <v>23</v>
      </c>
      <c r="B40" s="72" t="s">
        <v>66</v>
      </c>
      <c r="C40" s="125">
        <f>2022!B33</f>
        <v>46.606000000000002</v>
      </c>
      <c r="D40" s="126">
        <f>2022!BE33</f>
        <v>113</v>
      </c>
      <c r="E40" s="126">
        <f>2022!BF33</f>
        <v>123</v>
      </c>
      <c r="F40" s="125">
        <f>2022!BI33</f>
        <v>2.639145174441059</v>
      </c>
      <c r="G40" s="59">
        <f>2021!BO32</f>
        <v>7</v>
      </c>
      <c r="H40" s="127">
        <f t="shared" si="80"/>
        <v>6.1946902654867255</v>
      </c>
      <c r="I40" s="62"/>
      <c r="J40" s="59">
        <f>2021!BR32</f>
        <v>0</v>
      </c>
      <c r="K40" s="163"/>
      <c r="L40" s="163"/>
      <c r="M40" s="59"/>
      <c r="N40" s="59">
        <f>2021!BT32</f>
        <v>0</v>
      </c>
      <c r="O40" s="59">
        <f>'Добыча 2021'!C42</f>
        <v>3</v>
      </c>
      <c r="P40" s="59"/>
      <c r="Q40" s="59"/>
      <c r="R40" s="59"/>
      <c r="S40" s="59">
        <f>'Добыча 2021'!E42</f>
        <v>3</v>
      </c>
      <c r="T40" s="59">
        <f>'Добыча 2021'!D42</f>
        <v>0</v>
      </c>
      <c r="U40" s="59">
        <f t="shared" si="81"/>
        <v>42.857142857142854</v>
      </c>
      <c r="V40" s="127">
        <f>2022!BM33</f>
        <v>8.6100000000000012</v>
      </c>
      <c r="W40" s="59">
        <f t="shared" si="82"/>
        <v>7.0000000000000009</v>
      </c>
      <c r="X40" s="59">
        <f>2022!BO33</f>
        <v>8</v>
      </c>
      <c r="Y40" s="127">
        <f t="shared" si="83"/>
        <v>6.5040650406504072</v>
      </c>
      <c r="Z40" s="59"/>
      <c r="AA40" s="59">
        <f>2022!BR33</f>
        <v>0</v>
      </c>
      <c r="AB40" s="59"/>
      <c r="AC40" s="59"/>
      <c r="AD40" s="59"/>
      <c r="AE40" s="59">
        <f>2022!BT33</f>
        <v>0</v>
      </c>
      <c r="AF40" s="115" t="str">
        <f t="shared" si="84"/>
        <v/>
      </c>
      <c r="AG40" s="203"/>
      <c r="AH40" s="204">
        <f t="shared" si="85"/>
        <v>2.639145174441059</v>
      </c>
      <c r="AI40" s="204" t="e">
        <f t="shared" si="86"/>
        <v>#NAME?</v>
      </c>
      <c r="AJ40" s="205">
        <f t="shared" si="87"/>
        <v>7</v>
      </c>
      <c r="AK40" s="205" t="str">
        <f t="shared" si="88"/>
        <v/>
      </c>
      <c r="AL40" s="205">
        <f t="shared" si="89"/>
        <v>1</v>
      </c>
      <c r="AM40" s="205">
        <f t="shared" si="90"/>
        <v>8</v>
      </c>
      <c r="AN40" s="206" t="str">
        <f t="shared" si="91"/>
        <v xml:space="preserve">Вне норматива или не ОДОУ</v>
      </c>
      <c r="AO40" s="46" t="str">
        <f t="shared" si="92"/>
        <v xml:space="preserve">Сумма не совпадает или не ОДОУ</v>
      </c>
      <c r="AP40" s="46" t="str">
        <f t="shared" si="93"/>
        <v/>
      </c>
    </row>
    <row r="41" ht="17.25">
      <c r="A41" s="46"/>
      <c r="B41" s="61" t="s">
        <v>67</v>
      </c>
      <c r="C41" s="129"/>
      <c r="D41" s="130"/>
      <c r="E41" s="130"/>
      <c r="F41" s="131"/>
      <c r="G41" s="59"/>
      <c r="H41" s="127"/>
      <c r="I41" s="59"/>
      <c r="J41" s="59"/>
      <c r="K41" s="59"/>
      <c r="L41" s="59"/>
      <c r="M41" s="71"/>
      <c r="N41" s="59"/>
      <c r="O41" s="71"/>
      <c r="P41" s="71"/>
      <c r="Q41" s="71"/>
      <c r="R41" s="71"/>
      <c r="S41" s="71"/>
      <c r="T41" s="71"/>
      <c r="U41" s="59"/>
      <c r="V41" s="144"/>
      <c r="W41" s="59"/>
      <c r="X41" s="71"/>
      <c r="Y41" s="127"/>
      <c r="Z41" s="71"/>
      <c r="AA41" s="71"/>
      <c r="AB41" s="71"/>
      <c r="AC41" s="71"/>
      <c r="AD41" s="59"/>
      <c r="AE41" s="71"/>
      <c r="AF41" s="115" t="str">
        <f t="shared" si="84"/>
        <v/>
      </c>
      <c r="AG41" s="203"/>
      <c r="AH41" s="204" t="str">
        <f t="shared" si="85"/>
        <v/>
      </c>
      <c r="AI41" s="204" t="str">
        <f t="shared" si="86"/>
        <v/>
      </c>
      <c r="AJ41" s="205" t="str">
        <f t="shared" si="87"/>
        <v/>
      </c>
      <c r="AK41" s="205" t="str">
        <f t="shared" si="88"/>
        <v/>
      </c>
      <c r="AL41" s="205" t="str">
        <f t="shared" si="89"/>
        <v/>
      </c>
      <c r="AM41" s="205" t="str">
        <f t="shared" si="90"/>
        <v/>
      </c>
      <c r="AN41" s="206" t="str">
        <f t="shared" si="91"/>
        <v/>
      </c>
      <c r="AO41" s="46" t="str">
        <f t="shared" si="92"/>
        <v/>
      </c>
      <c r="AP41" s="46" t="str">
        <f t="shared" si="93"/>
        <v/>
      </c>
    </row>
    <row r="42" ht="90">
      <c r="A42" s="46">
        <v>24</v>
      </c>
      <c r="B42" s="73" t="s">
        <v>297</v>
      </c>
      <c r="C42" s="125">
        <f>2022!B35</f>
        <v>399.13200000000001</v>
      </c>
      <c r="D42" s="126">
        <f>2022!BE35</f>
        <v>199</v>
      </c>
      <c r="E42" s="126">
        <f>2022!BF35</f>
        <v>256</v>
      </c>
      <c r="F42" s="125">
        <f>2022!BI35</f>
        <v>0.64139182024994235</v>
      </c>
      <c r="G42" s="59">
        <f>2021!BO34</f>
        <v>5</v>
      </c>
      <c r="H42" s="127">
        <f t="shared" si="80"/>
        <v>2.512562814070352</v>
      </c>
      <c r="I42" s="59"/>
      <c r="J42" s="59">
        <f>2021!BR34</f>
        <v>0</v>
      </c>
      <c r="K42" s="59"/>
      <c r="L42" s="59"/>
      <c r="M42" s="59"/>
      <c r="N42" s="59">
        <f>2021!BT34</f>
        <v>0</v>
      </c>
      <c r="O42" s="59">
        <f>'Добыча 2021'!C44</f>
        <v>5</v>
      </c>
      <c r="P42" s="59"/>
      <c r="Q42" s="59"/>
      <c r="R42" s="59"/>
      <c r="S42" s="59">
        <f>'Добыча 2021'!E44</f>
        <v>4</v>
      </c>
      <c r="T42" s="59">
        <f>'Добыча 2021'!D44</f>
        <v>1</v>
      </c>
      <c r="U42" s="59">
        <f t="shared" si="81"/>
        <v>100</v>
      </c>
      <c r="V42" s="127">
        <f>2022!BM35</f>
        <v>7.6799999999999997</v>
      </c>
      <c r="W42" s="59">
        <f t="shared" si="82"/>
        <v>3</v>
      </c>
      <c r="X42" s="59">
        <f>2022!BO35</f>
        <v>7</v>
      </c>
      <c r="Y42" s="127">
        <f t="shared" si="83"/>
        <v>2.734375</v>
      </c>
      <c r="Z42" s="59"/>
      <c r="AA42" s="59">
        <f>2022!BR35</f>
        <v>0</v>
      </c>
      <c r="AB42" s="59"/>
      <c r="AC42" s="59"/>
      <c r="AD42" s="59"/>
      <c r="AE42" s="59">
        <f>2022!BT35</f>
        <v>0</v>
      </c>
      <c r="AF42" s="115" t="str">
        <f t="shared" si="84"/>
        <v/>
      </c>
      <c r="AG42" s="203"/>
      <c r="AH42" s="204">
        <f t="shared" si="85"/>
        <v>0.64139182024994235</v>
      </c>
      <c r="AI42" s="204" t="e">
        <f t="shared" si="86"/>
        <v>#NAME?</v>
      </c>
      <c r="AJ42" s="205">
        <f t="shared" si="87"/>
        <v>3</v>
      </c>
      <c r="AK42" s="205" t="str">
        <f t="shared" si="88"/>
        <v/>
      </c>
      <c r="AL42" s="205">
        <f t="shared" si="89"/>
        <v>1</v>
      </c>
      <c r="AM42" s="205">
        <f t="shared" si="90"/>
        <v>7</v>
      </c>
      <c r="AN42" s="206" t="str">
        <f t="shared" si="91"/>
        <v xml:space="preserve">Вне норматива или не ОДОУ</v>
      </c>
      <c r="AO42" s="46" t="str">
        <f t="shared" si="92"/>
        <v xml:space="preserve">Сумма не совпадает или не ОДОУ</v>
      </c>
      <c r="AP42" s="46" t="str">
        <f t="shared" si="93"/>
        <v/>
      </c>
    </row>
    <row r="43" ht="90">
      <c r="A43" s="87">
        <v>25</v>
      </c>
      <c r="B43" s="73" t="s">
        <v>298</v>
      </c>
      <c r="C43" s="125">
        <f>2022!B36</f>
        <v>162.821</v>
      </c>
      <c r="D43" s="126">
        <f>2022!BE36</f>
        <v>232</v>
      </c>
      <c r="E43" s="126">
        <f>2022!BF36</f>
        <v>257</v>
      </c>
      <c r="F43" s="125">
        <f>2022!BI36</f>
        <v>1.5784204740174794</v>
      </c>
      <c r="G43" s="59">
        <f>2021!BO35</f>
        <v>8</v>
      </c>
      <c r="H43" s="127">
        <f t="shared" si="80"/>
        <v>3.4482758620689653</v>
      </c>
      <c r="I43" s="62"/>
      <c r="J43" s="59">
        <f>2021!BR35</f>
        <v>0</v>
      </c>
      <c r="K43" s="62"/>
      <c r="L43" s="132"/>
      <c r="M43" s="59"/>
      <c r="N43" s="59">
        <f>2021!BT35</f>
        <v>0</v>
      </c>
      <c r="O43" s="59">
        <f>'Добыча 2021'!C45</f>
        <v>8</v>
      </c>
      <c r="P43" s="59"/>
      <c r="Q43" s="59"/>
      <c r="R43" s="59"/>
      <c r="S43" s="59">
        <f>'Добыча 2021'!E45</f>
        <v>7</v>
      </c>
      <c r="T43" s="59">
        <f>'Добыча 2021'!D45</f>
        <v>1</v>
      </c>
      <c r="U43" s="59">
        <f t="shared" si="81"/>
        <v>100</v>
      </c>
      <c r="V43" s="127">
        <f>2022!BM36</f>
        <v>12.850000000000001</v>
      </c>
      <c r="W43" s="59">
        <f t="shared" si="82"/>
        <v>5</v>
      </c>
      <c r="X43" s="59">
        <f>2022!BO36</f>
        <v>8</v>
      </c>
      <c r="Y43" s="127">
        <f t="shared" si="83"/>
        <v>3.1128404669260701</v>
      </c>
      <c r="Z43" s="59"/>
      <c r="AA43" s="59">
        <f>2022!BR36</f>
        <v>0</v>
      </c>
      <c r="AB43" s="59"/>
      <c r="AC43" s="59"/>
      <c r="AD43" s="59"/>
      <c r="AE43" s="59">
        <f>2022!BT36</f>
        <v>0</v>
      </c>
      <c r="AF43" s="115" t="str">
        <f t="shared" si="84"/>
        <v/>
      </c>
      <c r="AG43" s="203"/>
      <c r="AH43" s="204">
        <f t="shared" si="85"/>
        <v>1.5784204740174794</v>
      </c>
      <c r="AI43" s="204" t="e">
        <f t="shared" si="86"/>
        <v>#NAME?</v>
      </c>
      <c r="AJ43" s="205">
        <f t="shared" si="87"/>
        <v>5</v>
      </c>
      <c r="AK43" s="205" t="str">
        <f t="shared" si="88"/>
        <v/>
      </c>
      <c r="AL43" s="205">
        <f t="shared" si="89"/>
        <v>1</v>
      </c>
      <c r="AM43" s="205">
        <f t="shared" si="90"/>
        <v>8</v>
      </c>
      <c r="AN43" s="206" t="str">
        <f t="shared" si="91"/>
        <v xml:space="preserve">Вне норматива или не ОДОУ</v>
      </c>
      <c r="AO43" s="46" t="str">
        <f t="shared" si="92"/>
        <v xml:space="preserve">Сумма не совпадает или не ОДОУ</v>
      </c>
      <c r="AP43" s="46" t="str">
        <f t="shared" si="93"/>
        <v/>
      </c>
    </row>
    <row r="44" ht="17.25">
      <c r="A44" s="46"/>
      <c r="B44" s="61" t="s">
        <v>70</v>
      </c>
      <c r="C44" s="131"/>
      <c r="D44" s="130"/>
      <c r="E44" s="130"/>
      <c r="F44" s="131"/>
      <c r="G44" s="59"/>
      <c r="H44" s="127"/>
      <c r="I44" s="59"/>
      <c r="J44" s="59"/>
      <c r="K44" s="59"/>
      <c r="L44" s="59"/>
      <c r="M44" s="71"/>
      <c r="N44" s="59"/>
      <c r="O44" s="71"/>
      <c r="P44" s="71"/>
      <c r="Q44" s="71"/>
      <c r="R44" s="71"/>
      <c r="S44" s="71"/>
      <c r="T44" s="71"/>
      <c r="U44" s="59"/>
      <c r="V44" s="144"/>
      <c r="W44" s="59"/>
      <c r="X44" s="71"/>
      <c r="Y44" s="127"/>
      <c r="Z44" s="71"/>
      <c r="AA44" s="71"/>
      <c r="AB44" s="71"/>
      <c r="AC44" s="71"/>
      <c r="AD44" s="59"/>
      <c r="AE44" s="71"/>
      <c r="AF44" s="115" t="str">
        <f t="shared" si="84"/>
        <v/>
      </c>
      <c r="AG44" s="203"/>
      <c r="AH44" s="204" t="str">
        <f t="shared" si="85"/>
        <v/>
      </c>
      <c r="AI44" s="204" t="str">
        <f t="shared" si="86"/>
        <v/>
      </c>
      <c r="AJ44" s="205" t="str">
        <f t="shared" si="87"/>
        <v/>
      </c>
      <c r="AK44" s="205" t="str">
        <f t="shared" si="88"/>
        <v/>
      </c>
      <c r="AL44" s="205" t="str">
        <f t="shared" si="89"/>
        <v/>
      </c>
      <c r="AM44" s="205" t="str">
        <f t="shared" si="90"/>
        <v/>
      </c>
      <c r="AN44" s="206" t="str">
        <f t="shared" si="91"/>
        <v/>
      </c>
      <c r="AO44" s="46" t="str">
        <f t="shared" si="92"/>
        <v/>
      </c>
      <c r="AP44" s="46" t="str">
        <f t="shared" si="93"/>
        <v/>
      </c>
    </row>
    <row r="45" ht="45">
      <c r="A45" s="46">
        <v>26</v>
      </c>
      <c r="B45" s="64" t="s">
        <v>77</v>
      </c>
      <c r="C45" s="125">
        <f>2022!B38</f>
        <v>7.1820000000000004</v>
      </c>
      <c r="D45" s="126">
        <f>2022!BE38</f>
        <v>5</v>
      </c>
      <c r="E45" s="126">
        <f>2022!BF38</f>
        <v>5</v>
      </c>
      <c r="F45" s="125">
        <f>2022!BI38</f>
        <v>0.69618490671122246</v>
      </c>
      <c r="G45" s="59">
        <f>2021!BO37</f>
        <v>0</v>
      </c>
      <c r="H45" s="127">
        <f t="shared" si="80"/>
        <v>0</v>
      </c>
      <c r="I45" s="59"/>
      <c r="J45" s="59">
        <f>2021!BR37</f>
        <v>0</v>
      </c>
      <c r="K45" s="59"/>
      <c r="L45" s="59"/>
      <c r="M45" s="59"/>
      <c r="N45" s="59">
        <f>2021!BT37</f>
        <v>0</v>
      </c>
      <c r="O45" s="59">
        <f>'Добыча 2021'!C47</f>
        <v>0</v>
      </c>
      <c r="P45" s="59"/>
      <c r="Q45" s="59"/>
      <c r="R45" s="59"/>
      <c r="S45" s="59">
        <f>'Добыча 2021'!E47</f>
        <v>0</v>
      </c>
      <c r="T45" s="59">
        <f>'Добыча 2021'!D47</f>
        <v>0</v>
      </c>
      <c r="U45" s="59">
        <f t="shared" si="81"/>
        <v>0</v>
      </c>
      <c r="V45" s="127">
        <f>2022!BM38</f>
        <v>0.14999999999999999</v>
      </c>
      <c r="W45" s="59">
        <f t="shared" si="82"/>
        <v>0</v>
      </c>
      <c r="X45" s="59">
        <f>2022!BO38</f>
        <v>0</v>
      </c>
      <c r="Y45" s="127">
        <f t="shared" si="83"/>
        <v>0</v>
      </c>
      <c r="Z45" s="59"/>
      <c r="AA45" s="59">
        <f>2022!BR38</f>
        <v>0</v>
      </c>
      <c r="AB45" s="59"/>
      <c r="AC45" s="59"/>
      <c r="AD45" s="59"/>
      <c r="AE45" s="59">
        <f>2022!BT38</f>
        <v>0</v>
      </c>
      <c r="AF45" s="115" t="str">
        <f t="shared" si="84"/>
        <v/>
      </c>
      <c r="AG45" s="203"/>
      <c r="AH45" s="204">
        <f t="shared" si="85"/>
        <v>0.69618490671122246</v>
      </c>
      <c r="AI45" s="204" t="e">
        <f t="shared" si="86"/>
        <v>#NAME?</v>
      </c>
      <c r="AJ45" s="205">
        <f t="shared" si="87"/>
        <v>3</v>
      </c>
      <c r="AK45" s="205" t="str">
        <f t="shared" si="88"/>
        <v/>
      </c>
      <c r="AL45" s="205">
        <f t="shared" si="89"/>
        <v>0</v>
      </c>
      <c r="AM45" s="205">
        <f t="shared" si="90"/>
        <v>0</v>
      </c>
      <c r="AN45" s="206" t="str">
        <f t="shared" si="91"/>
        <v/>
      </c>
      <c r="AO45" s="46" t="str">
        <f t="shared" si="92"/>
        <v/>
      </c>
      <c r="AP45" s="46" t="str">
        <f t="shared" si="93"/>
        <v/>
      </c>
    </row>
    <row r="46" ht="32.25" customHeight="1">
      <c r="A46" s="46">
        <v>27</v>
      </c>
      <c r="B46" s="64" t="s">
        <v>76</v>
      </c>
      <c r="C46" s="125">
        <f>2022!B39</f>
        <v>11.596</v>
      </c>
      <c r="D46" s="126">
        <f>2022!BE39</f>
        <v>49</v>
      </c>
      <c r="E46" s="126">
        <f>2022!BF39</f>
        <v>50</v>
      </c>
      <c r="F46" s="125">
        <f>2022!BI39</f>
        <v>4.3118316660917557</v>
      </c>
      <c r="G46" s="59">
        <f>2021!BO38</f>
        <v>3</v>
      </c>
      <c r="H46" s="127">
        <f t="shared" si="80"/>
        <v>6.1224489795918364</v>
      </c>
      <c r="I46" s="59"/>
      <c r="J46" s="59">
        <f>2021!BR38</f>
        <v>0</v>
      </c>
      <c r="K46" s="59"/>
      <c r="L46" s="59"/>
      <c r="M46" s="59"/>
      <c r="N46" s="59">
        <f>2021!BT38</f>
        <v>0</v>
      </c>
      <c r="O46" s="59">
        <f>'Добыча 2021'!C48</f>
        <v>1</v>
      </c>
      <c r="P46" s="59"/>
      <c r="Q46" s="59"/>
      <c r="R46" s="59"/>
      <c r="S46" s="59">
        <f>'Добыча 2021'!E48</f>
        <v>1</v>
      </c>
      <c r="T46" s="59">
        <f>'Добыча 2021'!D48</f>
        <v>0</v>
      </c>
      <c r="U46" s="59">
        <f t="shared" si="81"/>
        <v>33.333333333333329</v>
      </c>
      <c r="V46" s="127">
        <f>2022!BM39</f>
        <v>4</v>
      </c>
      <c r="W46" s="59">
        <f t="shared" si="82"/>
        <v>8</v>
      </c>
      <c r="X46" s="59">
        <f>2022!BO39</f>
        <v>3</v>
      </c>
      <c r="Y46" s="127">
        <f t="shared" si="83"/>
        <v>6</v>
      </c>
      <c r="Z46" s="59"/>
      <c r="AA46" s="59">
        <f>2022!BR39</f>
        <v>0</v>
      </c>
      <c r="AB46" s="59"/>
      <c r="AC46" s="59"/>
      <c r="AD46" s="59"/>
      <c r="AE46" s="59">
        <f>2022!BT39</f>
        <v>0</v>
      </c>
      <c r="AF46" s="115" t="str">
        <f t="shared" si="84"/>
        <v/>
      </c>
      <c r="AG46" s="203"/>
      <c r="AH46" s="204">
        <f t="shared" si="85"/>
        <v>4.3118316660917557</v>
      </c>
      <c r="AI46" s="204" t="e">
        <f t="shared" si="86"/>
        <v>#NAME?</v>
      </c>
      <c r="AJ46" s="205">
        <f t="shared" si="87"/>
        <v>8</v>
      </c>
      <c r="AK46" s="205" t="str">
        <f t="shared" si="88"/>
        <v/>
      </c>
      <c r="AL46" s="205">
        <f t="shared" si="89"/>
        <v>1</v>
      </c>
      <c r="AM46" s="205">
        <f t="shared" si="90"/>
        <v>3</v>
      </c>
      <c r="AN46" s="206" t="str">
        <f t="shared" si="91"/>
        <v xml:space="preserve">Вне норматива или не ОДОУ</v>
      </c>
      <c r="AO46" s="46" t="str">
        <f t="shared" si="92"/>
        <v xml:space="preserve">Сумма не совпадает или не ОДОУ</v>
      </c>
      <c r="AP46" s="46" t="str">
        <f t="shared" si="93"/>
        <v/>
      </c>
    </row>
    <row r="47" ht="30.75" customHeight="1">
      <c r="A47" s="46">
        <v>28</v>
      </c>
      <c r="B47" s="64" t="s">
        <v>75</v>
      </c>
      <c r="C47" s="125">
        <f>2022!B40</f>
        <v>16.030000000000001</v>
      </c>
      <c r="D47" s="126">
        <f>2022!BE40</f>
        <v>69</v>
      </c>
      <c r="E47" s="126">
        <f>2022!BF40</f>
        <v>71</v>
      </c>
      <c r="F47" s="125">
        <f>2022!BI40</f>
        <v>4.4291952588895818</v>
      </c>
      <c r="G47" s="59">
        <f>2021!BO39</f>
        <v>5</v>
      </c>
      <c r="H47" s="127">
        <f t="shared" si="80"/>
        <v>7.2463768115942031</v>
      </c>
      <c r="I47" s="59"/>
      <c r="J47" s="59">
        <f>2021!BR39</f>
        <v>0</v>
      </c>
      <c r="K47" s="59"/>
      <c r="L47" s="59"/>
      <c r="M47" s="59"/>
      <c r="N47" s="59">
        <f>2021!BT39</f>
        <v>0</v>
      </c>
      <c r="O47" s="59">
        <f>'Добыча 2021'!C49</f>
        <v>2</v>
      </c>
      <c r="P47" s="59"/>
      <c r="Q47" s="59"/>
      <c r="R47" s="59"/>
      <c r="S47" s="59">
        <f>'Добыча 2021'!E49</f>
        <v>1</v>
      </c>
      <c r="T47" s="59">
        <f>'Добыча 2021'!D49</f>
        <v>1</v>
      </c>
      <c r="U47" s="59">
        <f t="shared" si="81"/>
        <v>40</v>
      </c>
      <c r="V47" s="127">
        <f>2022!BM40</f>
        <v>5.6799999999999997</v>
      </c>
      <c r="W47" s="59">
        <f t="shared" si="82"/>
        <v>8</v>
      </c>
      <c r="X47" s="59">
        <f>2022!BO40</f>
        <v>5</v>
      </c>
      <c r="Y47" s="127">
        <f t="shared" si="83"/>
        <v>7.042253521126761</v>
      </c>
      <c r="Z47" s="59"/>
      <c r="AA47" s="59">
        <f>2022!BR40</f>
        <v>0</v>
      </c>
      <c r="AB47" s="59"/>
      <c r="AC47" s="59"/>
      <c r="AD47" s="59"/>
      <c r="AE47" s="59">
        <f>2022!BT40</f>
        <v>0</v>
      </c>
      <c r="AF47" s="115" t="str">
        <f t="shared" si="84"/>
        <v/>
      </c>
      <c r="AG47" s="203"/>
      <c r="AH47" s="204">
        <f t="shared" si="85"/>
        <v>4.4291952588895818</v>
      </c>
      <c r="AI47" s="204" t="e">
        <f t="shared" si="86"/>
        <v>#NAME?</v>
      </c>
      <c r="AJ47" s="205">
        <f t="shared" si="87"/>
        <v>8</v>
      </c>
      <c r="AK47" s="205" t="str">
        <f t="shared" si="88"/>
        <v/>
      </c>
      <c r="AL47" s="205">
        <f t="shared" si="89"/>
        <v>1</v>
      </c>
      <c r="AM47" s="205">
        <f t="shared" si="90"/>
        <v>5</v>
      </c>
      <c r="AN47" s="206" t="str">
        <f t="shared" si="91"/>
        <v xml:space="preserve">Вне норматива или не ОДОУ</v>
      </c>
      <c r="AO47" s="46" t="str">
        <f t="shared" si="92"/>
        <v xml:space="preserve">Сумма не совпадает или не ОДОУ</v>
      </c>
      <c r="AP47" s="46" t="str">
        <f t="shared" si="93"/>
        <v/>
      </c>
    </row>
    <row r="48" ht="30.75" customHeight="1">
      <c r="A48" s="46">
        <v>29</v>
      </c>
      <c r="B48" s="147" t="s">
        <v>410</v>
      </c>
      <c r="C48" s="125">
        <f>2022!B41</f>
        <v>7.9729999999999999</v>
      </c>
      <c r="D48" s="138">
        <f>2022!BE41</f>
        <v>155</v>
      </c>
      <c r="E48" s="126">
        <f>2022!BF41</f>
        <v>30</v>
      </c>
      <c r="F48" s="125">
        <f>2022!BI41</f>
        <v>3.7626991094945441</v>
      </c>
      <c r="G48" s="80">
        <f>2021!BO40</f>
        <v>10</v>
      </c>
      <c r="H48" s="139">
        <f t="shared" si="80"/>
        <v>6.4516129032258061</v>
      </c>
      <c r="I48" s="59"/>
      <c r="J48" s="80">
        <f>2021!BR40</f>
        <v>1</v>
      </c>
      <c r="K48" s="59"/>
      <c r="L48" s="59"/>
      <c r="M48" s="59"/>
      <c r="N48" s="80">
        <f>2021!BT40</f>
        <v>2</v>
      </c>
      <c r="O48" s="80">
        <f>'Добыча 2021'!C50</f>
        <v>3</v>
      </c>
      <c r="P48" s="59"/>
      <c r="Q48" s="59"/>
      <c r="R48" s="59"/>
      <c r="S48" s="80">
        <f>'Добыча 2021'!E50</f>
        <v>2</v>
      </c>
      <c r="T48" s="80">
        <f>'Добыча 2021'!D50</f>
        <v>1</v>
      </c>
      <c r="U48" s="80">
        <f t="shared" si="81"/>
        <v>30</v>
      </c>
      <c r="V48" s="127">
        <f>2022!BM41</f>
        <v>2.1000000000000001</v>
      </c>
      <c r="W48" s="59">
        <f t="shared" si="82"/>
        <v>7.0000000000000009</v>
      </c>
      <c r="X48" s="59">
        <f>2022!BO41</f>
        <v>2</v>
      </c>
      <c r="Y48" s="127">
        <f t="shared" si="83"/>
        <v>6.666666666666667</v>
      </c>
      <c r="Z48" s="59"/>
      <c r="AA48" s="59">
        <f>2022!BR41</f>
        <v>0</v>
      </c>
      <c r="AB48" s="59"/>
      <c r="AC48" s="59"/>
      <c r="AD48" s="59">
        <f t="shared" si="94"/>
        <v>1</v>
      </c>
      <c r="AE48" s="59">
        <f>2022!BT41</f>
        <v>1</v>
      </c>
      <c r="AF48" s="115" t="str">
        <f t="shared" si="84"/>
        <v/>
      </c>
      <c r="AG48" s="203"/>
      <c r="AH48" s="204">
        <f t="shared" si="85"/>
        <v>3.7626991094945441</v>
      </c>
      <c r="AI48" s="204" t="e">
        <f t="shared" si="86"/>
        <v>#NAME?</v>
      </c>
      <c r="AJ48" s="205">
        <f t="shared" si="87"/>
        <v>7</v>
      </c>
      <c r="AK48" s="205" t="str">
        <f t="shared" si="88"/>
        <v/>
      </c>
      <c r="AL48" s="205">
        <f t="shared" si="89"/>
        <v>1</v>
      </c>
      <c r="AM48" s="205">
        <f t="shared" si="90"/>
        <v>2</v>
      </c>
      <c r="AN48" s="206" t="str">
        <f t="shared" si="91"/>
        <v/>
      </c>
      <c r="AO48" s="46" t="str">
        <f t="shared" si="92"/>
        <v/>
      </c>
      <c r="AP48" s="46" t="str">
        <f t="shared" si="93"/>
        <v/>
      </c>
    </row>
    <row r="49" ht="30.75" customHeight="1">
      <c r="A49" s="46">
        <v>30</v>
      </c>
      <c r="B49" s="147" t="s">
        <v>411</v>
      </c>
      <c r="C49" s="125">
        <f>2022!B42</f>
        <v>28.376999999999999</v>
      </c>
      <c r="D49" s="149"/>
      <c r="E49" s="126">
        <f>2022!BF42</f>
        <v>88</v>
      </c>
      <c r="F49" s="125">
        <f>2022!BI42</f>
        <v>3.1011030059555273</v>
      </c>
      <c r="G49" s="150"/>
      <c r="H49" s="151"/>
      <c r="I49" s="59"/>
      <c r="J49" s="150"/>
      <c r="K49" s="59"/>
      <c r="L49" s="59"/>
      <c r="M49" s="59"/>
      <c r="N49" s="150"/>
      <c r="O49" s="150"/>
      <c r="P49" s="59"/>
      <c r="Q49" s="59"/>
      <c r="R49" s="59"/>
      <c r="S49" s="150"/>
      <c r="T49" s="150"/>
      <c r="U49" s="150"/>
      <c r="V49" s="127">
        <f>2022!BM42</f>
        <v>6.1600000000000001</v>
      </c>
      <c r="W49" s="59">
        <f t="shared" si="82"/>
        <v>7.0000000000000009</v>
      </c>
      <c r="X49" s="59">
        <f>2022!BO42</f>
        <v>6</v>
      </c>
      <c r="Y49" s="127">
        <f t="shared" si="83"/>
        <v>6.8181818181818175</v>
      </c>
      <c r="Z49" s="59"/>
      <c r="AA49" s="59">
        <f>2022!BR42</f>
        <v>0</v>
      </c>
      <c r="AB49" s="59"/>
      <c r="AC49" s="59"/>
      <c r="AD49" s="59">
        <f t="shared" si="94"/>
        <v>4</v>
      </c>
      <c r="AE49" s="59">
        <f>2022!BT42</f>
        <v>2</v>
      </c>
      <c r="AF49" s="115" t="str">
        <f t="shared" si="84"/>
        <v/>
      </c>
      <c r="AG49" s="203"/>
      <c r="AH49" s="204">
        <f t="shared" si="85"/>
        <v>3.1011030059555273</v>
      </c>
      <c r="AI49" s="204" t="e">
        <f t="shared" si="86"/>
        <v>#NAME?</v>
      </c>
      <c r="AJ49" s="205">
        <f t="shared" si="87"/>
        <v>7</v>
      </c>
      <c r="AK49" s="205" t="str">
        <f t="shared" si="88"/>
        <v/>
      </c>
      <c r="AL49" s="205">
        <f t="shared" si="89"/>
        <v>1</v>
      </c>
      <c r="AM49" s="205">
        <f t="shared" si="90"/>
        <v>6</v>
      </c>
      <c r="AN49" s="206" t="str">
        <f t="shared" si="91"/>
        <v/>
      </c>
      <c r="AO49" s="46" t="str">
        <f t="shared" si="92"/>
        <v/>
      </c>
      <c r="AP49" s="46" t="str">
        <f t="shared" si="93"/>
        <v/>
      </c>
    </row>
    <row r="50" ht="30">
      <c r="A50" s="46">
        <v>31</v>
      </c>
      <c r="B50" s="152" t="s">
        <v>412</v>
      </c>
      <c r="C50" s="125">
        <f>2022!B43</f>
        <v>36.741999999999997</v>
      </c>
      <c r="D50" s="142"/>
      <c r="E50" s="126">
        <f>2022!BF43</f>
        <v>0</v>
      </c>
      <c r="F50" s="125">
        <f>2022!BI43</f>
        <v>0</v>
      </c>
      <c r="G50" s="82"/>
      <c r="H50" s="143"/>
      <c r="I50" s="59"/>
      <c r="J50" s="82"/>
      <c r="K50" s="59"/>
      <c r="L50" s="59"/>
      <c r="M50" s="59"/>
      <c r="N50" s="82"/>
      <c r="O50" s="82"/>
      <c r="P50" s="59"/>
      <c r="Q50" s="59"/>
      <c r="R50" s="59"/>
      <c r="S50" s="82"/>
      <c r="T50" s="82"/>
      <c r="U50" s="82"/>
      <c r="V50" s="127">
        <f>2022!BM43</f>
        <v>0</v>
      </c>
      <c r="W50" s="59">
        <f t="shared" si="82"/>
        <v>0</v>
      </c>
      <c r="X50" s="59">
        <f>2022!BO43</f>
        <v>0</v>
      </c>
      <c r="Y50" s="127">
        <f t="shared" si="83"/>
        <v>0</v>
      </c>
      <c r="Z50" s="59"/>
      <c r="AA50" s="59">
        <f>2022!BR43</f>
        <v>0</v>
      </c>
      <c r="AB50" s="59"/>
      <c r="AC50" s="59"/>
      <c r="AD50" s="59">
        <f t="shared" si="94"/>
        <v>0</v>
      </c>
      <c r="AE50" s="59">
        <f>2022!BT43</f>
        <v>0</v>
      </c>
      <c r="AF50" s="115" t="str">
        <f t="shared" si="84"/>
        <v/>
      </c>
      <c r="AG50" s="203"/>
      <c r="AH50" s="204">
        <f t="shared" si="85"/>
        <v>0</v>
      </c>
      <c r="AI50" s="204" t="e">
        <f t="shared" si="86"/>
        <v>#NAME?</v>
      </c>
      <c r="AJ50" s="205">
        <f t="shared" si="87"/>
        <v>3</v>
      </c>
      <c r="AK50" s="205" t="str">
        <f t="shared" si="88"/>
        <v/>
      </c>
      <c r="AL50" s="205">
        <f t="shared" si="89"/>
        <v>0</v>
      </c>
      <c r="AM50" s="205">
        <f t="shared" si="90"/>
        <v>0</v>
      </c>
      <c r="AN50" s="206" t="str">
        <f t="shared" si="91"/>
        <v/>
      </c>
      <c r="AO50" s="46" t="str">
        <f t="shared" si="92"/>
        <v/>
      </c>
      <c r="AP50" s="46" t="str">
        <f t="shared" si="93"/>
        <v/>
      </c>
    </row>
    <row r="51" ht="31.5" customHeight="1">
      <c r="A51" s="46">
        <v>32</v>
      </c>
      <c r="B51" s="72" t="s">
        <v>74</v>
      </c>
      <c r="C51" s="125">
        <f>2022!B44</f>
        <v>9.9800000000000004</v>
      </c>
      <c r="D51" s="126">
        <f>2022!BE44</f>
        <v>42</v>
      </c>
      <c r="E51" s="126">
        <f>2022!BF44</f>
        <v>43</v>
      </c>
      <c r="F51" s="125">
        <f>2022!BI44</f>
        <v>4.3086172344689375</v>
      </c>
      <c r="G51" s="59">
        <f>2021!BO41</f>
        <v>3</v>
      </c>
      <c r="H51" s="127">
        <f t="shared" si="80"/>
        <v>7.1428571428571423</v>
      </c>
      <c r="I51" s="59"/>
      <c r="J51" s="59">
        <f>2021!BR41</f>
        <v>0</v>
      </c>
      <c r="K51" s="59"/>
      <c r="L51" s="59"/>
      <c r="M51" s="59"/>
      <c r="N51" s="59">
        <f>2021!BT41</f>
        <v>0</v>
      </c>
      <c r="O51" s="59">
        <f>'Добыча 2021'!C51</f>
        <v>3</v>
      </c>
      <c r="P51" s="59"/>
      <c r="Q51" s="59"/>
      <c r="R51" s="59"/>
      <c r="S51" s="59">
        <f>'Добыча 2021'!E51</f>
        <v>1</v>
      </c>
      <c r="T51" s="59">
        <f>'Добыча 2021'!D51</f>
        <v>2</v>
      </c>
      <c r="U51" s="59">
        <f t="shared" si="81"/>
        <v>100</v>
      </c>
      <c r="V51" s="127">
        <f>2022!BM44</f>
        <v>3.4399999999999999</v>
      </c>
      <c r="W51" s="59">
        <f t="shared" si="82"/>
        <v>8</v>
      </c>
      <c r="X51" s="59">
        <f>2022!BO44</f>
        <v>3</v>
      </c>
      <c r="Y51" s="127">
        <f t="shared" si="83"/>
        <v>6.9767441860465116</v>
      </c>
      <c r="Z51" s="59"/>
      <c r="AA51" s="59">
        <f>2022!BR44</f>
        <v>0</v>
      </c>
      <c r="AB51" s="59"/>
      <c r="AC51" s="59"/>
      <c r="AD51" s="59"/>
      <c r="AE51" s="59">
        <f>2022!BT44</f>
        <v>0</v>
      </c>
      <c r="AF51" s="115" t="str">
        <f t="shared" si="84"/>
        <v/>
      </c>
      <c r="AG51" s="203"/>
      <c r="AH51" s="204">
        <f t="shared" si="85"/>
        <v>4.3086172344689375</v>
      </c>
      <c r="AI51" s="204" t="e">
        <f t="shared" si="86"/>
        <v>#NAME?</v>
      </c>
      <c r="AJ51" s="205">
        <f t="shared" si="87"/>
        <v>8</v>
      </c>
      <c r="AK51" s="205" t="str">
        <f t="shared" si="88"/>
        <v/>
      </c>
      <c r="AL51" s="205">
        <f t="shared" si="89"/>
        <v>1</v>
      </c>
      <c r="AM51" s="205">
        <f t="shared" si="90"/>
        <v>3</v>
      </c>
      <c r="AN51" s="206" t="str">
        <f t="shared" si="91"/>
        <v xml:space="preserve">Вне норматива или не ОДОУ</v>
      </c>
      <c r="AO51" s="46" t="str">
        <f t="shared" si="92"/>
        <v xml:space="preserve">Сумма не совпадает или не ОДОУ</v>
      </c>
      <c r="AP51" s="46" t="str">
        <f t="shared" si="93"/>
        <v/>
      </c>
    </row>
    <row r="52" ht="90">
      <c r="A52" s="46">
        <v>33</v>
      </c>
      <c r="B52" s="64" t="s">
        <v>300</v>
      </c>
      <c r="C52" s="125">
        <f>2022!B45</f>
        <v>9.4399999999999995</v>
      </c>
      <c r="D52" s="126">
        <f>2022!BE45</f>
        <v>28</v>
      </c>
      <c r="E52" s="126">
        <f>2022!BF45</f>
        <v>28</v>
      </c>
      <c r="F52" s="125">
        <f>2022!BI45</f>
        <v>2.9661016949152543</v>
      </c>
      <c r="G52" s="59">
        <f>2021!BO42</f>
        <v>1</v>
      </c>
      <c r="H52" s="127">
        <f t="shared" si="80"/>
        <v>3.5714285714285712</v>
      </c>
      <c r="I52" s="59"/>
      <c r="J52" s="59">
        <f>2021!BR42</f>
        <v>0</v>
      </c>
      <c r="K52" s="59"/>
      <c r="L52" s="59"/>
      <c r="M52" s="59"/>
      <c r="N52" s="59">
        <f>2021!BT42</f>
        <v>0</v>
      </c>
      <c r="O52" s="59">
        <f>'Добыча 2021'!C52</f>
        <v>1</v>
      </c>
      <c r="P52" s="59"/>
      <c r="Q52" s="59"/>
      <c r="R52" s="59"/>
      <c r="S52" s="59">
        <f>'Добыча 2021'!E52</f>
        <v>0</v>
      </c>
      <c r="T52" s="59">
        <f>'Добыча 2021'!D52</f>
        <v>1</v>
      </c>
      <c r="U52" s="59">
        <f t="shared" si="81"/>
        <v>100</v>
      </c>
      <c r="V52" s="127">
        <f>2022!BM45</f>
        <v>1.9600000000000002</v>
      </c>
      <c r="W52" s="59">
        <f t="shared" si="82"/>
        <v>7.0000000000000009</v>
      </c>
      <c r="X52" s="59">
        <f>2022!BO45</f>
        <v>1</v>
      </c>
      <c r="Y52" s="127">
        <f t="shared" si="83"/>
        <v>3.5714285714285712</v>
      </c>
      <c r="Z52" s="59"/>
      <c r="AA52" s="59">
        <f>2022!BR45</f>
        <v>0</v>
      </c>
      <c r="AB52" s="59"/>
      <c r="AC52" s="59"/>
      <c r="AD52" s="59"/>
      <c r="AE52" s="59">
        <f>2022!BT45</f>
        <v>0</v>
      </c>
      <c r="AF52" s="115" t="str">
        <f t="shared" si="84"/>
        <v/>
      </c>
      <c r="AG52" s="203"/>
      <c r="AH52" s="204">
        <f t="shared" si="85"/>
        <v>2.9661016949152543</v>
      </c>
      <c r="AI52" s="204" t="e">
        <f t="shared" si="86"/>
        <v>#NAME?</v>
      </c>
      <c r="AJ52" s="205">
        <f t="shared" si="87"/>
        <v>7</v>
      </c>
      <c r="AK52" s="205" t="str">
        <f t="shared" si="88"/>
        <v/>
      </c>
      <c r="AL52" s="205">
        <f t="shared" si="89"/>
        <v>1</v>
      </c>
      <c r="AM52" s="205">
        <f t="shared" si="90"/>
        <v>1</v>
      </c>
      <c r="AN52" s="206" t="str">
        <f t="shared" si="91"/>
        <v xml:space="preserve">Вне норматива или не ОДОУ</v>
      </c>
      <c r="AO52" s="46" t="str">
        <f t="shared" si="92"/>
        <v xml:space="preserve">Сумма не совпадает или не ОДОУ</v>
      </c>
      <c r="AP52" s="46" t="str">
        <f t="shared" si="93"/>
        <v/>
      </c>
    </row>
    <row r="53" ht="90">
      <c r="A53" s="46">
        <v>34</v>
      </c>
      <c r="B53" s="72" t="s">
        <v>71</v>
      </c>
      <c r="C53" s="125">
        <f>2022!B46</f>
        <v>51.079999999999998</v>
      </c>
      <c r="D53" s="126">
        <f>2022!BE46</f>
        <v>145</v>
      </c>
      <c r="E53" s="126">
        <f>2022!BF46</f>
        <v>142</v>
      </c>
      <c r="F53" s="125">
        <f>2022!BI46</f>
        <v>2.7799530148786218</v>
      </c>
      <c r="G53" s="59">
        <f>2021!BO43</f>
        <v>10</v>
      </c>
      <c r="H53" s="127">
        <f t="shared" si="80"/>
        <v>6.8965517241379306</v>
      </c>
      <c r="I53" s="59"/>
      <c r="J53" s="59">
        <f>2021!BR43</f>
        <v>0</v>
      </c>
      <c r="K53" s="59"/>
      <c r="L53" s="59"/>
      <c r="M53" s="59"/>
      <c r="N53" s="59">
        <f>2021!BT43</f>
        <v>0</v>
      </c>
      <c r="O53" s="59">
        <f>'Добыча 2021'!C53</f>
        <v>9</v>
      </c>
      <c r="P53" s="59"/>
      <c r="Q53" s="59"/>
      <c r="R53" s="59"/>
      <c r="S53" s="59">
        <f>'Добыча 2021'!E53</f>
        <v>7</v>
      </c>
      <c r="T53" s="59">
        <f>'Добыча 2021'!D53</f>
        <v>2</v>
      </c>
      <c r="U53" s="59">
        <f t="shared" si="81"/>
        <v>90</v>
      </c>
      <c r="V53" s="127">
        <f>2022!BM46</f>
        <v>9.9400000000000013</v>
      </c>
      <c r="W53" s="59">
        <f t="shared" si="82"/>
        <v>7.0000000000000009</v>
      </c>
      <c r="X53" s="59">
        <f>2022!BO46</f>
        <v>9</v>
      </c>
      <c r="Y53" s="127">
        <f t="shared" si="83"/>
        <v>6.3380281690140841</v>
      </c>
      <c r="Z53" s="59"/>
      <c r="AA53" s="59">
        <f>2022!BR46</f>
        <v>0</v>
      </c>
      <c r="AB53" s="59"/>
      <c r="AC53" s="59"/>
      <c r="AD53" s="59"/>
      <c r="AE53" s="59">
        <f>2022!BT46</f>
        <v>0</v>
      </c>
      <c r="AF53" s="115" t="str">
        <f t="shared" si="84"/>
        <v/>
      </c>
      <c r="AG53" s="203"/>
      <c r="AH53" s="204">
        <f t="shared" si="85"/>
        <v>2.7799530148786218</v>
      </c>
      <c r="AI53" s="204" t="e">
        <f t="shared" si="86"/>
        <v>#NAME?</v>
      </c>
      <c r="AJ53" s="205">
        <f t="shared" si="87"/>
        <v>7</v>
      </c>
      <c r="AK53" s="205" t="str">
        <f t="shared" si="88"/>
        <v/>
      </c>
      <c r="AL53" s="205">
        <f t="shared" si="89"/>
        <v>1</v>
      </c>
      <c r="AM53" s="205">
        <f t="shared" si="90"/>
        <v>9</v>
      </c>
      <c r="AN53" s="206" t="str">
        <f t="shared" si="91"/>
        <v xml:space="preserve">Вне норматива или не ОДОУ</v>
      </c>
      <c r="AO53" s="46" t="str">
        <f t="shared" si="92"/>
        <v xml:space="preserve">Сумма не совпадает или не ОДОУ</v>
      </c>
      <c r="AP53" s="46" t="str">
        <f t="shared" si="93"/>
        <v/>
      </c>
    </row>
    <row r="54" ht="105">
      <c r="A54" s="46">
        <v>35</v>
      </c>
      <c r="B54" s="72" t="s">
        <v>301</v>
      </c>
      <c r="C54" s="125">
        <f>2022!B47</f>
        <v>115.09999999999999</v>
      </c>
      <c r="D54" s="126">
        <f>2022!BE47</f>
        <v>275</v>
      </c>
      <c r="E54" s="126">
        <f>2022!BF47</f>
        <v>234</v>
      </c>
      <c r="F54" s="125">
        <f>2022!BI47</f>
        <v>2.0330147697654213</v>
      </c>
      <c r="G54" s="59">
        <f>2021!BO44</f>
        <v>19</v>
      </c>
      <c r="H54" s="127">
        <f t="shared" si="80"/>
        <v>6.9090909090909092</v>
      </c>
      <c r="I54" s="59"/>
      <c r="J54" s="59">
        <f>2021!BR44</f>
        <v>0</v>
      </c>
      <c r="K54" s="59"/>
      <c r="L54" s="59"/>
      <c r="M54" s="59"/>
      <c r="N54" s="59">
        <f>2021!BT44</f>
        <v>0</v>
      </c>
      <c r="O54" s="59">
        <f>'Добыча 2021'!C54</f>
        <v>10</v>
      </c>
      <c r="P54" s="59"/>
      <c r="Q54" s="59"/>
      <c r="R54" s="59"/>
      <c r="S54" s="59">
        <f>'Добыча 2021'!E54</f>
        <v>9</v>
      </c>
      <c r="T54" s="59">
        <f>'Добыча 2021'!D54</f>
        <v>1</v>
      </c>
      <c r="U54" s="59">
        <f t="shared" si="81"/>
        <v>52.631578947368418</v>
      </c>
      <c r="V54" s="127">
        <f>2022!BM47</f>
        <v>16.380000000000003</v>
      </c>
      <c r="W54" s="59">
        <f t="shared" si="82"/>
        <v>7.0000000000000009</v>
      </c>
      <c r="X54" s="59">
        <f>2022!BO47</f>
        <v>14</v>
      </c>
      <c r="Y54" s="127">
        <f t="shared" si="83"/>
        <v>5.982905982905983</v>
      </c>
      <c r="Z54" s="59"/>
      <c r="AA54" s="59">
        <f>2022!BR47</f>
        <v>0</v>
      </c>
      <c r="AB54" s="59"/>
      <c r="AC54" s="59"/>
      <c r="AD54" s="59"/>
      <c r="AE54" s="59">
        <f>2022!BT47</f>
        <v>0</v>
      </c>
      <c r="AF54" s="115" t="str">
        <f t="shared" si="84"/>
        <v/>
      </c>
      <c r="AG54" s="203"/>
      <c r="AH54" s="204">
        <f t="shared" si="85"/>
        <v>2.0330147697654213</v>
      </c>
      <c r="AI54" s="204" t="e">
        <f t="shared" si="86"/>
        <v>#NAME?</v>
      </c>
      <c r="AJ54" s="205">
        <f t="shared" si="87"/>
        <v>7</v>
      </c>
      <c r="AK54" s="205" t="str">
        <f t="shared" si="88"/>
        <v/>
      </c>
      <c r="AL54" s="205">
        <f t="shared" si="89"/>
        <v>2</v>
      </c>
      <c r="AM54" s="205">
        <f t="shared" si="90"/>
        <v>14</v>
      </c>
      <c r="AN54" s="206" t="str">
        <f t="shared" si="91"/>
        <v xml:space="preserve">Вне норматива или не ОДОУ</v>
      </c>
      <c r="AO54" s="46" t="str">
        <f t="shared" si="92"/>
        <v xml:space="preserve">Сумма не совпадает или не ОДОУ</v>
      </c>
      <c r="AP54" s="46" t="str">
        <f t="shared" si="93"/>
        <v/>
      </c>
    </row>
    <row r="55" ht="51.75" customHeight="1">
      <c r="A55" s="46">
        <v>36</v>
      </c>
      <c r="B55" s="72" t="s">
        <v>72</v>
      </c>
      <c r="C55" s="125">
        <f>2022!B48</f>
        <v>120.515</v>
      </c>
      <c r="D55" s="126">
        <f>2022!BE48</f>
        <v>143</v>
      </c>
      <c r="E55" s="126">
        <f>2022!BF48</f>
        <v>152</v>
      </c>
      <c r="F55" s="125">
        <f>2022!BI48</f>
        <v>1.2612537858357882</v>
      </c>
      <c r="G55" s="59">
        <f>2021!BO45</f>
        <v>7</v>
      </c>
      <c r="H55" s="127">
        <f t="shared" si="80"/>
        <v>4.895104895104895</v>
      </c>
      <c r="I55" s="59"/>
      <c r="J55" s="59">
        <f>2021!BR45</f>
        <v>0</v>
      </c>
      <c r="K55" s="59"/>
      <c r="L55" s="59"/>
      <c r="M55" s="59"/>
      <c r="N55" s="59">
        <f>2021!BT45</f>
        <v>0</v>
      </c>
      <c r="O55" s="59">
        <f>'Добыча 2021'!C55</f>
        <v>2</v>
      </c>
      <c r="P55" s="59"/>
      <c r="Q55" s="59"/>
      <c r="R55" s="59"/>
      <c r="S55" s="59">
        <f>'Добыча 2021'!E55</f>
        <v>2</v>
      </c>
      <c r="T55" s="59">
        <f>'Добыча 2021'!D55</f>
        <v>0</v>
      </c>
      <c r="U55" s="59">
        <f t="shared" si="81"/>
        <v>28.571428571428569</v>
      </c>
      <c r="V55" s="127">
        <f>2022!BM48</f>
        <v>7.6000000000000005</v>
      </c>
      <c r="W55" s="59">
        <f t="shared" si="82"/>
        <v>5</v>
      </c>
      <c r="X55" s="59">
        <f>2022!BO48</f>
        <v>7</v>
      </c>
      <c r="Y55" s="127">
        <f t="shared" si="83"/>
        <v>4.6052631578947363</v>
      </c>
      <c r="Z55" s="59"/>
      <c r="AA55" s="59">
        <f>2022!BR48</f>
        <v>0</v>
      </c>
      <c r="AB55" s="59"/>
      <c r="AC55" s="59"/>
      <c r="AD55" s="59"/>
      <c r="AE55" s="59">
        <f>2022!BT48</f>
        <v>0</v>
      </c>
      <c r="AF55" s="115" t="str">
        <f t="shared" si="84"/>
        <v/>
      </c>
      <c r="AG55" s="203"/>
      <c r="AH55" s="204">
        <f t="shared" si="85"/>
        <v>1.2612537858357882</v>
      </c>
      <c r="AI55" s="204" t="e">
        <f t="shared" si="86"/>
        <v>#NAME?</v>
      </c>
      <c r="AJ55" s="205">
        <f t="shared" si="87"/>
        <v>5</v>
      </c>
      <c r="AK55" s="205" t="str">
        <f t="shared" si="88"/>
        <v/>
      </c>
      <c r="AL55" s="205">
        <f t="shared" si="89"/>
        <v>1</v>
      </c>
      <c r="AM55" s="205">
        <f t="shared" si="90"/>
        <v>7</v>
      </c>
      <c r="AN55" s="206" t="str">
        <f t="shared" si="91"/>
        <v xml:space="preserve">Вне норматива или не ОДОУ</v>
      </c>
      <c r="AO55" s="46" t="str">
        <f t="shared" si="92"/>
        <v xml:space="preserve">Сумма не совпадает или не ОДОУ</v>
      </c>
      <c r="AP55" s="46" t="str">
        <f t="shared" si="93"/>
        <v/>
      </c>
    </row>
    <row r="56" ht="47.25" customHeight="1">
      <c r="A56" s="46">
        <v>37</v>
      </c>
      <c r="B56" s="72" t="s">
        <v>302</v>
      </c>
      <c r="C56" s="125">
        <f>2022!B49</f>
        <v>214.80000000000001</v>
      </c>
      <c r="D56" s="126">
        <f>2022!BE49</f>
        <v>159</v>
      </c>
      <c r="E56" s="126">
        <f>2022!BF49</f>
        <v>125</v>
      </c>
      <c r="F56" s="125">
        <f>2022!BI49</f>
        <v>0.58193668528864062</v>
      </c>
      <c r="G56" s="59">
        <f>2021!BO46</f>
        <v>3</v>
      </c>
      <c r="H56" s="127">
        <f t="shared" si="80"/>
        <v>1.8867924528301887</v>
      </c>
      <c r="I56" s="62"/>
      <c r="J56" s="59">
        <f>2021!BR46</f>
        <v>0</v>
      </c>
      <c r="K56" s="62"/>
      <c r="L56" s="132"/>
      <c r="M56" s="59"/>
      <c r="N56" s="59">
        <f>2021!BT46</f>
        <v>0</v>
      </c>
      <c r="O56" s="59">
        <f>'Добыча 2021'!C56</f>
        <v>2</v>
      </c>
      <c r="P56" s="59"/>
      <c r="Q56" s="59"/>
      <c r="R56" s="59"/>
      <c r="S56" s="59">
        <f>'Добыча 2021'!E56</f>
        <v>1</v>
      </c>
      <c r="T56" s="59">
        <f>'Добыча 2021'!D56</f>
        <v>1</v>
      </c>
      <c r="U56" s="59">
        <f t="shared" si="81"/>
        <v>66.666666666666657</v>
      </c>
      <c r="V56" s="127">
        <f>2022!BM49</f>
        <v>3.75</v>
      </c>
      <c r="W56" s="59">
        <f t="shared" si="82"/>
        <v>3</v>
      </c>
      <c r="X56" s="59">
        <f>2022!BO49</f>
        <v>3</v>
      </c>
      <c r="Y56" s="127">
        <f t="shared" si="83"/>
        <v>2.3999999999999999</v>
      </c>
      <c r="Z56" s="59"/>
      <c r="AA56" s="59">
        <f>2022!BR49</f>
        <v>0</v>
      </c>
      <c r="AB56" s="59"/>
      <c r="AC56" s="59"/>
      <c r="AD56" s="59"/>
      <c r="AE56" s="59">
        <f>2022!BT49</f>
        <v>0</v>
      </c>
      <c r="AF56" s="115" t="str">
        <f t="shared" si="84"/>
        <v/>
      </c>
      <c r="AG56" s="203"/>
      <c r="AH56" s="204">
        <f t="shared" si="85"/>
        <v>0.58193668528864062</v>
      </c>
      <c r="AI56" s="204" t="e">
        <f t="shared" si="86"/>
        <v>#NAME?</v>
      </c>
      <c r="AJ56" s="205">
        <f t="shared" si="87"/>
        <v>3</v>
      </c>
      <c r="AK56" s="205" t="str">
        <f t="shared" si="88"/>
        <v/>
      </c>
      <c r="AL56" s="205">
        <f t="shared" si="89"/>
        <v>1</v>
      </c>
      <c r="AM56" s="205">
        <f t="shared" si="90"/>
        <v>3</v>
      </c>
      <c r="AN56" s="206" t="str">
        <f t="shared" si="91"/>
        <v xml:space="preserve">Вне норматива или не ОДОУ</v>
      </c>
      <c r="AO56" s="46" t="str">
        <f t="shared" si="92"/>
        <v xml:space="preserve">Сумма не совпадает или не ОДОУ</v>
      </c>
      <c r="AP56" s="46" t="str">
        <f t="shared" si="93"/>
        <v/>
      </c>
    </row>
    <row r="57" ht="17.25">
      <c r="A57" s="46"/>
      <c r="B57" s="61" t="s">
        <v>83</v>
      </c>
      <c r="C57" s="131"/>
      <c r="D57" s="130"/>
      <c r="E57" s="130"/>
      <c r="F57" s="131"/>
      <c r="G57" s="59"/>
      <c r="H57" s="127"/>
      <c r="I57" s="59"/>
      <c r="J57" s="59"/>
      <c r="K57" s="59"/>
      <c r="L57" s="59"/>
      <c r="M57" s="71"/>
      <c r="N57" s="59"/>
      <c r="O57" s="71"/>
      <c r="P57" s="71"/>
      <c r="Q57" s="71"/>
      <c r="R57" s="71"/>
      <c r="S57" s="71"/>
      <c r="T57" s="71"/>
      <c r="U57" s="59"/>
      <c r="V57" s="144"/>
      <c r="W57" s="59"/>
      <c r="X57" s="71"/>
      <c r="Y57" s="127"/>
      <c r="Z57" s="71"/>
      <c r="AA57" s="71"/>
      <c r="AB57" s="71"/>
      <c r="AC57" s="71"/>
      <c r="AD57" s="59"/>
      <c r="AE57" s="71"/>
      <c r="AF57" s="115" t="str">
        <f t="shared" si="84"/>
        <v/>
      </c>
      <c r="AG57" s="203"/>
      <c r="AH57" s="204" t="str">
        <f t="shared" si="85"/>
        <v/>
      </c>
      <c r="AI57" s="204" t="str">
        <f t="shared" si="86"/>
        <v/>
      </c>
      <c r="AJ57" s="205" t="str">
        <f t="shared" si="87"/>
        <v/>
      </c>
      <c r="AK57" s="205" t="str">
        <f t="shared" si="88"/>
        <v/>
      </c>
      <c r="AL57" s="205" t="str">
        <f t="shared" si="89"/>
        <v/>
      </c>
      <c r="AM57" s="205" t="str">
        <f t="shared" si="90"/>
        <v/>
      </c>
      <c r="AN57" s="206" t="str">
        <f t="shared" si="91"/>
        <v/>
      </c>
      <c r="AO57" s="46" t="str">
        <f t="shared" si="92"/>
        <v/>
      </c>
      <c r="AP57" s="46" t="str">
        <f t="shared" si="93"/>
        <v/>
      </c>
    </row>
    <row r="58" ht="90">
      <c r="A58" s="46">
        <v>38</v>
      </c>
      <c r="B58" s="72" t="s">
        <v>303</v>
      </c>
      <c r="C58" s="125">
        <f>2022!B51</f>
        <v>299.10000000000002</v>
      </c>
      <c r="D58" s="126">
        <f>2022!BE51</f>
        <v>166</v>
      </c>
      <c r="E58" s="126">
        <f>2022!BF51</f>
        <v>279</v>
      </c>
      <c r="F58" s="125">
        <f>2022!BI51</f>
        <v>0.93279839518555663</v>
      </c>
      <c r="G58" s="59">
        <f>2021!BO48</f>
        <v>4</v>
      </c>
      <c r="H58" s="127">
        <f t="shared" si="80"/>
        <v>2.4096385542168677</v>
      </c>
      <c r="I58" s="207">
        <f>2021!BO52</f>
        <v>0</v>
      </c>
      <c r="J58" s="59">
        <f>2021!BR48</f>
        <v>0</v>
      </c>
      <c r="K58" s="59"/>
      <c r="L58" s="59"/>
      <c r="M58" s="59"/>
      <c r="N58" s="59">
        <f>2021!BT48</f>
        <v>0</v>
      </c>
      <c r="O58" s="59">
        <f>'Добыча 2021'!C58</f>
        <v>4</v>
      </c>
      <c r="P58" s="59"/>
      <c r="Q58" s="59"/>
      <c r="R58" s="59"/>
      <c r="S58" s="59">
        <f>'Добыча 2021'!E58</f>
        <v>3</v>
      </c>
      <c r="T58" s="59">
        <f>'Добыча 2021'!D58</f>
        <v>1</v>
      </c>
      <c r="U58" s="59">
        <f t="shared" si="81"/>
        <v>100</v>
      </c>
      <c r="V58" s="127">
        <f>2022!BM51</f>
        <v>8.3699999999999992</v>
      </c>
      <c r="W58" s="59">
        <f t="shared" si="82"/>
        <v>3</v>
      </c>
      <c r="X58" s="59">
        <f>2022!BO51</f>
        <v>8</v>
      </c>
      <c r="Y58" s="127">
        <f t="shared" si="83"/>
        <v>2.8673835125448028</v>
      </c>
      <c r="Z58" s="59">
        <f>2022!BO55</f>
        <v>0</v>
      </c>
      <c r="AA58" s="59">
        <f>2022!BR51</f>
        <v>0</v>
      </c>
      <c r="AB58" s="59"/>
      <c r="AC58" s="59"/>
      <c r="AD58" s="59"/>
      <c r="AE58" s="59">
        <f>2022!BT51</f>
        <v>0</v>
      </c>
      <c r="AF58" s="115" t="str">
        <f t="shared" si="84"/>
        <v/>
      </c>
      <c r="AG58" s="203"/>
      <c r="AH58" s="204">
        <f t="shared" si="85"/>
        <v>0.93279839518555663</v>
      </c>
      <c r="AI58" s="204" t="e">
        <f t="shared" si="86"/>
        <v>#NAME?</v>
      </c>
      <c r="AJ58" s="205">
        <f t="shared" si="87"/>
        <v>3</v>
      </c>
      <c r="AK58" s="205" t="str">
        <f t="shared" si="88"/>
        <v/>
      </c>
      <c r="AL58" s="205">
        <f t="shared" si="89"/>
        <v>1</v>
      </c>
      <c r="AM58" s="205">
        <f t="shared" si="90"/>
        <v>8</v>
      </c>
      <c r="AN58" s="206" t="str">
        <f t="shared" si="91"/>
        <v xml:space="preserve">Вне норматива или не ОДОУ</v>
      </c>
      <c r="AO58" s="46" t="str">
        <f t="shared" si="92"/>
        <v xml:space="preserve">Сумма не совпадает или не ОДОУ</v>
      </c>
      <c r="AP58" s="46" t="str">
        <f t="shared" si="93"/>
        <v/>
      </c>
    </row>
    <row r="59" ht="30">
      <c r="A59" s="46">
        <v>39</v>
      </c>
      <c r="B59" s="72" t="s">
        <v>87</v>
      </c>
      <c r="C59" s="125">
        <f>2022!B52</f>
        <v>1577</v>
      </c>
      <c r="D59" s="126">
        <f>2022!BE52</f>
        <v>853</v>
      </c>
      <c r="E59" s="126">
        <f>2022!BF52</f>
        <v>429</v>
      </c>
      <c r="F59" s="125">
        <f>2022!BI52</f>
        <v>0.27203551046290425</v>
      </c>
      <c r="G59" s="59">
        <f>2021!BO49</f>
        <v>25</v>
      </c>
      <c r="H59" s="127">
        <f t="shared" si="80"/>
        <v>2.9308323563892147</v>
      </c>
      <c r="I59" s="59"/>
      <c r="J59" s="59">
        <f>2021!BR49</f>
        <v>3</v>
      </c>
      <c r="K59" s="59"/>
      <c r="L59" s="59"/>
      <c r="M59" s="59"/>
      <c r="N59" s="59">
        <f>2021!BT49</f>
        <v>5</v>
      </c>
      <c r="O59" s="59">
        <f>'Добыча 2021'!C59</f>
        <v>4</v>
      </c>
      <c r="P59" s="59"/>
      <c r="Q59" s="59"/>
      <c r="R59" s="59"/>
      <c r="S59" s="59">
        <f>'Добыча 2021'!E59</f>
        <v>4</v>
      </c>
      <c r="T59" s="59">
        <f>'Добыча 2021'!D59</f>
        <v>0</v>
      </c>
      <c r="U59" s="59">
        <f t="shared" si="81"/>
        <v>16</v>
      </c>
      <c r="V59" s="127">
        <f>2022!BM52</f>
        <v>12.869999999999999</v>
      </c>
      <c r="W59" s="59">
        <f t="shared" si="82"/>
        <v>3</v>
      </c>
      <c r="X59" s="59">
        <f>2022!BO52</f>
        <v>12</v>
      </c>
      <c r="Y59" s="127">
        <f t="shared" si="83"/>
        <v>2.7972027972027971</v>
      </c>
      <c r="Z59" s="59"/>
      <c r="AA59" s="59">
        <f>2022!BR52</f>
        <v>0</v>
      </c>
      <c r="AB59" s="59"/>
      <c r="AC59" s="59"/>
      <c r="AD59" s="59">
        <f t="shared" si="94"/>
        <v>8</v>
      </c>
      <c r="AE59" s="59">
        <f>2022!BT52</f>
        <v>4</v>
      </c>
      <c r="AF59" s="115" t="str">
        <f t="shared" si="84"/>
        <v/>
      </c>
      <c r="AG59" s="203"/>
      <c r="AH59" s="204">
        <f t="shared" si="85"/>
        <v>0.27203551046290425</v>
      </c>
      <c r="AI59" s="204" t="e">
        <f t="shared" si="86"/>
        <v>#NAME?</v>
      </c>
      <c r="AJ59" s="205">
        <f t="shared" si="87"/>
        <v>3</v>
      </c>
      <c r="AK59" s="205" t="str">
        <f t="shared" si="88"/>
        <v/>
      </c>
      <c r="AL59" s="205">
        <f t="shared" si="89"/>
        <v>2</v>
      </c>
      <c r="AM59" s="205">
        <f t="shared" si="90"/>
        <v>12</v>
      </c>
      <c r="AN59" s="206" t="str">
        <f t="shared" si="91"/>
        <v/>
      </c>
      <c r="AO59" s="46" t="str">
        <f t="shared" si="92"/>
        <v/>
      </c>
      <c r="AP59" s="46" t="str">
        <f t="shared" si="93"/>
        <v/>
      </c>
    </row>
    <row r="60" ht="90">
      <c r="A60" s="46">
        <v>40</v>
      </c>
      <c r="B60" s="72" t="s">
        <v>304</v>
      </c>
      <c r="C60" s="125">
        <f>2022!B53</f>
        <v>585.35000000000002</v>
      </c>
      <c r="D60" s="126">
        <f>2022!BE53</f>
        <v>683</v>
      </c>
      <c r="E60" s="126">
        <f>2022!BF53</f>
        <v>673</v>
      </c>
      <c r="F60" s="125">
        <f>2022!BI53</f>
        <v>1.149739472110703</v>
      </c>
      <c r="G60" s="59">
        <f>2021!BO50</f>
        <v>34</v>
      </c>
      <c r="H60" s="127">
        <f t="shared" si="80"/>
        <v>4.9780380673499272</v>
      </c>
      <c r="I60" s="59"/>
      <c r="J60" s="59">
        <f>2021!BR50</f>
        <v>0</v>
      </c>
      <c r="K60" s="59"/>
      <c r="L60" s="59"/>
      <c r="M60" s="59"/>
      <c r="N60" s="59">
        <f>2021!BT50</f>
        <v>0</v>
      </c>
      <c r="O60" s="59">
        <f>'Добыча 2021'!C60</f>
        <v>9</v>
      </c>
      <c r="P60" s="59"/>
      <c r="Q60" s="59"/>
      <c r="R60" s="59"/>
      <c r="S60" s="59">
        <f>'Добыча 2021'!E60</f>
        <v>8</v>
      </c>
      <c r="T60" s="59">
        <f>'Добыча 2021'!D60</f>
        <v>1</v>
      </c>
      <c r="U60" s="59">
        <f t="shared" si="81"/>
        <v>26.47058823529412</v>
      </c>
      <c r="V60" s="127">
        <f>2022!BM53</f>
        <v>33.649999999999999</v>
      </c>
      <c r="W60" s="59">
        <f t="shared" si="82"/>
        <v>5</v>
      </c>
      <c r="X60" s="59">
        <f>2022!BO53</f>
        <v>33</v>
      </c>
      <c r="Y60" s="127">
        <f t="shared" si="83"/>
        <v>4.9034175334323926</v>
      </c>
      <c r="Z60" s="59"/>
      <c r="AA60" s="59">
        <f>2022!BR53</f>
        <v>0</v>
      </c>
      <c r="AB60" s="59"/>
      <c r="AC60" s="59"/>
      <c r="AD60" s="59"/>
      <c r="AE60" s="59">
        <f>2022!BT53</f>
        <v>0</v>
      </c>
      <c r="AF60" s="115" t="str">
        <f t="shared" si="84"/>
        <v/>
      </c>
      <c r="AG60" s="203"/>
      <c r="AH60" s="204">
        <f t="shared" si="85"/>
        <v>1.149739472110703</v>
      </c>
      <c r="AI60" s="204" t="e">
        <f t="shared" si="86"/>
        <v>#NAME?</v>
      </c>
      <c r="AJ60" s="205">
        <f t="shared" si="87"/>
        <v>5</v>
      </c>
      <c r="AK60" s="205" t="str">
        <f t="shared" si="88"/>
        <v/>
      </c>
      <c r="AL60" s="205">
        <f t="shared" si="89"/>
        <v>6</v>
      </c>
      <c r="AM60" s="205">
        <f t="shared" si="90"/>
        <v>33</v>
      </c>
      <c r="AN60" s="206" t="str">
        <f t="shared" si="91"/>
        <v xml:space="preserve">Вне норматива или не ОДОУ</v>
      </c>
      <c r="AO60" s="46" t="str">
        <f t="shared" si="92"/>
        <v xml:space="preserve">Сумма не совпадает или не ОДОУ</v>
      </c>
      <c r="AP60" s="46" t="str">
        <f t="shared" si="93"/>
        <v/>
      </c>
    </row>
    <row r="61" ht="34.5" customHeight="1">
      <c r="A61" s="46">
        <v>41</v>
      </c>
      <c r="B61" s="63" t="s">
        <v>305</v>
      </c>
      <c r="C61" s="125">
        <f>2022!B54</f>
        <v>399</v>
      </c>
      <c r="D61" s="126">
        <f>2022!BE54</f>
        <v>324</v>
      </c>
      <c r="E61" s="126">
        <f>2022!BF54</f>
        <v>349</v>
      </c>
      <c r="F61" s="125">
        <f>2022!BI54</f>
        <v>0.87468671679197996</v>
      </c>
      <c r="G61" s="59">
        <f>2021!BO51</f>
        <v>9</v>
      </c>
      <c r="H61" s="127">
        <f t="shared" si="80"/>
        <v>2.7777777777777777</v>
      </c>
      <c r="I61" s="59"/>
      <c r="J61" s="59">
        <f>2021!BR51</f>
        <v>0</v>
      </c>
      <c r="K61" s="59"/>
      <c r="L61" s="59"/>
      <c r="M61" s="59"/>
      <c r="N61" s="59">
        <f>2021!BT51</f>
        <v>0</v>
      </c>
      <c r="O61" s="59">
        <f>'Добыча 2021'!C61</f>
        <v>1</v>
      </c>
      <c r="P61" s="59"/>
      <c r="Q61" s="59"/>
      <c r="R61" s="59"/>
      <c r="S61" s="59">
        <f>'Добыча 2021'!E61</f>
        <v>1</v>
      </c>
      <c r="T61" s="59">
        <f>'Добыча 2021'!D61</f>
        <v>0</v>
      </c>
      <c r="U61" s="59">
        <f t="shared" si="81"/>
        <v>11.111111111111111</v>
      </c>
      <c r="V61" s="127">
        <f>2022!BM54</f>
        <v>10.469999999999999</v>
      </c>
      <c r="W61" s="59">
        <f t="shared" si="82"/>
        <v>2.9999999999999996</v>
      </c>
      <c r="X61" s="59">
        <f>2022!BO54</f>
        <v>10</v>
      </c>
      <c r="Y61" s="127">
        <f t="shared" si="83"/>
        <v>2.8653295128939829</v>
      </c>
      <c r="Z61" s="59"/>
      <c r="AA61" s="59">
        <f>2022!BR54</f>
        <v>0</v>
      </c>
      <c r="AB61" s="59"/>
      <c r="AC61" s="59"/>
      <c r="AD61" s="59"/>
      <c r="AE61" s="59">
        <f>2022!BT54</f>
        <v>0</v>
      </c>
      <c r="AF61" s="115" t="str">
        <f t="shared" si="84"/>
        <v/>
      </c>
      <c r="AG61" s="203"/>
      <c r="AH61" s="204">
        <f t="shared" si="85"/>
        <v>0.87468671679197996</v>
      </c>
      <c r="AI61" s="204" t="e">
        <f t="shared" si="86"/>
        <v>#NAME?</v>
      </c>
      <c r="AJ61" s="205">
        <f t="shared" si="87"/>
        <v>3</v>
      </c>
      <c r="AK61" s="205" t="str">
        <f t="shared" si="88"/>
        <v/>
      </c>
      <c r="AL61" s="205">
        <f t="shared" si="89"/>
        <v>2</v>
      </c>
      <c r="AM61" s="205">
        <f t="shared" si="90"/>
        <v>10</v>
      </c>
      <c r="AN61" s="206" t="str">
        <f t="shared" si="91"/>
        <v xml:space="preserve">Вне норматива или не ОДОУ</v>
      </c>
      <c r="AO61" s="46" t="str">
        <f t="shared" si="92"/>
        <v xml:space="preserve">Сумма не совпадает или не ОДОУ</v>
      </c>
      <c r="AP61" s="46" t="str">
        <f t="shared" si="93"/>
        <v/>
      </c>
    </row>
    <row r="62" ht="17.25">
      <c r="A62" s="46"/>
      <c r="B62" s="61" t="s">
        <v>88</v>
      </c>
      <c r="C62" s="131"/>
      <c r="D62" s="130"/>
      <c r="E62" s="130"/>
      <c r="F62" s="131"/>
      <c r="G62" s="59"/>
      <c r="H62" s="127"/>
      <c r="I62" s="59"/>
      <c r="J62" s="59"/>
      <c r="K62" s="59"/>
      <c r="L62" s="59"/>
      <c r="M62" s="71"/>
      <c r="N62" s="59"/>
      <c r="O62" s="71"/>
      <c r="P62" s="71"/>
      <c r="Q62" s="71"/>
      <c r="R62" s="71"/>
      <c r="S62" s="71"/>
      <c r="T62" s="71"/>
      <c r="U62" s="59"/>
      <c r="V62" s="144"/>
      <c r="W62" s="59"/>
      <c r="X62" s="71"/>
      <c r="Y62" s="127"/>
      <c r="Z62" s="71"/>
      <c r="AA62" s="71"/>
      <c r="AB62" s="71"/>
      <c r="AC62" s="71"/>
      <c r="AD62" s="59"/>
      <c r="AE62" s="71"/>
      <c r="AF62" s="115" t="str">
        <f t="shared" si="84"/>
        <v/>
      </c>
      <c r="AG62" s="203"/>
      <c r="AH62" s="204" t="str">
        <f t="shared" si="85"/>
        <v/>
      </c>
      <c r="AI62" s="204" t="str">
        <f t="shared" si="86"/>
        <v/>
      </c>
      <c r="AJ62" s="205" t="str">
        <f t="shared" si="87"/>
        <v/>
      </c>
      <c r="AK62" s="205" t="str">
        <f t="shared" si="88"/>
        <v/>
      </c>
      <c r="AL62" s="205" t="str">
        <f t="shared" si="89"/>
        <v/>
      </c>
      <c r="AM62" s="205" t="str">
        <f t="shared" si="90"/>
        <v/>
      </c>
      <c r="AN62" s="206" t="str">
        <f t="shared" si="91"/>
        <v/>
      </c>
      <c r="AO62" s="46" t="str">
        <f t="shared" si="92"/>
        <v/>
      </c>
      <c r="AP62" s="46" t="str">
        <f t="shared" si="93"/>
        <v/>
      </c>
    </row>
    <row r="63" ht="30">
      <c r="A63" s="46">
        <v>42</v>
      </c>
      <c r="B63" s="153" t="s">
        <v>413</v>
      </c>
      <c r="C63" s="125">
        <f>2022!B57</f>
        <v>1064.22</v>
      </c>
      <c r="D63" s="138">
        <f>2022!BE57</f>
        <v>9613</v>
      </c>
      <c r="E63" s="126">
        <f>2022!BF57</f>
        <v>1353</v>
      </c>
      <c r="F63" s="125">
        <f>2022!BI57</f>
        <v>1.2713536674747703</v>
      </c>
      <c r="G63" s="80">
        <f>2021!BO54</f>
        <v>200</v>
      </c>
      <c r="H63" s="139">
        <f t="shared" si="80"/>
        <v>2.0805159679600544</v>
      </c>
      <c r="I63" s="80">
        <f>2021!BO58</f>
        <v>204</v>
      </c>
      <c r="J63" s="80">
        <f>2021!BR54</f>
        <v>20</v>
      </c>
      <c r="K63" s="59"/>
      <c r="L63" s="59"/>
      <c r="M63" s="71"/>
      <c r="N63" s="80">
        <f>2021!BT54</f>
        <v>81</v>
      </c>
      <c r="O63" s="80">
        <f>'Добыча 2021'!C64</f>
        <v>129</v>
      </c>
      <c r="P63" s="59"/>
      <c r="Q63" s="59"/>
      <c r="R63" s="59"/>
      <c r="S63" s="80">
        <f>'Добыча 2021'!E64</f>
        <v>95</v>
      </c>
      <c r="T63" s="80">
        <f>'Добыча 2021'!D64</f>
        <v>34</v>
      </c>
      <c r="U63" s="80">
        <f t="shared" si="81"/>
        <v>64.5</v>
      </c>
      <c r="V63" s="144">
        <f>2022!BM57</f>
        <v>67.650000000000006</v>
      </c>
      <c r="W63" s="59">
        <f t="shared" si="82"/>
        <v>5</v>
      </c>
      <c r="X63" s="71">
        <v>67</v>
      </c>
      <c r="Y63" s="127">
        <f t="shared" si="83"/>
        <v>4.951958610495196</v>
      </c>
      <c r="Z63" s="59">
        <f>2022!BO76</f>
        <v>13</v>
      </c>
      <c r="AA63" s="59">
        <f>2022!BR57</f>
        <v>5</v>
      </c>
      <c r="AB63" s="59"/>
      <c r="AC63" s="59"/>
      <c r="AD63" s="59">
        <f t="shared" ref="AD63:AD83" si="95">X63-AE63-AA63-Z63</f>
        <v>35</v>
      </c>
      <c r="AE63" s="208">
        <v>14</v>
      </c>
      <c r="AF63" s="115" t="str">
        <f t="shared" si="84"/>
        <v/>
      </c>
      <c r="AG63" s="203"/>
      <c r="AH63" s="204">
        <f t="shared" si="85"/>
        <v>1.2713536674747703</v>
      </c>
      <c r="AI63" s="204" t="e">
        <f t="shared" si="86"/>
        <v>#NAME?</v>
      </c>
      <c r="AJ63" s="205">
        <f t="shared" si="87"/>
        <v>5</v>
      </c>
      <c r="AK63" s="205" t="str">
        <f t="shared" si="88"/>
        <v/>
      </c>
      <c r="AL63" s="205">
        <f t="shared" si="89"/>
        <v>13</v>
      </c>
      <c r="AM63" s="205">
        <f t="shared" si="90"/>
        <v>67</v>
      </c>
      <c r="AN63" s="206" t="str">
        <f t="shared" si="91"/>
        <v/>
      </c>
      <c r="AO63" s="46" t="str">
        <f t="shared" si="92"/>
        <v/>
      </c>
      <c r="AP63" s="46" t="str">
        <f t="shared" si="93"/>
        <v/>
      </c>
    </row>
    <row r="64" ht="30">
      <c r="A64" s="46">
        <v>43</v>
      </c>
      <c r="B64" s="153" t="s">
        <v>414</v>
      </c>
      <c r="C64" s="125">
        <f>2022!B58</f>
        <v>2277.5900000000001</v>
      </c>
      <c r="D64" s="149"/>
      <c r="E64" s="126">
        <f>2022!BF58</f>
        <v>3119</v>
      </c>
      <c r="F64" s="125">
        <f>2022!BI58</f>
        <v>1.3694299676412347</v>
      </c>
      <c r="G64" s="150"/>
      <c r="H64" s="151"/>
      <c r="I64" s="150"/>
      <c r="J64" s="150"/>
      <c r="K64" s="59"/>
      <c r="L64" s="59"/>
      <c r="M64" s="71"/>
      <c r="N64" s="150"/>
      <c r="O64" s="150"/>
      <c r="P64" s="59"/>
      <c r="Q64" s="59"/>
      <c r="R64" s="59"/>
      <c r="S64" s="150"/>
      <c r="T64" s="150"/>
      <c r="U64" s="150"/>
      <c r="V64" s="144">
        <f>2022!BM58</f>
        <v>155.95000000000002</v>
      </c>
      <c r="W64" s="59">
        <f t="shared" si="82"/>
        <v>5</v>
      </c>
      <c r="X64" s="71">
        <v>155</v>
      </c>
      <c r="Y64" s="127">
        <f t="shared" si="83"/>
        <v>4.9695415197178585</v>
      </c>
      <c r="Z64" s="59">
        <f>2022!BO77</f>
        <v>31</v>
      </c>
      <c r="AA64" s="59">
        <f>2022!BR58</f>
        <v>15</v>
      </c>
      <c r="AB64" s="59"/>
      <c r="AC64" s="59"/>
      <c r="AD64" s="59">
        <f t="shared" si="95"/>
        <v>78</v>
      </c>
      <c r="AE64" s="208">
        <v>31</v>
      </c>
      <c r="AF64" s="115" t="str">
        <f t="shared" si="84"/>
        <v/>
      </c>
      <c r="AG64" s="203"/>
      <c r="AH64" s="204">
        <f t="shared" si="85"/>
        <v>1.3694299676412347</v>
      </c>
      <c r="AI64" s="204" t="e">
        <f t="shared" si="86"/>
        <v>#NAME?</v>
      </c>
      <c r="AJ64" s="205">
        <f t="shared" si="87"/>
        <v>5</v>
      </c>
      <c r="AK64" s="205" t="str">
        <f t="shared" si="88"/>
        <v/>
      </c>
      <c r="AL64" s="205">
        <f t="shared" si="89"/>
        <v>31</v>
      </c>
      <c r="AM64" s="205">
        <f t="shared" si="90"/>
        <v>155</v>
      </c>
      <c r="AN64" s="206" t="str">
        <f t="shared" si="91"/>
        <v/>
      </c>
      <c r="AO64" s="46" t="str">
        <f t="shared" si="92"/>
        <v/>
      </c>
      <c r="AP64" s="46" t="str">
        <f t="shared" si="93"/>
        <v/>
      </c>
    </row>
    <row r="65" ht="31.5">
      <c r="A65" s="46">
        <v>44</v>
      </c>
      <c r="B65" s="154" t="s">
        <v>415</v>
      </c>
      <c r="C65" s="125">
        <f>2022!B59</f>
        <v>6270.6800000000003</v>
      </c>
      <c r="D65" s="142"/>
      <c r="E65" s="126">
        <f>2022!BF59</f>
        <v>8003</v>
      </c>
      <c r="F65" s="125">
        <f>2022!BI59</f>
        <v>1.2762571204398885</v>
      </c>
      <c r="G65" s="82"/>
      <c r="H65" s="143"/>
      <c r="I65" s="82"/>
      <c r="J65" s="82"/>
      <c r="K65" s="59"/>
      <c r="L65" s="59"/>
      <c r="M65" s="59"/>
      <c r="N65" s="82"/>
      <c r="O65" s="82"/>
      <c r="P65" s="59"/>
      <c r="Q65" s="59"/>
      <c r="R65" s="59"/>
      <c r="S65" s="82"/>
      <c r="T65" s="82"/>
      <c r="U65" s="82"/>
      <c r="V65" s="127">
        <f>2022!BM59</f>
        <v>400.15000000000003</v>
      </c>
      <c r="W65" s="59">
        <f t="shared" si="82"/>
        <v>5</v>
      </c>
      <c r="X65" s="59">
        <v>400</v>
      </c>
      <c r="Y65" s="127">
        <f t="shared" si="83"/>
        <v>4.9981257028614268</v>
      </c>
      <c r="Z65" s="59">
        <f>2022!BO78</f>
        <v>240</v>
      </c>
      <c r="AA65" s="59">
        <f>2022!BR59</f>
        <v>10</v>
      </c>
      <c r="AB65" s="59"/>
      <c r="AC65" s="59"/>
      <c r="AD65" s="59">
        <f t="shared" si="95"/>
        <v>70</v>
      </c>
      <c r="AE65" s="86">
        <v>80</v>
      </c>
      <c r="AF65" s="115" t="str">
        <f t="shared" si="84"/>
        <v/>
      </c>
      <c r="AG65" s="203"/>
      <c r="AH65" s="204">
        <f t="shared" si="85"/>
        <v>1.2762571204398885</v>
      </c>
      <c r="AI65" s="204" t="e">
        <f t="shared" si="86"/>
        <v>#NAME?</v>
      </c>
      <c r="AJ65" s="205">
        <f t="shared" si="87"/>
        <v>5</v>
      </c>
      <c r="AK65" s="205" t="str">
        <f t="shared" si="88"/>
        <v/>
      </c>
      <c r="AL65" s="205">
        <f t="shared" si="89"/>
        <v>80</v>
      </c>
      <c r="AM65" s="205">
        <f t="shared" si="90"/>
        <v>400</v>
      </c>
      <c r="AN65" s="206" t="str">
        <f t="shared" si="91"/>
        <v/>
      </c>
      <c r="AO65" s="46" t="str">
        <f t="shared" si="92"/>
        <v/>
      </c>
      <c r="AP65" s="46" t="str">
        <f t="shared" si="93"/>
        <v/>
      </c>
    </row>
    <row r="66" ht="47.25" customHeight="1">
      <c r="A66" s="46">
        <v>45</v>
      </c>
      <c r="B66" s="72" t="s">
        <v>89</v>
      </c>
      <c r="C66" s="125">
        <f>2022!B60</f>
        <v>644</v>
      </c>
      <c r="D66" s="126">
        <f>2022!BE60</f>
        <v>528</v>
      </c>
      <c r="E66" s="126">
        <f>2022!BF60</f>
        <v>432</v>
      </c>
      <c r="F66" s="125">
        <f>2022!BI60</f>
        <v>0.67080745341614911</v>
      </c>
      <c r="G66" s="59">
        <f>2021!BO55</f>
        <v>11</v>
      </c>
      <c r="H66" s="127">
        <f t="shared" si="80"/>
        <v>2.083333333333333</v>
      </c>
      <c r="I66" s="59"/>
      <c r="J66" s="59">
        <f>2021!BR55</f>
        <v>0</v>
      </c>
      <c r="K66" s="59"/>
      <c r="L66" s="59"/>
      <c r="M66" s="59"/>
      <c r="N66" s="59">
        <f>2021!BT55</f>
        <v>0</v>
      </c>
      <c r="O66" s="59">
        <f>'Добыча 2021'!C65</f>
        <v>5</v>
      </c>
      <c r="P66" s="59"/>
      <c r="Q66" s="59"/>
      <c r="R66" s="59"/>
      <c r="S66" s="59">
        <f>'Добыча 2021'!E65</f>
        <v>3</v>
      </c>
      <c r="T66" s="59">
        <f>'Добыча 2021'!D65</f>
        <v>2</v>
      </c>
      <c r="U66" s="59">
        <f t="shared" si="81"/>
        <v>45.454545454545453</v>
      </c>
      <c r="V66" s="127">
        <f>2022!BM60</f>
        <v>12.959999999999999</v>
      </c>
      <c r="W66" s="59">
        <f t="shared" si="82"/>
        <v>3</v>
      </c>
      <c r="X66" s="59">
        <f>2022!BO60</f>
        <v>5</v>
      </c>
      <c r="Y66" s="127">
        <f t="shared" si="83"/>
        <v>1.1574074074074074</v>
      </c>
      <c r="Z66" s="59"/>
      <c r="AA66" s="59">
        <f>2022!BR60</f>
        <v>0</v>
      </c>
      <c r="AB66" s="59"/>
      <c r="AC66" s="59"/>
      <c r="AD66" s="59"/>
      <c r="AE66" s="59">
        <f>2022!BT60</f>
        <v>0</v>
      </c>
      <c r="AF66" s="115" t="str">
        <f t="shared" si="84"/>
        <v/>
      </c>
      <c r="AG66" s="203"/>
      <c r="AH66" s="204">
        <f t="shared" si="85"/>
        <v>0.67080745341614911</v>
      </c>
      <c r="AI66" s="204" t="e">
        <f t="shared" si="86"/>
        <v>#NAME?</v>
      </c>
      <c r="AJ66" s="205">
        <f t="shared" si="87"/>
        <v>3</v>
      </c>
      <c r="AK66" s="205" t="str">
        <f t="shared" si="88"/>
        <v/>
      </c>
      <c r="AL66" s="205">
        <f t="shared" si="89"/>
        <v>1</v>
      </c>
      <c r="AM66" s="205">
        <f t="shared" si="90"/>
        <v>5</v>
      </c>
      <c r="AN66" s="206" t="str">
        <f t="shared" si="91"/>
        <v xml:space="preserve">Вне норматива или не ОДОУ</v>
      </c>
      <c r="AO66" s="46" t="str">
        <f t="shared" si="92"/>
        <v xml:space="preserve">Сумма не совпадает или не ОДОУ</v>
      </c>
      <c r="AP66" s="46" t="str">
        <f t="shared" si="93"/>
        <v/>
      </c>
    </row>
    <row r="67" ht="47.25" customHeight="1">
      <c r="A67" s="46">
        <v>46</v>
      </c>
      <c r="B67" s="152" t="s">
        <v>416</v>
      </c>
      <c r="C67" s="125">
        <f>2022!B61</f>
        <v>21.48</v>
      </c>
      <c r="D67" s="138">
        <f>2022!BE61</f>
        <v>1995</v>
      </c>
      <c r="E67" s="126">
        <f>2022!BF61</f>
        <v>24</v>
      </c>
      <c r="F67" s="125">
        <f>2022!BI61</f>
        <v>1.1173184357541899</v>
      </c>
      <c r="G67" s="80">
        <f>2021!BO56</f>
        <v>50</v>
      </c>
      <c r="H67" s="139">
        <f t="shared" si="80"/>
        <v>2.5062656641604009</v>
      </c>
      <c r="I67" s="59"/>
      <c r="J67" s="80">
        <f>2021!BR56</f>
        <v>0</v>
      </c>
      <c r="K67" s="59"/>
      <c r="L67" s="59"/>
      <c r="M67" s="59"/>
      <c r="N67" s="80">
        <f>2021!BT56</f>
        <v>0</v>
      </c>
      <c r="O67" s="80">
        <f>'Добыча 2021'!C66</f>
        <v>50</v>
      </c>
      <c r="P67" s="59"/>
      <c r="Q67" s="59"/>
      <c r="R67" s="59"/>
      <c r="S67" s="80">
        <f>'Добыча 2021'!E66</f>
        <v>30</v>
      </c>
      <c r="T67" s="80">
        <f>'Добыча 2021'!D66</f>
        <v>20</v>
      </c>
      <c r="U67" s="80">
        <f t="shared" si="81"/>
        <v>100</v>
      </c>
      <c r="V67" s="127">
        <f>2022!BM61</f>
        <v>1.2000000000000002</v>
      </c>
      <c r="W67" s="59">
        <f t="shared" si="82"/>
        <v>5.0000000000000009</v>
      </c>
      <c r="X67" s="59">
        <f>2022!BO61</f>
        <v>1</v>
      </c>
      <c r="Y67" s="127">
        <f t="shared" si="83"/>
        <v>4.1666666666666661</v>
      </c>
      <c r="Z67" s="59"/>
      <c r="AA67" s="59">
        <f>2022!BR61</f>
        <v>0</v>
      </c>
      <c r="AB67" s="59"/>
      <c r="AC67" s="59"/>
      <c r="AD67" s="59"/>
      <c r="AE67" s="59">
        <f>2022!BT61</f>
        <v>0</v>
      </c>
      <c r="AF67" s="115" t="str">
        <f t="shared" si="84"/>
        <v/>
      </c>
      <c r="AG67" s="203"/>
      <c r="AH67" s="204">
        <f t="shared" si="85"/>
        <v>1.1173184357541899</v>
      </c>
      <c r="AI67" s="204" t="e">
        <f t="shared" si="86"/>
        <v>#NAME?</v>
      </c>
      <c r="AJ67" s="205">
        <f t="shared" si="87"/>
        <v>5</v>
      </c>
      <c r="AK67" s="205" t="str">
        <f t="shared" si="88"/>
        <v/>
      </c>
      <c r="AL67" s="205">
        <f t="shared" si="89"/>
        <v>1</v>
      </c>
      <c r="AM67" s="205">
        <f t="shared" si="90"/>
        <v>1</v>
      </c>
      <c r="AN67" s="206" t="str">
        <f t="shared" si="91"/>
        <v xml:space="preserve">Вне норматива или не ОДОУ</v>
      </c>
      <c r="AO67" s="46" t="str">
        <f t="shared" si="92"/>
        <v xml:space="preserve">Сумма не совпадает или не ОДОУ</v>
      </c>
      <c r="AP67" s="46" t="str">
        <f t="shared" si="93"/>
        <v/>
      </c>
    </row>
    <row r="68" ht="47.25" customHeight="1">
      <c r="A68" s="46">
        <v>47</v>
      </c>
      <c r="B68" s="152" t="s">
        <v>417</v>
      </c>
      <c r="C68" s="125">
        <f>2022!B62</f>
        <v>75.909999999999997</v>
      </c>
      <c r="D68" s="149"/>
      <c r="E68" s="126">
        <f>2022!BF62</f>
        <v>69</v>
      </c>
      <c r="F68" s="125">
        <f>2022!BI62</f>
        <v>0.90897115004610729</v>
      </c>
      <c r="G68" s="150"/>
      <c r="H68" s="151"/>
      <c r="I68" s="59"/>
      <c r="J68" s="150"/>
      <c r="K68" s="59"/>
      <c r="L68" s="59"/>
      <c r="M68" s="59"/>
      <c r="N68" s="150"/>
      <c r="O68" s="150"/>
      <c r="P68" s="59"/>
      <c r="Q68" s="59"/>
      <c r="R68" s="59"/>
      <c r="S68" s="150"/>
      <c r="T68" s="150"/>
      <c r="U68" s="150"/>
      <c r="V68" s="127">
        <f>2022!BM62</f>
        <v>2.0699999999999998</v>
      </c>
      <c r="W68" s="59">
        <f t="shared" si="82"/>
        <v>3</v>
      </c>
      <c r="X68" s="59">
        <f>2022!BO62</f>
        <v>2</v>
      </c>
      <c r="Y68" s="127">
        <f t="shared" si="83"/>
        <v>2.8985507246376812</v>
      </c>
      <c r="Z68" s="59"/>
      <c r="AA68" s="59">
        <f>2022!BR62</f>
        <v>0</v>
      </c>
      <c r="AB68" s="59"/>
      <c r="AC68" s="59"/>
      <c r="AD68" s="59"/>
      <c r="AE68" s="59">
        <f>2022!BT62</f>
        <v>0</v>
      </c>
      <c r="AF68" s="115" t="str">
        <f t="shared" si="84"/>
        <v/>
      </c>
      <c r="AG68" s="203"/>
      <c r="AH68" s="204">
        <f t="shared" si="85"/>
        <v>0.90897115004610729</v>
      </c>
      <c r="AI68" s="204" t="e">
        <f t="shared" si="86"/>
        <v>#NAME?</v>
      </c>
      <c r="AJ68" s="205">
        <f t="shared" si="87"/>
        <v>3</v>
      </c>
      <c r="AK68" s="205" t="str">
        <f t="shared" si="88"/>
        <v/>
      </c>
      <c r="AL68" s="205">
        <f t="shared" si="89"/>
        <v>1</v>
      </c>
      <c r="AM68" s="205">
        <f t="shared" si="90"/>
        <v>2</v>
      </c>
      <c r="AN68" s="206" t="str">
        <f t="shared" si="91"/>
        <v xml:space="preserve">Вне норматива или не ОДОУ</v>
      </c>
      <c r="AO68" s="46" t="str">
        <f t="shared" si="92"/>
        <v xml:space="preserve">Сумма не совпадает или не ОДОУ</v>
      </c>
      <c r="AP68" s="46" t="str">
        <f t="shared" si="93"/>
        <v/>
      </c>
    </row>
    <row r="69" ht="47.25" customHeight="1">
      <c r="A69" s="46">
        <v>48</v>
      </c>
      <c r="B69" s="152" t="s">
        <v>418</v>
      </c>
      <c r="C69" s="125">
        <f>2022!B63</f>
        <v>40.039999999999999</v>
      </c>
      <c r="D69" s="149"/>
      <c r="E69" s="126">
        <f>2022!BF63</f>
        <v>31</v>
      </c>
      <c r="F69" s="125">
        <f>2022!BI63</f>
        <v>0.77422577422577421</v>
      </c>
      <c r="G69" s="150"/>
      <c r="H69" s="151"/>
      <c r="I69" s="59"/>
      <c r="J69" s="150"/>
      <c r="K69" s="59"/>
      <c r="L69" s="59"/>
      <c r="M69" s="59"/>
      <c r="N69" s="150"/>
      <c r="O69" s="150"/>
      <c r="P69" s="59"/>
      <c r="Q69" s="59"/>
      <c r="R69" s="59"/>
      <c r="S69" s="150"/>
      <c r="T69" s="150"/>
      <c r="U69" s="150"/>
      <c r="V69" s="127">
        <f>2022!BM63</f>
        <v>0.92999999999999994</v>
      </c>
      <c r="W69" s="59">
        <f t="shared" si="82"/>
        <v>0</v>
      </c>
      <c r="X69" s="59">
        <f>2022!BO63</f>
        <v>0</v>
      </c>
      <c r="Y69" s="127">
        <f t="shared" si="83"/>
        <v>0</v>
      </c>
      <c r="Z69" s="59"/>
      <c r="AA69" s="59">
        <f>2022!BR63</f>
        <v>0</v>
      </c>
      <c r="AB69" s="59"/>
      <c r="AC69" s="59"/>
      <c r="AD69" s="59"/>
      <c r="AE69" s="59">
        <f>2022!BT63</f>
        <v>0</v>
      </c>
      <c r="AF69" s="115" t="str">
        <f t="shared" si="84"/>
        <v/>
      </c>
      <c r="AG69" s="203"/>
      <c r="AH69" s="204">
        <f t="shared" si="85"/>
        <v>0.77422577422577421</v>
      </c>
      <c r="AI69" s="204" t="e">
        <f t="shared" si="86"/>
        <v>#NAME?</v>
      </c>
      <c r="AJ69" s="205">
        <f t="shared" si="87"/>
        <v>3</v>
      </c>
      <c r="AK69" s="205" t="str">
        <f t="shared" si="88"/>
        <v/>
      </c>
      <c r="AL69" s="205">
        <f t="shared" si="89"/>
        <v>0</v>
      </c>
      <c r="AM69" s="205">
        <f t="shared" si="90"/>
        <v>0</v>
      </c>
      <c r="AN69" s="206" t="str">
        <f t="shared" si="91"/>
        <v/>
      </c>
      <c r="AO69" s="46" t="str">
        <f t="shared" si="92"/>
        <v/>
      </c>
      <c r="AP69" s="46" t="str">
        <f t="shared" si="93"/>
        <v/>
      </c>
    </row>
    <row r="70" ht="47.25" customHeight="1">
      <c r="A70" s="46">
        <v>49</v>
      </c>
      <c r="B70" s="152" t="s">
        <v>419</v>
      </c>
      <c r="C70" s="125">
        <f>2022!B64</f>
        <v>15.119999999999999</v>
      </c>
      <c r="D70" s="149"/>
      <c r="E70" s="126">
        <f>2022!BF64</f>
        <v>23</v>
      </c>
      <c r="F70" s="125">
        <f>2022!BI64</f>
        <v>1.5211640211640212</v>
      </c>
      <c r="G70" s="150"/>
      <c r="H70" s="151"/>
      <c r="I70" s="59"/>
      <c r="J70" s="150"/>
      <c r="K70" s="59"/>
      <c r="L70" s="59"/>
      <c r="M70" s="59"/>
      <c r="N70" s="150"/>
      <c r="O70" s="150"/>
      <c r="P70" s="59"/>
      <c r="Q70" s="59"/>
      <c r="R70" s="59"/>
      <c r="S70" s="150"/>
      <c r="T70" s="150"/>
      <c r="U70" s="150"/>
      <c r="V70" s="127">
        <f>2022!BM64</f>
        <v>1.1500000000000001</v>
      </c>
      <c r="W70" s="59">
        <f t="shared" si="82"/>
        <v>5</v>
      </c>
      <c r="X70" s="59">
        <f>2022!BO64</f>
        <v>1</v>
      </c>
      <c r="Y70" s="127">
        <f t="shared" si="83"/>
        <v>4.3478260869565215</v>
      </c>
      <c r="Z70" s="59"/>
      <c r="AA70" s="59">
        <f>2022!BR64</f>
        <v>0</v>
      </c>
      <c r="AB70" s="59"/>
      <c r="AC70" s="59"/>
      <c r="AD70" s="59"/>
      <c r="AE70" s="59">
        <f>2022!BT64</f>
        <v>0</v>
      </c>
      <c r="AF70" s="115" t="str">
        <f t="shared" si="84"/>
        <v/>
      </c>
      <c r="AG70" s="203"/>
      <c r="AH70" s="204">
        <f t="shared" si="85"/>
        <v>1.5211640211640212</v>
      </c>
      <c r="AI70" s="204" t="e">
        <f t="shared" si="86"/>
        <v>#NAME?</v>
      </c>
      <c r="AJ70" s="205">
        <f t="shared" si="87"/>
        <v>5</v>
      </c>
      <c r="AK70" s="205" t="str">
        <f t="shared" si="88"/>
        <v/>
      </c>
      <c r="AL70" s="205">
        <f t="shared" si="89"/>
        <v>1</v>
      </c>
      <c r="AM70" s="205">
        <f t="shared" si="90"/>
        <v>1</v>
      </c>
      <c r="AN70" s="206" t="str">
        <f t="shared" si="91"/>
        <v xml:space="preserve">Вне норматива или не ОДОУ</v>
      </c>
      <c r="AO70" s="46" t="str">
        <f t="shared" si="92"/>
        <v xml:space="preserve">Сумма не совпадает или не ОДОУ</v>
      </c>
      <c r="AP70" s="46" t="str">
        <f t="shared" si="93"/>
        <v/>
      </c>
    </row>
    <row r="71" ht="47.25" customHeight="1">
      <c r="A71" s="46">
        <v>50</v>
      </c>
      <c r="B71" s="152" t="s">
        <v>420</v>
      </c>
      <c r="C71" s="125">
        <f>2022!B65</f>
        <v>38.659999999999997</v>
      </c>
      <c r="D71" s="149"/>
      <c r="E71" s="126">
        <f>2022!BF65</f>
        <v>36</v>
      </c>
      <c r="F71" s="125">
        <f>2022!BI65</f>
        <v>0.93119503362648737</v>
      </c>
      <c r="G71" s="150"/>
      <c r="H71" s="151"/>
      <c r="I71" s="59"/>
      <c r="J71" s="150"/>
      <c r="K71" s="59"/>
      <c r="L71" s="59"/>
      <c r="M71" s="59"/>
      <c r="N71" s="150"/>
      <c r="O71" s="150"/>
      <c r="P71" s="59"/>
      <c r="Q71" s="59"/>
      <c r="R71" s="59"/>
      <c r="S71" s="150"/>
      <c r="T71" s="150"/>
      <c r="U71" s="150"/>
      <c r="V71" s="127">
        <f>2022!BM65</f>
        <v>1.0800000000000001</v>
      </c>
      <c r="W71" s="59">
        <f t="shared" si="82"/>
        <v>3.0000000000000004</v>
      </c>
      <c r="X71" s="59">
        <f>2022!BO65</f>
        <v>1</v>
      </c>
      <c r="Y71" s="127">
        <f t="shared" si="83"/>
        <v>2.7777777777777777</v>
      </c>
      <c r="Z71" s="59"/>
      <c r="AA71" s="59">
        <f>2022!BR65</f>
        <v>0</v>
      </c>
      <c r="AB71" s="59"/>
      <c r="AC71" s="59"/>
      <c r="AD71" s="59"/>
      <c r="AE71" s="59">
        <f>2022!BT65</f>
        <v>0</v>
      </c>
      <c r="AF71" s="115" t="str">
        <f t="shared" si="84"/>
        <v/>
      </c>
      <c r="AG71" s="203"/>
      <c r="AH71" s="204">
        <f t="shared" si="85"/>
        <v>0.93119503362648737</v>
      </c>
      <c r="AI71" s="204" t="e">
        <f t="shared" si="86"/>
        <v>#NAME?</v>
      </c>
      <c r="AJ71" s="205">
        <f t="shared" si="87"/>
        <v>3</v>
      </c>
      <c r="AK71" s="205" t="str">
        <f t="shared" si="88"/>
        <v/>
      </c>
      <c r="AL71" s="205">
        <f t="shared" si="89"/>
        <v>1</v>
      </c>
      <c r="AM71" s="205">
        <f t="shared" si="90"/>
        <v>1</v>
      </c>
      <c r="AN71" s="206" t="str">
        <f t="shared" si="91"/>
        <v xml:space="preserve">Вне норматива или не ОДОУ</v>
      </c>
      <c r="AO71" s="46" t="str">
        <f t="shared" si="92"/>
        <v xml:space="preserve">Сумма не совпадает или не ОДОУ</v>
      </c>
      <c r="AP71" s="46" t="str">
        <f t="shared" si="93"/>
        <v/>
      </c>
    </row>
    <row r="72" ht="47.25" customHeight="1">
      <c r="A72" s="46">
        <v>51</v>
      </c>
      <c r="B72" s="152" t="s">
        <v>421</v>
      </c>
      <c r="C72" s="125">
        <f>2022!B66</f>
        <v>19.219999999999999</v>
      </c>
      <c r="D72" s="149"/>
      <c r="E72" s="126">
        <f>2022!BF66</f>
        <v>14</v>
      </c>
      <c r="F72" s="125">
        <f>2022!BI66</f>
        <v>0.72840790842872016</v>
      </c>
      <c r="G72" s="150"/>
      <c r="H72" s="151"/>
      <c r="I72" s="59"/>
      <c r="J72" s="150"/>
      <c r="K72" s="59"/>
      <c r="L72" s="59"/>
      <c r="M72" s="59"/>
      <c r="N72" s="150"/>
      <c r="O72" s="150"/>
      <c r="P72" s="59"/>
      <c r="Q72" s="59"/>
      <c r="R72" s="59"/>
      <c r="S72" s="150"/>
      <c r="T72" s="150"/>
      <c r="U72" s="150"/>
      <c r="V72" s="127">
        <f>2022!BM66</f>
        <v>0.41999999999999998</v>
      </c>
      <c r="W72" s="59">
        <f t="shared" si="82"/>
        <v>0</v>
      </c>
      <c r="X72" s="59">
        <f>2022!BO66</f>
        <v>0</v>
      </c>
      <c r="Y72" s="127">
        <f t="shared" si="83"/>
        <v>0</v>
      </c>
      <c r="Z72" s="59"/>
      <c r="AA72" s="59">
        <f>2022!BR66</f>
        <v>0</v>
      </c>
      <c r="AB72" s="59"/>
      <c r="AC72" s="59"/>
      <c r="AD72" s="59"/>
      <c r="AE72" s="59">
        <f>2022!BT66</f>
        <v>0</v>
      </c>
      <c r="AF72" s="115" t="str">
        <f t="shared" si="84"/>
        <v/>
      </c>
      <c r="AG72" s="203"/>
      <c r="AH72" s="204">
        <f t="shared" si="85"/>
        <v>0.72840790842872016</v>
      </c>
      <c r="AI72" s="204" t="e">
        <f t="shared" si="86"/>
        <v>#NAME?</v>
      </c>
      <c r="AJ72" s="205">
        <f t="shared" si="87"/>
        <v>3</v>
      </c>
      <c r="AK72" s="205" t="str">
        <f t="shared" si="88"/>
        <v/>
      </c>
      <c r="AL72" s="205">
        <f t="shared" si="89"/>
        <v>0</v>
      </c>
      <c r="AM72" s="205">
        <f t="shared" si="90"/>
        <v>0</v>
      </c>
      <c r="AN72" s="206" t="str">
        <f t="shared" si="91"/>
        <v/>
      </c>
      <c r="AO72" s="46" t="str">
        <f t="shared" si="92"/>
        <v/>
      </c>
      <c r="AP72" s="46" t="str">
        <f t="shared" si="93"/>
        <v/>
      </c>
    </row>
    <row r="73" ht="66" customHeight="1">
      <c r="A73" s="46">
        <v>52</v>
      </c>
      <c r="B73" s="152" t="s">
        <v>422</v>
      </c>
      <c r="C73" s="125">
        <f>2022!B67</f>
        <v>64.239999999999995</v>
      </c>
      <c r="D73" s="149"/>
      <c r="E73" s="126">
        <f>2022!BF67</f>
        <v>57</v>
      </c>
      <c r="F73" s="125">
        <f>2022!BI67</f>
        <v>0.88729763387297644</v>
      </c>
      <c r="G73" s="150"/>
      <c r="H73" s="151"/>
      <c r="I73" s="59"/>
      <c r="J73" s="150"/>
      <c r="K73" s="59"/>
      <c r="L73" s="59"/>
      <c r="M73" s="59"/>
      <c r="N73" s="150"/>
      <c r="O73" s="150"/>
      <c r="P73" s="59"/>
      <c r="Q73" s="59"/>
      <c r="R73" s="59"/>
      <c r="S73" s="150"/>
      <c r="T73" s="150"/>
      <c r="U73" s="150"/>
      <c r="V73" s="127">
        <f>2022!BM67</f>
        <v>1.71</v>
      </c>
      <c r="W73" s="59">
        <f t="shared" si="82"/>
        <v>3</v>
      </c>
      <c r="X73" s="59">
        <f>2022!BO67</f>
        <v>1</v>
      </c>
      <c r="Y73" s="127">
        <f t="shared" si="83"/>
        <v>1.7543859649122806</v>
      </c>
      <c r="Z73" s="59"/>
      <c r="AA73" s="59">
        <f>2022!BR67</f>
        <v>0</v>
      </c>
      <c r="AB73" s="59"/>
      <c r="AC73" s="59"/>
      <c r="AD73" s="59"/>
      <c r="AE73" s="59">
        <f>2022!BT67</f>
        <v>0</v>
      </c>
      <c r="AF73" s="115" t="str">
        <f t="shared" si="84"/>
        <v/>
      </c>
      <c r="AG73" s="203"/>
      <c r="AH73" s="204">
        <f t="shared" si="85"/>
        <v>0.88729763387297644</v>
      </c>
      <c r="AI73" s="204" t="e">
        <f t="shared" si="86"/>
        <v>#NAME?</v>
      </c>
      <c r="AJ73" s="205">
        <f t="shared" si="87"/>
        <v>3</v>
      </c>
      <c r="AK73" s="205" t="str">
        <f t="shared" si="88"/>
        <v/>
      </c>
      <c r="AL73" s="205">
        <f t="shared" si="89"/>
        <v>1</v>
      </c>
      <c r="AM73" s="205">
        <f t="shared" si="90"/>
        <v>1</v>
      </c>
      <c r="AN73" s="206" t="str">
        <f t="shared" si="91"/>
        <v xml:space="preserve">Вне норматива или не ОДОУ</v>
      </c>
      <c r="AO73" s="46" t="str">
        <f t="shared" si="92"/>
        <v xml:space="preserve">Сумма не совпадает или не ОДОУ</v>
      </c>
      <c r="AP73" s="46" t="str">
        <f t="shared" si="93"/>
        <v/>
      </c>
    </row>
    <row r="74" ht="47.25" customHeight="1">
      <c r="A74" s="46">
        <v>53</v>
      </c>
      <c r="B74" s="152" t="s">
        <v>423</v>
      </c>
      <c r="C74" s="125">
        <f>2022!B68</f>
        <v>100.11</v>
      </c>
      <c r="D74" s="149"/>
      <c r="E74" s="126">
        <f>2022!BF68</f>
        <v>88</v>
      </c>
      <c r="F74" s="125">
        <f>2022!BI68</f>
        <v>0.87903306363000699</v>
      </c>
      <c r="G74" s="150"/>
      <c r="H74" s="151"/>
      <c r="I74" s="59"/>
      <c r="J74" s="150"/>
      <c r="K74" s="59"/>
      <c r="L74" s="59"/>
      <c r="M74" s="59"/>
      <c r="N74" s="150"/>
      <c r="O74" s="150"/>
      <c r="P74" s="59"/>
      <c r="Q74" s="59"/>
      <c r="R74" s="59"/>
      <c r="S74" s="150"/>
      <c r="T74" s="150"/>
      <c r="U74" s="150"/>
      <c r="V74" s="127">
        <f>2022!BM68</f>
        <v>2.6399999999999997</v>
      </c>
      <c r="W74" s="59">
        <f t="shared" si="82"/>
        <v>2.9999999999999996</v>
      </c>
      <c r="X74" s="59">
        <f>2022!BO68</f>
        <v>2</v>
      </c>
      <c r="Y74" s="127">
        <f t="shared" si="83"/>
        <v>2.2727272727272729</v>
      </c>
      <c r="Z74" s="59"/>
      <c r="AA74" s="59">
        <f>2022!BR68</f>
        <v>0</v>
      </c>
      <c r="AB74" s="59"/>
      <c r="AC74" s="59"/>
      <c r="AD74" s="59"/>
      <c r="AE74" s="59">
        <f>2022!BT68</f>
        <v>0</v>
      </c>
      <c r="AF74" s="115" t="str">
        <f t="shared" si="84"/>
        <v/>
      </c>
      <c r="AG74" s="203"/>
      <c r="AH74" s="204">
        <f t="shared" si="85"/>
        <v>0.87903306363000699</v>
      </c>
      <c r="AI74" s="204" t="e">
        <f t="shared" si="86"/>
        <v>#NAME?</v>
      </c>
      <c r="AJ74" s="205">
        <f t="shared" si="87"/>
        <v>3</v>
      </c>
      <c r="AK74" s="205" t="str">
        <f t="shared" si="88"/>
        <v/>
      </c>
      <c r="AL74" s="205">
        <f t="shared" si="89"/>
        <v>1</v>
      </c>
      <c r="AM74" s="205">
        <f t="shared" si="90"/>
        <v>2</v>
      </c>
      <c r="AN74" s="206" t="str">
        <f t="shared" si="91"/>
        <v xml:space="preserve">Вне норматива или не ОДОУ</v>
      </c>
      <c r="AO74" s="46" t="str">
        <f t="shared" si="92"/>
        <v xml:space="preserve">Сумма не совпадает или не ОДОУ</v>
      </c>
      <c r="AP74" s="46" t="str">
        <f t="shared" si="93"/>
        <v/>
      </c>
    </row>
    <row r="75" ht="52.5" customHeight="1">
      <c r="A75" s="46">
        <v>54</v>
      </c>
      <c r="B75" s="152" t="s">
        <v>424</v>
      </c>
      <c r="C75" s="125">
        <f>2022!B69</f>
        <v>100.23</v>
      </c>
      <c r="D75" s="149"/>
      <c r="E75" s="126">
        <f>2022!BF69</f>
        <v>82</v>
      </c>
      <c r="F75" s="125">
        <f>2022!BI69</f>
        <v>0.81811832784595429</v>
      </c>
      <c r="G75" s="150"/>
      <c r="H75" s="151"/>
      <c r="I75" s="59"/>
      <c r="J75" s="150"/>
      <c r="K75" s="59"/>
      <c r="L75" s="59"/>
      <c r="M75" s="59"/>
      <c r="N75" s="150"/>
      <c r="O75" s="150"/>
      <c r="P75" s="59"/>
      <c r="Q75" s="59"/>
      <c r="R75" s="59"/>
      <c r="S75" s="150"/>
      <c r="T75" s="150"/>
      <c r="U75" s="150"/>
      <c r="V75" s="127">
        <f>2022!BM69</f>
        <v>2.46</v>
      </c>
      <c r="W75" s="59">
        <f t="shared" si="82"/>
        <v>3</v>
      </c>
      <c r="X75" s="59">
        <f>2022!BO69</f>
        <v>2</v>
      </c>
      <c r="Y75" s="127">
        <f t="shared" si="83"/>
        <v>2.4390243902439024</v>
      </c>
      <c r="Z75" s="59"/>
      <c r="AA75" s="59">
        <f>2022!BR69</f>
        <v>0</v>
      </c>
      <c r="AB75" s="59"/>
      <c r="AC75" s="59"/>
      <c r="AD75" s="59"/>
      <c r="AE75" s="59">
        <f>2022!BT69</f>
        <v>0</v>
      </c>
      <c r="AF75" s="115" t="str">
        <f t="shared" si="84"/>
        <v/>
      </c>
      <c r="AG75" s="203"/>
      <c r="AH75" s="204">
        <f t="shared" si="85"/>
        <v>0.81811832784595429</v>
      </c>
      <c r="AI75" s="204" t="e">
        <f t="shared" si="86"/>
        <v>#NAME?</v>
      </c>
      <c r="AJ75" s="205">
        <f t="shared" si="87"/>
        <v>3</v>
      </c>
      <c r="AK75" s="205" t="str">
        <f t="shared" si="88"/>
        <v/>
      </c>
      <c r="AL75" s="205">
        <f t="shared" si="89"/>
        <v>1</v>
      </c>
      <c r="AM75" s="205">
        <f t="shared" si="90"/>
        <v>2</v>
      </c>
      <c r="AN75" s="206" t="str">
        <f t="shared" si="91"/>
        <v xml:space="preserve">Вне норматива или не ОДОУ</v>
      </c>
      <c r="AO75" s="46" t="str">
        <f t="shared" si="92"/>
        <v xml:space="preserve">Сумма не совпадает или не ОДОУ</v>
      </c>
      <c r="AP75" s="46" t="str">
        <f t="shared" si="93"/>
        <v/>
      </c>
    </row>
    <row r="76" ht="66.75" customHeight="1">
      <c r="A76" s="46">
        <v>55</v>
      </c>
      <c r="B76" s="152" t="s">
        <v>425</v>
      </c>
      <c r="C76" s="125">
        <f>2022!B70</f>
        <v>285.87</v>
      </c>
      <c r="D76" s="149"/>
      <c r="E76" s="126">
        <f>2022!BF70</f>
        <v>271</v>
      </c>
      <c r="F76" s="125">
        <f>2022!BI70</f>
        <v>0.94798334907475423</v>
      </c>
      <c r="G76" s="150"/>
      <c r="H76" s="151"/>
      <c r="I76" s="59"/>
      <c r="J76" s="150"/>
      <c r="K76" s="59"/>
      <c r="L76" s="59"/>
      <c r="M76" s="59"/>
      <c r="N76" s="150"/>
      <c r="O76" s="150"/>
      <c r="P76" s="59"/>
      <c r="Q76" s="59"/>
      <c r="R76" s="59"/>
      <c r="S76" s="150"/>
      <c r="T76" s="150"/>
      <c r="U76" s="150"/>
      <c r="V76" s="127">
        <f>2022!BM70</f>
        <v>8.129999999999999</v>
      </c>
      <c r="W76" s="59">
        <f t="shared" si="82"/>
        <v>2.9999999999999996</v>
      </c>
      <c r="X76" s="59">
        <f>2022!BO70</f>
        <v>2</v>
      </c>
      <c r="Y76" s="127">
        <f t="shared" si="83"/>
        <v>0.73800738007380073</v>
      </c>
      <c r="Z76" s="59"/>
      <c r="AA76" s="59">
        <f>2022!BR70</f>
        <v>0</v>
      </c>
      <c r="AB76" s="59"/>
      <c r="AC76" s="59"/>
      <c r="AD76" s="59"/>
      <c r="AE76" s="59">
        <f>2022!BT70</f>
        <v>0</v>
      </c>
      <c r="AF76" s="115" t="str">
        <f t="shared" si="84"/>
        <v/>
      </c>
      <c r="AG76" s="203"/>
      <c r="AH76" s="204">
        <f t="shared" si="85"/>
        <v>0.94798334907475423</v>
      </c>
      <c r="AI76" s="204" t="e">
        <f t="shared" si="86"/>
        <v>#NAME?</v>
      </c>
      <c r="AJ76" s="205">
        <f t="shared" si="87"/>
        <v>3</v>
      </c>
      <c r="AK76" s="205" t="str">
        <f t="shared" si="88"/>
        <v/>
      </c>
      <c r="AL76" s="205">
        <f t="shared" si="89"/>
        <v>1</v>
      </c>
      <c r="AM76" s="205">
        <f t="shared" si="90"/>
        <v>2</v>
      </c>
      <c r="AN76" s="206" t="str">
        <f t="shared" si="91"/>
        <v xml:space="preserve">Вне норматива или не ОДОУ</v>
      </c>
      <c r="AO76" s="46" t="str">
        <f t="shared" si="92"/>
        <v xml:space="preserve">Сумма не совпадает или не ОДОУ</v>
      </c>
      <c r="AP76" s="46" t="str">
        <f t="shared" si="93"/>
        <v/>
      </c>
    </row>
    <row r="77" ht="61.5" customHeight="1">
      <c r="A77" s="46">
        <v>56</v>
      </c>
      <c r="B77" s="152" t="s">
        <v>426</v>
      </c>
      <c r="C77" s="125">
        <f>2022!B71</f>
        <v>75.650000000000006</v>
      </c>
      <c r="D77" s="149"/>
      <c r="E77" s="126">
        <f>2022!BF71</f>
        <v>57</v>
      </c>
      <c r="F77" s="125">
        <f>2022!BI71</f>
        <v>0.75346992729676132</v>
      </c>
      <c r="G77" s="150"/>
      <c r="H77" s="151"/>
      <c r="I77" s="59"/>
      <c r="J77" s="150"/>
      <c r="K77" s="59"/>
      <c r="L77" s="59"/>
      <c r="M77" s="59"/>
      <c r="N77" s="150"/>
      <c r="O77" s="150"/>
      <c r="P77" s="59"/>
      <c r="Q77" s="59"/>
      <c r="R77" s="59"/>
      <c r="S77" s="150"/>
      <c r="T77" s="150"/>
      <c r="U77" s="150"/>
      <c r="V77" s="127">
        <f>2022!BM71</f>
        <v>1.71</v>
      </c>
      <c r="W77" s="59">
        <f t="shared" ref="W77:W140" si="96">IF(V77&gt;1,V77/E77*100,0)</f>
        <v>3</v>
      </c>
      <c r="X77" s="59">
        <f>2022!BO71</f>
        <v>1</v>
      </c>
      <c r="Y77" s="127">
        <f t="shared" ref="Y77:Y140" si="97">IF(X77&gt;0,X77/E77*100,0)</f>
        <v>1.7543859649122806</v>
      </c>
      <c r="Z77" s="59"/>
      <c r="AA77" s="59">
        <f>2022!BR71</f>
        <v>0</v>
      </c>
      <c r="AB77" s="59"/>
      <c r="AC77" s="59"/>
      <c r="AD77" s="59"/>
      <c r="AE77" s="59">
        <f>2022!BT71</f>
        <v>0</v>
      </c>
      <c r="AF77" s="115" t="str">
        <f t="shared" ref="AF77:AF112" si="98">IF(C77&gt;0,IF(AND(C77&lt;7,F77&lt;5),IF(COUNTIF(Z77:AE77,"&gt;0")&gt;0,"Ошибка!",""),""),"")</f>
        <v/>
      </c>
      <c r="AG77" s="203"/>
      <c r="AH77" s="204">
        <f t="shared" ref="AH77:AH140" si="99">IF(AND(ISNUMBER(--C77),C77&gt;0),E77/C77,"")</f>
        <v>0.75346992729676132</v>
      </c>
      <c r="AI77" s="204" t="e">
        <f t="shared" ref="AI77:AI140" si="100">IF(AND(ISNUMBER(--E77),ISNUMBER(--AJ77)),ЧАСТНОЕ(E77*AJ77,100),"")</f>
        <v>#NAME?</v>
      </c>
      <c r="AJ77" s="205">
        <f t="shared" ref="AJ77:AJ140" si="101">IF(AND(ISNUMBER(--C77),C77&gt;0),IF(F77&lt;=1,3,IF(F77&lt;=2,5,IF(F77&lt;=4,7,IF(F77&lt;=6,8,IF(F77&lt;=8,10,0))))),"")</f>
        <v>3</v>
      </c>
      <c r="AK77" s="205" t="str">
        <f t="shared" ref="AK77:AK140" si="102">IF(AJ77&lt;Y77,"Норматив превышен","")</f>
        <v/>
      </c>
      <c r="AL77" s="205">
        <f t="shared" ref="AL77:AL140" si="103">IF(ISNUMBER(X77),IF(X77&gt;0,MAX(ЧАСТНОЕ(X77*20,100),1),0),"")</f>
        <v>1</v>
      </c>
      <c r="AM77" s="205">
        <f t="shared" ref="AM77:AM140" si="104">IF(ISNUMBER(X77),X77,"")</f>
        <v>1</v>
      </c>
      <c r="AN77" s="206" t="str">
        <f t="shared" ref="AN77:AN140" si="105">IF(ISNUMBER(AE77),IF(AND(AM77&gt;=AE77,AL77&lt;=AE77),"","Вне норматива или не ОДОУ"),"")</f>
        <v xml:space="preserve">Вне норматива или не ОДОУ</v>
      </c>
      <c r="AO77" s="46" t="str">
        <f t="shared" ref="AO77:AO140" si="106">IF(ISNUMBER(X77),IF(SUM(Z77:AE77)&lt;&gt;X77,"Сумма не совпадает или не ОДОУ",""),"")</f>
        <v xml:space="preserve">Сумма не совпадает или не ОДОУ</v>
      </c>
      <c r="AP77" s="46" t="str">
        <f t="shared" ref="AP77:AP140" si="107">IF(AND(ISNUMBER(AA77),AA77&gt;0),IF(AA77&lt;=(X77*0.15),"","Изъятие более 15% !"),"")</f>
        <v/>
      </c>
    </row>
    <row r="78" ht="47.25" customHeight="1">
      <c r="A78" s="46">
        <v>57</v>
      </c>
      <c r="B78" s="152" t="s">
        <v>427</v>
      </c>
      <c r="C78" s="125">
        <f>2022!B72</f>
        <v>35.140000000000001</v>
      </c>
      <c r="D78" s="149"/>
      <c r="E78" s="126">
        <f>2022!BF72</f>
        <v>39</v>
      </c>
      <c r="F78" s="125">
        <f>2022!BI72</f>
        <v>1.109846328969835</v>
      </c>
      <c r="G78" s="150"/>
      <c r="H78" s="151"/>
      <c r="I78" s="59"/>
      <c r="J78" s="150"/>
      <c r="K78" s="59"/>
      <c r="L78" s="59"/>
      <c r="M78" s="59"/>
      <c r="N78" s="150"/>
      <c r="O78" s="150"/>
      <c r="P78" s="59"/>
      <c r="Q78" s="59"/>
      <c r="R78" s="59"/>
      <c r="S78" s="150"/>
      <c r="T78" s="150"/>
      <c r="U78" s="150"/>
      <c r="V78" s="127">
        <f>2022!BM72</f>
        <v>1.9500000000000002</v>
      </c>
      <c r="W78" s="59">
        <f t="shared" si="96"/>
        <v>5</v>
      </c>
      <c r="X78" s="59">
        <f>2022!BO72</f>
        <v>1</v>
      </c>
      <c r="Y78" s="127">
        <f t="shared" si="97"/>
        <v>2.5641025641025639</v>
      </c>
      <c r="Z78" s="59"/>
      <c r="AA78" s="59">
        <f>2022!BR72</f>
        <v>0</v>
      </c>
      <c r="AB78" s="59"/>
      <c r="AC78" s="59"/>
      <c r="AD78" s="59"/>
      <c r="AE78" s="59">
        <f>2022!BT72</f>
        <v>0</v>
      </c>
      <c r="AF78" s="115" t="str">
        <f t="shared" si="98"/>
        <v/>
      </c>
      <c r="AG78" s="203"/>
      <c r="AH78" s="204">
        <f t="shared" si="99"/>
        <v>1.109846328969835</v>
      </c>
      <c r="AI78" s="204" t="e">
        <f t="shared" si="100"/>
        <v>#NAME?</v>
      </c>
      <c r="AJ78" s="205">
        <f t="shared" si="101"/>
        <v>5</v>
      </c>
      <c r="AK78" s="205" t="str">
        <f t="shared" si="102"/>
        <v/>
      </c>
      <c r="AL78" s="205">
        <f t="shared" si="103"/>
        <v>1</v>
      </c>
      <c r="AM78" s="205">
        <f t="shared" si="104"/>
        <v>1</v>
      </c>
      <c r="AN78" s="206" t="str">
        <f t="shared" si="105"/>
        <v xml:space="preserve">Вне норматива или не ОДОУ</v>
      </c>
      <c r="AO78" s="46" t="str">
        <f t="shared" si="106"/>
        <v xml:space="preserve">Сумма не совпадает или не ОДОУ</v>
      </c>
      <c r="AP78" s="46" t="str">
        <f t="shared" si="107"/>
        <v/>
      </c>
    </row>
    <row r="79" ht="47.25" customHeight="1">
      <c r="A79" s="46">
        <v>58</v>
      </c>
      <c r="B79" s="152" t="s">
        <v>428</v>
      </c>
      <c r="C79" s="125">
        <f>2022!B73</f>
        <v>9.9299999999999997</v>
      </c>
      <c r="D79" s="149"/>
      <c r="E79" s="126">
        <f>2022!BF73</f>
        <v>11</v>
      </c>
      <c r="F79" s="125">
        <f>2022!BI73</f>
        <v>1.107754279959718</v>
      </c>
      <c r="G79" s="150"/>
      <c r="H79" s="151"/>
      <c r="I79" s="59"/>
      <c r="J79" s="150"/>
      <c r="K79" s="59"/>
      <c r="L79" s="59"/>
      <c r="M79" s="59"/>
      <c r="N79" s="150"/>
      <c r="O79" s="150"/>
      <c r="P79" s="59"/>
      <c r="Q79" s="59"/>
      <c r="R79" s="59"/>
      <c r="S79" s="150"/>
      <c r="T79" s="150"/>
      <c r="U79" s="150"/>
      <c r="V79" s="127">
        <f>2022!BM73</f>
        <v>0.55000000000000004</v>
      </c>
      <c r="W79" s="59">
        <f t="shared" si="96"/>
        <v>0</v>
      </c>
      <c r="X79" s="59">
        <f>2022!BO73</f>
        <v>0</v>
      </c>
      <c r="Y79" s="127">
        <f t="shared" si="97"/>
        <v>0</v>
      </c>
      <c r="Z79" s="59"/>
      <c r="AA79" s="59">
        <f>2022!BR73</f>
        <v>0</v>
      </c>
      <c r="AB79" s="59"/>
      <c r="AC79" s="59"/>
      <c r="AD79" s="59"/>
      <c r="AE79" s="59">
        <f>2022!BT73</f>
        <v>0</v>
      </c>
      <c r="AF79" s="115" t="str">
        <f t="shared" si="98"/>
        <v/>
      </c>
      <c r="AG79" s="203"/>
      <c r="AH79" s="204">
        <f t="shared" si="99"/>
        <v>1.107754279959718</v>
      </c>
      <c r="AI79" s="204" t="e">
        <f t="shared" si="100"/>
        <v>#NAME?</v>
      </c>
      <c r="AJ79" s="205">
        <f t="shared" si="101"/>
        <v>5</v>
      </c>
      <c r="AK79" s="205" t="str">
        <f t="shared" si="102"/>
        <v/>
      </c>
      <c r="AL79" s="205">
        <f t="shared" si="103"/>
        <v>0</v>
      </c>
      <c r="AM79" s="205">
        <f t="shared" si="104"/>
        <v>0</v>
      </c>
      <c r="AN79" s="206" t="str">
        <f t="shared" si="105"/>
        <v/>
      </c>
      <c r="AO79" s="46" t="str">
        <f t="shared" si="106"/>
        <v/>
      </c>
      <c r="AP79" s="46" t="str">
        <f t="shared" si="107"/>
        <v/>
      </c>
    </row>
    <row r="80" ht="66" customHeight="1">
      <c r="A80" s="46">
        <v>59</v>
      </c>
      <c r="B80" s="152" t="s">
        <v>429</v>
      </c>
      <c r="C80" s="125">
        <f>2022!B74</f>
        <v>891.48000000000002</v>
      </c>
      <c r="D80" s="142"/>
      <c r="E80" s="126">
        <f>2022!BF74</f>
        <v>952</v>
      </c>
      <c r="F80" s="125">
        <f>2022!BI74</f>
        <v>1.0678871090770403</v>
      </c>
      <c r="G80" s="82"/>
      <c r="H80" s="143"/>
      <c r="I80" s="59"/>
      <c r="J80" s="82"/>
      <c r="K80" s="59"/>
      <c r="L80" s="59"/>
      <c r="M80" s="59"/>
      <c r="N80" s="82"/>
      <c r="O80" s="82"/>
      <c r="P80" s="59"/>
      <c r="Q80" s="59"/>
      <c r="R80" s="59"/>
      <c r="S80" s="82"/>
      <c r="T80" s="82"/>
      <c r="U80" s="82"/>
      <c r="V80" s="127">
        <f>2022!BM74</f>
        <v>47.600000000000001</v>
      </c>
      <c r="W80" s="59">
        <f t="shared" si="96"/>
        <v>5</v>
      </c>
      <c r="X80" s="59">
        <f>2022!BO74</f>
        <v>47</v>
      </c>
      <c r="Y80" s="127">
        <f t="shared" si="97"/>
        <v>4.9369747899159666</v>
      </c>
      <c r="Z80" s="59"/>
      <c r="AA80" s="59">
        <f>2022!BR74</f>
        <v>0</v>
      </c>
      <c r="AB80" s="59"/>
      <c r="AC80" s="59"/>
      <c r="AD80" s="59"/>
      <c r="AE80" s="59">
        <f>2022!BT74</f>
        <v>0</v>
      </c>
      <c r="AF80" s="115" t="str">
        <f t="shared" si="98"/>
        <v/>
      </c>
      <c r="AG80" s="203"/>
      <c r="AH80" s="204">
        <f t="shared" si="99"/>
        <v>1.0678871090770403</v>
      </c>
      <c r="AI80" s="204" t="e">
        <f t="shared" si="100"/>
        <v>#NAME?</v>
      </c>
      <c r="AJ80" s="205">
        <f t="shared" si="101"/>
        <v>5</v>
      </c>
      <c r="AK80" s="205" t="str">
        <f t="shared" si="102"/>
        <v/>
      </c>
      <c r="AL80" s="205">
        <f t="shared" si="103"/>
        <v>9</v>
      </c>
      <c r="AM80" s="205">
        <f t="shared" si="104"/>
        <v>47</v>
      </c>
      <c r="AN80" s="206" t="str">
        <f t="shared" si="105"/>
        <v xml:space="preserve">Вне норматива или не ОДОУ</v>
      </c>
      <c r="AO80" s="46" t="str">
        <f t="shared" si="106"/>
        <v xml:space="preserve">Сумма не совпадает или не ОДОУ</v>
      </c>
      <c r="AP80" s="46" t="str">
        <f t="shared" si="107"/>
        <v/>
      </c>
    </row>
    <row r="81" ht="94.5">
      <c r="A81" s="46">
        <v>60</v>
      </c>
      <c r="B81" s="72" t="s">
        <v>90</v>
      </c>
      <c r="C81" s="125">
        <f>2022!B75</f>
        <v>1406</v>
      </c>
      <c r="D81" s="126">
        <f>2022!BE75</f>
        <v>378</v>
      </c>
      <c r="E81" s="126">
        <f>2022!BF75</f>
        <v>882</v>
      </c>
      <c r="F81" s="125">
        <f>2022!BI75</f>
        <v>0.62731152204836416</v>
      </c>
      <c r="G81" s="59">
        <f>2021!BO57</f>
        <v>11</v>
      </c>
      <c r="H81" s="127">
        <f t="shared" ref="H77:H139" si="108">IF(G81&gt;0,G81/D81*100,0)</f>
        <v>2.9100529100529098</v>
      </c>
      <c r="I81" s="59"/>
      <c r="J81" s="59">
        <f>2021!BR57</f>
        <v>0</v>
      </c>
      <c r="K81" s="59"/>
      <c r="L81" s="59"/>
      <c r="M81" s="59"/>
      <c r="N81" s="59">
        <f>2021!BT57</f>
        <v>0</v>
      </c>
      <c r="O81" s="59">
        <f>'Добыча 2021'!C67</f>
        <v>11</v>
      </c>
      <c r="P81" s="59"/>
      <c r="Q81" s="59"/>
      <c r="R81" s="59"/>
      <c r="S81" s="59">
        <f>'Добыча 2021'!E67</f>
        <v>6</v>
      </c>
      <c r="T81" s="59">
        <f>'Добыча 2021'!D67</f>
        <v>5</v>
      </c>
      <c r="U81" s="59">
        <f t="shared" ref="U77:U138" si="109">IF(G81=0,0,O81/G81*100)</f>
        <v>100</v>
      </c>
      <c r="V81" s="127">
        <f>2022!BM75</f>
        <v>26.459999999999997</v>
      </c>
      <c r="W81" s="59">
        <f t="shared" si="96"/>
        <v>2.9999999999999996</v>
      </c>
      <c r="X81" s="59">
        <f>2022!BO75</f>
        <v>26</v>
      </c>
      <c r="Y81" s="127">
        <f t="shared" si="97"/>
        <v>2.947845804988662</v>
      </c>
      <c r="Z81" s="59"/>
      <c r="AA81" s="59">
        <f>2022!BR75</f>
        <v>0</v>
      </c>
      <c r="AB81" s="59"/>
      <c r="AC81" s="59"/>
      <c r="AD81" s="59"/>
      <c r="AE81" s="59">
        <f>2022!BT75</f>
        <v>0</v>
      </c>
      <c r="AF81" s="115" t="str">
        <f t="shared" si="98"/>
        <v/>
      </c>
      <c r="AG81" s="203"/>
      <c r="AH81" s="204">
        <f t="shared" si="99"/>
        <v>0.62731152204836416</v>
      </c>
      <c r="AI81" s="204" t="e">
        <f t="shared" si="100"/>
        <v>#NAME?</v>
      </c>
      <c r="AJ81" s="205">
        <f t="shared" si="101"/>
        <v>3</v>
      </c>
      <c r="AK81" s="205" t="str">
        <f t="shared" si="102"/>
        <v/>
      </c>
      <c r="AL81" s="205">
        <f t="shared" si="103"/>
        <v>5</v>
      </c>
      <c r="AM81" s="205">
        <f t="shared" si="104"/>
        <v>26</v>
      </c>
      <c r="AN81" s="206" t="str">
        <f t="shared" si="105"/>
        <v xml:space="preserve">Вне норматива или не ОДОУ</v>
      </c>
      <c r="AO81" s="46" t="str">
        <f t="shared" si="106"/>
        <v xml:space="preserve">Сумма не совпадает или не ОДОУ</v>
      </c>
      <c r="AP81" s="46" t="str">
        <f t="shared" si="107"/>
        <v/>
      </c>
    </row>
    <row r="82" ht="18.75">
      <c r="A82" s="46"/>
      <c r="B82" s="61" t="s">
        <v>108</v>
      </c>
      <c r="C82" s="131"/>
      <c r="D82" s="130"/>
      <c r="E82" s="130"/>
      <c r="F82" s="131"/>
      <c r="G82" s="59"/>
      <c r="H82" s="127"/>
      <c r="I82" s="59"/>
      <c r="J82" s="59"/>
      <c r="K82" s="59"/>
      <c r="L82" s="59"/>
      <c r="M82" s="71"/>
      <c r="N82" s="59"/>
      <c r="O82" s="71"/>
      <c r="P82" s="71"/>
      <c r="Q82" s="71"/>
      <c r="R82" s="71"/>
      <c r="S82" s="71"/>
      <c r="T82" s="71"/>
      <c r="U82" s="59"/>
      <c r="V82" s="144"/>
      <c r="W82" s="59"/>
      <c r="X82" s="71"/>
      <c r="Y82" s="127"/>
      <c r="Z82" s="71"/>
      <c r="AA82" s="71"/>
      <c r="AB82" s="71"/>
      <c r="AC82" s="71"/>
      <c r="AD82" s="59"/>
      <c r="AE82" s="71"/>
      <c r="AF82" s="115" t="str">
        <f t="shared" si="98"/>
        <v/>
      </c>
      <c r="AG82" s="203"/>
      <c r="AH82" s="204" t="str">
        <f t="shared" si="99"/>
        <v/>
      </c>
      <c r="AI82" s="204" t="str">
        <f t="shared" si="100"/>
        <v/>
      </c>
      <c r="AJ82" s="205" t="str">
        <f t="shared" si="101"/>
        <v/>
      </c>
      <c r="AK82" s="205" t="str">
        <f t="shared" si="102"/>
        <v/>
      </c>
      <c r="AL82" s="205" t="str">
        <f t="shared" si="103"/>
        <v/>
      </c>
      <c r="AM82" s="205" t="str">
        <f t="shared" si="104"/>
        <v/>
      </c>
      <c r="AN82" s="206" t="str">
        <f t="shared" si="105"/>
        <v/>
      </c>
      <c r="AO82" s="46" t="str">
        <f t="shared" si="106"/>
        <v/>
      </c>
      <c r="AP82" s="46" t="str">
        <f t="shared" si="107"/>
        <v/>
      </c>
    </row>
    <row r="83" ht="31.5">
      <c r="A83" s="87">
        <v>61</v>
      </c>
      <c r="B83" s="72" t="s">
        <v>118</v>
      </c>
      <c r="C83" s="125">
        <f>2022!B80</f>
        <v>1007.1</v>
      </c>
      <c r="D83" s="126">
        <f>2022!BE80</f>
        <v>1367</v>
      </c>
      <c r="E83" s="126">
        <f>2022!BF80</f>
        <v>1258</v>
      </c>
      <c r="F83" s="125">
        <f>2022!BI80</f>
        <v>1.2491311687022142</v>
      </c>
      <c r="G83" s="59">
        <f>2021!BO60</f>
        <v>30</v>
      </c>
      <c r="H83" s="127">
        <f t="shared" si="108"/>
        <v>2.1945866861741039</v>
      </c>
      <c r="I83" s="59">
        <f>2021!BO70</f>
        <v>37</v>
      </c>
      <c r="J83" s="59">
        <f>2021!BR60</f>
        <v>4</v>
      </c>
      <c r="K83" s="62"/>
      <c r="L83" s="132"/>
      <c r="M83" s="59"/>
      <c r="N83" s="59">
        <f>2021!BT60</f>
        <v>14</v>
      </c>
      <c r="O83" s="59">
        <f>'Добыча 2021'!C70</f>
        <v>14</v>
      </c>
      <c r="P83" s="59"/>
      <c r="Q83" s="59"/>
      <c r="R83" s="59"/>
      <c r="S83" s="59">
        <f>'Добыча 2021'!E70</f>
        <v>7</v>
      </c>
      <c r="T83" s="59">
        <f>'Добыча 2021'!D70</f>
        <v>7</v>
      </c>
      <c r="U83" s="59">
        <f t="shared" si="109"/>
        <v>46.666666666666664</v>
      </c>
      <c r="V83" s="127">
        <f>2022!BM80</f>
        <v>62.900000000000006</v>
      </c>
      <c r="W83" s="59">
        <f t="shared" si="96"/>
        <v>5</v>
      </c>
      <c r="X83" s="59">
        <v>62</v>
      </c>
      <c r="Y83" s="127">
        <f t="shared" si="97"/>
        <v>4.9284578696343404</v>
      </c>
      <c r="Z83" s="59">
        <f>2022!BO90</f>
        <v>27</v>
      </c>
      <c r="AA83" s="59">
        <f>2022!BR80</f>
        <v>5</v>
      </c>
      <c r="AB83" s="59"/>
      <c r="AC83" s="59"/>
      <c r="AD83" s="59">
        <f t="shared" si="95"/>
        <v>17</v>
      </c>
      <c r="AE83" s="86">
        <v>13</v>
      </c>
      <c r="AF83" s="115" t="str">
        <f t="shared" si="98"/>
        <v/>
      </c>
      <c r="AG83" s="203"/>
      <c r="AH83" s="204">
        <f t="shared" si="99"/>
        <v>1.2491311687022142</v>
      </c>
      <c r="AI83" s="204" t="e">
        <f t="shared" si="100"/>
        <v>#NAME?</v>
      </c>
      <c r="AJ83" s="205">
        <f t="shared" si="101"/>
        <v>5</v>
      </c>
      <c r="AK83" s="205" t="str">
        <f t="shared" si="102"/>
        <v/>
      </c>
      <c r="AL83" s="205">
        <f t="shared" si="103"/>
        <v>12</v>
      </c>
      <c r="AM83" s="205">
        <f t="shared" si="104"/>
        <v>62</v>
      </c>
      <c r="AN83" s="206" t="str">
        <f t="shared" si="105"/>
        <v/>
      </c>
      <c r="AO83" s="46" t="str">
        <f t="shared" si="106"/>
        <v/>
      </c>
      <c r="AP83" s="46" t="str">
        <f t="shared" si="107"/>
        <v/>
      </c>
    </row>
    <row r="84" ht="48" customHeight="1">
      <c r="A84" s="46">
        <v>62</v>
      </c>
      <c r="B84" s="72" t="s">
        <v>308</v>
      </c>
      <c r="C84" s="125">
        <f>2022!B81</f>
        <v>559.5</v>
      </c>
      <c r="D84" s="126">
        <f>2022!BE81</f>
        <v>362</v>
      </c>
      <c r="E84" s="126">
        <f>2022!BF81</f>
        <v>365</v>
      </c>
      <c r="F84" s="125">
        <f>2022!BI81</f>
        <v>0.65236818588025025</v>
      </c>
      <c r="G84" s="59">
        <f>2021!BO61</f>
        <v>10</v>
      </c>
      <c r="H84" s="127">
        <f t="shared" si="108"/>
        <v>2.7624309392265194</v>
      </c>
      <c r="I84" s="59"/>
      <c r="J84" s="59">
        <f>2021!BR61</f>
        <v>0</v>
      </c>
      <c r="K84" s="59"/>
      <c r="L84" s="59"/>
      <c r="M84" s="59"/>
      <c r="N84" s="59">
        <f>2021!BT61</f>
        <v>0</v>
      </c>
      <c r="O84" s="59">
        <f>'Добыча 2021'!C71</f>
        <v>9</v>
      </c>
      <c r="P84" s="59"/>
      <c r="Q84" s="59"/>
      <c r="R84" s="59"/>
      <c r="S84" s="59">
        <f>'Добыча 2021'!E71</f>
        <v>7</v>
      </c>
      <c r="T84" s="59">
        <f>'Добыча 2021'!D71</f>
        <v>2</v>
      </c>
      <c r="U84" s="59">
        <f t="shared" si="109"/>
        <v>90</v>
      </c>
      <c r="V84" s="127">
        <f>2022!BM81</f>
        <v>10.949999999999999</v>
      </c>
      <c r="W84" s="59">
        <f t="shared" si="96"/>
        <v>3</v>
      </c>
      <c r="X84" s="59">
        <f>2022!BO81</f>
        <v>10</v>
      </c>
      <c r="Y84" s="127">
        <f t="shared" si="97"/>
        <v>2.7397260273972601</v>
      </c>
      <c r="Z84" s="59"/>
      <c r="AA84" s="59">
        <f>2022!BR81</f>
        <v>0</v>
      </c>
      <c r="AB84" s="59"/>
      <c r="AC84" s="59"/>
      <c r="AD84" s="59"/>
      <c r="AE84" s="59">
        <f>2022!BT81</f>
        <v>0</v>
      </c>
      <c r="AF84" s="115" t="str">
        <f t="shared" si="98"/>
        <v/>
      </c>
      <c r="AG84" s="203"/>
      <c r="AH84" s="204">
        <f t="shared" si="99"/>
        <v>0.65236818588025025</v>
      </c>
      <c r="AI84" s="204" t="e">
        <f t="shared" si="100"/>
        <v>#NAME?</v>
      </c>
      <c r="AJ84" s="205">
        <f t="shared" si="101"/>
        <v>3</v>
      </c>
      <c r="AK84" s="205" t="str">
        <f t="shared" si="102"/>
        <v/>
      </c>
      <c r="AL84" s="205">
        <f t="shared" si="103"/>
        <v>2</v>
      </c>
      <c r="AM84" s="205">
        <f t="shared" si="104"/>
        <v>10</v>
      </c>
      <c r="AN84" s="206" t="str">
        <f t="shared" si="105"/>
        <v xml:space="preserve">Вне норматива или не ОДОУ</v>
      </c>
      <c r="AO84" s="46" t="str">
        <f t="shared" si="106"/>
        <v xml:space="preserve">Сумма не совпадает или не ОДОУ</v>
      </c>
      <c r="AP84" s="46" t="str">
        <f t="shared" si="107"/>
        <v/>
      </c>
    </row>
    <row r="85" ht="94.5">
      <c r="A85" s="87">
        <v>63</v>
      </c>
      <c r="B85" s="72" t="s">
        <v>117</v>
      </c>
      <c r="C85" s="125">
        <f>2022!B82</f>
        <v>26.699999999999999</v>
      </c>
      <c r="D85" s="126">
        <f>2022!BE82</f>
        <v>36</v>
      </c>
      <c r="E85" s="126">
        <f>2022!BF82</f>
        <v>40</v>
      </c>
      <c r="F85" s="125">
        <f>2022!BI82</f>
        <v>1.4981273408239701</v>
      </c>
      <c r="G85" s="59">
        <f>2021!BO62</f>
        <v>1</v>
      </c>
      <c r="H85" s="127">
        <f t="shared" si="108"/>
        <v>2.7777777777777777</v>
      </c>
      <c r="I85" s="59"/>
      <c r="J85" s="59">
        <f>2021!BR62</f>
        <v>0</v>
      </c>
      <c r="K85" s="59"/>
      <c r="L85" s="59"/>
      <c r="M85" s="59"/>
      <c r="N85" s="59">
        <f>2021!BT62</f>
        <v>0</v>
      </c>
      <c r="O85" s="59">
        <f>'Добыча 2021'!C72</f>
        <v>1</v>
      </c>
      <c r="P85" s="59"/>
      <c r="Q85" s="59"/>
      <c r="R85" s="59"/>
      <c r="S85" s="59">
        <f>'Добыча 2021'!E72</f>
        <v>0</v>
      </c>
      <c r="T85" s="59">
        <f>'Добыча 2021'!D72</f>
        <v>1</v>
      </c>
      <c r="U85" s="59">
        <f t="shared" si="109"/>
        <v>100</v>
      </c>
      <c r="V85" s="127">
        <f>2022!BM82</f>
        <v>2</v>
      </c>
      <c r="W85" s="59">
        <f t="shared" si="96"/>
        <v>5</v>
      </c>
      <c r="X85" s="59">
        <f>2022!BO82</f>
        <v>2</v>
      </c>
      <c r="Y85" s="127">
        <f t="shared" si="97"/>
        <v>5</v>
      </c>
      <c r="Z85" s="59"/>
      <c r="AA85" s="59">
        <f>2022!BR82</f>
        <v>0</v>
      </c>
      <c r="AB85" s="59"/>
      <c r="AC85" s="59"/>
      <c r="AD85" s="59"/>
      <c r="AE85" s="59">
        <f>2022!BT82</f>
        <v>0</v>
      </c>
      <c r="AF85" s="115" t="str">
        <f t="shared" si="98"/>
        <v/>
      </c>
      <c r="AG85" s="203"/>
      <c r="AH85" s="204">
        <f t="shared" si="99"/>
        <v>1.4981273408239701</v>
      </c>
      <c r="AI85" s="204" t="e">
        <f t="shared" si="100"/>
        <v>#NAME?</v>
      </c>
      <c r="AJ85" s="205">
        <f t="shared" si="101"/>
        <v>5</v>
      </c>
      <c r="AK85" s="205" t="str">
        <f t="shared" si="102"/>
        <v/>
      </c>
      <c r="AL85" s="205">
        <f t="shared" si="103"/>
        <v>1</v>
      </c>
      <c r="AM85" s="205">
        <f t="shared" si="104"/>
        <v>2</v>
      </c>
      <c r="AN85" s="206" t="str">
        <f t="shared" si="105"/>
        <v xml:space="preserve">Вне норматива или не ОДОУ</v>
      </c>
      <c r="AO85" s="46" t="str">
        <f t="shared" si="106"/>
        <v xml:space="preserve">Сумма не совпадает или не ОДОУ</v>
      </c>
      <c r="AP85" s="46" t="str">
        <f t="shared" si="107"/>
        <v/>
      </c>
    </row>
    <row r="86" ht="31.5" customHeight="1">
      <c r="A86" s="46">
        <v>64</v>
      </c>
      <c r="B86" s="72" t="s">
        <v>116</v>
      </c>
      <c r="C86" s="125">
        <f>2022!B83</f>
        <v>41.696399999999997</v>
      </c>
      <c r="D86" s="126">
        <f>2022!BE83</f>
        <v>96</v>
      </c>
      <c r="E86" s="126">
        <f>2022!BF83</f>
        <v>92</v>
      </c>
      <c r="F86" s="125">
        <f>2022!BI83</f>
        <v>2.2064254947669344</v>
      </c>
      <c r="G86" s="59">
        <f>2021!BO63</f>
        <v>6</v>
      </c>
      <c r="H86" s="127">
        <f t="shared" si="108"/>
        <v>6.25</v>
      </c>
      <c r="I86" s="59"/>
      <c r="J86" s="59">
        <f>2021!BR63</f>
        <v>0</v>
      </c>
      <c r="K86" s="59"/>
      <c r="L86" s="59"/>
      <c r="M86" s="59"/>
      <c r="N86" s="59">
        <f>2021!BT63</f>
        <v>0</v>
      </c>
      <c r="O86" s="59">
        <f>'Добыча 2021'!C73</f>
        <v>3</v>
      </c>
      <c r="P86" s="59"/>
      <c r="Q86" s="59"/>
      <c r="R86" s="59"/>
      <c r="S86" s="59">
        <f>'Добыча 2021'!E73</f>
        <v>1</v>
      </c>
      <c r="T86" s="59">
        <f>'Добыча 2021'!D73</f>
        <v>2</v>
      </c>
      <c r="U86" s="59">
        <f t="shared" si="109"/>
        <v>50</v>
      </c>
      <c r="V86" s="127">
        <f>2022!BM83</f>
        <v>6.4400000000000004</v>
      </c>
      <c r="W86" s="59">
        <f t="shared" si="96"/>
        <v>7.0000000000000009</v>
      </c>
      <c r="X86" s="59">
        <f>2022!BO83</f>
        <v>6</v>
      </c>
      <c r="Y86" s="127">
        <f t="shared" si="97"/>
        <v>6.5217391304347823</v>
      </c>
      <c r="Z86" s="59"/>
      <c r="AA86" s="59">
        <f>2022!BR83</f>
        <v>0</v>
      </c>
      <c r="AB86" s="59"/>
      <c r="AC86" s="59"/>
      <c r="AD86" s="59"/>
      <c r="AE86" s="59">
        <f>2022!BT83</f>
        <v>0</v>
      </c>
      <c r="AF86" s="115" t="str">
        <f t="shared" si="98"/>
        <v/>
      </c>
      <c r="AG86" s="203"/>
      <c r="AH86" s="204">
        <f t="shared" si="99"/>
        <v>2.2064254947669344</v>
      </c>
      <c r="AI86" s="204" t="e">
        <f t="shared" si="100"/>
        <v>#NAME?</v>
      </c>
      <c r="AJ86" s="205">
        <f t="shared" si="101"/>
        <v>7</v>
      </c>
      <c r="AK86" s="205" t="str">
        <f t="shared" si="102"/>
        <v/>
      </c>
      <c r="AL86" s="205">
        <f t="shared" si="103"/>
        <v>1</v>
      </c>
      <c r="AM86" s="205">
        <f t="shared" si="104"/>
        <v>6</v>
      </c>
      <c r="AN86" s="206" t="str">
        <f t="shared" si="105"/>
        <v xml:space="preserve">Вне норматива или не ОДОУ</v>
      </c>
      <c r="AO86" s="46" t="str">
        <f t="shared" si="106"/>
        <v xml:space="preserve">Сумма не совпадает или не ОДОУ</v>
      </c>
      <c r="AP86" s="46" t="str">
        <f t="shared" si="107"/>
        <v/>
      </c>
    </row>
    <row r="87" ht="50.25" customHeight="1">
      <c r="A87" s="87">
        <v>65</v>
      </c>
      <c r="B87" s="72" t="s">
        <v>111</v>
      </c>
      <c r="C87" s="125">
        <f>2022!B84</f>
        <v>114.90000000000001</v>
      </c>
      <c r="D87" s="126">
        <f>2022!BE84</f>
        <v>236</v>
      </c>
      <c r="E87" s="126">
        <f>2022!BF84</f>
        <v>241</v>
      </c>
      <c r="F87" s="125">
        <f>2022!BI84</f>
        <v>2.0974760661444734</v>
      </c>
      <c r="G87" s="59">
        <f>2021!BO64</f>
        <v>11</v>
      </c>
      <c r="H87" s="127">
        <f t="shared" si="108"/>
        <v>4.6610169491525424</v>
      </c>
      <c r="I87" s="59"/>
      <c r="J87" s="59">
        <f>2021!BR64</f>
        <v>0</v>
      </c>
      <c r="K87" s="59"/>
      <c r="L87" s="59"/>
      <c r="M87" s="59"/>
      <c r="N87" s="59">
        <f>2021!BT64</f>
        <v>0</v>
      </c>
      <c r="O87" s="59">
        <f>'Добыча 2021'!C74</f>
        <v>9</v>
      </c>
      <c r="P87" s="59"/>
      <c r="Q87" s="59"/>
      <c r="R87" s="59"/>
      <c r="S87" s="59">
        <f>'Добыча 2021'!E74</f>
        <v>8</v>
      </c>
      <c r="T87" s="59">
        <f>'Добыча 2021'!D74</f>
        <v>1</v>
      </c>
      <c r="U87" s="59">
        <f t="shared" si="109"/>
        <v>81.818181818181827</v>
      </c>
      <c r="V87" s="127">
        <f>2022!BM84</f>
        <v>16.870000000000001</v>
      </c>
      <c r="W87" s="59">
        <f t="shared" si="96"/>
        <v>7.0000000000000009</v>
      </c>
      <c r="X87" s="59">
        <f>2022!BO84</f>
        <v>16</v>
      </c>
      <c r="Y87" s="127">
        <f t="shared" si="97"/>
        <v>6.6390041493775938</v>
      </c>
      <c r="Z87" s="59"/>
      <c r="AA87" s="59">
        <f>2022!BR84</f>
        <v>0</v>
      </c>
      <c r="AB87" s="59"/>
      <c r="AC87" s="59"/>
      <c r="AD87" s="59"/>
      <c r="AE87" s="59">
        <f>2022!BT84</f>
        <v>0</v>
      </c>
      <c r="AF87" s="115" t="str">
        <f t="shared" si="98"/>
        <v/>
      </c>
      <c r="AG87" s="203"/>
      <c r="AH87" s="204">
        <f t="shared" si="99"/>
        <v>2.0974760661444734</v>
      </c>
      <c r="AI87" s="204" t="e">
        <f t="shared" si="100"/>
        <v>#NAME?</v>
      </c>
      <c r="AJ87" s="205">
        <f t="shared" si="101"/>
        <v>7</v>
      </c>
      <c r="AK87" s="205" t="str">
        <f t="shared" si="102"/>
        <v/>
      </c>
      <c r="AL87" s="205">
        <f t="shared" si="103"/>
        <v>3</v>
      </c>
      <c r="AM87" s="205">
        <f t="shared" si="104"/>
        <v>16</v>
      </c>
      <c r="AN87" s="206" t="str">
        <f t="shared" si="105"/>
        <v xml:space="preserve">Вне норматива или не ОДОУ</v>
      </c>
      <c r="AO87" s="46" t="str">
        <f t="shared" si="106"/>
        <v xml:space="preserve">Сумма не совпадает или не ОДОУ</v>
      </c>
      <c r="AP87" s="46" t="str">
        <f t="shared" si="107"/>
        <v/>
      </c>
    </row>
    <row r="88" ht="47.25" customHeight="1">
      <c r="A88" s="46">
        <v>66</v>
      </c>
      <c r="B88" s="72" t="s">
        <v>309</v>
      </c>
      <c r="C88" s="125">
        <f>2022!B85</f>
        <v>78.599999999999994</v>
      </c>
      <c r="D88" s="126">
        <f>2022!BE85</f>
        <v>150</v>
      </c>
      <c r="E88" s="126">
        <f>2022!BF85</f>
        <v>154</v>
      </c>
      <c r="F88" s="125">
        <f>2022!BI85</f>
        <v>1.9592875318066159</v>
      </c>
      <c r="G88" s="59">
        <f>2021!BO65</f>
        <v>7</v>
      </c>
      <c r="H88" s="127">
        <f t="shared" si="108"/>
        <v>4.666666666666667</v>
      </c>
      <c r="I88" s="59"/>
      <c r="J88" s="59">
        <f>2021!BR65</f>
        <v>0</v>
      </c>
      <c r="K88" s="59"/>
      <c r="L88" s="59"/>
      <c r="M88" s="59"/>
      <c r="N88" s="59">
        <f>2021!BT65</f>
        <v>0</v>
      </c>
      <c r="O88" s="59">
        <f>'Добыча 2021'!C75</f>
        <v>7</v>
      </c>
      <c r="P88" s="59"/>
      <c r="Q88" s="59"/>
      <c r="R88" s="59"/>
      <c r="S88" s="59">
        <f>'Добыча 2021'!E75</f>
        <v>6</v>
      </c>
      <c r="T88" s="59">
        <f>'Добыча 2021'!D75</f>
        <v>1</v>
      </c>
      <c r="U88" s="59">
        <f t="shared" si="109"/>
        <v>100</v>
      </c>
      <c r="V88" s="127">
        <f>2022!BM85</f>
        <v>7.7000000000000002</v>
      </c>
      <c r="W88" s="59">
        <f t="shared" si="96"/>
        <v>5</v>
      </c>
      <c r="X88" s="59">
        <f>2022!BO85</f>
        <v>7</v>
      </c>
      <c r="Y88" s="127">
        <f t="shared" si="97"/>
        <v>4.5454545454545459</v>
      </c>
      <c r="Z88" s="59"/>
      <c r="AA88" s="59">
        <f>2022!BR85</f>
        <v>0</v>
      </c>
      <c r="AB88" s="59"/>
      <c r="AC88" s="59"/>
      <c r="AD88" s="59"/>
      <c r="AE88" s="59">
        <f>2022!BT85</f>
        <v>0</v>
      </c>
      <c r="AF88" s="115" t="str">
        <f t="shared" si="98"/>
        <v/>
      </c>
      <c r="AG88" s="203"/>
      <c r="AH88" s="204">
        <f t="shared" si="99"/>
        <v>1.9592875318066159</v>
      </c>
      <c r="AI88" s="204" t="e">
        <f t="shared" si="100"/>
        <v>#NAME?</v>
      </c>
      <c r="AJ88" s="205">
        <f t="shared" si="101"/>
        <v>5</v>
      </c>
      <c r="AK88" s="205" t="str">
        <f t="shared" si="102"/>
        <v/>
      </c>
      <c r="AL88" s="205">
        <f t="shared" si="103"/>
        <v>1</v>
      </c>
      <c r="AM88" s="205">
        <f t="shared" si="104"/>
        <v>7</v>
      </c>
      <c r="AN88" s="206" t="str">
        <f t="shared" si="105"/>
        <v xml:space="preserve">Вне норматива или не ОДОУ</v>
      </c>
      <c r="AO88" s="46" t="str">
        <f t="shared" si="106"/>
        <v xml:space="preserve">Сумма не совпадает или не ОДОУ</v>
      </c>
      <c r="AP88" s="46" t="str">
        <f t="shared" si="107"/>
        <v/>
      </c>
    </row>
    <row r="89" ht="48.75" customHeight="1">
      <c r="A89" s="87">
        <v>67</v>
      </c>
      <c r="B89" s="72" t="s">
        <v>310</v>
      </c>
      <c r="C89" s="125">
        <f>2022!B86</f>
        <v>167.19999999999999</v>
      </c>
      <c r="D89" s="126">
        <f>2022!BE86</f>
        <v>534</v>
      </c>
      <c r="E89" s="126">
        <f>2022!BF86</f>
        <v>544</v>
      </c>
      <c r="F89" s="125">
        <f>2022!BI86</f>
        <v>3.2535885167464116</v>
      </c>
      <c r="G89" s="59">
        <f>2021!BO66</f>
        <v>37</v>
      </c>
      <c r="H89" s="127">
        <f t="shared" si="108"/>
        <v>6.9288389513108619</v>
      </c>
      <c r="I89" s="59"/>
      <c r="J89" s="59">
        <f>2021!BR66</f>
        <v>0</v>
      </c>
      <c r="K89" s="59"/>
      <c r="L89" s="59"/>
      <c r="M89" s="59"/>
      <c r="N89" s="59">
        <f>2021!BT66</f>
        <v>0</v>
      </c>
      <c r="O89" s="59">
        <f>'Добыча 2021'!C76</f>
        <v>25</v>
      </c>
      <c r="P89" s="59"/>
      <c r="Q89" s="59"/>
      <c r="R89" s="59"/>
      <c r="S89" s="59">
        <f>'Добыча 2021'!E76</f>
        <v>18</v>
      </c>
      <c r="T89" s="59">
        <f>'Добыча 2021'!D76</f>
        <v>7</v>
      </c>
      <c r="U89" s="59">
        <f t="shared" si="109"/>
        <v>67.567567567567565</v>
      </c>
      <c r="V89" s="127">
        <f>2022!BM86</f>
        <v>38.080000000000005</v>
      </c>
      <c r="W89" s="59">
        <f t="shared" si="96"/>
        <v>7.0000000000000009</v>
      </c>
      <c r="X89" s="59">
        <f>2022!BO86</f>
        <v>38</v>
      </c>
      <c r="Y89" s="127">
        <f t="shared" si="97"/>
        <v>6.9852941176470589</v>
      </c>
      <c r="Z89" s="59"/>
      <c r="AA89" s="59">
        <f>2022!BR86</f>
        <v>0</v>
      </c>
      <c r="AB89" s="59"/>
      <c r="AC89" s="59"/>
      <c r="AD89" s="59"/>
      <c r="AE89" s="59">
        <f>2022!BT86</f>
        <v>0</v>
      </c>
      <c r="AF89" s="115" t="str">
        <f t="shared" si="98"/>
        <v/>
      </c>
      <c r="AG89" s="203"/>
      <c r="AH89" s="204">
        <f t="shared" si="99"/>
        <v>3.2535885167464116</v>
      </c>
      <c r="AI89" s="204" t="e">
        <f t="shared" si="100"/>
        <v>#NAME?</v>
      </c>
      <c r="AJ89" s="205">
        <f t="shared" si="101"/>
        <v>7</v>
      </c>
      <c r="AK89" s="205" t="str">
        <f t="shared" si="102"/>
        <v/>
      </c>
      <c r="AL89" s="205">
        <f t="shared" si="103"/>
        <v>7</v>
      </c>
      <c r="AM89" s="205">
        <f t="shared" si="104"/>
        <v>38</v>
      </c>
      <c r="AN89" s="206" t="str">
        <f t="shared" si="105"/>
        <v xml:space="preserve">Вне норматива или не ОДОУ</v>
      </c>
      <c r="AO89" s="46" t="str">
        <f t="shared" si="106"/>
        <v xml:space="preserve">Сумма не совпадает или не ОДОУ</v>
      </c>
      <c r="AP89" s="46" t="str">
        <f t="shared" si="107"/>
        <v/>
      </c>
    </row>
    <row r="90" ht="32.25" customHeight="1">
      <c r="A90" s="46">
        <v>68</v>
      </c>
      <c r="B90" s="72" t="s">
        <v>115</v>
      </c>
      <c r="C90" s="125">
        <f>2022!B87</f>
        <v>40.045999999999999</v>
      </c>
      <c r="D90" s="126">
        <f>2022!BE87</f>
        <v>49</v>
      </c>
      <c r="E90" s="126">
        <f>2022!BF87</f>
        <v>46</v>
      </c>
      <c r="F90" s="125">
        <f>2022!BI87</f>
        <v>1.1486790191280027</v>
      </c>
      <c r="G90" s="59">
        <f>2021!BO67</f>
        <v>2</v>
      </c>
      <c r="H90" s="127">
        <f t="shared" si="108"/>
        <v>4.0816326530612246</v>
      </c>
      <c r="I90" s="59"/>
      <c r="J90" s="59">
        <f>2021!BR67</f>
        <v>0</v>
      </c>
      <c r="K90" s="59"/>
      <c r="L90" s="59"/>
      <c r="M90" s="59"/>
      <c r="N90" s="59">
        <f>2021!BT67</f>
        <v>0</v>
      </c>
      <c r="O90" s="59">
        <f>'Добыча 2021'!C77</f>
        <v>1</v>
      </c>
      <c r="P90" s="59"/>
      <c r="Q90" s="59"/>
      <c r="R90" s="59"/>
      <c r="S90" s="59">
        <f>'Добыча 2021'!E77</f>
        <v>1</v>
      </c>
      <c r="T90" s="59">
        <f>'Добыча 2021'!D77</f>
        <v>0</v>
      </c>
      <c r="U90" s="59">
        <f t="shared" si="109"/>
        <v>50</v>
      </c>
      <c r="V90" s="127">
        <f>2022!BM87</f>
        <v>2.3000000000000003</v>
      </c>
      <c r="W90" s="59">
        <f t="shared" si="96"/>
        <v>5</v>
      </c>
      <c r="X90" s="59">
        <f>2022!BO87</f>
        <v>2</v>
      </c>
      <c r="Y90" s="127">
        <f t="shared" si="97"/>
        <v>4.3478260869565215</v>
      </c>
      <c r="Z90" s="59"/>
      <c r="AA90" s="59">
        <f>2022!BR87</f>
        <v>0</v>
      </c>
      <c r="AB90" s="59"/>
      <c r="AC90" s="59"/>
      <c r="AD90" s="59"/>
      <c r="AE90" s="59">
        <f>2022!BT87</f>
        <v>0</v>
      </c>
      <c r="AF90" s="115" t="str">
        <f t="shared" si="98"/>
        <v/>
      </c>
      <c r="AG90" s="203"/>
      <c r="AH90" s="204">
        <f t="shared" si="99"/>
        <v>1.1486790191280027</v>
      </c>
      <c r="AI90" s="204" t="e">
        <f t="shared" si="100"/>
        <v>#NAME?</v>
      </c>
      <c r="AJ90" s="205">
        <f t="shared" si="101"/>
        <v>5</v>
      </c>
      <c r="AK90" s="205" t="str">
        <f t="shared" si="102"/>
        <v/>
      </c>
      <c r="AL90" s="205">
        <f t="shared" si="103"/>
        <v>1</v>
      </c>
      <c r="AM90" s="205">
        <f t="shared" si="104"/>
        <v>2</v>
      </c>
      <c r="AN90" s="206" t="str">
        <f t="shared" si="105"/>
        <v xml:space="preserve">Вне норматива или не ОДОУ</v>
      </c>
      <c r="AO90" s="46" t="str">
        <f t="shared" si="106"/>
        <v xml:space="preserve">Сумма не совпадает или не ОДОУ</v>
      </c>
      <c r="AP90" s="46" t="str">
        <f t="shared" si="107"/>
        <v/>
      </c>
    </row>
    <row r="91" ht="94.5">
      <c r="A91" s="87">
        <v>69</v>
      </c>
      <c r="B91" s="72" t="s">
        <v>110</v>
      </c>
      <c r="C91" s="125">
        <f>2022!B88</f>
        <v>83.5</v>
      </c>
      <c r="D91" s="126">
        <f>2022!BE88</f>
        <v>168</v>
      </c>
      <c r="E91" s="126">
        <f>2022!BF88</f>
        <v>120</v>
      </c>
      <c r="F91" s="125">
        <f>2022!BI88</f>
        <v>1.437125748502994</v>
      </c>
      <c r="G91" s="59">
        <f>2021!BO68</f>
        <v>8</v>
      </c>
      <c r="H91" s="127">
        <f t="shared" si="108"/>
        <v>4.7619047619047619</v>
      </c>
      <c r="I91" s="59"/>
      <c r="J91" s="59">
        <f>2021!BR68</f>
        <v>0</v>
      </c>
      <c r="K91" s="59"/>
      <c r="L91" s="59"/>
      <c r="M91" s="59"/>
      <c r="N91" s="59">
        <f>2021!BT68</f>
        <v>0</v>
      </c>
      <c r="O91" s="59">
        <f>'Добыча 2021'!C78</f>
        <v>0</v>
      </c>
      <c r="P91" s="59"/>
      <c r="Q91" s="59"/>
      <c r="R91" s="59"/>
      <c r="S91" s="59">
        <f>'Добыча 2021'!E78</f>
        <v>0</v>
      </c>
      <c r="T91" s="59">
        <f>'Добыча 2021'!D78</f>
        <v>0</v>
      </c>
      <c r="U91" s="59">
        <f t="shared" si="109"/>
        <v>0</v>
      </c>
      <c r="V91" s="127">
        <f>2022!BM88</f>
        <v>6</v>
      </c>
      <c r="W91" s="59">
        <f t="shared" si="96"/>
        <v>5</v>
      </c>
      <c r="X91" s="59">
        <f>2022!BO88</f>
        <v>6</v>
      </c>
      <c r="Y91" s="127">
        <f t="shared" si="97"/>
        <v>5</v>
      </c>
      <c r="Z91" s="59"/>
      <c r="AA91" s="59">
        <f>2022!BR88</f>
        <v>0</v>
      </c>
      <c r="AB91" s="59"/>
      <c r="AC91" s="59"/>
      <c r="AD91" s="59"/>
      <c r="AE91" s="59">
        <f>2022!BT88</f>
        <v>0</v>
      </c>
      <c r="AF91" s="115" t="str">
        <f t="shared" si="98"/>
        <v/>
      </c>
      <c r="AG91" s="203"/>
      <c r="AH91" s="204">
        <f t="shared" si="99"/>
        <v>1.437125748502994</v>
      </c>
      <c r="AI91" s="204" t="e">
        <f t="shared" si="100"/>
        <v>#NAME?</v>
      </c>
      <c r="AJ91" s="205">
        <f t="shared" si="101"/>
        <v>5</v>
      </c>
      <c r="AK91" s="205" t="str">
        <f t="shared" si="102"/>
        <v/>
      </c>
      <c r="AL91" s="205">
        <f t="shared" si="103"/>
        <v>1</v>
      </c>
      <c r="AM91" s="205">
        <f t="shared" si="104"/>
        <v>6</v>
      </c>
      <c r="AN91" s="206" t="str">
        <f t="shared" si="105"/>
        <v xml:space="preserve">Вне норматива или не ОДОУ</v>
      </c>
      <c r="AO91" s="46" t="str">
        <f t="shared" si="106"/>
        <v xml:space="preserve">Сумма не совпадает или не ОДОУ</v>
      </c>
      <c r="AP91" s="46" t="str">
        <f t="shared" si="107"/>
        <v/>
      </c>
    </row>
    <row r="92" ht="33" customHeight="1">
      <c r="A92" s="46">
        <v>70</v>
      </c>
      <c r="B92" s="72" t="s">
        <v>114</v>
      </c>
      <c r="C92" s="125">
        <f>2022!B89</f>
        <v>37.700000000000003</v>
      </c>
      <c r="D92" s="126">
        <f>2022!BE89</f>
        <v>27</v>
      </c>
      <c r="E92" s="126">
        <f>2022!BF89</f>
        <v>42</v>
      </c>
      <c r="F92" s="125">
        <f>2022!BI89</f>
        <v>1.1140583554376657</v>
      </c>
      <c r="G92" s="59">
        <f>2021!BO69</f>
        <v>0</v>
      </c>
      <c r="H92" s="127">
        <f t="shared" si="108"/>
        <v>0</v>
      </c>
      <c r="I92" s="59"/>
      <c r="J92" s="59">
        <f>2021!BR69</f>
        <v>0</v>
      </c>
      <c r="K92" s="59"/>
      <c r="L92" s="59"/>
      <c r="M92" s="59"/>
      <c r="N92" s="59">
        <f>2021!BT69</f>
        <v>0</v>
      </c>
      <c r="O92" s="59">
        <f>'Добыча 2021'!C79</f>
        <v>0</v>
      </c>
      <c r="P92" s="59"/>
      <c r="Q92" s="59"/>
      <c r="R92" s="59"/>
      <c r="S92" s="59">
        <f>'Добыча 2021'!E79</f>
        <v>0</v>
      </c>
      <c r="T92" s="59">
        <f>'Добыча 2021'!D79</f>
        <v>0</v>
      </c>
      <c r="U92" s="59">
        <f t="shared" si="109"/>
        <v>0</v>
      </c>
      <c r="V92" s="127">
        <f>2022!BM89</f>
        <v>2.1000000000000001</v>
      </c>
      <c r="W92" s="59">
        <f t="shared" si="96"/>
        <v>5</v>
      </c>
      <c r="X92" s="59">
        <f>2022!BO89</f>
        <v>2</v>
      </c>
      <c r="Y92" s="127">
        <f t="shared" si="97"/>
        <v>4.7619047619047619</v>
      </c>
      <c r="Z92" s="59"/>
      <c r="AA92" s="59">
        <f>2022!BR89</f>
        <v>0</v>
      </c>
      <c r="AB92" s="59"/>
      <c r="AC92" s="59"/>
      <c r="AD92" s="59"/>
      <c r="AE92" s="59">
        <f>2022!BT89</f>
        <v>0</v>
      </c>
      <c r="AF92" s="115" t="str">
        <f t="shared" si="98"/>
        <v/>
      </c>
      <c r="AG92" s="203"/>
      <c r="AH92" s="204">
        <f t="shared" si="99"/>
        <v>1.1140583554376657</v>
      </c>
      <c r="AI92" s="204" t="e">
        <f t="shared" si="100"/>
        <v>#NAME?</v>
      </c>
      <c r="AJ92" s="205">
        <f t="shared" si="101"/>
        <v>5</v>
      </c>
      <c r="AK92" s="205" t="str">
        <f t="shared" si="102"/>
        <v/>
      </c>
      <c r="AL92" s="205">
        <f t="shared" si="103"/>
        <v>1</v>
      </c>
      <c r="AM92" s="205">
        <f t="shared" si="104"/>
        <v>2</v>
      </c>
      <c r="AN92" s="206" t="str">
        <f t="shared" si="105"/>
        <v xml:space="preserve">Вне норматива или не ОДОУ</v>
      </c>
      <c r="AO92" s="46" t="str">
        <f t="shared" si="106"/>
        <v xml:space="preserve">Сумма не совпадает или не ОДОУ</v>
      </c>
      <c r="AP92" s="46" t="str">
        <f t="shared" si="107"/>
        <v/>
      </c>
    </row>
    <row r="93" ht="17.25" customHeight="1">
      <c r="A93" s="87"/>
      <c r="B93" s="61" t="s">
        <v>119</v>
      </c>
      <c r="C93" s="131"/>
      <c r="D93" s="130"/>
      <c r="E93" s="130"/>
      <c r="F93" s="131"/>
      <c r="G93" s="71"/>
      <c r="H93" s="127"/>
      <c r="I93" s="62"/>
      <c r="J93" s="71"/>
      <c r="K93" s="62"/>
      <c r="L93" s="132"/>
      <c r="M93" s="71"/>
      <c r="N93" s="71"/>
      <c r="O93" s="71"/>
      <c r="P93" s="71"/>
      <c r="Q93" s="71"/>
      <c r="R93" s="71"/>
      <c r="S93" s="71"/>
      <c r="T93" s="71"/>
      <c r="U93" s="59"/>
      <c r="V93" s="144"/>
      <c r="W93" s="59"/>
      <c r="X93" s="71"/>
      <c r="Y93" s="127"/>
      <c r="Z93" s="71"/>
      <c r="AA93" s="71"/>
      <c r="AB93" s="71"/>
      <c r="AC93" s="71"/>
      <c r="AD93" s="59"/>
      <c r="AE93" s="71"/>
      <c r="AF93" s="115" t="str">
        <f t="shared" si="98"/>
        <v/>
      </c>
      <c r="AG93" s="203"/>
      <c r="AH93" s="204" t="str">
        <f t="shared" si="99"/>
        <v/>
      </c>
      <c r="AI93" s="204" t="str">
        <f t="shared" si="100"/>
        <v/>
      </c>
      <c r="AJ93" s="205" t="str">
        <f t="shared" si="101"/>
        <v/>
      </c>
      <c r="AK93" s="205" t="str">
        <f t="shared" si="102"/>
        <v/>
      </c>
      <c r="AL93" s="205" t="str">
        <f t="shared" si="103"/>
        <v/>
      </c>
      <c r="AM93" s="205" t="str">
        <f t="shared" si="104"/>
        <v/>
      </c>
      <c r="AN93" s="206" t="str">
        <f t="shared" si="105"/>
        <v/>
      </c>
      <c r="AO93" s="46" t="str">
        <f t="shared" si="106"/>
        <v/>
      </c>
      <c r="AP93" s="46" t="str">
        <f t="shared" si="107"/>
        <v/>
      </c>
    </row>
    <row r="94" ht="33" customHeight="1">
      <c r="A94" s="46">
        <v>71</v>
      </c>
      <c r="B94" s="72" t="s">
        <v>126</v>
      </c>
      <c r="C94" s="125">
        <f>2022!B92</f>
        <v>1493.5999999999999</v>
      </c>
      <c r="D94" s="126">
        <f>2022!BE92</f>
        <v>1728</v>
      </c>
      <c r="E94" s="126">
        <f>2022!BF92</f>
        <v>1596</v>
      </c>
      <c r="F94" s="125">
        <f>2022!BI92</f>
        <v>1.0685591858596679</v>
      </c>
      <c r="G94" s="59">
        <f>2021!BO72</f>
        <v>40</v>
      </c>
      <c r="H94" s="127">
        <f t="shared" si="108"/>
        <v>2.3148148148148149</v>
      </c>
      <c r="I94" s="59">
        <f>2021!BO74</f>
        <v>2</v>
      </c>
      <c r="J94" s="59">
        <f>2021!BR72</f>
        <v>0</v>
      </c>
      <c r="K94" s="59"/>
      <c r="L94" s="59"/>
      <c r="M94" s="59"/>
      <c r="N94" s="59">
        <f>2021!BT72</f>
        <v>0</v>
      </c>
      <c r="O94" s="59">
        <f>'Добыча 2021'!C82</f>
        <v>32</v>
      </c>
      <c r="P94" s="59"/>
      <c r="Q94" s="59"/>
      <c r="R94" s="59"/>
      <c r="S94" s="59">
        <f>'Добыча 2021'!E82</f>
        <v>25</v>
      </c>
      <c r="T94" s="59">
        <f>'Добыча 2021'!D82</f>
        <v>7</v>
      </c>
      <c r="U94" s="59">
        <f t="shared" si="109"/>
        <v>80</v>
      </c>
      <c r="V94" s="127">
        <f>2022!BM92</f>
        <v>79.800000000000011</v>
      </c>
      <c r="W94" s="59">
        <f t="shared" si="96"/>
        <v>5.0000000000000009</v>
      </c>
      <c r="X94" s="59">
        <v>58</v>
      </c>
      <c r="Y94" s="127">
        <f t="shared" si="97"/>
        <v>3.6340852130325811</v>
      </c>
      <c r="Z94" s="59">
        <f>2022!BO99</f>
        <v>3</v>
      </c>
      <c r="AA94" s="59">
        <f>2022!BR92</f>
        <v>0</v>
      </c>
      <c r="AB94" s="59"/>
      <c r="AC94" s="59"/>
      <c r="AD94" s="59"/>
      <c r="AE94" s="59">
        <f>2022!BT92</f>
        <v>0</v>
      </c>
      <c r="AF94" s="115" t="str">
        <f t="shared" si="98"/>
        <v/>
      </c>
      <c r="AG94" s="203"/>
      <c r="AH94" s="204">
        <f t="shared" si="99"/>
        <v>1.0685591858596679</v>
      </c>
      <c r="AI94" s="204" t="e">
        <f t="shared" si="100"/>
        <v>#NAME?</v>
      </c>
      <c r="AJ94" s="205">
        <f t="shared" si="101"/>
        <v>5</v>
      </c>
      <c r="AK94" s="205" t="str">
        <f t="shared" si="102"/>
        <v/>
      </c>
      <c r="AL94" s="205">
        <f t="shared" si="103"/>
        <v>11</v>
      </c>
      <c r="AM94" s="205">
        <f t="shared" si="104"/>
        <v>58</v>
      </c>
      <c r="AN94" s="206" t="str">
        <f t="shared" si="105"/>
        <v xml:space="preserve">Вне норматива или не ОДОУ</v>
      </c>
      <c r="AO94" s="46" t="str">
        <f t="shared" si="106"/>
        <v xml:space="preserve">Сумма не совпадает или не ОДОУ</v>
      </c>
      <c r="AP94" s="46" t="str">
        <f t="shared" si="107"/>
        <v/>
      </c>
    </row>
    <row r="95" ht="33" customHeight="1">
      <c r="A95" s="46">
        <v>72</v>
      </c>
      <c r="B95" s="155" t="s">
        <v>430</v>
      </c>
      <c r="C95" s="125">
        <f>2022!B93</f>
        <v>438.69999999999999</v>
      </c>
      <c r="D95" s="138">
        <f>2022!BE93</f>
        <v>2352</v>
      </c>
      <c r="E95" s="126">
        <f>2022!BF93</f>
        <v>387</v>
      </c>
      <c r="F95" s="125">
        <f>2022!BI93</f>
        <v>0.8821518121723273</v>
      </c>
      <c r="G95" s="80">
        <f>2021!BO73</f>
        <v>70</v>
      </c>
      <c r="H95" s="139">
        <f t="shared" si="108"/>
        <v>2.9761904761904758</v>
      </c>
      <c r="I95" s="59"/>
      <c r="J95" s="80">
        <f>2021!BR73</f>
        <v>10</v>
      </c>
      <c r="K95" s="59"/>
      <c r="L95" s="59"/>
      <c r="M95" s="59"/>
      <c r="N95" s="80">
        <f>2021!BT73</f>
        <v>15</v>
      </c>
      <c r="O95" s="80">
        <f>'Добыча 2021'!C83</f>
        <v>32</v>
      </c>
      <c r="P95" s="59"/>
      <c r="Q95" s="59"/>
      <c r="R95" s="59"/>
      <c r="S95" s="80">
        <f>'Добыча 2021'!E83</f>
        <v>23</v>
      </c>
      <c r="T95" s="80">
        <f>'Добыча 2021'!D83</f>
        <v>9</v>
      </c>
      <c r="U95" s="80">
        <f t="shared" si="109"/>
        <v>45.714285714285715</v>
      </c>
      <c r="V95" s="127">
        <f>2022!BM93</f>
        <v>11.609999999999999</v>
      </c>
      <c r="W95" s="59">
        <f t="shared" si="96"/>
        <v>3</v>
      </c>
      <c r="X95" s="59">
        <f>2022!BO93</f>
        <v>11</v>
      </c>
      <c r="Y95" s="127">
        <f t="shared" si="97"/>
        <v>2.842377260981912</v>
      </c>
      <c r="Z95" s="59"/>
      <c r="AA95" s="59">
        <f>2022!BR93</f>
        <v>1</v>
      </c>
      <c r="AB95" s="59"/>
      <c r="AC95" s="59"/>
      <c r="AD95" s="59">
        <f t="shared" ref="AD95:AD100" si="110">X95-AE95-Z95-AA95</f>
        <v>7</v>
      </c>
      <c r="AE95" s="59">
        <f>2022!BT93</f>
        <v>3</v>
      </c>
      <c r="AF95" s="115" t="str">
        <f t="shared" si="98"/>
        <v/>
      </c>
      <c r="AG95" s="203"/>
      <c r="AH95" s="204">
        <f t="shared" si="99"/>
        <v>0.8821518121723273</v>
      </c>
      <c r="AI95" s="204" t="e">
        <f t="shared" si="100"/>
        <v>#NAME?</v>
      </c>
      <c r="AJ95" s="205">
        <f t="shared" si="101"/>
        <v>3</v>
      </c>
      <c r="AK95" s="205" t="str">
        <f t="shared" si="102"/>
        <v/>
      </c>
      <c r="AL95" s="205">
        <f t="shared" si="103"/>
        <v>2</v>
      </c>
      <c r="AM95" s="205">
        <f t="shared" si="104"/>
        <v>11</v>
      </c>
      <c r="AN95" s="206" t="str">
        <f t="shared" si="105"/>
        <v/>
      </c>
      <c r="AO95" s="46" t="str">
        <f t="shared" si="106"/>
        <v/>
      </c>
      <c r="AP95" s="46" t="str">
        <f t="shared" si="107"/>
        <v/>
      </c>
    </row>
    <row r="96" ht="33" customHeight="1">
      <c r="A96" s="46">
        <v>73</v>
      </c>
      <c r="B96" s="155" t="s">
        <v>431</v>
      </c>
      <c r="C96" s="125">
        <f>2022!B94</f>
        <v>537.20000000000005</v>
      </c>
      <c r="D96" s="149"/>
      <c r="E96" s="126">
        <f>2022!BF94</f>
        <v>399</v>
      </c>
      <c r="F96" s="125">
        <f>2022!BI94</f>
        <v>0.74274013402829475</v>
      </c>
      <c r="G96" s="150"/>
      <c r="H96" s="151"/>
      <c r="I96" s="59"/>
      <c r="J96" s="150"/>
      <c r="K96" s="59"/>
      <c r="L96" s="59"/>
      <c r="M96" s="59"/>
      <c r="N96" s="150"/>
      <c r="O96" s="150"/>
      <c r="P96" s="59"/>
      <c r="Q96" s="59"/>
      <c r="R96" s="59"/>
      <c r="S96" s="150"/>
      <c r="T96" s="150"/>
      <c r="U96" s="150"/>
      <c r="V96" s="127">
        <f>2022!BM94</f>
        <v>11.969999999999999</v>
      </c>
      <c r="W96" s="59">
        <f t="shared" si="96"/>
        <v>2.9999999999999996</v>
      </c>
      <c r="X96" s="59">
        <f>2022!BO94</f>
        <v>11</v>
      </c>
      <c r="Y96" s="127">
        <f t="shared" si="97"/>
        <v>2.7568922305764412</v>
      </c>
      <c r="Z96" s="59"/>
      <c r="AA96" s="59">
        <f>2022!BR94</f>
        <v>1</v>
      </c>
      <c r="AB96" s="59"/>
      <c r="AC96" s="59"/>
      <c r="AD96" s="59">
        <f t="shared" si="110"/>
        <v>7</v>
      </c>
      <c r="AE96" s="59">
        <f>2022!BT94</f>
        <v>3</v>
      </c>
      <c r="AF96" s="115" t="str">
        <f t="shared" si="98"/>
        <v/>
      </c>
      <c r="AG96" s="203"/>
      <c r="AH96" s="204">
        <f t="shared" si="99"/>
        <v>0.74274013402829475</v>
      </c>
      <c r="AI96" s="204" t="e">
        <f t="shared" si="100"/>
        <v>#NAME?</v>
      </c>
      <c r="AJ96" s="205">
        <f t="shared" si="101"/>
        <v>3</v>
      </c>
      <c r="AK96" s="205" t="str">
        <f t="shared" si="102"/>
        <v/>
      </c>
      <c r="AL96" s="205">
        <f t="shared" si="103"/>
        <v>2</v>
      </c>
      <c r="AM96" s="205">
        <f t="shared" si="104"/>
        <v>11</v>
      </c>
      <c r="AN96" s="206" t="str">
        <f t="shared" si="105"/>
        <v/>
      </c>
      <c r="AO96" s="46" t="str">
        <f t="shared" si="106"/>
        <v/>
      </c>
      <c r="AP96" s="46" t="str">
        <f t="shared" si="107"/>
        <v/>
      </c>
    </row>
    <row r="97" ht="33" customHeight="1">
      <c r="A97" s="46">
        <v>74</v>
      </c>
      <c r="B97" s="155" t="s">
        <v>432</v>
      </c>
      <c r="C97" s="125">
        <f>2022!B95</f>
        <v>140</v>
      </c>
      <c r="D97" s="149"/>
      <c r="E97" s="126">
        <f>2022!BF95</f>
        <v>129</v>
      </c>
      <c r="F97" s="125">
        <f>2022!BI95</f>
        <v>0.92142857142857137</v>
      </c>
      <c r="G97" s="150"/>
      <c r="H97" s="151"/>
      <c r="I97" s="59"/>
      <c r="J97" s="150"/>
      <c r="K97" s="59"/>
      <c r="L97" s="59"/>
      <c r="M97" s="59"/>
      <c r="N97" s="150"/>
      <c r="O97" s="150"/>
      <c r="P97" s="59"/>
      <c r="Q97" s="59"/>
      <c r="R97" s="59"/>
      <c r="S97" s="150"/>
      <c r="T97" s="150"/>
      <c r="U97" s="150"/>
      <c r="V97" s="127">
        <f>2022!BM95</f>
        <v>3.8699999999999997</v>
      </c>
      <c r="W97" s="59">
        <f t="shared" si="96"/>
        <v>3</v>
      </c>
      <c r="X97" s="59">
        <f>2022!BO95</f>
        <v>3</v>
      </c>
      <c r="Y97" s="127">
        <f t="shared" si="97"/>
        <v>2.3255813953488373</v>
      </c>
      <c r="Z97" s="59"/>
      <c r="AA97" s="59">
        <f>2022!BR95</f>
        <v>0</v>
      </c>
      <c r="AB97" s="59"/>
      <c r="AC97" s="59"/>
      <c r="AD97" s="59">
        <f t="shared" si="110"/>
        <v>2</v>
      </c>
      <c r="AE97" s="59">
        <f>2022!BT95</f>
        <v>1</v>
      </c>
      <c r="AF97" s="115" t="str">
        <f t="shared" si="98"/>
        <v/>
      </c>
      <c r="AG97" s="203"/>
      <c r="AH97" s="204">
        <f t="shared" si="99"/>
        <v>0.92142857142857137</v>
      </c>
      <c r="AI97" s="204" t="e">
        <f t="shared" si="100"/>
        <v>#NAME?</v>
      </c>
      <c r="AJ97" s="205">
        <f t="shared" si="101"/>
        <v>3</v>
      </c>
      <c r="AK97" s="205" t="str">
        <f t="shared" si="102"/>
        <v/>
      </c>
      <c r="AL97" s="205">
        <f t="shared" si="103"/>
        <v>1</v>
      </c>
      <c r="AM97" s="205">
        <f t="shared" si="104"/>
        <v>3</v>
      </c>
      <c r="AN97" s="206" t="str">
        <f t="shared" si="105"/>
        <v/>
      </c>
      <c r="AO97" s="46" t="str">
        <f t="shared" si="106"/>
        <v/>
      </c>
      <c r="AP97" s="46" t="str">
        <f t="shared" si="107"/>
        <v/>
      </c>
    </row>
    <row r="98" ht="33" customHeight="1">
      <c r="A98" s="46">
        <v>75</v>
      </c>
      <c r="B98" s="155" t="s">
        <v>433</v>
      </c>
      <c r="C98" s="125">
        <f>2022!B96</f>
        <v>1100</v>
      </c>
      <c r="D98" s="149"/>
      <c r="E98" s="126">
        <f>2022!BF96</f>
        <v>619</v>
      </c>
      <c r="F98" s="125">
        <f>2022!BI96</f>
        <v>0.56272727272727274</v>
      </c>
      <c r="G98" s="150"/>
      <c r="H98" s="151"/>
      <c r="I98" s="59"/>
      <c r="J98" s="150"/>
      <c r="K98" s="59"/>
      <c r="L98" s="59"/>
      <c r="M98" s="59"/>
      <c r="N98" s="150"/>
      <c r="O98" s="150"/>
      <c r="P98" s="59"/>
      <c r="Q98" s="59"/>
      <c r="R98" s="59"/>
      <c r="S98" s="150"/>
      <c r="T98" s="150"/>
      <c r="U98" s="150"/>
      <c r="V98" s="127">
        <f>2022!BM96</f>
        <v>18.57</v>
      </c>
      <c r="W98" s="59">
        <f t="shared" si="96"/>
        <v>3</v>
      </c>
      <c r="X98" s="59">
        <f>2022!BO96</f>
        <v>18</v>
      </c>
      <c r="Y98" s="127">
        <f t="shared" si="97"/>
        <v>2.9079159935379644</v>
      </c>
      <c r="Z98" s="59"/>
      <c r="AA98" s="59">
        <f>2022!BR96</f>
        <v>2</v>
      </c>
      <c r="AB98" s="59"/>
      <c r="AC98" s="59"/>
      <c r="AD98" s="59">
        <f t="shared" si="110"/>
        <v>12</v>
      </c>
      <c r="AE98" s="59">
        <f>2022!BT96</f>
        <v>4</v>
      </c>
      <c r="AF98" s="115" t="str">
        <f t="shared" si="98"/>
        <v/>
      </c>
      <c r="AG98" s="203"/>
      <c r="AH98" s="204">
        <f t="shared" si="99"/>
        <v>0.56272727272727274</v>
      </c>
      <c r="AI98" s="204" t="e">
        <f t="shared" si="100"/>
        <v>#NAME?</v>
      </c>
      <c r="AJ98" s="205">
        <f t="shared" si="101"/>
        <v>3</v>
      </c>
      <c r="AK98" s="205" t="str">
        <f t="shared" si="102"/>
        <v/>
      </c>
      <c r="AL98" s="205">
        <f t="shared" si="103"/>
        <v>3</v>
      </c>
      <c r="AM98" s="205">
        <f t="shared" si="104"/>
        <v>18</v>
      </c>
      <c r="AN98" s="206" t="str">
        <f t="shared" si="105"/>
        <v/>
      </c>
      <c r="AO98" s="46" t="str">
        <f t="shared" si="106"/>
        <v/>
      </c>
      <c r="AP98" s="46" t="str">
        <f t="shared" si="107"/>
        <v/>
      </c>
    </row>
    <row r="99" ht="33" customHeight="1">
      <c r="A99" s="46">
        <v>76</v>
      </c>
      <c r="B99" s="155" t="s">
        <v>434</v>
      </c>
      <c r="C99" s="125">
        <f>2022!B97</f>
        <v>310.89999999999998</v>
      </c>
      <c r="D99" s="149"/>
      <c r="E99" s="126">
        <f>2022!BF97</f>
        <v>200</v>
      </c>
      <c r="F99" s="125">
        <f>2022!BI97</f>
        <v>0.64329366355741402</v>
      </c>
      <c r="G99" s="150"/>
      <c r="H99" s="151"/>
      <c r="I99" s="59"/>
      <c r="J99" s="150"/>
      <c r="K99" s="59"/>
      <c r="L99" s="59"/>
      <c r="M99" s="59"/>
      <c r="N99" s="150"/>
      <c r="O99" s="150"/>
      <c r="P99" s="59"/>
      <c r="Q99" s="59"/>
      <c r="R99" s="59"/>
      <c r="S99" s="150"/>
      <c r="T99" s="150"/>
      <c r="U99" s="150"/>
      <c r="V99" s="127">
        <f>2022!BM97</f>
        <v>6</v>
      </c>
      <c r="W99" s="59">
        <f t="shared" si="96"/>
        <v>3</v>
      </c>
      <c r="X99" s="59">
        <f>2022!BO97</f>
        <v>6</v>
      </c>
      <c r="Y99" s="127">
        <f t="shared" si="97"/>
        <v>3</v>
      </c>
      <c r="Z99" s="59"/>
      <c r="AA99" s="59">
        <f>2022!BR97</f>
        <v>0</v>
      </c>
      <c r="AB99" s="59"/>
      <c r="AC99" s="59"/>
      <c r="AD99" s="59">
        <f t="shared" si="110"/>
        <v>4</v>
      </c>
      <c r="AE99" s="59">
        <f>2022!BT97</f>
        <v>2</v>
      </c>
      <c r="AF99" s="115" t="str">
        <f t="shared" si="98"/>
        <v/>
      </c>
      <c r="AG99" s="203"/>
      <c r="AH99" s="204">
        <f t="shared" si="99"/>
        <v>0.64329366355741402</v>
      </c>
      <c r="AI99" s="204" t="e">
        <f t="shared" si="100"/>
        <v>#NAME?</v>
      </c>
      <c r="AJ99" s="205">
        <f t="shared" si="101"/>
        <v>3</v>
      </c>
      <c r="AK99" s="205" t="str">
        <f t="shared" si="102"/>
        <v/>
      </c>
      <c r="AL99" s="205">
        <f t="shared" si="103"/>
        <v>1</v>
      </c>
      <c r="AM99" s="205">
        <f t="shared" si="104"/>
        <v>6</v>
      </c>
      <c r="AN99" s="206" t="str">
        <f t="shared" si="105"/>
        <v/>
      </c>
      <c r="AO99" s="46" t="str">
        <f t="shared" si="106"/>
        <v/>
      </c>
      <c r="AP99" s="46" t="str">
        <f t="shared" si="107"/>
        <v/>
      </c>
    </row>
    <row r="100" ht="31.5">
      <c r="A100" s="46">
        <v>77</v>
      </c>
      <c r="B100" s="155" t="s">
        <v>435</v>
      </c>
      <c r="C100" s="125">
        <f>2022!B98</f>
        <v>75.200000000000003</v>
      </c>
      <c r="D100" s="142"/>
      <c r="E100" s="126">
        <f>2022!BF98</f>
        <v>48</v>
      </c>
      <c r="F100" s="125">
        <f>2022!BI98</f>
        <v>0.63829787234042545</v>
      </c>
      <c r="G100" s="82"/>
      <c r="H100" s="143"/>
      <c r="I100" s="59"/>
      <c r="J100" s="82"/>
      <c r="K100" s="59"/>
      <c r="L100" s="59"/>
      <c r="M100" s="59"/>
      <c r="N100" s="82"/>
      <c r="O100" s="82"/>
      <c r="P100" s="59"/>
      <c r="Q100" s="59"/>
      <c r="R100" s="59"/>
      <c r="S100" s="82"/>
      <c r="T100" s="82"/>
      <c r="U100" s="82"/>
      <c r="V100" s="127">
        <f>2022!BM98</f>
        <v>1.4399999999999999</v>
      </c>
      <c r="W100" s="59">
        <f t="shared" si="96"/>
        <v>3</v>
      </c>
      <c r="X100" s="59">
        <f>2022!BO98</f>
        <v>1</v>
      </c>
      <c r="Y100" s="127">
        <f t="shared" si="97"/>
        <v>2.083333333333333</v>
      </c>
      <c r="Z100" s="59"/>
      <c r="AA100" s="59">
        <f>2022!BR98</f>
        <v>0</v>
      </c>
      <c r="AB100" s="59"/>
      <c r="AC100" s="59"/>
      <c r="AD100" s="59">
        <f t="shared" si="110"/>
        <v>0</v>
      </c>
      <c r="AE100" s="59">
        <f>2022!BT98</f>
        <v>1</v>
      </c>
      <c r="AF100" s="115" t="str">
        <f t="shared" si="98"/>
        <v/>
      </c>
      <c r="AG100" s="203"/>
      <c r="AH100" s="204">
        <f t="shared" si="99"/>
        <v>0.63829787234042545</v>
      </c>
      <c r="AI100" s="204" t="e">
        <f t="shared" si="100"/>
        <v>#NAME?</v>
      </c>
      <c r="AJ100" s="205">
        <f t="shared" si="101"/>
        <v>3</v>
      </c>
      <c r="AK100" s="205" t="str">
        <f t="shared" si="102"/>
        <v/>
      </c>
      <c r="AL100" s="205">
        <f t="shared" si="103"/>
        <v>1</v>
      </c>
      <c r="AM100" s="205">
        <f t="shared" si="104"/>
        <v>1</v>
      </c>
      <c r="AN100" s="206" t="str">
        <f t="shared" si="105"/>
        <v/>
      </c>
      <c r="AO100" s="46" t="str">
        <f t="shared" si="106"/>
        <v/>
      </c>
      <c r="AP100" s="46" t="str">
        <f t="shared" si="107"/>
        <v/>
      </c>
    </row>
    <row r="101" ht="17.25" customHeight="1">
      <c r="A101" s="87"/>
      <c r="B101" s="61" t="s">
        <v>127</v>
      </c>
      <c r="C101" s="131"/>
      <c r="D101" s="130"/>
      <c r="E101" s="130"/>
      <c r="F101" s="131"/>
      <c r="G101" s="71"/>
      <c r="H101" s="127"/>
      <c r="I101" s="62"/>
      <c r="J101" s="71"/>
      <c r="K101" s="62"/>
      <c r="L101" s="132"/>
      <c r="M101" s="71"/>
      <c r="N101" s="71"/>
      <c r="O101" s="71"/>
      <c r="P101" s="71"/>
      <c r="Q101" s="71"/>
      <c r="R101" s="71"/>
      <c r="S101" s="71"/>
      <c r="T101" s="71"/>
      <c r="U101" s="59"/>
      <c r="V101" s="144"/>
      <c r="W101" s="59"/>
      <c r="X101" s="71"/>
      <c r="Y101" s="127"/>
      <c r="Z101" s="71"/>
      <c r="AA101" s="71"/>
      <c r="AB101" s="71"/>
      <c r="AC101" s="71"/>
      <c r="AD101" s="59"/>
      <c r="AE101" s="71"/>
      <c r="AF101" s="115" t="str">
        <f t="shared" si="98"/>
        <v/>
      </c>
      <c r="AG101" s="203"/>
      <c r="AH101" s="204" t="str">
        <f t="shared" si="99"/>
        <v/>
      </c>
      <c r="AI101" s="204" t="str">
        <f t="shared" si="100"/>
        <v/>
      </c>
      <c r="AJ101" s="205" t="str">
        <f t="shared" si="101"/>
        <v/>
      </c>
      <c r="AK101" s="205" t="str">
        <f t="shared" si="102"/>
        <v/>
      </c>
      <c r="AL101" s="205" t="str">
        <f t="shared" si="103"/>
        <v/>
      </c>
      <c r="AM101" s="205" t="str">
        <f t="shared" si="104"/>
        <v/>
      </c>
      <c r="AN101" s="206" t="str">
        <f t="shared" si="105"/>
        <v/>
      </c>
      <c r="AO101" s="46" t="str">
        <f t="shared" si="106"/>
        <v/>
      </c>
      <c r="AP101" s="46" t="str">
        <f t="shared" si="107"/>
        <v/>
      </c>
    </row>
    <row r="102" ht="31.5">
      <c r="A102" s="46">
        <v>78</v>
      </c>
      <c r="B102" s="72" t="s">
        <v>129</v>
      </c>
      <c r="C102" s="125">
        <f>2022!B101</f>
        <v>384.80000000000001</v>
      </c>
      <c r="D102" s="126">
        <f>2022!BE101</f>
        <v>128</v>
      </c>
      <c r="E102" s="126">
        <f>2022!BF101</f>
        <v>288</v>
      </c>
      <c r="F102" s="125">
        <f>2022!BI101</f>
        <v>0.74844074844074837</v>
      </c>
      <c r="G102" s="59">
        <f>2021!BO76</f>
        <v>3</v>
      </c>
      <c r="H102" s="127">
        <f t="shared" si="108"/>
        <v>2.34375</v>
      </c>
      <c r="I102" s="59"/>
      <c r="J102" s="59">
        <f>2021!BR76</f>
        <v>0</v>
      </c>
      <c r="K102" s="59"/>
      <c r="L102" s="59"/>
      <c r="M102" s="59"/>
      <c r="N102" s="59">
        <f>2021!BT76</f>
        <v>1</v>
      </c>
      <c r="O102" s="59">
        <f>'Добыча 2021'!C86</f>
        <v>2</v>
      </c>
      <c r="P102" s="59"/>
      <c r="Q102" s="59"/>
      <c r="R102" s="59"/>
      <c r="S102" s="59">
        <f>'Добыча 2021'!E86</f>
        <v>2</v>
      </c>
      <c r="T102" s="59">
        <f>'Добыча 2021'!D86</f>
        <v>0</v>
      </c>
      <c r="U102" s="59">
        <f t="shared" si="109"/>
        <v>66.666666666666657</v>
      </c>
      <c r="V102" s="127">
        <f>2022!BM101</f>
        <v>8.6400000000000006</v>
      </c>
      <c r="W102" s="59">
        <f t="shared" si="96"/>
        <v>3.0000000000000004</v>
      </c>
      <c r="X102" s="59">
        <f>2022!BO101</f>
        <v>8</v>
      </c>
      <c r="Y102" s="127">
        <f t="shared" si="97"/>
        <v>2.7777777777777777</v>
      </c>
      <c r="Z102" s="59"/>
      <c r="AA102" s="59">
        <f>2022!BR101</f>
        <v>0</v>
      </c>
      <c r="AB102" s="59"/>
      <c r="AC102" s="59"/>
      <c r="AD102" s="59">
        <f>X102-AE102-Z102-AA102</f>
        <v>6</v>
      </c>
      <c r="AE102" s="59">
        <f>2022!BT101</f>
        <v>2</v>
      </c>
      <c r="AF102" s="115" t="str">
        <f t="shared" si="98"/>
        <v/>
      </c>
      <c r="AG102" s="203"/>
      <c r="AH102" s="204">
        <f t="shared" si="99"/>
        <v>0.74844074844074837</v>
      </c>
      <c r="AI102" s="204" t="e">
        <f t="shared" si="100"/>
        <v>#NAME?</v>
      </c>
      <c r="AJ102" s="205">
        <f t="shared" si="101"/>
        <v>3</v>
      </c>
      <c r="AK102" s="205" t="str">
        <f t="shared" si="102"/>
        <v/>
      </c>
      <c r="AL102" s="205">
        <f t="shared" si="103"/>
        <v>1</v>
      </c>
      <c r="AM102" s="205">
        <f t="shared" si="104"/>
        <v>8</v>
      </c>
      <c r="AN102" s="206" t="str">
        <f t="shared" si="105"/>
        <v/>
      </c>
      <c r="AO102" s="46" t="str">
        <f t="shared" si="106"/>
        <v/>
      </c>
      <c r="AP102" s="46" t="str">
        <f t="shared" si="107"/>
        <v/>
      </c>
    </row>
    <row r="103" ht="51.75" customHeight="1">
      <c r="A103" s="46">
        <v>79</v>
      </c>
      <c r="B103" s="79" t="s">
        <v>128</v>
      </c>
      <c r="C103" s="157">
        <f>2022!B102</f>
        <v>396.19999999999999</v>
      </c>
      <c r="D103" s="138">
        <f>2022!BE102</f>
        <v>559</v>
      </c>
      <c r="E103" s="138">
        <f>2022!BF102</f>
        <v>604</v>
      </c>
      <c r="F103" s="157">
        <f>2022!BI102</f>
        <v>1.5244825845532559</v>
      </c>
      <c r="G103" s="59">
        <f>2021!BO77</f>
        <v>27</v>
      </c>
      <c r="H103" s="127">
        <f t="shared" si="108"/>
        <v>4.8300536672629697</v>
      </c>
      <c r="I103" s="59"/>
      <c r="J103" s="59">
        <f>2021!BR77</f>
        <v>0</v>
      </c>
      <c r="K103" s="59"/>
      <c r="L103" s="59"/>
      <c r="M103" s="80"/>
      <c r="N103" s="59">
        <f>2021!BT77</f>
        <v>0</v>
      </c>
      <c r="O103" s="80">
        <f>'Добыча 2021'!C87</f>
        <v>12</v>
      </c>
      <c r="P103" s="80"/>
      <c r="Q103" s="80"/>
      <c r="R103" s="80"/>
      <c r="S103" s="80">
        <f>'Добыча 2021'!E87</f>
        <v>7</v>
      </c>
      <c r="T103" s="80">
        <f>'Добыча 2021'!D87</f>
        <v>5</v>
      </c>
      <c r="U103" s="59">
        <f t="shared" si="109"/>
        <v>44.444444444444443</v>
      </c>
      <c r="V103" s="139">
        <f>2022!BM102</f>
        <v>30.200000000000003</v>
      </c>
      <c r="W103" s="59">
        <f t="shared" si="96"/>
        <v>5</v>
      </c>
      <c r="X103" s="80">
        <f>2022!BO102</f>
        <v>30</v>
      </c>
      <c r="Y103" s="127">
        <f t="shared" si="97"/>
        <v>4.9668874172185431</v>
      </c>
      <c r="Z103" s="80"/>
      <c r="AA103" s="80">
        <f>2022!BR102</f>
        <v>0</v>
      </c>
      <c r="AB103" s="80"/>
      <c r="AC103" s="80"/>
      <c r="AD103" s="59"/>
      <c r="AE103" s="80">
        <f>2022!BT102</f>
        <v>0</v>
      </c>
      <c r="AF103" s="115" t="str">
        <f t="shared" si="98"/>
        <v/>
      </c>
      <c r="AG103" s="203"/>
      <c r="AH103" s="204">
        <f t="shared" si="99"/>
        <v>1.5244825845532559</v>
      </c>
      <c r="AI103" s="204" t="e">
        <f t="shared" si="100"/>
        <v>#NAME?</v>
      </c>
      <c r="AJ103" s="205">
        <f t="shared" si="101"/>
        <v>5</v>
      </c>
      <c r="AK103" s="205" t="str">
        <f t="shared" si="102"/>
        <v/>
      </c>
      <c r="AL103" s="205">
        <f t="shared" si="103"/>
        <v>6</v>
      </c>
      <c r="AM103" s="205">
        <f t="shared" si="104"/>
        <v>30</v>
      </c>
      <c r="AN103" s="206" t="str">
        <f t="shared" si="105"/>
        <v xml:space="preserve">Вне норматива или не ОДОУ</v>
      </c>
      <c r="AO103" s="46" t="str">
        <f t="shared" si="106"/>
        <v xml:space="preserve">Сумма не совпадает или не ОДОУ</v>
      </c>
      <c r="AP103" s="46" t="str">
        <f t="shared" si="107"/>
        <v/>
      </c>
    </row>
    <row r="104" ht="17.25" customHeight="1">
      <c r="A104" s="87"/>
      <c r="B104" s="61" t="s">
        <v>130</v>
      </c>
      <c r="C104" s="131"/>
      <c r="D104" s="130"/>
      <c r="E104" s="130"/>
      <c r="F104" s="131"/>
      <c r="G104" s="71"/>
      <c r="H104" s="127"/>
      <c r="I104" s="62"/>
      <c r="J104" s="71"/>
      <c r="K104" s="62"/>
      <c r="L104" s="132"/>
      <c r="M104" s="71"/>
      <c r="N104" s="71"/>
      <c r="O104" s="71"/>
      <c r="P104" s="71"/>
      <c r="Q104" s="71"/>
      <c r="R104" s="71"/>
      <c r="S104" s="71"/>
      <c r="T104" s="71"/>
      <c r="U104" s="59"/>
      <c r="V104" s="144"/>
      <c r="W104" s="59"/>
      <c r="X104" s="71"/>
      <c r="Y104" s="127"/>
      <c r="Z104" s="71"/>
      <c r="AA104" s="71"/>
      <c r="AB104" s="71"/>
      <c r="AC104" s="71"/>
      <c r="AD104" s="59"/>
      <c r="AE104" s="71"/>
      <c r="AF104" s="115" t="str">
        <f t="shared" si="98"/>
        <v/>
      </c>
      <c r="AG104" s="203"/>
      <c r="AH104" s="204" t="str">
        <f t="shared" si="99"/>
        <v/>
      </c>
      <c r="AI104" s="204" t="str">
        <f t="shared" si="100"/>
        <v/>
      </c>
      <c r="AJ104" s="205" t="str">
        <f t="shared" si="101"/>
        <v/>
      </c>
      <c r="AK104" s="205" t="str">
        <f t="shared" si="102"/>
        <v/>
      </c>
      <c r="AL104" s="205" t="str">
        <f t="shared" si="103"/>
        <v/>
      </c>
      <c r="AM104" s="205" t="str">
        <f t="shared" si="104"/>
        <v/>
      </c>
      <c r="AN104" s="206" t="str">
        <f t="shared" si="105"/>
        <v/>
      </c>
      <c r="AO104" s="46" t="str">
        <f t="shared" si="106"/>
        <v/>
      </c>
      <c r="AP104" s="46" t="str">
        <f t="shared" si="107"/>
        <v/>
      </c>
    </row>
    <row r="105" ht="45" customHeight="1">
      <c r="A105" s="46">
        <v>80</v>
      </c>
      <c r="B105" s="81" t="s">
        <v>134</v>
      </c>
      <c r="C105" s="160">
        <f>2022!B104</f>
        <v>597.84699999999998</v>
      </c>
      <c r="D105" s="142">
        <f>2022!BE104</f>
        <v>249</v>
      </c>
      <c r="E105" s="142">
        <f>2022!BF104</f>
        <v>298</v>
      </c>
      <c r="F105" s="160">
        <f>2022!BI104</f>
        <v>0.49845529040038672</v>
      </c>
      <c r="G105" s="59">
        <f>2021!BO79</f>
        <v>6</v>
      </c>
      <c r="H105" s="127">
        <f t="shared" si="108"/>
        <v>2.4096385542168677</v>
      </c>
      <c r="I105" s="59"/>
      <c r="J105" s="59">
        <f>2021!BR79</f>
        <v>0</v>
      </c>
      <c r="K105" s="59"/>
      <c r="L105" s="59"/>
      <c r="M105" s="82"/>
      <c r="N105" s="59">
        <f>2021!BT79</f>
        <v>0</v>
      </c>
      <c r="O105" s="82">
        <f>'Добыча 2021'!C89</f>
        <v>2</v>
      </c>
      <c r="P105" s="82"/>
      <c r="Q105" s="82"/>
      <c r="R105" s="82"/>
      <c r="S105" s="82">
        <f>'Добыча 2021'!E89</f>
        <v>2</v>
      </c>
      <c r="T105" s="82">
        <f>'Добыча 2021'!D89</f>
        <v>0</v>
      </c>
      <c r="U105" s="59">
        <f t="shared" si="109"/>
        <v>33.333333333333329</v>
      </c>
      <c r="V105" s="143">
        <f>2022!BM104</f>
        <v>8.9399999999999995</v>
      </c>
      <c r="W105" s="59">
        <f t="shared" si="96"/>
        <v>3</v>
      </c>
      <c r="X105" s="82">
        <f>2022!BO104</f>
        <v>8</v>
      </c>
      <c r="Y105" s="127">
        <f t="shared" si="97"/>
        <v>2.6845637583892619</v>
      </c>
      <c r="Z105" s="82"/>
      <c r="AA105" s="82">
        <f>2022!BR104</f>
        <v>0</v>
      </c>
      <c r="AB105" s="82"/>
      <c r="AC105" s="82"/>
      <c r="AD105" s="59"/>
      <c r="AE105" s="82">
        <f>2022!BT104</f>
        <v>0</v>
      </c>
      <c r="AF105" s="115" t="str">
        <f t="shared" si="98"/>
        <v/>
      </c>
      <c r="AG105" s="203"/>
      <c r="AH105" s="204">
        <f t="shared" si="99"/>
        <v>0.49845529040038672</v>
      </c>
      <c r="AI105" s="204" t="e">
        <f t="shared" si="100"/>
        <v>#NAME?</v>
      </c>
      <c r="AJ105" s="205">
        <f t="shared" si="101"/>
        <v>3</v>
      </c>
      <c r="AK105" s="205" t="str">
        <f t="shared" si="102"/>
        <v/>
      </c>
      <c r="AL105" s="205">
        <f t="shared" si="103"/>
        <v>1</v>
      </c>
      <c r="AM105" s="205">
        <f t="shared" si="104"/>
        <v>8</v>
      </c>
      <c r="AN105" s="206" t="str">
        <f t="shared" si="105"/>
        <v xml:space="preserve">Вне норматива или не ОДОУ</v>
      </c>
      <c r="AO105" s="46" t="str">
        <f t="shared" si="106"/>
        <v xml:space="preserve">Сумма не совпадает или не ОДОУ</v>
      </c>
      <c r="AP105" s="46" t="str">
        <f t="shared" si="107"/>
        <v/>
      </c>
    </row>
    <row r="106" ht="74.25" customHeight="1">
      <c r="A106" s="46">
        <v>81</v>
      </c>
      <c r="B106" s="152" t="s">
        <v>436</v>
      </c>
      <c r="C106" s="160">
        <f>2022!B105</f>
        <v>84.5</v>
      </c>
      <c r="D106" s="138">
        <f>2022!BE105</f>
        <v>61</v>
      </c>
      <c r="E106" s="142">
        <f>2022!BF105</f>
        <v>30</v>
      </c>
      <c r="F106" s="160">
        <f>2022!BI105</f>
        <v>0.35502958579881655</v>
      </c>
      <c r="G106" s="80">
        <f>2021!BO80</f>
        <v>1</v>
      </c>
      <c r="H106" s="139">
        <f t="shared" si="108"/>
        <v>1.639344262295082</v>
      </c>
      <c r="I106" s="59"/>
      <c r="J106" s="80">
        <f>2021!BR80</f>
        <v>0</v>
      </c>
      <c r="K106" s="59"/>
      <c r="L106" s="59"/>
      <c r="M106" s="82"/>
      <c r="N106" s="80">
        <f>2021!BT80</f>
        <v>0</v>
      </c>
      <c r="O106" s="80">
        <f>'Добыча 2021'!C90</f>
        <v>0</v>
      </c>
      <c r="P106" s="82"/>
      <c r="Q106" s="82"/>
      <c r="R106" s="82"/>
      <c r="S106" s="80">
        <f>'Добыча 2021'!E90</f>
        <v>0</v>
      </c>
      <c r="T106" s="80">
        <f>'Добыча 2021'!D90</f>
        <v>0</v>
      </c>
      <c r="U106" s="80">
        <f>IF(G108=0,0,O108/G108*100)</f>
        <v>0</v>
      </c>
      <c r="V106" s="143">
        <f>2022!BM105</f>
        <v>0.89999999999999991</v>
      </c>
      <c r="W106" s="59">
        <f t="shared" si="96"/>
        <v>0</v>
      </c>
      <c r="X106" s="82">
        <f>2022!BO105</f>
        <v>0</v>
      </c>
      <c r="Y106" s="127">
        <f t="shared" ref="Y106:Y107" si="111">IF(X106&gt;0,X106/E106*100,0)</f>
        <v>0</v>
      </c>
      <c r="Z106" s="82"/>
      <c r="AA106" s="82">
        <f>2022!BR105</f>
        <v>0</v>
      </c>
      <c r="AB106" s="82"/>
      <c r="AC106" s="82"/>
      <c r="AD106" s="59"/>
      <c r="AE106" s="82">
        <f>2022!BT105</f>
        <v>0</v>
      </c>
      <c r="AF106" s="115" t="str">
        <f t="shared" si="98"/>
        <v/>
      </c>
      <c r="AG106" s="203"/>
      <c r="AH106" s="204">
        <f t="shared" si="99"/>
        <v>0.35502958579881655</v>
      </c>
      <c r="AI106" s="204" t="e">
        <f t="shared" si="100"/>
        <v>#NAME?</v>
      </c>
      <c r="AJ106" s="205">
        <f t="shared" si="101"/>
        <v>3</v>
      </c>
      <c r="AK106" s="205" t="str">
        <f t="shared" si="102"/>
        <v/>
      </c>
      <c r="AL106" s="205">
        <f t="shared" si="103"/>
        <v>0</v>
      </c>
      <c r="AM106" s="205">
        <f t="shared" si="104"/>
        <v>0</v>
      </c>
      <c r="AN106" s="206" t="str">
        <f t="shared" si="105"/>
        <v/>
      </c>
      <c r="AO106" s="46" t="str">
        <f t="shared" si="106"/>
        <v/>
      </c>
      <c r="AP106" s="46" t="str">
        <f t="shared" si="107"/>
        <v/>
      </c>
    </row>
    <row r="107" ht="69" customHeight="1">
      <c r="A107" s="46">
        <v>82</v>
      </c>
      <c r="B107" s="152" t="s">
        <v>437</v>
      </c>
      <c r="C107" s="160">
        <f>2022!B106</f>
        <v>70</v>
      </c>
      <c r="D107" s="149"/>
      <c r="E107" s="142">
        <f>2022!BF106</f>
        <v>3</v>
      </c>
      <c r="F107" s="160">
        <f>2022!BI106</f>
        <v>4.2857142857142858e-002</v>
      </c>
      <c r="G107" s="150"/>
      <c r="H107" s="151"/>
      <c r="I107" s="59"/>
      <c r="J107" s="150"/>
      <c r="K107" s="59"/>
      <c r="L107" s="59"/>
      <c r="M107" s="82"/>
      <c r="N107" s="150"/>
      <c r="O107" s="150"/>
      <c r="P107" s="82"/>
      <c r="Q107" s="82"/>
      <c r="R107" s="82"/>
      <c r="S107" s="150"/>
      <c r="T107" s="150"/>
      <c r="U107" s="150"/>
      <c r="V107" s="143">
        <f>2022!BM106</f>
        <v>8.9999999999999997e-002</v>
      </c>
      <c r="W107" s="59">
        <f t="shared" si="96"/>
        <v>0</v>
      </c>
      <c r="X107" s="82">
        <f>2022!BO106</f>
        <v>0</v>
      </c>
      <c r="Y107" s="127">
        <f t="shared" si="111"/>
        <v>0</v>
      </c>
      <c r="Z107" s="82"/>
      <c r="AA107" s="82">
        <f>2022!BR106</f>
        <v>0</v>
      </c>
      <c r="AB107" s="82"/>
      <c r="AC107" s="82"/>
      <c r="AD107" s="59"/>
      <c r="AE107" s="82">
        <f>2022!BT106</f>
        <v>0</v>
      </c>
      <c r="AF107" s="115" t="str">
        <f t="shared" si="98"/>
        <v/>
      </c>
      <c r="AG107" s="203"/>
      <c r="AH107" s="204">
        <f t="shared" si="99"/>
        <v>4.2857142857142858e-002</v>
      </c>
      <c r="AI107" s="204" t="e">
        <f t="shared" si="100"/>
        <v>#NAME?</v>
      </c>
      <c r="AJ107" s="205">
        <f t="shared" si="101"/>
        <v>3</v>
      </c>
      <c r="AK107" s="205" t="str">
        <f t="shared" si="102"/>
        <v/>
      </c>
      <c r="AL107" s="205">
        <f t="shared" si="103"/>
        <v>0</v>
      </c>
      <c r="AM107" s="205">
        <f t="shared" si="104"/>
        <v>0</v>
      </c>
      <c r="AN107" s="206" t="str">
        <f t="shared" si="105"/>
        <v/>
      </c>
      <c r="AO107" s="46" t="str">
        <f t="shared" si="106"/>
        <v/>
      </c>
      <c r="AP107" s="46" t="str">
        <f t="shared" si="107"/>
        <v/>
      </c>
    </row>
    <row r="108" ht="76.5" customHeight="1">
      <c r="A108" s="46">
        <v>83</v>
      </c>
      <c r="B108" s="152" t="s">
        <v>438</v>
      </c>
      <c r="C108" s="125">
        <f>2022!B107</f>
        <v>247.5</v>
      </c>
      <c r="D108" s="142"/>
      <c r="E108" s="126">
        <f>2022!BF107</f>
        <v>24</v>
      </c>
      <c r="F108" s="125">
        <f>2022!BI107</f>
        <v>9.696969696969697e-002</v>
      </c>
      <c r="G108" s="82"/>
      <c r="H108" s="143"/>
      <c r="I108" s="59"/>
      <c r="J108" s="82"/>
      <c r="K108" s="59"/>
      <c r="L108" s="59"/>
      <c r="M108" s="59"/>
      <c r="N108" s="82"/>
      <c r="O108" s="82"/>
      <c r="P108" s="59"/>
      <c r="Q108" s="59"/>
      <c r="R108" s="59"/>
      <c r="S108" s="82"/>
      <c r="T108" s="82"/>
      <c r="U108" s="82"/>
      <c r="V108" s="127">
        <f>2022!BM107</f>
        <v>0.71999999999999997</v>
      </c>
      <c r="W108" s="59">
        <f t="shared" si="96"/>
        <v>0</v>
      </c>
      <c r="X108" s="59">
        <f>2022!BO107</f>
        <v>0</v>
      </c>
      <c r="Y108" s="127">
        <f t="shared" si="97"/>
        <v>0</v>
      </c>
      <c r="Z108" s="59"/>
      <c r="AA108" s="59">
        <f>2022!BR107</f>
        <v>0</v>
      </c>
      <c r="AB108" s="59"/>
      <c r="AC108" s="59"/>
      <c r="AD108" s="59"/>
      <c r="AE108" s="59">
        <f>2022!BT107</f>
        <v>0</v>
      </c>
      <c r="AF108" s="115" t="str">
        <f t="shared" si="98"/>
        <v/>
      </c>
      <c r="AG108" s="203"/>
      <c r="AH108" s="204">
        <f t="shared" si="99"/>
        <v>9.696969696969697e-002</v>
      </c>
      <c r="AI108" s="204" t="e">
        <f t="shared" si="100"/>
        <v>#NAME?</v>
      </c>
      <c r="AJ108" s="205">
        <f t="shared" si="101"/>
        <v>3</v>
      </c>
      <c r="AK108" s="205" t="str">
        <f t="shared" si="102"/>
        <v/>
      </c>
      <c r="AL108" s="205">
        <f t="shared" si="103"/>
        <v>0</v>
      </c>
      <c r="AM108" s="205">
        <f t="shared" si="104"/>
        <v>0</v>
      </c>
      <c r="AN108" s="206" t="str">
        <f t="shared" si="105"/>
        <v/>
      </c>
      <c r="AO108" s="46" t="str">
        <f t="shared" si="106"/>
        <v/>
      </c>
      <c r="AP108" s="46" t="str">
        <f t="shared" si="107"/>
        <v/>
      </c>
    </row>
    <row r="109" ht="41.25" customHeight="1">
      <c r="A109" s="46">
        <v>84</v>
      </c>
      <c r="B109" s="152" t="s">
        <v>439</v>
      </c>
      <c r="C109" s="125">
        <f>2022!B108</f>
        <v>564.60000000000002</v>
      </c>
      <c r="D109" s="138">
        <f>2022!BE108</f>
        <v>1192</v>
      </c>
      <c r="E109" s="126">
        <f>2022!BF108</f>
        <v>339</v>
      </c>
      <c r="F109" s="125">
        <f>2022!BI108</f>
        <v>0.60042507970244419</v>
      </c>
      <c r="G109" s="80">
        <f>2021!BO81</f>
        <v>35</v>
      </c>
      <c r="H109" s="139">
        <f t="shared" si="108"/>
        <v>2.936241610738255</v>
      </c>
      <c r="I109" s="59"/>
      <c r="J109" s="80">
        <f>2021!BR81</f>
        <v>5</v>
      </c>
      <c r="K109" s="59"/>
      <c r="L109" s="59"/>
      <c r="M109" s="59"/>
      <c r="N109" s="80">
        <f>2021!BT81</f>
        <v>7</v>
      </c>
      <c r="O109" s="80">
        <f>'Добыча 2021'!C91</f>
        <v>2</v>
      </c>
      <c r="P109" s="59"/>
      <c r="Q109" s="59"/>
      <c r="R109" s="59"/>
      <c r="S109" s="80">
        <f>'Добыча 2021'!E91</f>
        <v>2</v>
      </c>
      <c r="T109" s="80">
        <f>'Добыча 2021'!D91</f>
        <v>0</v>
      </c>
      <c r="U109" s="80">
        <f t="shared" si="109"/>
        <v>5.7142857142857144</v>
      </c>
      <c r="V109" s="127">
        <f>2022!BM108</f>
        <v>10.17</v>
      </c>
      <c r="W109" s="59">
        <f t="shared" si="96"/>
        <v>3</v>
      </c>
      <c r="X109" s="59">
        <f>2022!BO108</f>
        <v>10</v>
      </c>
      <c r="Y109" s="127">
        <f t="shared" si="97"/>
        <v>2.9498525073746311</v>
      </c>
      <c r="Z109" s="59"/>
      <c r="AA109" s="59">
        <f>2022!BR108</f>
        <v>0</v>
      </c>
      <c r="AB109" s="59"/>
      <c r="AC109" s="59"/>
      <c r="AD109" s="59">
        <f t="shared" ref="AD109:AD121" si="112">X109-AE109-Z109-AA109</f>
        <v>8</v>
      </c>
      <c r="AE109" s="59">
        <f>2022!BT108</f>
        <v>2</v>
      </c>
      <c r="AF109" s="115" t="str">
        <f t="shared" si="98"/>
        <v/>
      </c>
      <c r="AG109" s="203"/>
      <c r="AH109" s="204">
        <f t="shared" si="99"/>
        <v>0.60042507970244419</v>
      </c>
      <c r="AI109" s="204" t="e">
        <f t="shared" si="100"/>
        <v>#NAME?</v>
      </c>
      <c r="AJ109" s="205">
        <f t="shared" si="101"/>
        <v>3</v>
      </c>
      <c r="AK109" s="205" t="str">
        <f t="shared" si="102"/>
        <v/>
      </c>
      <c r="AL109" s="205">
        <f t="shared" si="103"/>
        <v>2</v>
      </c>
      <c r="AM109" s="205">
        <f t="shared" si="104"/>
        <v>10</v>
      </c>
      <c r="AN109" s="206" t="str">
        <f t="shared" si="105"/>
        <v/>
      </c>
      <c r="AO109" s="46" t="str">
        <f t="shared" si="106"/>
        <v/>
      </c>
      <c r="AP109" s="46" t="str">
        <f t="shared" si="107"/>
        <v/>
      </c>
    </row>
    <row r="110" ht="37.5" customHeight="1">
      <c r="A110" s="46">
        <v>85</v>
      </c>
      <c r="B110" s="152" t="s">
        <v>440</v>
      </c>
      <c r="C110" s="125">
        <f>2022!B109</f>
        <v>2437.1999999999998</v>
      </c>
      <c r="D110" s="142"/>
      <c r="E110" s="126">
        <f>2022!BF109</f>
        <v>999</v>
      </c>
      <c r="F110" s="125">
        <f>2022!BI109</f>
        <v>0.4098966026587888</v>
      </c>
      <c r="G110" s="82"/>
      <c r="H110" s="143"/>
      <c r="I110" s="59"/>
      <c r="J110" s="82"/>
      <c r="K110" s="59"/>
      <c r="L110" s="59"/>
      <c r="M110" s="59"/>
      <c r="N110" s="82"/>
      <c r="O110" s="82"/>
      <c r="P110" s="59"/>
      <c r="Q110" s="59"/>
      <c r="R110" s="59"/>
      <c r="S110" s="82"/>
      <c r="T110" s="82"/>
      <c r="U110" s="82"/>
      <c r="V110" s="127">
        <f>2022!BM109</f>
        <v>29.969999999999999</v>
      </c>
      <c r="W110" s="59">
        <f t="shared" si="96"/>
        <v>3</v>
      </c>
      <c r="X110" s="59">
        <f>2022!BO109</f>
        <v>29</v>
      </c>
      <c r="Y110" s="127">
        <f t="shared" si="97"/>
        <v>2.9029029029029032</v>
      </c>
      <c r="Z110" s="59"/>
      <c r="AA110" s="59">
        <f>2022!BR109</f>
        <v>2</v>
      </c>
      <c r="AB110" s="59"/>
      <c r="AC110" s="59"/>
      <c r="AD110" s="59">
        <f t="shared" si="112"/>
        <v>21</v>
      </c>
      <c r="AE110" s="59">
        <f>2022!BT109</f>
        <v>6</v>
      </c>
      <c r="AF110" s="115" t="str">
        <f t="shared" si="98"/>
        <v/>
      </c>
      <c r="AG110" s="203"/>
      <c r="AH110" s="204">
        <f t="shared" si="99"/>
        <v>0.4098966026587888</v>
      </c>
      <c r="AI110" s="204" t="e">
        <f t="shared" si="100"/>
        <v>#NAME?</v>
      </c>
      <c r="AJ110" s="205">
        <f t="shared" si="101"/>
        <v>3</v>
      </c>
      <c r="AK110" s="205" t="str">
        <f t="shared" si="102"/>
        <v/>
      </c>
      <c r="AL110" s="205">
        <f t="shared" si="103"/>
        <v>5</v>
      </c>
      <c r="AM110" s="205">
        <f t="shared" si="104"/>
        <v>29</v>
      </c>
      <c r="AN110" s="206" t="str">
        <f t="shared" si="105"/>
        <v/>
      </c>
      <c r="AO110" s="46" t="str">
        <f t="shared" si="106"/>
        <v/>
      </c>
      <c r="AP110" s="46" t="str">
        <f t="shared" si="107"/>
        <v/>
      </c>
    </row>
    <row r="111" ht="17.25" customHeight="1">
      <c r="A111" s="87"/>
      <c r="B111" s="61" t="s">
        <v>137</v>
      </c>
      <c r="C111" s="131"/>
      <c r="D111" s="130"/>
      <c r="E111" s="130"/>
      <c r="F111" s="131"/>
      <c r="G111" s="71"/>
      <c r="H111" s="127"/>
      <c r="I111" s="62"/>
      <c r="J111" s="71"/>
      <c r="K111" s="62"/>
      <c r="L111" s="132"/>
      <c r="M111" s="71"/>
      <c r="N111" s="71"/>
      <c r="O111" s="71"/>
      <c r="P111" s="71"/>
      <c r="Q111" s="71"/>
      <c r="R111" s="71"/>
      <c r="S111" s="71"/>
      <c r="T111" s="71"/>
      <c r="U111" s="59"/>
      <c r="V111" s="144"/>
      <c r="W111" s="59"/>
      <c r="X111" s="71"/>
      <c r="Y111" s="127"/>
      <c r="Z111" s="71"/>
      <c r="AA111" s="71"/>
      <c r="AB111" s="71"/>
      <c r="AC111" s="71"/>
      <c r="AD111" s="59"/>
      <c r="AE111" s="71"/>
      <c r="AF111" s="115" t="str">
        <f t="shared" si="98"/>
        <v/>
      </c>
      <c r="AG111" s="203"/>
      <c r="AH111" s="204" t="str">
        <f t="shared" si="99"/>
        <v/>
      </c>
      <c r="AI111" s="204" t="str">
        <f t="shared" si="100"/>
        <v/>
      </c>
      <c r="AJ111" s="205" t="str">
        <f t="shared" si="101"/>
        <v/>
      </c>
      <c r="AK111" s="205" t="str">
        <f t="shared" si="102"/>
        <v/>
      </c>
      <c r="AL111" s="205" t="str">
        <f t="shared" si="103"/>
        <v/>
      </c>
      <c r="AM111" s="205" t="str">
        <f t="shared" si="104"/>
        <v/>
      </c>
      <c r="AN111" s="206" t="str">
        <f t="shared" si="105"/>
        <v/>
      </c>
      <c r="AO111" s="46" t="str">
        <f t="shared" si="106"/>
        <v/>
      </c>
      <c r="AP111" s="46" t="str">
        <f t="shared" si="107"/>
        <v/>
      </c>
    </row>
    <row r="112" ht="48.75" customHeight="1">
      <c r="A112" s="87">
        <v>86</v>
      </c>
      <c r="B112" s="209" t="s">
        <v>441</v>
      </c>
      <c r="C112" s="125">
        <f>2022!B111</f>
        <v>6.7999999999999998</v>
      </c>
      <c r="D112" s="138">
        <f>2022!BE111</f>
        <v>161</v>
      </c>
      <c r="E112" s="126">
        <f>2022!BF111</f>
        <v>0</v>
      </c>
      <c r="F112" s="125">
        <f>2022!BI111</f>
        <v>0</v>
      </c>
      <c r="G112" s="80">
        <f>2021!BO83</f>
        <v>4</v>
      </c>
      <c r="H112" s="139">
        <f t="shared" si="108"/>
        <v>2.4844720496894408</v>
      </c>
      <c r="I112" s="163"/>
      <c r="J112" s="80">
        <f>2021!BR83</f>
        <v>0</v>
      </c>
      <c r="K112" s="163"/>
      <c r="L112" s="163"/>
      <c r="M112" s="59"/>
      <c r="N112" s="80">
        <f>2021!BT83</f>
        <v>1</v>
      </c>
      <c r="O112" s="80">
        <f>'Добыча 2021'!C93</f>
        <v>0</v>
      </c>
      <c r="P112" s="59"/>
      <c r="Q112" s="59"/>
      <c r="R112" s="59"/>
      <c r="S112" s="80">
        <f>'Добыча 2021'!E93</f>
        <v>0</v>
      </c>
      <c r="T112" s="80">
        <f>'Добыча 2021'!D93</f>
        <v>0</v>
      </c>
      <c r="U112" s="80">
        <f t="shared" si="109"/>
        <v>0</v>
      </c>
      <c r="V112" s="127">
        <f>2022!BM111</f>
        <v>0</v>
      </c>
      <c r="W112" s="59">
        <f t="shared" si="96"/>
        <v>0</v>
      </c>
      <c r="X112" s="59">
        <f>2022!BO111</f>
        <v>0</v>
      </c>
      <c r="Y112" s="127">
        <f t="shared" si="97"/>
        <v>0</v>
      </c>
      <c r="Z112" s="59"/>
      <c r="AA112" s="59"/>
      <c r="AB112" s="59"/>
      <c r="AC112" s="59"/>
      <c r="AD112" s="59">
        <v>0</v>
      </c>
      <c r="AE112" s="59">
        <v>0</v>
      </c>
      <c r="AF112" s="115" t="str">
        <f t="shared" si="98"/>
        <v/>
      </c>
      <c r="AG112" s="203"/>
      <c r="AH112" s="204">
        <f t="shared" si="99"/>
        <v>0</v>
      </c>
      <c r="AI112" s="204" t="e">
        <f t="shared" si="100"/>
        <v>#NAME?</v>
      </c>
      <c r="AJ112" s="205">
        <f t="shared" si="101"/>
        <v>3</v>
      </c>
      <c r="AK112" s="205" t="str">
        <f t="shared" si="102"/>
        <v/>
      </c>
      <c r="AL112" s="205">
        <f t="shared" si="103"/>
        <v>0</v>
      </c>
      <c r="AM112" s="205">
        <f t="shared" si="104"/>
        <v>0</v>
      </c>
      <c r="AN112" s="206" t="str">
        <f t="shared" si="105"/>
        <v/>
      </c>
      <c r="AO112" s="46" t="str">
        <f t="shared" si="106"/>
        <v/>
      </c>
      <c r="AP112" s="46" t="str">
        <f t="shared" si="107"/>
        <v/>
      </c>
    </row>
    <row r="113" ht="52.5" customHeight="1">
      <c r="A113" s="46">
        <v>87</v>
      </c>
      <c r="B113" s="154" t="s">
        <v>442</v>
      </c>
      <c r="C113" s="125">
        <f>2022!B112</f>
        <v>166.57499999999999</v>
      </c>
      <c r="D113" s="142"/>
      <c r="E113" s="126">
        <f>2022!BF112</f>
        <v>166</v>
      </c>
      <c r="F113" s="125">
        <f>2022!BI112</f>
        <v>0.99654810145580075</v>
      </c>
      <c r="G113" s="82"/>
      <c r="H113" s="143"/>
      <c r="I113" s="59"/>
      <c r="J113" s="82"/>
      <c r="K113" s="59"/>
      <c r="L113" s="59"/>
      <c r="M113" s="59"/>
      <c r="N113" s="82"/>
      <c r="O113" s="82"/>
      <c r="P113" s="59"/>
      <c r="Q113" s="59"/>
      <c r="R113" s="59"/>
      <c r="S113" s="82"/>
      <c r="T113" s="82"/>
      <c r="U113" s="82"/>
      <c r="V113" s="127">
        <f>2022!BM112</f>
        <v>4.9799999999999995</v>
      </c>
      <c r="W113" s="59">
        <f t="shared" si="96"/>
        <v>3</v>
      </c>
      <c r="X113" s="59">
        <f>2022!BO112</f>
        <v>4</v>
      </c>
      <c r="Y113" s="127">
        <f t="shared" si="97"/>
        <v>2.4096385542168677</v>
      </c>
      <c r="Z113" s="59"/>
      <c r="AA113" s="59">
        <f>2022!BR112</f>
        <v>0</v>
      </c>
      <c r="AB113" s="59"/>
      <c r="AC113" s="59"/>
      <c r="AD113" s="59">
        <f t="shared" si="112"/>
        <v>3</v>
      </c>
      <c r="AE113" s="59">
        <f>2022!BT112</f>
        <v>1</v>
      </c>
      <c r="AF113" s="115" t="str">
        <f t="shared" ref="AF113:AF176" si="113">IF(C113&gt;0,IF(AND(C113&lt;7,F113&lt;5),IF(COUNTIF(Z113:AE113,"&gt;0")&gt;0,"Ошибка!",""),""),"")</f>
        <v/>
      </c>
      <c r="AG113" s="203"/>
      <c r="AH113" s="204">
        <f t="shared" si="99"/>
        <v>0.99654810145580075</v>
      </c>
      <c r="AI113" s="204" t="e">
        <f t="shared" si="100"/>
        <v>#NAME?</v>
      </c>
      <c r="AJ113" s="205">
        <f t="shared" si="101"/>
        <v>3</v>
      </c>
      <c r="AK113" s="205" t="str">
        <f t="shared" si="102"/>
        <v/>
      </c>
      <c r="AL113" s="205">
        <f t="shared" si="103"/>
        <v>1</v>
      </c>
      <c r="AM113" s="205">
        <f t="shared" si="104"/>
        <v>4</v>
      </c>
      <c r="AN113" s="206" t="str">
        <f t="shared" si="105"/>
        <v/>
      </c>
      <c r="AO113" s="46" t="str">
        <f t="shared" si="106"/>
        <v/>
      </c>
      <c r="AP113" s="46" t="str">
        <f t="shared" si="107"/>
        <v/>
      </c>
    </row>
    <row r="114" ht="50.25" customHeight="1">
      <c r="A114" s="87">
        <v>88</v>
      </c>
      <c r="B114" s="72" t="s">
        <v>315</v>
      </c>
      <c r="C114" s="125">
        <f>2022!B113</f>
        <v>1572.825</v>
      </c>
      <c r="D114" s="126">
        <f>2022!BE113</f>
        <v>1429</v>
      </c>
      <c r="E114" s="126">
        <f>2022!BF113</f>
        <v>1413</v>
      </c>
      <c r="F114" s="125">
        <f>2022!BI113</f>
        <v>0.89838348195126605</v>
      </c>
      <c r="G114" s="59">
        <f>2021!BO84</f>
        <v>42</v>
      </c>
      <c r="H114" s="127">
        <f t="shared" si="108"/>
        <v>2.9391182645206437</v>
      </c>
      <c r="I114" s="62"/>
      <c r="J114" s="59">
        <f>2021!BR84</f>
        <v>0</v>
      </c>
      <c r="K114" s="62"/>
      <c r="L114" s="132"/>
      <c r="M114" s="59"/>
      <c r="N114" s="59">
        <f>2021!BT84</f>
        <v>0</v>
      </c>
      <c r="O114" s="59">
        <f>'Добыча 2021'!C94</f>
        <v>22</v>
      </c>
      <c r="P114" s="59"/>
      <c r="Q114" s="59"/>
      <c r="R114" s="59"/>
      <c r="S114" s="59">
        <f>'Добыча 2021'!E94</f>
        <v>20</v>
      </c>
      <c r="T114" s="59">
        <f>'Добыча 2021'!D94</f>
        <v>2</v>
      </c>
      <c r="U114" s="59">
        <f t="shared" si="109"/>
        <v>52.380952380952387</v>
      </c>
      <c r="V114" s="127">
        <f>2022!BM113</f>
        <v>42.390000000000001</v>
      </c>
      <c r="W114" s="59">
        <f t="shared" si="96"/>
        <v>3</v>
      </c>
      <c r="X114" s="59">
        <f>2022!BO113</f>
        <v>42</v>
      </c>
      <c r="Y114" s="127">
        <f t="shared" si="97"/>
        <v>2.9723991507431</v>
      </c>
      <c r="Z114" s="59"/>
      <c r="AA114" s="59">
        <f>2022!BR113</f>
        <v>0</v>
      </c>
      <c r="AB114" s="59"/>
      <c r="AC114" s="59"/>
      <c r="AD114" s="59"/>
      <c r="AE114" s="59">
        <f>2022!BT113</f>
        <v>0</v>
      </c>
      <c r="AF114" s="115" t="str">
        <f t="shared" si="113"/>
        <v/>
      </c>
      <c r="AG114" s="203"/>
      <c r="AH114" s="204">
        <f t="shared" si="99"/>
        <v>0.89838348195126605</v>
      </c>
      <c r="AI114" s="204" t="e">
        <f t="shared" si="100"/>
        <v>#NAME?</v>
      </c>
      <c r="AJ114" s="205">
        <f t="shared" si="101"/>
        <v>3</v>
      </c>
      <c r="AK114" s="205" t="str">
        <f t="shared" si="102"/>
        <v/>
      </c>
      <c r="AL114" s="205">
        <f t="shared" si="103"/>
        <v>8</v>
      </c>
      <c r="AM114" s="205">
        <f t="shared" si="104"/>
        <v>42</v>
      </c>
      <c r="AN114" s="206" t="str">
        <f t="shared" si="105"/>
        <v xml:space="preserve">Вне норматива или не ОДОУ</v>
      </c>
      <c r="AO114" s="46" t="str">
        <f t="shared" si="106"/>
        <v xml:space="preserve">Сумма не совпадает или не ОДОУ</v>
      </c>
      <c r="AP114" s="46" t="str">
        <f t="shared" si="107"/>
        <v/>
      </c>
    </row>
    <row r="115" ht="18.75">
      <c r="A115" s="46"/>
      <c r="B115" s="61" t="s">
        <v>141</v>
      </c>
      <c r="C115" s="131"/>
      <c r="D115" s="130"/>
      <c r="E115" s="130"/>
      <c r="F115" s="131"/>
      <c r="G115" s="59"/>
      <c r="H115" s="127"/>
      <c r="I115" s="59"/>
      <c r="J115" s="59"/>
      <c r="K115" s="59"/>
      <c r="L115" s="59"/>
      <c r="M115" s="71"/>
      <c r="N115" s="59"/>
      <c r="O115" s="71"/>
      <c r="P115" s="71"/>
      <c r="Q115" s="71"/>
      <c r="R115" s="71"/>
      <c r="S115" s="71"/>
      <c r="T115" s="71"/>
      <c r="U115" s="59"/>
      <c r="V115" s="144"/>
      <c r="W115" s="59"/>
      <c r="X115" s="71"/>
      <c r="Y115" s="127"/>
      <c r="Z115" s="71"/>
      <c r="AA115" s="71"/>
      <c r="AB115" s="71"/>
      <c r="AC115" s="71"/>
      <c r="AD115" s="59"/>
      <c r="AE115" s="71"/>
      <c r="AF115" s="115" t="str">
        <f t="shared" si="113"/>
        <v/>
      </c>
      <c r="AG115" s="203"/>
      <c r="AH115" s="204" t="str">
        <f t="shared" si="99"/>
        <v/>
      </c>
      <c r="AI115" s="204" t="str">
        <f t="shared" si="100"/>
        <v/>
      </c>
      <c r="AJ115" s="205" t="str">
        <f t="shared" si="101"/>
        <v/>
      </c>
      <c r="AK115" s="205" t="str">
        <f t="shared" si="102"/>
        <v/>
      </c>
      <c r="AL115" s="205" t="str">
        <f t="shared" si="103"/>
        <v/>
      </c>
      <c r="AM115" s="205" t="str">
        <f t="shared" si="104"/>
        <v/>
      </c>
      <c r="AN115" s="206" t="str">
        <f t="shared" si="105"/>
        <v/>
      </c>
      <c r="AO115" s="46" t="str">
        <f t="shared" si="106"/>
        <v/>
      </c>
      <c r="AP115" s="46" t="str">
        <f t="shared" si="107"/>
        <v/>
      </c>
    </row>
    <row r="116" ht="48.75" customHeight="1">
      <c r="A116" s="46">
        <v>89</v>
      </c>
      <c r="B116" s="72" t="s">
        <v>142</v>
      </c>
      <c r="C116" s="125">
        <f>2022!B115</f>
        <v>867</v>
      </c>
      <c r="D116" s="126">
        <f>2022!BE115</f>
        <v>989</v>
      </c>
      <c r="E116" s="126">
        <f>2022!BF115</f>
        <v>1135</v>
      </c>
      <c r="F116" s="125">
        <f>2022!BI115</f>
        <v>1.3091118800461361</v>
      </c>
      <c r="G116" s="59">
        <f>2021!BO86</f>
        <v>29</v>
      </c>
      <c r="H116" s="127">
        <f t="shared" si="108"/>
        <v>2.9322548028311428</v>
      </c>
      <c r="I116" s="59"/>
      <c r="J116" s="59">
        <f>2021!BR86</f>
        <v>0</v>
      </c>
      <c r="K116" s="59"/>
      <c r="L116" s="59"/>
      <c r="M116" s="59"/>
      <c r="N116" s="59">
        <f>2021!BT86</f>
        <v>0</v>
      </c>
      <c r="O116" s="59">
        <f>'Добыча 2021'!C96</f>
        <v>18</v>
      </c>
      <c r="P116" s="59"/>
      <c r="Q116" s="59"/>
      <c r="R116" s="59"/>
      <c r="S116" s="59">
        <f>'Добыча 2021'!E96</f>
        <v>15</v>
      </c>
      <c r="T116" s="59">
        <f>'Добыча 2021'!D96</f>
        <v>3</v>
      </c>
      <c r="U116" s="59">
        <f t="shared" si="109"/>
        <v>62.068965517241381</v>
      </c>
      <c r="V116" s="127">
        <f>2022!BM115</f>
        <v>56.75</v>
      </c>
      <c r="W116" s="59">
        <f t="shared" si="96"/>
        <v>5</v>
      </c>
      <c r="X116" s="59">
        <f>2022!BO115</f>
        <v>34</v>
      </c>
      <c r="Y116" s="127">
        <f t="shared" si="97"/>
        <v>2.9955947136563874</v>
      </c>
      <c r="Z116" s="59"/>
      <c r="AA116" s="59">
        <f>2022!BR115</f>
        <v>0</v>
      </c>
      <c r="AB116" s="59"/>
      <c r="AC116" s="59"/>
      <c r="AD116" s="59"/>
      <c r="AE116" s="59">
        <f>2022!BT115</f>
        <v>0</v>
      </c>
      <c r="AF116" s="115" t="str">
        <f t="shared" si="113"/>
        <v/>
      </c>
      <c r="AG116" s="203"/>
      <c r="AH116" s="204">
        <f t="shared" si="99"/>
        <v>1.3091118800461361</v>
      </c>
      <c r="AI116" s="204" t="e">
        <f t="shared" si="100"/>
        <v>#NAME?</v>
      </c>
      <c r="AJ116" s="205">
        <f t="shared" si="101"/>
        <v>5</v>
      </c>
      <c r="AK116" s="205" t="str">
        <f t="shared" si="102"/>
        <v/>
      </c>
      <c r="AL116" s="205">
        <f t="shared" si="103"/>
        <v>6</v>
      </c>
      <c r="AM116" s="205">
        <f t="shared" si="104"/>
        <v>34</v>
      </c>
      <c r="AN116" s="206" t="str">
        <f t="shared" si="105"/>
        <v xml:space="preserve">Вне норматива или не ОДОУ</v>
      </c>
      <c r="AO116" s="46" t="str">
        <f t="shared" si="106"/>
        <v xml:space="preserve">Сумма не совпадает или не ОДОУ</v>
      </c>
      <c r="AP116" s="46" t="str">
        <f t="shared" si="107"/>
        <v/>
      </c>
    </row>
    <row r="117" ht="32.25" customHeight="1">
      <c r="A117" s="46">
        <v>90</v>
      </c>
      <c r="B117" s="72" t="s">
        <v>316</v>
      </c>
      <c r="C117" s="125">
        <f>2022!B116</f>
        <v>385.19600000000003</v>
      </c>
      <c r="D117" s="126">
        <f>2022!BE116</f>
        <v>415</v>
      </c>
      <c r="E117" s="126">
        <f>2022!BF116</f>
        <v>413</v>
      </c>
      <c r="F117" s="125">
        <f>2022!BI116</f>
        <v>1.072181434905866</v>
      </c>
      <c r="G117" s="59">
        <f>2021!BO87</f>
        <v>12</v>
      </c>
      <c r="H117" s="127">
        <f t="shared" si="108"/>
        <v>2.8915662650602409</v>
      </c>
      <c r="I117" s="59"/>
      <c r="J117" s="59">
        <f>2021!BR87</f>
        <v>0</v>
      </c>
      <c r="K117" s="59"/>
      <c r="L117" s="59"/>
      <c r="M117" s="59"/>
      <c r="N117" s="59">
        <f>2021!BT87</f>
        <v>0</v>
      </c>
      <c r="O117" s="59">
        <f>'Добыча 2021'!C97</f>
        <v>12</v>
      </c>
      <c r="P117" s="59"/>
      <c r="Q117" s="59"/>
      <c r="R117" s="59"/>
      <c r="S117" s="59">
        <f>'Добыча 2021'!E97</f>
        <v>7</v>
      </c>
      <c r="T117" s="59">
        <f>'Добыча 2021'!D97</f>
        <v>5</v>
      </c>
      <c r="U117" s="59">
        <f t="shared" si="109"/>
        <v>100</v>
      </c>
      <c r="V117" s="127">
        <f>2022!BM116</f>
        <v>20.650000000000002</v>
      </c>
      <c r="W117" s="59">
        <f t="shared" si="96"/>
        <v>5</v>
      </c>
      <c r="X117" s="59">
        <f>2022!BO116</f>
        <v>20</v>
      </c>
      <c r="Y117" s="127">
        <f t="shared" si="97"/>
        <v>4.8426150121065374</v>
      </c>
      <c r="Z117" s="59"/>
      <c r="AA117" s="59">
        <f>2022!BR116</f>
        <v>0</v>
      </c>
      <c r="AB117" s="59"/>
      <c r="AC117" s="59"/>
      <c r="AD117" s="59"/>
      <c r="AE117" s="59">
        <f>2022!BT116</f>
        <v>0</v>
      </c>
      <c r="AF117" s="115" t="str">
        <f t="shared" si="113"/>
        <v/>
      </c>
      <c r="AG117" s="203"/>
      <c r="AH117" s="204">
        <f t="shared" si="99"/>
        <v>1.072181434905866</v>
      </c>
      <c r="AI117" s="204" t="e">
        <f t="shared" si="100"/>
        <v>#NAME?</v>
      </c>
      <c r="AJ117" s="205">
        <f t="shared" si="101"/>
        <v>5</v>
      </c>
      <c r="AK117" s="205" t="str">
        <f t="shared" si="102"/>
        <v/>
      </c>
      <c r="AL117" s="205">
        <f t="shared" si="103"/>
        <v>4</v>
      </c>
      <c r="AM117" s="205">
        <f t="shared" si="104"/>
        <v>20</v>
      </c>
      <c r="AN117" s="206" t="str">
        <f t="shared" si="105"/>
        <v xml:space="preserve">Вне норматива или не ОДОУ</v>
      </c>
      <c r="AO117" s="46" t="str">
        <f t="shared" si="106"/>
        <v xml:space="preserve">Сумма не совпадает или не ОДОУ</v>
      </c>
      <c r="AP117" s="46" t="str">
        <f t="shared" si="107"/>
        <v/>
      </c>
    </row>
    <row r="118" ht="32.25" customHeight="1">
      <c r="A118" s="46">
        <v>91</v>
      </c>
      <c r="B118" s="72" t="s">
        <v>317</v>
      </c>
      <c r="C118" s="125">
        <f>2022!B117</f>
        <v>163.09700000000001</v>
      </c>
      <c r="D118" s="126">
        <f>2022!BE117</f>
        <v>303</v>
      </c>
      <c r="E118" s="126">
        <f>2022!BF117</f>
        <v>453</v>
      </c>
      <c r="F118" s="125">
        <f>2022!BI117</f>
        <v>2.777488243192701</v>
      </c>
      <c r="G118" s="59">
        <f>2021!BO88</f>
        <v>15</v>
      </c>
      <c r="H118" s="127">
        <f t="shared" si="108"/>
        <v>4.9504950495049505</v>
      </c>
      <c r="I118" s="59"/>
      <c r="J118" s="59">
        <f>2021!BR88</f>
        <v>0</v>
      </c>
      <c r="K118" s="59"/>
      <c r="L118" s="59"/>
      <c r="M118" s="59"/>
      <c r="N118" s="59">
        <f>2021!BT88</f>
        <v>0</v>
      </c>
      <c r="O118" s="59">
        <f>'Добыча 2021'!C98</f>
        <v>1</v>
      </c>
      <c r="P118" s="59"/>
      <c r="Q118" s="59"/>
      <c r="R118" s="59"/>
      <c r="S118" s="59">
        <f>'Добыча 2021'!E98</f>
        <v>1</v>
      </c>
      <c r="T118" s="59">
        <f>'Добыча 2021'!D98</f>
        <v>0</v>
      </c>
      <c r="U118" s="59">
        <f t="shared" si="109"/>
        <v>6.666666666666667</v>
      </c>
      <c r="V118" s="127">
        <f>2022!BM117</f>
        <v>31.710000000000004</v>
      </c>
      <c r="W118" s="59">
        <f t="shared" si="96"/>
        <v>7.0000000000000009</v>
      </c>
      <c r="X118" s="59">
        <f>2022!BO117</f>
        <v>22</v>
      </c>
      <c r="Y118" s="127">
        <f t="shared" si="97"/>
        <v>4.8565121412803531</v>
      </c>
      <c r="Z118" s="59"/>
      <c r="AA118" s="59">
        <f>2022!BR117</f>
        <v>0</v>
      </c>
      <c r="AB118" s="59"/>
      <c r="AC118" s="59"/>
      <c r="AD118" s="59"/>
      <c r="AE118" s="59">
        <f>2022!BT117</f>
        <v>0</v>
      </c>
      <c r="AF118" s="115" t="str">
        <f t="shared" si="113"/>
        <v/>
      </c>
      <c r="AG118" s="203"/>
      <c r="AH118" s="204">
        <f t="shared" si="99"/>
        <v>2.777488243192701</v>
      </c>
      <c r="AI118" s="204" t="e">
        <f t="shared" si="100"/>
        <v>#NAME?</v>
      </c>
      <c r="AJ118" s="205">
        <f t="shared" si="101"/>
        <v>7</v>
      </c>
      <c r="AK118" s="205" t="str">
        <f t="shared" si="102"/>
        <v/>
      </c>
      <c r="AL118" s="205">
        <f t="shared" si="103"/>
        <v>4</v>
      </c>
      <c r="AM118" s="205">
        <f t="shared" si="104"/>
        <v>22</v>
      </c>
      <c r="AN118" s="206" t="str">
        <f t="shared" si="105"/>
        <v xml:space="preserve">Вне норматива или не ОДОУ</v>
      </c>
      <c r="AO118" s="46" t="str">
        <f t="shared" si="106"/>
        <v xml:space="preserve">Сумма не совпадает или не ОДОУ</v>
      </c>
      <c r="AP118" s="46" t="str">
        <f t="shared" si="107"/>
        <v/>
      </c>
    </row>
    <row r="119" ht="32.25" customHeight="1">
      <c r="A119" s="46">
        <v>92</v>
      </c>
      <c r="B119" s="72" t="s">
        <v>318</v>
      </c>
      <c r="C119" s="125">
        <f>2022!B118</f>
        <v>49.079999999999998</v>
      </c>
      <c r="D119" s="126">
        <f>2022!BE118</f>
        <v>21</v>
      </c>
      <c r="E119" s="126">
        <f>2022!BF118</f>
        <v>20</v>
      </c>
      <c r="F119" s="125">
        <f>2022!BI118</f>
        <v>0.40749796251018744</v>
      </c>
      <c r="G119" s="59">
        <f>2021!BO89</f>
        <v>0</v>
      </c>
      <c r="H119" s="127">
        <f t="shared" si="108"/>
        <v>0</v>
      </c>
      <c r="I119" s="59"/>
      <c r="J119" s="59">
        <f>2021!BR89</f>
        <v>0</v>
      </c>
      <c r="K119" s="59"/>
      <c r="L119" s="59"/>
      <c r="M119" s="59"/>
      <c r="N119" s="59">
        <f>2021!BT89</f>
        <v>0</v>
      </c>
      <c r="O119" s="59">
        <f>'Добыча 2021'!C99</f>
        <v>0</v>
      </c>
      <c r="P119" s="59"/>
      <c r="Q119" s="59"/>
      <c r="R119" s="59"/>
      <c r="S119" s="59">
        <f>'Добыча 2021'!E99</f>
        <v>0</v>
      </c>
      <c r="T119" s="59">
        <f>'Добыча 2021'!D99</f>
        <v>0</v>
      </c>
      <c r="U119" s="59">
        <f t="shared" si="109"/>
        <v>0</v>
      </c>
      <c r="V119" s="127">
        <f>2022!BM118</f>
        <v>0.59999999999999998</v>
      </c>
      <c r="W119" s="59">
        <f t="shared" si="96"/>
        <v>0</v>
      </c>
      <c r="X119" s="59">
        <f>2022!BO118</f>
        <v>0</v>
      </c>
      <c r="Y119" s="127">
        <f t="shared" si="97"/>
        <v>0</v>
      </c>
      <c r="Z119" s="59"/>
      <c r="AA119" s="59">
        <f>2022!BR118</f>
        <v>0</v>
      </c>
      <c r="AB119" s="59"/>
      <c r="AC119" s="59"/>
      <c r="AD119" s="59">
        <f t="shared" si="112"/>
        <v>0</v>
      </c>
      <c r="AE119" s="59">
        <f>2022!BT118</f>
        <v>0</v>
      </c>
      <c r="AF119" s="115" t="str">
        <f t="shared" si="113"/>
        <v/>
      </c>
      <c r="AG119" s="203"/>
      <c r="AH119" s="204">
        <f t="shared" si="99"/>
        <v>0.40749796251018744</v>
      </c>
      <c r="AI119" s="204" t="e">
        <f t="shared" si="100"/>
        <v>#NAME?</v>
      </c>
      <c r="AJ119" s="205">
        <f t="shared" si="101"/>
        <v>3</v>
      </c>
      <c r="AK119" s="205" t="str">
        <f t="shared" si="102"/>
        <v/>
      </c>
      <c r="AL119" s="205">
        <f t="shared" si="103"/>
        <v>0</v>
      </c>
      <c r="AM119" s="205">
        <f t="shared" si="104"/>
        <v>0</v>
      </c>
      <c r="AN119" s="206" t="str">
        <f t="shared" si="105"/>
        <v/>
      </c>
      <c r="AO119" s="46" t="str">
        <f t="shared" si="106"/>
        <v/>
      </c>
      <c r="AP119" s="46" t="str">
        <f t="shared" si="107"/>
        <v/>
      </c>
    </row>
    <row r="120" ht="48" customHeight="1">
      <c r="A120" s="46">
        <v>93</v>
      </c>
      <c r="B120" s="72" t="s">
        <v>319</v>
      </c>
      <c r="C120" s="125">
        <f>2022!B119</f>
        <v>151.09999999999999</v>
      </c>
      <c r="D120" s="126">
        <f>2022!BE119</f>
        <v>69</v>
      </c>
      <c r="E120" s="126">
        <f>2022!BF119</f>
        <v>72</v>
      </c>
      <c r="F120" s="125">
        <f>2022!BI119</f>
        <v>0.47650562541363339</v>
      </c>
      <c r="G120" s="59">
        <f>2021!BO90</f>
        <v>2</v>
      </c>
      <c r="H120" s="127">
        <f t="shared" si="108"/>
        <v>2.8985507246376812</v>
      </c>
      <c r="I120" s="59"/>
      <c r="J120" s="59">
        <f>2021!BR90</f>
        <v>0</v>
      </c>
      <c r="K120" s="59"/>
      <c r="L120" s="59"/>
      <c r="M120" s="59"/>
      <c r="N120" s="59">
        <f>2021!BT90</f>
        <v>1</v>
      </c>
      <c r="O120" s="59">
        <f>'Добыча 2021'!C100</f>
        <v>2</v>
      </c>
      <c r="P120" s="59"/>
      <c r="Q120" s="59"/>
      <c r="R120" s="59"/>
      <c r="S120" s="59">
        <f>'Добыча 2021'!E100</f>
        <v>1</v>
      </c>
      <c r="T120" s="59">
        <f>'Добыча 2021'!D100</f>
        <v>1</v>
      </c>
      <c r="U120" s="59">
        <f t="shared" si="109"/>
        <v>100</v>
      </c>
      <c r="V120" s="127">
        <f>2022!BM119</f>
        <v>2.1600000000000001</v>
      </c>
      <c r="W120" s="59">
        <f t="shared" si="96"/>
        <v>3.0000000000000004</v>
      </c>
      <c r="X120" s="59">
        <f>2022!BO119</f>
        <v>2</v>
      </c>
      <c r="Y120" s="127">
        <f t="shared" si="97"/>
        <v>2.7777777777777777</v>
      </c>
      <c r="Z120" s="59"/>
      <c r="AA120" s="59">
        <f>2022!BR119</f>
        <v>0</v>
      </c>
      <c r="AB120" s="59"/>
      <c r="AC120" s="59"/>
      <c r="AD120" s="59">
        <f t="shared" si="112"/>
        <v>1</v>
      </c>
      <c r="AE120" s="59">
        <f>2022!BT119</f>
        <v>1</v>
      </c>
      <c r="AF120" s="115" t="str">
        <f t="shared" si="113"/>
        <v/>
      </c>
      <c r="AG120" s="203"/>
      <c r="AH120" s="204">
        <f t="shared" si="99"/>
        <v>0.47650562541363339</v>
      </c>
      <c r="AI120" s="204" t="e">
        <f t="shared" si="100"/>
        <v>#NAME?</v>
      </c>
      <c r="AJ120" s="205">
        <f t="shared" si="101"/>
        <v>3</v>
      </c>
      <c r="AK120" s="205" t="str">
        <f t="shared" si="102"/>
        <v/>
      </c>
      <c r="AL120" s="205">
        <f t="shared" si="103"/>
        <v>1</v>
      </c>
      <c r="AM120" s="205">
        <f t="shared" si="104"/>
        <v>2</v>
      </c>
      <c r="AN120" s="206" t="str">
        <f t="shared" si="105"/>
        <v/>
      </c>
      <c r="AO120" s="46" t="str">
        <f t="shared" si="106"/>
        <v/>
      </c>
      <c r="AP120" s="46" t="str">
        <f t="shared" si="107"/>
        <v/>
      </c>
    </row>
    <row r="121" ht="31.5" customHeight="1">
      <c r="A121" s="46">
        <v>94</v>
      </c>
      <c r="B121" s="72" t="s">
        <v>320</v>
      </c>
      <c r="C121" s="125">
        <f>2022!B120</f>
        <v>46.079999999999998</v>
      </c>
      <c r="D121" s="126">
        <f>2022!BE120</f>
        <v>14</v>
      </c>
      <c r="E121" s="126">
        <f>2022!BF120</f>
        <v>11</v>
      </c>
      <c r="F121" s="125">
        <f>2022!BI120</f>
        <v>0.23871527777777779</v>
      </c>
      <c r="G121" s="59">
        <f>2021!BO91</f>
        <v>0</v>
      </c>
      <c r="H121" s="127">
        <f t="shared" si="108"/>
        <v>0</v>
      </c>
      <c r="I121" s="59"/>
      <c r="J121" s="59">
        <f>2021!BR91</f>
        <v>0</v>
      </c>
      <c r="K121" s="59"/>
      <c r="L121" s="59"/>
      <c r="M121" s="59"/>
      <c r="N121" s="59">
        <f>2021!BT91</f>
        <v>0</v>
      </c>
      <c r="O121" s="59">
        <f>'Добыча 2021'!C101</f>
        <v>0</v>
      </c>
      <c r="P121" s="59"/>
      <c r="Q121" s="59"/>
      <c r="R121" s="59"/>
      <c r="S121" s="59">
        <f>'Добыча 2021'!E101</f>
        <v>0</v>
      </c>
      <c r="T121" s="59">
        <f>'Добыча 2021'!D101</f>
        <v>0</v>
      </c>
      <c r="U121" s="59">
        <f t="shared" si="109"/>
        <v>0</v>
      </c>
      <c r="V121" s="127">
        <f>2022!BM120</f>
        <v>0.32999999999999996</v>
      </c>
      <c r="W121" s="59">
        <f t="shared" si="96"/>
        <v>0</v>
      </c>
      <c r="X121" s="59">
        <f>2022!BO120</f>
        <v>0</v>
      </c>
      <c r="Y121" s="127">
        <f t="shared" si="97"/>
        <v>0</v>
      </c>
      <c r="Z121" s="59"/>
      <c r="AA121" s="59">
        <f>2022!BR120</f>
        <v>0</v>
      </c>
      <c r="AB121" s="59"/>
      <c r="AC121" s="59"/>
      <c r="AD121" s="59">
        <f t="shared" si="112"/>
        <v>0</v>
      </c>
      <c r="AE121" s="59">
        <f>2022!BT120</f>
        <v>0</v>
      </c>
      <c r="AF121" s="115" t="str">
        <f t="shared" si="113"/>
        <v/>
      </c>
      <c r="AG121" s="203"/>
      <c r="AH121" s="204">
        <f t="shared" si="99"/>
        <v>0.23871527777777779</v>
      </c>
      <c r="AI121" s="204" t="e">
        <f t="shared" si="100"/>
        <v>#NAME?</v>
      </c>
      <c r="AJ121" s="205">
        <f t="shared" si="101"/>
        <v>3</v>
      </c>
      <c r="AK121" s="205" t="str">
        <f t="shared" si="102"/>
        <v/>
      </c>
      <c r="AL121" s="205">
        <f t="shared" si="103"/>
        <v>0</v>
      </c>
      <c r="AM121" s="205">
        <f t="shared" si="104"/>
        <v>0</v>
      </c>
      <c r="AN121" s="206" t="str">
        <f t="shared" si="105"/>
        <v/>
      </c>
      <c r="AO121" s="46" t="str">
        <f t="shared" si="106"/>
        <v/>
      </c>
      <c r="AP121" s="46" t="str">
        <f t="shared" si="107"/>
        <v/>
      </c>
    </row>
    <row r="122" ht="45.75" customHeight="1">
      <c r="A122" s="46">
        <v>95</v>
      </c>
      <c r="B122" s="72" t="s">
        <v>321</v>
      </c>
      <c r="C122" s="125">
        <f>2022!B121</f>
        <v>2622.0999999999999</v>
      </c>
      <c r="D122" s="126">
        <f>2022!BE121</f>
        <v>736</v>
      </c>
      <c r="E122" s="126">
        <f>2022!BF121</f>
        <v>1232</v>
      </c>
      <c r="F122" s="125">
        <f>2022!BI121</f>
        <v>0.46985240837496667</v>
      </c>
      <c r="G122" s="59">
        <f>2021!BO92</f>
        <v>20</v>
      </c>
      <c r="H122" s="127">
        <f t="shared" si="108"/>
        <v>2.7173913043478262</v>
      </c>
      <c r="I122" s="59">
        <f>2021!BO99</f>
        <v>0</v>
      </c>
      <c r="J122" s="59">
        <f>2021!BR92</f>
        <v>3</v>
      </c>
      <c r="K122" s="59"/>
      <c r="L122" s="59"/>
      <c r="M122" s="59"/>
      <c r="N122" s="59">
        <f>2021!BT92</f>
        <v>4</v>
      </c>
      <c r="O122" s="59">
        <f>'Добыча 2021'!C102</f>
        <v>8</v>
      </c>
      <c r="P122" s="59"/>
      <c r="Q122" s="59"/>
      <c r="R122" s="59"/>
      <c r="S122" s="59">
        <f>'Добыча 2021'!E102</f>
        <v>5</v>
      </c>
      <c r="T122" s="59">
        <f>'Добыча 2021'!D102</f>
        <v>3</v>
      </c>
      <c r="U122" s="59">
        <f t="shared" si="109"/>
        <v>40</v>
      </c>
      <c r="V122" s="127">
        <f>2022!BM121</f>
        <v>36.960000000000001</v>
      </c>
      <c r="W122" s="59">
        <f t="shared" si="96"/>
        <v>3.0000000000000004</v>
      </c>
      <c r="X122" s="59">
        <v>36</v>
      </c>
      <c r="Y122" s="127">
        <f t="shared" si="97"/>
        <v>2.9220779220779218</v>
      </c>
      <c r="Z122" s="59">
        <f>2022!BO124</f>
        <v>10</v>
      </c>
      <c r="AA122" s="59">
        <f>2022!BR121</f>
        <v>3</v>
      </c>
      <c r="AB122" s="59"/>
      <c r="AC122" s="59"/>
      <c r="AD122" s="59">
        <f>X122-AE122-AA122-Z122</f>
        <v>15</v>
      </c>
      <c r="AE122" s="59">
        <v>8</v>
      </c>
      <c r="AF122" s="115" t="str">
        <f t="shared" si="113"/>
        <v/>
      </c>
      <c r="AG122" s="203"/>
      <c r="AH122" s="204">
        <f t="shared" si="99"/>
        <v>0.46985240837496667</v>
      </c>
      <c r="AI122" s="204" t="e">
        <f t="shared" si="100"/>
        <v>#NAME?</v>
      </c>
      <c r="AJ122" s="205">
        <f t="shared" si="101"/>
        <v>3</v>
      </c>
      <c r="AK122" s="205" t="str">
        <f t="shared" si="102"/>
        <v/>
      </c>
      <c r="AL122" s="205">
        <f t="shared" si="103"/>
        <v>7</v>
      </c>
      <c r="AM122" s="205">
        <f t="shared" si="104"/>
        <v>36</v>
      </c>
      <c r="AN122" s="206" t="str">
        <f t="shared" si="105"/>
        <v/>
      </c>
      <c r="AO122" s="46" t="str">
        <f t="shared" si="106"/>
        <v/>
      </c>
      <c r="AP122" s="46" t="str">
        <f t="shared" si="107"/>
        <v/>
      </c>
    </row>
    <row r="123" ht="37.5" customHeight="1">
      <c r="A123" s="46">
        <v>96</v>
      </c>
      <c r="B123" s="72" t="s">
        <v>322</v>
      </c>
      <c r="C123" s="125">
        <f>2022!B122</f>
        <v>31.664999999999999</v>
      </c>
      <c r="D123" s="126">
        <f>2022!BE122</f>
        <v>13</v>
      </c>
      <c r="E123" s="126">
        <f>2022!BF122</f>
        <v>22</v>
      </c>
      <c r="F123" s="125">
        <f>2022!BI122</f>
        <v>0.69477340912679619</v>
      </c>
      <c r="G123" s="59">
        <f>2021!BO93</f>
        <v>0</v>
      </c>
      <c r="H123" s="127">
        <f t="shared" si="108"/>
        <v>0</v>
      </c>
      <c r="I123" s="59"/>
      <c r="J123" s="59">
        <f>2021!BR93</f>
        <v>0</v>
      </c>
      <c r="K123" s="59"/>
      <c r="L123" s="59"/>
      <c r="M123" s="59"/>
      <c r="N123" s="59">
        <f>2021!BT93</f>
        <v>0</v>
      </c>
      <c r="O123" s="59">
        <f>'Добыча 2021'!C103</f>
        <v>0</v>
      </c>
      <c r="P123" s="59"/>
      <c r="Q123" s="59"/>
      <c r="R123" s="59"/>
      <c r="S123" s="59">
        <f>'Добыча 2021'!E103</f>
        <v>0</v>
      </c>
      <c r="T123" s="59">
        <f>'Добыча 2021'!D103</f>
        <v>0</v>
      </c>
      <c r="U123" s="59">
        <f t="shared" si="109"/>
        <v>0</v>
      </c>
      <c r="V123" s="127">
        <f>2022!BM122</f>
        <v>0.65999999999999992</v>
      </c>
      <c r="W123" s="59">
        <f t="shared" si="96"/>
        <v>0</v>
      </c>
      <c r="X123" s="59">
        <f>2022!BO122</f>
        <v>0</v>
      </c>
      <c r="Y123" s="127">
        <f t="shared" si="97"/>
        <v>0</v>
      </c>
      <c r="Z123" s="59"/>
      <c r="AA123" s="59">
        <f>2022!BR122</f>
        <v>0</v>
      </c>
      <c r="AB123" s="59"/>
      <c r="AC123" s="59"/>
      <c r="AD123" s="59">
        <f>X123-AE123-Z123-AA123</f>
        <v>0</v>
      </c>
      <c r="AE123" s="59">
        <f>2022!BT122</f>
        <v>0</v>
      </c>
      <c r="AF123" s="115" t="str">
        <f t="shared" si="113"/>
        <v/>
      </c>
      <c r="AG123" s="203"/>
      <c r="AH123" s="204">
        <f t="shared" si="99"/>
        <v>0.69477340912679619</v>
      </c>
      <c r="AI123" s="204" t="e">
        <f t="shared" si="100"/>
        <v>#NAME?</v>
      </c>
      <c r="AJ123" s="205">
        <f t="shared" si="101"/>
        <v>3</v>
      </c>
      <c r="AK123" s="205" t="str">
        <f t="shared" si="102"/>
        <v/>
      </c>
      <c r="AL123" s="205">
        <f t="shared" si="103"/>
        <v>0</v>
      </c>
      <c r="AM123" s="205">
        <f t="shared" si="104"/>
        <v>0</v>
      </c>
      <c r="AN123" s="206" t="str">
        <f t="shared" si="105"/>
        <v/>
      </c>
      <c r="AO123" s="46" t="str">
        <f t="shared" si="106"/>
        <v/>
      </c>
      <c r="AP123" s="46" t="str">
        <f t="shared" si="107"/>
        <v/>
      </c>
    </row>
    <row r="124" ht="94.5">
      <c r="A124" s="46">
        <v>97</v>
      </c>
      <c r="B124" s="72" t="s">
        <v>145</v>
      </c>
      <c r="C124" s="125">
        <f>2022!B123</f>
        <v>42</v>
      </c>
      <c r="D124" s="126">
        <f>2022!BE123</f>
        <v>103</v>
      </c>
      <c r="E124" s="126">
        <f>2022!BF123</f>
        <v>116</v>
      </c>
      <c r="F124" s="125">
        <f>2022!BI123</f>
        <v>2.7619047619047619</v>
      </c>
      <c r="G124" s="59">
        <f>2021!BO94</f>
        <v>7</v>
      </c>
      <c r="H124" s="127">
        <f t="shared" si="108"/>
        <v>6.7961165048543686</v>
      </c>
      <c r="I124" s="62"/>
      <c r="J124" s="59">
        <f>2021!BR94</f>
        <v>0</v>
      </c>
      <c r="K124" s="62"/>
      <c r="L124" s="132"/>
      <c r="M124" s="59"/>
      <c r="N124" s="59">
        <f>2021!BT94</f>
        <v>0</v>
      </c>
      <c r="O124" s="59">
        <f>'Добыча 2021'!C104</f>
        <v>2</v>
      </c>
      <c r="P124" s="59"/>
      <c r="Q124" s="59"/>
      <c r="R124" s="59"/>
      <c r="S124" s="59">
        <f>'Добыча 2021'!E104</f>
        <v>1</v>
      </c>
      <c r="T124" s="59">
        <f>'Добыча 2021'!D104</f>
        <v>1</v>
      </c>
      <c r="U124" s="59">
        <f t="shared" si="109"/>
        <v>28.571428571428569</v>
      </c>
      <c r="V124" s="127">
        <f>2022!BM123</f>
        <v>8.120000000000001</v>
      </c>
      <c r="W124" s="59">
        <f t="shared" si="96"/>
        <v>7.0000000000000009</v>
      </c>
      <c r="X124" s="59">
        <f>2022!BO123</f>
        <v>8</v>
      </c>
      <c r="Y124" s="127">
        <f t="shared" si="97"/>
        <v>6.8965517241379306</v>
      </c>
      <c r="Z124" s="59"/>
      <c r="AA124" s="59">
        <f>2022!BR123</f>
        <v>0</v>
      </c>
      <c r="AB124" s="59"/>
      <c r="AC124" s="59"/>
      <c r="AD124" s="59"/>
      <c r="AE124" s="59">
        <f>2022!BT123</f>
        <v>0</v>
      </c>
      <c r="AF124" s="115" t="str">
        <f t="shared" si="113"/>
        <v/>
      </c>
      <c r="AG124" s="203"/>
      <c r="AH124" s="204">
        <f t="shared" si="99"/>
        <v>2.7619047619047619</v>
      </c>
      <c r="AI124" s="204" t="e">
        <f t="shared" si="100"/>
        <v>#NAME?</v>
      </c>
      <c r="AJ124" s="205">
        <f t="shared" si="101"/>
        <v>7</v>
      </c>
      <c r="AK124" s="205" t="str">
        <f t="shared" si="102"/>
        <v/>
      </c>
      <c r="AL124" s="205">
        <f t="shared" si="103"/>
        <v>1</v>
      </c>
      <c r="AM124" s="205">
        <f t="shared" si="104"/>
        <v>8</v>
      </c>
      <c r="AN124" s="206" t="str">
        <f t="shared" si="105"/>
        <v xml:space="preserve">Вне норматива или не ОДОУ</v>
      </c>
      <c r="AO124" s="46" t="str">
        <f t="shared" si="106"/>
        <v xml:space="preserve">Сумма не совпадает или не ОДОУ</v>
      </c>
      <c r="AP124" s="46" t="str">
        <f t="shared" si="107"/>
        <v/>
      </c>
    </row>
    <row r="125" ht="18.75">
      <c r="A125" s="46"/>
      <c r="B125" s="61" t="s">
        <v>153</v>
      </c>
      <c r="C125" s="131"/>
      <c r="D125" s="130"/>
      <c r="E125" s="130"/>
      <c r="F125" s="131"/>
      <c r="G125" s="59"/>
      <c r="H125" s="127"/>
      <c r="I125" s="59"/>
      <c r="J125" s="59"/>
      <c r="K125" s="59"/>
      <c r="L125" s="59"/>
      <c r="M125" s="71"/>
      <c r="N125" s="59"/>
      <c r="O125" s="71"/>
      <c r="P125" s="71"/>
      <c r="Q125" s="71"/>
      <c r="R125" s="71"/>
      <c r="S125" s="71"/>
      <c r="T125" s="71"/>
      <c r="U125" s="59"/>
      <c r="V125" s="144"/>
      <c r="W125" s="59"/>
      <c r="X125" s="71"/>
      <c r="Y125" s="127"/>
      <c r="Z125" s="71"/>
      <c r="AA125" s="71"/>
      <c r="AB125" s="71"/>
      <c r="AC125" s="71"/>
      <c r="AD125" s="59"/>
      <c r="AE125" s="71"/>
      <c r="AF125" s="115" t="str">
        <f t="shared" si="113"/>
        <v/>
      </c>
      <c r="AG125" s="203"/>
      <c r="AH125" s="204" t="str">
        <f t="shared" si="99"/>
        <v/>
      </c>
      <c r="AI125" s="204" t="str">
        <f t="shared" si="100"/>
        <v/>
      </c>
      <c r="AJ125" s="205" t="str">
        <f t="shared" si="101"/>
        <v/>
      </c>
      <c r="AK125" s="205" t="str">
        <f t="shared" si="102"/>
        <v/>
      </c>
      <c r="AL125" s="205" t="str">
        <f t="shared" si="103"/>
        <v/>
      </c>
      <c r="AM125" s="205" t="str">
        <f t="shared" si="104"/>
        <v/>
      </c>
      <c r="AN125" s="206" t="str">
        <f t="shared" si="105"/>
        <v/>
      </c>
      <c r="AO125" s="46" t="str">
        <f t="shared" si="106"/>
        <v/>
      </c>
      <c r="AP125" s="46" t="str">
        <f t="shared" si="107"/>
        <v/>
      </c>
    </row>
    <row r="126" ht="94.5">
      <c r="A126" s="46">
        <v>98</v>
      </c>
      <c r="B126" s="72" t="s">
        <v>168</v>
      </c>
      <c r="C126" s="125">
        <f>2022!B126</f>
        <v>34.731000000000002</v>
      </c>
      <c r="D126" s="126">
        <f>2022!BE126</f>
        <v>74</v>
      </c>
      <c r="E126" s="126">
        <f>2022!BF126</f>
        <v>71</v>
      </c>
      <c r="F126" s="125">
        <f>2022!BI126</f>
        <v>2.044283205205724</v>
      </c>
      <c r="G126" s="59">
        <f>2021!BO97</f>
        <v>3</v>
      </c>
      <c r="H126" s="127">
        <f t="shared" si="108"/>
        <v>4.0540540540540544</v>
      </c>
      <c r="I126" s="59"/>
      <c r="J126" s="59">
        <f>2021!BR97</f>
        <v>0</v>
      </c>
      <c r="K126" s="59"/>
      <c r="L126" s="59"/>
      <c r="M126" s="59"/>
      <c r="N126" s="59">
        <f>2021!BT97</f>
        <v>0</v>
      </c>
      <c r="O126" s="59">
        <f>'Добыча 2021'!C107</f>
        <v>1</v>
      </c>
      <c r="P126" s="59"/>
      <c r="Q126" s="59"/>
      <c r="R126" s="59"/>
      <c r="S126" s="59">
        <f>'Добыча 2021'!E107</f>
        <v>1</v>
      </c>
      <c r="T126" s="59">
        <f>'Добыча 2021'!D107</f>
        <v>0</v>
      </c>
      <c r="U126" s="59">
        <f t="shared" si="109"/>
        <v>33.333333333333329</v>
      </c>
      <c r="V126" s="127">
        <f>2022!BM126</f>
        <v>4.9700000000000006</v>
      </c>
      <c r="W126" s="59">
        <f t="shared" si="96"/>
        <v>7.0000000000000009</v>
      </c>
      <c r="X126" s="59">
        <f>2022!BO126</f>
        <v>3</v>
      </c>
      <c r="Y126" s="127">
        <f t="shared" si="97"/>
        <v>4.225352112676056</v>
      </c>
      <c r="Z126" s="59"/>
      <c r="AA126" s="59">
        <f>2022!BR126</f>
        <v>0</v>
      </c>
      <c r="AB126" s="59"/>
      <c r="AC126" s="59"/>
      <c r="AD126" s="59"/>
      <c r="AE126" s="59">
        <f>2022!BT126</f>
        <v>0</v>
      </c>
      <c r="AF126" s="115" t="str">
        <f t="shared" si="113"/>
        <v/>
      </c>
      <c r="AG126" s="203"/>
      <c r="AH126" s="204">
        <f t="shared" si="99"/>
        <v>2.044283205205724</v>
      </c>
      <c r="AI126" s="204" t="e">
        <f t="shared" si="100"/>
        <v>#NAME?</v>
      </c>
      <c r="AJ126" s="205">
        <f t="shared" si="101"/>
        <v>7</v>
      </c>
      <c r="AK126" s="205" t="str">
        <f t="shared" si="102"/>
        <v/>
      </c>
      <c r="AL126" s="205">
        <f t="shared" si="103"/>
        <v>1</v>
      </c>
      <c r="AM126" s="205">
        <f t="shared" si="104"/>
        <v>3</v>
      </c>
      <c r="AN126" s="206" t="str">
        <f t="shared" si="105"/>
        <v xml:space="preserve">Вне норматива или не ОДОУ</v>
      </c>
      <c r="AO126" s="46" t="str">
        <f t="shared" si="106"/>
        <v xml:space="preserve">Сумма не совпадает или не ОДОУ</v>
      </c>
      <c r="AP126" s="46" t="str">
        <f t="shared" si="107"/>
        <v/>
      </c>
    </row>
    <row r="127" ht="94.5">
      <c r="A127" s="46">
        <v>99</v>
      </c>
      <c r="B127" s="72" t="s">
        <v>156</v>
      </c>
      <c r="C127" s="125">
        <f>2022!B127</f>
        <v>46.969999999999999</v>
      </c>
      <c r="D127" s="126">
        <f>2022!BE127</f>
        <v>50</v>
      </c>
      <c r="E127" s="126">
        <f>2022!BF127</f>
        <v>77</v>
      </c>
      <c r="F127" s="125">
        <f>2022!BI127</f>
        <v>1.639344262295082</v>
      </c>
      <c r="G127" s="59">
        <f>2021!BO98</f>
        <v>2</v>
      </c>
      <c r="H127" s="127">
        <f t="shared" si="108"/>
        <v>4</v>
      </c>
      <c r="I127" s="59"/>
      <c r="J127" s="59">
        <f>2021!BR98</f>
        <v>0</v>
      </c>
      <c r="K127" s="59"/>
      <c r="L127" s="59"/>
      <c r="M127" s="59"/>
      <c r="N127" s="59">
        <f>2021!BT98</f>
        <v>0</v>
      </c>
      <c r="O127" s="59">
        <f>'Добыча 2021'!C108</f>
        <v>2</v>
      </c>
      <c r="P127" s="59"/>
      <c r="Q127" s="59"/>
      <c r="R127" s="59"/>
      <c r="S127" s="59">
        <f>'Добыча 2021'!E108</f>
        <v>1</v>
      </c>
      <c r="T127" s="59">
        <f>'Добыча 2021'!D108</f>
        <v>1</v>
      </c>
      <c r="U127" s="59">
        <f t="shared" si="109"/>
        <v>100</v>
      </c>
      <c r="V127" s="127">
        <f>2022!BM127</f>
        <v>3.8500000000000001</v>
      </c>
      <c r="W127" s="59">
        <f t="shared" si="96"/>
        <v>5</v>
      </c>
      <c r="X127" s="59">
        <f>2022!BO127</f>
        <v>3</v>
      </c>
      <c r="Y127" s="127">
        <f t="shared" si="97"/>
        <v>3.8961038961038961</v>
      </c>
      <c r="Z127" s="59"/>
      <c r="AA127" s="59">
        <f>2022!BR127</f>
        <v>0</v>
      </c>
      <c r="AB127" s="59"/>
      <c r="AC127" s="59"/>
      <c r="AD127" s="59"/>
      <c r="AE127" s="59">
        <f>2022!BT127</f>
        <v>0</v>
      </c>
      <c r="AF127" s="115" t="str">
        <f t="shared" si="113"/>
        <v/>
      </c>
      <c r="AG127" s="203"/>
      <c r="AH127" s="204">
        <f t="shared" si="99"/>
        <v>1.639344262295082</v>
      </c>
      <c r="AI127" s="204" t="e">
        <f t="shared" si="100"/>
        <v>#NAME?</v>
      </c>
      <c r="AJ127" s="205">
        <f t="shared" si="101"/>
        <v>5</v>
      </c>
      <c r="AK127" s="205" t="str">
        <f t="shared" si="102"/>
        <v/>
      </c>
      <c r="AL127" s="205">
        <f t="shared" si="103"/>
        <v>1</v>
      </c>
      <c r="AM127" s="205">
        <f t="shared" si="104"/>
        <v>3</v>
      </c>
      <c r="AN127" s="206" t="str">
        <f t="shared" si="105"/>
        <v xml:space="preserve">Вне норматива или не ОДОУ</v>
      </c>
      <c r="AO127" s="46" t="str">
        <f t="shared" si="106"/>
        <v xml:space="preserve">Сумма не совпадает или не ОДОУ</v>
      </c>
      <c r="AP127" s="46" t="str">
        <f t="shared" si="107"/>
        <v/>
      </c>
    </row>
    <row r="128" ht="61.5" customHeight="1">
      <c r="A128" s="46">
        <v>100</v>
      </c>
      <c r="B128" s="72" t="s">
        <v>323</v>
      </c>
      <c r="C128" s="125">
        <f>2022!B128</f>
        <v>9.1639999999999997</v>
      </c>
      <c r="D128" s="126">
        <f>2022!BE128</f>
        <v>7</v>
      </c>
      <c r="E128" s="126">
        <f>2022!BF128</f>
        <v>10</v>
      </c>
      <c r="F128" s="125">
        <f>2022!BI128</f>
        <v>1.0912265386294195</v>
      </c>
      <c r="G128" s="59">
        <f>2021!BO99</f>
        <v>0</v>
      </c>
      <c r="H128" s="127">
        <f t="shared" si="108"/>
        <v>0</v>
      </c>
      <c r="I128" s="59"/>
      <c r="J128" s="59">
        <f>2021!BR99</f>
        <v>0</v>
      </c>
      <c r="K128" s="59"/>
      <c r="L128" s="59"/>
      <c r="M128" s="59"/>
      <c r="N128" s="59">
        <f>2021!BT99</f>
        <v>0</v>
      </c>
      <c r="O128" s="59">
        <f>'Добыча 2021'!C109</f>
        <v>0</v>
      </c>
      <c r="P128" s="59"/>
      <c r="Q128" s="59"/>
      <c r="R128" s="59"/>
      <c r="S128" s="59">
        <f>'Добыча 2021'!E109</f>
        <v>0</v>
      </c>
      <c r="T128" s="59">
        <f>'Добыча 2021'!D109</f>
        <v>0</v>
      </c>
      <c r="U128" s="59">
        <f t="shared" si="109"/>
        <v>0</v>
      </c>
      <c r="V128" s="127">
        <f>2022!BM128</f>
        <v>0.5</v>
      </c>
      <c r="W128" s="59">
        <f t="shared" si="96"/>
        <v>0</v>
      </c>
      <c r="X128" s="59">
        <f>2022!BO128</f>
        <v>0</v>
      </c>
      <c r="Y128" s="127">
        <f t="shared" si="97"/>
        <v>0</v>
      </c>
      <c r="Z128" s="59"/>
      <c r="AA128" s="59">
        <f>2022!BR128</f>
        <v>0</v>
      </c>
      <c r="AB128" s="59"/>
      <c r="AC128" s="59"/>
      <c r="AD128" s="59"/>
      <c r="AE128" s="59">
        <f>2022!BT128</f>
        <v>0</v>
      </c>
      <c r="AF128" s="115" t="str">
        <f t="shared" si="113"/>
        <v/>
      </c>
      <c r="AG128" s="203"/>
      <c r="AH128" s="204">
        <f t="shared" si="99"/>
        <v>1.0912265386294195</v>
      </c>
      <c r="AI128" s="204" t="e">
        <f t="shared" si="100"/>
        <v>#NAME?</v>
      </c>
      <c r="AJ128" s="205">
        <f t="shared" si="101"/>
        <v>5</v>
      </c>
      <c r="AK128" s="205" t="str">
        <f t="shared" si="102"/>
        <v/>
      </c>
      <c r="AL128" s="205">
        <f t="shared" si="103"/>
        <v>0</v>
      </c>
      <c r="AM128" s="205">
        <f t="shared" si="104"/>
        <v>0</v>
      </c>
      <c r="AN128" s="206" t="str">
        <f t="shared" si="105"/>
        <v/>
      </c>
      <c r="AO128" s="46" t="str">
        <f t="shared" si="106"/>
        <v/>
      </c>
      <c r="AP128" s="46" t="str">
        <f t="shared" si="107"/>
        <v/>
      </c>
    </row>
    <row r="129" ht="47.25">
      <c r="A129" s="46">
        <v>101</v>
      </c>
      <c r="B129" s="72" t="s">
        <v>324</v>
      </c>
      <c r="C129" s="125">
        <f>2022!B129</f>
        <v>22.285</v>
      </c>
      <c r="D129" s="126">
        <f>2022!BE129</f>
        <v>14</v>
      </c>
      <c r="E129" s="126">
        <f>2022!BF129</f>
        <v>16</v>
      </c>
      <c r="F129" s="125">
        <f>2022!BI129</f>
        <v>0.71797172986313662</v>
      </c>
      <c r="G129" s="59">
        <f>2021!BO100</f>
        <v>0</v>
      </c>
      <c r="H129" s="127">
        <f t="shared" si="108"/>
        <v>0</v>
      </c>
      <c r="I129" s="59"/>
      <c r="J129" s="59">
        <f>2021!BR100</f>
        <v>0</v>
      </c>
      <c r="K129" s="59"/>
      <c r="L129" s="59"/>
      <c r="M129" s="59"/>
      <c r="N129" s="59">
        <f>2021!BT100</f>
        <v>0</v>
      </c>
      <c r="O129" s="59">
        <f>'Добыча 2021'!C110</f>
        <v>0</v>
      </c>
      <c r="P129" s="59"/>
      <c r="Q129" s="59"/>
      <c r="R129" s="59"/>
      <c r="S129" s="59">
        <f>'Добыча 2021'!E110</f>
        <v>0</v>
      </c>
      <c r="T129" s="59">
        <f>'Добыча 2021'!D110</f>
        <v>0</v>
      </c>
      <c r="U129" s="59">
        <f t="shared" si="109"/>
        <v>0</v>
      </c>
      <c r="V129" s="127">
        <f>2022!BM129</f>
        <v>0.47999999999999998</v>
      </c>
      <c r="W129" s="59">
        <f t="shared" si="96"/>
        <v>0</v>
      </c>
      <c r="X129" s="59">
        <f>2022!BO129</f>
        <v>0</v>
      </c>
      <c r="Y129" s="127">
        <f t="shared" si="97"/>
        <v>0</v>
      </c>
      <c r="Z129" s="59"/>
      <c r="AA129" s="59">
        <f>2022!BR129</f>
        <v>0</v>
      </c>
      <c r="AB129" s="59"/>
      <c r="AC129" s="59"/>
      <c r="AD129" s="59"/>
      <c r="AE129" s="59">
        <f>2022!BT129</f>
        <v>0</v>
      </c>
      <c r="AF129" s="115" t="str">
        <f t="shared" si="113"/>
        <v/>
      </c>
      <c r="AG129" s="203"/>
      <c r="AH129" s="204">
        <f t="shared" si="99"/>
        <v>0.71797172986313662</v>
      </c>
      <c r="AI129" s="204" t="e">
        <f t="shared" si="100"/>
        <v>#NAME?</v>
      </c>
      <c r="AJ129" s="205">
        <f t="shared" si="101"/>
        <v>3</v>
      </c>
      <c r="AK129" s="205" t="str">
        <f t="shared" si="102"/>
        <v/>
      </c>
      <c r="AL129" s="205">
        <f t="shared" si="103"/>
        <v>0</v>
      </c>
      <c r="AM129" s="205">
        <f t="shared" si="104"/>
        <v>0</v>
      </c>
      <c r="AN129" s="206" t="str">
        <f t="shared" si="105"/>
        <v/>
      </c>
      <c r="AO129" s="46" t="str">
        <f t="shared" si="106"/>
        <v/>
      </c>
      <c r="AP129" s="46" t="str">
        <f t="shared" si="107"/>
        <v/>
      </c>
    </row>
    <row r="130" ht="18.75" customHeight="1">
      <c r="A130" s="46">
        <v>102</v>
      </c>
      <c r="B130" s="72" t="s">
        <v>155</v>
      </c>
      <c r="C130" s="125">
        <f>2022!B130</f>
        <v>62.600000000000001</v>
      </c>
      <c r="D130" s="126">
        <f>2022!BE130</f>
        <v>37</v>
      </c>
      <c r="E130" s="126">
        <f>2022!BF130</f>
        <v>0</v>
      </c>
      <c r="F130" s="125">
        <f>2022!BI130</f>
        <v>0</v>
      </c>
      <c r="G130" s="59">
        <f>2021!BO101</f>
        <v>1</v>
      </c>
      <c r="H130" s="127">
        <f t="shared" si="108"/>
        <v>2.7027027027027026</v>
      </c>
      <c r="I130" s="59"/>
      <c r="J130" s="59">
        <f>2021!BR101</f>
        <v>0</v>
      </c>
      <c r="K130" s="59"/>
      <c r="L130" s="59"/>
      <c r="M130" s="59"/>
      <c r="N130" s="59">
        <f>2021!BT101</f>
        <v>0</v>
      </c>
      <c r="O130" s="59">
        <f>'Добыча 2021'!C111</f>
        <v>1</v>
      </c>
      <c r="P130" s="59"/>
      <c r="Q130" s="59"/>
      <c r="R130" s="59"/>
      <c r="S130" s="59">
        <f>'Добыча 2021'!E111</f>
        <v>0</v>
      </c>
      <c r="T130" s="59">
        <f>'Добыча 2021'!D111</f>
        <v>1</v>
      </c>
      <c r="U130" s="59">
        <f t="shared" si="109"/>
        <v>100</v>
      </c>
      <c r="V130" s="127">
        <f>2022!BM130</f>
        <v>0</v>
      </c>
      <c r="W130" s="59">
        <f t="shared" si="96"/>
        <v>0</v>
      </c>
      <c r="X130" s="59">
        <f>2022!BO130</f>
        <v>0</v>
      </c>
      <c r="Y130" s="127">
        <f t="shared" si="97"/>
        <v>0</v>
      </c>
      <c r="Z130" s="59"/>
      <c r="AA130" s="59">
        <f>2022!BR130</f>
        <v>0</v>
      </c>
      <c r="AB130" s="59"/>
      <c r="AC130" s="59"/>
      <c r="AD130" s="59"/>
      <c r="AE130" s="59">
        <f>2022!BT130</f>
        <v>0</v>
      </c>
      <c r="AF130" s="115" t="str">
        <f t="shared" si="113"/>
        <v/>
      </c>
      <c r="AG130" s="203"/>
      <c r="AH130" s="204">
        <f t="shared" si="99"/>
        <v>0</v>
      </c>
      <c r="AI130" s="204" t="e">
        <f t="shared" si="100"/>
        <v>#NAME?</v>
      </c>
      <c r="AJ130" s="205">
        <f t="shared" si="101"/>
        <v>3</v>
      </c>
      <c r="AK130" s="205" t="str">
        <f t="shared" si="102"/>
        <v/>
      </c>
      <c r="AL130" s="205">
        <f t="shared" si="103"/>
        <v>0</v>
      </c>
      <c r="AM130" s="205">
        <f t="shared" si="104"/>
        <v>0</v>
      </c>
      <c r="AN130" s="206" t="str">
        <f t="shared" si="105"/>
        <v/>
      </c>
      <c r="AO130" s="46" t="str">
        <f t="shared" si="106"/>
        <v/>
      </c>
      <c r="AP130" s="46" t="str">
        <f t="shared" si="107"/>
        <v/>
      </c>
    </row>
    <row r="131" ht="31.5">
      <c r="A131" s="46">
        <v>103</v>
      </c>
      <c r="B131" s="72" t="s">
        <v>154</v>
      </c>
      <c r="C131" s="125">
        <f>2022!B131</f>
        <v>8.4000000000000004</v>
      </c>
      <c r="D131" s="126">
        <f>2022!BE131</f>
        <v>9</v>
      </c>
      <c r="E131" s="126">
        <f>2022!BF131</f>
        <v>0</v>
      </c>
      <c r="F131" s="125">
        <f>2022!BI131</f>
        <v>0</v>
      </c>
      <c r="G131" s="59">
        <f>2021!BO102</f>
        <v>0</v>
      </c>
      <c r="H131" s="127">
        <f t="shared" si="108"/>
        <v>0</v>
      </c>
      <c r="I131" s="59"/>
      <c r="J131" s="59">
        <f>2021!BR102</f>
        <v>0</v>
      </c>
      <c r="K131" s="59"/>
      <c r="L131" s="59"/>
      <c r="M131" s="59"/>
      <c r="N131" s="59">
        <f>2021!BT102</f>
        <v>0</v>
      </c>
      <c r="O131" s="59">
        <f>'Добыча 2021'!C112</f>
        <v>0</v>
      </c>
      <c r="P131" s="59"/>
      <c r="Q131" s="59"/>
      <c r="R131" s="59"/>
      <c r="S131" s="59">
        <f>'Добыча 2021'!E112</f>
        <v>0</v>
      </c>
      <c r="T131" s="59">
        <f>'Добыча 2021'!D112</f>
        <v>0</v>
      </c>
      <c r="U131" s="59">
        <f t="shared" si="109"/>
        <v>0</v>
      </c>
      <c r="V131" s="127">
        <f>2022!BM131</f>
        <v>0</v>
      </c>
      <c r="W131" s="59">
        <f t="shared" si="96"/>
        <v>0</v>
      </c>
      <c r="X131" s="59">
        <f>2022!BO131</f>
        <v>0</v>
      </c>
      <c r="Y131" s="127">
        <f t="shared" si="97"/>
        <v>0</v>
      </c>
      <c r="Z131" s="59"/>
      <c r="AA131" s="59">
        <f>2022!BR131</f>
        <v>0</v>
      </c>
      <c r="AB131" s="59"/>
      <c r="AC131" s="59"/>
      <c r="AD131" s="59"/>
      <c r="AE131" s="59">
        <f>2022!BT131</f>
        <v>0</v>
      </c>
      <c r="AF131" s="115" t="str">
        <f t="shared" si="113"/>
        <v/>
      </c>
      <c r="AG131" s="203"/>
      <c r="AH131" s="204">
        <f t="shared" si="99"/>
        <v>0</v>
      </c>
      <c r="AI131" s="204" t="e">
        <f t="shared" si="100"/>
        <v>#NAME?</v>
      </c>
      <c r="AJ131" s="205">
        <f t="shared" si="101"/>
        <v>3</v>
      </c>
      <c r="AK131" s="205" t="str">
        <f t="shared" si="102"/>
        <v/>
      </c>
      <c r="AL131" s="205">
        <f t="shared" si="103"/>
        <v>0</v>
      </c>
      <c r="AM131" s="205">
        <f t="shared" si="104"/>
        <v>0</v>
      </c>
      <c r="AN131" s="206" t="str">
        <f t="shared" si="105"/>
        <v/>
      </c>
      <c r="AO131" s="46" t="str">
        <f t="shared" si="106"/>
        <v/>
      </c>
      <c r="AP131" s="46" t="str">
        <f t="shared" si="107"/>
        <v/>
      </c>
    </row>
    <row r="132" ht="30.75" customHeight="1">
      <c r="A132" s="46">
        <v>104</v>
      </c>
      <c r="B132" s="72" t="s">
        <v>163</v>
      </c>
      <c r="C132" s="125">
        <f>2022!B132</f>
        <v>40.399999999999999</v>
      </c>
      <c r="D132" s="126">
        <f>2022!BE132</f>
        <v>123</v>
      </c>
      <c r="E132" s="126">
        <f>2022!BF132</f>
        <v>135</v>
      </c>
      <c r="F132" s="125">
        <f>2022!BI132</f>
        <v>3.3415841584158419</v>
      </c>
      <c r="G132" s="59">
        <f>2021!BO103</f>
        <v>7</v>
      </c>
      <c r="H132" s="127">
        <f t="shared" si="108"/>
        <v>5.6910569105691051</v>
      </c>
      <c r="I132" s="59"/>
      <c r="J132" s="59">
        <f>2021!BR103</f>
        <v>0</v>
      </c>
      <c r="K132" s="59"/>
      <c r="L132" s="59"/>
      <c r="M132" s="59"/>
      <c r="N132" s="59">
        <f>2021!BT103</f>
        <v>0</v>
      </c>
      <c r="O132" s="59">
        <f>'Добыча 2021'!C113</f>
        <v>5</v>
      </c>
      <c r="P132" s="59"/>
      <c r="Q132" s="59"/>
      <c r="R132" s="59"/>
      <c r="S132" s="59">
        <f>'Добыча 2021'!E113</f>
        <v>4</v>
      </c>
      <c r="T132" s="59">
        <f>'Добыча 2021'!D113</f>
        <v>1</v>
      </c>
      <c r="U132" s="59">
        <f t="shared" si="109"/>
        <v>71.428571428571431</v>
      </c>
      <c r="V132" s="127">
        <f>2022!BM132</f>
        <v>9.4500000000000011</v>
      </c>
      <c r="W132" s="59">
        <f t="shared" si="96"/>
        <v>7.0000000000000009</v>
      </c>
      <c r="X132" s="59">
        <f>2022!BO132</f>
        <v>5</v>
      </c>
      <c r="Y132" s="127">
        <f t="shared" si="97"/>
        <v>3.7037037037037033</v>
      </c>
      <c r="Z132" s="59"/>
      <c r="AA132" s="59">
        <f>2022!BR132</f>
        <v>0</v>
      </c>
      <c r="AB132" s="59"/>
      <c r="AC132" s="59"/>
      <c r="AD132" s="59"/>
      <c r="AE132" s="59">
        <f>2022!BT132</f>
        <v>0</v>
      </c>
      <c r="AF132" s="115" t="str">
        <f t="shared" si="113"/>
        <v/>
      </c>
      <c r="AG132" s="203"/>
      <c r="AH132" s="204">
        <f t="shared" si="99"/>
        <v>3.3415841584158419</v>
      </c>
      <c r="AI132" s="204" t="e">
        <f t="shared" si="100"/>
        <v>#NAME?</v>
      </c>
      <c r="AJ132" s="205">
        <f t="shared" si="101"/>
        <v>7</v>
      </c>
      <c r="AK132" s="205" t="str">
        <f t="shared" si="102"/>
        <v/>
      </c>
      <c r="AL132" s="205">
        <f t="shared" si="103"/>
        <v>1</v>
      </c>
      <c r="AM132" s="205">
        <f t="shared" si="104"/>
        <v>5</v>
      </c>
      <c r="AN132" s="206" t="str">
        <f t="shared" si="105"/>
        <v xml:space="preserve">Вне норматива или не ОДОУ</v>
      </c>
      <c r="AO132" s="46" t="str">
        <f t="shared" si="106"/>
        <v xml:space="preserve">Сумма не совпадает или не ОДОУ</v>
      </c>
      <c r="AP132" s="46" t="str">
        <f t="shared" si="107"/>
        <v/>
      </c>
    </row>
    <row r="133" ht="94.5">
      <c r="A133" s="46">
        <v>105</v>
      </c>
      <c r="B133" s="72" t="s">
        <v>325</v>
      </c>
      <c r="C133" s="125">
        <f>2022!B133</f>
        <v>25.609999999999999</v>
      </c>
      <c r="D133" s="126">
        <f>2022!BE133</f>
        <v>47</v>
      </c>
      <c r="E133" s="126">
        <f>2022!BF133</f>
        <v>45</v>
      </c>
      <c r="F133" s="125">
        <f>2022!BI133</f>
        <v>1.7571261226083561</v>
      </c>
      <c r="G133" s="59">
        <f>2021!BO104</f>
        <v>2</v>
      </c>
      <c r="H133" s="127">
        <f t="shared" si="108"/>
        <v>4.2553191489361701</v>
      </c>
      <c r="I133" s="59"/>
      <c r="J133" s="59">
        <f>2021!BR104</f>
        <v>0</v>
      </c>
      <c r="K133" s="59"/>
      <c r="L133" s="59"/>
      <c r="M133" s="59"/>
      <c r="N133" s="59">
        <f>2021!BT104</f>
        <v>0</v>
      </c>
      <c r="O133" s="59">
        <f>'Добыча 2021'!C114</f>
        <v>0</v>
      </c>
      <c r="P133" s="59"/>
      <c r="Q133" s="59"/>
      <c r="R133" s="59"/>
      <c r="S133" s="59">
        <f>'Добыча 2021'!E114</f>
        <v>0</v>
      </c>
      <c r="T133" s="59">
        <f>'Добыча 2021'!D114</f>
        <v>0</v>
      </c>
      <c r="U133" s="59">
        <f t="shared" si="109"/>
        <v>0</v>
      </c>
      <c r="V133" s="127">
        <f>2022!BM133</f>
        <v>2.25</v>
      </c>
      <c r="W133" s="59">
        <f t="shared" si="96"/>
        <v>5</v>
      </c>
      <c r="X133" s="59">
        <f>2022!BO133</f>
        <v>2</v>
      </c>
      <c r="Y133" s="127">
        <f t="shared" si="97"/>
        <v>4.4444444444444446</v>
      </c>
      <c r="Z133" s="59"/>
      <c r="AA133" s="59">
        <f>2022!BR133</f>
        <v>0</v>
      </c>
      <c r="AB133" s="59"/>
      <c r="AC133" s="59"/>
      <c r="AD133" s="59"/>
      <c r="AE133" s="59">
        <f>2022!BT133</f>
        <v>0</v>
      </c>
      <c r="AF133" s="115" t="str">
        <f t="shared" si="113"/>
        <v/>
      </c>
      <c r="AG133" s="203"/>
      <c r="AH133" s="204">
        <f t="shared" si="99"/>
        <v>1.7571261226083561</v>
      </c>
      <c r="AI133" s="204" t="e">
        <f t="shared" si="100"/>
        <v>#NAME?</v>
      </c>
      <c r="AJ133" s="205">
        <f t="shared" si="101"/>
        <v>5</v>
      </c>
      <c r="AK133" s="205" t="str">
        <f t="shared" si="102"/>
        <v/>
      </c>
      <c r="AL133" s="205">
        <f t="shared" si="103"/>
        <v>1</v>
      </c>
      <c r="AM133" s="205">
        <f t="shared" si="104"/>
        <v>2</v>
      </c>
      <c r="AN133" s="206" t="str">
        <f t="shared" si="105"/>
        <v xml:space="preserve">Вне норматива или не ОДОУ</v>
      </c>
      <c r="AO133" s="46" t="str">
        <f t="shared" si="106"/>
        <v xml:space="preserve">Сумма не совпадает или не ОДОУ</v>
      </c>
      <c r="AP133" s="46" t="str">
        <f t="shared" si="107"/>
        <v/>
      </c>
    </row>
    <row r="134" ht="33.75" customHeight="1">
      <c r="A134" s="46">
        <v>106</v>
      </c>
      <c r="B134" s="72" t="s">
        <v>326</v>
      </c>
      <c r="C134" s="125">
        <f>2022!B134</f>
        <v>16.600000000000001</v>
      </c>
      <c r="D134" s="126">
        <f>2022!BE134</f>
        <v>0</v>
      </c>
      <c r="E134" s="126">
        <f>2022!BF134</f>
        <v>0</v>
      </c>
      <c r="F134" s="125">
        <f>2022!BI134</f>
        <v>0</v>
      </c>
      <c r="G134" s="59">
        <f>2021!BO105</f>
        <v>0</v>
      </c>
      <c r="H134" s="127">
        <f t="shared" si="108"/>
        <v>0</v>
      </c>
      <c r="I134" s="59"/>
      <c r="J134" s="59">
        <f>2021!BR105</f>
        <v>0</v>
      </c>
      <c r="K134" s="59"/>
      <c r="L134" s="59"/>
      <c r="M134" s="59"/>
      <c r="N134" s="59">
        <f>2021!BT105</f>
        <v>0</v>
      </c>
      <c r="O134" s="59">
        <f>'Добыча 2021'!C115</f>
        <v>0</v>
      </c>
      <c r="P134" s="59"/>
      <c r="Q134" s="59"/>
      <c r="R134" s="59"/>
      <c r="S134" s="59">
        <f>'Добыча 2021'!E115</f>
        <v>0</v>
      </c>
      <c r="T134" s="59">
        <f>'Добыча 2021'!D115</f>
        <v>0</v>
      </c>
      <c r="U134" s="59">
        <f t="shared" si="109"/>
        <v>0</v>
      </c>
      <c r="V134" s="127">
        <f>2022!BM134</f>
        <v>0</v>
      </c>
      <c r="W134" s="59">
        <f t="shared" si="96"/>
        <v>0</v>
      </c>
      <c r="X134" s="59">
        <f>2022!BO134</f>
        <v>0</v>
      </c>
      <c r="Y134" s="127">
        <f t="shared" si="97"/>
        <v>0</v>
      </c>
      <c r="Z134" s="59"/>
      <c r="AA134" s="59">
        <f>2022!BR134</f>
        <v>0</v>
      </c>
      <c r="AB134" s="59"/>
      <c r="AC134" s="59"/>
      <c r="AD134" s="59"/>
      <c r="AE134" s="59">
        <f>2022!BT134</f>
        <v>0</v>
      </c>
      <c r="AF134" s="115" t="str">
        <f t="shared" si="113"/>
        <v/>
      </c>
      <c r="AG134" s="203"/>
      <c r="AH134" s="204">
        <f t="shared" si="99"/>
        <v>0</v>
      </c>
      <c r="AI134" s="204" t="e">
        <f t="shared" si="100"/>
        <v>#NAME?</v>
      </c>
      <c r="AJ134" s="205">
        <f t="shared" si="101"/>
        <v>3</v>
      </c>
      <c r="AK134" s="205" t="str">
        <f t="shared" si="102"/>
        <v/>
      </c>
      <c r="AL134" s="205">
        <f t="shared" si="103"/>
        <v>0</v>
      </c>
      <c r="AM134" s="205">
        <f t="shared" si="104"/>
        <v>0</v>
      </c>
      <c r="AN134" s="206" t="str">
        <f t="shared" si="105"/>
        <v/>
      </c>
      <c r="AO134" s="46" t="str">
        <f t="shared" si="106"/>
        <v/>
      </c>
      <c r="AP134" s="46" t="str">
        <f t="shared" si="107"/>
        <v/>
      </c>
    </row>
    <row r="135" ht="94.5">
      <c r="A135" s="46">
        <v>107</v>
      </c>
      <c r="B135" s="72" t="s">
        <v>158</v>
      </c>
      <c r="C135" s="125">
        <f>2022!B135</f>
        <v>48.850000000000001</v>
      </c>
      <c r="D135" s="126">
        <f>2022!BE135</f>
        <v>99</v>
      </c>
      <c r="E135" s="126">
        <f>2022!BF135</f>
        <v>101</v>
      </c>
      <c r="F135" s="125">
        <f>2022!BI135</f>
        <v>2.067553735926305</v>
      </c>
      <c r="G135" s="59">
        <f>2021!BO106</f>
        <v>5</v>
      </c>
      <c r="H135" s="127">
        <f t="shared" si="108"/>
        <v>5.0505050505050502</v>
      </c>
      <c r="I135" s="59"/>
      <c r="J135" s="59">
        <f>2021!BR106</f>
        <v>0</v>
      </c>
      <c r="K135" s="59"/>
      <c r="L135" s="59"/>
      <c r="M135" s="59"/>
      <c r="N135" s="59">
        <f>2021!BT106</f>
        <v>0</v>
      </c>
      <c r="O135" s="59">
        <f>'Добыча 2021'!C116</f>
        <v>2</v>
      </c>
      <c r="P135" s="59"/>
      <c r="Q135" s="59"/>
      <c r="R135" s="59"/>
      <c r="S135" s="59">
        <f>'Добыча 2021'!E116</f>
        <v>2</v>
      </c>
      <c r="T135" s="59">
        <f>'Добыча 2021'!D116</f>
        <v>0</v>
      </c>
      <c r="U135" s="59">
        <f t="shared" si="109"/>
        <v>40</v>
      </c>
      <c r="V135" s="127">
        <f>2022!BM135</f>
        <v>7.0700000000000003</v>
      </c>
      <c r="W135" s="59">
        <f t="shared" si="96"/>
        <v>7.0000000000000009</v>
      </c>
      <c r="X135" s="59">
        <f>2022!BO135</f>
        <v>7</v>
      </c>
      <c r="Y135" s="127">
        <f t="shared" si="97"/>
        <v>6.9306930693069315</v>
      </c>
      <c r="Z135" s="59"/>
      <c r="AA135" s="59">
        <f>2022!BR135</f>
        <v>0</v>
      </c>
      <c r="AB135" s="59"/>
      <c r="AC135" s="59"/>
      <c r="AD135" s="59"/>
      <c r="AE135" s="59">
        <f>2022!BT135</f>
        <v>0</v>
      </c>
      <c r="AF135" s="115" t="str">
        <f t="shared" si="113"/>
        <v/>
      </c>
      <c r="AG135" s="203"/>
      <c r="AH135" s="204">
        <f t="shared" si="99"/>
        <v>2.067553735926305</v>
      </c>
      <c r="AI135" s="204" t="e">
        <f t="shared" si="100"/>
        <v>#NAME?</v>
      </c>
      <c r="AJ135" s="205">
        <f t="shared" si="101"/>
        <v>7</v>
      </c>
      <c r="AK135" s="205" t="str">
        <f t="shared" si="102"/>
        <v/>
      </c>
      <c r="AL135" s="205">
        <f t="shared" si="103"/>
        <v>1</v>
      </c>
      <c r="AM135" s="205">
        <f t="shared" si="104"/>
        <v>7</v>
      </c>
      <c r="AN135" s="206" t="str">
        <f t="shared" si="105"/>
        <v xml:space="preserve">Вне норматива или не ОДОУ</v>
      </c>
      <c r="AO135" s="46" t="str">
        <f t="shared" si="106"/>
        <v xml:space="preserve">Сумма не совпадает или не ОДОУ</v>
      </c>
      <c r="AP135" s="46" t="str">
        <f t="shared" si="107"/>
        <v/>
      </c>
    </row>
    <row r="136" ht="94.5">
      <c r="A136" s="46">
        <v>108</v>
      </c>
      <c r="B136" s="72" t="s">
        <v>157</v>
      </c>
      <c r="C136" s="125">
        <f>2022!B136</f>
        <v>34.689999999999998</v>
      </c>
      <c r="D136" s="126">
        <f>2022!BE136</f>
        <v>55</v>
      </c>
      <c r="E136" s="126">
        <f>2022!BF136</f>
        <v>51</v>
      </c>
      <c r="F136" s="125">
        <f>2022!BI136</f>
        <v>1.4701643124819834</v>
      </c>
      <c r="G136" s="59">
        <f>2021!BO107</f>
        <v>2</v>
      </c>
      <c r="H136" s="127">
        <f t="shared" si="108"/>
        <v>3.6363636363636362</v>
      </c>
      <c r="I136" s="59"/>
      <c r="J136" s="59">
        <f>2021!BR107</f>
        <v>0</v>
      </c>
      <c r="K136" s="59"/>
      <c r="L136" s="59"/>
      <c r="M136" s="59"/>
      <c r="N136" s="59">
        <f>2021!BT107</f>
        <v>0</v>
      </c>
      <c r="O136" s="59">
        <f>'Добыча 2021'!C117</f>
        <v>2</v>
      </c>
      <c r="P136" s="59"/>
      <c r="Q136" s="59"/>
      <c r="R136" s="59"/>
      <c r="S136" s="59">
        <f>'Добыча 2021'!E117</f>
        <v>1</v>
      </c>
      <c r="T136" s="59">
        <f>'Добыча 2021'!D117</f>
        <v>1</v>
      </c>
      <c r="U136" s="59">
        <f t="shared" si="109"/>
        <v>100</v>
      </c>
      <c r="V136" s="127">
        <f>2022!BM136</f>
        <v>2.5500000000000003</v>
      </c>
      <c r="W136" s="59">
        <f t="shared" si="96"/>
        <v>5</v>
      </c>
      <c r="X136" s="59">
        <f>2022!BO136</f>
        <v>2</v>
      </c>
      <c r="Y136" s="127">
        <f t="shared" si="97"/>
        <v>3.9215686274509802</v>
      </c>
      <c r="Z136" s="59"/>
      <c r="AA136" s="59">
        <f>2022!BR136</f>
        <v>0</v>
      </c>
      <c r="AB136" s="59"/>
      <c r="AC136" s="59"/>
      <c r="AD136" s="59"/>
      <c r="AE136" s="59">
        <f>2022!BT136</f>
        <v>0</v>
      </c>
      <c r="AF136" s="115" t="str">
        <f t="shared" si="113"/>
        <v/>
      </c>
      <c r="AG136" s="203"/>
      <c r="AH136" s="204">
        <f t="shared" si="99"/>
        <v>1.4701643124819834</v>
      </c>
      <c r="AI136" s="204" t="e">
        <f t="shared" si="100"/>
        <v>#NAME?</v>
      </c>
      <c r="AJ136" s="205">
        <f t="shared" si="101"/>
        <v>5</v>
      </c>
      <c r="AK136" s="205" t="str">
        <f t="shared" si="102"/>
        <v/>
      </c>
      <c r="AL136" s="205">
        <f t="shared" si="103"/>
        <v>1</v>
      </c>
      <c r="AM136" s="205">
        <f t="shared" si="104"/>
        <v>2</v>
      </c>
      <c r="AN136" s="206" t="str">
        <f t="shared" si="105"/>
        <v xml:space="preserve">Вне норматива или не ОДОУ</v>
      </c>
      <c r="AO136" s="46" t="str">
        <f t="shared" si="106"/>
        <v xml:space="preserve">Сумма не совпадает или не ОДОУ</v>
      </c>
      <c r="AP136" s="46" t="str">
        <f t="shared" si="107"/>
        <v/>
      </c>
    </row>
    <row r="137" ht="32.25" customHeight="1">
      <c r="A137" s="46">
        <v>109</v>
      </c>
      <c r="B137" s="72" t="s">
        <v>161</v>
      </c>
      <c r="C137" s="125">
        <f>2022!B137</f>
        <v>8.7080000000000002</v>
      </c>
      <c r="D137" s="126">
        <f>2022!BE137</f>
        <v>0</v>
      </c>
      <c r="E137" s="126">
        <f>2022!BF137</f>
        <v>0</v>
      </c>
      <c r="F137" s="125">
        <f>2022!BI137</f>
        <v>0</v>
      </c>
      <c r="G137" s="59">
        <f>2021!BO108</f>
        <v>0</v>
      </c>
      <c r="H137" s="127">
        <f t="shared" si="108"/>
        <v>0</v>
      </c>
      <c r="I137" s="59"/>
      <c r="J137" s="59">
        <f>2021!BR108</f>
        <v>0</v>
      </c>
      <c r="K137" s="59"/>
      <c r="L137" s="59"/>
      <c r="M137" s="59"/>
      <c r="N137" s="59">
        <f>2021!BT108</f>
        <v>0</v>
      </c>
      <c r="O137" s="59">
        <f>'Добыча 2021'!C118</f>
        <v>0</v>
      </c>
      <c r="P137" s="59"/>
      <c r="Q137" s="59"/>
      <c r="R137" s="59"/>
      <c r="S137" s="59">
        <f>'Добыча 2021'!E118</f>
        <v>0</v>
      </c>
      <c r="T137" s="59">
        <f>'Добыча 2021'!D118</f>
        <v>0</v>
      </c>
      <c r="U137" s="59">
        <f t="shared" si="109"/>
        <v>0</v>
      </c>
      <c r="V137" s="127">
        <f>2022!BM137</f>
        <v>0</v>
      </c>
      <c r="W137" s="59">
        <f t="shared" si="96"/>
        <v>0</v>
      </c>
      <c r="X137" s="59">
        <f>2022!BO137</f>
        <v>0</v>
      </c>
      <c r="Y137" s="127">
        <f t="shared" si="97"/>
        <v>0</v>
      </c>
      <c r="Z137" s="59"/>
      <c r="AA137" s="59">
        <f>2022!BR137</f>
        <v>0</v>
      </c>
      <c r="AB137" s="59"/>
      <c r="AC137" s="59"/>
      <c r="AD137" s="59"/>
      <c r="AE137" s="59">
        <f>2022!BT137</f>
        <v>0</v>
      </c>
      <c r="AF137" s="115" t="str">
        <f t="shared" si="113"/>
        <v/>
      </c>
      <c r="AG137" s="203"/>
      <c r="AH137" s="204">
        <f t="shared" si="99"/>
        <v>0</v>
      </c>
      <c r="AI137" s="204" t="e">
        <f t="shared" si="100"/>
        <v>#NAME?</v>
      </c>
      <c r="AJ137" s="205">
        <f t="shared" si="101"/>
        <v>3</v>
      </c>
      <c r="AK137" s="205" t="str">
        <f t="shared" si="102"/>
        <v/>
      </c>
      <c r="AL137" s="205">
        <f t="shared" si="103"/>
        <v>0</v>
      </c>
      <c r="AM137" s="205">
        <f t="shared" si="104"/>
        <v>0</v>
      </c>
      <c r="AN137" s="206" t="str">
        <f t="shared" si="105"/>
        <v/>
      </c>
      <c r="AO137" s="46" t="str">
        <f t="shared" si="106"/>
        <v/>
      </c>
      <c r="AP137" s="46" t="str">
        <f t="shared" si="107"/>
        <v/>
      </c>
    </row>
    <row r="138" ht="94.5">
      <c r="A138" s="46">
        <v>110</v>
      </c>
      <c r="B138" s="72" t="s">
        <v>162</v>
      </c>
      <c r="C138" s="125">
        <f>2022!B138</f>
        <v>76.099999999999994</v>
      </c>
      <c r="D138" s="126">
        <f>2022!BE138</f>
        <v>132</v>
      </c>
      <c r="E138" s="126">
        <f>2022!BF138</f>
        <v>138</v>
      </c>
      <c r="F138" s="125">
        <f>2022!BI138</f>
        <v>1.8134034165571618</v>
      </c>
      <c r="G138" s="59">
        <f>2021!BO109</f>
        <v>6</v>
      </c>
      <c r="H138" s="127">
        <f t="shared" si="108"/>
        <v>4.5454545454545459</v>
      </c>
      <c r="I138" s="62"/>
      <c r="J138" s="59">
        <f>2021!BR109</f>
        <v>0</v>
      </c>
      <c r="K138" s="62"/>
      <c r="L138" s="132"/>
      <c r="M138" s="59"/>
      <c r="N138" s="59">
        <f>2021!BT109</f>
        <v>0</v>
      </c>
      <c r="O138" s="59">
        <f>'Добыча 2021'!C119</f>
        <v>0</v>
      </c>
      <c r="P138" s="59"/>
      <c r="Q138" s="59"/>
      <c r="R138" s="59"/>
      <c r="S138" s="59">
        <f>'Добыча 2021'!E119</f>
        <v>0</v>
      </c>
      <c r="T138" s="59">
        <f>'Добыча 2021'!D119</f>
        <v>0</v>
      </c>
      <c r="U138" s="59">
        <f t="shared" si="109"/>
        <v>0</v>
      </c>
      <c r="V138" s="127">
        <f>2022!BM138</f>
        <v>6.9000000000000004</v>
      </c>
      <c r="W138" s="59">
        <f t="shared" si="96"/>
        <v>5</v>
      </c>
      <c r="X138" s="59">
        <f>2022!BO138</f>
        <v>6</v>
      </c>
      <c r="Y138" s="127">
        <f t="shared" si="97"/>
        <v>4.3478260869565215</v>
      </c>
      <c r="Z138" s="59"/>
      <c r="AA138" s="59">
        <f>2022!BR138</f>
        <v>0</v>
      </c>
      <c r="AB138" s="59"/>
      <c r="AC138" s="59"/>
      <c r="AD138" s="59"/>
      <c r="AE138" s="59">
        <f>2022!BT138</f>
        <v>0</v>
      </c>
      <c r="AF138" s="115" t="str">
        <f t="shared" si="113"/>
        <v/>
      </c>
      <c r="AG138" s="203"/>
      <c r="AH138" s="204">
        <f t="shared" si="99"/>
        <v>1.8134034165571618</v>
      </c>
      <c r="AI138" s="204" t="e">
        <f t="shared" si="100"/>
        <v>#NAME?</v>
      </c>
      <c r="AJ138" s="205">
        <f t="shared" si="101"/>
        <v>5</v>
      </c>
      <c r="AK138" s="205" t="str">
        <f t="shared" si="102"/>
        <v/>
      </c>
      <c r="AL138" s="205">
        <f t="shared" si="103"/>
        <v>1</v>
      </c>
      <c r="AM138" s="205">
        <f t="shared" si="104"/>
        <v>6</v>
      </c>
      <c r="AN138" s="206" t="str">
        <f t="shared" si="105"/>
        <v xml:space="preserve">Вне норматива или не ОДОУ</v>
      </c>
      <c r="AO138" s="46" t="str">
        <f t="shared" si="106"/>
        <v xml:space="preserve">Сумма не совпадает или не ОДОУ</v>
      </c>
      <c r="AP138" s="46" t="str">
        <f t="shared" si="107"/>
        <v/>
      </c>
    </row>
    <row r="139" ht="47.25">
      <c r="A139" s="46">
        <v>111</v>
      </c>
      <c r="B139" s="164" t="s">
        <v>165</v>
      </c>
      <c r="C139" s="125">
        <f>2022!B139</f>
        <v>3.52</v>
      </c>
      <c r="D139" s="138">
        <f>2022!BE139</f>
        <v>24</v>
      </c>
      <c r="E139" s="126">
        <f>2022!BF139</f>
        <v>1</v>
      </c>
      <c r="F139" s="125">
        <f>2022!BI139</f>
        <v>0.28409090909090912</v>
      </c>
      <c r="G139" s="80">
        <f>2021!BO110</f>
        <v>0</v>
      </c>
      <c r="H139" s="139">
        <f t="shared" si="108"/>
        <v>0</v>
      </c>
      <c r="I139" s="62"/>
      <c r="J139" s="80">
        <f>2021!BR110</f>
        <v>0</v>
      </c>
      <c r="K139" s="163"/>
      <c r="L139" s="163"/>
      <c r="M139" s="59"/>
      <c r="N139" s="80">
        <f>2021!BT110</f>
        <v>0</v>
      </c>
      <c r="O139" s="80">
        <f>'Добыча 2021'!C120</f>
        <v>0</v>
      </c>
      <c r="P139" s="59"/>
      <c r="Q139" s="59"/>
      <c r="R139" s="59"/>
      <c r="S139" s="80">
        <f>'Добыча 2021'!E120</f>
        <v>0</v>
      </c>
      <c r="T139" s="80">
        <f>'Добыча 2021'!D120</f>
        <v>0</v>
      </c>
      <c r="U139" s="80">
        <f>IF(G139=0,0,O139/G139*100)</f>
        <v>0</v>
      </c>
      <c r="V139" s="127">
        <f>2022!BM139</f>
        <v>0</v>
      </c>
      <c r="W139" s="59">
        <f t="shared" si="96"/>
        <v>0</v>
      </c>
      <c r="X139" s="59">
        <f>2022!BO139</f>
        <v>0</v>
      </c>
      <c r="Y139" s="127">
        <f t="shared" si="97"/>
        <v>0</v>
      </c>
      <c r="Z139" s="59"/>
      <c r="AA139" s="59">
        <f>2022!BR139</f>
        <v>0</v>
      </c>
      <c r="AB139" s="59"/>
      <c r="AC139" s="59"/>
      <c r="AD139" s="59">
        <f t="shared" ref="AD139:AD149" si="114">X139-AE139-Z139-AA139</f>
        <v>0</v>
      </c>
      <c r="AE139" s="59">
        <f>2022!BT139</f>
        <v>0</v>
      </c>
      <c r="AF139" s="115" t="str">
        <f t="shared" si="113"/>
        <v/>
      </c>
      <c r="AG139" s="203"/>
      <c r="AH139" s="204">
        <f t="shared" si="99"/>
        <v>0.28409090909090912</v>
      </c>
      <c r="AI139" s="204" t="e">
        <f t="shared" si="100"/>
        <v>#NAME?</v>
      </c>
      <c r="AJ139" s="205">
        <f t="shared" si="101"/>
        <v>3</v>
      </c>
      <c r="AK139" s="205" t="str">
        <f t="shared" si="102"/>
        <v/>
      </c>
      <c r="AL139" s="205">
        <f t="shared" si="103"/>
        <v>0</v>
      </c>
      <c r="AM139" s="205">
        <f t="shared" si="104"/>
        <v>0</v>
      </c>
      <c r="AN139" s="206" t="str">
        <f t="shared" si="105"/>
        <v/>
      </c>
      <c r="AO139" s="46" t="str">
        <f t="shared" si="106"/>
        <v/>
      </c>
      <c r="AP139" s="46" t="str">
        <f t="shared" si="107"/>
        <v/>
      </c>
    </row>
    <row r="140" ht="49.5" customHeight="1">
      <c r="A140" s="46">
        <v>112</v>
      </c>
      <c r="B140" s="155" t="s">
        <v>443</v>
      </c>
      <c r="C140" s="125">
        <f>2022!B140</f>
        <v>16.07</v>
      </c>
      <c r="D140" s="142"/>
      <c r="E140" s="126">
        <f>2022!BF140</f>
        <v>27</v>
      </c>
      <c r="F140" s="125">
        <f>2022!BI140</f>
        <v>1.6801493466085875</v>
      </c>
      <c r="G140" s="82"/>
      <c r="H140" s="143"/>
      <c r="I140" s="59"/>
      <c r="J140" s="82"/>
      <c r="K140" s="59"/>
      <c r="L140" s="59"/>
      <c r="M140" s="59"/>
      <c r="N140" s="82"/>
      <c r="O140" s="82"/>
      <c r="P140" s="59"/>
      <c r="Q140" s="59"/>
      <c r="R140" s="59"/>
      <c r="S140" s="82"/>
      <c r="T140" s="82"/>
      <c r="U140" s="82"/>
      <c r="V140" s="127">
        <f>2022!BM140</f>
        <v>1.3500000000000001</v>
      </c>
      <c r="W140" s="59">
        <f t="shared" si="96"/>
        <v>5</v>
      </c>
      <c r="X140" s="59">
        <f>2022!BO140</f>
        <v>1</v>
      </c>
      <c r="Y140" s="127">
        <f t="shared" si="97"/>
        <v>3.7037037037037033</v>
      </c>
      <c r="Z140" s="59"/>
      <c r="AA140" s="59">
        <f>2022!BR140</f>
        <v>0</v>
      </c>
      <c r="AB140" s="59"/>
      <c r="AC140" s="59"/>
      <c r="AD140" s="59">
        <f t="shared" si="114"/>
        <v>0</v>
      </c>
      <c r="AE140" s="59">
        <f>2022!BT140</f>
        <v>1</v>
      </c>
      <c r="AF140" s="115" t="str">
        <f t="shared" si="113"/>
        <v/>
      </c>
      <c r="AG140" s="203"/>
      <c r="AH140" s="204">
        <f t="shared" si="99"/>
        <v>1.6801493466085875</v>
      </c>
      <c r="AI140" s="204" t="e">
        <f t="shared" si="100"/>
        <v>#NAME?</v>
      </c>
      <c r="AJ140" s="205">
        <f t="shared" si="101"/>
        <v>5</v>
      </c>
      <c r="AK140" s="205" t="str">
        <f t="shared" si="102"/>
        <v/>
      </c>
      <c r="AL140" s="205">
        <f t="shared" si="103"/>
        <v>1</v>
      </c>
      <c r="AM140" s="205">
        <f t="shared" si="104"/>
        <v>1</v>
      </c>
      <c r="AN140" s="206" t="str">
        <f t="shared" si="105"/>
        <v/>
      </c>
      <c r="AO140" s="46" t="str">
        <f t="shared" si="106"/>
        <v/>
      </c>
      <c r="AP140" s="46" t="str">
        <f t="shared" si="107"/>
        <v/>
      </c>
    </row>
    <row r="141" ht="18.75">
      <c r="A141" s="46"/>
      <c r="B141" s="61" t="s">
        <v>173</v>
      </c>
      <c r="C141" s="131"/>
      <c r="D141" s="130"/>
      <c r="E141" s="130"/>
      <c r="F141" s="131"/>
      <c r="G141" s="59"/>
      <c r="H141" s="127"/>
      <c r="I141" s="59"/>
      <c r="J141" s="59"/>
      <c r="K141" s="59"/>
      <c r="L141" s="59"/>
      <c r="M141" s="71"/>
      <c r="N141" s="59"/>
      <c r="O141" s="71"/>
      <c r="P141" s="71"/>
      <c r="Q141" s="71"/>
      <c r="R141" s="71"/>
      <c r="S141" s="71"/>
      <c r="T141" s="71"/>
      <c r="U141" s="59"/>
      <c r="V141" s="144"/>
      <c r="W141" s="59"/>
      <c r="X141" s="71"/>
      <c r="Y141" s="127"/>
      <c r="Z141" s="71"/>
      <c r="AA141" s="71"/>
      <c r="AB141" s="71"/>
      <c r="AC141" s="71"/>
      <c r="AD141" s="59"/>
      <c r="AE141" s="71"/>
      <c r="AF141" s="115" t="str">
        <f t="shared" si="113"/>
        <v/>
      </c>
      <c r="AG141" s="203"/>
      <c r="AH141" s="204" t="str">
        <f t="shared" ref="AH141:AH204" si="115">IF(AND(ISNUMBER(--C141),C141&gt;0),E141/C141,"")</f>
        <v/>
      </c>
      <c r="AI141" s="204" t="str">
        <f t="shared" ref="AI141:AI204" si="116">IF(AND(ISNUMBER(--E141),ISNUMBER(--AJ141)),ЧАСТНОЕ(E141*AJ141,100),"")</f>
        <v/>
      </c>
      <c r="AJ141" s="205" t="str">
        <f t="shared" ref="AJ141:AJ204" si="117">IF(AND(ISNUMBER(--C141),C141&gt;0),IF(F141&lt;=1,3,IF(F141&lt;=2,5,IF(F141&lt;=4,7,IF(F141&lt;=6,8,IF(F141&lt;=8,10,0))))),"")</f>
        <v/>
      </c>
      <c r="AK141" s="205" t="str">
        <f t="shared" ref="AK141:AK204" si="118">IF(AJ141&lt;Y141,"Норматив превышен","")</f>
        <v/>
      </c>
      <c r="AL141" s="205" t="str">
        <f t="shared" ref="AL141:AL204" si="119">IF(ISNUMBER(X141),IF(X141&gt;0,MAX(ЧАСТНОЕ(X141*20,100),1),0),"")</f>
        <v/>
      </c>
      <c r="AM141" s="205" t="str">
        <f t="shared" ref="AM141:AM204" si="120">IF(ISNUMBER(X141),X141,"")</f>
        <v/>
      </c>
      <c r="AN141" s="206" t="str">
        <f t="shared" ref="AN141:AN204" si="121">IF(ISNUMBER(AE141),IF(AND(AM141&gt;=AE141,AL141&lt;=AE141),"","Вне норматива или не ОДОУ"),"")</f>
        <v/>
      </c>
      <c r="AO141" s="46" t="str">
        <f t="shared" ref="AO141:AO204" si="122">IF(ISNUMBER(X141),IF(SUM(Z141:AE141)&lt;&gt;X141,"Сумма не совпадает или не ОДОУ",""),"")</f>
        <v/>
      </c>
      <c r="AP141" s="46" t="str">
        <f>IF(AND(ISNUMBER(AA141),AA141&gt;0),IF(AA141&lt;=(X141*0.15),"","Изъятие более 15% !"),"")</f>
        <v/>
      </c>
    </row>
    <row r="142" ht="94.5">
      <c r="A142" s="46">
        <v>113</v>
      </c>
      <c r="B142" s="72" t="s">
        <v>328</v>
      </c>
      <c r="C142" s="125">
        <f>2022!B142</f>
        <v>22.076000000000001</v>
      </c>
      <c r="D142" s="126">
        <f>2022!BE142</f>
        <v>7</v>
      </c>
      <c r="E142" s="126">
        <f>2022!BF142</f>
        <v>21</v>
      </c>
      <c r="F142" s="125">
        <f>2022!BI142</f>
        <v>0.95125928610255484</v>
      </c>
      <c r="G142" s="59">
        <f>2021!BO112</f>
        <v>0</v>
      </c>
      <c r="H142" s="127">
        <f t="shared" ref="H142:H205" si="123">IF(G142&gt;0,G142/D142*100,0)</f>
        <v>0</v>
      </c>
      <c r="I142" s="59"/>
      <c r="J142" s="59">
        <f>2021!BR112</f>
        <v>0</v>
      </c>
      <c r="K142" s="59"/>
      <c r="L142" s="59"/>
      <c r="M142" s="59"/>
      <c r="N142" s="59">
        <f>2021!BT112</f>
        <v>0</v>
      </c>
      <c r="O142" s="59">
        <f>'Добыча 2021'!C122</f>
        <v>0</v>
      </c>
      <c r="P142" s="59"/>
      <c r="Q142" s="59"/>
      <c r="R142" s="59"/>
      <c r="S142" s="59">
        <f>'Добыча 2021'!E122</f>
        <v>0</v>
      </c>
      <c r="T142" s="59">
        <f>'Добыча 2021'!D122</f>
        <v>0</v>
      </c>
      <c r="U142" s="59">
        <f t="shared" ref="U141:U173" si="124">IF(G142=0,0,O142/G142*100)</f>
        <v>0</v>
      </c>
      <c r="V142" s="127">
        <f>2022!BM142</f>
        <v>0.63</v>
      </c>
      <c r="W142" s="59">
        <f t="shared" ref="W141:W174" si="125">IF(V142&gt;1,V142/E142*100,0)</f>
        <v>0</v>
      </c>
      <c r="X142" s="59">
        <f>2022!BO142</f>
        <v>0</v>
      </c>
      <c r="Y142" s="127">
        <f t="shared" ref="Y141:Y174" si="126">IF(X142&gt;0,X142/E142*100,0)</f>
        <v>0</v>
      </c>
      <c r="Z142" s="59"/>
      <c r="AA142" s="59">
        <f>2022!BR142</f>
        <v>0</v>
      </c>
      <c r="AB142" s="59"/>
      <c r="AC142" s="59"/>
      <c r="AD142" s="59"/>
      <c r="AE142" s="59">
        <f>2022!BT142</f>
        <v>0</v>
      </c>
      <c r="AF142" s="115" t="str">
        <f t="shared" si="113"/>
        <v/>
      </c>
      <c r="AG142" s="203"/>
      <c r="AH142" s="204">
        <f t="shared" si="115"/>
        <v>0.95125928610255484</v>
      </c>
      <c r="AI142" s="204">
        <f t="shared" si="116"/>
        <v>0</v>
      </c>
      <c r="AJ142" s="205">
        <f t="shared" si="117"/>
        <v>3</v>
      </c>
      <c r="AK142" s="205" t="str">
        <f t="shared" si="118"/>
        <v/>
      </c>
      <c r="AL142" s="205">
        <f t="shared" si="119"/>
        <v>0</v>
      </c>
      <c r="AM142" s="205">
        <f t="shared" si="120"/>
        <v>0</v>
      </c>
      <c r="AN142" s="206" t="str">
        <f t="shared" si="121"/>
        <v/>
      </c>
      <c r="AO142" s="46" t="str">
        <f t="shared" si="122"/>
        <v/>
      </c>
      <c r="AP142" s="46" t="str">
        <f t="shared" ref="AP142:AP205" si="127">IF(AND(ISNUMBER(AA142),AA142&gt;0),IF(AA142&lt;=(X142*0.14999999999999999),"","Изъятие более 15% !"),"")</f>
        <v/>
      </c>
    </row>
    <row r="143" ht="31.5" customHeight="1">
      <c r="A143" s="46">
        <v>114</v>
      </c>
      <c r="B143" s="72" t="s">
        <v>329</v>
      </c>
      <c r="C143" s="125">
        <f>2022!B143</f>
        <v>51.795000000000002</v>
      </c>
      <c r="D143" s="126">
        <f>2022!BE143</f>
        <v>68</v>
      </c>
      <c r="E143" s="126">
        <f>2022!BF143</f>
        <v>57</v>
      </c>
      <c r="F143" s="125">
        <f>2022!BI143</f>
        <v>1.1004923255140457</v>
      </c>
      <c r="G143" s="59">
        <f>2021!BO113</f>
        <v>3</v>
      </c>
      <c r="H143" s="127">
        <f t="shared" si="123"/>
        <v>4.4117647058823533</v>
      </c>
      <c r="I143" s="59"/>
      <c r="J143" s="59">
        <f>2021!BR113</f>
        <v>0</v>
      </c>
      <c r="K143" s="59"/>
      <c r="L143" s="59"/>
      <c r="M143" s="59"/>
      <c r="N143" s="59">
        <f>2021!BT113</f>
        <v>0</v>
      </c>
      <c r="O143" s="59">
        <f>'Добыча 2021'!C123</f>
        <v>0</v>
      </c>
      <c r="P143" s="59"/>
      <c r="Q143" s="59"/>
      <c r="R143" s="59"/>
      <c r="S143" s="59">
        <f>'Добыча 2021'!E123</f>
        <v>0</v>
      </c>
      <c r="T143" s="59">
        <f>'Добыча 2021'!D123</f>
        <v>0</v>
      </c>
      <c r="U143" s="59">
        <f t="shared" si="124"/>
        <v>0</v>
      </c>
      <c r="V143" s="127">
        <f>2022!BM143</f>
        <v>2.8500000000000001</v>
      </c>
      <c r="W143" s="59">
        <f t="shared" si="125"/>
        <v>5</v>
      </c>
      <c r="X143" s="59">
        <f>2022!BO143</f>
        <v>2</v>
      </c>
      <c r="Y143" s="127">
        <f t="shared" si="126"/>
        <v>3.5087719298245612</v>
      </c>
      <c r="Z143" s="59"/>
      <c r="AA143" s="59">
        <f>2022!BR143</f>
        <v>0</v>
      </c>
      <c r="AB143" s="59"/>
      <c r="AC143" s="59"/>
      <c r="AD143" s="59"/>
      <c r="AE143" s="59">
        <f>2022!BT143</f>
        <v>0</v>
      </c>
      <c r="AF143" s="115" t="str">
        <f t="shared" si="113"/>
        <v/>
      </c>
      <c r="AG143" s="203"/>
      <c r="AH143" s="204">
        <f t="shared" si="115"/>
        <v>1.1004923255140457</v>
      </c>
      <c r="AI143" s="204">
        <f t="shared" si="116"/>
        <v>2</v>
      </c>
      <c r="AJ143" s="205">
        <f t="shared" si="117"/>
        <v>5</v>
      </c>
      <c r="AK143" s="205" t="str">
        <f t="shared" si="118"/>
        <v/>
      </c>
      <c r="AL143" s="205">
        <f t="shared" si="119"/>
        <v>1</v>
      </c>
      <c r="AM143" s="205">
        <f t="shared" si="120"/>
        <v>2</v>
      </c>
      <c r="AN143" s="206" t="str">
        <f t="shared" si="121"/>
        <v xml:space="preserve">Вне норматива или не ОДОУ</v>
      </c>
      <c r="AO143" s="46" t="str">
        <f t="shared" si="122"/>
        <v xml:space="preserve">Сумма не совпадает или не ОДОУ</v>
      </c>
      <c r="AP143" s="46" t="str">
        <f t="shared" si="127"/>
        <v/>
      </c>
    </row>
    <row r="144" ht="31.5" customHeight="1">
      <c r="A144" s="46">
        <v>115</v>
      </c>
      <c r="B144" s="72" t="s">
        <v>174</v>
      </c>
      <c r="C144" s="125">
        <f>2022!B144</f>
        <v>10.686999999999999</v>
      </c>
      <c r="D144" s="126">
        <f>2022!BE144</f>
        <v>2</v>
      </c>
      <c r="E144" s="126">
        <f>2022!BF144</f>
        <v>3</v>
      </c>
      <c r="F144" s="125">
        <f>2022!BI144</f>
        <v>0.28071488724618698</v>
      </c>
      <c r="G144" s="59">
        <f>2021!BO114</f>
        <v>0</v>
      </c>
      <c r="H144" s="127">
        <f t="shared" si="123"/>
        <v>0</v>
      </c>
      <c r="I144" s="59"/>
      <c r="J144" s="59">
        <f>2021!BR114</f>
        <v>0</v>
      </c>
      <c r="K144" s="59"/>
      <c r="L144" s="59"/>
      <c r="M144" s="59"/>
      <c r="N144" s="59">
        <f>2021!BT114</f>
        <v>0</v>
      </c>
      <c r="O144" s="59">
        <f>'Добыча 2021'!C124</f>
        <v>0</v>
      </c>
      <c r="P144" s="59"/>
      <c r="Q144" s="59"/>
      <c r="R144" s="59"/>
      <c r="S144" s="59">
        <f>'Добыча 2021'!E124</f>
        <v>0</v>
      </c>
      <c r="T144" s="59">
        <f>'Добыча 2021'!D124</f>
        <v>0</v>
      </c>
      <c r="U144" s="59">
        <f t="shared" si="124"/>
        <v>0</v>
      </c>
      <c r="V144" s="127">
        <f>2022!BM144</f>
        <v>8.9999999999999997e-002</v>
      </c>
      <c r="W144" s="59">
        <f t="shared" si="125"/>
        <v>0</v>
      </c>
      <c r="X144" s="59">
        <f>2022!BO144</f>
        <v>0</v>
      </c>
      <c r="Y144" s="127">
        <f t="shared" si="126"/>
        <v>0</v>
      </c>
      <c r="Z144" s="59"/>
      <c r="AA144" s="59">
        <f>2022!BR144</f>
        <v>0</v>
      </c>
      <c r="AB144" s="59"/>
      <c r="AC144" s="59"/>
      <c r="AD144" s="59"/>
      <c r="AE144" s="59">
        <f>2022!BT144</f>
        <v>0</v>
      </c>
      <c r="AF144" s="115" t="str">
        <f t="shared" si="113"/>
        <v/>
      </c>
      <c r="AG144" s="203"/>
      <c r="AH144" s="204">
        <f t="shared" si="115"/>
        <v>0.28071488724618698</v>
      </c>
      <c r="AI144" s="204">
        <f t="shared" si="116"/>
        <v>0</v>
      </c>
      <c r="AJ144" s="205">
        <f t="shared" si="117"/>
        <v>3</v>
      </c>
      <c r="AK144" s="205" t="str">
        <f t="shared" si="118"/>
        <v/>
      </c>
      <c r="AL144" s="205">
        <f t="shared" si="119"/>
        <v>0</v>
      </c>
      <c r="AM144" s="205">
        <f t="shared" si="120"/>
        <v>0</v>
      </c>
      <c r="AN144" s="206" t="str">
        <f t="shared" si="121"/>
        <v/>
      </c>
      <c r="AO144" s="46" t="str">
        <f t="shared" si="122"/>
        <v/>
      </c>
      <c r="AP144" s="46" t="str">
        <f t="shared" si="127"/>
        <v/>
      </c>
    </row>
    <row r="145" ht="31.5">
      <c r="A145" s="46">
        <v>116</v>
      </c>
      <c r="B145" s="72" t="s">
        <v>178</v>
      </c>
      <c r="C145" s="125">
        <f>2022!B145</f>
        <v>127.137</v>
      </c>
      <c r="D145" s="126">
        <f>2022!BE145</f>
        <v>41</v>
      </c>
      <c r="E145" s="126">
        <f>2022!BF145</f>
        <v>39</v>
      </c>
      <c r="F145" s="125">
        <f>2022!BI145</f>
        <v>0.30675570447627365</v>
      </c>
      <c r="G145" s="59">
        <f>2021!BO115</f>
        <v>1</v>
      </c>
      <c r="H145" s="127">
        <f t="shared" si="123"/>
        <v>2.4390243902439024</v>
      </c>
      <c r="I145" s="59"/>
      <c r="J145" s="59">
        <f>2021!BR115</f>
        <v>0</v>
      </c>
      <c r="K145" s="59"/>
      <c r="L145" s="59"/>
      <c r="M145" s="59"/>
      <c r="N145" s="59">
        <f>2021!BT115</f>
        <v>1</v>
      </c>
      <c r="O145" s="59">
        <f>'Добыча 2021'!C125</f>
        <v>0</v>
      </c>
      <c r="P145" s="59"/>
      <c r="Q145" s="59"/>
      <c r="R145" s="59"/>
      <c r="S145" s="59">
        <f>'Добыча 2021'!E125</f>
        <v>0</v>
      </c>
      <c r="T145" s="59">
        <f>'Добыча 2021'!D125</f>
        <v>0</v>
      </c>
      <c r="U145" s="59">
        <f t="shared" si="124"/>
        <v>0</v>
      </c>
      <c r="V145" s="127">
        <f>2022!BM145</f>
        <v>1.1699999999999999</v>
      </c>
      <c r="W145" s="59">
        <f t="shared" si="125"/>
        <v>3</v>
      </c>
      <c r="X145" s="59">
        <f>2022!BO145</f>
        <v>1</v>
      </c>
      <c r="Y145" s="127">
        <f t="shared" si="126"/>
        <v>2.5641025641025639</v>
      </c>
      <c r="Z145" s="59"/>
      <c r="AA145" s="59">
        <f>2022!BR145</f>
        <v>0</v>
      </c>
      <c r="AB145" s="59"/>
      <c r="AC145" s="59"/>
      <c r="AD145" s="59">
        <f t="shared" si="114"/>
        <v>0</v>
      </c>
      <c r="AE145" s="59">
        <f>2022!BT145</f>
        <v>1</v>
      </c>
      <c r="AF145" s="115" t="str">
        <f t="shared" si="113"/>
        <v/>
      </c>
      <c r="AG145" s="203"/>
      <c r="AH145" s="204">
        <f t="shared" si="115"/>
        <v>0.30675570447627365</v>
      </c>
      <c r="AI145" s="204">
        <f t="shared" si="116"/>
        <v>1</v>
      </c>
      <c r="AJ145" s="205">
        <f t="shared" si="117"/>
        <v>3</v>
      </c>
      <c r="AK145" s="205" t="str">
        <f t="shared" si="118"/>
        <v/>
      </c>
      <c r="AL145" s="205">
        <f t="shared" si="119"/>
        <v>1</v>
      </c>
      <c r="AM145" s="205">
        <f t="shared" si="120"/>
        <v>1</v>
      </c>
      <c r="AN145" s="206" t="str">
        <f t="shared" si="121"/>
        <v/>
      </c>
      <c r="AO145" s="46" t="str">
        <f t="shared" si="122"/>
        <v/>
      </c>
      <c r="AP145" s="46" t="str">
        <f t="shared" si="127"/>
        <v/>
      </c>
    </row>
    <row r="146" ht="94.5">
      <c r="A146" s="46">
        <v>117</v>
      </c>
      <c r="B146" s="64" t="s">
        <v>177</v>
      </c>
      <c r="C146" s="125">
        <f>2022!B146</f>
        <v>119.479</v>
      </c>
      <c r="D146" s="126">
        <f>2022!BE146</f>
        <v>56</v>
      </c>
      <c r="E146" s="126">
        <f>2022!BF146</f>
        <v>88</v>
      </c>
      <c r="F146" s="125">
        <f>2022!BI146</f>
        <v>0.73653110588471615</v>
      </c>
      <c r="G146" s="59">
        <f>2021!BO116</f>
        <v>1</v>
      </c>
      <c r="H146" s="127">
        <f t="shared" si="123"/>
        <v>1.7857142857142856</v>
      </c>
      <c r="I146" s="62"/>
      <c r="J146" s="59">
        <f>2021!BR116</f>
        <v>0</v>
      </c>
      <c r="K146" s="62"/>
      <c r="L146" s="132"/>
      <c r="M146" s="59"/>
      <c r="N146" s="59">
        <f>2021!BT116</f>
        <v>0</v>
      </c>
      <c r="O146" s="59">
        <f>'Добыча 2021'!C126</f>
        <v>0</v>
      </c>
      <c r="P146" s="59"/>
      <c r="Q146" s="59"/>
      <c r="R146" s="59"/>
      <c r="S146" s="59">
        <f>'Добыча 2021'!E126</f>
        <v>0</v>
      </c>
      <c r="T146" s="59">
        <f>'Добыча 2021'!D126</f>
        <v>0</v>
      </c>
      <c r="U146" s="59">
        <f t="shared" si="124"/>
        <v>0</v>
      </c>
      <c r="V146" s="127">
        <f>2022!BM146</f>
        <v>2.6399999999999997</v>
      </c>
      <c r="W146" s="59">
        <f t="shared" si="125"/>
        <v>2.9999999999999996</v>
      </c>
      <c r="X146" s="59">
        <f>2022!BO146</f>
        <v>2</v>
      </c>
      <c r="Y146" s="127">
        <f t="shared" si="126"/>
        <v>2.2727272727272729</v>
      </c>
      <c r="Z146" s="59"/>
      <c r="AA146" s="59">
        <f>2022!BR146</f>
        <v>0</v>
      </c>
      <c r="AB146" s="59"/>
      <c r="AC146" s="59"/>
      <c r="AD146" s="59"/>
      <c r="AE146" s="59">
        <f>2022!BT146</f>
        <v>0</v>
      </c>
      <c r="AF146" s="115" t="str">
        <f t="shared" si="113"/>
        <v/>
      </c>
      <c r="AG146" s="203"/>
      <c r="AH146" s="204">
        <f t="shared" si="115"/>
        <v>0.73653110588471615</v>
      </c>
      <c r="AI146" s="204">
        <f t="shared" si="116"/>
        <v>2</v>
      </c>
      <c r="AJ146" s="205">
        <f t="shared" si="117"/>
        <v>3</v>
      </c>
      <c r="AK146" s="205" t="str">
        <f t="shared" si="118"/>
        <v/>
      </c>
      <c r="AL146" s="205">
        <f t="shared" si="119"/>
        <v>1</v>
      </c>
      <c r="AM146" s="205">
        <f t="shared" si="120"/>
        <v>2</v>
      </c>
      <c r="AN146" s="206" t="str">
        <f t="shared" si="121"/>
        <v xml:space="preserve">Вне норматива или не ОДОУ</v>
      </c>
      <c r="AO146" s="46" t="str">
        <f t="shared" si="122"/>
        <v xml:space="preserve">Сумма не совпадает или не ОДОУ</v>
      </c>
      <c r="AP146" s="46" t="str">
        <f t="shared" si="127"/>
        <v/>
      </c>
    </row>
    <row r="147" ht="94.5">
      <c r="A147" s="46">
        <v>118</v>
      </c>
      <c r="B147" s="72" t="s">
        <v>330</v>
      </c>
      <c r="C147" s="125">
        <f>2022!B147</f>
        <v>19.553999999999998</v>
      </c>
      <c r="D147" s="126">
        <f>2022!BE147</f>
        <v>21</v>
      </c>
      <c r="E147" s="126">
        <f>2022!BF147</f>
        <v>44</v>
      </c>
      <c r="F147" s="125">
        <f>2022!BI147</f>
        <v>2.2501789915106887</v>
      </c>
      <c r="G147" s="59">
        <f>2021!BO117</f>
        <v>0</v>
      </c>
      <c r="H147" s="127">
        <f t="shared" si="123"/>
        <v>0</v>
      </c>
      <c r="I147" s="59"/>
      <c r="J147" s="59">
        <f>2021!BR117</f>
        <v>0</v>
      </c>
      <c r="K147" s="59"/>
      <c r="L147" s="59"/>
      <c r="M147" s="59"/>
      <c r="N147" s="59">
        <f>2021!BT117</f>
        <v>0</v>
      </c>
      <c r="O147" s="59">
        <f>'Добыча 2021'!C127</f>
        <v>0</v>
      </c>
      <c r="P147" s="59"/>
      <c r="Q147" s="59"/>
      <c r="R147" s="59"/>
      <c r="S147" s="59">
        <f>'Добыча 2021'!E127</f>
        <v>0</v>
      </c>
      <c r="T147" s="59">
        <f>'Добыча 2021'!D127</f>
        <v>0</v>
      </c>
      <c r="U147" s="59">
        <f t="shared" si="124"/>
        <v>0</v>
      </c>
      <c r="V147" s="127">
        <f>2022!BM147</f>
        <v>3.0800000000000001</v>
      </c>
      <c r="W147" s="59">
        <f t="shared" si="125"/>
        <v>7.0000000000000009</v>
      </c>
      <c r="X147" s="59">
        <f>2022!BO147</f>
        <v>2</v>
      </c>
      <c r="Y147" s="127">
        <f t="shared" si="126"/>
        <v>4.5454545454545459</v>
      </c>
      <c r="Z147" s="59"/>
      <c r="AA147" s="59">
        <f>2022!BR147</f>
        <v>0</v>
      </c>
      <c r="AB147" s="59"/>
      <c r="AC147" s="59"/>
      <c r="AD147" s="59"/>
      <c r="AE147" s="59">
        <f>2022!BT147</f>
        <v>0</v>
      </c>
      <c r="AF147" s="115" t="str">
        <f t="shared" si="113"/>
        <v/>
      </c>
      <c r="AG147" s="203"/>
      <c r="AH147" s="204">
        <f t="shared" si="115"/>
        <v>2.2501789915106887</v>
      </c>
      <c r="AI147" s="204">
        <f t="shared" si="116"/>
        <v>3</v>
      </c>
      <c r="AJ147" s="205">
        <f t="shared" si="117"/>
        <v>7</v>
      </c>
      <c r="AK147" s="205" t="str">
        <f t="shared" si="118"/>
        <v/>
      </c>
      <c r="AL147" s="205">
        <f t="shared" si="119"/>
        <v>1</v>
      </c>
      <c r="AM147" s="205">
        <f t="shared" si="120"/>
        <v>2</v>
      </c>
      <c r="AN147" s="206" t="str">
        <f t="shared" si="121"/>
        <v xml:space="preserve">Вне норматива или не ОДОУ</v>
      </c>
      <c r="AO147" s="46" t="str">
        <f t="shared" si="122"/>
        <v xml:space="preserve">Сумма не совпадает или не ОДОУ</v>
      </c>
      <c r="AP147" s="46" t="str">
        <f t="shared" si="127"/>
        <v/>
      </c>
    </row>
    <row r="148" ht="18.75">
      <c r="A148" s="46"/>
      <c r="B148" s="61" t="s">
        <v>180</v>
      </c>
      <c r="C148" s="131"/>
      <c r="D148" s="130"/>
      <c r="E148" s="130"/>
      <c r="F148" s="131"/>
      <c r="G148" s="59"/>
      <c r="H148" s="127"/>
      <c r="I148" s="59"/>
      <c r="J148" s="59"/>
      <c r="K148" s="59"/>
      <c r="L148" s="59"/>
      <c r="M148" s="71"/>
      <c r="N148" s="59"/>
      <c r="O148" s="71"/>
      <c r="P148" s="71"/>
      <c r="Q148" s="71"/>
      <c r="R148" s="71"/>
      <c r="S148" s="71"/>
      <c r="T148" s="71"/>
      <c r="U148" s="59"/>
      <c r="V148" s="144"/>
      <c r="W148" s="59"/>
      <c r="X148" s="71"/>
      <c r="Y148" s="127"/>
      <c r="Z148" s="71"/>
      <c r="AA148" s="71"/>
      <c r="AB148" s="71"/>
      <c r="AC148" s="71"/>
      <c r="AD148" s="59"/>
      <c r="AE148" s="71"/>
      <c r="AF148" s="115" t="str">
        <f t="shared" si="113"/>
        <v/>
      </c>
      <c r="AG148" s="203"/>
      <c r="AH148" s="204" t="str">
        <f t="shared" si="115"/>
        <v/>
      </c>
      <c r="AI148" s="204" t="str">
        <f t="shared" si="116"/>
        <v/>
      </c>
      <c r="AJ148" s="205" t="str">
        <f t="shared" si="117"/>
        <v/>
      </c>
      <c r="AK148" s="205" t="str">
        <f t="shared" si="118"/>
        <v/>
      </c>
      <c r="AL148" s="205" t="str">
        <f t="shared" si="119"/>
        <v/>
      </c>
      <c r="AM148" s="205" t="str">
        <f t="shared" si="120"/>
        <v/>
      </c>
      <c r="AN148" s="206" t="str">
        <f t="shared" si="121"/>
        <v/>
      </c>
      <c r="AO148" s="46" t="str">
        <f t="shared" si="122"/>
        <v/>
      </c>
      <c r="AP148" s="46" t="str">
        <f t="shared" si="127"/>
        <v/>
      </c>
    </row>
    <row r="149" ht="31.5">
      <c r="A149" s="46">
        <v>119</v>
      </c>
      <c r="B149" s="72" t="s">
        <v>185</v>
      </c>
      <c r="C149" s="125">
        <f>2022!B149</f>
        <v>1372</v>
      </c>
      <c r="D149" s="126">
        <f>2022!BE149</f>
        <v>3037</v>
      </c>
      <c r="E149" s="126">
        <f>2022!BF149</f>
        <v>2112</v>
      </c>
      <c r="F149" s="125">
        <f>2022!BI149</f>
        <v>1.5393586005830904</v>
      </c>
      <c r="G149" s="59">
        <f>2021!BO119</f>
        <v>100</v>
      </c>
      <c r="H149" s="127">
        <f t="shared" si="123"/>
        <v>3.2927230819888047</v>
      </c>
      <c r="I149" s="59"/>
      <c r="J149" s="59">
        <f>2021!BR119</f>
        <v>15</v>
      </c>
      <c r="K149" s="59"/>
      <c r="L149" s="59"/>
      <c r="M149" s="59"/>
      <c r="N149" s="59">
        <f>2021!BT119</f>
        <v>20</v>
      </c>
      <c r="O149" s="59">
        <f>'Добыча 2021'!C129</f>
        <v>29</v>
      </c>
      <c r="P149" s="59"/>
      <c r="Q149" s="59"/>
      <c r="R149" s="59"/>
      <c r="S149" s="59">
        <f>'Добыча 2021'!E129</f>
        <v>25</v>
      </c>
      <c r="T149" s="59">
        <f>'Добыча 2021'!D129</f>
        <v>4</v>
      </c>
      <c r="U149" s="59">
        <f t="shared" si="124"/>
        <v>28.999999999999996</v>
      </c>
      <c r="V149" s="127">
        <f>2022!BM149</f>
        <v>105.60000000000001</v>
      </c>
      <c r="W149" s="59">
        <f t="shared" si="125"/>
        <v>5</v>
      </c>
      <c r="X149" s="59">
        <f>2022!BO149</f>
        <v>100</v>
      </c>
      <c r="Y149" s="127">
        <f t="shared" si="126"/>
        <v>4.7348484848484844</v>
      </c>
      <c r="Z149" s="59"/>
      <c r="AA149" s="59">
        <f>2022!BR149</f>
        <v>10</v>
      </c>
      <c r="AB149" s="59"/>
      <c r="AC149" s="59"/>
      <c r="AD149" s="59">
        <f t="shared" si="114"/>
        <v>70</v>
      </c>
      <c r="AE149" s="59">
        <f>2022!BT149</f>
        <v>20</v>
      </c>
      <c r="AF149" s="115" t="str">
        <f t="shared" si="113"/>
        <v/>
      </c>
      <c r="AG149" s="203"/>
      <c r="AH149" s="204">
        <f t="shared" si="115"/>
        <v>1.5393586005830904</v>
      </c>
      <c r="AI149" s="204" t="e">
        <f t="shared" si="116"/>
        <v>#NAME?</v>
      </c>
      <c r="AJ149" s="205">
        <f t="shared" si="117"/>
        <v>5</v>
      </c>
      <c r="AK149" s="205" t="str">
        <f t="shared" si="118"/>
        <v/>
      </c>
      <c r="AL149" s="205">
        <f t="shared" si="119"/>
        <v>20</v>
      </c>
      <c r="AM149" s="205">
        <f t="shared" si="120"/>
        <v>100</v>
      </c>
      <c r="AN149" s="206" t="str">
        <f t="shared" si="121"/>
        <v/>
      </c>
      <c r="AO149" s="46" t="str">
        <f t="shared" si="122"/>
        <v/>
      </c>
      <c r="AP149" s="46" t="str">
        <f t="shared" si="127"/>
        <v/>
      </c>
    </row>
    <row r="150" ht="94.5">
      <c r="A150" s="46">
        <v>120</v>
      </c>
      <c r="B150" s="72" t="s">
        <v>331</v>
      </c>
      <c r="C150" s="125">
        <f>2022!B150</f>
        <v>187.15000000000001</v>
      </c>
      <c r="D150" s="126">
        <f>2022!BE150</f>
        <v>271</v>
      </c>
      <c r="E150" s="126">
        <f>2022!BF150</f>
        <v>197</v>
      </c>
      <c r="F150" s="125">
        <f>2022!BI150</f>
        <v>1.0526315789473684</v>
      </c>
      <c r="G150" s="59">
        <f>2021!BO120</f>
        <v>13</v>
      </c>
      <c r="H150" s="127">
        <f t="shared" si="123"/>
        <v>4.7970479704797047</v>
      </c>
      <c r="I150" s="59"/>
      <c r="J150" s="59">
        <f>2021!BR120</f>
        <v>0</v>
      </c>
      <c r="K150" s="59"/>
      <c r="L150" s="59"/>
      <c r="M150" s="59"/>
      <c r="N150" s="59">
        <f>2021!BT120</f>
        <v>0</v>
      </c>
      <c r="O150" s="59">
        <f>'Добыча 2021'!C130</f>
        <v>0</v>
      </c>
      <c r="P150" s="59"/>
      <c r="Q150" s="59"/>
      <c r="R150" s="59"/>
      <c r="S150" s="59">
        <f>'Добыча 2021'!E130</f>
        <v>0</v>
      </c>
      <c r="T150" s="59">
        <f>'Добыча 2021'!D130</f>
        <v>0</v>
      </c>
      <c r="U150" s="59">
        <f t="shared" si="124"/>
        <v>0</v>
      </c>
      <c r="V150" s="127">
        <f>2022!BM150</f>
        <v>9.8500000000000014</v>
      </c>
      <c r="W150" s="59">
        <f t="shared" si="125"/>
        <v>5.0000000000000009</v>
      </c>
      <c r="X150" s="59">
        <f>2022!BO150</f>
        <v>9</v>
      </c>
      <c r="Y150" s="127">
        <f t="shared" si="126"/>
        <v>4.5685279187817258</v>
      </c>
      <c r="Z150" s="59"/>
      <c r="AA150" s="59">
        <f>2022!BR150</f>
        <v>0</v>
      </c>
      <c r="AB150" s="59"/>
      <c r="AC150" s="59"/>
      <c r="AD150" s="59"/>
      <c r="AE150" s="59">
        <f>2022!BT150</f>
        <v>0</v>
      </c>
      <c r="AF150" s="115" t="str">
        <f t="shared" si="113"/>
        <v/>
      </c>
      <c r="AG150" s="203"/>
      <c r="AH150" s="204">
        <f t="shared" si="115"/>
        <v>1.0526315789473684</v>
      </c>
      <c r="AI150" s="204" t="e">
        <f t="shared" si="116"/>
        <v>#NAME?</v>
      </c>
      <c r="AJ150" s="205">
        <f t="shared" si="117"/>
        <v>5</v>
      </c>
      <c r="AK150" s="205" t="str">
        <f t="shared" si="118"/>
        <v/>
      </c>
      <c r="AL150" s="205">
        <f t="shared" si="119"/>
        <v>1</v>
      </c>
      <c r="AM150" s="205">
        <f t="shared" si="120"/>
        <v>9</v>
      </c>
      <c r="AN150" s="206" t="str">
        <f t="shared" si="121"/>
        <v xml:space="preserve">Вне норматива или не ОДОУ</v>
      </c>
      <c r="AO150" s="46" t="str">
        <f t="shared" si="122"/>
        <v xml:space="preserve">Сумма не совпадает или не ОДОУ</v>
      </c>
      <c r="AP150" s="46" t="str">
        <f t="shared" si="127"/>
        <v/>
      </c>
    </row>
    <row r="151" ht="45.75" customHeight="1">
      <c r="A151" s="46">
        <v>121</v>
      </c>
      <c r="B151" s="72" t="s">
        <v>332</v>
      </c>
      <c r="C151" s="125">
        <f>2022!B151</f>
        <v>363.30000000000001</v>
      </c>
      <c r="D151" s="126">
        <f>2022!BE151</f>
        <v>643</v>
      </c>
      <c r="E151" s="126">
        <f>2022!BF151</f>
        <v>538</v>
      </c>
      <c r="F151" s="125">
        <f>2022!BI151</f>
        <v>1.4808698045692266</v>
      </c>
      <c r="G151" s="59">
        <f>2021!BO121</f>
        <v>20</v>
      </c>
      <c r="H151" s="127">
        <f t="shared" si="123"/>
        <v>3.1104199066874028</v>
      </c>
      <c r="I151" s="59"/>
      <c r="J151" s="59">
        <f>2021!BR121</f>
        <v>0</v>
      </c>
      <c r="K151" s="59"/>
      <c r="L151" s="59"/>
      <c r="M151" s="59"/>
      <c r="N151" s="59">
        <f>2021!BT121</f>
        <v>0</v>
      </c>
      <c r="O151" s="59">
        <f>'Добыча 2021'!C131</f>
        <v>9</v>
      </c>
      <c r="P151" s="59"/>
      <c r="Q151" s="59"/>
      <c r="R151" s="59"/>
      <c r="S151" s="59">
        <f>'Добыча 2021'!E131</f>
        <v>8</v>
      </c>
      <c r="T151" s="59">
        <f>'Добыча 2021'!D131</f>
        <v>1</v>
      </c>
      <c r="U151" s="59">
        <f t="shared" si="124"/>
        <v>45</v>
      </c>
      <c r="V151" s="127">
        <f>2022!BM151</f>
        <v>26.900000000000002</v>
      </c>
      <c r="W151" s="59">
        <f t="shared" si="125"/>
        <v>5</v>
      </c>
      <c r="X151" s="59">
        <f>2022!BO151</f>
        <v>20</v>
      </c>
      <c r="Y151" s="127">
        <f t="shared" si="126"/>
        <v>3.7174721189591078</v>
      </c>
      <c r="Z151" s="59"/>
      <c r="AA151" s="59">
        <f>2022!BR151</f>
        <v>0</v>
      </c>
      <c r="AB151" s="59"/>
      <c r="AC151" s="59"/>
      <c r="AD151" s="59"/>
      <c r="AE151" s="59">
        <f>2022!BT151</f>
        <v>0</v>
      </c>
      <c r="AF151" s="115" t="str">
        <f t="shared" si="113"/>
        <v/>
      </c>
      <c r="AG151" s="203"/>
      <c r="AH151" s="204">
        <f t="shared" si="115"/>
        <v>1.4808698045692266</v>
      </c>
      <c r="AI151" s="204" t="e">
        <f t="shared" si="116"/>
        <v>#NAME?</v>
      </c>
      <c r="AJ151" s="205">
        <f t="shared" si="117"/>
        <v>5</v>
      </c>
      <c r="AK151" s="205" t="str">
        <f t="shared" si="118"/>
        <v/>
      </c>
      <c r="AL151" s="205">
        <f t="shared" si="119"/>
        <v>4</v>
      </c>
      <c r="AM151" s="205">
        <f t="shared" si="120"/>
        <v>20</v>
      </c>
      <c r="AN151" s="206" t="str">
        <f t="shared" si="121"/>
        <v xml:space="preserve">Вне норматива или не ОДОУ</v>
      </c>
      <c r="AO151" s="46" t="str">
        <f t="shared" si="122"/>
        <v xml:space="preserve">Сумма не совпадает или не ОДОУ</v>
      </c>
      <c r="AP151" s="46" t="str">
        <f t="shared" si="127"/>
        <v/>
      </c>
    </row>
    <row r="152" ht="47.25" customHeight="1">
      <c r="A152" s="46">
        <v>122</v>
      </c>
      <c r="B152" s="72" t="s">
        <v>333</v>
      </c>
      <c r="C152" s="125">
        <f>2022!B152</f>
        <v>394</v>
      </c>
      <c r="D152" s="126">
        <f>2022!BE152</f>
        <v>618</v>
      </c>
      <c r="E152" s="126">
        <f>2022!BF152</f>
        <v>681</v>
      </c>
      <c r="F152" s="125">
        <f>2022!BI152</f>
        <v>1.7284263959390862</v>
      </c>
      <c r="G152" s="59">
        <f>2021!BO122</f>
        <v>30</v>
      </c>
      <c r="H152" s="127">
        <f t="shared" si="123"/>
        <v>4.8543689320388346</v>
      </c>
      <c r="I152" s="59"/>
      <c r="J152" s="59">
        <f>2021!BR122</f>
        <v>0</v>
      </c>
      <c r="K152" s="59"/>
      <c r="L152" s="59"/>
      <c r="M152" s="59"/>
      <c r="N152" s="59">
        <f>2021!BT122</f>
        <v>0</v>
      </c>
      <c r="O152" s="59">
        <f>'Добыча 2021'!C132</f>
        <v>13</v>
      </c>
      <c r="P152" s="59"/>
      <c r="Q152" s="59"/>
      <c r="R152" s="59"/>
      <c r="S152" s="59">
        <f>'Добыча 2021'!E132</f>
        <v>10</v>
      </c>
      <c r="T152" s="59">
        <f>'Добыча 2021'!D132</f>
        <v>3</v>
      </c>
      <c r="U152" s="59">
        <f t="shared" si="124"/>
        <v>43.333333333333336</v>
      </c>
      <c r="V152" s="127">
        <f>2022!BM152</f>
        <v>34.050000000000004</v>
      </c>
      <c r="W152" s="59">
        <f t="shared" si="125"/>
        <v>5.0000000000000009</v>
      </c>
      <c r="X152" s="59">
        <f>2022!BO152</f>
        <v>34</v>
      </c>
      <c r="Y152" s="127">
        <f t="shared" si="126"/>
        <v>4.9926578560939792</v>
      </c>
      <c r="Z152" s="59"/>
      <c r="AA152" s="59">
        <f>2022!BR152</f>
        <v>0</v>
      </c>
      <c r="AB152" s="59"/>
      <c r="AC152" s="59"/>
      <c r="AD152" s="59"/>
      <c r="AE152" s="59">
        <f>2022!BT152</f>
        <v>0</v>
      </c>
      <c r="AF152" s="115" t="str">
        <f t="shared" si="113"/>
        <v/>
      </c>
      <c r="AG152" s="203"/>
      <c r="AH152" s="204">
        <f t="shared" si="115"/>
        <v>1.7284263959390862</v>
      </c>
      <c r="AI152" s="204" t="e">
        <f t="shared" si="116"/>
        <v>#NAME?</v>
      </c>
      <c r="AJ152" s="205">
        <f t="shared" si="117"/>
        <v>5</v>
      </c>
      <c r="AK152" s="205" t="str">
        <f t="shared" si="118"/>
        <v/>
      </c>
      <c r="AL152" s="205">
        <f t="shared" si="119"/>
        <v>6</v>
      </c>
      <c r="AM152" s="205">
        <f t="shared" si="120"/>
        <v>34</v>
      </c>
      <c r="AN152" s="206" t="str">
        <f t="shared" si="121"/>
        <v xml:space="preserve">Вне норматива или не ОДОУ</v>
      </c>
      <c r="AO152" s="46" t="str">
        <f t="shared" si="122"/>
        <v xml:space="preserve">Сумма не совпадает или не ОДОУ</v>
      </c>
      <c r="AP152" s="46" t="str">
        <f t="shared" si="127"/>
        <v/>
      </c>
    </row>
    <row r="153" ht="94.5">
      <c r="A153" s="46">
        <v>123</v>
      </c>
      <c r="B153" s="72" t="s">
        <v>182</v>
      </c>
      <c r="C153" s="125">
        <f>2022!B153</f>
        <v>193</v>
      </c>
      <c r="D153" s="126">
        <f>2022!BE153</f>
        <v>297</v>
      </c>
      <c r="E153" s="126">
        <f>2022!BF153</f>
        <v>422</v>
      </c>
      <c r="F153" s="125">
        <f>2022!BI153</f>
        <v>2.1865284974093266</v>
      </c>
      <c r="G153" s="59">
        <f>2021!BO123</f>
        <v>14</v>
      </c>
      <c r="H153" s="127">
        <f t="shared" si="123"/>
        <v>4.7138047138047137</v>
      </c>
      <c r="I153" s="59"/>
      <c r="J153" s="59">
        <f>2021!BR123</f>
        <v>0</v>
      </c>
      <c r="K153" s="59"/>
      <c r="L153" s="59"/>
      <c r="M153" s="59"/>
      <c r="N153" s="59">
        <f>2021!BT123</f>
        <v>0</v>
      </c>
      <c r="O153" s="59">
        <f>'Добыча 2021'!C133</f>
        <v>10</v>
      </c>
      <c r="P153" s="59"/>
      <c r="Q153" s="59"/>
      <c r="R153" s="59"/>
      <c r="S153" s="59">
        <f>'Добыча 2021'!E133</f>
        <v>8</v>
      </c>
      <c r="T153" s="59">
        <f>'Добыча 2021'!D133</f>
        <v>2</v>
      </c>
      <c r="U153" s="59">
        <f t="shared" si="124"/>
        <v>71.428571428571431</v>
      </c>
      <c r="V153" s="127">
        <f>2022!BM153</f>
        <v>29.540000000000003</v>
      </c>
      <c r="W153" s="59">
        <f t="shared" si="125"/>
        <v>7.0000000000000009</v>
      </c>
      <c r="X153" s="59">
        <f>2022!BO153</f>
        <v>21</v>
      </c>
      <c r="Y153" s="127">
        <f t="shared" si="126"/>
        <v>4.9763033175355451</v>
      </c>
      <c r="Z153" s="59"/>
      <c r="AA153" s="59">
        <f>2022!BR153</f>
        <v>0</v>
      </c>
      <c r="AB153" s="59"/>
      <c r="AC153" s="59"/>
      <c r="AD153" s="59"/>
      <c r="AE153" s="59">
        <f>2022!BT153</f>
        <v>0</v>
      </c>
      <c r="AF153" s="115" t="str">
        <f t="shared" si="113"/>
        <v/>
      </c>
      <c r="AG153" s="203"/>
      <c r="AH153" s="204">
        <f t="shared" si="115"/>
        <v>2.1865284974093266</v>
      </c>
      <c r="AI153" s="204" t="e">
        <f t="shared" si="116"/>
        <v>#NAME?</v>
      </c>
      <c r="AJ153" s="205">
        <f t="shared" si="117"/>
        <v>7</v>
      </c>
      <c r="AK153" s="205" t="str">
        <f t="shared" si="118"/>
        <v/>
      </c>
      <c r="AL153" s="205">
        <f t="shared" si="119"/>
        <v>4</v>
      </c>
      <c r="AM153" s="205">
        <f t="shared" si="120"/>
        <v>21</v>
      </c>
      <c r="AN153" s="206" t="str">
        <f t="shared" si="121"/>
        <v xml:space="preserve">Вне норматива или не ОДОУ</v>
      </c>
      <c r="AO153" s="46" t="str">
        <f t="shared" si="122"/>
        <v xml:space="preserve">Сумма не совпадает или не ОДОУ</v>
      </c>
      <c r="AP153" s="46" t="str">
        <f t="shared" si="127"/>
        <v/>
      </c>
    </row>
    <row r="154" ht="94.5">
      <c r="A154" s="46">
        <v>124</v>
      </c>
      <c r="B154" s="72" t="s">
        <v>334</v>
      </c>
      <c r="C154" s="125">
        <f>2022!B154</f>
        <v>264.69999999999999</v>
      </c>
      <c r="D154" s="126">
        <f>2022!BE154</f>
        <v>441</v>
      </c>
      <c r="E154" s="126">
        <f>2022!BF154</f>
        <v>685</v>
      </c>
      <c r="F154" s="125">
        <f>2022!BI154</f>
        <v>2.5878352852285609</v>
      </c>
      <c r="G154" s="59">
        <f>2021!BO124</f>
        <v>22</v>
      </c>
      <c r="H154" s="127">
        <f t="shared" si="123"/>
        <v>4.9886621315192743</v>
      </c>
      <c r="I154" s="62"/>
      <c r="J154" s="59">
        <f>2021!BR124</f>
        <v>0</v>
      </c>
      <c r="K154" s="62"/>
      <c r="L154" s="132"/>
      <c r="M154" s="59"/>
      <c r="N154" s="59">
        <f>2021!BT124</f>
        <v>0</v>
      </c>
      <c r="O154" s="59">
        <f>'Добыча 2021'!C134</f>
        <v>7</v>
      </c>
      <c r="P154" s="59"/>
      <c r="Q154" s="59"/>
      <c r="R154" s="59"/>
      <c r="S154" s="59">
        <f>'Добыча 2021'!E134</f>
        <v>6</v>
      </c>
      <c r="T154" s="59">
        <f>'Добыча 2021'!D134</f>
        <v>1</v>
      </c>
      <c r="U154" s="59">
        <f t="shared" si="124"/>
        <v>31.818181818181817</v>
      </c>
      <c r="V154" s="127">
        <f>2022!BM154</f>
        <v>47.950000000000003</v>
      </c>
      <c r="W154" s="59">
        <f t="shared" si="125"/>
        <v>7.0000000000000009</v>
      </c>
      <c r="X154" s="59">
        <f>2022!BO154</f>
        <v>47</v>
      </c>
      <c r="Y154" s="127">
        <f t="shared" si="126"/>
        <v>6.8613138686131396</v>
      </c>
      <c r="Z154" s="59"/>
      <c r="AA154" s="59">
        <f>2022!BR154</f>
        <v>0</v>
      </c>
      <c r="AB154" s="59"/>
      <c r="AC154" s="59"/>
      <c r="AD154" s="59"/>
      <c r="AE154" s="59">
        <f>2022!BT154</f>
        <v>0</v>
      </c>
      <c r="AF154" s="115" t="str">
        <f t="shared" si="113"/>
        <v/>
      </c>
      <c r="AG154" s="203"/>
      <c r="AH154" s="204">
        <f t="shared" si="115"/>
        <v>2.5878352852285609</v>
      </c>
      <c r="AI154" s="204" t="e">
        <f t="shared" si="116"/>
        <v>#NAME?</v>
      </c>
      <c r="AJ154" s="205">
        <f t="shared" si="117"/>
        <v>7</v>
      </c>
      <c r="AK154" s="205" t="str">
        <f t="shared" si="118"/>
        <v/>
      </c>
      <c r="AL154" s="205">
        <f t="shared" si="119"/>
        <v>9</v>
      </c>
      <c r="AM154" s="205">
        <f t="shared" si="120"/>
        <v>47</v>
      </c>
      <c r="AN154" s="206" t="str">
        <f t="shared" si="121"/>
        <v xml:space="preserve">Вне норматива или не ОДОУ</v>
      </c>
      <c r="AO154" s="46" t="str">
        <f t="shared" si="122"/>
        <v xml:space="preserve">Сумма не совпадает или не ОДОУ</v>
      </c>
      <c r="AP154" s="46" t="str">
        <f t="shared" si="127"/>
        <v/>
      </c>
    </row>
    <row r="155" ht="94.5">
      <c r="A155" s="46">
        <v>125</v>
      </c>
      <c r="B155" s="72" t="s">
        <v>335</v>
      </c>
      <c r="C155" s="125">
        <f>2022!B155</f>
        <v>93.555000000000007</v>
      </c>
      <c r="D155" s="126">
        <f>2022!BE155</f>
        <v>195</v>
      </c>
      <c r="E155" s="126">
        <f>2022!BF155</f>
        <v>188</v>
      </c>
      <c r="F155" s="125">
        <f>2022!BI155</f>
        <v>2.0095131206242316</v>
      </c>
      <c r="G155" s="59">
        <f>2021!BO125</f>
        <v>13</v>
      </c>
      <c r="H155" s="127">
        <f t="shared" si="123"/>
        <v>6.666666666666667</v>
      </c>
      <c r="I155" s="59"/>
      <c r="J155" s="59">
        <f>2021!BR125</f>
        <v>0</v>
      </c>
      <c r="K155" s="59"/>
      <c r="L155" s="59"/>
      <c r="M155" s="59"/>
      <c r="N155" s="59">
        <f>2021!BT125</f>
        <v>0</v>
      </c>
      <c r="O155" s="59">
        <f>'Добыча 2021'!C135</f>
        <v>6</v>
      </c>
      <c r="P155" s="59"/>
      <c r="Q155" s="59"/>
      <c r="R155" s="59"/>
      <c r="S155" s="59">
        <f>'Добыча 2021'!E135</f>
        <v>5</v>
      </c>
      <c r="T155" s="59">
        <f>'Добыча 2021'!D135</f>
        <v>1</v>
      </c>
      <c r="U155" s="59">
        <f t="shared" si="124"/>
        <v>46.153846153846153</v>
      </c>
      <c r="V155" s="127">
        <f>2022!BM155</f>
        <v>13.160000000000002</v>
      </c>
      <c r="W155" s="59">
        <f t="shared" si="125"/>
        <v>7.0000000000000009</v>
      </c>
      <c r="X155" s="59">
        <f>2022!BO155</f>
        <v>9</v>
      </c>
      <c r="Y155" s="127">
        <f t="shared" si="126"/>
        <v>4.7872340425531918</v>
      </c>
      <c r="Z155" s="59"/>
      <c r="AA155" s="59">
        <f>2022!BR155</f>
        <v>0</v>
      </c>
      <c r="AB155" s="59"/>
      <c r="AC155" s="59"/>
      <c r="AD155" s="59"/>
      <c r="AE155" s="59">
        <f>2022!BT155</f>
        <v>0</v>
      </c>
      <c r="AF155" s="115" t="str">
        <f t="shared" si="113"/>
        <v/>
      </c>
      <c r="AG155" s="203"/>
      <c r="AH155" s="204">
        <f t="shared" si="115"/>
        <v>2.0095131206242316</v>
      </c>
      <c r="AI155" s="204" t="e">
        <f t="shared" si="116"/>
        <v>#NAME?</v>
      </c>
      <c r="AJ155" s="205">
        <f t="shared" si="117"/>
        <v>7</v>
      </c>
      <c r="AK155" s="205" t="str">
        <f t="shared" si="118"/>
        <v/>
      </c>
      <c r="AL155" s="205">
        <f t="shared" si="119"/>
        <v>1</v>
      </c>
      <c r="AM155" s="205">
        <f t="shared" si="120"/>
        <v>9</v>
      </c>
      <c r="AN155" s="206" t="str">
        <f t="shared" si="121"/>
        <v xml:space="preserve">Вне норматива или не ОДОУ</v>
      </c>
      <c r="AO155" s="46" t="str">
        <f t="shared" si="122"/>
        <v xml:space="preserve">Сумма не совпадает или не ОДОУ</v>
      </c>
      <c r="AP155" s="46" t="str">
        <f t="shared" si="127"/>
        <v/>
      </c>
    </row>
    <row r="156" ht="18.75">
      <c r="A156" s="46"/>
      <c r="B156" s="61" t="s">
        <v>187</v>
      </c>
      <c r="C156" s="131"/>
      <c r="D156" s="130"/>
      <c r="E156" s="130"/>
      <c r="F156" s="131"/>
      <c r="G156" s="59"/>
      <c r="H156" s="127"/>
      <c r="I156" s="59"/>
      <c r="J156" s="59"/>
      <c r="K156" s="59"/>
      <c r="L156" s="59"/>
      <c r="M156" s="71"/>
      <c r="N156" s="59"/>
      <c r="O156" s="71"/>
      <c r="P156" s="71"/>
      <c r="Q156" s="71"/>
      <c r="R156" s="71"/>
      <c r="S156" s="71"/>
      <c r="T156" s="71"/>
      <c r="U156" s="59"/>
      <c r="V156" s="144"/>
      <c r="W156" s="59"/>
      <c r="X156" s="71"/>
      <c r="Y156" s="127"/>
      <c r="Z156" s="71"/>
      <c r="AA156" s="71"/>
      <c r="AB156" s="71"/>
      <c r="AC156" s="71"/>
      <c r="AD156" s="59"/>
      <c r="AE156" s="71"/>
      <c r="AF156" s="115" t="str">
        <f t="shared" si="113"/>
        <v/>
      </c>
      <c r="AG156" s="203"/>
      <c r="AH156" s="204" t="str">
        <f t="shared" si="115"/>
        <v/>
      </c>
      <c r="AI156" s="204" t="str">
        <f t="shared" si="116"/>
        <v/>
      </c>
      <c r="AJ156" s="205" t="str">
        <f t="shared" si="117"/>
        <v/>
      </c>
      <c r="AK156" s="205" t="str">
        <f t="shared" si="118"/>
        <v/>
      </c>
      <c r="AL156" s="205" t="str">
        <f t="shared" si="119"/>
        <v/>
      </c>
      <c r="AM156" s="205" t="str">
        <f t="shared" si="120"/>
        <v/>
      </c>
      <c r="AN156" s="206" t="str">
        <f t="shared" si="121"/>
        <v/>
      </c>
      <c r="AO156" s="46" t="str">
        <f t="shared" si="122"/>
        <v/>
      </c>
      <c r="AP156" s="46" t="str">
        <f t="shared" si="127"/>
        <v/>
      </c>
    </row>
    <row r="157" ht="94.5">
      <c r="A157" s="46">
        <v>126</v>
      </c>
      <c r="B157" s="64" t="s">
        <v>189</v>
      </c>
      <c r="C157" s="125">
        <f>2022!B157</f>
        <v>58.799999999999997</v>
      </c>
      <c r="D157" s="138">
        <f>2022!BE157</f>
        <v>384</v>
      </c>
      <c r="E157" s="126">
        <f>2022!BF157</f>
        <v>45</v>
      </c>
      <c r="F157" s="125">
        <f>2022!BI157</f>
        <v>0.76530612244897966</v>
      </c>
      <c r="G157" s="80">
        <f>2021!BO127</f>
        <v>19</v>
      </c>
      <c r="H157" s="139">
        <f t="shared" si="123"/>
        <v>4.9479166666666661</v>
      </c>
      <c r="I157" s="59"/>
      <c r="J157" s="80">
        <f>2021!BR127</f>
        <v>0</v>
      </c>
      <c r="K157" s="59"/>
      <c r="L157" s="59"/>
      <c r="M157" s="59"/>
      <c r="N157" s="80">
        <f>2021!BT127</f>
        <v>0</v>
      </c>
      <c r="O157" s="80">
        <f>'Добыча 2021'!C137</f>
        <v>1</v>
      </c>
      <c r="P157" s="59"/>
      <c r="Q157" s="59"/>
      <c r="R157" s="59"/>
      <c r="S157" s="80">
        <f>'Добыча 2021'!E137</f>
        <v>0</v>
      </c>
      <c r="T157" s="80">
        <f>'Добыча 2021'!D137</f>
        <v>1</v>
      </c>
      <c r="U157" s="80">
        <f t="shared" si="124"/>
        <v>5.2631578947368416</v>
      </c>
      <c r="V157" s="127">
        <f>2022!BM157</f>
        <v>1.3499999999999999</v>
      </c>
      <c r="W157" s="59">
        <f t="shared" si="125"/>
        <v>2.9999999999999996</v>
      </c>
      <c r="X157" s="59">
        <f>2022!BO157</f>
        <v>1</v>
      </c>
      <c r="Y157" s="127">
        <f t="shared" si="126"/>
        <v>2.2222222222222223</v>
      </c>
      <c r="Z157" s="59"/>
      <c r="AA157" s="59">
        <f>2022!BR157</f>
        <v>0</v>
      </c>
      <c r="AB157" s="59"/>
      <c r="AC157" s="59"/>
      <c r="AD157" s="59"/>
      <c r="AE157" s="59">
        <f>2022!BT157</f>
        <v>0</v>
      </c>
      <c r="AF157" s="115" t="str">
        <f t="shared" si="113"/>
        <v/>
      </c>
      <c r="AG157" s="203"/>
      <c r="AH157" s="204">
        <f t="shared" si="115"/>
        <v>0.76530612244897966</v>
      </c>
      <c r="AI157" s="204" t="e">
        <f t="shared" si="116"/>
        <v>#NAME?</v>
      </c>
      <c r="AJ157" s="205">
        <f t="shared" si="117"/>
        <v>3</v>
      </c>
      <c r="AK157" s="205" t="str">
        <f t="shared" si="118"/>
        <v/>
      </c>
      <c r="AL157" s="205">
        <f t="shared" si="119"/>
        <v>1</v>
      </c>
      <c r="AM157" s="205">
        <f t="shared" si="120"/>
        <v>1</v>
      </c>
      <c r="AN157" s="206" t="str">
        <f t="shared" si="121"/>
        <v xml:space="preserve">Вне норматива или не ОДОУ</v>
      </c>
      <c r="AO157" s="46" t="str">
        <f t="shared" si="122"/>
        <v xml:space="preserve">Сумма не совпадает или не ОДОУ</v>
      </c>
      <c r="AP157" s="46" t="str">
        <f t="shared" si="127"/>
        <v/>
      </c>
    </row>
    <row r="158" ht="78.75">
      <c r="A158" s="46">
        <v>127</v>
      </c>
      <c r="B158" s="64" t="s">
        <v>190</v>
      </c>
      <c r="C158" s="125">
        <f>2022!B158</f>
        <v>17.800000000000001</v>
      </c>
      <c r="D158" s="149"/>
      <c r="E158" s="126">
        <f>2022!BF158</f>
        <v>5</v>
      </c>
      <c r="F158" s="125">
        <f>2022!BI158</f>
        <v>0.28089887640449435</v>
      </c>
      <c r="G158" s="150"/>
      <c r="H158" s="151"/>
      <c r="I158" s="59"/>
      <c r="J158" s="150"/>
      <c r="K158" s="59"/>
      <c r="L158" s="59"/>
      <c r="M158" s="59"/>
      <c r="N158" s="150"/>
      <c r="O158" s="150"/>
      <c r="P158" s="59"/>
      <c r="Q158" s="59"/>
      <c r="R158" s="59"/>
      <c r="S158" s="150"/>
      <c r="T158" s="150"/>
      <c r="U158" s="150"/>
      <c r="V158" s="127">
        <f>2022!BM158</f>
        <v>0.14999999999999999</v>
      </c>
      <c r="W158" s="59">
        <f t="shared" si="125"/>
        <v>0</v>
      </c>
      <c r="X158" s="59">
        <f>2022!BO158</f>
        <v>0</v>
      </c>
      <c r="Y158" s="127">
        <f t="shared" si="126"/>
        <v>0</v>
      </c>
      <c r="Z158" s="59"/>
      <c r="AA158" s="59">
        <f>2022!BR158</f>
        <v>0</v>
      </c>
      <c r="AB158" s="59"/>
      <c r="AC158" s="59"/>
      <c r="AD158" s="59"/>
      <c r="AE158" s="59">
        <f>2022!BT158</f>
        <v>0</v>
      </c>
      <c r="AF158" s="115" t="str">
        <f t="shared" si="113"/>
        <v/>
      </c>
      <c r="AG158" s="203"/>
      <c r="AH158" s="204">
        <f t="shared" si="115"/>
        <v>0.28089887640449435</v>
      </c>
      <c r="AI158" s="204" t="e">
        <f t="shared" si="116"/>
        <v>#NAME?</v>
      </c>
      <c r="AJ158" s="205">
        <f t="shared" si="117"/>
        <v>3</v>
      </c>
      <c r="AK158" s="205" t="str">
        <f t="shared" si="118"/>
        <v/>
      </c>
      <c r="AL158" s="205">
        <f t="shared" si="119"/>
        <v>0</v>
      </c>
      <c r="AM158" s="205">
        <f t="shared" si="120"/>
        <v>0</v>
      </c>
      <c r="AN158" s="206" t="str">
        <f t="shared" si="121"/>
        <v/>
      </c>
      <c r="AO158" s="46" t="str">
        <f t="shared" si="122"/>
        <v/>
      </c>
      <c r="AP158" s="46" t="str">
        <f t="shared" si="127"/>
        <v/>
      </c>
    </row>
    <row r="159" ht="78.75">
      <c r="A159" s="46">
        <v>128</v>
      </c>
      <c r="B159" s="64" t="s">
        <v>191</v>
      </c>
      <c r="C159" s="125">
        <f>2022!B159</f>
        <v>30.800000000000001</v>
      </c>
      <c r="D159" s="149"/>
      <c r="E159" s="126">
        <f>2022!BF159</f>
        <v>30</v>
      </c>
      <c r="F159" s="125">
        <f>2022!BI159</f>
        <v>0.97402597402597402</v>
      </c>
      <c r="G159" s="150"/>
      <c r="H159" s="151"/>
      <c r="I159" s="59"/>
      <c r="J159" s="150"/>
      <c r="K159" s="59"/>
      <c r="L159" s="59"/>
      <c r="M159" s="59"/>
      <c r="N159" s="150"/>
      <c r="O159" s="150"/>
      <c r="P159" s="59"/>
      <c r="Q159" s="59"/>
      <c r="R159" s="59"/>
      <c r="S159" s="150"/>
      <c r="T159" s="150"/>
      <c r="U159" s="150"/>
      <c r="V159" s="127">
        <f>2022!BM159</f>
        <v>0.89999999999999991</v>
      </c>
      <c r="W159" s="59">
        <f t="shared" si="125"/>
        <v>0</v>
      </c>
      <c r="X159" s="59">
        <f>2022!BO159</f>
        <v>0</v>
      </c>
      <c r="Y159" s="127">
        <f t="shared" si="126"/>
        <v>0</v>
      </c>
      <c r="Z159" s="59"/>
      <c r="AA159" s="59">
        <f>2022!BR159</f>
        <v>0</v>
      </c>
      <c r="AB159" s="59"/>
      <c r="AC159" s="59"/>
      <c r="AD159" s="59"/>
      <c r="AE159" s="59">
        <f>2022!BT159</f>
        <v>0</v>
      </c>
      <c r="AF159" s="115" t="str">
        <f t="shared" si="113"/>
        <v/>
      </c>
      <c r="AG159" s="203"/>
      <c r="AH159" s="204">
        <f t="shared" si="115"/>
        <v>0.97402597402597402</v>
      </c>
      <c r="AI159" s="204" t="e">
        <f t="shared" si="116"/>
        <v>#NAME?</v>
      </c>
      <c r="AJ159" s="205">
        <f t="shared" si="117"/>
        <v>3</v>
      </c>
      <c r="AK159" s="205" t="str">
        <f t="shared" si="118"/>
        <v/>
      </c>
      <c r="AL159" s="205">
        <f t="shared" si="119"/>
        <v>0</v>
      </c>
      <c r="AM159" s="205">
        <f t="shared" si="120"/>
        <v>0</v>
      </c>
      <c r="AN159" s="206" t="str">
        <f t="shared" si="121"/>
        <v/>
      </c>
      <c r="AO159" s="46" t="str">
        <f t="shared" si="122"/>
        <v/>
      </c>
      <c r="AP159" s="46" t="str">
        <f t="shared" si="127"/>
        <v/>
      </c>
    </row>
    <row r="160" ht="94.5">
      <c r="A160" s="46">
        <v>129</v>
      </c>
      <c r="B160" s="64" t="s">
        <v>192</v>
      </c>
      <c r="C160" s="125">
        <f>2022!B160</f>
        <v>20.399999999999999</v>
      </c>
      <c r="D160" s="149"/>
      <c r="E160" s="126">
        <f>2022!BF160</f>
        <v>22</v>
      </c>
      <c r="F160" s="125">
        <f>2022!BI160</f>
        <v>1.0784313725490198</v>
      </c>
      <c r="G160" s="150"/>
      <c r="H160" s="151"/>
      <c r="I160" s="59"/>
      <c r="J160" s="150"/>
      <c r="K160" s="59"/>
      <c r="L160" s="59"/>
      <c r="M160" s="59"/>
      <c r="N160" s="150"/>
      <c r="O160" s="150"/>
      <c r="P160" s="59"/>
      <c r="Q160" s="59"/>
      <c r="R160" s="59"/>
      <c r="S160" s="150"/>
      <c r="T160" s="150"/>
      <c r="U160" s="150"/>
      <c r="V160" s="127">
        <f>2022!BM160</f>
        <v>1.1000000000000001</v>
      </c>
      <c r="W160" s="59">
        <f t="shared" si="125"/>
        <v>5</v>
      </c>
      <c r="X160" s="59">
        <f>2022!BO160</f>
        <v>1</v>
      </c>
      <c r="Y160" s="127">
        <f t="shared" si="126"/>
        <v>4.5454545454545459</v>
      </c>
      <c r="Z160" s="59"/>
      <c r="AA160" s="59">
        <f>2022!BR160</f>
        <v>0</v>
      </c>
      <c r="AB160" s="59"/>
      <c r="AC160" s="59"/>
      <c r="AD160" s="59"/>
      <c r="AE160" s="59">
        <f>2022!BT160</f>
        <v>0</v>
      </c>
      <c r="AF160" s="115" t="str">
        <f t="shared" si="113"/>
        <v/>
      </c>
      <c r="AG160" s="203"/>
      <c r="AH160" s="204">
        <f t="shared" si="115"/>
        <v>1.0784313725490198</v>
      </c>
      <c r="AI160" s="204" t="e">
        <f t="shared" si="116"/>
        <v>#NAME?</v>
      </c>
      <c r="AJ160" s="205">
        <f t="shared" si="117"/>
        <v>5</v>
      </c>
      <c r="AK160" s="205" t="str">
        <f t="shared" si="118"/>
        <v/>
      </c>
      <c r="AL160" s="205">
        <f t="shared" si="119"/>
        <v>1</v>
      </c>
      <c r="AM160" s="205">
        <f t="shared" si="120"/>
        <v>1</v>
      </c>
      <c r="AN160" s="206" t="str">
        <f t="shared" si="121"/>
        <v xml:space="preserve">Вне норматива или не ОДОУ</v>
      </c>
      <c r="AO160" s="46" t="str">
        <f t="shared" si="122"/>
        <v xml:space="preserve">Сумма не совпадает или не ОДОУ</v>
      </c>
      <c r="AP160" s="46" t="str">
        <f t="shared" si="127"/>
        <v/>
      </c>
    </row>
    <row r="161" ht="78.75">
      <c r="A161" s="46">
        <v>130</v>
      </c>
      <c r="B161" s="64" t="s">
        <v>193</v>
      </c>
      <c r="C161" s="125">
        <f>2022!B161</f>
        <v>20.800000000000001</v>
      </c>
      <c r="D161" s="149"/>
      <c r="E161" s="126">
        <f>2022!BF161</f>
        <v>20</v>
      </c>
      <c r="F161" s="125">
        <f>2022!BI161</f>
        <v>0.96153846153846145</v>
      </c>
      <c r="G161" s="150"/>
      <c r="H161" s="151"/>
      <c r="I161" s="59"/>
      <c r="J161" s="150"/>
      <c r="K161" s="59"/>
      <c r="L161" s="59"/>
      <c r="M161" s="59"/>
      <c r="N161" s="150"/>
      <c r="O161" s="150"/>
      <c r="P161" s="59"/>
      <c r="Q161" s="59"/>
      <c r="R161" s="59"/>
      <c r="S161" s="150"/>
      <c r="T161" s="150"/>
      <c r="U161" s="150"/>
      <c r="V161" s="127">
        <f>2022!BM161</f>
        <v>0.59999999999999998</v>
      </c>
      <c r="W161" s="59">
        <f t="shared" si="125"/>
        <v>0</v>
      </c>
      <c r="X161" s="59">
        <f>2022!BO161</f>
        <v>0</v>
      </c>
      <c r="Y161" s="127">
        <f t="shared" si="126"/>
        <v>0</v>
      </c>
      <c r="Z161" s="59"/>
      <c r="AA161" s="59">
        <f>2022!BR161</f>
        <v>0</v>
      </c>
      <c r="AB161" s="59"/>
      <c r="AC161" s="59"/>
      <c r="AD161" s="59"/>
      <c r="AE161" s="59">
        <f>2022!BT161</f>
        <v>0</v>
      </c>
      <c r="AF161" s="115" t="str">
        <f t="shared" si="113"/>
        <v/>
      </c>
      <c r="AG161" s="203"/>
      <c r="AH161" s="204">
        <f t="shared" si="115"/>
        <v>0.96153846153846145</v>
      </c>
      <c r="AI161" s="204" t="e">
        <f t="shared" si="116"/>
        <v>#NAME?</v>
      </c>
      <c r="AJ161" s="205">
        <f t="shared" si="117"/>
        <v>3</v>
      </c>
      <c r="AK161" s="205" t="str">
        <f t="shared" si="118"/>
        <v/>
      </c>
      <c r="AL161" s="205">
        <f t="shared" si="119"/>
        <v>0</v>
      </c>
      <c r="AM161" s="205">
        <f t="shared" si="120"/>
        <v>0</v>
      </c>
      <c r="AN161" s="206" t="str">
        <f t="shared" si="121"/>
        <v/>
      </c>
      <c r="AO161" s="46" t="str">
        <f t="shared" si="122"/>
        <v/>
      </c>
      <c r="AP161" s="46" t="str">
        <f t="shared" si="127"/>
        <v/>
      </c>
    </row>
    <row r="162" ht="94.5">
      <c r="A162" s="46">
        <v>131</v>
      </c>
      <c r="B162" s="64" t="s">
        <v>194</v>
      </c>
      <c r="C162" s="125">
        <f>2022!B162</f>
        <v>14.800000000000001</v>
      </c>
      <c r="D162" s="149"/>
      <c r="E162" s="126">
        <f>2022!BF162</f>
        <v>22</v>
      </c>
      <c r="F162" s="125">
        <f>2022!BI162</f>
        <v>1.4864864864864864</v>
      </c>
      <c r="G162" s="150"/>
      <c r="H162" s="151"/>
      <c r="I162" s="59"/>
      <c r="J162" s="150"/>
      <c r="K162" s="59"/>
      <c r="L162" s="59"/>
      <c r="M162" s="59"/>
      <c r="N162" s="150"/>
      <c r="O162" s="150"/>
      <c r="P162" s="59"/>
      <c r="Q162" s="59"/>
      <c r="R162" s="59"/>
      <c r="S162" s="150"/>
      <c r="T162" s="150"/>
      <c r="U162" s="150"/>
      <c r="V162" s="127">
        <f>2022!BM162</f>
        <v>1.1000000000000001</v>
      </c>
      <c r="W162" s="59">
        <f t="shared" si="125"/>
        <v>5</v>
      </c>
      <c r="X162" s="59">
        <f>2022!BO162</f>
        <v>1</v>
      </c>
      <c r="Y162" s="127">
        <f t="shared" si="126"/>
        <v>4.5454545454545459</v>
      </c>
      <c r="Z162" s="59"/>
      <c r="AA162" s="59">
        <f>2022!BR162</f>
        <v>0</v>
      </c>
      <c r="AB162" s="59"/>
      <c r="AC162" s="59"/>
      <c r="AD162" s="59"/>
      <c r="AE162" s="59">
        <f>2022!BT162</f>
        <v>0</v>
      </c>
      <c r="AF162" s="115" t="str">
        <f t="shared" si="113"/>
        <v/>
      </c>
      <c r="AG162" s="203"/>
      <c r="AH162" s="204">
        <f t="shared" si="115"/>
        <v>1.4864864864864864</v>
      </c>
      <c r="AI162" s="204" t="e">
        <f t="shared" si="116"/>
        <v>#NAME?</v>
      </c>
      <c r="AJ162" s="205">
        <f t="shared" si="117"/>
        <v>5</v>
      </c>
      <c r="AK162" s="205" t="str">
        <f t="shared" si="118"/>
        <v/>
      </c>
      <c r="AL162" s="205">
        <f t="shared" si="119"/>
        <v>1</v>
      </c>
      <c r="AM162" s="205">
        <f t="shared" si="120"/>
        <v>1</v>
      </c>
      <c r="AN162" s="206" t="str">
        <f t="shared" si="121"/>
        <v xml:space="preserve">Вне норматива или не ОДОУ</v>
      </c>
      <c r="AO162" s="46" t="str">
        <f t="shared" si="122"/>
        <v xml:space="preserve">Сумма не совпадает или не ОДОУ</v>
      </c>
      <c r="AP162" s="46" t="str">
        <f t="shared" si="127"/>
        <v/>
      </c>
    </row>
    <row r="163" ht="94.5">
      <c r="A163" s="46">
        <v>132</v>
      </c>
      <c r="B163" s="64" t="s">
        <v>195</v>
      </c>
      <c r="C163" s="125">
        <f>2022!B163</f>
        <v>8.5999999999999996</v>
      </c>
      <c r="D163" s="149"/>
      <c r="E163" s="126">
        <f>2022!BF163</f>
        <v>18</v>
      </c>
      <c r="F163" s="125">
        <f>2022!BI163</f>
        <v>2.0930232558139537</v>
      </c>
      <c r="G163" s="150"/>
      <c r="H163" s="151"/>
      <c r="I163" s="59"/>
      <c r="J163" s="150"/>
      <c r="K163" s="59"/>
      <c r="L163" s="59"/>
      <c r="M163" s="59"/>
      <c r="N163" s="150"/>
      <c r="O163" s="150"/>
      <c r="P163" s="59"/>
      <c r="Q163" s="59"/>
      <c r="R163" s="59"/>
      <c r="S163" s="150"/>
      <c r="T163" s="150"/>
      <c r="U163" s="150"/>
      <c r="V163" s="127">
        <f>2022!BM163</f>
        <v>1.2600000000000002</v>
      </c>
      <c r="W163" s="59">
        <f t="shared" si="125"/>
        <v>7.0000000000000009</v>
      </c>
      <c r="X163" s="59">
        <f>2022!BO163</f>
        <v>1</v>
      </c>
      <c r="Y163" s="127">
        <f t="shared" si="126"/>
        <v>5.5555555555555554</v>
      </c>
      <c r="Z163" s="59"/>
      <c r="AA163" s="59">
        <f>2022!BR163</f>
        <v>0</v>
      </c>
      <c r="AB163" s="59"/>
      <c r="AC163" s="59"/>
      <c r="AD163" s="59"/>
      <c r="AE163" s="59">
        <f>2022!BT163</f>
        <v>0</v>
      </c>
      <c r="AF163" s="115" t="str">
        <f t="shared" si="113"/>
        <v/>
      </c>
      <c r="AG163" s="203"/>
      <c r="AH163" s="204">
        <f t="shared" si="115"/>
        <v>2.0930232558139537</v>
      </c>
      <c r="AI163" s="204" t="e">
        <f t="shared" si="116"/>
        <v>#NAME?</v>
      </c>
      <c r="AJ163" s="205">
        <f t="shared" si="117"/>
        <v>7</v>
      </c>
      <c r="AK163" s="205" t="str">
        <f t="shared" si="118"/>
        <v/>
      </c>
      <c r="AL163" s="205">
        <f t="shared" si="119"/>
        <v>1</v>
      </c>
      <c r="AM163" s="205">
        <f t="shared" si="120"/>
        <v>1</v>
      </c>
      <c r="AN163" s="206" t="str">
        <f t="shared" si="121"/>
        <v xml:space="preserve">Вне норматива или не ОДОУ</v>
      </c>
      <c r="AO163" s="46" t="str">
        <f t="shared" si="122"/>
        <v xml:space="preserve">Сумма не совпадает или не ОДОУ</v>
      </c>
      <c r="AP163" s="46" t="str">
        <f t="shared" si="127"/>
        <v/>
      </c>
    </row>
    <row r="164" ht="94.5">
      <c r="A164" s="46">
        <v>133</v>
      </c>
      <c r="B164" s="64" t="s">
        <v>196</v>
      </c>
      <c r="C164" s="125">
        <f>2022!B164</f>
        <v>8</v>
      </c>
      <c r="D164" s="149"/>
      <c r="E164" s="126">
        <f>2022!BF164</f>
        <v>23</v>
      </c>
      <c r="F164" s="125">
        <f>2022!BI164</f>
        <v>2.875</v>
      </c>
      <c r="G164" s="150"/>
      <c r="H164" s="151"/>
      <c r="I164" s="59"/>
      <c r="J164" s="150"/>
      <c r="K164" s="59"/>
      <c r="L164" s="59"/>
      <c r="M164" s="59"/>
      <c r="N164" s="150"/>
      <c r="O164" s="150"/>
      <c r="P164" s="59"/>
      <c r="Q164" s="59"/>
      <c r="R164" s="59"/>
      <c r="S164" s="150"/>
      <c r="T164" s="150"/>
      <c r="U164" s="150"/>
      <c r="V164" s="127">
        <f>2022!BM164</f>
        <v>1.6100000000000001</v>
      </c>
      <c r="W164" s="59">
        <f t="shared" si="125"/>
        <v>7.0000000000000009</v>
      </c>
      <c r="X164" s="59">
        <f>2022!BO164</f>
        <v>1</v>
      </c>
      <c r="Y164" s="127">
        <f t="shared" si="126"/>
        <v>4.3478260869565215</v>
      </c>
      <c r="Z164" s="59"/>
      <c r="AA164" s="59">
        <f>2022!BR164</f>
        <v>0</v>
      </c>
      <c r="AB164" s="59"/>
      <c r="AC164" s="59"/>
      <c r="AD164" s="59"/>
      <c r="AE164" s="59">
        <f>2022!BT164</f>
        <v>0</v>
      </c>
      <c r="AF164" s="115" t="str">
        <f t="shared" si="113"/>
        <v/>
      </c>
      <c r="AG164" s="203"/>
      <c r="AH164" s="204">
        <f t="shared" si="115"/>
        <v>2.875</v>
      </c>
      <c r="AI164" s="204" t="e">
        <f t="shared" si="116"/>
        <v>#NAME?</v>
      </c>
      <c r="AJ164" s="205">
        <f t="shared" si="117"/>
        <v>7</v>
      </c>
      <c r="AK164" s="205" t="str">
        <f t="shared" si="118"/>
        <v/>
      </c>
      <c r="AL164" s="205">
        <f t="shared" si="119"/>
        <v>1</v>
      </c>
      <c r="AM164" s="205">
        <f t="shared" si="120"/>
        <v>1</v>
      </c>
      <c r="AN164" s="206" t="str">
        <f t="shared" si="121"/>
        <v xml:space="preserve">Вне норматива или не ОДОУ</v>
      </c>
      <c r="AO164" s="46" t="str">
        <f t="shared" si="122"/>
        <v xml:space="preserve">Сумма не совпадает или не ОДОУ</v>
      </c>
      <c r="AP164" s="46" t="str">
        <f t="shared" si="127"/>
        <v/>
      </c>
    </row>
    <row r="165" ht="78.75">
      <c r="A165" s="46">
        <v>134</v>
      </c>
      <c r="B165" s="64" t="s">
        <v>197</v>
      </c>
      <c r="C165" s="125">
        <f>2022!B165</f>
        <v>30.800000000000001</v>
      </c>
      <c r="D165" s="149"/>
      <c r="E165" s="126">
        <f>2022!BF165</f>
        <v>24</v>
      </c>
      <c r="F165" s="125">
        <f>2022!BI165</f>
        <v>0.77922077922077926</v>
      </c>
      <c r="G165" s="150"/>
      <c r="H165" s="151"/>
      <c r="I165" s="59"/>
      <c r="J165" s="150"/>
      <c r="K165" s="59"/>
      <c r="L165" s="59"/>
      <c r="M165" s="59"/>
      <c r="N165" s="150"/>
      <c r="O165" s="150"/>
      <c r="P165" s="59"/>
      <c r="Q165" s="59"/>
      <c r="R165" s="59"/>
      <c r="S165" s="150"/>
      <c r="T165" s="150"/>
      <c r="U165" s="150"/>
      <c r="V165" s="127">
        <f>2022!BM165</f>
        <v>0.71999999999999997</v>
      </c>
      <c r="W165" s="59">
        <f t="shared" si="125"/>
        <v>0</v>
      </c>
      <c r="X165" s="59">
        <f>2022!BO165</f>
        <v>0</v>
      </c>
      <c r="Y165" s="127">
        <f t="shared" si="126"/>
        <v>0</v>
      </c>
      <c r="Z165" s="59"/>
      <c r="AA165" s="59">
        <f>2022!BR165</f>
        <v>0</v>
      </c>
      <c r="AB165" s="59"/>
      <c r="AC165" s="59"/>
      <c r="AD165" s="59"/>
      <c r="AE165" s="59">
        <f>2022!BT165</f>
        <v>0</v>
      </c>
      <c r="AF165" s="115" t="str">
        <f t="shared" si="113"/>
        <v/>
      </c>
      <c r="AG165" s="203"/>
      <c r="AH165" s="204">
        <f t="shared" si="115"/>
        <v>0.77922077922077926</v>
      </c>
      <c r="AI165" s="204" t="e">
        <f t="shared" si="116"/>
        <v>#NAME?</v>
      </c>
      <c r="AJ165" s="205">
        <f t="shared" si="117"/>
        <v>3</v>
      </c>
      <c r="AK165" s="205" t="str">
        <f t="shared" si="118"/>
        <v/>
      </c>
      <c r="AL165" s="205">
        <f t="shared" si="119"/>
        <v>0</v>
      </c>
      <c r="AM165" s="205">
        <f t="shared" si="120"/>
        <v>0</v>
      </c>
      <c r="AN165" s="206" t="str">
        <f t="shared" si="121"/>
        <v/>
      </c>
      <c r="AO165" s="46" t="str">
        <f t="shared" si="122"/>
        <v/>
      </c>
      <c r="AP165" s="46" t="str">
        <f t="shared" si="127"/>
        <v/>
      </c>
    </row>
    <row r="166" ht="78.75">
      <c r="A166" s="46">
        <v>135</v>
      </c>
      <c r="B166" s="64" t="s">
        <v>198</v>
      </c>
      <c r="C166" s="125">
        <f>2022!B166</f>
        <v>37.25</v>
      </c>
      <c r="D166" s="149"/>
      <c r="E166" s="126">
        <f>2022!BF166</f>
        <v>31</v>
      </c>
      <c r="F166" s="125">
        <f>2022!BI166</f>
        <v>0.83221476510067116</v>
      </c>
      <c r="G166" s="150"/>
      <c r="H166" s="151"/>
      <c r="I166" s="59"/>
      <c r="J166" s="150"/>
      <c r="K166" s="59"/>
      <c r="L166" s="59"/>
      <c r="M166" s="59"/>
      <c r="N166" s="150"/>
      <c r="O166" s="150"/>
      <c r="P166" s="59"/>
      <c r="Q166" s="59"/>
      <c r="R166" s="59"/>
      <c r="S166" s="150"/>
      <c r="T166" s="150"/>
      <c r="U166" s="150"/>
      <c r="V166" s="127">
        <f>2022!BM166</f>
        <v>0.92999999999999994</v>
      </c>
      <c r="W166" s="59">
        <f t="shared" si="125"/>
        <v>0</v>
      </c>
      <c r="X166" s="59">
        <f>2022!BO166</f>
        <v>0</v>
      </c>
      <c r="Y166" s="127">
        <f t="shared" si="126"/>
        <v>0</v>
      </c>
      <c r="Z166" s="59"/>
      <c r="AA166" s="59">
        <f>2022!BR166</f>
        <v>0</v>
      </c>
      <c r="AB166" s="59"/>
      <c r="AC166" s="59"/>
      <c r="AD166" s="59"/>
      <c r="AE166" s="59">
        <f>2022!BT166</f>
        <v>0</v>
      </c>
      <c r="AF166" s="115" t="str">
        <f t="shared" si="113"/>
        <v/>
      </c>
      <c r="AG166" s="203"/>
      <c r="AH166" s="204">
        <f t="shared" si="115"/>
        <v>0.83221476510067116</v>
      </c>
      <c r="AI166" s="204" t="e">
        <f t="shared" si="116"/>
        <v>#NAME?</v>
      </c>
      <c r="AJ166" s="205">
        <f t="shared" si="117"/>
        <v>3</v>
      </c>
      <c r="AK166" s="205" t="str">
        <f t="shared" si="118"/>
        <v/>
      </c>
      <c r="AL166" s="205">
        <f t="shared" si="119"/>
        <v>0</v>
      </c>
      <c r="AM166" s="205">
        <f t="shared" si="120"/>
        <v>0</v>
      </c>
      <c r="AN166" s="206" t="str">
        <f t="shared" si="121"/>
        <v/>
      </c>
      <c r="AO166" s="46" t="str">
        <f t="shared" si="122"/>
        <v/>
      </c>
      <c r="AP166" s="46" t="str">
        <f t="shared" si="127"/>
        <v/>
      </c>
    </row>
    <row r="167" ht="78.75">
      <c r="A167" s="46">
        <v>136</v>
      </c>
      <c r="B167" s="64" t="s">
        <v>199</v>
      </c>
      <c r="C167" s="125">
        <f>2022!B167</f>
        <v>24.34</v>
      </c>
      <c r="D167" s="149"/>
      <c r="E167" s="126">
        <f>2022!BF167</f>
        <v>7</v>
      </c>
      <c r="F167" s="125">
        <f>2022!BI167</f>
        <v>0.28759244042728022</v>
      </c>
      <c r="G167" s="150"/>
      <c r="H167" s="151"/>
      <c r="I167" s="59"/>
      <c r="J167" s="150"/>
      <c r="K167" s="59"/>
      <c r="L167" s="59"/>
      <c r="M167" s="59"/>
      <c r="N167" s="150"/>
      <c r="O167" s="150"/>
      <c r="P167" s="59"/>
      <c r="Q167" s="59"/>
      <c r="R167" s="59"/>
      <c r="S167" s="150"/>
      <c r="T167" s="150"/>
      <c r="U167" s="150"/>
      <c r="V167" s="127">
        <f>2022!BM167</f>
        <v>0.20999999999999999</v>
      </c>
      <c r="W167" s="59">
        <f t="shared" si="125"/>
        <v>0</v>
      </c>
      <c r="X167" s="59">
        <f>2022!BO167</f>
        <v>0</v>
      </c>
      <c r="Y167" s="127">
        <f t="shared" si="126"/>
        <v>0</v>
      </c>
      <c r="Z167" s="59"/>
      <c r="AA167" s="59">
        <f>2022!BR167</f>
        <v>0</v>
      </c>
      <c r="AB167" s="59"/>
      <c r="AC167" s="59"/>
      <c r="AD167" s="59"/>
      <c r="AE167" s="59">
        <f>2022!BT167</f>
        <v>0</v>
      </c>
      <c r="AF167" s="115" t="str">
        <f t="shared" si="113"/>
        <v/>
      </c>
      <c r="AG167" s="203"/>
      <c r="AH167" s="204">
        <f t="shared" si="115"/>
        <v>0.28759244042728022</v>
      </c>
      <c r="AI167" s="204" t="e">
        <f t="shared" si="116"/>
        <v>#NAME?</v>
      </c>
      <c r="AJ167" s="205">
        <f t="shared" si="117"/>
        <v>3</v>
      </c>
      <c r="AK167" s="205" t="str">
        <f t="shared" si="118"/>
        <v/>
      </c>
      <c r="AL167" s="205">
        <f t="shared" si="119"/>
        <v>0</v>
      </c>
      <c r="AM167" s="205">
        <f t="shared" si="120"/>
        <v>0</v>
      </c>
      <c r="AN167" s="206" t="str">
        <f t="shared" si="121"/>
        <v/>
      </c>
      <c r="AO167" s="46" t="str">
        <f t="shared" si="122"/>
        <v/>
      </c>
      <c r="AP167" s="46" t="str">
        <f t="shared" si="127"/>
        <v/>
      </c>
    </row>
    <row r="168" ht="67.5" customHeight="1">
      <c r="A168" s="87">
        <v>137</v>
      </c>
      <c r="B168" s="64" t="s">
        <v>200</v>
      </c>
      <c r="C168" s="125">
        <f>2022!B168</f>
        <v>30.800000000000001</v>
      </c>
      <c r="D168" s="142"/>
      <c r="E168" s="126">
        <f>2022!BF168</f>
        <v>22</v>
      </c>
      <c r="F168" s="125">
        <f>2022!BI168</f>
        <v>0.7142857142857143</v>
      </c>
      <c r="G168" s="82"/>
      <c r="H168" s="143"/>
      <c r="I168" s="62"/>
      <c r="J168" s="82"/>
      <c r="K168" s="163"/>
      <c r="L168" s="163"/>
      <c r="M168" s="59"/>
      <c r="N168" s="82"/>
      <c r="O168" s="82"/>
      <c r="P168" s="59"/>
      <c r="Q168" s="59"/>
      <c r="R168" s="59"/>
      <c r="S168" s="82"/>
      <c r="T168" s="82"/>
      <c r="U168" s="82"/>
      <c r="V168" s="127">
        <f>2022!BM168</f>
        <v>0.65999999999999992</v>
      </c>
      <c r="W168" s="59">
        <f t="shared" si="125"/>
        <v>0</v>
      </c>
      <c r="X168" s="59">
        <f>2022!BO168</f>
        <v>0</v>
      </c>
      <c r="Y168" s="127">
        <f t="shared" si="126"/>
        <v>0</v>
      </c>
      <c r="Z168" s="59"/>
      <c r="AA168" s="59">
        <f>2022!BR168</f>
        <v>0</v>
      </c>
      <c r="AB168" s="59"/>
      <c r="AC168" s="59"/>
      <c r="AD168" s="59"/>
      <c r="AE168" s="59">
        <f>2022!BT168</f>
        <v>0</v>
      </c>
      <c r="AF168" s="115" t="str">
        <f t="shared" si="113"/>
        <v/>
      </c>
      <c r="AG168" s="203"/>
      <c r="AH168" s="204">
        <f t="shared" si="115"/>
        <v>0.7142857142857143</v>
      </c>
      <c r="AI168" s="204" t="e">
        <f t="shared" si="116"/>
        <v>#NAME?</v>
      </c>
      <c r="AJ168" s="205">
        <f t="shared" si="117"/>
        <v>3</v>
      </c>
      <c r="AK168" s="205" t="str">
        <f t="shared" si="118"/>
        <v/>
      </c>
      <c r="AL168" s="205">
        <f t="shared" si="119"/>
        <v>0</v>
      </c>
      <c r="AM168" s="205">
        <f t="shared" si="120"/>
        <v>0</v>
      </c>
      <c r="AN168" s="206" t="str">
        <f t="shared" si="121"/>
        <v/>
      </c>
      <c r="AO168" s="46" t="str">
        <f t="shared" si="122"/>
        <v/>
      </c>
      <c r="AP168" s="46" t="str">
        <f t="shared" si="127"/>
        <v/>
      </c>
    </row>
    <row r="169" ht="94.5">
      <c r="A169" s="46">
        <v>138</v>
      </c>
      <c r="B169" s="72" t="s">
        <v>337</v>
      </c>
      <c r="C169" s="125">
        <f>2022!B169</f>
        <v>1020.3</v>
      </c>
      <c r="D169" s="126">
        <f>2022!BE169</f>
        <v>975</v>
      </c>
      <c r="E169" s="126">
        <f>2022!BF169</f>
        <v>1170</v>
      </c>
      <c r="F169" s="125">
        <f>2022!BI169</f>
        <v>1.1467215524845633</v>
      </c>
      <c r="G169" s="59">
        <f>2021!BO128</f>
        <v>29</v>
      </c>
      <c r="H169" s="127">
        <f t="shared" si="123"/>
        <v>2.9743589743589745</v>
      </c>
      <c r="I169" s="59"/>
      <c r="J169" s="59">
        <f>2021!BR128</f>
        <v>0</v>
      </c>
      <c r="K169" s="59"/>
      <c r="L169" s="59"/>
      <c r="M169" s="59"/>
      <c r="N169" s="59">
        <f>2021!BT128</f>
        <v>0</v>
      </c>
      <c r="O169" s="59">
        <f>'Добыча 2021'!C138</f>
        <v>14</v>
      </c>
      <c r="P169" s="59"/>
      <c r="Q169" s="59"/>
      <c r="R169" s="59"/>
      <c r="S169" s="59">
        <f>'Добыча 2021'!E138</f>
        <v>14</v>
      </c>
      <c r="T169" s="59">
        <f>'Добыча 2021'!D138</f>
        <v>0</v>
      </c>
      <c r="U169" s="59">
        <f t="shared" si="124"/>
        <v>48.275862068965516</v>
      </c>
      <c r="V169" s="127">
        <f>2022!BM169</f>
        <v>58.5</v>
      </c>
      <c r="W169" s="59">
        <f t="shared" si="125"/>
        <v>5</v>
      </c>
      <c r="X169" s="59">
        <f>2022!BO169</f>
        <v>35</v>
      </c>
      <c r="Y169" s="127">
        <f t="shared" si="126"/>
        <v>2.9914529914529915</v>
      </c>
      <c r="Z169" s="59"/>
      <c r="AA169" s="59">
        <f>2022!BR169</f>
        <v>0</v>
      </c>
      <c r="AB169" s="59"/>
      <c r="AC169" s="59"/>
      <c r="AD169" s="59"/>
      <c r="AE169" s="59">
        <f>2022!BT169</f>
        <v>0</v>
      </c>
      <c r="AF169" s="115" t="str">
        <f t="shared" si="113"/>
        <v/>
      </c>
      <c r="AG169" s="203"/>
      <c r="AH169" s="204">
        <f t="shared" si="115"/>
        <v>1.1467215524845633</v>
      </c>
      <c r="AI169" s="204" t="e">
        <f t="shared" si="116"/>
        <v>#NAME?</v>
      </c>
      <c r="AJ169" s="205">
        <f t="shared" si="117"/>
        <v>5</v>
      </c>
      <c r="AK169" s="205" t="str">
        <f t="shared" si="118"/>
        <v/>
      </c>
      <c r="AL169" s="205">
        <f t="shared" si="119"/>
        <v>7</v>
      </c>
      <c r="AM169" s="205">
        <f t="shared" si="120"/>
        <v>35</v>
      </c>
      <c r="AN169" s="206" t="str">
        <f t="shared" si="121"/>
        <v xml:space="preserve">Вне норматива или не ОДОУ</v>
      </c>
      <c r="AO169" s="46" t="str">
        <f t="shared" si="122"/>
        <v xml:space="preserve">Сумма не совпадает или не ОДОУ</v>
      </c>
      <c r="AP169" s="46" t="str">
        <f t="shared" si="127"/>
        <v/>
      </c>
    </row>
    <row r="170" ht="17.25" customHeight="1">
      <c r="A170" s="87"/>
      <c r="B170" s="61" t="s">
        <v>201</v>
      </c>
      <c r="C170" s="131"/>
      <c r="D170" s="130"/>
      <c r="E170" s="130"/>
      <c r="F170" s="131"/>
      <c r="G170" s="71"/>
      <c r="H170" s="127"/>
      <c r="I170" s="62"/>
      <c r="J170" s="71"/>
      <c r="K170" s="62"/>
      <c r="L170" s="132"/>
      <c r="M170" s="71"/>
      <c r="N170" s="71"/>
      <c r="O170" s="71"/>
      <c r="P170" s="71"/>
      <c r="Q170" s="71"/>
      <c r="R170" s="71"/>
      <c r="S170" s="71"/>
      <c r="T170" s="71"/>
      <c r="U170" s="59"/>
      <c r="V170" s="144"/>
      <c r="W170" s="59"/>
      <c r="X170" s="71"/>
      <c r="Y170" s="127"/>
      <c r="Z170" s="71"/>
      <c r="AA170" s="71"/>
      <c r="AB170" s="71"/>
      <c r="AC170" s="71"/>
      <c r="AD170" s="59"/>
      <c r="AE170" s="71"/>
      <c r="AF170" s="115" t="str">
        <f t="shared" si="113"/>
        <v/>
      </c>
      <c r="AG170" s="203"/>
      <c r="AH170" s="204" t="str">
        <f t="shared" si="115"/>
        <v/>
      </c>
      <c r="AI170" s="204" t="str">
        <f t="shared" si="116"/>
        <v/>
      </c>
      <c r="AJ170" s="205" t="str">
        <f t="shared" si="117"/>
        <v/>
      </c>
      <c r="AK170" s="205" t="str">
        <f t="shared" si="118"/>
        <v/>
      </c>
      <c r="AL170" s="205" t="str">
        <f t="shared" si="119"/>
        <v/>
      </c>
      <c r="AM170" s="205" t="str">
        <f t="shared" si="120"/>
        <v/>
      </c>
      <c r="AN170" s="206" t="str">
        <f t="shared" si="121"/>
        <v/>
      </c>
      <c r="AO170" s="46" t="str">
        <f t="shared" si="122"/>
        <v/>
      </c>
      <c r="AP170" s="46" t="str">
        <f t="shared" si="127"/>
        <v/>
      </c>
    </row>
    <row r="171" ht="45.75" customHeight="1">
      <c r="A171" s="46">
        <v>139</v>
      </c>
      <c r="B171" s="72" t="s">
        <v>202</v>
      </c>
      <c r="C171" s="125">
        <f>2022!B171</f>
        <v>538.20000000000005</v>
      </c>
      <c r="D171" s="126">
        <f>2022!BE171</f>
        <v>1021</v>
      </c>
      <c r="E171" s="126">
        <f>2022!BF171</f>
        <v>1351</v>
      </c>
      <c r="F171" s="125">
        <f>2022!BI171</f>
        <v>2.5102192493496838</v>
      </c>
      <c r="G171" s="59">
        <f>2021!BO130</f>
        <v>46</v>
      </c>
      <c r="H171" s="127">
        <f t="shared" si="123"/>
        <v>4.5053868756121451</v>
      </c>
      <c r="I171" s="59"/>
      <c r="J171" s="59">
        <f>2021!BR130</f>
        <v>0</v>
      </c>
      <c r="K171" s="59"/>
      <c r="L171" s="59"/>
      <c r="M171" s="59"/>
      <c r="N171" s="59">
        <f>2021!BT130</f>
        <v>0</v>
      </c>
      <c r="O171" s="59">
        <f>'Добыча 2021'!C140</f>
        <v>17</v>
      </c>
      <c r="P171" s="59"/>
      <c r="Q171" s="59"/>
      <c r="R171" s="59"/>
      <c r="S171" s="59">
        <f>'Добыча 2021'!E140</f>
        <v>15</v>
      </c>
      <c r="T171" s="59">
        <f>'Добыча 2021'!D140</f>
        <v>2</v>
      </c>
      <c r="U171" s="59">
        <f t="shared" si="124"/>
        <v>36.95652173913043</v>
      </c>
      <c r="V171" s="127">
        <f>2022!BM171</f>
        <v>94.570000000000007</v>
      </c>
      <c r="W171" s="59">
        <f t="shared" si="125"/>
        <v>7.0000000000000009</v>
      </c>
      <c r="X171" s="59">
        <f>2022!BO171</f>
        <v>94</v>
      </c>
      <c r="Y171" s="127">
        <f t="shared" si="126"/>
        <v>6.9578090303478906</v>
      </c>
      <c r="Z171" s="59"/>
      <c r="AA171" s="59">
        <f>2022!BR171</f>
        <v>0</v>
      </c>
      <c r="AB171" s="59"/>
      <c r="AC171" s="59"/>
      <c r="AD171" s="59"/>
      <c r="AE171" s="59">
        <f>2022!BT171</f>
        <v>0</v>
      </c>
      <c r="AF171" s="115" t="str">
        <f t="shared" si="113"/>
        <v/>
      </c>
      <c r="AG171" s="203"/>
      <c r="AH171" s="204">
        <f t="shared" si="115"/>
        <v>2.5102192493496838</v>
      </c>
      <c r="AI171" s="204" t="e">
        <f t="shared" si="116"/>
        <v>#NAME?</v>
      </c>
      <c r="AJ171" s="205">
        <f t="shared" si="117"/>
        <v>7</v>
      </c>
      <c r="AK171" s="205" t="str">
        <f t="shared" si="118"/>
        <v/>
      </c>
      <c r="AL171" s="205">
        <f t="shared" si="119"/>
        <v>18</v>
      </c>
      <c r="AM171" s="205">
        <f t="shared" si="120"/>
        <v>94</v>
      </c>
      <c r="AN171" s="206" t="str">
        <f t="shared" si="121"/>
        <v xml:space="preserve">Вне норматива или не ОДОУ</v>
      </c>
      <c r="AO171" s="46" t="str">
        <f t="shared" si="122"/>
        <v xml:space="preserve">Сумма не совпадает или не ОДОУ</v>
      </c>
      <c r="AP171" s="46" t="str">
        <f t="shared" si="127"/>
        <v/>
      </c>
    </row>
    <row r="172" ht="18.75">
      <c r="A172" s="46"/>
      <c r="B172" s="61" t="s">
        <v>203</v>
      </c>
      <c r="C172" s="131"/>
      <c r="D172" s="130"/>
      <c r="E172" s="130"/>
      <c r="F172" s="131"/>
      <c r="G172" s="59"/>
      <c r="H172" s="127"/>
      <c r="I172" s="59"/>
      <c r="J172" s="59"/>
      <c r="K172" s="59"/>
      <c r="L172" s="59"/>
      <c r="M172" s="71"/>
      <c r="N172" s="59"/>
      <c r="O172" s="71"/>
      <c r="P172" s="71"/>
      <c r="Q172" s="71"/>
      <c r="R172" s="71"/>
      <c r="S172" s="71"/>
      <c r="T172" s="71"/>
      <c r="U172" s="59"/>
      <c r="V172" s="144"/>
      <c r="W172" s="59"/>
      <c r="X172" s="71"/>
      <c r="Y172" s="127"/>
      <c r="Z172" s="71"/>
      <c r="AA172" s="71"/>
      <c r="AB172" s="71"/>
      <c r="AC172" s="71"/>
      <c r="AD172" s="59"/>
      <c r="AE172" s="71"/>
      <c r="AF172" s="115" t="str">
        <f t="shared" si="113"/>
        <v/>
      </c>
      <c r="AG172" s="203"/>
      <c r="AH172" s="204" t="str">
        <f t="shared" si="115"/>
        <v/>
      </c>
      <c r="AI172" s="204" t="str">
        <f t="shared" si="116"/>
        <v/>
      </c>
      <c r="AJ172" s="205" t="str">
        <f t="shared" si="117"/>
        <v/>
      </c>
      <c r="AK172" s="205" t="str">
        <f t="shared" si="118"/>
        <v/>
      </c>
      <c r="AL172" s="205" t="str">
        <f t="shared" si="119"/>
        <v/>
      </c>
      <c r="AM172" s="205" t="str">
        <f t="shared" si="120"/>
        <v/>
      </c>
      <c r="AN172" s="206" t="str">
        <f t="shared" si="121"/>
        <v/>
      </c>
      <c r="AO172" s="46" t="str">
        <f t="shared" si="122"/>
        <v/>
      </c>
      <c r="AP172" s="46" t="str">
        <f t="shared" si="127"/>
        <v/>
      </c>
    </row>
    <row r="173" ht="50.25" customHeight="1">
      <c r="A173" s="46">
        <v>140</v>
      </c>
      <c r="B173" s="72" t="s">
        <v>204</v>
      </c>
      <c r="C173" s="125">
        <f>2022!B173</f>
        <v>133.66200000000001</v>
      </c>
      <c r="D173" s="126">
        <f>2022!BE173</f>
        <v>155</v>
      </c>
      <c r="E173" s="126">
        <f>2022!BF173</f>
        <v>184</v>
      </c>
      <c r="F173" s="125">
        <f>2022!BI173</f>
        <v>1.3766066645718305</v>
      </c>
      <c r="G173" s="59">
        <f>2021!BO132</f>
        <v>7</v>
      </c>
      <c r="H173" s="127">
        <f t="shared" si="123"/>
        <v>4.5161290322580641</v>
      </c>
      <c r="I173" s="59"/>
      <c r="J173" s="59">
        <f>2021!BR132</f>
        <v>0</v>
      </c>
      <c r="K173" s="59"/>
      <c r="L173" s="59"/>
      <c r="M173" s="59"/>
      <c r="N173" s="59">
        <f>2021!BT132</f>
        <v>0</v>
      </c>
      <c r="O173" s="59">
        <f>'Добыча 2021'!C142</f>
        <v>4</v>
      </c>
      <c r="P173" s="59"/>
      <c r="Q173" s="59"/>
      <c r="R173" s="59"/>
      <c r="S173" s="59">
        <f>'Добыча 2021'!E142</f>
        <v>4</v>
      </c>
      <c r="T173" s="59">
        <f>'Добыча 2021'!D142</f>
        <v>0</v>
      </c>
      <c r="U173" s="59">
        <f t="shared" si="124"/>
        <v>57.142857142857139</v>
      </c>
      <c r="V173" s="127">
        <f>2022!BM173</f>
        <v>9.2000000000000011</v>
      </c>
      <c r="W173" s="59">
        <f t="shared" si="125"/>
        <v>5</v>
      </c>
      <c r="X173" s="59">
        <f>2022!BO173</f>
        <v>9</v>
      </c>
      <c r="Y173" s="127">
        <f t="shared" si="126"/>
        <v>4.8913043478260869</v>
      </c>
      <c r="Z173" s="59"/>
      <c r="AA173" s="59">
        <f>2022!BR173</f>
        <v>0</v>
      </c>
      <c r="AB173" s="59"/>
      <c r="AC173" s="59"/>
      <c r="AD173" s="59"/>
      <c r="AE173" s="59">
        <f>2022!BT173</f>
        <v>0</v>
      </c>
      <c r="AF173" s="115" t="str">
        <f t="shared" si="113"/>
        <v/>
      </c>
      <c r="AG173" s="203"/>
      <c r="AH173" s="204">
        <f t="shared" si="115"/>
        <v>1.3766066645718305</v>
      </c>
      <c r="AI173" s="204" t="e">
        <f t="shared" si="116"/>
        <v>#NAME?</v>
      </c>
      <c r="AJ173" s="205">
        <f t="shared" si="117"/>
        <v>5</v>
      </c>
      <c r="AK173" s="205" t="str">
        <f t="shared" si="118"/>
        <v/>
      </c>
      <c r="AL173" s="205">
        <f t="shared" si="119"/>
        <v>1</v>
      </c>
      <c r="AM173" s="205">
        <f t="shared" si="120"/>
        <v>9</v>
      </c>
      <c r="AN173" s="206" t="str">
        <f t="shared" si="121"/>
        <v xml:space="preserve">Вне норматива или не ОДОУ</v>
      </c>
      <c r="AO173" s="46" t="str">
        <f t="shared" si="122"/>
        <v xml:space="preserve">Сумма не совпадает или не ОДОУ</v>
      </c>
      <c r="AP173" s="46" t="str">
        <f t="shared" si="127"/>
        <v/>
      </c>
    </row>
    <row r="174" ht="94.5">
      <c r="A174" s="46">
        <v>141</v>
      </c>
      <c r="B174" s="72" t="s">
        <v>205</v>
      </c>
      <c r="C174" s="125">
        <f>2022!B174</f>
        <v>868.12699999999995</v>
      </c>
      <c r="D174" s="126">
        <f>2022!BE174</f>
        <v>1642</v>
      </c>
      <c r="E174" s="126">
        <f>2022!BF174</f>
        <v>1692</v>
      </c>
      <c r="F174" s="125">
        <f>2022!BI174</f>
        <v>1.9490235875626494</v>
      </c>
      <c r="G174" s="59">
        <f>2021!BO133</f>
        <v>82</v>
      </c>
      <c r="H174" s="127">
        <f t="shared" si="123"/>
        <v>4.9939098660170522</v>
      </c>
      <c r="I174" s="59"/>
      <c r="J174" s="59">
        <f>2021!BR133</f>
        <v>0</v>
      </c>
      <c r="K174" s="59"/>
      <c r="L174" s="59"/>
      <c r="M174" s="59"/>
      <c r="N174" s="59">
        <f>2021!BT133</f>
        <v>0</v>
      </c>
      <c r="O174" s="59">
        <f>'Добыча 2021'!C143</f>
        <v>59</v>
      </c>
      <c r="P174" s="59"/>
      <c r="Q174" s="59"/>
      <c r="R174" s="59"/>
      <c r="S174" s="59">
        <f>'Добыча 2021'!E143</f>
        <v>50</v>
      </c>
      <c r="T174" s="59">
        <f>'Добыча 2021'!D143</f>
        <v>9</v>
      </c>
      <c r="U174" s="59">
        <f t="shared" ref="U174:U237" si="128">IF(G174=0,0,O174/G174*100)</f>
        <v>71.951219512195124</v>
      </c>
      <c r="V174" s="127">
        <f>2022!BM174</f>
        <v>84.600000000000009</v>
      </c>
      <c r="W174" s="59">
        <f t="shared" si="125"/>
        <v>5</v>
      </c>
      <c r="X174" s="59">
        <f>2022!BO174</f>
        <v>84</v>
      </c>
      <c r="Y174" s="127">
        <f t="shared" si="126"/>
        <v>4.9645390070921991</v>
      </c>
      <c r="Z174" s="59"/>
      <c r="AA174" s="59">
        <f>2022!BR174</f>
        <v>0</v>
      </c>
      <c r="AB174" s="59"/>
      <c r="AC174" s="59"/>
      <c r="AD174" s="59"/>
      <c r="AE174" s="59">
        <f>2022!BT174</f>
        <v>0</v>
      </c>
      <c r="AF174" s="115" t="str">
        <f t="shared" si="113"/>
        <v/>
      </c>
      <c r="AG174" s="203"/>
      <c r="AH174" s="204">
        <f t="shared" si="115"/>
        <v>1.9490235875626494</v>
      </c>
      <c r="AI174" s="204" t="e">
        <f t="shared" si="116"/>
        <v>#NAME?</v>
      </c>
      <c r="AJ174" s="205">
        <f t="shared" si="117"/>
        <v>5</v>
      </c>
      <c r="AK174" s="205" t="str">
        <f t="shared" si="118"/>
        <v/>
      </c>
      <c r="AL174" s="205">
        <f t="shared" si="119"/>
        <v>16</v>
      </c>
      <c r="AM174" s="205">
        <f t="shared" si="120"/>
        <v>84</v>
      </c>
      <c r="AN174" s="206" t="str">
        <f t="shared" si="121"/>
        <v xml:space="preserve">Вне норматива или не ОДОУ</v>
      </c>
      <c r="AO174" s="46" t="str">
        <f t="shared" si="122"/>
        <v xml:space="preserve">Сумма не совпадает или не ОДОУ</v>
      </c>
      <c r="AP174" s="46" t="str">
        <f t="shared" si="127"/>
        <v/>
      </c>
    </row>
    <row r="175" ht="94.5">
      <c r="A175" s="46">
        <v>142</v>
      </c>
      <c r="B175" s="72" t="s">
        <v>206</v>
      </c>
      <c r="C175" s="125">
        <f>2022!B175</f>
        <v>1249.8789999999999</v>
      </c>
      <c r="D175" s="126">
        <f>2022!BE175</f>
        <v>1253</v>
      </c>
      <c r="E175" s="126">
        <f>2022!BF175</f>
        <v>1399</v>
      </c>
      <c r="F175" s="125">
        <f>2022!BI175</f>
        <v>1.1193083490481879</v>
      </c>
      <c r="G175" s="59">
        <f>2021!BO134</f>
        <v>37</v>
      </c>
      <c r="H175" s="127">
        <f t="shared" si="123"/>
        <v>2.9529130087789306</v>
      </c>
      <c r="I175" s="59"/>
      <c r="J175" s="59">
        <f>2021!BR134</f>
        <v>0</v>
      </c>
      <c r="K175" s="59"/>
      <c r="L175" s="59"/>
      <c r="M175" s="59"/>
      <c r="N175" s="59">
        <f>2021!BT134</f>
        <v>0</v>
      </c>
      <c r="O175" s="59">
        <f>'Добыча 2021'!C144</f>
        <v>20</v>
      </c>
      <c r="P175" s="59"/>
      <c r="Q175" s="59"/>
      <c r="R175" s="59"/>
      <c r="S175" s="59">
        <f>'Добыча 2021'!E144</f>
        <v>18</v>
      </c>
      <c r="T175" s="59">
        <f>'Добыча 2021'!D144</f>
        <v>2</v>
      </c>
      <c r="U175" s="59">
        <f t="shared" si="128"/>
        <v>54.054054054054056</v>
      </c>
      <c r="V175" s="127">
        <f>2022!BM175</f>
        <v>69.950000000000003</v>
      </c>
      <c r="W175" s="59">
        <f t="shared" ref="W175:W238" si="129">IF(V175&gt;1,V175/E175*100,0)</f>
        <v>5</v>
      </c>
      <c r="X175" s="59">
        <f>2022!BO175</f>
        <v>69</v>
      </c>
      <c r="Y175" s="127">
        <f t="shared" ref="Y175:Y238" si="130">IF(X175&gt;0,X175/E175*100,0)</f>
        <v>4.9320943531093642</v>
      </c>
      <c r="Z175" s="59"/>
      <c r="AA175" s="59">
        <f>2022!BR175</f>
        <v>0</v>
      </c>
      <c r="AB175" s="59"/>
      <c r="AC175" s="59"/>
      <c r="AD175" s="59"/>
      <c r="AE175" s="59">
        <f>2022!BT175</f>
        <v>0</v>
      </c>
      <c r="AF175" s="115" t="str">
        <f t="shared" si="113"/>
        <v/>
      </c>
      <c r="AG175" s="203"/>
      <c r="AH175" s="204">
        <f t="shared" si="115"/>
        <v>1.1193083490481879</v>
      </c>
      <c r="AI175" s="204" t="e">
        <f t="shared" si="116"/>
        <v>#NAME?</v>
      </c>
      <c r="AJ175" s="205">
        <f t="shared" si="117"/>
        <v>5</v>
      </c>
      <c r="AK175" s="205" t="str">
        <f t="shared" si="118"/>
        <v/>
      </c>
      <c r="AL175" s="205">
        <f t="shared" si="119"/>
        <v>13</v>
      </c>
      <c r="AM175" s="205">
        <f t="shared" si="120"/>
        <v>69</v>
      </c>
      <c r="AN175" s="206" t="str">
        <f t="shared" si="121"/>
        <v xml:space="preserve">Вне норматива или не ОДОУ</v>
      </c>
      <c r="AO175" s="46" t="str">
        <f t="shared" si="122"/>
        <v xml:space="preserve">Сумма не совпадает или не ОДОУ</v>
      </c>
      <c r="AP175" s="46" t="str">
        <f t="shared" si="127"/>
        <v/>
      </c>
    </row>
    <row r="176" ht="46.5" customHeight="1">
      <c r="A176" s="46">
        <v>143</v>
      </c>
      <c r="B176" s="72" t="s">
        <v>209</v>
      </c>
      <c r="C176" s="125">
        <f>2022!B176</f>
        <v>387.89999999999998</v>
      </c>
      <c r="D176" s="126">
        <f>2022!BE176</f>
        <v>700</v>
      </c>
      <c r="E176" s="126">
        <f>2022!BF176</f>
        <v>938</v>
      </c>
      <c r="F176" s="125">
        <f>2022!BI176</f>
        <v>2.4181490074761536</v>
      </c>
      <c r="G176" s="59">
        <f>2021!BO135</f>
        <v>35</v>
      </c>
      <c r="H176" s="127">
        <f t="shared" si="123"/>
        <v>5</v>
      </c>
      <c r="I176" s="59"/>
      <c r="J176" s="59">
        <f>2021!BR135</f>
        <v>0</v>
      </c>
      <c r="K176" s="59"/>
      <c r="L176" s="59"/>
      <c r="M176" s="59"/>
      <c r="N176" s="59">
        <f>2021!BT135</f>
        <v>0</v>
      </c>
      <c r="O176" s="59">
        <f>'Добыча 2021'!C145</f>
        <v>21</v>
      </c>
      <c r="P176" s="59"/>
      <c r="Q176" s="59"/>
      <c r="R176" s="59"/>
      <c r="S176" s="59">
        <f>'Добыча 2021'!E145</f>
        <v>18</v>
      </c>
      <c r="T176" s="59">
        <f>'Добыча 2021'!D145</f>
        <v>3</v>
      </c>
      <c r="U176" s="59">
        <f t="shared" si="128"/>
        <v>60</v>
      </c>
      <c r="V176" s="127">
        <f>2022!BM176</f>
        <v>65.660000000000011</v>
      </c>
      <c r="W176" s="59">
        <f t="shared" si="129"/>
        <v>7.0000000000000009</v>
      </c>
      <c r="X176" s="59">
        <f>2022!BO176</f>
        <v>56</v>
      </c>
      <c r="Y176" s="127">
        <f t="shared" si="130"/>
        <v>5.9701492537313428</v>
      </c>
      <c r="Z176" s="59"/>
      <c r="AA176" s="59">
        <f>2022!BR176</f>
        <v>0</v>
      </c>
      <c r="AB176" s="59"/>
      <c r="AC176" s="59"/>
      <c r="AD176" s="59"/>
      <c r="AE176" s="59">
        <f>2022!BT176</f>
        <v>0</v>
      </c>
      <c r="AF176" s="115" t="str">
        <f t="shared" si="113"/>
        <v/>
      </c>
      <c r="AG176" s="203"/>
      <c r="AH176" s="204">
        <f t="shared" si="115"/>
        <v>2.4181490074761536</v>
      </c>
      <c r="AI176" s="204" t="e">
        <f t="shared" si="116"/>
        <v>#NAME?</v>
      </c>
      <c r="AJ176" s="205">
        <f t="shared" si="117"/>
        <v>7</v>
      </c>
      <c r="AK176" s="205" t="str">
        <f t="shared" si="118"/>
        <v/>
      </c>
      <c r="AL176" s="205">
        <f t="shared" si="119"/>
        <v>11</v>
      </c>
      <c r="AM176" s="205">
        <f t="shared" si="120"/>
        <v>56</v>
      </c>
      <c r="AN176" s="206" t="str">
        <f t="shared" si="121"/>
        <v xml:space="preserve">Вне норматива или не ОДОУ</v>
      </c>
      <c r="AO176" s="46" t="str">
        <f t="shared" si="122"/>
        <v xml:space="preserve">Сумма не совпадает или не ОДОУ</v>
      </c>
      <c r="AP176" s="46" t="str">
        <f t="shared" si="127"/>
        <v/>
      </c>
    </row>
    <row r="177" ht="31.5">
      <c r="A177" s="46">
        <v>144</v>
      </c>
      <c r="B177" s="72" t="s">
        <v>210</v>
      </c>
      <c r="C177" s="125">
        <f>2022!B177</f>
        <v>1.93400001525878</v>
      </c>
      <c r="D177" s="126">
        <f>2022!BE177</f>
        <v>0</v>
      </c>
      <c r="E177" s="126">
        <f>2022!BF177</f>
        <v>1</v>
      </c>
      <c r="F177" s="125">
        <f>2022!BI177</f>
        <v>0.51706307761646753</v>
      </c>
      <c r="G177" s="59">
        <f>2021!BO136</f>
        <v>0</v>
      </c>
      <c r="H177" s="127">
        <f t="shared" si="123"/>
        <v>0</v>
      </c>
      <c r="I177" s="62"/>
      <c r="J177" s="59">
        <f>2021!BR136</f>
        <v>0</v>
      </c>
      <c r="K177" s="62"/>
      <c r="L177" s="62"/>
      <c r="M177" s="59"/>
      <c r="N177" s="59">
        <f>2021!BT136</f>
        <v>0</v>
      </c>
      <c r="O177" s="59">
        <f>'Добыча 2021'!C146</f>
        <v>0</v>
      </c>
      <c r="P177" s="59"/>
      <c r="Q177" s="59"/>
      <c r="R177" s="59"/>
      <c r="S177" s="59">
        <f>'Добыча 2021'!E146</f>
        <v>0</v>
      </c>
      <c r="T177" s="59">
        <f>'Добыча 2021'!D146</f>
        <v>0</v>
      </c>
      <c r="U177" s="59">
        <f t="shared" si="128"/>
        <v>0</v>
      </c>
      <c r="V177" s="127">
        <f>2022!BM177</f>
        <v>0</v>
      </c>
      <c r="W177" s="59">
        <f t="shared" si="129"/>
        <v>0</v>
      </c>
      <c r="X177" s="59">
        <f>2022!BO177</f>
        <v>0</v>
      </c>
      <c r="Y177" s="127">
        <f t="shared" si="130"/>
        <v>0</v>
      </c>
      <c r="Z177" s="59"/>
      <c r="AA177" s="59">
        <f>2022!BR177</f>
        <v>0</v>
      </c>
      <c r="AB177" s="59"/>
      <c r="AC177" s="59"/>
      <c r="AD177" s="59"/>
      <c r="AE177" s="59">
        <f>2022!BT177</f>
        <v>0</v>
      </c>
      <c r="AF177" s="115" t="str">
        <f t="shared" ref="AF177:AF240" si="131">IF(C177&gt;0,IF(AND(C177&lt;7,F177&lt;5),IF(COUNTIF(Z177:AE177,"&gt;0")&gt;0,"Ошибка!",""),""),"")</f>
        <v/>
      </c>
      <c r="AG177" s="203"/>
      <c r="AH177" s="204">
        <f t="shared" si="115"/>
        <v>0.51706307761646753</v>
      </c>
      <c r="AI177" s="204" t="e">
        <f t="shared" si="116"/>
        <v>#NAME?</v>
      </c>
      <c r="AJ177" s="205">
        <f t="shared" si="117"/>
        <v>3</v>
      </c>
      <c r="AK177" s="205" t="str">
        <f t="shared" si="118"/>
        <v/>
      </c>
      <c r="AL177" s="205">
        <f t="shared" si="119"/>
        <v>0</v>
      </c>
      <c r="AM177" s="205">
        <f t="shared" si="120"/>
        <v>0</v>
      </c>
      <c r="AN177" s="206" t="str">
        <f t="shared" si="121"/>
        <v/>
      </c>
      <c r="AO177" s="46" t="str">
        <f t="shared" si="122"/>
        <v/>
      </c>
      <c r="AP177" s="46" t="str">
        <f t="shared" si="127"/>
        <v/>
      </c>
    </row>
    <row r="178" ht="94.5">
      <c r="A178" s="46">
        <v>145</v>
      </c>
      <c r="B178" s="72" t="s">
        <v>338</v>
      </c>
      <c r="C178" s="125">
        <f>2022!B178</f>
        <v>103.86014</v>
      </c>
      <c r="D178" s="126">
        <f>2022!BE178</f>
        <v>153</v>
      </c>
      <c r="E178" s="126">
        <f>2022!BF178</f>
        <v>162</v>
      </c>
      <c r="F178" s="125">
        <f>2022!BI178</f>
        <v>1.5597899251820766</v>
      </c>
      <c r="G178" s="59">
        <f>2021!BO137</f>
        <v>10</v>
      </c>
      <c r="H178" s="127">
        <f t="shared" si="123"/>
        <v>6.5359477124183014</v>
      </c>
      <c r="I178" s="59"/>
      <c r="J178" s="59">
        <f>2021!BR137</f>
        <v>0</v>
      </c>
      <c r="K178" s="59"/>
      <c r="L178" s="59"/>
      <c r="M178" s="59"/>
      <c r="N178" s="59">
        <f>2021!BT137</f>
        <v>0</v>
      </c>
      <c r="O178" s="59">
        <f>'Добыча 2021'!C147</f>
        <v>3</v>
      </c>
      <c r="P178" s="59"/>
      <c r="Q178" s="59"/>
      <c r="R178" s="59"/>
      <c r="S178" s="59">
        <f>'Добыча 2021'!E147</f>
        <v>3</v>
      </c>
      <c r="T178" s="59">
        <f>'Добыча 2021'!D147</f>
        <v>0</v>
      </c>
      <c r="U178" s="59">
        <f t="shared" si="128"/>
        <v>30</v>
      </c>
      <c r="V178" s="127">
        <f>2022!BM178</f>
        <v>8.0999999999999996</v>
      </c>
      <c r="W178" s="59">
        <f t="shared" si="129"/>
        <v>5</v>
      </c>
      <c r="X178" s="59">
        <f>2022!BO178</f>
        <v>8</v>
      </c>
      <c r="Y178" s="127">
        <f t="shared" si="130"/>
        <v>4.9382716049382713</v>
      </c>
      <c r="Z178" s="59"/>
      <c r="AA178" s="59">
        <f>2022!BR178</f>
        <v>0</v>
      </c>
      <c r="AB178" s="59"/>
      <c r="AC178" s="59"/>
      <c r="AD178" s="59"/>
      <c r="AE178" s="59">
        <f>2022!BT178</f>
        <v>0</v>
      </c>
      <c r="AF178" s="115" t="str">
        <f t="shared" si="131"/>
        <v/>
      </c>
      <c r="AG178" s="203"/>
      <c r="AH178" s="204">
        <f t="shared" si="115"/>
        <v>1.5597899251820766</v>
      </c>
      <c r="AI178" s="204" t="e">
        <f t="shared" si="116"/>
        <v>#NAME?</v>
      </c>
      <c r="AJ178" s="205">
        <f t="shared" si="117"/>
        <v>5</v>
      </c>
      <c r="AK178" s="205" t="str">
        <f t="shared" si="118"/>
        <v/>
      </c>
      <c r="AL178" s="205">
        <f t="shared" si="119"/>
        <v>1</v>
      </c>
      <c r="AM178" s="205">
        <f t="shared" si="120"/>
        <v>8</v>
      </c>
      <c r="AN178" s="206" t="str">
        <f t="shared" si="121"/>
        <v xml:space="preserve">Вне норматива или не ОДОУ</v>
      </c>
      <c r="AO178" s="46" t="str">
        <f t="shared" si="122"/>
        <v xml:space="preserve">Сумма не совпадает или не ОДОУ</v>
      </c>
      <c r="AP178" s="46" t="str">
        <f t="shared" si="127"/>
        <v/>
      </c>
    </row>
    <row r="179" ht="94.5">
      <c r="A179" s="46">
        <v>146</v>
      </c>
      <c r="B179" s="72" t="s">
        <v>339</v>
      </c>
      <c r="C179" s="125">
        <f>2022!B179</f>
        <v>385.73099999999999</v>
      </c>
      <c r="D179" s="126">
        <f>2022!BE179</f>
        <v>925</v>
      </c>
      <c r="E179" s="126">
        <f>2022!BF179</f>
        <v>948</v>
      </c>
      <c r="F179" s="125">
        <f>2022!BI179</f>
        <v>2.4576712786890345</v>
      </c>
      <c r="G179" s="59">
        <f>2021!BO138</f>
        <v>37</v>
      </c>
      <c r="H179" s="127">
        <f t="shared" si="123"/>
        <v>4</v>
      </c>
      <c r="I179" s="59"/>
      <c r="J179" s="59">
        <f>2021!BR138</f>
        <v>0</v>
      </c>
      <c r="K179" s="59"/>
      <c r="L179" s="59"/>
      <c r="M179" s="59"/>
      <c r="N179" s="59">
        <f>2021!BT138</f>
        <v>0</v>
      </c>
      <c r="O179" s="59">
        <f>'Добыча 2021'!C148</f>
        <v>17</v>
      </c>
      <c r="P179" s="59"/>
      <c r="Q179" s="59"/>
      <c r="R179" s="59"/>
      <c r="S179" s="59">
        <f>'Добыча 2021'!E148</f>
        <v>14</v>
      </c>
      <c r="T179" s="59">
        <f>'Добыча 2021'!D148</f>
        <v>3</v>
      </c>
      <c r="U179" s="59">
        <f t="shared" si="128"/>
        <v>45.945945945945951</v>
      </c>
      <c r="V179" s="127">
        <f>2022!BM179</f>
        <v>66.359999999999999</v>
      </c>
      <c r="W179" s="59">
        <f t="shared" si="129"/>
        <v>6.9999999999999991</v>
      </c>
      <c r="X179" s="59">
        <f>2022!BO179</f>
        <v>35</v>
      </c>
      <c r="Y179" s="127">
        <f t="shared" si="130"/>
        <v>3.6919831223628692</v>
      </c>
      <c r="Z179" s="59"/>
      <c r="AA179" s="59">
        <f>2022!BR179</f>
        <v>0</v>
      </c>
      <c r="AB179" s="59"/>
      <c r="AC179" s="59"/>
      <c r="AD179" s="59"/>
      <c r="AE179" s="59">
        <f>2022!BT179</f>
        <v>0</v>
      </c>
      <c r="AF179" s="115" t="str">
        <f t="shared" si="131"/>
        <v/>
      </c>
      <c r="AG179" s="203"/>
      <c r="AH179" s="204">
        <f t="shared" si="115"/>
        <v>2.4576712786890345</v>
      </c>
      <c r="AI179" s="204" t="e">
        <f t="shared" si="116"/>
        <v>#NAME?</v>
      </c>
      <c r="AJ179" s="205">
        <f t="shared" si="117"/>
        <v>7</v>
      </c>
      <c r="AK179" s="205" t="str">
        <f t="shared" si="118"/>
        <v/>
      </c>
      <c r="AL179" s="205">
        <f t="shared" si="119"/>
        <v>7</v>
      </c>
      <c r="AM179" s="205">
        <f t="shared" si="120"/>
        <v>35</v>
      </c>
      <c r="AN179" s="206" t="str">
        <f t="shared" si="121"/>
        <v xml:space="preserve">Вне норматива или не ОДОУ</v>
      </c>
      <c r="AO179" s="46" t="str">
        <f t="shared" si="122"/>
        <v xml:space="preserve">Сумма не совпадает или не ОДОУ</v>
      </c>
      <c r="AP179" s="46" t="str">
        <f t="shared" si="127"/>
        <v/>
      </c>
    </row>
    <row r="180" ht="94.5">
      <c r="A180" s="46">
        <v>147</v>
      </c>
      <c r="B180" s="152" t="s">
        <v>444</v>
      </c>
      <c r="C180" s="125">
        <f>2022!B180</f>
        <v>16.981999999999999</v>
      </c>
      <c r="D180" s="126">
        <f>2022!BE180</f>
        <v>344</v>
      </c>
      <c r="E180" s="126">
        <f>2022!BF180</f>
        <v>40</v>
      </c>
      <c r="F180" s="125">
        <f>2022!BI180</f>
        <v>2.3554351666470383</v>
      </c>
      <c r="G180" s="80">
        <f>2021!BO139</f>
        <v>24</v>
      </c>
      <c r="H180" s="139">
        <f t="shared" si="123"/>
        <v>6.9767441860465116</v>
      </c>
      <c r="I180" s="59"/>
      <c r="J180" s="80">
        <f>2021!BR139</f>
        <v>3</v>
      </c>
      <c r="K180" s="59"/>
      <c r="L180" s="59"/>
      <c r="M180" s="59"/>
      <c r="N180" s="80">
        <f>2021!BT139</f>
        <v>5</v>
      </c>
      <c r="O180" s="80">
        <f>'Добыча 2021'!C149</f>
        <v>10</v>
      </c>
      <c r="P180" s="59"/>
      <c r="Q180" s="59"/>
      <c r="R180" s="59"/>
      <c r="S180" s="80">
        <f>'Добыча 2021'!E149</f>
        <v>8</v>
      </c>
      <c r="T180" s="80">
        <f>'Добыча 2021'!D149</f>
        <v>2</v>
      </c>
      <c r="U180" s="80">
        <f t="shared" si="128"/>
        <v>41.666666666666671</v>
      </c>
      <c r="V180" s="127">
        <f>2022!BM180</f>
        <v>2.8000000000000003</v>
      </c>
      <c r="W180" s="59">
        <f t="shared" si="129"/>
        <v>7.0000000000000009</v>
      </c>
      <c r="X180" s="59">
        <f>2022!BO180</f>
        <v>2</v>
      </c>
      <c r="Y180" s="127">
        <f t="shared" si="130"/>
        <v>5</v>
      </c>
      <c r="Z180" s="59"/>
      <c r="AA180" s="59">
        <f>2022!BR180</f>
        <v>0</v>
      </c>
      <c r="AB180" s="59"/>
      <c r="AC180" s="59"/>
      <c r="AD180" s="59">
        <f>2022!BS180</f>
        <v>0.40000000000000002</v>
      </c>
      <c r="AE180" s="59">
        <f>2022!BT180</f>
        <v>1</v>
      </c>
      <c r="AF180" s="115" t="str">
        <f t="shared" si="131"/>
        <v/>
      </c>
      <c r="AG180" s="203"/>
      <c r="AH180" s="204">
        <f t="shared" si="115"/>
        <v>2.3554351666470383</v>
      </c>
      <c r="AI180" s="204" t="e">
        <f t="shared" si="116"/>
        <v>#NAME?</v>
      </c>
      <c r="AJ180" s="205">
        <f t="shared" si="117"/>
        <v>7</v>
      </c>
      <c r="AK180" s="205" t="str">
        <f t="shared" si="118"/>
        <v/>
      </c>
      <c r="AL180" s="205">
        <f t="shared" si="119"/>
        <v>1</v>
      </c>
      <c r="AM180" s="205">
        <f t="shared" si="120"/>
        <v>2</v>
      </c>
      <c r="AN180" s="206" t="str">
        <f t="shared" si="121"/>
        <v/>
      </c>
      <c r="AO180" s="46" t="str">
        <f t="shared" si="122"/>
        <v xml:space="preserve">Сумма не совпадает или не ОДОУ</v>
      </c>
      <c r="AP180" s="46" t="str">
        <f t="shared" si="127"/>
        <v/>
      </c>
    </row>
    <row r="181" ht="94.5">
      <c r="A181" s="46">
        <v>148</v>
      </c>
      <c r="B181" s="152" t="s">
        <v>445</v>
      </c>
      <c r="C181" s="125">
        <f>2022!B181</f>
        <v>114.56699999999999</v>
      </c>
      <c r="D181" s="126">
        <f>2022!BE181</f>
        <v>344</v>
      </c>
      <c r="E181" s="126">
        <f>2022!BF181</f>
        <v>180</v>
      </c>
      <c r="F181" s="125">
        <f>2022!BI181</f>
        <v>1.5711330487836812</v>
      </c>
      <c r="G181" s="150"/>
      <c r="H181" s="151"/>
      <c r="I181" s="59"/>
      <c r="J181" s="150"/>
      <c r="K181" s="59"/>
      <c r="L181" s="59"/>
      <c r="M181" s="59"/>
      <c r="N181" s="150"/>
      <c r="O181" s="150"/>
      <c r="P181" s="59"/>
      <c r="Q181" s="59"/>
      <c r="R181" s="59"/>
      <c r="S181" s="150"/>
      <c r="T181" s="150"/>
      <c r="U181" s="150"/>
      <c r="V181" s="127">
        <f>2022!BM181</f>
        <v>9</v>
      </c>
      <c r="W181" s="59">
        <f t="shared" si="129"/>
        <v>5</v>
      </c>
      <c r="X181" s="59">
        <f>2022!BO181</f>
        <v>9</v>
      </c>
      <c r="Y181" s="127">
        <f t="shared" si="130"/>
        <v>5</v>
      </c>
      <c r="Z181" s="59"/>
      <c r="AA181" s="59">
        <f>2022!BR181</f>
        <v>1</v>
      </c>
      <c r="AB181" s="59"/>
      <c r="AC181" s="59"/>
      <c r="AD181" s="59">
        <f>2022!BS181</f>
        <v>1.8</v>
      </c>
      <c r="AE181" s="59">
        <f>2022!BT181</f>
        <v>2</v>
      </c>
      <c r="AF181" s="115" t="str">
        <f t="shared" si="131"/>
        <v/>
      </c>
      <c r="AG181" s="203"/>
      <c r="AH181" s="204">
        <f t="shared" si="115"/>
        <v>1.5711330487836812</v>
      </c>
      <c r="AI181" s="204" t="e">
        <f t="shared" si="116"/>
        <v>#NAME?</v>
      </c>
      <c r="AJ181" s="205">
        <f t="shared" si="117"/>
        <v>5</v>
      </c>
      <c r="AK181" s="205" t="str">
        <f t="shared" si="118"/>
        <v/>
      </c>
      <c r="AL181" s="205">
        <f t="shared" si="119"/>
        <v>1</v>
      </c>
      <c r="AM181" s="205">
        <f t="shared" si="120"/>
        <v>9</v>
      </c>
      <c r="AN181" s="206" t="str">
        <f t="shared" si="121"/>
        <v/>
      </c>
      <c r="AO181" s="46" t="str">
        <f t="shared" si="122"/>
        <v xml:space="preserve">Сумма не совпадает или не ОДОУ</v>
      </c>
      <c r="AP181" s="46" t="str">
        <f t="shared" si="127"/>
        <v/>
      </c>
    </row>
    <row r="182" ht="94.5">
      <c r="A182" s="46">
        <v>149</v>
      </c>
      <c r="B182" s="152" t="s">
        <v>446</v>
      </c>
      <c r="C182" s="125">
        <f>2022!B182</f>
        <v>15.319000000000001</v>
      </c>
      <c r="D182" s="126">
        <f>2022!BE182</f>
        <v>344</v>
      </c>
      <c r="E182" s="126">
        <f>2022!BF182</f>
        <v>28</v>
      </c>
      <c r="F182" s="125">
        <f>2022!BI182</f>
        <v>1.8277955480122723</v>
      </c>
      <c r="G182" s="150"/>
      <c r="H182" s="151"/>
      <c r="I182" s="59"/>
      <c r="J182" s="150"/>
      <c r="K182" s="59"/>
      <c r="L182" s="59"/>
      <c r="M182" s="59"/>
      <c r="N182" s="150"/>
      <c r="O182" s="150"/>
      <c r="P182" s="59"/>
      <c r="Q182" s="59"/>
      <c r="R182" s="59"/>
      <c r="S182" s="150"/>
      <c r="T182" s="150"/>
      <c r="U182" s="150"/>
      <c r="V182" s="127">
        <f>2022!BM182</f>
        <v>1.4000000000000001</v>
      </c>
      <c r="W182" s="59">
        <f t="shared" si="129"/>
        <v>5</v>
      </c>
      <c r="X182" s="59">
        <f>2022!BO182</f>
        <v>1</v>
      </c>
      <c r="Y182" s="127">
        <f t="shared" si="130"/>
        <v>3.5714285714285712</v>
      </c>
      <c r="Z182" s="59"/>
      <c r="AA182" s="59">
        <f>2022!BR182</f>
        <v>0</v>
      </c>
      <c r="AB182" s="59"/>
      <c r="AC182" s="59"/>
      <c r="AD182" s="59">
        <f>2022!BS182</f>
        <v>0.20000000000000001</v>
      </c>
      <c r="AE182" s="59">
        <f>2022!BT182</f>
        <v>1</v>
      </c>
      <c r="AF182" s="115" t="str">
        <f t="shared" si="131"/>
        <v/>
      </c>
      <c r="AG182" s="203"/>
      <c r="AH182" s="204">
        <f t="shared" si="115"/>
        <v>1.8277955480122723</v>
      </c>
      <c r="AI182" s="204" t="e">
        <f t="shared" si="116"/>
        <v>#NAME?</v>
      </c>
      <c r="AJ182" s="205">
        <f t="shared" si="117"/>
        <v>5</v>
      </c>
      <c r="AK182" s="205" t="str">
        <f t="shared" si="118"/>
        <v/>
      </c>
      <c r="AL182" s="205">
        <f t="shared" si="119"/>
        <v>1</v>
      </c>
      <c r="AM182" s="205">
        <f t="shared" si="120"/>
        <v>1</v>
      </c>
      <c r="AN182" s="206" t="str">
        <f t="shared" si="121"/>
        <v/>
      </c>
      <c r="AO182" s="46" t="str">
        <f t="shared" si="122"/>
        <v xml:space="preserve">Сумма не совпадает или не ОДОУ</v>
      </c>
      <c r="AP182" s="46" t="str">
        <f t="shared" si="127"/>
        <v/>
      </c>
    </row>
    <row r="183" ht="94.5">
      <c r="A183" s="46">
        <v>150</v>
      </c>
      <c r="B183" s="152" t="s">
        <v>447</v>
      </c>
      <c r="C183" s="125">
        <f>2022!B183</f>
        <v>8.5980000000000008</v>
      </c>
      <c r="D183" s="126">
        <f>2022!BE183</f>
        <v>344</v>
      </c>
      <c r="E183" s="126">
        <f>2022!BF183</f>
        <v>22</v>
      </c>
      <c r="F183" s="125">
        <f>2022!BI183</f>
        <v>2.5587345894394042</v>
      </c>
      <c r="G183" s="150"/>
      <c r="H183" s="151"/>
      <c r="I183" s="59"/>
      <c r="J183" s="150"/>
      <c r="K183" s="59"/>
      <c r="L183" s="59"/>
      <c r="M183" s="59"/>
      <c r="N183" s="150"/>
      <c r="O183" s="150"/>
      <c r="P183" s="59"/>
      <c r="Q183" s="59"/>
      <c r="R183" s="59"/>
      <c r="S183" s="150"/>
      <c r="T183" s="150"/>
      <c r="U183" s="150"/>
      <c r="V183" s="127">
        <f>2022!BM183</f>
        <v>1.54</v>
      </c>
      <c r="W183" s="59">
        <f t="shared" si="129"/>
        <v>7.0000000000000009</v>
      </c>
      <c r="X183" s="59">
        <f>2022!BO183</f>
        <v>1</v>
      </c>
      <c r="Y183" s="127">
        <f t="shared" si="130"/>
        <v>4.5454545454545459</v>
      </c>
      <c r="Z183" s="59"/>
      <c r="AA183" s="59">
        <f>2022!BR183</f>
        <v>0</v>
      </c>
      <c r="AB183" s="59"/>
      <c r="AC183" s="59"/>
      <c r="AD183" s="59">
        <f>2022!BS183</f>
        <v>0.20000000000000001</v>
      </c>
      <c r="AE183" s="59">
        <f>2022!BT183</f>
        <v>1</v>
      </c>
      <c r="AF183" s="115" t="str">
        <f t="shared" si="131"/>
        <v/>
      </c>
      <c r="AG183" s="203"/>
      <c r="AH183" s="204">
        <f t="shared" si="115"/>
        <v>2.5587345894394042</v>
      </c>
      <c r="AI183" s="204" t="e">
        <f t="shared" si="116"/>
        <v>#NAME?</v>
      </c>
      <c r="AJ183" s="205">
        <f t="shared" si="117"/>
        <v>7</v>
      </c>
      <c r="AK183" s="205" t="str">
        <f t="shared" si="118"/>
        <v/>
      </c>
      <c r="AL183" s="205">
        <f t="shared" si="119"/>
        <v>1</v>
      </c>
      <c r="AM183" s="205">
        <f t="shared" si="120"/>
        <v>1</v>
      </c>
      <c r="AN183" s="206" t="str">
        <f t="shared" si="121"/>
        <v/>
      </c>
      <c r="AO183" s="46" t="str">
        <f t="shared" si="122"/>
        <v xml:space="preserve">Сумма не совпадает или не ОДОУ</v>
      </c>
      <c r="AP183" s="46" t="str">
        <f t="shared" si="127"/>
        <v/>
      </c>
    </row>
    <row r="184" ht="94.5">
      <c r="A184" s="46">
        <v>151</v>
      </c>
      <c r="B184" s="152" t="s">
        <v>448</v>
      </c>
      <c r="C184" s="125">
        <f>2022!B184</f>
        <v>13.641</v>
      </c>
      <c r="D184" s="126">
        <f>2022!BE184</f>
        <v>344</v>
      </c>
      <c r="E184" s="126">
        <f>2022!BF184</f>
        <v>22</v>
      </c>
      <c r="F184" s="125">
        <f>2022!BI184</f>
        <v>1.6127849864379444</v>
      </c>
      <c r="G184" s="82"/>
      <c r="H184" s="143"/>
      <c r="I184" s="59"/>
      <c r="J184" s="82"/>
      <c r="K184" s="59"/>
      <c r="L184" s="59"/>
      <c r="M184" s="59"/>
      <c r="N184" s="82"/>
      <c r="O184" s="82"/>
      <c r="P184" s="59"/>
      <c r="Q184" s="59"/>
      <c r="R184" s="59"/>
      <c r="S184" s="82"/>
      <c r="T184" s="82"/>
      <c r="U184" s="82"/>
      <c r="V184" s="127">
        <f>2022!BM184</f>
        <v>1.1000000000000001</v>
      </c>
      <c r="W184" s="59">
        <f t="shared" si="129"/>
        <v>5</v>
      </c>
      <c r="X184" s="59">
        <f>2022!BO184</f>
        <v>1</v>
      </c>
      <c r="Y184" s="127">
        <f t="shared" si="130"/>
        <v>4.5454545454545459</v>
      </c>
      <c r="Z184" s="59"/>
      <c r="AA184" s="59">
        <f>2022!BR184</f>
        <v>0</v>
      </c>
      <c r="AB184" s="59"/>
      <c r="AC184" s="59"/>
      <c r="AD184" s="59">
        <f>2022!BS184</f>
        <v>0.20000000000000001</v>
      </c>
      <c r="AE184" s="59">
        <f>2022!BT184</f>
        <v>1</v>
      </c>
      <c r="AF184" s="115" t="str">
        <f t="shared" si="131"/>
        <v/>
      </c>
      <c r="AG184" s="203"/>
      <c r="AH184" s="204">
        <f t="shared" si="115"/>
        <v>1.6127849864379444</v>
      </c>
      <c r="AI184" s="204" t="e">
        <f t="shared" si="116"/>
        <v>#NAME?</v>
      </c>
      <c r="AJ184" s="205">
        <f t="shared" si="117"/>
        <v>5</v>
      </c>
      <c r="AK184" s="205" t="str">
        <f t="shared" si="118"/>
        <v/>
      </c>
      <c r="AL184" s="205">
        <f t="shared" si="119"/>
        <v>1</v>
      </c>
      <c r="AM184" s="205">
        <f t="shared" si="120"/>
        <v>1</v>
      </c>
      <c r="AN184" s="206" t="str">
        <f t="shared" si="121"/>
        <v/>
      </c>
      <c r="AO184" s="46" t="str">
        <f t="shared" si="122"/>
        <v xml:space="preserve">Сумма не совпадает или не ОДОУ</v>
      </c>
      <c r="AP184" s="46" t="str">
        <f t="shared" si="127"/>
        <v/>
      </c>
    </row>
    <row r="185" ht="50.25" customHeight="1">
      <c r="A185" s="46">
        <v>152</v>
      </c>
      <c r="B185" s="72" t="s">
        <v>217</v>
      </c>
      <c r="C185" s="125">
        <f>2022!B185</f>
        <v>52</v>
      </c>
      <c r="D185" s="126">
        <f>2022!BE185</f>
        <v>110</v>
      </c>
      <c r="E185" s="126">
        <f>2022!BF185</f>
        <v>164</v>
      </c>
      <c r="F185" s="125">
        <f>2022!BI185</f>
        <v>3.1538461538461537</v>
      </c>
      <c r="G185" s="59">
        <f>2021!BO140</f>
        <v>7</v>
      </c>
      <c r="H185" s="127">
        <f t="shared" si="123"/>
        <v>6.3636363636363633</v>
      </c>
      <c r="I185" s="59"/>
      <c r="J185" s="59">
        <f>2021!BR140</f>
        <v>0</v>
      </c>
      <c r="K185" s="59"/>
      <c r="L185" s="59"/>
      <c r="M185" s="59"/>
      <c r="N185" s="59">
        <f>2021!BT140</f>
        <v>0</v>
      </c>
      <c r="O185" s="59">
        <f>'Добыча 2021'!C150</f>
        <v>6</v>
      </c>
      <c r="P185" s="59"/>
      <c r="Q185" s="59"/>
      <c r="R185" s="59"/>
      <c r="S185" s="59">
        <f>'Добыча 2021'!E150</f>
        <v>5</v>
      </c>
      <c r="T185" s="59">
        <f>'Добыча 2021'!D150</f>
        <v>1</v>
      </c>
      <c r="U185" s="59">
        <f t="shared" si="128"/>
        <v>85.714285714285708</v>
      </c>
      <c r="V185" s="127">
        <f>2022!BM185</f>
        <v>11.48</v>
      </c>
      <c r="W185" s="59">
        <f t="shared" si="129"/>
        <v>7.0000000000000009</v>
      </c>
      <c r="X185" s="59">
        <f>2022!BO185</f>
        <v>9</v>
      </c>
      <c r="Y185" s="127">
        <f t="shared" si="130"/>
        <v>5.4878048780487809</v>
      </c>
      <c r="Z185" s="59"/>
      <c r="AA185" s="59">
        <f>2022!BR185</f>
        <v>0</v>
      </c>
      <c r="AB185" s="59"/>
      <c r="AC185" s="59"/>
      <c r="AD185" s="59"/>
      <c r="AE185" s="59">
        <f>2022!BT185</f>
        <v>0</v>
      </c>
      <c r="AF185" s="115" t="str">
        <f t="shared" si="131"/>
        <v/>
      </c>
      <c r="AG185" s="203"/>
      <c r="AH185" s="204">
        <f t="shared" si="115"/>
        <v>3.1538461538461537</v>
      </c>
      <c r="AI185" s="204" t="e">
        <f t="shared" si="116"/>
        <v>#NAME?</v>
      </c>
      <c r="AJ185" s="205">
        <f t="shared" si="117"/>
        <v>7</v>
      </c>
      <c r="AK185" s="205" t="str">
        <f t="shared" si="118"/>
        <v/>
      </c>
      <c r="AL185" s="205">
        <f t="shared" si="119"/>
        <v>1</v>
      </c>
      <c r="AM185" s="205">
        <f t="shared" si="120"/>
        <v>9</v>
      </c>
      <c r="AN185" s="206" t="str">
        <f t="shared" si="121"/>
        <v xml:space="preserve">Вне норматива или не ОДОУ</v>
      </c>
      <c r="AO185" s="46" t="str">
        <f t="shared" si="122"/>
        <v xml:space="preserve">Сумма не совпадает или не ОДОУ</v>
      </c>
      <c r="AP185" s="46" t="str">
        <f t="shared" si="127"/>
        <v/>
      </c>
    </row>
    <row r="186" ht="51.75" customHeight="1">
      <c r="A186" s="46">
        <v>153</v>
      </c>
      <c r="B186" s="72" t="s">
        <v>222</v>
      </c>
      <c r="C186" s="125">
        <f>2022!B186</f>
        <v>52.700000000000003</v>
      </c>
      <c r="D186" s="126">
        <f>2022!BE186</f>
        <v>123</v>
      </c>
      <c r="E186" s="126">
        <f>2022!BF186</f>
        <v>115</v>
      </c>
      <c r="F186" s="125">
        <f>2022!BI186</f>
        <v>2.1821631878557874</v>
      </c>
      <c r="G186" s="59">
        <f>2021!BO141</f>
        <v>8</v>
      </c>
      <c r="H186" s="127">
        <f t="shared" si="123"/>
        <v>6.5040650406504072</v>
      </c>
      <c r="I186" s="59"/>
      <c r="J186" s="59">
        <f>2021!BR141</f>
        <v>0</v>
      </c>
      <c r="K186" s="59"/>
      <c r="L186" s="59"/>
      <c r="M186" s="59"/>
      <c r="N186" s="59">
        <f>2021!BT141</f>
        <v>0</v>
      </c>
      <c r="O186" s="59">
        <f>'Добыча 2021'!C151</f>
        <v>5</v>
      </c>
      <c r="P186" s="59"/>
      <c r="Q186" s="59"/>
      <c r="R186" s="59"/>
      <c r="S186" s="59">
        <f>'Добыча 2021'!E151</f>
        <v>4</v>
      </c>
      <c r="T186" s="59">
        <f>'Добыча 2021'!D151</f>
        <v>1</v>
      </c>
      <c r="U186" s="59">
        <f t="shared" si="128"/>
        <v>62.5</v>
      </c>
      <c r="V186" s="127">
        <f>2022!BM186</f>
        <v>8.0500000000000007</v>
      </c>
      <c r="W186" s="59">
        <f t="shared" si="129"/>
        <v>7.0000000000000009</v>
      </c>
      <c r="X186" s="59">
        <f>2022!BO186</f>
        <v>8</v>
      </c>
      <c r="Y186" s="127">
        <f t="shared" si="130"/>
        <v>6.9565217391304346</v>
      </c>
      <c r="Z186" s="59"/>
      <c r="AA186" s="59">
        <f>2022!BR186</f>
        <v>0</v>
      </c>
      <c r="AB186" s="59"/>
      <c r="AC186" s="59"/>
      <c r="AD186" s="59"/>
      <c r="AE186" s="59">
        <f>2022!BT186</f>
        <v>0</v>
      </c>
      <c r="AF186" s="115" t="str">
        <f t="shared" si="131"/>
        <v/>
      </c>
      <c r="AG186" s="203"/>
      <c r="AH186" s="204">
        <f t="shared" si="115"/>
        <v>2.1821631878557874</v>
      </c>
      <c r="AI186" s="204" t="e">
        <f t="shared" si="116"/>
        <v>#NAME?</v>
      </c>
      <c r="AJ186" s="205">
        <f t="shared" si="117"/>
        <v>7</v>
      </c>
      <c r="AK186" s="205" t="str">
        <f t="shared" si="118"/>
        <v/>
      </c>
      <c r="AL186" s="205">
        <f t="shared" si="119"/>
        <v>1</v>
      </c>
      <c r="AM186" s="205">
        <f t="shared" si="120"/>
        <v>8</v>
      </c>
      <c r="AN186" s="206" t="str">
        <f t="shared" si="121"/>
        <v xml:space="preserve">Вне норматива или не ОДОУ</v>
      </c>
      <c r="AO186" s="46" t="str">
        <f t="shared" si="122"/>
        <v xml:space="preserve">Сумма не совпадает или не ОДОУ</v>
      </c>
      <c r="AP186" s="46" t="str">
        <f t="shared" si="127"/>
        <v/>
      </c>
    </row>
    <row r="187" ht="48.75" customHeight="1">
      <c r="A187" s="46">
        <v>154</v>
      </c>
      <c r="B187" s="72" t="s">
        <v>221</v>
      </c>
      <c r="C187" s="125">
        <f>2022!B187</f>
        <v>34.100000000000001</v>
      </c>
      <c r="D187" s="126">
        <f>2022!BE187</f>
        <v>100</v>
      </c>
      <c r="E187" s="126">
        <f>2022!BF187</f>
        <v>87</v>
      </c>
      <c r="F187" s="125">
        <f>2022!BI187</f>
        <v>2.5513196480938416</v>
      </c>
      <c r="G187" s="59">
        <f>2021!BO142</f>
        <v>7</v>
      </c>
      <c r="H187" s="127">
        <f t="shared" si="123"/>
        <v>7.0000000000000009</v>
      </c>
      <c r="I187" s="62"/>
      <c r="J187" s="59">
        <f>2021!BR142</f>
        <v>0</v>
      </c>
      <c r="K187" s="62"/>
      <c r="L187" s="132"/>
      <c r="M187" s="59"/>
      <c r="N187" s="59">
        <f>2021!BT142</f>
        <v>0</v>
      </c>
      <c r="O187" s="59">
        <f>'Добыча 2021'!C152</f>
        <v>5</v>
      </c>
      <c r="P187" s="59"/>
      <c r="Q187" s="59"/>
      <c r="R187" s="59"/>
      <c r="S187" s="59">
        <f>'Добыча 2021'!E152</f>
        <v>5</v>
      </c>
      <c r="T187" s="59">
        <f>'Добыча 2021'!D152</f>
        <v>0</v>
      </c>
      <c r="U187" s="59">
        <f t="shared" si="128"/>
        <v>71.428571428571431</v>
      </c>
      <c r="V187" s="127">
        <f>2022!BM187</f>
        <v>6.0900000000000007</v>
      </c>
      <c r="W187" s="59">
        <f t="shared" si="129"/>
        <v>7.0000000000000009</v>
      </c>
      <c r="X187" s="59">
        <f>2022!BO187</f>
        <v>6</v>
      </c>
      <c r="Y187" s="127">
        <f t="shared" si="130"/>
        <v>6.8965517241379306</v>
      </c>
      <c r="Z187" s="59"/>
      <c r="AA187" s="59">
        <f>2022!BR187</f>
        <v>0</v>
      </c>
      <c r="AB187" s="59"/>
      <c r="AC187" s="59"/>
      <c r="AD187" s="59"/>
      <c r="AE187" s="59">
        <f>2022!BT187</f>
        <v>0</v>
      </c>
      <c r="AF187" s="115" t="str">
        <f t="shared" si="131"/>
        <v/>
      </c>
      <c r="AG187" s="203"/>
      <c r="AH187" s="204">
        <f t="shared" si="115"/>
        <v>2.5513196480938416</v>
      </c>
      <c r="AI187" s="204" t="e">
        <f t="shared" si="116"/>
        <v>#NAME?</v>
      </c>
      <c r="AJ187" s="205">
        <f t="shared" si="117"/>
        <v>7</v>
      </c>
      <c r="AK187" s="205" t="str">
        <f t="shared" si="118"/>
        <v/>
      </c>
      <c r="AL187" s="205">
        <f t="shared" si="119"/>
        <v>1</v>
      </c>
      <c r="AM187" s="205">
        <f t="shared" si="120"/>
        <v>6</v>
      </c>
      <c r="AN187" s="206" t="str">
        <f t="shared" si="121"/>
        <v xml:space="preserve">Вне норматива или не ОДОУ</v>
      </c>
      <c r="AO187" s="46" t="str">
        <f t="shared" si="122"/>
        <v xml:space="preserve">Сумма не совпадает или не ОДОУ</v>
      </c>
      <c r="AP187" s="46" t="str">
        <f t="shared" si="127"/>
        <v/>
      </c>
    </row>
    <row r="188" ht="30" customHeight="1">
      <c r="A188" s="46">
        <v>155</v>
      </c>
      <c r="B188" s="72" t="s">
        <v>218</v>
      </c>
      <c r="C188" s="125">
        <f>2022!B188</f>
        <v>18.399999999999999</v>
      </c>
      <c r="D188" s="126">
        <f>2022!BE188</f>
        <v>48</v>
      </c>
      <c r="E188" s="126">
        <f>2022!BF188</f>
        <v>37</v>
      </c>
      <c r="F188" s="125">
        <f>2022!BI188</f>
        <v>2.0108695652173916</v>
      </c>
      <c r="G188" s="59">
        <f>2021!BO143</f>
        <v>3</v>
      </c>
      <c r="H188" s="127">
        <f t="shared" si="123"/>
        <v>6.25</v>
      </c>
      <c r="I188" s="59"/>
      <c r="J188" s="59">
        <f>2021!BR139</f>
        <v>3</v>
      </c>
      <c r="K188" s="59"/>
      <c r="L188" s="59"/>
      <c r="M188" s="59"/>
      <c r="N188" s="59">
        <f>2021!BT139</f>
        <v>5</v>
      </c>
      <c r="O188" s="59">
        <f>'Добыча 2021'!C153</f>
        <v>2</v>
      </c>
      <c r="P188" s="59"/>
      <c r="Q188" s="59"/>
      <c r="R188" s="59"/>
      <c r="S188" s="59">
        <f>'Добыча 2021'!E153</f>
        <v>2</v>
      </c>
      <c r="T188" s="59">
        <f>'Добыча 2021'!D153</f>
        <v>0</v>
      </c>
      <c r="U188" s="59">
        <f t="shared" si="128"/>
        <v>66.666666666666657</v>
      </c>
      <c r="V188" s="127">
        <f>2022!BM188</f>
        <v>2.5900000000000003</v>
      </c>
      <c r="W188" s="59">
        <f t="shared" si="129"/>
        <v>7.0000000000000009</v>
      </c>
      <c r="X188" s="59">
        <f>2022!BO188</f>
        <v>2</v>
      </c>
      <c r="Y188" s="127">
        <f t="shared" si="130"/>
        <v>5.4054054054054053</v>
      </c>
      <c r="Z188" s="59"/>
      <c r="AA188" s="59">
        <f>2022!BR188</f>
        <v>0</v>
      </c>
      <c r="AB188" s="59"/>
      <c r="AC188" s="59"/>
      <c r="AD188" s="59"/>
      <c r="AE188" s="59">
        <f>2022!BT188</f>
        <v>0</v>
      </c>
      <c r="AF188" s="115" t="str">
        <f t="shared" si="131"/>
        <v/>
      </c>
      <c r="AG188" s="203"/>
      <c r="AH188" s="204">
        <f t="shared" si="115"/>
        <v>2.0108695652173916</v>
      </c>
      <c r="AI188" s="204" t="e">
        <f t="shared" si="116"/>
        <v>#NAME?</v>
      </c>
      <c r="AJ188" s="205">
        <f t="shared" si="117"/>
        <v>7</v>
      </c>
      <c r="AK188" s="205" t="str">
        <f t="shared" si="118"/>
        <v/>
      </c>
      <c r="AL188" s="205">
        <f t="shared" si="119"/>
        <v>1</v>
      </c>
      <c r="AM188" s="205">
        <f t="shared" si="120"/>
        <v>2</v>
      </c>
      <c r="AN188" s="206" t="str">
        <f t="shared" si="121"/>
        <v xml:space="preserve">Вне норматива или не ОДОУ</v>
      </c>
      <c r="AO188" s="46" t="str">
        <f t="shared" si="122"/>
        <v xml:space="preserve">Сумма не совпадает или не ОДОУ</v>
      </c>
      <c r="AP188" s="46" t="str">
        <f t="shared" si="127"/>
        <v/>
      </c>
    </row>
    <row r="189" ht="94.5">
      <c r="A189" s="46">
        <v>156</v>
      </c>
      <c r="B189" s="72" t="s">
        <v>220</v>
      </c>
      <c r="C189" s="125">
        <f>2022!B189</f>
        <v>48.5</v>
      </c>
      <c r="D189" s="126">
        <f>2022!BE189</f>
        <v>154</v>
      </c>
      <c r="E189" s="126">
        <f>2022!BF189</f>
        <v>196</v>
      </c>
      <c r="F189" s="125">
        <f>2022!BI189</f>
        <v>4.0412371134020617</v>
      </c>
      <c r="G189" s="59">
        <f>2021!BO144</f>
        <v>10</v>
      </c>
      <c r="H189" s="127">
        <f t="shared" si="123"/>
        <v>6.4935064935064926</v>
      </c>
      <c r="I189" s="59"/>
      <c r="J189" s="59">
        <f>2021!BR143</f>
        <v>0</v>
      </c>
      <c r="K189" s="59"/>
      <c r="L189" s="59"/>
      <c r="M189" s="59"/>
      <c r="N189" s="59">
        <f>2021!BT143</f>
        <v>0</v>
      </c>
      <c r="O189" s="59">
        <f>'Добыча 2021'!C154</f>
        <v>6</v>
      </c>
      <c r="P189" s="59"/>
      <c r="Q189" s="59"/>
      <c r="R189" s="59"/>
      <c r="S189" s="59">
        <f>'Добыча 2021'!E154</f>
        <v>6</v>
      </c>
      <c r="T189" s="59">
        <f>'Добыча 2021'!D154</f>
        <v>0</v>
      </c>
      <c r="U189" s="59">
        <f t="shared" si="128"/>
        <v>60</v>
      </c>
      <c r="V189" s="127">
        <f>2022!BM189</f>
        <v>15.68</v>
      </c>
      <c r="W189" s="59">
        <f t="shared" si="129"/>
        <v>8</v>
      </c>
      <c r="X189" s="59">
        <f>2022!BO189</f>
        <v>11</v>
      </c>
      <c r="Y189" s="127">
        <f t="shared" si="130"/>
        <v>5.6122448979591839</v>
      </c>
      <c r="Z189" s="59"/>
      <c r="AA189" s="59">
        <f>2022!BR189</f>
        <v>0</v>
      </c>
      <c r="AB189" s="59"/>
      <c r="AC189" s="59"/>
      <c r="AD189" s="59"/>
      <c r="AE189" s="59">
        <f>2022!BT189</f>
        <v>0</v>
      </c>
      <c r="AF189" s="115" t="str">
        <f t="shared" si="131"/>
        <v/>
      </c>
      <c r="AG189" s="203"/>
      <c r="AH189" s="204">
        <f t="shared" si="115"/>
        <v>4.0412371134020617</v>
      </c>
      <c r="AI189" s="204" t="e">
        <f t="shared" si="116"/>
        <v>#NAME?</v>
      </c>
      <c r="AJ189" s="205">
        <f t="shared" si="117"/>
        <v>8</v>
      </c>
      <c r="AK189" s="205" t="str">
        <f t="shared" si="118"/>
        <v/>
      </c>
      <c r="AL189" s="205">
        <f t="shared" si="119"/>
        <v>2</v>
      </c>
      <c r="AM189" s="205">
        <f t="shared" si="120"/>
        <v>11</v>
      </c>
      <c r="AN189" s="206" t="str">
        <f t="shared" si="121"/>
        <v xml:space="preserve">Вне норматива или не ОДОУ</v>
      </c>
      <c r="AO189" s="46" t="str">
        <f t="shared" si="122"/>
        <v xml:space="preserve">Сумма не совпадает или не ОДОУ</v>
      </c>
      <c r="AP189" s="46" t="str">
        <f t="shared" si="127"/>
        <v/>
      </c>
    </row>
    <row r="190" ht="94.5">
      <c r="A190" s="46">
        <v>157</v>
      </c>
      <c r="B190" s="72" t="s">
        <v>219</v>
      </c>
      <c r="C190" s="125">
        <f>2022!B190</f>
        <v>45.700000000000003</v>
      </c>
      <c r="D190" s="126">
        <f>2022!BE190</f>
        <v>90</v>
      </c>
      <c r="E190" s="126">
        <f>2022!BF190</f>
        <v>118</v>
      </c>
      <c r="F190" s="125">
        <f>2022!BI190</f>
        <v>2.5820568927789931</v>
      </c>
      <c r="G190" s="59">
        <f>2021!BO145</f>
        <v>4</v>
      </c>
      <c r="H190" s="127">
        <f t="shared" si="123"/>
        <v>4.4444444444444446</v>
      </c>
      <c r="I190" s="62"/>
      <c r="J190" s="59">
        <f>2021!BR144</f>
        <v>0</v>
      </c>
      <c r="K190" s="62"/>
      <c r="L190" s="132"/>
      <c r="M190" s="59"/>
      <c r="N190" s="59">
        <f>2021!BT144</f>
        <v>0</v>
      </c>
      <c r="O190" s="59">
        <f>'Добыча 2021'!C155</f>
        <v>1</v>
      </c>
      <c r="P190" s="59"/>
      <c r="Q190" s="59"/>
      <c r="R190" s="59"/>
      <c r="S190" s="59">
        <f>'Добыча 2021'!E155</f>
        <v>1</v>
      </c>
      <c r="T190" s="59">
        <f>'Добыча 2021'!D155</f>
        <v>0</v>
      </c>
      <c r="U190" s="59">
        <f t="shared" si="128"/>
        <v>25</v>
      </c>
      <c r="V190" s="127">
        <f>2022!BM190</f>
        <v>8.2600000000000016</v>
      </c>
      <c r="W190" s="59">
        <f t="shared" si="129"/>
        <v>7.0000000000000009</v>
      </c>
      <c r="X190" s="59">
        <f>2022!BO190</f>
        <v>8</v>
      </c>
      <c r="Y190" s="127">
        <f t="shared" si="130"/>
        <v>6.7796610169491522</v>
      </c>
      <c r="Z190" s="59"/>
      <c r="AA190" s="59">
        <f>2022!BR190</f>
        <v>0</v>
      </c>
      <c r="AB190" s="59"/>
      <c r="AC190" s="59"/>
      <c r="AD190" s="59"/>
      <c r="AE190" s="59">
        <f>2022!BT190</f>
        <v>0</v>
      </c>
      <c r="AF190" s="115" t="str">
        <f t="shared" si="131"/>
        <v/>
      </c>
      <c r="AG190" s="203"/>
      <c r="AH190" s="204">
        <f t="shared" si="115"/>
        <v>2.5820568927789931</v>
      </c>
      <c r="AI190" s="204" t="e">
        <f t="shared" si="116"/>
        <v>#NAME?</v>
      </c>
      <c r="AJ190" s="205">
        <f t="shared" si="117"/>
        <v>7</v>
      </c>
      <c r="AK190" s="205" t="str">
        <f t="shared" si="118"/>
        <v/>
      </c>
      <c r="AL190" s="205">
        <f t="shared" si="119"/>
        <v>1</v>
      </c>
      <c r="AM190" s="205">
        <f t="shared" si="120"/>
        <v>8</v>
      </c>
      <c r="AN190" s="206" t="str">
        <f t="shared" si="121"/>
        <v xml:space="preserve">Вне норматива или не ОДОУ</v>
      </c>
      <c r="AO190" s="46" t="str">
        <f t="shared" si="122"/>
        <v xml:space="preserve">Сумма не совпадает или не ОДОУ</v>
      </c>
      <c r="AP190" s="46" t="str">
        <f t="shared" si="127"/>
        <v/>
      </c>
    </row>
    <row r="191" ht="51.75" customHeight="1">
      <c r="A191" s="46">
        <v>158</v>
      </c>
      <c r="B191" s="72" t="s">
        <v>208</v>
      </c>
      <c r="C191" s="125">
        <f>2022!B191</f>
        <v>85.331000000000003</v>
      </c>
      <c r="D191" s="126">
        <f>2022!BE191</f>
        <v>187</v>
      </c>
      <c r="E191" s="126">
        <f>2022!BF191</f>
        <v>190</v>
      </c>
      <c r="F191" s="125">
        <f>2022!BI191</f>
        <v>2.2266233842331626</v>
      </c>
      <c r="G191" s="59">
        <f>2021!BO146</f>
        <v>13</v>
      </c>
      <c r="H191" s="127">
        <f t="shared" si="123"/>
        <v>6.9518716577540109</v>
      </c>
      <c r="I191" s="59"/>
      <c r="J191" s="59">
        <f>2021!BR146</f>
        <v>0</v>
      </c>
      <c r="K191" s="59"/>
      <c r="L191" s="59"/>
      <c r="M191" s="59"/>
      <c r="N191" s="59">
        <f>2021!BT146</f>
        <v>0</v>
      </c>
      <c r="O191" s="59">
        <f>'Добыча 2021'!C156</f>
        <v>7</v>
      </c>
      <c r="P191" s="59"/>
      <c r="Q191" s="59"/>
      <c r="R191" s="59"/>
      <c r="S191" s="59">
        <f>'Добыча 2021'!E156</f>
        <v>6</v>
      </c>
      <c r="T191" s="59">
        <f>'Добыча 2021'!D156</f>
        <v>1</v>
      </c>
      <c r="U191" s="59">
        <f t="shared" si="128"/>
        <v>53.846153846153847</v>
      </c>
      <c r="V191" s="127">
        <f>2022!BM191</f>
        <v>13.300000000000001</v>
      </c>
      <c r="W191" s="59">
        <f t="shared" si="129"/>
        <v>7.0000000000000009</v>
      </c>
      <c r="X191" s="59">
        <f>2022!BO191</f>
        <v>13</v>
      </c>
      <c r="Y191" s="127">
        <f t="shared" si="130"/>
        <v>6.8421052631578956</v>
      </c>
      <c r="Z191" s="59"/>
      <c r="AA191" s="59">
        <f>2022!BR191</f>
        <v>0</v>
      </c>
      <c r="AB191" s="59"/>
      <c r="AC191" s="59"/>
      <c r="AD191" s="59"/>
      <c r="AE191" s="59">
        <f>2022!BT191</f>
        <v>0</v>
      </c>
      <c r="AF191" s="115" t="str">
        <f t="shared" si="131"/>
        <v/>
      </c>
      <c r="AG191" s="203"/>
      <c r="AH191" s="204">
        <f t="shared" si="115"/>
        <v>2.2266233842331626</v>
      </c>
      <c r="AI191" s="204" t="e">
        <f t="shared" si="116"/>
        <v>#NAME?</v>
      </c>
      <c r="AJ191" s="205">
        <f t="shared" si="117"/>
        <v>7</v>
      </c>
      <c r="AK191" s="205" t="str">
        <f t="shared" si="118"/>
        <v/>
      </c>
      <c r="AL191" s="205">
        <f t="shared" si="119"/>
        <v>2</v>
      </c>
      <c r="AM191" s="205">
        <f t="shared" si="120"/>
        <v>13</v>
      </c>
      <c r="AN191" s="206" t="str">
        <f t="shared" si="121"/>
        <v xml:space="preserve">Вне норматива или не ОДОУ</v>
      </c>
      <c r="AO191" s="46" t="str">
        <f t="shared" si="122"/>
        <v xml:space="preserve">Сумма не совпадает или не ОДОУ</v>
      </c>
      <c r="AP191" s="46" t="str">
        <f t="shared" si="127"/>
        <v/>
      </c>
    </row>
    <row r="192" ht="18.75">
      <c r="A192" s="46"/>
      <c r="B192" s="61" t="s">
        <v>223</v>
      </c>
      <c r="C192" s="131"/>
      <c r="D192" s="130"/>
      <c r="E192" s="130"/>
      <c r="F192" s="131"/>
      <c r="G192" s="59"/>
      <c r="H192" s="127"/>
      <c r="I192" s="59"/>
      <c r="J192" s="59"/>
      <c r="K192" s="59"/>
      <c r="L192" s="59"/>
      <c r="M192" s="71"/>
      <c r="N192" s="59"/>
      <c r="O192" s="71"/>
      <c r="P192" s="71"/>
      <c r="Q192" s="71"/>
      <c r="R192" s="71"/>
      <c r="S192" s="71"/>
      <c r="T192" s="71"/>
      <c r="U192" s="59"/>
      <c r="V192" s="144"/>
      <c r="W192" s="59"/>
      <c r="X192" s="71"/>
      <c r="Y192" s="127"/>
      <c r="Z192" s="71"/>
      <c r="AA192" s="71"/>
      <c r="AB192" s="71"/>
      <c r="AC192" s="71"/>
      <c r="AD192" s="59"/>
      <c r="AE192" s="71"/>
      <c r="AF192" s="115" t="str">
        <f t="shared" si="131"/>
        <v/>
      </c>
      <c r="AG192" s="203"/>
      <c r="AH192" s="204" t="str">
        <f t="shared" si="115"/>
        <v/>
      </c>
      <c r="AI192" s="204" t="str">
        <f t="shared" si="116"/>
        <v/>
      </c>
      <c r="AJ192" s="205" t="str">
        <f t="shared" si="117"/>
        <v/>
      </c>
      <c r="AK192" s="205" t="str">
        <f t="shared" si="118"/>
        <v/>
      </c>
      <c r="AL192" s="205" t="str">
        <f t="shared" si="119"/>
        <v/>
      </c>
      <c r="AM192" s="205" t="str">
        <f t="shared" si="120"/>
        <v/>
      </c>
      <c r="AN192" s="206" t="str">
        <f t="shared" si="121"/>
        <v/>
      </c>
      <c r="AO192" s="46" t="str">
        <f t="shared" si="122"/>
        <v/>
      </c>
      <c r="AP192" s="46" t="str">
        <f t="shared" si="127"/>
        <v/>
      </c>
    </row>
    <row r="193" ht="48.75" customHeight="1">
      <c r="A193" s="46">
        <v>159</v>
      </c>
      <c r="B193" s="72" t="s">
        <v>224</v>
      </c>
      <c r="C193" s="125">
        <f>2022!B193</f>
        <v>3221.3000000000002</v>
      </c>
      <c r="D193" s="126">
        <f>2022!BE193</f>
        <v>3128</v>
      </c>
      <c r="E193" s="126">
        <f>2022!BF193</f>
        <v>2413</v>
      </c>
      <c r="F193" s="125">
        <f>2022!BI193</f>
        <v>0.74907645981436066</v>
      </c>
      <c r="G193" s="59">
        <f>2021!BO148</f>
        <v>93</v>
      </c>
      <c r="H193" s="127">
        <f t="shared" si="123"/>
        <v>2.9731457800511509</v>
      </c>
      <c r="I193" s="210"/>
      <c r="J193" s="59">
        <f>2021!BR148</f>
        <v>0</v>
      </c>
      <c r="K193" s="59"/>
      <c r="L193" s="59"/>
      <c r="M193" s="59"/>
      <c r="N193" s="59">
        <f>2021!BT148</f>
        <v>0</v>
      </c>
      <c r="O193" s="59">
        <f>'Добыча 2021'!C158</f>
        <v>22</v>
      </c>
      <c r="P193" s="59"/>
      <c r="Q193" s="59"/>
      <c r="R193" s="59"/>
      <c r="S193" s="59">
        <f>'Добыча 2021'!E158</f>
        <v>22</v>
      </c>
      <c r="T193" s="59">
        <f>'Добыча 2021'!D158</f>
        <v>0</v>
      </c>
      <c r="U193" s="59">
        <f t="shared" si="128"/>
        <v>23.655913978494624</v>
      </c>
      <c r="V193" s="127">
        <f>2022!BM193</f>
        <v>72.390000000000001</v>
      </c>
      <c r="W193" s="59">
        <f t="shared" si="129"/>
        <v>3</v>
      </c>
      <c r="X193" s="59">
        <f>2022!BO193</f>
        <v>72</v>
      </c>
      <c r="Y193" s="127">
        <f t="shared" si="130"/>
        <v>2.9838375466224618</v>
      </c>
      <c r="Z193" s="59"/>
      <c r="AA193" s="59">
        <f>2022!BR193</f>
        <v>0</v>
      </c>
      <c r="AB193" s="59"/>
      <c r="AC193" s="59"/>
      <c r="AD193" s="59"/>
      <c r="AE193" s="59">
        <f>2022!BT193</f>
        <v>0</v>
      </c>
      <c r="AF193" s="115" t="str">
        <f t="shared" si="131"/>
        <v/>
      </c>
      <c r="AG193" s="203"/>
      <c r="AH193" s="204">
        <f t="shared" si="115"/>
        <v>0.74907645981436066</v>
      </c>
      <c r="AI193" s="204" t="e">
        <f t="shared" si="116"/>
        <v>#NAME?</v>
      </c>
      <c r="AJ193" s="205">
        <f t="shared" si="117"/>
        <v>3</v>
      </c>
      <c r="AK193" s="205" t="str">
        <f t="shared" si="118"/>
        <v/>
      </c>
      <c r="AL193" s="205">
        <f t="shared" si="119"/>
        <v>14</v>
      </c>
      <c r="AM193" s="205">
        <f t="shared" si="120"/>
        <v>72</v>
      </c>
      <c r="AN193" s="206" t="str">
        <f t="shared" si="121"/>
        <v xml:space="preserve">Вне норматива или не ОДОУ</v>
      </c>
      <c r="AO193" s="46" t="str">
        <f t="shared" si="122"/>
        <v xml:space="preserve">Сумма не совпадает или не ОДОУ</v>
      </c>
      <c r="AP193" s="46" t="str">
        <f t="shared" si="127"/>
        <v/>
      </c>
    </row>
    <row r="194" ht="18.75">
      <c r="A194" s="46"/>
      <c r="B194" s="61" t="s">
        <v>225</v>
      </c>
      <c r="C194" s="131"/>
      <c r="D194" s="130"/>
      <c r="E194" s="130"/>
      <c r="F194" s="131"/>
      <c r="G194" s="59"/>
      <c r="H194" s="127"/>
      <c r="I194" s="59"/>
      <c r="J194" s="59"/>
      <c r="K194" s="59"/>
      <c r="L194" s="59"/>
      <c r="M194" s="71"/>
      <c r="N194" s="59"/>
      <c r="O194" s="71"/>
      <c r="P194" s="71"/>
      <c r="Q194" s="71"/>
      <c r="R194" s="71"/>
      <c r="S194" s="71"/>
      <c r="T194" s="71"/>
      <c r="U194" s="59"/>
      <c r="V194" s="144"/>
      <c r="W194" s="59"/>
      <c r="X194" s="71"/>
      <c r="Y194" s="127"/>
      <c r="Z194" s="71"/>
      <c r="AA194" s="71"/>
      <c r="AB194" s="71"/>
      <c r="AC194" s="71"/>
      <c r="AD194" s="59"/>
      <c r="AE194" s="71"/>
      <c r="AF194" s="115" t="str">
        <f t="shared" si="131"/>
        <v/>
      </c>
      <c r="AG194" s="203"/>
      <c r="AH194" s="204" t="str">
        <f t="shared" si="115"/>
        <v/>
      </c>
      <c r="AI194" s="204" t="str">
        <f t="shared" si="116"/>
        <v/>
      </c>
      <c r="AJ194" s="205" t="str">
        <f t="shared" si="117"/>
        <v/>
      </c>
      <c r="AK194" s="205" t="str">
        <f t="shared" si="118"/>
        <v/>
      </c>
      <c r="AL194" s="205" t="str">
        <f t="shared" si="119"/>
        <v/>
      </c>
      <c r="AM194" s="205" t="str">
        <f t="shared" si="120"/>
        <v/>
      </c>
      <c r="AN194" s="206" t="str">
        <f t="shared" si="121"/>
        <v/>
      </c>
      <c r="AO194" s="46" t="str">
        <f t="shared" si="122"/>
        <v/>
      </c>
      <c r="AP194" s="46" t="str">
        <f t="shared" si="127"/>
        <v/>
      </c>
    </row>
    <row r="195" ht="48" customHeight="1">
      <c r="A195" s="46">
        <v>160</v>
      </c>
      <c r="B195" s="72" t="s">
        <v>341</v>
      </c>
      <c r="C195" s="125">
        <f>2022!B196</f>
        <v>307.60000000000002</v>
      </c>
      <c r="D195" s="126">
        <f>2022!BE196</f>
        <v>117</v>
      </c>
      <c r="E195" s="126">
        <f>2022!BF196</f>
        <v>123</v>
      </c>
      <c r="F195" s="125">
        <f>2022!BI196</f>
        <v>0.39986996098829647</v>
      </c>
      <c r="G195" s="59">
        <f>2021!BO151</f>
        <v>2</v>
      </c>
      <c r="H195" s="127">
        <f t="shared" si="123"/>
        <v>1.7094017094017095</v>
      </c>
      <c r="I195" s="59"/>
      <c r="J195" s="59">
        <f>2021!BR151</f>
        <v>0</v>
      </c>
      <c r="K195" s="59"/>
      <c r="L195" s="59"/>
      <c r="M195" s="59"/>
      <c r="N195" s="59">
        <f>2021!BT151</f>
        <v>0</v>
      </c>
      <c r="O195" s="59">
        <f>'Добыча 2021'!C161</f>
        <v>2</v>
      </c>
      <c r="P195" s="59"/>
      <c r="Q195" s="59"/>
      <c r="R195" s="59"/>
      <c r="S195" s="59">
        <f>'Добыча 2021'!E161</f>
        <v>1</v>
      </c>
      <c r="T195" s="59">
        <f>'Добыча 2021'!D161</f>
        <v>1</v>
      </c>
      <c r="U195" s="59">
        <f t="shared" si="128"/>
        <v>100</v>
      </c>
      <c r="V195" s="127">
        <f>2022!BM196</f>
        <v>3.6899999999999999</v>
      </c>
      <c r="W195" s="59">
        <f t="shared" si="129"/>
        <v>3</v>
      </c>
      <c r="X195" s="59">
        <f>2022!BO196</f>
        <v>2</v>
      </c>
      <c r="Y195" s="127">
        <f t="shared" si="130"/>
        <v>1.6260162601626018</v>
      </c>
      <c r="Z195" s="59"/>
      <c r="AA195" s="59">
        <f>2022!BR196</f>
        <v>0</v>
      </c>
      <c r="AB195" s="59"/>
      <c r="AC195" s="59"/>
      <c r="AD195" s="59"/>
      <c r="AE195" s="59">
        <f>2022!BT196</f>
        <v>0</v>
      </c>
      <c r="AF195" s="115" t="str">
        <f t="shared" si="131"/>
        <v/>
      </c>
      <c r="AG195" s="203"/>
      <c r="AH195" s="204">
        <f t="shared" si="115"/>
        <v>0.39986996098829647</v>
      </c>
      <c r="AI195" s="204" t="e">
        <f t="shared" si="116"/>
        <v>#NAME?</v>
      </c>
      <c r="AJ195" s="205">
        <f t="shared" si="117"/>
        <v>3</v>
      </c>
      <c r="AK195" s="205" t="str">
        <f t="shared" si="118"/>
        <v/>
      </c>
      <c r="AL195" s="205">
        <f t="shared" si="119"/>
        <v>1</v>
      </c>
      <c r="AM195" s="205">
        <f t="shared" si="120"/>
        <v>2</v>
      </c>
      <c r="AN195" s="206" t="str">
        <f t="shared" si="121"/>
        <v xml:space="preserve">Вне норматива или не ОДОУ</v>
      </c>
      <c r="AO195" s="46" t="str">
        <f t="shared" si="122"/>
        <v xml:space="preserve">Сумма не совпадает или не ОДОУ</v>
      </c>
      <c r="AP195" s="46" t="str">
        <f t="shared" si="127"/>
        <v/>
      </c>
    </row>
    <row r="196" ht="94.5">
      <c r="A196" s="46">
        <v>161</v>
      </c>
      <c r="B196" s="72" t="s">
        <v>342</v>
      </c>
      <c r="C196" s="125">
        <f>2022!B197</f>
        <v>986.79999999999995</v>
      </c>
      <c r="D196" s="126">
        <f>2022!BE197</f>
        <v>1468</v>
      </c>
      <c r="E196" s="126">
        <f>2022!BF197</f>
        <v>1282</v>
      </c>
      <c r="F196" s="125">
        <f>2022!BI197</f>
        <v>1.2991487636805839</v>
      </c>
      <c r="G196" s="59">
        <f>2021!BO152</f>
        <v>73</v>
      </c>
      <c r="H196" s="127">
        <f t="shared" si="123"/>
        <v>4.9727520435967305</v>
      </c>
      <c r="I196" s="59"/>
      <c r="J196" s="59">
        <f>2021!BR152</f>
        <v>0</v>
      </c>
      <c r="K196" s="59"/>
      <c r="L196" s="59"/>
      <c r="M196" s="59"/>
      <c r="N196" s="59">
        <f>2021!BT152</f>
        <v>0</v>
      </c>
      <c r="O196" s="59">
        <f>'Добыча 2021'!C162</f>
        <v>7</v>
      </c>
      <c r="P196" s="59"/>
      <c r="Q196" s="59"/>
      <c r="R196" s="59"/>
      <c r="S196" s="59">
        <f>'Добыча 2021'!E162</f>
        <v>6</v>
      </c>
      <c r="T196" s="59">
        <f>'Добыча 2021'!D162</f>
        <v>1</v>
      </c>
      <c r="U196" s="59">
        <f t="shared" si="128"/>
        <v>9.5890410958904102</v>
      </c>
      <c r="V196" s="127">
        <f>2022!BM197</f>
        <v>64.100000000000009</v>
      </c>
      <c r="W196" s="59">
        <f t="shared" si="129"/>
        <v>5.0000000000000009</v>
      </c>
      <c r="X196" s="59">
        <f>2022!BO197</f>
        <v>64</v>
      </c>
      <c r="Y196" s="127">
        <f t="shared" si="130"/>
        <v>4.9921996879875197</v>
      </c>
      <c r="Z196" s="59"/>
      <c r="AA196" s="59">
        <f>2022!BR197</f>
        <v>0</v>
      </c>
      <c r="AB196" s="59"/>
      <c r="AC196" s="59"/>
      <c r="AD196" s="59"/>
      <c r="AE196" s="59">
        <f>2022!BT197</f>
        <v>0</v>
      </c>
      <c r="AF196" s="115" t="str">
        <f t="shared" si="131"/>
        <v/>
      </c>
      <c r="AG196" s="203"/>
      <c r="AH196" s="204">
        <f t="shared" si="115"/>
        <v>1.2991487636805839</v>
      </c>
      <c r="AI196" s="204" t="e">
        <f t="shared" si="116"/>
        <v>#NAME?</v>
      </c>
      <c r="AJ196" s="205">
        <f t="shared" si="117"/>
        <v>5</v>
      </c>
      <c r="AK196" s="205" t="str">
        <f t="shared" si="118"/>
        <v/>
      </c>
      <c r="AL196" s="205">
        <f t="shared" si="119"/>
        <v>12</v>
      </c>
      <c r="AM196" s="205">
        <f t="shared" si="120"/>
        <v>64</v>
      </c>
      <c r="AN196" s="206" t="str">
        <f t="shared" si="121"/>
        <v xml:space="preserve">Вне норматива или не ОДОУ</v>
      </c>
      <c r="AO196" s="46" t="str">
        <f t="shared" si="122"/>
        <v xml:space="preserve">Сумма не совпадает или не ОДОУ</v>
      </c>
      <c r="AP196" s="46" t="str">
        <f t="shared" si="127"/>
        <v/>
      </c>
    </row>
    <row r="197" ht="94.5">
      <c r="A197" s="46">
        <v>162</v>
      </c>
      <c r="B197" s="72" t="s">
        <v>343</v>
      </c>
      <c r="C197" s="125">
        <f>2022!B198</f>
        <v>600.10000000000002</v>
      </c>
      <c r="D197" s="126">
        <f>2022!BE198</f>
        <v>528</v>
      </c>
      <c r="E197" s="126">
        <f>2022!BF198</f>
        <v>480</v>
      </c>
      <c r="F197" s="125">
        <f>2022!BI198</f>
        <v>0.79986668888518575</v>
      </c>
      <c r="G197" s="59">
        <f>2021!BO153</f>
        <v>15</v>
      </c>
      <c r="H197" s="127">
        <f t="shared" si="123"/>
        <v>2.8409090909090908</v>
      </c>
      <c r="I197" s="59"/>
      <c r="J197" s="59">
        <f>2021!BR153</f>
        <v>0</v>
      </c>
      <c r="K197" s="59"/>
      <c r="L197" s="59"/>
      <c r="M197" s="59"/>
      <c r="N197" s="59">
        <f>2021!BT153</f>
        <v>0</v>
      </c>
      <c r="O197" s="59">
        <f>'Добыча 2021'!C163</f>
        <v>6</v>
      </c>
      <c r="P197" s="59"/>
      <c r="Q197" s="59"/>
      <c r="R197" s="59"/>
      <c r="S197" s="59">
        <f>'Добыча 2021'!E163</f>
        <v>6</v>
      </c>
      <c r="T197" s="59">
        <f>'Добыча 2021'!D163</f>
        <v>0</v>
      </c>
      <c r="U197" s="59">
        <f t="shared" si="128"/>
        <v>40</v>
      </c>
      <c r="V197" s="127">
        <f>2022!BM198</f>
        <v>14.399999999999999</v>
      </c>
      <c r="W197" s="59">
        <f t="shared" si="129"/>
        <v>2.9999999999999996</v>
      </c>
      <c r="X197" s="59">
        <f>2022!BO198</f>
        <v>14</v>
      </c>
      <c r="Y197" s="127">
        <f t="shared" si="130"/>
        <v>2.9166666666666665</v>
      </c>
      <c r="Z197" s="59"/>
      <c r="AA197" s="59">
        <f>2022!BR198</f>
        <v>0</v>
      </c>
      <c r="AB197" s="59"/>
      <c r="AC197" s="59"/>
      <c r="AD197" s="59"/>
      <c r="AE197" s="59">
        <f>2022!BT198</f>
        <v>0</v>
      </c>
      <c r="AF197" s="115" t="str">
        <f t="shared" si="131"/>
        <v/>
      </c>
      <c r="AG197" s="203"/>
      <c r="AH197" s="204">
        <f t="shared" si="115"/>
        <v>0.79986668888518575</v>
      </c>
      <c r="AI197" s="204" t="e">
        <f t="shared" si="116"/>
        <v>#NAME?</v>
      </c>
      <c r="AJ197" s="205">
        <f t="shared" si="117"/>
        <v>3</v>
      </c>
      <c r="AK197" s="205" t="str">
        <f t="shared" si="118"/>
        <v/>
      </c>
      <c r="AL197" s="205">
        <f t="shared" si="119"/>
        <v>2</v>
      </c>
      <c r="AM197" s="205">
        <f t="shared" si="120"/>
        <v>14</v>
      </c>
      <c r="AN197" s="206" t="str">
        <f t="shared" si="121"/>
        <v xml:space="preserve">Вне норматива или не ОДОУ</v>
      </c>
      <c r="AO197" s="46" t="str">
        <f t="shared" si="122"/>
        <v xml:space="preserve">Сумма не совпадает или не ОДОУ</v>
      </c>
      <c r="AP197" s="46" t="str">
        <f t="shared" si="127"/>
        <v/>
      </c>
    </row>
    <row r="198" ht="18.75">
      <c r="A198" s="46"/>
      <c r="B198" s="61" t="s">
        <v>229</v>
      </c>
      <c r="C198" s="131"/>
      <c r="D198" s="130"/>
      <c r="E198" s="130"/>
      <c r="F198" s="131"/>
      <c r="G198" s="59"/>
      <c r="H198" s="127"/>
      <c r="I198" s="59"/>
      <c r="J198" s="59"/>
      <c r="K198" s="59"/>
      <c r="L198" s="59"/>
      <c r="M198" s="71"/>
      <c r="N198" s="59"/>
      <c r="O198" s="71"/>
      <c r="P198" s="71"/>
      <c r="Q198" s="71"/>
      <c r="R198" s="71"/>
      <c r="S198" s="71"/>
      <c r="T198" s="71"/>
      <c r="U198" s="59"/>
      <c r="V198" s="144"/>
      <c r="W198" s="59"/>
      <c r="X198" s="71"/>
      <c r="Y198" s="127"/>
      <c r="Z198" s="71"/>
      <c r="AA198" s="71"/>
      <c r="AB198" s="71"/>
      <c r="AC198" s="71"/>
      <c r="AD198" s="59"/>
      <c r="AE198" s="71"/>
      <c r="AF198" s="115" t="str">
        <f t="shared" si="131"/>
        <v/>
      </c>
      <c r="AG198" s="203"/>
      <c r="AH198" s="204" t="str">
        <f t="shared" si="115"/>
        <v/>
      </c>
      <c r="AI198" s="204" t="str">
        <f t="shared" si="116"/>
        <v/>
      </c>
      <c r="AJ198" s="205" t="str">
        <f t="shared" si="117"/>
        <v/>
      </c>
      <c r="AK198" s="205" t="str">
        <f t="shared" si="118"/>
        <v/>
      </c>
      <c r="AL198" s="205" t="str">
        <f t="shared" si="119"/>
        <v/>
      </c>
      <c r="AM198" s="205" t="str">
        <f t="shared" si="120"/>
        <v/>
      </c>
      <c r="AN198" s="206" t="str">
        <f t="shared" si="121"/>
        <v/>
      </c>
      <c r="AO198" s="46" t="str">
        <f t="shared" si="122"/>
        <v/>
      </c>
      <c r="AP198" s="46" t="str">
        <f t="shared" si="127"/>
        <v/>
      </c>
    </row>
    <row r="199" ht="94.5">
      <c r="A199" s="46">
        <v>163</v>
      </c>
      <c r="B199" s="72" t="s">
        <v>344</v>
      </c>
      <c r="C199" s="125">
        <f>2022!B200</f>
        <v>74.5</v>
      </c>
      <c r="D199" s="126">
        <f>2022!BE200</f>
        <v>104</v>
      </c>
      <c r="E199" s="126">
        <f>2022!BF200</f>
        <v>108</v>
      </c>
      <c r="F199" s="125">
        <f>2022!BI200</f>
        <v>1.4496644295302012</v>
      </c>
      <c r="G199" s="59">
        <f>2021!BO155</f>
        <v>2</v>
      </c>
      <c r="H199" s="127">
        <f t="shared" si="123"/>
        <v>1.9230769230769231</v>
      </c>
      <c r="I199" s="59"/>
      <c r="J199" s="59">
        <f>2021!BR155</f>
        <v>0</v>
      </c>
      <c r="K199" s="59"/>
      <c r="L199" s="59"/>
      <c r="M199" s="59"/>
      <c r="N199" s="59">
        <f>2021!BT155</f>
        <v>0</v>
      </c>
      <c r="O199" s="59">
        <f>'Добыча 2021'!C165</f>
        <v>1</v>
      </c>
      <c r="P199" s="59"/>
      <c r="Q199" s="59"/>
      <c r="R199" s="59"/>
      <c r="S199" s="59">
        <f>'Добыча 2021'!E165</f>
        <v>1</v>
      </c>
      <c r="T199" s="59">
        <f>'Добыча 2021'!D165</f>
        <v>0</v>
      </c>
      <c r="U199" s="59">
        <f t="shared" si="128"/>
        <v>50</v>
      </c>
      <c r="V199" s="127">
        <f>2022!BM200</f>
        <v>5.4000000000000004</v>
      </c>
      <c r="W199" s="59">
        <f t="shared" si="129"/>
        <v>5</v>
      </c>
      <c r="X199" s="59">
        <f>2022!BO200</f>
        <v>5</v>
      </c>
      <c r="Y199" s="127">
        <f t="shared" si="130"/>
        <v>4.6296296296296298</v>
      </c>
      <c r="Z199" s="59"/>
      <c r="AA199" s="59">
        <f>2022!BR200</f>
        <v>0</v>
      </c>
      <c r="AB199" s="59"/>
      <c r="AC199" s="59"/>
      <c r="AD199" s="59"/>
      <c r="AE199" s="59">
        <f>2022!BT200</f>
        <v>0</v>
      </c>
      <c r="AF199" s="115" t="str">
        <f t="shared" si="131"/>
        <v/>
      </c>
      <c r="AG199" s="203"/>
      <c r="AH199" s="204">
        <f t="shared" si="115"/>
        <v>1.4496644295302012</v>
      </c>
      <c r="AI199" s="204" t="e">
        <f t="shared" si="116"/>
        <v>#NAME?</v>
      </c>
      <c r="AJ199" s="205">
        <f t="shared" si="117"/>
        <v>5</v>
      </c>
      <c r="AK199" s="205" t="str">
        <f t="shared" si="118"/>
        <v/>
      </c>
      <c r="AL199" s="205">
        <f t="shared" si="119"/>
        <v>1</v>
      </c>
      <c r="AM199" s="205">
        <f t="shared" si="120"/>
        <v>5</v>
      </c>
      <c r="AN199" s="206" t="str">
        <f t="shared" si="121"/>
        <v xml:space="preserve">Вне норматива или не ОДОУ</v>
      </c>
      <c r="AO199" s="46" t="str">
        <f t="shared" si="122"/>
        <v xml:space="preserve">Сумма не совпадает или не ОДОУ</v>
      </c>
      <c r="AP199" s="46" t="str">
        <f t="shared" si="127"/>
        <v/>
      </c>
    </row>
    <row r="200" ht="30.75" customHeight="1">
      <c r="A200" s="46">
        <v>164</v>
      </c>
      <c r="B200" s="72" t="s">
        <v>231</v>
      </c>
      <c r="C200" s="125">
        <f>2022!B201</f>
        <v>85.900000000000006</v>
      </c>
      <c r="D200" s="126">
        <f>2022!BE201</f>
        <v>26</v>
      </c>
      <c r="E200" s="126">
        <f>2022!BF201</f>
        <v>25</v>
      </c>
      <c r="F200" s="125">
        <f>2022!BI201</f>
        <v>0.29103608847497087</v>
      </c>
      <c r="G200" s="59">
        <f>2021!BO156</f>
        <v>0</v>
      </c>
      <c r="H200" s="127">
        <f t="shared" si="123"/>
        <v>0</v>
      </c>
      <c r="I200" s="59"/>
      <c r="J200" s="59">
        <f>2021!BR156</f>
        <v>0</v>
      </c>
      <c r="K200" s="59"/>
      <c r="L200" s="59"/>
      <c r="M200" s="59"/>
      <c r="N200" s="59">
        <f>2021!BT156</f>
        <v>0</v>
      </c>
      <c r="O200" s="59">
        <f>'Добыча 2021'!C166</f>
        <v>0</v>
      </c>
      <c r="P200" s="59"/>
      <c r="Q200" s="59"/>
      <c r="R200" s="59"/>
      <c r="S200" s="59">
        <f>'Добыча 2021'!E166</f>
        <v>0</v>
      </c>
      <c r="T200" s="59">
        <f>'Добыча 2021'!D166</f>
        <v>0</v>
      </c>
      <c r="U200" s="59">
        <f t="shared" si="128"/>
        <v>0</v>
      </c>
      <c r="V200" s="127">
        <f>2022!BM201</f>
        <v>0.75</v>
      </c>
      <c r="W200" s="59">
        <f t="shared" si="129"/>
        <v>0</v>
      </c>
      <c r="X200" s="59">
        <f>2022!BO201</f>
        <v>0</v>
      </c>
      <c r="Y200" s="127">
        <f t="shared" si="130"/>
        <v>0</v>
      </c>
      <c r="Z200" s="59"/>
      <c r="AA200" s="59">
        <f>2022!BR201</f>
        <v>0</v>
      </c>
      <c r="AB200" s="59"/>
      <c r="AC200" s="59"/>
      <c r="AD200" s="59"/>
      <c r="AE200" s="59">
        <f>2022!BT201</f>
        <v>0</v>
      </c>
      <c r="AF200" s="115" t="str">
        <f t="shared" si="131"/>
        <v/>
      </c>
      <c r="AG200" s="203"/>
      <c r="AH200" s="204">
        <f t="shared" si="115"/>
        <v>0.29103608847497087</v>
      </c>
      <c r="AI200" s="204" t="e">
        <f t="shared" si="116"/>
        <v>#NAME?</v>
      </c>
      <c r="AJ200" s="205">
        <f t="shared" si="117"/>
        <v>3</v>
      </c>
      <c r="AK200" s="205" t="str">
        <f t="shared" si="118"/>
        <v/>
      </c>
      <c r="AL200" s="205">
        <f t="shared" si="119"/>
        <v>0</v>
      </c>
      <c r="AM200" s="205">
        <f t="shared" si="120"/>
        <v>0</v>
      </c>
      <c r="AN200" s="206" t="str">
        <f t="shared" si="121"/>
        <v/>
      </c>
      <c r="AO200" s="46" t="str">
        <f t="shared" si="122"/>
        <v/>
      </c>
      <c r="AP200" s="46" t="str">
        <f t="shared" si="127"/>
        <v/>
      </c>
    </row>
    <row r="201" ht="64.5" customHeight="1">
      <c r="A201" s="46">
        <v>165</v>
      </c>
      <c r="B201" s="152" t="s">
        <v>449</v>
      </c>
      <c r="C201" s="125">
        <f>2022!B202</f>
        <v>145.69999999999999</v>
      </c>
      <c r="D201" s="138">
        <f>2022!BE202</f>
        <v>658</v>
      </c>
      <c r="E201" s="126">
        <f>2022!BF202</f>
        <v>91</v>
      </c>
      <c r="F201" s="125">
        <f>2022!BI202</f>
        <v>0.62457103637611533</v>
      </c>
      <c r="G201" s="80">
        <f>2021!BO157</f>
        <v>37</v>
      </c>
      <c r="H201" s="139">
        <f t="shared" si="123"/>
        <v>5.6231003039513681</v>
      </c>
      <c r="I201" s="71"/>
      <c r="J201" s="80">
        <f>2021!BR157</f>
        <v>0</v>
      </c>
      <c r="K201" s="71"/>
      <c r="L201" s="140"/>
      <c r="M201" s="59"/>
      <c r="N201" s="80">
        <f>2021!BT157</f>
        <v>0</v>
      </c>
      <c r="O201" s="80">
        <f>'Добыча 2021'!C167</f>
        <v>3</v>
      </c>
      <c r="P201" s="59"/>
      <c r="Q201" s="59"/>
      <c r="R201" s="59"/>
      <c r="S201" s="80">
        <f>'Добыча 2021'!E167</f>
        <v>2</v>
      </c>
      <c r="T201" s="80">
        <f>'Добыча 2021'!D167</f>
        <v>1</v>
      </c>
      <c r="U201" s="80">
        <f t="shared" si="128"/>
        <v>8.1081081081081088</v>
      </c>
      <c r="V201" s="127">
        <f>2022!BM202</f>
        <v>2.73</v>
      </c>
      <c r="W201" s="59">
        <f t="shared" si="129"/>
        <v>3</v>
      </c>
      <c r="X201" s="59">
        <f>2022!BO202</f>
        <v>2</v>
      </c>
      <c r="Y201" s="127">
        <f t="shared" si="130"/>
        <v>2.197802197802198</v>
      </c>
      <c r="Z201" s="59"/>
      <c r="AA201" s="59">
        <f>2022!BR202</f>
        <v>0</v>
      </c>
      <c r="AB201" s="59"/>
      <c r="AC201" s="59"/>
      <c r="AD201" s="59"/>
      <c r="AE201" s="59">
        <f>2022!BT202</f>
        <v>0</v>
      </c>
      <c r="AF201" s="115" t="str">
        <f t="shared" si="131"/>
        <v/>
      </c>
      <c r="AG201" s="203"/>
      <c r="AH201" s="204">
        <f t="shared" si="115"/>
        <v>0.62457103637611533</v>
      </c>
      <c r="AI201" s="204" t="e">
        <f t="shared" si="116"/>
        <v>#NAME?</v>
      </c>
      <c r="AJ201" s="205">
        <f t="shared" si="117"/>
        <v>3</v>
      </c>
      <c r="AK201" s="205" t="str">
        <f t="shared" si="118"/>
        <v/>
      </c>
      <c r="AL201" s="205">
        <f t="shared" si="119"/>
        <v>1</v>
      </c>
      <c r="AM201" s="205">
        <f t="shared" si="120"/>
        <v>2</v>
      </c>
      <c r="AN201" s="206" t="str">
        <f t="shared" si="121"/>
        <v xml:space="preserve">Вне норматива или не ОДОУ</v>
      </c>
      <c r="AO201" s="46" t="str">
        <f t="shared" si="122"/>
        <v xml:space="preserve">Сумма не совпадает или не ОДОУ</v>
      </c>
      <c r="AP201" s="46" t="str">
        <f t="shared" si="127"/>
        <v/>
      </c>
    </row>
    <row r="202" ht="63.75" customHeight="1">
      <c r="A202" s="46">
        <v>166</v>
      </c>
      <c r="B202" s="152" t="s">
        <v>450</v>
      </c>
      <c r="C202" s="125">
        <f>2022!B203</f>
        <v>76.5</v>
      </c>
      <c r="D202" s="142"/>
      <c r="E202" s="126">
        <f>2022!BF203</f>
        <v>163</v>
      </c>
      <c r="F202" s="125">
        <f>2022!BI203</f>
        <v>2.130718954248366</v>
      </c>
      <c r="G202" s="82"/>
      <c r="H202" s="143"/>
      <c r="I202" s="62"/>
      <c r="J202" s="82"/>
      <c r="K202" s="62"/>
      <c r="L202" s="132"/>
      <c r="M202" s="59"/>
      <c r="N202" s="82"/>
      <c r="O202" s="82"/>
      <c r="P202" s="59"/>
      <c r="Q202" s="59"/>
      <c r="R202" s="59"/>
      <c r="S202" s="82"/>
      <c r="T202" s="82"/>
      <c r="U202" s="82"/>
      <c r="V202" s="127">
        <f>2022!BM203</f>
        <v>11.410000000000002</v>
      </c>
      <c r="W202" s="59">
        <f t="shared" si="129"/>
        <v>7.0000000000000009</v>
      </c>
      <c r="X202" s="59">
        <f>2022!BO203</f>
        <v>11</v>
      </c>
      <c r="Y202" s="127">
        <f t="shared" si="130"/>
        <v>6.7484662576687118</v>
      </c>
      <c r="Z202" s="59"/>
      <c r="AA202" s="59">
        <f>2022!BR203</f>
        <v>0</v>
      </c>
      <c r="AB202" s="59"/>
      <c r="AC202" s="59"/>
      <c r="AD202" s="59"/>
      <c r="AE202" s="59">
        <f>2022!BT203</f>
        <v>0</v>
      </c>
      <c r="AF202" s="115" t="str">
        <f t="shared" si="131"/>
        <v/>
      </c>
      <c r="AG202" s="203"/>
      <c r="AH202" s="204">
        <f t="shared" si="115"/>
        <v>2.130718954248366</v>
      </c>
      <c r="AI202" s="204" t="e">
        <f t="shared" si="116"/>
        <v>#NAME?</v>
      </c>
      <c r="AJ202" s="205">
        <f t="shared" si="117"/>
        <v>7</v>
      </c>
      <c r="AK202" s="205" t="str">
        <f t="shared" si="118"/>
        <v/>
      </c>
      <c r="AL202" s="205">
        <f t="shared" si="119"/>
        <v>2</v>
      </c>
      <c r="AM202" s="205">
        <f t="shared" si="120"/>
        <v>11</v>
      </c>
      <c r="AN202" s="206" t="str">
        <f t="shared" si="121"/>
        <v xml:space="preserve">Вне норматива или не ОДОУ</v>
      </c>
      <c r="AO202" s="46" t="str">
        <f t="shared" si="122"/>
        <v xml:space="preserve">Сумма не совпадает или не ОДОУ</v>
      </c>
      <c r="AP202" s="46" t="str">
        <f t="shared" si="127"/>
        <v/>
      </c>
    </row>
    <row r="203" ht="31.5">
      <c r="A203" s="46">
        <v>167</v>
      </c>
      <c r="B203" s="72" t="s">
        <v>346</v>
      </c>
      <c r="C203" s="125">
        <f>2022!B204</f>
        <v>161</v>
      </c>
      <c r="D203" s="126">
        <f>2022!BE204</f>
        <v>0</v>
      </c>
      <c r="E203" s="126">
        <f>2022!BF204</f>
        <v>0</v>
      </c>
      <c r="F203" s="125">
        <f>2022!BI204</f>
        <v>0</v>
      </c>
      <c r="G203" s="59">
        <f>2021!BO158</f>
        <v>0</v>
      </c>
      <c r="H203" s="127">
        <f t="shared" si="123"/>
        <v>0</v>
      </c>
      <c r="I203" s="59"/>
      <c r="J203" s="59">
        <f>2021!BR158</f>
        <v>0</v>
      </c>
      <c r="K203" s="59"/>
      <c r="L203" s="59"/>
      <c r="M203" s="59"/>
      <c r="N203" s="59">
        <f>2021!BT158</f>
        <v>0</v>
      </c>
      <c r="O203" s="59">
        <f>'Добыча 2021'!C168</f>
        <v>0</v>
      </c>
      <c r="P203" s="59"/>
      <c r="Q203" s="59"/>
      <c r="R203" s="59"/>
      <c r="S203" s="59">
        <f>'Добыча 2021'!E168</f>
        <v>0</v>
      </c>
      <c r="T203" s="59">
        <f>'Добыча 2021'!D168</f>
        <v>0</v>
      </c>
      <c r="U203" s="59">
        <f t="shared" si="128"/>
        <v>0</v>
      </c>
      <c r="V203" s="127">
        <f>2022!BM204</f>
        <v>0</v>
      </c>
      <c r="W203" s="59">
        <f t="shared" si="129"/>
        <v>0</v>
      </c>
      <c r="X203" s="59">
        <f>2022!BO204</f>
        <v>0</v>
      </c>
      <c r="Y203" s="127">
        <f t="shared" si="130"/>
        <v>0</v>
      </c>
      <c r="Z203" s="59"/>
      <c r="AA203" s="59">
        <f>2022!BR204</f>
        <v>0</v>
      </c>
      <c r="AB203" s="59"/>
      <c r="AC203" s="59"/>
      <c r="AD203" s="59">
        <f>X203-AE203-Z203-AA203</f>
        <v>0</v>
      </c>
      <c r="AE203" s="59">
        <f>2022!BT204</f>
        <v>0</v>
      </c>
      <c r="AF203" s="115" t="str">
        <f t="shared" si="131"/>
        <v/>
      </c>
      <c r="AG203" s="203"/>
      <c r="AH203" s="204">
        <f t="shared" si="115"/>
        <v>0</v>
      </c>
      <c r="AI203" s="204" t="e">
        <f t="shared" si="116"/>
        <v>#NAME?</v>
      </c>
      <c r="AJ203" s="205">
        <f t="shared" si="117"/>
        <v>3</v>
      </c>
      <c r="AK203" s="205" t="str">
        <f t="shared" si="118"/>
        <v/>
      </c>
      <c r="AL203" s="205">
        <f t="shared" si="119"/>
        <v>0</v>
      </c>
      <c r="AM203" s="205">
        <f t="shared" si="120"/>
        <v>0</v>
      </c>
      <c r="AN203" s="206" t="str">
        <f t="shared" si="121"/>
        <v/>
      </c>
      <c r="AO203" s="46" t="str">
        <f t="shared" si="122"/>
        <v/>
      </c>
      <c r="AP203" s="46" t="str">
        <f t="shared" si="127"/>
        <v/>
      </c>
    </row>
    <row r="204" ht="94.5">
      <c r="A204" s="46">
        <v>168</v>
      </c>
      <c r="B204" s="72" t="s">
        <v>347</v>
      </c>
      <c r="C204" s="125">
        <f>2022!B205</f>
        <v>121.011</v>
      </c>
      <c r="D204" s="126">
        <f>2022!BE205</f>
        <v>186</v>
      </c>
      <c r="E204" s="126">
        <f>2022!BF205</f>
        <v>205</v>
      </c>
      <c r="F204" s="125">
        <f>2022!BI205</f>
        <v>1.6940608704993763</v>
      </c>
      <c r="G204" s="59">
        <f>2021!BO159</f>
        <v>9</v>
      </c>
      <c r="H204" s="127">
        <f t="shared" si="123"/>
        <v>4.838709677419355</v>
      </c>
      <c r="I204" s="59"/>
      <c r="J204" s="59">
        <f>2021!BR159</f>
        <v>0</v>
      </c>
      <c r="K204" s="59"/>
      <c r="L204" s="59"/>
      <c r="M204" s="59"/>
      <c r="N204" s="59">
        <f>2021!BT159</f>
        <v>0</v>
      </c>
      <c r="O204" s="59">
        <f>'Добыча 2021'!C169</f>
        <v>3</v>
      </c>
      <c r="P204" s="59"/>
      <c r="Q204" s="59"/>
      <c r="R204" s="59"/>
      <c r="S204" s="59">
        <f>'Добыча 2021'!E169</f>
        <v>2</v>
      </c>
      <c r="T204" s="59">
        <f>'Добыча 2021'!D169</f>
        <v>1</v>
      </c>
      <c r="U204" s="59">
        <f t="shared" si="128"/>
        <v>33.333333333333329</v>
      </c>
      <c r="V204" s="127">
        <f>2022!BM205</f>
        <v>10.25</v>
      </c>
      <c r="W204" s="59">
        <f t="shared" si="129"/>
        <v>5</v>
      </c>
      <c r="X204" s="59">
        <f>2022!BO205</f>
        <v>10</v>
      </c>
      <c r="Y204" s="127">
        <f t="shared" si="130"/>
        <v>4.8780487804878048</v>
      </c>
      <c r="Z204" s="59"/>
      <c r="AA204" s="59">
        <f>2022!BR205</f>
        <v>0</v>
      </c>
      <c r="AB204" s="59"/>
      <c r="AC204" s="59"/>
      <c r="AD204" s="59"/>
      <c r="AE204" s="59">
        <f>2022!BT205</f>
        <v>0</v>
      </c>
      <c r="AF204" s="115" t="str">
        <f t="shared" si="131"/>
        <v/>
      </c>
      <c r="AG204" s="203"/>
      <c r="AH204" s="204">
        <f t="shared" si="115"/>
        <v>1.6940608704993763</v>
      </c>
      <c r="AI204" s="204" t="e">
        <f t="shared" si="116"/>
        <v>#NAME?</v>
      </c>
      <c r="AJ204" s="205">
        <f t="shared" si="117"/>
        <v>5</v>
      </c>
      <c r="AK204" s="205" t="str">
        <f t="shared" si="118"/>
        <v/>
      </c>
      <c r="AL204" s="205">
        <f t="shared" si="119"/>
        <v>2</v>
      </c>
      <c r="AM204" s="205">
        <f t="shared" si="120"/>
        <v>10</v>
      </c>
      <c r="AN204" s="206" t="str">
        <f t="shared" si="121"/>
        <v xml:space="preserve">Вне норматива или не ОДОУ</v>
      </c>
      <c r="AO204" s="46" t="str">
        <f t="shared" si="122"/>
        <v xml:space="preserve">Сумма не совпадает или не ОДОУ</v>
      </c>
      <c r="AP204" s="46" t="str">
        <f t="shared" si="127"/>
        <v/>
      </c>
    </row>
    <row r="205" ht="30.75" customHeight="1">
      <c r="A205" s="46">
        <v>169</v>
      </c>
      <c r="B205" s="72" t="s">
        <v>234</v>
      </c>
      <c r="C205" s="125">
        <f>2022!B206</f>
        <v>23.507999999999999</v>
      </c>
      <c r="D205" s="126">
        <f>2022!BE206</f>
        <v>26</v>
      </c>
      <c r="E205" s="126">
        <f>2022!BF206</f>
        <v>31</v>
      </c>
      <c r="F205" s="125">
        <f>2022!BI206</f>
        <v>1.3187000170154841</v>
      </c>
      <c r="G205" s="59">
        <f>2021!BO160</f>
        <v>1</v>
      </c>
      <c r="H205" s="127">
        <f t="shared" si="123"/>
        <v>3.8461538461538463</v>
      </c>
      <c r="I205" s="59"/>
      <c r="J205" s="59">
        <f>2021!BR160</f>
        <v>0</v>
      </c>
      <c r="K205" s="59"/>
      <c r="L205" s="59"/>
      <c r="M205" s="59"/>
      <c r="N205" s="59">
        <f>2021!BT160</f>
        <v>0</v>
      </c>
      <c r="O205" s="59">
        <f>'Добыча 2021'!C170</f>
        <v>0</v>
      </c>
      <c r="P205" s="59"/>
      <c r="Q205" s="59"/>
      <c r="R205" s="59"/>
      <c r="S205" s="59">
        <f>'Добыча 2021'!E170</f>
        <v>0</v>
      </c>
      <c r="T205" s="59">
        <f>'Добыча 2021'!D170</f>
        <v>0</v>
      </c>
      <c r="U205" s="59">
        <f t="shared" si="128"/>
        <v>0</v>
      </c>
      <c r="V205" s="127">
        <f>2022!BM206</f>
        <v>1.55</v>
      </c>
      <c r="W205" s="59">
        <f t="shared" si="129"/>
        <v>5</v>
      </c>
      <c r="X205" s="59">
        <f>2022!BO206</f>
        <v>1</v>
      </c>
      <c r="Y205" s="127">
        <f t="shared" si="130"/>
        <v>3.225806451612903</v>
      </c>
      <c r="Z205" s="59"/>
      <c r="AA205" s="59">
        <f>2022!BR206</f>
        <v>0</v>
      </c>
      <c r="AB205" s="59"/>
      <c r="AC205" s="59"/>
      <c r="AD205" s="59"/>
      <c r="AE205" s="59">
        <f>2022!BT206</f>
        <v>0</v>
      </c>
      <c r="AF205" s="115" t="str">
        <f t="shared" si="131"/>
        <v/>
      </c>
      <c r="AG205" s="203"/>
      <c r="AH205" s="204">
        <f t="shared" ref="AH205:AH259" si="132">IF(AND(ISNUMBER(--C205),C205&gt;0),E205/C205,"")</f>
        <v>1.3187000170154841</v>
      </c>
      <c r="AI205" s="204" t="e">
        <f t="shared" ref="AI205:AI259" si="133">IF(AND(ISNUMBER(--E205),ISNUMBER(--AJ205)),ЧАСТНОЕ(E205*AJ205,100),"")</f>
        <v>#NAME?</v>
      </c>
      <c r="AJ205" s="205">
        <f t="shared" ref="AJ205:AJ259" si="134">IF(AND(ISNUMBER(--C205),C205&gt;0),IF(F205&lt;=1,3,IF(F205&lt;=2,5,IF(F205&lt;=4,7,IF(F205&lt;=6,8,IF(F205&lt;=8,10,0))))),"")</f>
        <v>5</v>
      </c>
      <c r="AK205" s="205" t="str">
        <f t="shared" ref="AK205:AK259" si="135">IF(AJ205&lt;Y205,"Норматив превышен","")</f>
        <v/>
      </c>
      <c r="AL205" s="205">
        <f t="shared" ref="AL205:AL259" si="136">IF(ISNUMBER(X205),IF(X205&gt;0,MAX(ЧАСТНОЕ(X205*20,100),1),0),"")</f>
        <v>1</v>
      </c>
      <c r="AM205" s="205">
        <f t="shared" ref="AM205:AM259" si="137">IF(ISNUMBER(X205),X205,"")</f>
        <v>1</v>
      </c>
      <c r="AN205" s="206" t="str">
        <f t="shared" ref="AN205:AN259" si="138">IF(ISNUMBER(AE205),IF(AND(AM205&gt;=AE205,AL205&lt;=AE205),"","Вне норматива или не ОДОУ"),"")</f>
        <v xml:space="preserve">Вне норматива или не ОДОУ</v>
      </c>
      <c r="AO205" s="46" t="str">
        <f t="shared" ref="AO205:AO259" si="139">IF(ISNUMBER(X205),IF(SUM(Z205:AE205)&lt;&gt;X205,"Сумма не совпадает или не ОДОУ",""),"")</f>
        <v xml:space="preserve">Сумма не совпадает или не ОДОУ</v>
      </c>
      <c r="AP205" s="46" t="str">
        <f t="shared" si="127"/>
        <v/>
      </c>
    </row>
    <row r="206" ht="94.5">
      <c r="A206" s="46">
        <v>170</v>
      </c>
      <c r="B206" s="72" t="s">
        <v>337</v>
      </c>
      <c r="C206" s="125">
        <f>2022!B207</f>
        <v>182.59999999999999</v>
      </c>
      <c r="D206" s="126">
        <f>2022!BE207</f>
        <v>526</v>
      </c>
      <c r="E206" s="126">
        <f>2022!BF207</f>
        <v>526</v>
      </c>
      <c r="F206" s="125">
        <f>2022!BI207</f>
        <v>2.8806133625410735</v>
      </c>
      <c r="G206" s="59">
        <f>2021!BO161</f>
        <v>10</v>
      </c>
      <c r="H206" s="127">
        <f t="shared" ref="H206:H259" si="140">IF(G206&gt;0,G206/D206*100,0)</f>
        <v>1.9011406844106464</v>
      </c>
      <c r="I206" s="62"/>
      <c r="J206" s="59">
        <f>2021!BR161</f>
        <v>0</v>
      </c>
      <c r="K206" s="62"/>
      <c r="L206" s="132"/>
      <c r="M206" s="59"/>
      <c r="N206" s="59">
        <f>2021!BT161</f>
        <v>0</v>
      </c>
      <c r="O206" s="59">
        <f>'Добыча 2021'!C171</f>
        <v>5</v>
      </c>
      <c r="P206" s="59"/>
      <c r="Q206" s="59"/>
      <c r="R206" s="59"/>
      <c r="S206" s="59">
        <f>'Добыча 2021'!E171</f>
        <v>4</v>
      </c>
      <c r="T206" s="59">
        <f>'Добыча 2021'!D171</f>
        <v>1</v>
      </c>
      <c r="U206" s="59">
        <f t="shared" si="128"/>
        <v>50</v>
      </c>
      <c r="V206" s="127">
        <f>2022!BM207</f>
        <v>36.82</v>
      </c>
      <c r="W206" s="59">
        <f t="shared" si="129"/>
        <v>7.0000000000000009</v>
      </c>
      <c r="X206" s="59">
        <f>2022!BO207</f>
        <v>20</v>
      </c>
      <c r="Y206" s="127">
        <f t="shared" si="130"/>
        <v>3.8022813688212929</v>
      </c>
      <c r="Z206" s="59"/>
      <c r="AA206" s="59">
        <f>2022!BR207</f>
        <v>0</v>
      </c>
      <c r="AB206" s="59"/>
      <c r="AC206" s="59"/>
      <c r="AD206" s="59"/>
      <c r="AE206" s="59">
        <f>2022!BT207</f>
        <v>0</v>
      </c>
      <c r="AF206" s="115" t="str">
        <f t="shared" si="131"/>
        <v/>
      </c>
      <c r="AG206" s="203"/>
      <c r="AH206" s="204">
        <f t="shared" si="132"/>
        <v>2.8806133625410735</v>
      </c>
      <c r="AI206" s="204" t="e">
        <f t="shared" si="133"/>
        <v>#NAME?</v>
      </c>
      <c r="AJ206" s="205">
        <f t="shared" si="134"/>
        <v>7</v>
      </c>
      <c r="AK206" s="205" t="str">
        <f t="shared" si="135"/>
        <v/>
      </c>
      <c r="AL206" s="205">
        <f t="shared" si="136"/>
        <v>4</v>
      </c>
      <c r="AM206" s="205">
        <f t="shared" si="137"/>
        <v>20</v>
      </c>
      <c r="AN206" s="206" t="str">
        <f t="shared" si="138"/>
        <v xml:space="preserve">Вне норматива или не ОДОУ</v>
      </c>
      <c r="AO206" s="46" t="str">
        <f t="shared" si="139"/>
        <v xml:space="preserve">Сумма не совпадает или не ОДОУ</v>
      </c>
      <c r="AP206" s="46" t="str">
        <f t="shared" ref="AP206:AP259" si="141">IF(AND(ISNUMBER(AA206),AA206&gt;0),IF(AA206&lt;=(X206*0.15),"","Изъятие более 15% !"),"")</f>
        <v/>
      </c>
    </row>
    <row r="207" ht="18.75">
      <c r="A207" s="46"/>
      <c r="B207" s="61" t="s">
        <v>239</v>
      </c>
      <c r="C207" s="131"/>
      <c r="D207" s="130"/>
      <c r="E207" s="130"/>
      <c r="F207" s="131"/>
      <c r="G207" s="59"/>
      <c r="H207" s="127"/>
      <c r="I207" s="59"/>
      <c r="J207" s="59"/>
      <c r="K207" s="59"/>
      <c r="L207" s="59"/>
      <c r="M207" s="71"/>
      <c r="N207" s="59"/>
      <c r="O207" s="71"/>
      <c r="P207" s="71"/>
      <c r="Q207" s="71"/>
      <c r="R207" s="71"/>
      <c r="S207" s="71"/>
      <c r="T207" s="71"/>
      <c r="U207" s="59"/>
      <c r="V207" s="144"/>
      <c r="W207" s="59"/>
      <c r="X207" s="71"/>
      <c r="Y207" s="127"/>
      <c r="Z207" s="71"/>
      <c r="AA207" s="71"/>
      <c r="AB207" s="71"/>
      <c r="AC207" s="71"/>
      <c r="AD207" s="59"/>
      <c r="AE207" s="71"/>
      <c r="AF207" s="115" t="str">
        <f t="shared" si="131"/>
        <v/>
      </c>
      <c r="AG207" s="203"/>
      <c r="AH207" s="204" t="str">
        <f t="shared" si="132"/>
        <v/>
      </c>
      <c r="AI207" s="204" t="str">
        <f t="shared" si="133"/>
        <v/>
      </c>
      <c r="AJ207" s="205" t="str">
        <f t="shared" si="134"/>
        <v/>
      </c>
      <c r="AK207" s="205" t="str">
        <f t="shared" si="135"/>
        <v/>
      </c>
      <c r="AL207" s="205" t="str">
        <f t="shared" si="136"/>
        <v/>
      </c>
      <c r="AM207" s="205" t="str">
        <f t="shared" si="137"/>
        <v/>
      </c>
      <c r="AN207" s="206" t="str">
        <f t="shared" si="138"/>
        <v/>
      </c>
      <c r="AO207" s="46" t="str">
        <f t="shared" si="139"/>
        <v/>
      </c>
      <c r="AP207" s="46" t="str">
        <f t="shared" si="141"/>
        <v/>
      </c>
    </row>
    <row r="208" ht="94.5">
      <c r="A208" s="46">
        <v>171</v>
      </c>
      <c r="B208" s="72" t="s">
        <v>348</v>
      </c>
      <c r="C208" s="125">
        <f>2022!B209</f>
        <v>397</v>
      </c>
      <c r="D208" s="126">
        <f>2022!BE209</f>
        <v>376</v>
      </c>
      <c r="E208" s="126">
        <f>2022!BF209</f>
        <v>421</v>
      </c>
      <c r="F208" s="125">
        <f>2022!BI209</f>
        <v>1.0604534005037782</v>
      </c>
      <c r="G208" s="59">
        <f>2021!BO163</f>
        <v>11</v>
      </c>
      <c r="H208" s="127">
        <f t="shared" si="140"/>
        <v>2.9255319148936172</v>
      </c>
      <c r="I208" s="59"/>
      <c r="J208" s="59">
        <f>2021!BR163</f>
        <v>0</v>
      </c>
      <c r="K208" s="59"/>
      <c r="L208" s="59"/>
      <c r="M208" s="59"/>
      <c r="N208" s="59">
        <f>2021!BT163</f>
        <v>0</v>
      </c>
      <c r="O208" s="59">
        <f>'Добыча 2021'!C173</f>
        <v>11</v>
      </c>
      <c r="P208" s="59"/>
      <c r="Q208" s="59"/>
      <c r="R208" s="59"/>
      <c r="S208" s="59">
        <f>'Добыча 2021'!E173</f>
        <v>9</v>
      </c>
      <c r="T208" s="59">
        <f>'Добыча 2021'!D173</f>
        <v>2</v>
      </c>
      <c r="U208" s="59">
        <f t="shared" si="128"/>
        <v>100</v>
      </c>
      <c r="V208" s="127">
        <f>2022!BM209</f>
        <v>21.050000000000001</v>
      </c>
      <c r="W208" s="59">
        <f t="shared" si="129"/>
        <v>5</v>
      </c>
      <c r="X208" s="59">
        <f>2022!BO209</f>
        <v>21</v>
      </c>
      <c r="Y208" s="127">
        <f t="shared" si="130"/>
        <v>4.9881235154394297</v>
      </c>
      <c r="Z208" s="59"/>
      <c r="AA208" s="59">
        <f>2022!BR209</f>
        <v>0</v>
      </c>
      <c r="AB208" s="59"/>
      <c r="AC208" s="59"/>
      <c r="AD208" s="59"/>
      <c r="AE208" s="59">
        <f>2022!BT209</f>
        <v>0</v>
      </c>
      <c r="AF208" s="115" t="str">
        <f t="shared" si="131"/>
        <v/>
      </c>
      <c r="AG208" s="203"/>
      <c r="AH208" s="204">
        <f t="shared" si="132"/>
        <v>1.0604534005037782</v>
      </c>
      <c r="AI208" s="204" t="e">
        <f t="shared" si="133"/>
        <v>#NAME?</v>
      </c>
      <c r="AJ208" s="205">
        <f t="shared" si="134"/>
        <v>5</v>
      </c>
      <c r="AK208" s="205" t="str">
        <f t="shared" si="135"/>
        <v/>
      </c>
      <c r="AL208" s="205">
        <f t="shared" si="136"/>
        <v>4</v>
      </c>
      <c r="AM208" s="205">
        <f t="shared" si="137"/>
        <v>21</v>
      </c>
      <c r="AN208" s="206" t="str">
        <f t="shared" si="138"/>
        <v xml:space="preserve">Вне норматива или не ОДОУ</v>
      </c>
      <c r="AO208" s="46" t="str">
        <f t="shared" si="139"/>
        <v xml:space="preserve">Сумма не совпадает или не ОДОУ</v>
      </c>
      <c r="AP208" s="46" t="str">
        <f t="shared" si="141"/>
        <v/>
      </c>
    </row>
    <row r="209" ht="47.25">
      <c r="A209" s="46">
        <v>172</v>
      </c>
      <c r="B209" s="152" t="s">
        <v>451</v>
      </c>
      <c r="C209" s="125">
        <f>2022!B210</f>
        <v>283.50999999999999</v>
      </c>
      <c r="D209" s="138">
        <f>2022!BE210</f>
        <v>1389</v>
      </c>
      <c r="E209" s="126">
        <f>2022!BF210</f>
        <v>266</v>
      </c>
      <c r="F209" s="125">
        <f>2022!BI210</f>
        <v>0.93823851010546366</v>
      </c>
      <c r="G209" s="80">
        <f>2021!BO164</f>
        <v>41</v>
      </c>
      <c r="H209" s="139">
        <f t="shared" si="140"/>
        <v>2.9517638588912885</v>
      </c>
      <c r="I209" s="71"/>
      <c r="J209" s="80">
        <f>2021!BR164</f>
        <v>6</v>
      </c>
      <c r="K209" s="71"/>
      <c r="L209" s="140"/>
      <c r="M209" s="59"/>
      <c r="N209" s="80">
        <f>2021!BT164</f>
        <v>9</v>
      </c>
      <c r="O209" s="80">
        <f>'Добыча 2021'!C174</f>
        <v>37</v>
      </c>
      <c r="P209" s="59"/>
      <c r="Q209" s="59"/>
      <c r="R209" s="59"/>
      <c r="S209" s="80">
        <f>'Добыча 2021'!E174</f>
        <v>28</v>
      </c>
      <c r="T209" s="80">
        <f>'Добыча 2021'!D174</f>
        <v>9</v>
      </c>
      <c r="U209" s="80">
        <f t="shared" si="128"/>
        <v>90.243902439024396</v>
      </c>
      <c r="V209" s="127">
        <f>2022!BM210</f>
        <v>7.9799999999999995</v>
      </c>
      <c r="W209" s="59">
        <f t="shared" si="129"/>
        <v>3</v>
      </c>
      <c r="X209" s="59">
        <f>2022!BO210</f>
        <v>7</v>
      </c>
      <c r="Y209" s="127">
        <f t="shared" si="130"/>
        <v>2.6315789473684208</v>
      </c>
      <c r="Z209" s="59"/>
      <c r="AA209" s="59">
        <f>2022!BR210</f>
        <v>0</v>
      </c>
      <c r="AB209" s="59"/>
      <c r="AC209" s="59"/>
      <c r="AD209" s="59">
        <f t="shared" ref="AD209:AD259" si="142">X209-AE209-Z209-AA209</f>
        <v>5</v>
      </c>
      <c r="AE209" s="59">
        <f>2022!BT210</f>
        <v>2</v>
      </c>
      <c r="AF209" s="115" t="str">
        <f t="shared" si="131"/>
        <v/>
      </c>
      <c r="AG209" s="203"/>
      <c r="AH209" s="204">
        <f t="shared" si="132"/>
        <v>0.93823851010546366</v>
      </c>
      <c r="AI209" s="204" t="e">
        <f t="shared" si="133"/>
        <v>#NAME?</v>
      </c>
      <c r="AJ209" s="205">
        <f t="shared" si="134"/>
        <v>3</v>
      </c>
      <c r="AK209" s="205" t="str">
        <f t="shared" si="135"/>
        <v/>
      </c>
      <c r="AL209" s="205">
        <f t="shared" si="136"/>
        <v>1</v>
      </c>
      <c r="AM209" s="205">
        <f t="shared" si="137"/>
        <v>7</v>
      </c>
      <c r="AN209" s="206" t="str">
        <f t="shared" si="138"/>
        <v/>
      </c>
      <c r="AO209" s="46" t="str">
        <f t="shared" si="139"/>
        <v/>
      </c>
      <c r="AP209" s="46" t="str">
        <f t="shared" si="141"/>
        <v/>
      </c>
    </row>
    <row r="210" ht="47.25">
      <c r="A210" s="46">
        <v>173</v>
      </c>
      <c r="B210" s="152" t="s">
        <v>452</v>
      </c>
      <c r="C210" s="125">
        <f>2022!B211</f>
        <v>17.289999999999999</v>
      </c>
      <c r="D210" s="149"/>
      <c r="E210" s="126">
        <f>2022!BF211</f>
        <v>21</v>
      </c>
      <c r="F210" s="125">
        <f>2022!BI211</f>
        <v>1.2145748987854252</v>
      </c>
      <c r="G210" s="150"/>
      <c r="H210" s="151"/>
      <c r="I210" s="71"/>
      <c r="J210" s="150"/>
      <c r="K210" s="71"/>
      <c r="L210" s="140"/>
      <c r="M210" s="59"/>
      <c r="N210" s="150"/>
      <c r="O210" s="150"/>
      <c r="P210" s="59"/>
      <c r="Q210" s="59"/>
      <c r="R210" s="59"/>
      <c r="S210" s="150"/>
      <c r="T210" s="150"/>
      <c r="U210" s="150"/>
      <c r="V210" s="127">
        <f>2022!BM211</f>
        <v>1.05</v>
      </c>
      <c r="W210" s="59">
        <f t="shared" si="129"/>
        <v>5</v>
      </c>
      <c r="X210" s="59">
        <f>2022!BO211</f>
        <v>1</v>
      </c>
      <c r="Y210" s="127">
        <f t="shared" si="130"/>
        <v>4.7619047619047619</v>
      </c>
      <c r="Z210" s="59"/>
      <c r="AA210" s="59">
        <f>2022!BR211</f>
        <v>0</v>
      </c>
      <c r="AB210" s="59"/>
      <c r="AC210" s="59"/>
      <c r="AD210" s="59">
        <f t="shared" si="142"/>
        <v>0</v>
      </c>
      <c r="AE210" s="59">
        <f>2022!BT211</f>
        <v>1</v>
      </c>
      <c r="AF210" s="115" t="str">
        <f t="shared" si="131"/>
        <v/>
      </c>
      <c r="AG210" s="203"/>
      <c r="AH210" s="204">
        <f t="shared" si="132"/>
        <v>1.2145748987854252</v>
      </c>
      <c r="AI210" s="204" t="e">
        <f t="shared" si="133"/>
        <v>#NAME?</v>
      </c>
      <c r="AJ210" s="205">
        <f t="shared" si="134"/>
        <v>5</v>
      </c>
      <c r="AK210" s="205" t="str">
        <f t="shared" si="135"/>
        <v/>
      </c>
      <c r="AL210" s="205">
        <f t="shared" si="136"/>
        <v>1</v>
      </c>
      <c r="AM210" s="205">
        <f t="shared" si="137"/>
        <v>1</v>
      </c>
      <c r="AN210" s="206" t="str">
        <f t="shared" si="138"/>
        <v/>
      </c>
      <c r="AO210" s="46" t="str">
        <f t="shared" si="139"/>
        <v/>
      </c>
      <c r="AP210" s="46" t="str">
        <f t="shared" si="141"/>
        <v/>
      </c>
    </row>
    <row r="211" ht="47.25">
      <c r="A211" s="87">
        <v>174</v>
      </c>
      <c r="B211" s="152" t="s">
        <v>453</v>
      </c>
      <c r="C211" s="125">
        <f>2022!B212</f>
        <v>21.34</v>
      </c>
      <c r="D211" s="142"/>
      <c r="E211" s="126">
        <f>2022!BF212</f>
        <v>25</v>
      </c>
      <c r="F211" s="125">
        <f>2022!BI212</f>
        <v>1.1715089034676665</v>
      </c>
      <c r="G211" s="82"/>
      <c r="H211" s="143"/>
      <c r="I211" s="62"/>
      <c r="J211" s="82"/>
      <c r="K211" s="62"/>
      <c r="L211" s="132"/>
      <c r="M211" s="59"/>
      <c r="N211" s="82"/>
      <c r="O211" s="82"/>
      <c r="P211" s="59"/>
      <c r="Q211" s="59"/>
      <c r="R211" s="59"/>
      <c r="S211" s="82"/>
      <c r="T211" s="82"/>
      <c r="U211" s="82"/>
      <c r="V211" s="127">
        <f>2022!BM212</f>
        <v>1.25</v>
      </c>
      <c r="W211" s="59">
        <f t="shared" si="129"/>
        <v>5</v>
      </c>
      <c r="X211" s="59">
        <f>2022!BO212</f>
        <v>1</v>
      </c>
      <c r="Y211" s="127">
        <f t="shared" si="130"/>
        <v>4</v>
      </c>
      <c r="Z211" s="59"/>
      <c r="AA211" s="59">
        <f>2022!BR212</f>
        <v>0</v>
      </c>
      <c r="AB211" s="59"/>
      <c r="AC211" s="59"/>
      <c r="AD211" s="59">
        <f t="shared" si="142"/>
        <v>0</v>
      </c>
      <c r="AE211" s="59">
        <f>2022!BT212</f>
        <v>1</v>
      </c>
      <c r="AF211" s="115" t="str">
        <f t="shared" si="131"/>
        <v/>
      </c>
      <c r="AG211" s="203"/>
      <c r="AH211" s="204">
        <f t="shared" si="132"/>
        <v>1.1715089034676665</v>
      </c>
      <c r="AI211" s="204" t="e">
        <f t="shared" si="133"/>
        <v>#NAME?</v>
      </c>
      <c r="AJ211" s="205">
        <f t="shared" si="134"/>
        <v>5</v>
      </c>
      <c r="AK211" s="205" t="str">
        <f t="shared" si="135"/>
        <v/>
      </c>
      <c r="AL211" s="205">
        <f t="shared" si="136"/>
        <v>1</v>
      </c>
      <c r="AM211" s="205">
        <f t="shared" si="137"/>
        <v>1</v>
      </c>
      <c r="AN211" s="206" t="str">
        <f t="shared" si="138"/>
        <v/>
      </c>
      <c r="AO211" s="46" t="str">
        <f t="shared" si="139"/>
        <v/>
      </c>
      <c r="AP211" s="46" t="str">
        <f t="shared" si="141"/>
        <v/>
      </c>
    </row>
    <row r="212" ht="94.5">
      <c r="A212" s="46">
        <v>175</v>
      </c>
      <c r="B212" s="73" t="s">
        <v>355</v>
      </c>
      <c r="C212" s="125">
        <f>2022!B213</f>
        <v>398.80799999999999</v>
      </c>
      <c r="D212" s="126">
        <f>2022!BE213</f>
        <v>596</v>
      </c>
      <c r="E212" s="126">
        <f>2022!BF213</f>
        <v>666</v>
      </c>
      <c r="F212" s="125">
        <f>2022!BI213</f>
        <v>1.6699765300595775</v>
      </c>
      <c r="G212" s="59">
        <f>2021!BO165</f>
        <v>19</v>
      </c>
      <c r="H212" s="127">
        <f t="shared" si="140"/>
        <v>3.1879194630872485</v>
      </c>
      <c r="I212" s="59"/>
      <c r="J212" s="59">
        <f>2021!BR165</f>
        <v>0</v>
      </c>
      <c r="K212" s="59"/>
      <c r="L212" s="59"/>
      <c r="M212" s="59"/>
      <c r="N212" s="59">
        <f>2021!BT165</f>
        <v>0</v>
      </c>
      <c r="O212" s="59">
        <f>'Добыча 2021'!C180</f>
        <v>16</v>
      </c>
      <c r="P212" s="59"/>
      <c r="Q212" s="59"/>
      <c r="R212" s="59"/>
      <c r="S212" s="59">
        <f>'Добыча 2021'!E180</f>
        <v>14</v>
      </c>
      <c r="T212" s="59">
        <f>'Добыча 2021'!D180</f>
        <v>2</v>
      </c>
      <c r="U212" s="59">
        <f t="shared" si="128"/>
        <v>84.210526315789465</v>
      </c>
      <c r="V212" s="127">
        <f>2022!BM213</f>
        <v>33.300000000000004</v>
      </c>
      <c r="W212" s="59">
        <f t="shared" si="129"/>
        <v>5.0000000000000009</v>
      </c>
      <c r="X212" s="59">
        <f>2022!BO213</f>
        <v>16</v>
      </c>
      <c r="Y212" s="127">
        <f t="shared" si="130"/>
        <v>2.4024024024024024</v>
      </c>
      <c r="Z212" s="59"/>
      <c r="AA212" s="59">
        <f>2022!BR213</f>
        <v>0</v>
      </c>
      <c r="AB212" s="59"/>
      <c r="AC212" s="59"/>
      <c r="AD212" s="59"/>
      <c r="AE212" s="59">
        <f>2022!BT213</f>
        <v>0</v>
      </c>
      <c r="AF212" s="115" t="str">
        <f t="shared" si="131"/>
        <v/>
      </c>
      <c r="AG212" s="203"/>
      <c r="AH212" s="204">
        <f t="shared" si="132"/>
        <v>1.6699765300595775</v>
      </c>
      <c r="AI212" s="204" t="e">
        <f t="shared" si="133"/>
        <v>#NAME?</v>
      </c>
      <c r="AJ212" s="205">
        <f t="shared" si="134"/>
        <v>5</v>
      </c>
      <c r="AK212" s="205" t="str">
        <f t="shared" si="135"/>
        <v/>
      </c>
      <c r="AL212" s="205">
        <f t="shared" si="136"/>
        <v>3</v>
      </c>
      <c r="AM212" s="205">
        <f t="shared" si="137"/>
        <v>16</v>
      </c>
      <c r="AN212" s="206" t="str">
        <f t="shared" si="138"/>
        <v xml:space="preserve">Вне норматива или не ОДОУ</v>
      </c>
      <c r="AO212" s="46" t="str">
        <f t="shared" si="139"/>
        <v xml:space="preserve">Сумма не совпадает или не ОДОУ</v>
      </c>
      <c r="AP212" s="46" t="str">
        <f t="shared" si="141"/>
        <v/>
      </c>
    </row>
    <row r="213" ht="94.5">
      <c r="A213" s="46">
        <v>176</v>
      </c>
      <c r="B213" s="165" t="s">
        <v>454</v>
      </c>
      <c r="C213" s="125">
        <f>2022!B214</f>
        <v>379.44299999999998</v>
      </c>
      <c r="D213" s="126">
        <f>2022!BE214</f>
        <v>0</v>
      </c>
      <c r="E213" s="126">
        <f>2022!BF214</f>
        <v>414</v>
      </c>
      <c r="F213" s="125">
        <f>2022!BI214</f>
        <v>1.0910729674812818</v>
      </c>
      <c r="G213" s="59"/>
      <c r="H213" s="127">
        <f t="shared" si="140"/>
        <v>0</v>
      </c>
      <c r="I213" s="71"/>
      <c r="J213" s="59"/>
      <c r="K213" s="71"/>
      <c r="L213" s="140"/>
      <c r="M213" s="59"/>
      <c r="N213" s="59"/>
      <c r="O213" s="59"/>
      <c r="P213" s="59"/>
      <c r="Q213" s="59"/>
      <c r="R213" s="59"/>
      <c r="S213" s="59"/>
      <c r="T213" s="59"/>
      <c r="U213" s="59"/>
      <c r="V213" s="127">
        <f>2022!BM214</f>
        <v>20.700000000000003</v>
      </c>
      <c r="W213" s="59">
        <f t="shared" si="129"/>
        <v>5.0000000000000009</v>
      </c>
      <c r="X213" s="59">
        <f>2022!BO214</f>
        <v>20</v>
      </c>
      <c r="Y213" s="127">
        <f t="shared" si="130"/>
        <v>4.8309178743961354</v>
      </c>
      <c r="Z213" s="59"/>
      <c r="AA213" s="59">
        <f>2022!BR214</f>
        <v>0</v>
      </c>
      <c r="AB213" s="59"/>
      <c r="AC213" s="59"/>
      <c r="AD213" s="59"/>
      <c r="AE213" s="59">
        <f>2022!BT214</f>
        <v>0</v>
      </c>
      <c r="AF213" s="115" t="str">
        <f t="shared" si="131"/>
        <v/>
      </c>
      <c r="AG213" s="203"/>
      <c r="AH213" s="204">
        <f t="shared" si="132"/>
        <v>1.0910729674812818</v>
      </c>
      <c r="AI213" s="204" t="e">
        <f t="shared" si="133"/>
        <v>#NAME?</v>
      </c>
      <c r="AJ213" s="205">
        <f t="shared" si="134"/>
        <v>5</v>
      </c>
      <c r="AK213" s="205" t="str">
        <f t="shared" si="135"/>
        <v/>
      </c>
      <c r="AL213" s="205">
        <f t="shared" si="136"/>
        <v>4</v>
      </c>
      <c r="AM213" s="205">
        <f t="shared" si="137"/>
        <v>20</v>
      </c>
      <c r="AN213" s="206" t="str">
        <f t="shared" si="138"/>
        <v xml:space="preserve">Вне норматива или не ОДОУ</v>
      </c>
      <c r="AO213" s="46" t="str">
        <f t="shared" si="139"/>
        <v xml:space="preserve">Сумма не совпадает или не ОДОУ</v>
      </c>
      <c r="AP213" s="46" t="str">
        <f t="shared" si="141"/>
        <v/>
      </c>
    </row>
    <row r="214" ht="94.5">
      <c r="A214" s="46">
        <v>177</v>
      </c>
      <c r="B214" s="165" t="s">
        <v>455</v>
      </c>
      <c r="C214" s="125">
        <f>2022!B215</f>
        <v>349.32100000000003</v>
      </c>
      <c r="D214" s="126">
        <f>2022!BE215</f>
        <v>0</v>
      </c>
      <c r="E214" s="126">
        <f>2022!BF215</f>
        <v>363</v>
      </c>
      <c r="F214" s="125">
        <f>2022!BI215</f>
        <v>1.039158825263869</v>
      </c>
      <c r="G214" s="59"/>
      <c r="H214" s="127">
        <f t="shared" si="140"/>
        <v>0</v>
      </c>
      <c r="I214" s="71"/>
      <c r="J214" s="59"/>
      <c r="K214" s="71"/>
      <c r="L214" s="140"/>
      <c r="M214" s="59"/>
      <c r="N214" s="59"/>
      <c r="O214" s="59"/>
      <c r="P214" s="59"/>
      <c r="Q214" s="59"/>
      <c r="R214" s="59"/>
      <c r="S214" s="59"/>
      <c r="T214" s="59"/>
      <c r="U214" s="59"/>
      <c r="V214" s="127">
        <f>2022!BM215</f>
        <v>18.150000000000002</v>
      </c>
      <c r="W214" s="59">
        <f t="shared" si="129"/>
        <v>5</v>
      </c>
      <c r="X214" s="59">
        <f>2022!BO215</f>
        <v>18</v>
      </c>
      <c r="Y214" s="127">
        <f t="shared" si="130"/>
        <v>4.9586776859504136</v>
      </c>
      <c r="Z214" s="59"/>
      <c r="AA214" s="59">
        <f>2022!BR215</f>
        <v>0</v>
      </c>
      <c r="AB214" s="59"/>
      <c r="AC214" s="59"/>
      <c r="AD214" s="59"/>
      <c r="AE214" s="59">
        <f>2022!BT215</f>
        <v>0</v>
      </c>
      <c r="AF214" s="115" t="str">
        <f t="shared" si="131"/>
        <v/>
      </c>
      <c r="AG214" s="203"/>
      <c r="AH214" s="204">
        <f t="shared" si="132"/>
        <v>1.039158825263869</v>
      </c>
      <c r="AI214" s="204" t="e">
        <f t="shared" si="133"/>
        <v>#NAME?</v>
      </c>
      <c r="AJ214" s="205">
        <f t="shared" si="134"/>
        <v>5</v>
      </c>
      <c r="AK214" s="205" t="str">
        <f t="shared" si="135"/>
        <v/>
      </c>
      <c r="AL214" s="205">
        <f t="shared" si="136"/>
        <v>3</v>
      </c>
      <c r="AM214" s="205">
        <f t="shared" si="137"/>
        <v>18</v>
      </c>
      <c r="AN214" s="206" t="str">
        <f t="shared" si="138"/>
        <v xml:space="preserve">Вне норматива или не ОДОУ</v>
      </c>
      <c r="AO214" s="46" t="str">
        <f t="shared" si="139"/>
        <v xml:space="preserve">Сумма не совпадает или не ОДОУ</v>
      </c>
      <c r="AP214" s="46" t="str">
        <f t="shared" si="141"/>
        <v/>
      </c>
    </row>
    <row r="215" ht="94.5">
      <c r="A215" s="46">
        <v>178</v>
      </c>
      <c r="B215" s="165" t="s">
        <v>456</v>
      </c>
      <c r="C215" s="125">
        <f>2022!B216</f>
        <v>144.42500000000001</v>
      </c>
      <c r="D215" s="126">
        <f>2022!BE216</f>
        <v>0</v>
      </c>
      <c r="E215" s="126">
        <f>2022!BF216</f>
        <v>153</v>
      </c>
      <c r="F215" s="125">
        <f>2022!BI216</f>
        <v>1.0593733771853902</v>
      </c>
      <c r="G215" s="59"/>
      <c r="H215" s="127">
        <f t="shared" si="140"/>
        <v>0</v>
      </c>
      <c r="I215" s="71"/>
      <c r="J215" s="59"/>
      <c r="K215" s="71"/>
      <c r="L215" s="140"/>
      <c r="M215" s="59"/>
      <c r="N215" s="59"/>
      <c r="O215" s="59"/>
      <c r="P215" s="59"/>
      <c r="Q215" s="59"/>
      <c r="R215" s="59"/>
      <c r="S215" s="59"/>
      <c r="T215" s="59"/>
      <c r="U215" s="59"/>
      <c r="V215" s="127">
        <f>2022!BM216</f>
        <v>7.6500000000000004</v>
      </c>
      <c r="W215" s="59">
        <f t="shared" si="129"/>
        <v>5</v>
      </c>
      <c r="X215" s="59">
        <f>2022!BO216</f>
        <v>7</v>
      </c>
      <c r="Y215" s="127">
        <f t="shared" si="130"/>
        <v>4.5751633986928102</v>
      </c>
      <c r="Z215" s="59"/>
      <c r="AA215" s="59">
        <f>2022!BR216</f>
        <v>0</v>
      </c>
      <c r="AB215" s="59"/>
      <c r="AC215" s="59"/>
      <c r="AD215" s="59"/>
      <c r="AE215" s="59">
        <f>2022!BT216</f>
        <v>0</v>
      </c>
      <c r="AF215" s="115" t="str">
        <f t="shared" si="131"/>
        <v/>
      </c>
      <c r="AG215" s="203"/>
      <c r="AH215" s="204">
        <f t="shared" si="132"/>
        <v>1.0593733771853902</v>
      </c>
      <c r="AI215" s="204" t="e">
        <f t="shared" si="133"/>
        <v>#NAME?</v>
      </c>
      <c r="AJ215" s="205">
        <f t="shared" si="134"/>
        <v>5</v>
      </c>
      <c r="AK215" s="205" t="str">
        <f t="shared" si="135"/>
        <v/>
      </c>
      <c r="AL215" s="205">
        <f t="shared" si="136"/>
        <v>1</v>
      </c>
      <c r="AM215" s="205">
        <f t="shared" si="137"/>
        <v>7</v>
      </c>
      <c r="AN215" s="206" t="str">
        <f t="shared" si="138"/>
        <v xml:space="preserve">Вне норматива или не ОДОУ</v>
      </c>
      <c r="AO215" s="46" t="str">
        <f t="shared" si="139"/>
        <v xml:space="preserve">Сумма не совпадает или не ОДОУ</v>
      </c>
      <c r="AP215" s="46" t="str">
        <f t="shared" si="141"/>
        <v/>
      </c>
    </row>
    <row r="216" ht="94.5">
      <c r="A216" s="46">
        <v>179</v>
      </c>
      <c r="B216" s="165" t="s">
        <v>457</v>
      </c>
      <c r="C216" s="125">
        <f>2022!B217</f>
        <v>289.97000000000003</v>
      </c>
      <c r="D216" s="126">
        <f>2022!BE217</f>
        <v>0</v>
      </c>
      <c r="E216" s="126">
        <f>2022!BF217</f>
        <v>307</v>
      </c>
      <c r="F216" s="125">
        <f>2022!BI217</f>
        <v>1.0587302134703589</v>
      </c>
      <c r="G216" s="59"/>
      <c r="H216" s="127">
        <f t="shared" si="140"/>
        <v>0</v>
      </c>
      <c r="I216" s="71"/>
      <c r="J216" s="59"/>
      <c r="K216" s="71"/>
      <c r="L216" s="140"/>
      <c r="M216" s="59"/>
      <c r="N216" s="59"/>
      <c r="O216" s="59"/>
      <c r="P216" s="59"/>
      <c r="Q216" s="59"/>
      <c r="R216" s="59"/>
      <c r="S216" s="59"/>
      <c r="T216" s="59"/>
      <c r="U216" s="59"/>
      <c r="V216" s="127">
        <f>2022!BM217</f>
        <v>15.350000000000001</v>
      </c>
      <c r="W216" s="59">
        <f t="shared" si="129"/>
        <v>5</v>
      </c>
      <c r="X216" s="59">
        <f>2022!BO217</f>
        <v>15</v>
      </c>
      <c r="Y216" s="127">
        <f t="shared" si="130"/>
        <v>4.8859934853420199</v>
      </c>
      <c r="Z216" s="59"/>
      <c r="AA216" s="59">
        <f>2022!BR217</f>
        <v>0</v>
      </c>
      <c r="AB216" s="59"/>
      <c r="AC216" s="59"/>
      <c r="AD216" s="59"/>
      <c r="AE216" s="59">
        <f>2022!BT217</f>
        <v>0</v>
      </c>
      <c r="AF216" s="115" t="str">
        <f t="shared" si="131"/>
        <v/>
      </c>
      <c r="AG216" s="203"/>
      <c r="AH216" s="204">
        <f t="shared" si="132"/>
        <v>1.0587302134703589</v>
      </c>
      <c r="AI216" s="204" t="e">
        <f t="shared" si="133"/>
        <v>#NAME?</v>
      </c>
      <c r="AJ216" s="205">
        <f t="shared" si="134"/>
        <v>5</v>
      </c>
      <c r="AK216" s="205" t="str">
        <f t="shared" si="135"/>
        <v/>
      </c>
      <c r="AL216" s="205">
        <f t="shared" si="136"/>
        <v>3</v>
      </c>
      <c r="AM216" s="205">
        <f t="shared" si="137"/>
        <v>15</v>
      </c>
      <c r="AN216" s="206" t="str">
        <f t="shared" si="138"/>
        <v xml:space="preserve">Вне норматива или не ОДОУ</v>
      </c>
      <c r="AO216" s="46" t="str">
        <f t="shared" si="139"/>
        <v xml:space="preserve">Сумма не совпадает или не ОДОУ</v>
      </c>
      <c r="AP216" s="46" t="str">
        <f t="shared" si="141"/>
        <v/>
      </c>
    </row>
    <row r="217" ht="94.5">
      <c r="A217" s="46">
        <v>180</v>
      </c>
      <c r="B217" s="165" t="s">
        <v>458</v>
      </c>
      <c r="C217" s="125">
        <f>2022!B218</f>
        <v>246.11000000000001</v>
      </c>
      <c r="D217" s="126">
        <f>2022!BE218</f>
        <v>0</v>
      </c>
      <c r="E217" s="126">
        <f>2022!BF218</f>
        <v>410</v>
      </c>
      <c r="F217" s="125">
        <f>2022!BI218</f>
        <v>1.665921742310349</v>
      </c>
      <c r="G217" s="59"/>
      <c r="H217" s="127">
        <f t="shared" si="140"/>
        <v>0</v>
      </c>
      <c r="I217" s="71"/>
      <c r="J217" s="59"/>
      <c r="K217" s="71"/>
      <c r="L217" s="140"/>
      <c r="M217" s="59"/>
      <c r="N217" s="59"/>
      <c r="O217" s="59"/>
      <c r="P217" s="59"/>
      <c r="Q217" s="59"/>
      <c r="R217" s="59"/>
      <c r="S217" s="59"/>
      <c r="T217" s="59"/>
      <c r="U217" s="59"/>
      <c r="V217" s="127">
        <f>2022!BM218</f>
        <v>20.5</v>
      </c>
      <c r="W217" s="59">
        <f t="shared" si="129"/>
        <v>5</v>
      </c>
      <c r="X217" s="59">
        <f>2022!BO218</f>
        <v>20</v>
      </c>
      <c r="Y217" s="127">
        <f t="shared" si="130"/>
        <v>4.8780487804878048</v>
      </c>
      <c r="Z217" s="59"/>
      <c r="AA217" s="59">
        <f>2022!BR218</f>
        <v>0</v>
      </c>
      <c r="AB217" s="59"/>
      <c r="AC217" s="59"/>
      <c r="AD217" s="59"/>
      <c r="AE217" s="59">
        <f>2022!BT218</f>
        <v>0</v>
      </c>
      <c r="AF217" s="115" t="str">
        <f t="shared" si="131"/>
        <v/>
      </c>
      <c r="AG217" s="203"/>
      <c r="AH217" s="204">
        <f t="shared" si="132"/>
        <v>1.665921742310349</v>
      </c>
      <c r="AI217" s="204" t="e">
        <f t="shared" si="133"/>
        <v>#NAME?</v>
      </c>
      <c r="AJ217" s="205">
        <f t="shared" si="134"/>
        <v>5</v>
      </c>
      <c r="AK217" s="205" t="str">
        <f t="shared" si="135"/>
        <v/>
      </c>
      <c r="AL217" s="205">
        <f t="shared" si="136"/>
        <v>4</v>
      </c>
      <c r="AM217" s="205">
        <f t="shared" si="137"/>
        <v>20</v>
      </c>
      <c r="AN217" s="206" t="str">
        <f t="shared" si="138"/>
        <v xml:space="preserve">Вне норматива или не ОДОУ</v>
      </c>
      <c r="AO217" s="46" t="str">
        <f t="shared" si="139"/>
        <v xml:space="preserve">Сумма не совпадает или не ОДОУ</v>
      </c>
      <c r="AP217" s="46" t="str">
        <f t="shared" si="141"/>
        <v/>
      </c>
    </row>
    <row r="218" ht="94.5">
      <c r="A218" s="87">
        <v>181</v>
      </c>
      <c r="B218" s="166" t="s">
        <v>240</v>
      </c>
      <c r="C218" s="125">
        <f>2022!B219</f>
        <v>89.932000000000002</v>
      </c>
      <c r="D218" s="126">
        <f>2022!BE219</f>
        <v>133</v>
      </c>
      <c r="E218" s="126">
        <f>2022!BF219</f>
        <v>134</v>
      </c>
      <c r="F218" s="125">
        <f>2022!BI219</f>
        <v>1.4900146777565271</v>
      </c>
      <c r="G218" s="59">
        <f>2021!BO166</f>
        <v>6</v>
      </c>
      <c r="H218" s="127">
        <f t="shared" si="140"/>
        <v>4.5112781954887211</v>
      </c>
      <c r="I218" s="62"/>
      <c r="J218" s="59">
        <f>2021!BR166</f>
        <v>0</v>
      </c>
      <c r="K218" s="62"/>
      <c r="L218" s="132"/>
      <c r="M218" s="59"/>
      <c r="N218" s="59">
        <f>2021!BT166</f>
        <v>0</v>
      </c>
      <c r="O218" s="59">
        <f>'Добыча 2021'!C181</f>
        <v>5</v>
      </c>
      <c r="P218" s="59"/>
      <c r="Q218" s="59"/>
      <c r="R218" s="59"/>
      <c r="S218" s="59">
        <f>'Добыча 2021'!E181</f>
        <v>3</v>
      </c>
      <c r="T218" s="59">
        <f>'Добыча 2021'!D181</f>
        <v>2</v>
      </c>
      <c r="U218" s="59">
        <f t="shared" si="128"/>
        <v>83.333333333333343</v>
      </c>
      <c r="V218" s="127">
        <f>2022!BM219</f>
        <v>6.7000000000000002</v>
      </c>
      <c r="W218" s="59">
        <f t="shared" si="129"/>
        <v>5</v>
      </c>
      <c r="X218" s="59">
        <f>2022!BO219</f>
        <v>6</v>
      </c>
      <c r="Y218" s="127">
        <f t="shared" si="130"/>
        <v>4.4776119402985071</v>
      </c>
      <c r="Z218" s="59"/>
      <c r="AA218" s="59">
        <f>2022!BR219</f>
        <v>0</v>
      </c>
      <c r="AB218" s="59"/>
      <c r="AC218" s="59"/>
      <c r="AD218" s="59"/>
      <c r="AE218" s="59">
        <f>2022!BT219</f>
        <v>0</v>
      </c>
      <c r="AF218" s="115" t="str">
        <f t="shared" si="131"/>
        <v/>
      </c>
      <c r="AG218" s="203"/>
      <c r="AH218" s="204">
        <f t="shared" si="132"/>
        <v>1.4900146777565271</v>
      </c>
      <c r="AI218" s="204" t="e">
        <f t="shared" si="133"/>
        <v>#NAME?</v>
      </c>
      <c r="AJ218" s="205">
        <f t="shared" si="134"/>
        <v>5</v>
      </c>
      <c r="AK218" s="205" t="str">
        <f t="shared" si="135"/>
        <v/>
      </c>
      <c r="AL218" s="205">
        <f t="shared" si="136"/>
        <v>1</v>
      </c>
      <c r="AM218" s="205">
        <f t="shared" si="137"/>
        <v>6</v>
      </c>
      <c r="AN218" s="206" t="str">
        <f t="shared" si="138"/>
        <v xml:space="preserve">Вне норматива или не ОДОУ</v>
      </c>
      <c r="AO218" s="46" t="str">
        <f t="shared" si="139"/>
        <v xml:space="preserve">Сумма не совпадает или не ОДОУ</v>
      </c>
      <c r="AP218" s="46" t="str">
        <f t="shared" si="141"/>
        <v/>
      </c>
    </row>
    <row r="219" ht="18.75">
      <c r="A219" s="46"/>
      <c r="B219" s="61" t="s">
        <v>251</v>
      </c>
      <c r="C219" s="131"/>
      <c r="D219" s="130"/>
      <c r="E219" s="130"/>
      <c r="F219" s="131"/>
      <c r="G219" s="59"/>
      <c r="H219" s="127"/>
      <c r="I219" s="59"/>
      <c r="J219" s="59"/>
      <c r="K219" s="59"/>
      <c r="L219" s="59"/>
      <c r="M219" s="71"/>
      <c r="N219" s="59"/>
      <c r="O219" s="71"/>
      <c r="P219" s="71"/>
      <c r="Q219" s="71"/>
      <c r="R219" s="71"/>
      <c r="S219" s="71"/>
      <c r="T219" s="71"/>
      <c r="U219" s="59"/>
      <c r="V219" s="144"/>
      <c r="W219" s="59"/>
      <c r="X219" s="71"/>
      <c r="Y219" s="127"/>
      <c r="Z219" s="71"/>
      <c r="AA219" s="71"/>
      <c r="AB219" s="71"/>
      <c r="AC219" s="71"/>
      <c r="AD219" s="59"/>
      <c r="AE219" s="71"/>
      <c r="AF219" s="115" t="str">
        <f t="shared" si="131"/>
        <v/>
      </c>
      <c r="AG219" s="203"/>
      <c r="AH219" s="204" t="str">
        <f t="shared" si="132"/>
        <v/>
      </c>
      <c r="AI219" s="204" t="str">
        <f t="shared" si="133"/>
        <v/>
      </c>
      <c r="AJ219" s="205" t="str">
        <f t="shared" si="134"/>
        <v/>
      </c>
      <c r="AK219" s="205" t="str">
        <f t="shared" si="135"/>
        <v/>
      </c>
      <c r="AL219" s="205" t="str">
        <f t="shared" si="136"/>
        <v/>
      </c>
      <c r="AM219" s="205" t="str">
        <f t="shared" si="137"/>
        <v/>
      </c>
      <c r="AN219" s="206" t="str">
        <f t="shared" si="138"/>
        <v/>
      </c>
      <c r="AO219" s="46" t="str">
        <f t="shared" si="139"/>
        <v/>
      </c>
      <c r="AP219" s="46" t="str">
        <f t="shared" si="141"/>
        <v/>
      </c>
    </row>
    <row r="220" ht="46.5" customHeight="1">
      <c r="A220" s="46">
        <v>182</v>
      </c>
      <c r="B220" s="72" t="s">
        <v>356</v>
      </c>
      <c r="C220" s="125">
        <f>2022!B221</f>
        <v>144.40000000000001</v>
      </c>
      <c r="D220" s="126">
        <f>2022!BE221</f>
        <v>107</v>
      </c>
      <c r="E220" s="126">
        <f>2022!BF221</f>
        <v>138</v>
      </c>
      <c r="F220" s="125">
        <f>2022!BI221</f>
        <v>0.95567867036011078</v>
      </c>
      <c r="G220" s="59">
        <f>2021!BO168</f>
        <v>3</v>
      </c>
      <c r="H220" s="127">
        <f t="shared" si="140"/>
        <v>2.8037383177570092</v>
      </c>
      <c r="I220" s="59"/>
      <c r="J220" s="59">
        <f>2021!BR168</f>
        <v>0</v>
      </c>
      <c r="K220" s="59"/>
      <c r="L220" s="59"/>
      <c r="M220" s="59"/>
      <c r="N220" s="59">
        <f>2021!BT168</f>
        <v>0</v>
      </c>
      <c r="O220" s="59">
        <f>'Добыча 2021'!C183</f>
        <v>3</v>
      </c>
      <c r="P220" s="59"/>
      <c r="Q220" s="59"/>
      <c r="R220" s="59"/>
      <c r="S220" s="59">
        <f>'Добыча 2021'!E183</f>
        <v>2</v>
      </c>
      <c r="T220" s="59">
        <f>'Добыча 2021'!D183</f>
        <v>1</v>
      </c>
      <c r="U220" s="59">
        <f t="shared" si="128"/>
        <v>100</v>
      </c>
      <c r="V220" s="127">
        <f>2022!BM221</f>
        <v>4.1399999999999997</v>
      </c>
      <c r="W220" s="59">
        <f t="shared" si="129"/>
        <v>3</v>
      </c>
      <c r="X220" s="59">
        <f>2022!BO221</f>
        <v>4</v>
      </c>
      <c r="Y220" s="127">
        <f t="shared" si="130"/>
        <v>2.8985507246376812</v>
      </c>
      <c r="Z220" s="59"/>
      <c r="AA220" s="59">
        <f>2022!BR221</f>
        <v>0</v>
      </c>
      <c r="AB220" s="59"/>
      <c r="AC220" s="59"/>
      <c r="AD220" s="59"/>
      <c r="AE220" s="59">
        <f>2022!BT221</f>
        <v>0</v>
      </c>
      <c r="AF220" s="115" t="str">
        <f t="shared" si="131"/>
        <v/>
      </c>
      <c r="AG220" s="203"/>
      <c r="AH220" s="204">
        <f t="shared" si="132"/>
        <v>0.95567867036011078</v>
      </c>
      <c r="AI220" s="204" t="e">
        <f t="shared" si="133"/>
        <v>#NAME?</v>
      </c>
      <c r="AJ220" s="205">
        <f t="shared" si="134"/>
        <v>3</v>
      </c>
      <c r="AK220" s="205" t="str">
        <f t="shared" si="135"/>
        <v/>
      </c>
      <c r="AL220" s="205">
        <f t="shared" si="136"/>
        <v>1</v>
      </c>
      <c r="AM220" s="205">
        <f t="shared" si="137"/>
        <v>4</v>
      </c>
      <c r="AN220" s="206" t="str">
        <f t="shared" si="138"/>
        <v xml:space="preserve">Вне норматива или не ОДОУ</v>
      </c>
      <c r="AO220" s="46" t="str">
        <f t="shared" si="139"/>
        <v xml:space="preserve">Сумма не совпадает или не ОДОУ</v>
      </c>
      <c r="AP220" s="46" t="str">
        <f t="shared" si="141"/>
        <v/>
      </c>
    </row>
    <row r="221" ht="94.5">
      <c r="A221" s="46">
        <v>183</v>
      </c>
      <c r="B221" s="72" t="s">
        <v>357</v>
      </c>
      <c r="C221" s="125">
        <f>2022!B222</f>
        <v>18</v>
      </c>
      <c r="D221" s="126">
        <f>2022!BE222</f>
        <v>47</v>
      </c>
      <c r="E221" s="126">
        <f>2022!BF222</f>
        <v>60</v>
      </c>
      <c r="F221" s="125">
        <f>2022!BI222</f>
        <v>3.3333333333333335</v>
      </c>
      <c r="G221" s="59">
        <f>2021!BO169</f>
        <v>3</v>
      </c>
      <c r="H221" s="127">
        <f t="shared" si="140"/>
        <v>6.3829787234042552</v>
      </c>
      <c r="I221" s="59"/>
      <c r="J221" s="59">
        <f>2021!BR169</f>
        <v>0</v>
      </c>
      <c r="K221" s="59"/>
      <c r="L221" s="59"/>
      <c r="M221" s="59"/>
      <c r="N221" s="59">
        <f>2021!BT169</f>
        <v>0</v>
      </c>
      <c r="O221" s="59">
        <f>'Добыча 2021'!C184</f>
        <v>0</v>
      </c>
      <c r="P221" s="59"/>
      <c r="Q221" s="59"/>
      <c r="R221" s="59"/>
      <c r="S221" s="59">
        <f>'Добыча 2021'!E184</f>
        <v>0</v>
      </c>
      <c r="T221" s="59">
        <f>'Добыча 2021'!D184</f>
        <v>0</v>
      </c>
      <c r="U221" s="59">
        <f t="shared" si="128"/>
        <v>0</v>
      </c>
      <c r="V221" s="127">
        <f>2022!BM222</f>
        <v>4.2000000000000002</v>
      </c>
      <c r="W221" s="59">
        <f t="shared" si="129"/>
        <v>7.0000000000000009</v>
      </c>
      <c r="X221" s="59">
        <f>2022!BO222</f>
        <v>4</v>
      </c>
      <c r="Y221" s="127">
        <f t="shared" si="130"/>
        <v>6.666666666666667</v>
      </c>
      <c r="Z221" s="59"/>
      <c r="AA221" s="59">
        <f>2022!BR222</f>
        <v>0</v>
      </c>
      <c r="AB221" s="59"/>
      <c r="AC221" s="59"/>
      <c r="AD221" s="59"/>
      <c r="AE221" s="59">
        <f>2022!BT222</f>
        <v>0</v>
      </c>
      <c r="AF221" s="115" t="str">
        <f t="shared" si="131"/>
        <v/>
      </c>
      <c r="AG221" s="203"/>
      <c r="AH221" s="204">
        <f t="shared" si="132"/>
        <v>3.3333333333333335</v>
      </c>
      <c r="AI221" s="204" t="e">
        <f t="shared" si="133"/>
        <v>#NAME?</v>
      </c>
      <c r="AJ221" s="205">
        <f t="shared" si="134"/>
        <v>7</v>
      </c>
      <c r="AK221" s="205" t="str">
        <f t="shared" si="135"/>
        <v/>
      </c>
      <c r="AL221" s="205">
        <f t="shared" si="136"/>
        <v>1</v>
      </c>
      <c r="AM221" s="205">
        <f t="shared" si="137"/>
        <v>4</v>
      </c>
      <c r="AN221" s="206" t="str">
        <f t="shared" si="138"/>
        <v xml:space="preserve">Вне норматива или не ОДОУ</v>
      </c>
      <c r="AO221" s="46" t="str">
        <f t="shared" si="139"/>
        <v xml:space="preserve">Сумма не совпадает или не ОДОУ</v>
      </c>
      <c r="AP221" s="46" t="str">
        <f t="shared" si="141"/>
        <v/>
      </c>
    </row>
    <row r="222" ht="18.75">
      <c r="A222" s="46"/>
      <c r="B222" s="61" t="s">
        <v>21</v>
      </c>
      <c r="C222" s="131"/>
      <c r="D222" s="130"/>
      <c r="E222" s="130"/>
      <c r="F222" s="131"/>
      <c r="G222" s="59"/>
      <c r="H222" s="127"/>
      <c r="I222" s="59"/>
      <c r="J222" s="59"/>
      <c r="K222" s="59"/>
      <c r="L222" s="59"/>
      <c r="M222" s="71"/>
      <c r="N222" s="59"/>
      <c r="O222" s="71"/>
      <c r="P222" s="71"/>
      <c r="Q222" s="71"/>
      <c r="R222" s="71"/>
      <c r="S222" s="71"/>
      <c r="T222" s="71"/>
      <c r="U222" s="59"/>
      <c r="V222" s="144"/>
      <c r="W222" s="59"/>
      <c r="X222" s="71"/>
      <c r="Y222" s="127"/>
      <c r="Z222" s="71"/>
      <c r="AA222" s="71"/>
      <c r="AB222" s="71"/>
      <c r="AC222" s="71"/>
      <c r="AD222" s="59"/>
      <c r="AE222" s="71"/>
      <c r="AF222" s="115" t="str">
        <f t="shared" si="131"/>
        <v/>
      </c>
      <c r="AG222" s="203"/>
      <c r="AH222" s="204" t="str">
        <f t="shared" si="132"/>
        <v/>
      </c>
      <c r="AI222" s="204" t="str">
        <f t="shared" si="133"/>
        <v/>
      </c>
      <c r="AJ222" s="205" t="str">
        <f t="shared" si="134"/>
        <v/>
      </c>
      <c r="AK222" s="205" t="str">
        <f t="shared" si="135"/>
        <v/>
      </c>
      <c r="AL222" s="205" t="str">
        <f t="shared" si="136"/>
        <v/>
      </c>
      <c r="AM222" s="205" t="str">
        <f t="shared" si="137"/>
        <v/>
      </c>
      <c r="AN222" s="206" t="str">
        <f t="shared" si="138"/>
        <v/>
      </c>
      <c r="AO222" s="46" t="str">
        <f t="shared" si="139"/>
        <v/>
      </c>
      <c r="AP222" s="46" t="str">
        <f t="shared" si="141"/>
        <v/>
      </c>
    </row>
    <row r="223" ht="31.5">
      <c r="A223" s="87">
        <v>184</v>
      </c>
      <c r="B223" s="72" t="s">
        <v>22</v>
      </c>
      <c r="C223" s="125">
        <f>2022!B224</f>
        <v>240</v>
      </c>
      <c r="D223" s="126">
        <f>2022!BE224</f>
        <v>0</v>
      </c>
      <c r="E223" s="126">
        <f>2022!BF224</f>
        <v>0</v>
      </c>
      <c r="F223" s="125">
        <f>2022!BI224</f>
        <v>0</v>
      </c>
      <c r="G223" s="71">
        <f>2021!BO171</f>
        <v>0</v>
      </c>
      <c r="H223" s="127">
        <f t="shared" si="140"/>
        <v>0</v>
      </c>
      <c r="I223" s="62"/>
      <c r="J223" s="71">
        <f>2021!BR171</f>
        <v>0</v>
      </c>
      <c r="K223" s="62"/>
      <c r="L223" s="132"/>
      <c r="M223" s="59"/>
      <c r="N223" s="71">
        <f>2021!BT171</f>
        <v>0</v>
      </c>
      <c r="O223" s="59">
        <f>'Добыча 2021'!C186</f>
        <v>0</v>
      </c>
      <c r="P223" s="59"/>
      <c r="Q223" s="59"/>
      <c r="R223" s="59"/>
      <c r="S223" s="59">
        <f>'Добыча 2021'!E186</f>
        <v>0</v>
      </c>
      <c r="T223" s="59">
        <f>'Добыча 2021'!D186</f>
        <v>0</v>
      </c>
      <c r="U223" s="59">
        <f t="shared" si="128"/>
        <v>0</v>
      </c>
      <c r="V223" s="127">
        <f>2022!BM224</f>
        <v>0</v>
      </c>
      <c r="W223" s="59">
        <f t="shared" si="129"/>
        <v>0</v>
      </c>
      <c r="X223" s="59">
        <f>2022!BO224</f>
        <v>0</v>
      </c>
      <c r="Y223" s="127">
        <f t="shared" si="130"/>
        <v>0</v>
      </c>
      <c r="Z223" s="59"/>
      <c r="AA223" s="59">
        <f>2022!BR224</f>
        <v>0</v>
      </c>
      <c r="AB223" s="59"/>
      <c r="AC223" s="59"/>
      <c r="AD223" s="59">
        <f t="shared" si="142"/>
        <v>0</v>
      </c>
      <c r="AE223" s="59">
        <f>2022!BT224</f>
        <v>0</v>
      </c>
      <c r="AF223" s="115" t="str">
        <f t="shared" si="131"/>
        <v/>
      </c>
      <c r="AG223" s="203"/>
      <c r="AH223" s="204">
        <f t="shared" si="132"/>
        <v>0</v>
      </c>
      <c r="AI223" s="204" t="e">
        <f t="shared" si="133"/>
        <v>#NAME?</v>
      </c>
      <c r="AJ223" s="205">
        <f t="shared" si="134"/>
        <v>3</v>
      </c>
      <c r="AK223" s="205" t="str">
        <f t="shared" si="135"/>
        <v/>
      </c>
      <c r="AL223" s="205">
        <f t="shared" si="136"/>
        <v>0</v>
      </c>
      <c r="AM223" s="205">
        <f t="shared" si="137"/>
        <v>0</v>
      </c>
      <c r="AN223" s="206" t="str">
        <f t="shared" si="138"/>
        <v/>
      </c>
      <c r="AO223" s="46" t="str">
        <f t="shared" si="139"/>
        <v/>
      </c>
      <c r="AP223" s="46" t="str">
        <f t="shared" si="141"/>
        <v/>
      </c>
    </row>
    <row r="224" ht="18.75">
      <c r="A224" s="87"/>
      <c r="B224" s="61" t="s">
        <v>29</v>
      </c>
      <c r="C224" s="131"/>
      <c r="D224" s="130"/>
      <c r="E224" s="130"/>
      <c r="F224" s="131"/>
      <c r="G224" s="59"/>
      <c r="H224" s="127"/>
      <c r="I224" s="59"/>
      <c r="J224" s="59"/>
      <c r="K224" s="59"/>
      <c r="L224" s="59"/>
      <c r="M224" s="71"/>
      <c r="N224" s="59"/>
      <c r="O224" s="71"/>
      <c r="P224" s="71"/>
      <c r="Q224" s="71"/>
      <c r="R224" s="71"/>
      <c r="S224" s="71"/>
      <c r="T224" s="71"/>
      <c r="U224" s="59"/>
      <c r="V224" s="144"/>
      <c r="W224" s="59"/>
      <c r="X224" s="71"/>
      <c r="Y224" s="127"/>
      <c r="Z224" s="71"/>
      <c r="AA224" s="71"/>
      <c r="AB224" s="71"/>
      <c r="AC224" s="71"/>
      <c r="AD224" s="59"/>
      <c r="AE224" s="71"/>
      <c r="AF224" s="115" t="str">
        <f t="shared" si="131"/>
        <v/>
      </c>
      <c r="AG224" s="203"/>
      <c r="AH224" s="204" t="str">
        <f t="shared" si="132"/>
        <v/>
      </c>
      <c r="AI224" s="204" t="str">
        <f t="shared" si="133"/>
        <v/>
      </c>
      <c r="AJ224" s="205" t="str">
        <f t="shared" si="134"/>
        <v/>
      </c>
      <c r="AK224" s="205" t="str">
        <f t="shared" si="135"/>
        <v/>
      </c>
      <c r="AL224" s="205" t="str">
        <f t="shared" si="136"/>
        <v/>
      </c>
      <c r="AM224" s="205" t="str">
        <f t="shared" si="137"/>
        <v/>
      </c>
      <c r="AN224" s="206" t="str">
        <f t="shared" si="138"/>
        <v/>
      </c>
      <c r="AO224" s="46" t="str">
        <f t="shared" si="139"/>
        <v/>
      </c>
      <c r="AP224" s="46" t="str">
        <f t="shared" si="141"/>
        <v/>
      </c>
    </row>
    <row r="225" ht="94.5">
      <c r="A225" s="87">
        <v>185</v>
      </c>
      <c r="B225" s="209" t="s">
        <v>358</v>
      </c>
      <c r="C225" s="125">
        <f>2022!B226</f>
        <v>33.299999999999997</v>
      </c>
      <c r="D225" s="138">
        <f>2022!BE226</f>
        <v>116</v>
      </c>
      <c r="E225" s="126">
        <f>2022!BF226</f>
        <v>40</v>
      </c>
      <c r="F225" s="125">
        <f>2022!BI226</f>
        <v>1.2012012012012012</v>
      </c>
      <c r="G225" s="80">
        <f>2021!BO173</f>
        <v>5</v>
      </c>
      <c r="H225" s="139">
        <f t="shared" si="140"/>
        <v>4.3103448275862073</v>
      </c>
      <c r="I225" s="59"/>
      <c r="J225" s="80">
        <f>2021!BR173</f>
        <v>0</v>
      </c>
      <c r="K225" s="59"/>
      <c r="L225" s="59"/>
      <c r="M225" s="59"/>
      <c r="N225" s="80">
        <f>2021!BT173</f>
        <v>0</v>
      </c>
      <c r="O225" s="59">
        <f>'Добыча 2021'!C188</f>
        <v>0</v>
      </c>
      <c r="P225" s="59"/>
      <c r="Q225" s="59"/>
      <c r="R225" s="59"/>
      <c r="S225" s="59">
        <f>'Добыча 2021'!E188</f>
        <v>0</v>
      </c>
      <c r="T225" s="59">
        <f>'Добыча 2021'!D188</f>
        <v>0</v>
      </c>
      <c r="U225" s="59">
        <f t="shared" si="128"/>
        <v>0</v>
      </c>
      <c r="V225" s="127">
        <f>2022!BM226</f>
        <v>2</v>
      </c>
      <c r="W225" s="59">
        <f t="shared" si="129"/>
        <v>5</v>
      </c>
      <c r="X225" s="59">
        <f>2022!BO226</f>
        <v>2</v>
      </c>
      <c r="Y225" s="127">
        <f t="shared" si="130"/>
        <v>5</v>
      </c>
      <c r="Z225" s="59"/>
      <c r="AA225" s="59">
        <f>2022!BR226</f>
        <v>0</v>
      </c>
      <c r="AB225" s="59"/>
      <c r="AC225" s="59"/>
      <c r="AD225" s="59"/>
      <c r="AE225" s="59">
        <f>2022!BT226</f>
        <v>0</v>
      </c>
      <c r="AF225" s="115" t="str">
        <f t="shared" si="131"/>
        <v/>
      </c>
      <c r="AG225" s="203"/>
      <c r="AH225" s="204">
        <f t="shared" si="132"/>
        <v>1.2012012012012012</v>
      </c>
      <c r="AI225" s="204" t="e">
        <f t="shared" si="133"/>
        <v>#NAME?</v>
      </c>
      <c r="AJ225" s="205">
        <f t="shared" si="134"/>
        <v>5</v>
      </c>
      <c r="AK225" s="205" t="str">
        <f t="shared" si="135"/>
        <v/>
      </c>
      <c r="AL225" s="205">
        <f t="shared" si="136"/>
        <v>1</v>
      </c>
      <c r="AM225" s="205">
        <f t="shared" si="137"/>
        <v>2</v>
      </c>
      <c r="AN225" s="206" t="str">
        <f t="shared" si="138"/>
        <v xml:space="preserve">Вне норматива или не ОДОУ</v>
      </c>
      <c r="AO225" s="46" t="str">
        <f t="shared" si="139"/>
        <v xml:space="preserve">Сумма не совпадает или не ОДОУ</v>
      </c>
      <c r="AP225" s="46" t="str">
        <f t="shared" si="141"/>
        <v/>
      </c>
    </row>
    <row r="226" ht="66" customHeight="1">
      <c r="A226" s="87">
        <v>186</v>
      </c>
      <c r="B226" s="152" t="s">
        <v>359</v>
      </c>
      <c r="C226" s="125">
        <f>2022!B227</f>
        <v>31.300000000000001</v>
      </c>
      <c r="D226" s="142"/>
      <c r="E226" s="126">
        <f>2022!BF227</f>
        <v>60</v>
      </c>
      <c r="F226" s="125">
        <f>2022!BI227</f>
        <v>1.9169329073482428</v>
      </c>
      <c r="G226" s="82"/>
      <c r="H226" s="143"/>
      <c r="I226" s="59"/>
      <c r="J226" s="82"/>
      <c r="K226" s="59"/>
      <c r="L226" s="59"/>
      <c r="M226" s="59"/>
      <c r="N226" s="82"/>
      <c r="O226" s="59">
        <f>'Добыча 2021'!C188</f>
        <v>0</v>
      </c>
      <c r="P226" s="59"/>
      <c r="Q226" s="59"/>
      <c r="R226" s="59"/>
      <c r="S226" s="59">
        <f>'Добыча 2021'!E188</f>
        <v>0</v>
      </c>
      <c r="T226" s="59">
        <f>'Добыча 2021'!D188</f>
        <v>0</v>
      </c>
      <c r="U226" s="59">
        <f t="shared" si="128"/>
        <v>0</v>
      </c>
      <c r="V226" s="127">
        <f>2022!BM227</f>
        <v>3</v>
      </c>
      <c r="W226" s="59">
        <f t="shared" si="129"/>
        <v>5</v>
      </c>
      <c r="X226" s="59">
        <f>2022!BO227</f>
        <v>3</v>
      </c>
      <c r="Y226" s="127">
        <f t="shared" si="130"/>
        <v>5</v>
      </c>
      <c r="Z226" s="59"/>
      <c r="AA226" s="59">
        <f>2022!BR227</f>
        <v>0</v>
      </c>
      <c r="AB226" s="59"/>
      <c r="AC226" s="59"/>
      <c r="AD226" s="59"/>
      <c r="AE226" s="59">
        <f>2022!BT227</f>
        <v>0</v>
      </c>
      <c r="AF226" s="115" t="str">
        <f t="shared" si="131"/>
        <v/>
      </c>
      <c r="AG226" s="203"/>
      <c r="AH226" s="204">
        <f t="shared" si="132"/>
        <v>1.9169329073482428</v>
      </c>
      <c r="AI226" s="204" t="e">
        <f t="shared" si="133"/>
        <v>#NAME?</v>
      </c>
      <c r="AJ226" s="205">
        <f t="shared" si="134"/>
        <v>5</v>
      </c>
      <c r="AK226" s="205" t="str">
        <f t="shared" si="135"/>
        <v/>
      </c>
      <c r="AL226" s="205">
        <f t="shared" si="136"/>
        <v>1</v>
      </c>
      <c r="AM226" s="205">
        <f t="shared" si="137"/>
        <v>3</v>
      </c>
      <c r="AN226" s="206" t="str">
        <f t="shared" si="138"/>
        <v xml:space="preserve">Вне норматива или не ОДОУ</v>
      </c>
      <c r="AO226" s="46" t="str">
        <f t="shared" si="139"/>
        <v xml:space="preserve">Сумма не совпадает или не ОДОУ</v>
      </c>
      <c r="AP226" s="46" t="str">
        <f t="shared" si="141"/>
        <v/>
      </c>
    </row>
    <row r="227" ht="94.5">
      <c r="A227" s="87">
        <v>187</v>
      </c>
      <c r="B227" s="72" t="s">
        <v>30</v>
      </c>
      <c r="C227" s="125">
        <f>2022!B228</f>
        <v>34</v>
      </c>
      <c r="D227" s="126">
        <f>2022!BE228</f>
        <v>75</v>
      </c>
      <c r="E227" s="126">
        <f>2022!BF228</f>
        <v>83</v>
      </c>
      <c r="F227" s="125">
        <f>2022!BI228</f>
        <v>2.4411764705882355</v>
      </c>
      <c r="G227" s="59">
        <f>2021!BO174</f>
        <v>5</v>
      </c>
      <c r="H227" s="127">
        <f t="shared" si="140"/>
        <v>6.666666666666667</v>
      </c>
      <c r="I227" s="59"/>
      <c r="J227" s="59">
        <f>2021!BR174</f>
        <v>0</v>
      </c>
      <c r="K227" s="59"/>
      <c r="L227" s="59"/>
      <c r="M227" s="59"/>
      <c r="N227" s="59">
        <f>2021!BT174</f>
        <v>0</v>
      </c>
      <c r="O227" s="59">
        <f>'Добыча 2021'!C190</f>
        <v>5</v>
      </c>
      <c r="P227" s="59"/>
      <c r="Q227" s="59"/>
      <c r="R227" s="59"/>
      <c r="S227" s="59">
        <f>'Добыча 2021'!E190</f>
        <v>4</v>
      </c>
      <c r="T227" s="59">
        <f>'Добыча 2021'!D190</f>
        <v>1</v>
      </c>
      <c r="U227" s="59">
        <f t="shared" si="128"/>
        <v>100</v>
      </c>
      <c r="V227" s="127">
        <f>2022!BM228</f>
        <v>5.8100000000000005</v>
      </c>
      <c r="W227" s="59">
        <f t="shared" si="129"/>
        <v>7.0000000000000009</v>
      </c>
      <c r="X227" s="59">
        <f>2022!BO228</f>
        <v>5</v>
      </c>
      <c r="Y227" s="127">
        <f t="shared" si="130"/>
        <v>6.024096385542169</v>
      </c>
      <c r="Z227" s="59"/>
      <c r="AA227" s="59">
        <f>2022!BR228</f>
        <v>0</v>
      </c>
      <c r="AB227" s="59"/>
      <c r="AC227" s="59"/>
      <c r="AD227" s="59"/>
      <c r="AE227" s="59">
        <f>2022!BT228</f>
        <v>0</v>
      </c>
      <c r="AF227" s="115" t="str">
        <f t="shared" si="131"/>
        <v/>
      </c>
      <c r="AG227" s="203"/>
      <c r="AH227" s="204">
        <f t="shared" si="132"/>
        <v>2.4411764705882355</v>
      </c>
      <c r="AI227" s="204" t="e">
        <f t="shared" si="133"/>
        <v>#NAME?</v>
      </c>
      <c r="AJ227" s="205">
        <f t="shared" si="134"/>
        <v>7</v>
      </c>
      <c r="AK227" s="205" t="str">
        <f t="shared" si="135"/>
        <v/>
      </c>
      <c r="AL227" s="205">
        <f t="shared" si="136"/>
        <v>1</v>
      </c>
      <c r="AM227" s="205">
        <f t="shared" si="137"/>
        <v>5</v>
      </c>
      <c r="AN227" s="206" t="str">
        <f t="shared" si="138"/>
        <v xml:space="preserve">Вне норматива или не ОДОУ</v>
      </c>
      <c r="AO227" s="46" t="str">
        <f t="shared" si="139"/>
        <v xml:space="preserve">Сумма не совпадает или не ОДОУ</v>
      </c>
      <c r="AP227" s="46" t="str">
        <f t="shared" si="141"/>
        <v/>
      </c>
    </row>
    <row r="228" ht="94.5">
      <c r="A228" s="87">
        <v>188</v>
      </c>
      <c r="B228" s="72" t="s">
        <v>31</v>
      </c>
      <c r="C228" s="125">
        <f>2022!B229</f>
        <v>21.359999999999999</v>
      </c>
      <c r="D228" s="126">
        <f>2022!BE229</f>
        <v>40</v>
      </c>
      <c r="E228" s="126">
        <f>2022!BF229</f>
        <v>34</v>
      </c>
      <c r="F228" s="125">
        <f>2022!BI229</f>
        <v>1.5917602996254683</v>
      </c>
      <c r="G228" s="59">
        <f>2021!BO175</f>
        <v>2</v>
      </c>
      <c r="H228" s="127">
        <f t="shared" si="140"/>
        <v>5</v>
      </c>
      <c r="I228" s="59"/>
      <c r="J228" s="59">
        <f>2021!BR175</f>
        <v>0</v>
      </c>
      <c r="K228" s="59"/>
      <c r="L228" s="59"/>
      <c r="M228" s="59"/>
      <c r="N228" s="59">
        <f>2021!BT175</f>
        <v>0</v>
      </c>
      <c r="O228" s="59">
        <f>'Добыча 2021'!C191</f>
        <v>2</v>
      </c>
      <c r="P228" s="59"/>
      <c r="Q228" s="59"/>
      <c r="R228" s="59"/>
      <c r="S228" s="59">
        <f>'Добыча 2021'!E191</f>
        <v>1</v>
      </c>
      <c r="T228" s="59">
        <f>'Добыча 2021'!D191</f>
        <v>1</v>
      </c>
      <c r="U228" s="59">
        <f t="shared" si="128"/>
        <v>100</v>
      </c>
      <c r="V228" s="127">
        <f>2022!BM229</f>
        <v>1.7000000000000002</v>
      </c>
      <c r="W228" s="59">
        <f t="shared" si="129"/>
        <v>5</v>
      </c>
      <c r="X228" s="59">
        <f>2022!BO229</f>
        <v>1</v>
      </c>
      <c r="Y228" s="127">
        <f t="shared" si="130"/>
        <v>2.9411764705882351</v>
      </c>
      <c r="Z228" s="59"/>
      <c r="AA228" s="59">
        <f>2022!BR229</f>
        <v>0</v>
      </c>
      <c r="AB228" s="59"/>
      <c r="AC228" s="59"/>
      <c r="AD228" s="59"/>
      <c r="AE228" s="59">
        <f>2022!BT229</f>
        <v>0</v>
      </c>
      <c r="AF228" s="115" t="str">
        <f t="shared" si="131"/>
        <v/>
      </c>
      <c r="AG228" s="203"/>
      <c r="AH228" s="204">
        <f t="shared" si="132"/>
        <v>1.5917602996254683</v>
      </c>
      <c r="AI228" s="204" t="e">
        <f t="shared" si="133"/>
        <v>#NAME?</v>
      </c>
      <c r="AJ228" s="205">
        <f t="shared" si="134"/>
        <v>5</v>
      </c>
      <c r="AK228" s="205" t="str">
        <f t="shared" si="135"/>
        <v/>
      </c>
      <c r="AL228" s="205">
        <f t="shared" si="136"/>
        <v>1</v>
      </c>
      <c r="AM228" s="205">
        <f t="shared" si="137"/>
        <v>1</v>
      </c>
      <c r="AN228" s="206" t="str">
        <f t="shared" si="138"/>
        <v xml:space="preserve">Вне норматива или не ОДОУ</v>
      </c>
      <c r="AO228" s="46" t="str">
        <f t="shared" si="139"/>
        <v xml:space="preserve">Сумма не совпадает или не ОДОУ</v>
      </c>
      <c r="AP228" s="46" t="str">
        <f t="shared" si="141"/>
        <v/>
      </c>
    </row>
    <row r="229" ht="31.5">
      <c r="A229" s="87">
        <v>189</v>
      </c>
      <c r="B229" s="72" t="s">
        <v>34</v>
      </c>
      <c r="C229" s="125">
        <f>2022!B230</f>
        <v>254.53999999999999</v>
      </c>
      <c r="D229" s="126">
        <f>2022!BE230</f>
        <v>23</v>
      </c>
      <c r="E229" s="126">
        <f>2022!BF230</f>
        <v>23</v>
      </c>
      <c r="F229" s="125">
        <f>2022!BI230</f>
        <v>9.0359079123124075e-002</v>
      </c>
      <c r="G229" s="59">
        <f>2021!BO176</f>
        <v>0</v>
      </c>
      <c r="H229" s="127">
        <f t="shared" si="140"/>
        <v>0</v>
      </c>
      <c r="I229" s="59"/>
      <c r="J229" s="59">
        <f>2021!BR176</f>
        <v>0</v>
      </c>
      <c r="K229" s="59"/>
      <c r="L229" s="59"/>
      <c r="M229" s="59"/>
      <c r="N229" s="59">
        <f>2021!BT176</f>
        <v>0</v>
      </c>
      <c r="O229" s="59">
        <f>'Добыча 2021'!C192</f>
        <v>0</v>
      </c>
      <c r="P229" s="59"/>
      <c r="Q229" s="59"/>
      <c r="R229" s="59"/>
      <c r="S229" s="59">
        <f>'Добыча 2021'!E192</f>
        <v>0</v>
      </c>
      <c r="T229" s="59">
        <f>'Добыча 2021'!D192</f>
        <v>0</v>
      </c>
      <c r="U229" s="59">
        <f t="shared" si="128"/>
        <v>0</v>
      </c>
      <c r="V229" s="127">
        <f>2022!BM230</f>
        <v>0.68999999999999995</v>
      </c>
      <c r="W229" s="59">
        <f t="shared" si="129"/>
        <v>0</v>
      </c>
      <c r="X229" s="59">
        <f>2022!BO230</f>
        <v>0</v>
      </c>
      <c r="Y229" s="127">
        <f t="shared" si="130"/>
        <v>0</v>
      </c>
      <c r="Z229" s="59"/>
      <c r="AA229" s="59">
        <f>2022!BR230</f>
        <v>0</v>
      </c>
      <c r="AB229" s="59"/>
      <c r="AC229" s="59"/>
      <c r="AD229" s="59">
        <f t="shared" si="142"/>
        <v>0</v>
      </c>
      <c r="AE229" s="59">
        <f>2022!BT230</f>
        <v>0</v>
      </c>
      <c r="AF229" s="115" t="str">
        <f t="shared" si="131"/>
        <v/>
      </c>
      <c r="AG229" s="203"/>
      <c r="AH229" s="204">
        <f t="shared" si="132"/>
        <v>9.0359079123124075e-002</v>
      </c>
      <c r="AI229" s="204" t="e">
        <f t="shared" si="133"/>
        <v>#NAME?</v>
      </c>
      <c r="AJ229" s="205">
        <f t="shared" si="134"/>
        <v>3</v>
      </c>
      <c r="AK229" s="205" t="str">
        <f t="shared" si="135"/>
        <v/>
      </c>
      <c r="AL229" s="205">
        <f t="shared" si="136"/>
        <v>0</v>
      </c>
      <c r="AM229" s="205">
        <f t="shared" si="137"/>
        <v>0</v>
      </c>
      <c r="AN229" s="206" t="str">
        <f t="shared" si="138"/>
        <v/>
      </c>
      <c r="AO229" s="46" t="str">
        <f t="shared" si="139"/>
        <v/>
      </c>
      <c r="AP229" s="46" t="str">
        <f t="shared" si="141"/>
        <v/>
      </c>
    </row>
    <row r="230" ht="18.75">
      <c r="A230" s="87"/>
      <c r="B230" s="61" t="s">
        <v>37</v>
      </c>
      <c r="C230" s="131"/>
      <c r="D230" s="130"/>
      <c r="E230" s="130"/>
      <c r="F230" s="131"/>
      <c r="G230" s="59"/>
      <c r="H230" s="127"/>
      <c r="I230" s="59"/>
      <c r="J230" s="59"/>
      <c r="K230" s="59"/>
      <c r="L230" s="59"/>
      <c r="M230" s="71"/>
      <c r="N230" s="59"/>
      <c r="O230" s="71"/>
      <c r="P230" s="71"/>
      <c r="Q230" s="71"/>
      <c r="R230" s="71"/>
      <c r="S230" s="71"/>
      <c r="T230" s="71"/>
      <c r="U230" s="59"/>
      <c r="V230" s="144"/>
      <c r="W230" s="59"/>
      <c r="X230" s="71"/>
      <c r="Y230" s="127"/>
      <c r="Z230" s="71"/>
      <c r="AA230" s="71"/>
      <c r="AB230" s="71"/>
      <c r="AC230" s="71"/>
      <c r="AD230" s="59"/>
      <c r="AE230" s="71"/>
      <c r="AF230" s="115" t="str">
        <f t="shared" si="131"/>
        <v/>
      </c>
      <c r="AG230" s="203"/>
      <c r="AH230" s="204" t="str">
        <f t="shared" si="132"/>
        <v/>
      </c>
      <c r="AI230" s="204" t="str">
        <f t="shared" si="133"/>
        <v/>
      </c>
      <c r="AJ230" s="205" t="str">
        <f t="shared" si="134"/>
        <v/>
      </c>
      <c r="AK230" s="205" t="str">
        <f t="shared" si="135"/>
        <v/>
      </c>
      <c r="AL230" s="205" t="str">
        <f t="shared" si="136"/>
        <v/>
      </c>
      <c r="AM230" s="205" t="str">
        <f t="shared" si="137"/>
        <v/>
      </c>
      <c r="AN230" s="206" t="str">
        <f t="shared" si="138"/>
        <v/>
      </c>
      <c r="AO230" s="46" t="str">
        <f t="shared" si="139"/>
        <v/>
      </c>
      <c r="AP230" s="46" t="str">
        <f t="shared" si="141"/>
        <v/>
      </c>
    </row>
    <row r="231" ht="31.5">
      <c r="A231" s="87">
        <v>190</v>
      </c>
      <c r="B231" s="72" t="s">
        <v>360</v>
      </c>
      <c r="C231" s="125">
        <f>2022!B232</f>
        <v>9.0289999999999999</v>
      </c>
      <c r="D231" s="126">
        <f>2022!BE232</f>
        <v>0</v>
      </c>
      <c r="E231" s="126">
        <f>2022!BF232</f>
        <v>0</v>
      </c>
      <c r="F231" s="125">
        <f>2022!BI232</f>
        <v>0</v>
      </c>
      <c r="G231" s="59">
        <f>2021!BO178</f>
        <v>0</v>
      </c>
      <c r="H231" s="127">
        <f t="shared" si="140"/>
        <v>0</v>
      </c>
      <c r="I231" s="59"/>
      <c r="J231" s="59">
        <f>2021!BR178</f>
        <v>0</v>
      </c>
      <c r="K231" s="59"/>
      <c r="L231" s="59"/>
      <c r="M231" s="59"/>
      <c r="N231" s="59">
        <f>2021!BT178</f>
        <v>0</v>
      </c>
      <c r="O231" s="59">
        <f>'Добыча 2021'!C194</f>
        <v>0</v>
      </c>
      <c r="P231" s="59"/>
      <c r="Q231" s="59"/>
      <c r="R231" s="59"/>
      <c r="S231" s="59">
        <f>'Добыча 2021'!E194</f>
        <v>0</v>
      </c>
      <c r="T231" s="59">
        <f>'Добыча 2021'!D194</f>
        <v>0</v>
      </c>
      <c r="U231" s="59">
        <f t="shared" si="128"/>
        <v>0</v>
      </c>
      <c r="V231" s="127">
        <f>2022!BM232</f>
        <v>0</v>
      </c>
      <c r="W231" s="59">
        <f t="shared" si="129"/>
        <v>0</v>
      </c>
      <c r="X231" s="59">
        <f>2022!BO232</f>
        <v>0</v>
      </c>
      <c r="Y231" s="127">
        <f t="shared" si="130"/>
        <v>0</v>
      </c>
      <c r="Z231" s="59"/>
      <c r="AA231" s="59">
        <f>2022!BR232</f>
        <v>0</v>
      </c>
      <c r="AB231" s="59"/>
      <c r="AC231" s="59"/>
      <c r="AD231" s="59"/>
      <c r="AE231" s="59">
        <f>2022!BT232</f>
        <v>0</v>
      </c>
      <c r="AF231" s="115" t="str">
        <f t="shared" si="131"/>
        <v/>
      </c>
      <c r="AG231" s="203"/>
      <c r="AH231" s="204">
        <f t="shared" si="132"/>
        <v>0</v>
      </c>
      <c r="AI231" s="204" t="e">
        <f t="shared" si="133"/>
        <v>#NAME?</v>
      </c>
      <c r="AJ231" s="205">
        <f t="shared" si="134"/>
        <v>3</v>
      </c>
      <c r="AK231" s="205" t="str">
        <f t="shared" si="135"/>
        <v/>
      </c>
      <c r="AL231" s="205">
        <f t="shared" si="136"/>
        <v>0</v>
      </c>
      <c r="AM231" s="205">
        <f t="shared" si="137"/>
        <v>0</v>
      </c>
      <c r="AN231" s="206" t="str">
        <f t="shared" si="138"/>
        <v/>
      </c>
      <c r="AO231" s="46" t="str">
        <f t="shared" si="139"/>
        <v/>
      </c>
      <c r="AP231" s="46" t="str">
        <f t="shared" si="141"/>
        <v/>
      </c>
    </row>
    <row r="232" ht="94.5">
      <c r="A232" s="87">
        <v>191</v>
      </c>
      <c r="B232" s="64" t="s">
        <v>361</v>
      </c>
      <c r="C232" s="125">
        <f>2022!B233</f>
        <v>19.600000000000001</v>
      </c>
      <c r="D232" s="126">
        <f>2022!BE233</f>
        <v>15</v>
      </c>
      <c r="E232" s="126">
        <f>2022!BF233</f>
        <v>21</v>
      </c>
      <c r="F232" s="125">
        <f>2022!BI233</f>
        <v>1.0714285714285714</v>
      </c>
      <c r="G232" s="59">
        <f>2021!BO179</f>
        <v>0</v>
      </c>
      <c r="H232" s="127">
        <f t="shared" si="140"/>
        <v>0</v>
      </c>
      <c r="I232" s="62"/>
      <c r="J232" s="59">
        <f>2021!BR179</f>
        <v>0</v>
      </c>
      <c r="K232" s="62"/>
      <c r="L232" s="132"/>
      <c r="M232" s="59"/>
      <c r="N232" s="59">
        <f>2021!BT179</f>
        <v>0</v>
      </c>
      <c r="O232" s="59">
        <f>'Добыча 2021'!C195</f>
        <v>0</v>
      </c>
      <c r="P232" s="59"/>
      <c r="Q232" s="59"/>
      <c r="R232" s="59"/>
      <c r="S232" s="59">
        <f>'Добыча 2021'!E195</f>
        <v>0</v>
      </c>
      <c r="T232" s="59">
        <f>'Добыча 2021'!D195</f>
        <v>0</v>
      </c>
      <c r="U232" s="59">
        <f t="shared" si="128"/>
        <v>0</v>
      </c>
      <c r="V232" s="127">
        <f>2022!BM233</f>
        <v>1.05</v>
      </c>
      <c r="W232" s="59">
        <f t="shared" si="129"/>
        <v>5</v>
      </c>
      <c r="X232" s="59">
        <f>2022!BO233</f>
        <v>1</v>
      </c>
      <c r="Y232" s="127">
        <f t="shared" si="130"/>
        <v>4.7619047619047619</v>
      </c>
      <c r="Z232" s="59"/>
      <c r="AA232" s="59">
        <f>2022!BR233</f>
        <v>0</v>
      </c>
      <c r="AB232" s="59"/>
      <c r="AC232" s="59"/>
      <c r="AD232" s="59"/>
      <c r="AE232" s="59">
        <f>2022!BT233</f>
        <v>0</v>
      </c>
      <c r="AF232" s="115" t="str">
        <f t="shared" si="131"/>
        <v/>
      </c>
      <c r="AG232" s="203"/>
      <c r="AH232" s="204">
        <f t="shared" si="132"/>
        <v>1.0714285714285714</v>
      </c>
      <c r="AI232" s="204" t="e">
        <f t="shared" si="133"/>
        <v>#NAME?</v>
      </c>
      <c r="AJ232" s="205">
        <f t="shared" si="134"/>
        <v>5</v>
      </c>
      <c r="AK232" s="205" t="str">
        <f t="shared" si="135"/>
        <v/>
      </c>
      <c r="AL232" s="205">
        <f t="shared" si="136"/>
        <v>1</v>
      </c>
      <c r="AM232" s="205">
        <f t="shared" si="137"/>
        <v>1</v>
      </c>
      <c r="AN232" s="206" t="str">
        <f t="shared" si="138"/>
        <v xml:space="preserve">Вне норматива или не ОДОУ</v>
      </c>
      <c r="AO232" s="46" t="str">
        <f t="shared" si="139"/>
        <v xml:space="preserve">Сумма не совпадает или не ОДОУ</v>
      </c>
      <c r="AP232" s="46" t="str">
        <f t="shared" si="141"/>
        <v/>
      </c>
    </row>
    <row r="233" ht="31.5">
      <c r="A233" s="87">
        <v>192</v>
      </c>
      <c r="B233" s="72" t="s">
        <v>44</v>
      </c>
      <c r="C233" s="125">
        <f>2022!B234</f>
        <v>10</v>
      </c>
      <c r="D233" s="126">
        <f>2022!BE234</f>
        <v>9</v>
      </c>
      <c r="E233" s="126">
        <f>2022!BF234</f>
        <v>10</v>
      </c>
      <c r="F233" s="125">
        <f>2022!BI234</f>
        <v>1</v>
      </c>
      <c r="G233" s="59">
        <f>2021!BO180</f>
        <v>0</v>
      </c>
      <c r="H233" s="127">
        <f t="shared" si="140"/>
        <v>0</v>
      </c>
      <c r="I233" s="59"/>
      <c r="J233" s="59">
        <f>2021!BR180</f>
        <v>0</v>
      </c>
      <c r="K233" s="59"/>
      <c r="L233" s="59"/>
      <c r="M233" s="59"/>
      <c r="N233" s="59">
        <f>2021!BT180</f>
        <v>0</v>
      </c>
      <c r="O233" s="59">
        <f>'Добыча 2021'!C196</f>
        <v>0</v>
      </c>
      <c r="P233" s="59"/>
      <c r="Q233" s="59"/>
      <c r="R233" s="59"/>
      <c r="S233" s="59">
        <f>'Добыча 2021'!E196</f>
        <v>0</v>
      </c>
      <c r="T233" s="59">
        <f>'Добыча 2021'!D196</f>
        <v>0</v>
      </c>
      <c r="U233" s="59">
        <f t="shared" si="128"/>
        <v>0</v>
      </c>
      <c r="V233" s="127">
        <f>2022!BM234</f>
        <v>0</v>
      </c>
      <c r="W233" s="59">
        <f t="shared" si="129"/>
        <v>0</v>
      </c>
      <c r="X233" s="59">
        <f>2022!BO234</f>
        <v>0</v>
      </c>
      <c r="Y233" s="127">
        <f t="shared" si="130"/>
        <v>0</v>
      </c>
      <c r="Z233" s="59"/>
      <c r="AA233" s="59">
        <f>2022!BR234</f>
        <v>0</v>
      </c>
      <c r="AB233" s="59"/>
      <c r="AC233" s="59"/>
      <c r="AD233" s="59"/>
      <c r="AE233" s="59">
        <f>2022!BT234</f>
        <v>0</v>
      </c>
      <c r="AF233" s="115" t="str">
        <f t="shared" si="131"/>
        <v/>
      </c>
      <c r="AG233" s="203"/>
      <c r="AH233" s="204">
        <f t="shared" si="132"/>
        <v>1</v>
      </c>
      <c r="AI233" s="204" t="e">
        <f t="shared" si="133"/>
        <v>#NAME?</v>
      </c>
      <c r="AJ233" s="205">
        <f t="shared" si="134"/>
        <v>3</v>
      </c>
      <c r="AK233" s="205" t="str">
        <f t="shared" si="135"/>
        <v/>
      </c>
      <c r="AL233" s="205">
        <f t="shared" si="136"/>
        <v>0</v>
      </c>
      <c r="AM233" s="205">
        <f t="shared" si="137"/>
        <v>0</v>
      </c>
      <c r="AN233" s="206" t="str">
        <f t="shared" si="138"/>
        <v/>
      </c>
      <c r="AO233" s="46" t="str">
        <f t="shared" si="139"/>
        <v/>
      </c>
      <c r="AP233" s="46" t="str">
        <f t="shared" si="141"/>
        <v/>
      </c>
    </row>
    <row r="234" ht="47.25">
      <c r="A234" s="87">
        <v>193</v>
      </c>
      <c r="B234" s="72" t="s">
        <v>45</v>
      </c>
      <c r="C234" s="125">
        <f>2022!B235</f>
        <v>9.8000000000000007</v>
      </c>
      <c r="D234" s="126">
        <f>2022!BE235</f>
        <v>12</v>
      </c>
      <c r="E234" s="126">
        <f>2022!BF235</f>
        <v>6</v>
      </c>
      <c r="F234" s="125">
        <f>2022!BI235</f>
        <v>0.61224489795918358</v>
      </c>
      <c r="G234" s="59">
        <f>2021!BO181</f>
        <v>0</v>
      </c>
      <c r="H234" s="127">
        <f t="shared" si="140"/>
        <v>0</v>
      </c>
      <c r="I234" s="59"/>
      <c r="J234" s="59">
        <f>2021!BR181</f>
        <v>0</v>
      </c>
      <c r="K234" s="59"/>
      <c r="L234" s="59"/>
      <c r="M234" s="59"/>
      <c r="N234" s="59">
        <f>2021!BT181</f>
        <v>0</v>
      </c>
      <c r="O234" s="59">
        <f>'Добыча 2021'!C197</f>
        <v>0</v>
      </c>
      <c r="P234" s="59"/>
      <c r="Q234" s="59"/>
      <c r="R234" s="59"/>
      <c r="S234" s="59">
        <f>'Добыча 2021'!E197</f>
        <v>0</v>
      </c>
      <c r="T234" s="59">
        <f>'Добыча 2021'!D197</f>
        <v>0</v>
      </c>
      <c r="U234" s="59">
        <f t="shared" si="128"/>
        <v>0</v>
      </c>
      <c r="V234" s="127">
        <f>2022!BM235</f>
        <v>0.17999999999999999</v>
      </c>
      <c r="W234" s="59">
        <f t="shared" si="129"/>
        <v>0</v>
      </c>
      <c r="X234" s="59">
        <f>2022!BO235</f>
        <v>0</v>
      </c>
      <c r="Y234" s="127">
        <f t="shared" si="130"/>
        <v>0</v>
      </c>
      <c r="Z234" s="59"/>
      <c r="AA234" s="59">
        <f>2022!BR235</f>
        <v>0</v>
      </c>
      <c r="AB234" s="59"/>
      <c r="AC234" s="59"/>
      <c r="AD234" s="59"/>
      <c r="AE234" s="59">
        <f>2022!BT235</f>
        <v>0</v>
      </c>
      <c r="AF234" s="115" t="str">
        <f t="shared" si="131"/>
        <v/>
      </c>
      <c r="AG234" s="203"/>
      <c r="AH234" s="204">
        <f t="shared" si="132"/>
        <v>0.61224489795918358</v>
      </c>
      <c r="AI234" s="204" t="e">
        <f t="shared" si="133"/>
        <v>#NAME?</v>
      </c>
      <c r="AJ234" s="205">
        <f t="shared" si="134"/>
        <v>3</v>
      </c>
      <c r="AK234" s="205" t="str">
        <f t="shared" si="135"/>
        <v/>
      </c>
      <c r="AL234" s="205">
        <f t="shared" si="136"/>
        <v>0</v>
      </c>
      <c r="AM234" s="205">
        <f t="shared" si="137"/>
        <v>0</v>
      </c>
      <c r="AN234" s="206" t="str">
        <f t="shared" si="138"/>
        <v/>
      </c>
      <c r="AO234" s="46" t="str">
        <f t="shared" si="139"/>
        <v/>
      </c>
      <c r="AP234" s="46" t="str">
        <f t="shared" si="141"/>
        <v/>
      </c>
    </row>
    <row r="235" ht="31.5">
      <c r="A235" s="87">
        <v>194</v>
      </c>
      <c r="B235" s="72" t="s">
        <v>459</v>
      </c>
      <c r="C235" s="125">
        <f>2022!B236</f>
        <v>302.69999999999999</v>
      </c>
      <c r="D235" s="138">
        <f>2022!BE236</f>
        <v>2</v>
      </c>
      <c r="E235" s="126">
        <f>2022!BF236</f>
        <v>0</v>
      </c>
      <c r="F235" s="125">
        <f>2022!BI236</f>
        <v>0</v>
      </c>
      <c r="G235" s="80">
        <f>2021!BO182</f>
        <v>0</v>
      </c>
      <c r="H235" s="139">
        <f t="shared" si="140"/>
        <v>0</v>
      </c>
      <c r="I235" s="71"/>
      <c r="J235" s="80">
        <f>2021!BR182</f>
        <v>0</v>
      </c>
      <c r="K235" s="71"/>
      <c r="L235" s="140"/>
      <c r="M235" s="59"/>
      <c r="N235" s="80">
        <f>2021!BT182</f>
        <v>0</v>
      </c>
      <c r="O235" s="80">
        <f>'Добыча 2021'!C198</f>
        <v>0</v>
      </c>
      <c r="P235" s="59"/>
      <c r="Q235" s="59"/>
      <c r="R235" s="59"/>
      <c r="S235" s="80">
        <f>'Добыча 2021'!E198</f>
        <v>0</v>
      </c>
      <c r="T235" s="80">
        <f>'Добыча 2021'!D198</f>
        <v>0</v>
      </c>
      <c r="U235" s="80">
        <f t="shared" si="128"/>
        <v>0</v>
      </c>
      <c r="V235" s="127">
        <f>2022!BM236</f>
        <v>0</v>
      </c>
      <c r="W235" s="59">
        <f t="shared" si="129"/>
        <v>0</v>
      </c>
      <c r="X235" s="59">
        <f>2022!BO236</f>
        <v>0</v>
      </c>
      <c r="Y235" s="127">
        <f t="shared" si="130"/>
        <v>0</v>
      </c>
      <c r="Z235" s="59"/>
      <c r="AA235" s="59">
        <f>2022!BR236</f>
        <v>0</v>
      </c>
      <c r="AB235" s="59"/>
      <c r="AC235" s="59"/>
      <c r="AD235" s="59">
        <f t="shared" si="142"/>
        <v>0</v>
      </c>
      <c r="AE235" s="59">
        <f>2022!BT236</f>
        <v>0</v>
      </c>
      <c r="AF235" s="115" t="str">
        <f t="shared" si="131"/>
        <v/>
      </c>
      <c r="AG235" s="203"/>
      <c r="AH235" s="204">
        <f t="shared" si="132"/>
        <v>0</v>
      </c>
      <c r="AI235" s="204" t="e">
        <f t="shared" si="133"/>
        <v>#NAME?</v>
      </c>
      <c r="AJ235" s="205">
        <f t="shared" si="134"/>
        <v>3</v>
      </c>
      <c r="AK235" s="205" t="str">
        <f t="shared" si="135"/>
        <v/>
      </c>
      <c r="AL235" s="205">
        <f t="shared" si="136"/>
        <v>0</v>
      </c>
      <c r="AM235" s="205">
        <f t="shared" si="137"/>
        <v>0</v>
      </c>
      <c r="AN235" s="206" t="str">
        <f t="shared" si="138"/>
        <v/>
      </c>
      <c r="AO235" s="46" t="str">
        <f t="shared" si="139"/>
        <v/>
      </c>
      <c r="AP235" s="46" t="str">
        <f t="shared" si="141"/>
        <v/>
      </c>
    </row>
    <row r="236" ht="31.5">
      <c r="A236" s="87">
        <v>195</v>
      </c>
      <c r="B236" s="72" t="s">
        <v>460</v>
      </c>
      <c r="C236" s="125">
        <f>2022!B237</f>
        <v>4.7999999999999998</v>
      </c>
      <c r="D236" s="142"/>
      <c r="E236" s="126">
        <f>2022!BF237</f>
        <v>0</v>
      </c>
      <c r="F236" s="125">
        <f>2022!BI237</f>
        <v>0</v>
      </c>
      <c r="G236" s="82"/>
      <c r="H236" s="143"/>
      <c r="I236" s="62"/>
      <c r="J236" s="82"/>
      <c r="K236" s="62"/>
      <c r="L236" s="132"/>
      <c r="M236" s="59"/>
      <c r="N236" s="82"/>
      <c r="O236" s="82"/>
      <c r="P236" s="59"/>
      <c r="Q236" s="59"/>
      <c r="R236" s="59"/>
      <c r="S236" s="82"/>
      <c r="T236" s="82"/>
      <c r="U236" s="82"/>
      <c r="V236" s="127">
        <f>2022!BM237</f>
        <v>0</v>
      </c>
      <c r="W236" s="59">
        <f t="shared" si="129"/>
        <v>0</v>
      </c>
      <c r="X236" s="59">
        <f>2022!BO237</f>
        <v>0</v>
      </c>
      <c r="Y236" s="127">
        <f t="shared" si="130"/>
        <v>0</v>
      </c>
      <c r="Z236" s="59"/>
      <c r="AA236" s="59">
        <f>2022!BR237</f>
        <v>0</v>
      </c>
      <c r="AB236" s="59"/>
      <c r="AC236" s="59"/>
      <c r="AD236" s="59">
        <f t="shared" si="142"/>
        <v>0</v>
      </c>
      <c r="AE236" s="59">
        <f>2022!BT237</f>
        <v>0</v>
      </c>
      <c r="AF236" s="115" t="str">
        <f t="shared" si="131"/>
        <v/>
      </c>
      <c r="AG236" s="203"/>
      <c r="AH236" s="204">
        <f t="shared" si="132"/>
        <v>0</v>
      </c>
      <c r="AI236" s="204" t="e">
        <f t="shared" si="133"/>
        <v>#NAME?</v>
      </c>
      <c r="AJ236" s="205">
        <f t="shared" si="134"/>
        <v>3</v>
      </c>
      <c r="AK236" s="205" t="str">
        <f t="shared" si="135"/>
        <v/>
      </c>
      <c r="AL236" s="205">
        <f t="shared" si="136"/>
        <v>0</v>
      </c>
      <c r="AM236" s="205">
        <f t="shared" si="137"/>
        <v>0</v>
      </c>
      <c r="AN236" s="206" t="str">
        <f t="shared" si="138"/>
        <v/>
      </c>
      <c r="AO236" s="46" t="str">
        <f t="shared" si="139"/>
        <v/>
      </c>
      <c r="AP236" s="46" t="str">
        <f t="shared" si="141"/>
        <v/>
      </c>
    </row>
    <row r="237" ht="31.5">
      <c r="A237" s="87">
        <v>196</v>
      </c>
      <c r="B237" s="72" t="s">
        <v>38</v>
      </c>
      <c r="C237" s="125">
        <f>2022!B238</f>
        <v>5.1580000000000004</v>
      </c>
      <c r="D237" s="126">
        <f>2022!BE238</f>
        <v>3</v>
      </c>
      <c r="E237" s="126">
        <f>2022!BF238</f>
        <v>3</v>
      </c>
      <c r="F237" s="125">
        <f>2022!BI238</f>
        <v>0.58162078324932143</v>
      </c>
      <c r="G237" s="59">
        <f>2021!BO183</f>
        <v>0</v>
      </c>
      <c r="H237" s="127">
        <f t="shared" si="140"/>
        <v>0</v>
      </c>
      <c r="I237" s="59"/>
      <c r="J237" s="59">
        <f>2021!BR183</f>
        <v>0</v>
      </c>
      <c r="K237" s="59"/>
      <c r="L237" s="59"/>
      <c r="M237" s="59"/>
      <c r="N237" s="59">
        <f>2021!BT183</f>
        <v>0</v>
      </c>
      <c r="O237" s="59">
        <f>'Добыча 2021'!C199</f>
        <v>0</v>
      </c>
      <c r="P237" s="59"/>
      <c r="Q237" s="59"/>
      <c r="R237" s="59"/>
      <c r="S237" s="59">
        <f>'Добыча 2021'!E199</f>
        <v>0</v>
      </c>
      <c r="T237" s="59">
        <f>'Добыча 2021'!D199</f>
        <v>0</v>
      </c>
      <c r="U237" s="59">
        <f t="shared" si="128"/>
        <v>0</v>
      </c>
      <c r="V237" s="127">
        <f>2022!BM238</f>
        <v>8.9999999999999997e-002</v>
      </c>
      <c r="W237" s="59">
        <f t="shared" si="129"/>
        <v>0</v>
      </c>
      <c r="X237" s="59">
        <f>2022!BO238</f>
        <v>0</v>
      </c>
      <c r="Y237" s="127">
        <f t="shared" si="130"/>
        <v>0</v>
      </c>
      <c r="Z237" s="59"/>
      <c r="AA237" s="59">
        <f>2022!BR238</f>
        <v>0</v>
      </c>
      <c r="AB237" s="59"/>
      <c r="AC237" s="59"/>
      <c r="AD237" s="59"/>
      <c r="AE237" s="59">
        <f>2022!BT238</f>
        <v>0</v>
      </c>
      <c r="AF237" s="115" t="str">
        <f t="shared" si="131"/>
        <v/>
      </c>
      <c r="AG237" s="203"/>
      <c r="AH237" s="204">
        <f t="shared" si="132"/>
        <v>0.58162078324932143</v>
      </c>
      <c r="AI237" s="204" t="e">
        <f t="shared" si="133"/>
        <v>#NAME?</v>
      </c>
      <c r="AJ237" s="205">
        <f t="shared" si="134"/>
        <v>3</v>
      </c>
      <c r="AK237" s="205" t="str">
        <f t="shared" si="135"/>
        <v/>
      </c>
      <c r="AL237" s="205">
        <f t="shared" si="136"/>
        <v>0</v>
      </c>
      <c r="AM237" s="205">
        <f t="shared" si="137"/>
        <v>0</v>
      </c>
      <c r="AN237" s="206" t="str">
        <f t="shared" si="138"/>
        <v/>
      </c>
      <c r="AO237" s="46" t="str">
        <f t="shared" si="139"/>
        <v/>
      </c>
      <c r="AP237" s="46" t="str">
        <f t="shared" si="141"/>
        <v/>
      </c>
    </row>
    <row r="238" ht="31.5">
      <c r="A238" s="87">
        <v>197</v>
      </c>
      <c r="B238" s="72" t="s">
        <v>362</v>
      </c>
      <c r="C238" s="125">
        <f>2022!B239</f>
        <v>6.7999999999999998</v>
      </c>
      <c r="D238" s="126">
        <f>2022!BE239</f>
        <v>5</v>
      </c>
      <c r="E238" s="126">
        <f>2022!BF239</f>
        <v>6</v>
      </c>
      <c r="F238" s="125">
        <f>2022!BI239</f>
        <v>0.88235294117647056</v>
      </c>
      <c r="G238" s="59">
        <f>2021!BO184</f>
        <v>0</v>
      </c>
      <c r="H238" s="127">
        <f t="shared" si="140"/>
        <v>0</v>
      </c>
      <c r="I238" s="62"/>
      <c r="J238" s="59">
        <f>2021!BR184</f>
        <v>0</v>
      </c>
      <c r="K238" s="62"/>
      <c r="L238" s="132"/>
      <c r="M238" s="59"/>
      <c r="N238" s="59">
        <f>2021!BT184</f>
        <v>0</v>
      </c>
      <c r="O238" s="59">
        <f>'Добыча 2021'!C200</f>
        <v>0</v>
      </c>
      <c r="P238" s="59"/>
      <c r="Q238" s="59"/>
      <c r="R238" s="59"/>
      <c r="S238" s="59">
        <f>'Добыча 2021'!E200</f>
        <v>0</v>
      </c>
      <c r="T238" s="59">
        <f>'Добыча 2021'!D200</f>
        <v>0</v>
      </c>
      <c r="U238" s="59">
        <f t="shared" ref="U238:U259" si="143">IF(G238=0,0,O238/G238*100)</f>
        <v>0</v>
      </c>
      <c r="V238" s="127">
        <f>2022!BM239</f>
        <v>0.17999999999999999</v>
      </c>
      <c r="W238" s="59">
        <f t="shared" si="129"/>
        <v>0</v>
      </c>
      <c r="X238" s="59">
        <f>2022!BO239</f>
        <v>0</v>
      </c>
      <c r="Y238" s="127">
        <f t="shared" si="130"/>
        <v>0</v>
      </c>
      <c r="Z238" s="59"/>
      <c r="AA238" s="59">
        <f>2022!BR239</f>
        <v>0</v>
      </c>
      <c r="AB238" s="59"/>
      <c r="AC238" s="59"/>
      <c r="AD238" s="59"/>
      <c r="AE238" s="59">
        <f>2022!BT239</f>
        <v>0</v>
      </c>
      <c r="AF238" s="115" t="str">
        <f t="shared" si="131"/>
        <v/>
      </c>
      <c r="AG238" s="203"/>
      <c r="AH238" s="204">
        <f t="shared" si="132"/>
        <v>0.88235294117647056</v>
      </c>
      <c r="AI238" s="204" t="e">
        <f t="shared" si="133"/>
        <v>#NAME?</v>
      </c>
      <c r="AJ238" s="205">
        <f t="shared" si="134"/>
        <v>3</v>
      </c>
      <c r="AK238" s="205" t="str">
        <f t="shared" si="135"/>
        <v/>
      </c>
      <c r="AL238" s="205">
        <f t="shared" si="136"/>
        <v>0</v>
      </c>
      <c r="AM238" s="205">
        <f t="shared" si="137"/>
        <v>0</v>
      </c>
      <c r="AN238" s="206" t="str">
        <f t="shared" si="138"/>
        <v/>
      </c>
      <c r="AO238" s="46" t="str">
        <f t="shared" si="139"/>
        <v/>
      </c>
      <c r="AP238" s="46" t="str">
        <f t="shared" si="141"/>
        <v/>
      </c>
    </row>
    <row r="239" ht="18.75">
      <c r="A239" s="46"/>
      <c r="B239" s="61" t="s">
        <v>170</v>
      </c>
      <c r="C239" s="131"/>
      <c r="D239" s="130"/>
      <c r="E239" s="130"/>
      <c r="F239" s="131"/>
      <c r="G239" s="59"/>
      <c r="H239" s="127"/>
      <c r="I239" s="59"/>
      <c r="J239" s="59"/>
      <c r="K239" s="59"/>
      <c r="L239" s="59"/>
      <c r="M239" s="71"/>
      <c r="N239" s="59"/>
      <c r="O239" s="71"/>
      <c r="P239" s="71"/>
      <c r="Q239" s="71"/>
      <c r="R239" s="71"/>
      <c r="S239" s="71"/>
      <c r="T239" s="71"/>
      <c r="U239" s="59"/>
      <c r="V239" s="144"/>
      <c r="W239" s="59"/>
      <c r="X239" s="71"/>
      <c r="Y239" s="127"/>
      <c r="Z239" s="71"/>
      <c r="AA239" s="71"/>
      <c r="AB239" s="71"/>
      <c r="AC239" s="71"/>
      <c r="AD239" s="59"/>
      <c r="AE239" s="71"/>
      <c r="AF239" s="115" t="str">
        <f t="shared" si="131"/>
        <v/>
      </c>
      <c r="AG239" s="203"/>
      <c r="AH239" s="204" t="str">
        <f t="shared" si="132"/>
        <v/>
      </c>
      <c r="AI239" s="204" t="str">
        <f t="shared" si="133"/>
        <v/>
      </c>
      <c r="AJ239" s="205" t="str">
        <f t="shared" si="134"/>
        <v/>
      </c>
      <c r="AK239" s="205" t="str">
        <f t="shared" si="135"/>
        <v/>
      </c>
      <c r="AL239" s="205" t="str">
        <f t="shared" si="136"/>
        <v/>
      </c>
      <c r="AM239" s="205" t="str">
        <f t="shared" si="137"/>
        <v/>
      </c>
      <c r="AN239" s="206" t="str">
        <f t="shared" si="138"/>
        <v/>
      </c>
      <c r="AO239" s="46" t="str">
        <f t="shared" si="139"/>
        <v/>
      </c>
      <c r="AP239" s="46" t="str">
        <f t="shared" si="141"/>
        <v/>
      </c>
    </row>
    <row r="240" ht="94.5">
      <c r="A240" s="46">
        <v>198</v>
      </c>
      <c r="B240" s="72" t="s">
        <v>171</v>
      </c>
      <c r="C240" s="125">
        <f>2022!B241</f>
        <v>91.599999999999994</v>
      </c>
      <c r="D240" s="126">
        <f>2022!BE241</f>
        <v>64</v>
      </c>
      <c r="E240" s="126">
        <f>2022!BF241</f>
        <v>56</v>
      </c>
      <c r="F240" s="125">
        <f>2022!BI241</f>
        <v>0.61135371179039311</v>
      </c>
      <c r="G240" s="59">
        <f>2021!BO186</f>
        <v>1</v>
      </c>
      <c r="H240" s="127">
        <f t="shared" si="140"/>
        <v>1.5625</v>
      </c>
      <c r="I240" s="59"/>
      <c r="J240" s="59">
        <f>2021!BR186</f>
        <v>0</v>
      </c>
      <c r="K240" s="59"/>
      <c r="L240" s="59"/>
      <c r="M240" s="59"/>
      <c r="N240" s="59">
        <f>2021!BT186</f>
        <v>0</v>
      </c>
      <c r="O240" s="59">
        <f>'Добыча 2021'!C202</f>
        <v>1</v>
      </c>
      <c r="P240" s="59"/>
      <c r="Q240" s="59"/>
      <c r="R240" s="59"/>
      <c r="S240" s="59">
        <f>'Добыча 2021'!E202</f>
        <v>0</v>
      </c>
      <c r="T240" s="59">
        <f>'Добыча 2021'!D202</f>
        <v>1</v>
      </c>
      <c r="U240" s="59">
        <f t="shared" si="143"/>
        <v>100</v>
      </c>
      <c r="V240" s="127">
        <f>2022!BM241</f>
        <v>1.6799999999999999</v>
      </c>
      <c r="W240" s="59">
        <f t="shared" ref="W239:W259" si="144">IF(V240&gt;1,V240/E240*100,0)</f>
        <v>3</v>
      </c>
      <c r="X240" s="59">
        <f>2022!BO241</f>
        <v>1</v>
      </c>
      <c r="Y240" s="127">
        <f t="shared" ref="Y239:Y259" si="145">IF(X240&gt;0,X240/E240*100,0)</f>
        <v>1.7857142857142856</v>
      </c>
      <c r="Z240" s="59"/>
      <c r="AA240" s="59">
        <f>2022!BR241</f>
        <v>0</v>
      </c>
      <c r="AB240" s="59"/>
      <c r="AC240" s="59"/>
      <c r="AD240" s="59"/>
      <c r="AE240" s="59">
        <f>2022!BT241</f>
        <v>0</v>
      </c>
      <c r="AF240" s="115" t="str">
        <f t="shared" si="131"/>
        <v/>
      </c>
      <c r="AG240" s="203"/>
      <c r="AH240" s="204">
        <f t="shared" si="132"/>
        <v>0.61135371179039311</v>
      </c>
      <c r="AI240" s="204" t="e">
        <f t="shared" si="133"/>
        <v>#NAME?</v>
      </c>
      <c r="AJ240" s="205">
        <f t="shared" si="134"/>
        <v>3</v>
      </c>
      <c r="AK240" s="205" t="str">
        <f t="shared" si="135"/>
        <v/>
      </c>
      <c r="AL240" s="205">
        <f t="shared" si="136"/>
        <v>1</v>
      </c>
      <c r="AM240" s="205">
        <f t="shared" si="137"/>
        <v>1</v>
      </c>
      <c r="AN240" s="206" t="str">
        <f t="shared" si="138"/>
        <v xml:space="preserve">Вне норматива или не ОДОУ</v>
      </c>
      <c r="AO240" s="46" t="str">
        <f t="shared" si="139"/>
        <v xml:space="preserve">Сумма не совпадает или не ОДОУ</v>
      </c>
      <c r="AP240" s="46" t="str">
        <f t="shared" si="141"/>
        <v/>
      </c>
    </row>
    <row r="241" ht="30.75" customHeight="1">
      <c r="A241" s="46">
        <v>199</v>
      </c>
      <c r="B241" s="72" t="s">
        <v>172</v>
      </c>
      <c r="C241" s="125">
        <f>2022!B242</f>
        <v>347.19999999999999</v>
      </c>
      <c r="D241" s="126">
        <f>2022!BE242</f>
        <v>353</v>
      </c>
      <c r="E241" s="126">
        <f>2022!BF242</f>
        <v>370</v>
      </c>
      <c r="F241" s="125">
        <f>2022!BI242</f>
        <v>1.0656682027649771</v>
      </c>
      <c r="G241" s="59">
        <f>2021!BO187</f>
        <v>15</v>
      </c>
      <c r="H241" s="127">
        <f t="shared" si="140"/>
        <v>4.2492917847025495</v>
      </c>
      <c r="I241" s="59"/>
      <c r="J241" s="59">
        <f>2021!BR187</f>
        <v>2</v>
      </c>
      <c r="K241" s="59"/>
      <c r="L241" s="59"/>
      <c r="M241" s="59"/>
      <c r="N241" s="59">
        <f>2021!BT187</f>
        <v>3</v>
      </c>
      <c r="O241" s="59">
        <f>'Добыча 2021'!C203</f>
        <v>4</v>
      </c>
      <c r="P241" s="59"/>
      <c r="Q241" s="59"/>
      <c r="R241" s="59"/>
      <c r="S241" s="59">
        <f>'Добыча 2021'!E203</f>
        <v>3</v>
      </c>
      <c r="T241" s="59">
        <f>'Добыча 2021'!D203</f>
        <v>1</v>
      </c>
      <c r="U241" s="59">
        <f t="shared" si="143"/>
        <v>26.666666666666668</v>
      </c>
      <c r="V241" s="127">
        <f>2022!BM242</f>
        <v>18.5</v>
      </c>
      <c r="W241" s="59">
        <f t="shared" si="144"/>
        <v>5</v>
      </c>
      <c r="X241" s="59">
        <f>2022!BO242</f>
        <v>15</v>
      </c>
      <c r="Y241" s="127">
        <f t="shared" si="145"/>
        <v>4.0540540540540544</v>
      </c>
      <c r="Z241" s="59"/>
      <c r="AA241" s="59">
        <f>2022!BR242</f>
        <v>2</v>
      </c>
      <c r="AB241" s="59"/>
      <c r="AC241" s="59"/>
      <c r="AD241" s="59">
        <f t="shared" si="142"/>
        <v>10</v>
      </c>
      <c r="AE241" s="59">
        <f>2022!BT242</f>
        <v>3</v>
      </c>
      <c r="AF241" s="115" t="str">
        <f t="shared" ref="AF241:AF259" si="146">IF(C241&gt;0,IF(AND(C241&lt;7,F241&lt;5),IF(COUNTIF(Z241:AE241,"&gt;0")&gt;0,"Ошибка!",""),""),"")</f>
        <v/>
      </c>
      <c r="AG241" s="203"/>
      <c r="AH241" s="204">
        <f t="shared" si="132"/>
        <v>1.0656682027649771</v>
      </c>
      <c r="AI241" s="204" t="e">
        <f t="shared" si="133"/>
        <v>#NAME?</v>
      </c>
      <c r="AJ241" s="205">
        <f t="shared" si="134"/>
        <v>5</v>
      </c>
      <c r="AK241" s="205" t="str">
        <f t="shared" si="135"/>
        <v/>
      </c>
      <c r="AL241" s="205">
        <f t="shared" si="136"/>
        <v>3</v>
      </c>
      <c r="AM241" s="205">
        <f t="shared" si="137"/>
        <v>15</v>
      </c>
      <c r="AN241" s="206" t="str">
        <f t="shared" si="138"/>
        <v/>
      </c>
      <c r="AO241" s="46" t="str">
        <f t="shared" si="139"/>
        <v/>
      </c>
      <c r="AP241" s="46" t="str">
        <f t="shared" si="141"/>
        <v/>
      </c>
    </row>
    <row r="242" ht="18.75">
      <c r="A242" s="46"/>
      <c r="B242" s="61" t="s">
        <v>151</v>
      </c>
      <c r="C242" s="131"/>
      <c r="D242" s="130"/>
      <c r="E242" s="130"/>
      <c r="F242" s="131"/>
      <c r="G242" s="59"/>
      <c r="H242" s="127"/>
      <c r="I242" s="59"/>
      <c r="J242" s="59"/>
      <c r="K242" s="59"/>
      <c r="L242" s="59"/>
      <c r="M242" s="71"/>
      <c r="N242" s="59"/>
      <c r="O242" s="71"/>
      <c r="P242" s="71"/>
      <c r="Q242" s="71"/>
      <c r="R242" s="71"/>
      <c r="S242" s="71"/>
      <c r="T242" s="71"/>
      <c r="U242" s="59"/>
      <c r="V242" s="144"/>
      <c r="W242" s="59"/>
      <c r="X242" s="71"/>
      <c r="Y242" s="127"/>
      <c r="Z242" s="71"/>
      <c r="AA242" s="71"/>
      <c r="AB242" s="71"/>
      <c r="AC242" s="71"/>
      <c r="AD242" s="59"/>
      <c r="AE242" s="71"/>
      <c r="AF242" s="115" t="str">
        <f t="shared" si="146"/>
        <v/>
      </c>
      <c r="AG242" s="203"/>
      <c r="AH242" s="204" t="str">
        <f t="shared" si="132"/>
        <v/>
      </c>
      <c r="AI242" s="204" t="str">
        <f t="shared" si="133"/>
        <v/>
      </c>
      <c r="AJ242" s="205" t="str">
        <f t="shared" si="134"/>
        <v/>
      </c>
      <c r="AK242" s="205" t="str">
        <f t="shared" si="135"/>
        <v/>
      </c>
      <c r="AL242" s="205" t="str">
        <f t="shared" si="136"/>
        <v/>
      </c>
      <c r="AM242" s="205" t="str">
        <f t="shared" si="137"/>
        <v/>
      </c>
      <c r="AN242" s="206" t="str">
        <f t="shared" si="138"/>
        <v/>
      </c>
      <c r="AO242" s="46" t="str">
        <f t="shared" si="139"/>
        <v/>
      </c>
      <c r="AP242" s="46" t="str">
        <f t="shared" si="141"/>
        <v/>
      </c>
    </row>
    <row r="243" ht="31.5">
      <c r="A243" s="46">
        <v>200</v>
      </c>
      <c r="B243" s="72" t="s">
        <v>152</v>
      </c>
      <c r="C243" s="125">
        <f>2022!B244</f>
        <v>211.19999999999999</v>
      </c>
      <c r="D243" s="126">
        <f>2022!BE244</f>
        <v>13</v>
      </c>
      <c r="E243" s="126">
        <f>2022!BF244</f>
        <v>10</v>
      </c>
      <c r="F243" s="125">
        <f>2022!BI244</f>
        <v>4.7348484848484848e-002</v>
      </c>
      <c r="G243" s="59">
        <f>2021!BO189</f>
        <v>0</v>
      </c>
      <c r="H243" s="127">
        <f t="shared" si="140"/>
        <v>0</v>
      </c>
      <c r="I243" s="59"/>
      <c r="J243" s="59">
        <f>2021!BR189</f>
        <v>0</v>
      </c>
      <c r="K243" s="59"/>
      <c r="L243" s="59"/>
      <c r="M243" s="59"/>
      <c r="N243" s="59">
        <f>2021!BT189</f>
        <v>0</v>
      </c>
      <c r="O243" s="59">
        <f>'Добыча 2021'!C205</f>
        <v>0</v>
      </c>
      <c r="P243" s="59"/>
      <c r="Q243" s="59"/>
      <c r="R243" s="59"/>
      <c r="S243" s="59">
        <f>'Добыча 2021'!E205</f>
        <v>0</v>
      </c>
      <c r="T243" s="59">
        <f>'Добыча 2021'!D205</f>
        <v>0</v>
      </c>
      <c r="U243" s="59">
        <f t="shared" si="143"/>
        <v>0</v>
      </c>
      <c r="V243" s="127">
        <f>2022!BM244</f>
        <v>0.29999999999999999</v>
      </c>
      <c r="W243" s="59">
        <f t="shared" si="144"/>
        <v>0</v>
      </c>
      <c r="X243" s="59">
        <f>2022!BO244</f>
        <v>0</v>
      </c>
      <c r="Y243" s="127">
        <f t="shared" si="145"/>
        <v>0</v>
      </c>
      <c r="Z243" s="59"/>
      <c r="AA243" s="59">
        <f>2022!BR244</f>
        <v>0</v>
      </c>
      <c r="AB243" s="59"/>
      <c r="AC243" s="59"/>
      <c r="AD243" s="59">
        <f t="shared" si="142"/>
        <v>0</v>
      </c>
      <c r="AE243" s="59">
        <f>2022!BT244</f>
        <v>0</v>
      </c>
      <c r="AF243" s="115" t="str">
        <f t="shared" si="146"/>
        <v/>
      </c>
      <c r="AG243" s="203"/>
      <c r="AH243" s="204">
        <f t="shared" si="132"/>
        <v>4.7348484848484848e-002</v>
      </c>
      <c r="AI243" s="204" t="e">
        <f t="shared" si="133"/>
        <v>#NAME?</v>
      </c>
      <c r="AJ243" s="205">
        <f t="shared" si="134"/>
        <v>3</v>
      </c>
      <c r="AK243" s="205" t="str">
        <f t="shared" si="135"/>
        <v/>
      </c>
      <c r="AL243" s="205">
        <f t="shared" si="136"/>
        <v>0</v>
      </c>
      <c r="AM243" s="205">
        <f t="shared" si="137"/>
        <v>0</v>
      </c>
      <c r="AN243" s="206" t="str">
        <f t="shared" si="138"/>
        <v/>
      </c>
      <c r="AO243" s="46" t="str">
        <f t="shared" si="139"/>
        <v/>
      </c>
      <c r="AP243" s="46" t="str">
        <f t="shared" si="141"/>
        <v/>
      </c>
    </row>
    <row r="244" ht="18.75">
      <c r="A244" s="46"/>
      <c r="B244" s="61" t="s">
        <v>254</v>
      </c>
      <c r="C244" s="131"/>
      <c r="D244" s="130"/>
      <c r="E244" s="130"/>
      <c r="F244" s="131"/>
      <c r="G244" s="59"/>
      <c r="H244" s="127"/>
      <c r="I244" s="59"/>
      <c r="J244" s="59"/>
      <c r="K244" s="59"/>
      <c r="L244" s="59"/>
      <c r="M244" s="71"/>
      <c r="N244" s="59"/>
      <c r="O244" s="71"/>
      <c r="P244" s="71"/>
      <c r="Q244" s="71"/>
      <c r="R244" s="71"/>
      <c r="S244" s="71"/>
      <c r="T244" s="71"/>
      <c r="U244" s="59"/>
      <c r="V244" s="144"/>
      <c r="W244" s="59"/>
      <c r="X244" s="71"/>
      <c r="Y244" s="127"/>
      <c r="Z244" s="71"/>
      <c r="AA244" s="71"/>
      <c r="AB244" s="71"/>
      <c r="AC244" s="71"/>
      <c r="AD244" s="59"/>
      <c r="AE244" s="71"/>
      <c r="AF244" s="115" t="str">
        <f t="shared" si="146"/>
        <v/>
      </c>
      <c r="AG244" s="203"/>
      <c r="AH244" s="204" t="str">
        <f t="shared" si="132"/>
        <v/>
      </c>
      <c r="AI244" s="204" t="str">
        <f t="shared" si="133"/>
        <v/>
      </c>
      <c r="AJ244" s="205" t="str">
        <f t="shared" si="134"/>
        <v/>
      </c>
      <c r="AK244" s="205" t="str">
        <f t="shared" si="135"/>
        <v/>
      </c>
      <c r="AL244" s="205" t="str">
        <f t="shared" si="136"/>
        <v/>
      </c>
      <c r="AM244" s="205" t="str">
        <f t="shared" si="137"/>
        <v/>
      </c>
      <c r="AN244" s="206" t="str">
        <f t="shared" si="138"/>
        <v/>
      </c>
      <c r="AO244" s="46" t="str">
        <f t="shared" si="139"/>
        <v/>
      </c>
      <c r="AP244" s="46" t="str">
        <f t="shared" si="141"/>
        <v/>
      </c>
    </row>
    <row r="245" ht="63.75" customHeight="1">
      <c r="A245" s="46">
        <v>201</v>
      </c>
      <c r="B245" s="72" t="s">
        <v>363</v>
      </c>
      <c r="C245" s="125">
        <f>2022!B246</f>
        <v>15.6</v>
      </c>
      <c r="D245" s="126">
        <f>2022!BE246</f>
        <v>39</v>
      </c>
      <c r="E245" s="126">
        <f>2022!BF246</f>
        <v>31</v>
      </c>
      <c r="F245" s="125">
        <f>2022!BI246</f>
        <v>1.9871794871794872</v>
      </c>
      <c r="G245" s="59">
        <f>2021!BO191</f>
        <v>0</v>
      </c>
      <c r="H245" s="127">
        <f t="shared" si="140"/>
        <v>0</v>
      </c>
      <c r="I245" s="59"/>
      <c r="J245" s="59">
        <f>2021!BR191</f>
        <v>0</v>
      </c>
      <c r="K245" s="59"/>
      <c r="L245" s="59"/>
      <c r="M245" s="59"/>
      <c r="N245" s="59">
        <f>2021!BT191</f>
        <v>0</v>
      </c>
      <c r="O245" s="59">
        <f>'Добыча 2021'!C207</f>
        <v>0</v>
      </c>
      <c r="P245" s="59"/>
      <c r="Q245" s="59"/>
      <c r="R245" s="59"/>
      <c r="S245" s="59">
        <f>'Добыча 2021'!E207</f>
        <v>0</v>
      </c>
      <c r="T245" s="59">
        <f>'Добыча 2021'!D207</f>
        <v>0</v>
      </c>
      <c r="U245" s="59">
        <f t="shared" si="143"/>
        <v>0</v>
      </c>
      <c r="V245" s="127">
        <f>2022!BM246</f>
        <v>1.55</v>
      </c>
      <c r="W245" s="59">
        <f t="shared" si="144"/>
        <v>5</v>
      </c>
      <c r="X245" s="59">
        <f>2022!BO246</f>
        <v>0</v>
      </c>
      <c r="Y245" s="127">
        <f t="shared" si="145"/>
        <v>0</v>
      </c>
      <c r="Z245" s="59"/>
      <c r="AA245" s="59">
        <f>2022!BR246</f>
        <v>0</v>
      </c>
      <c r="AB245" s="59"/>
      <c r="AC245" s="59"/>
      <c r="AD245" s="59"/>
      <c r="AE245" s="59">
        <f>2022!BT246</f>
        <v>0</v>
      </c>
      <c r="AF245" s="115" t="str">
        <f t="shared" si="146"/>
        <v/>
      </c>
      <c r="AG245" s="203"/>
      <c r="AH245" s="204">
        <f t="shared" si="132"/>
        <v>1.9871794871794872</v>
      </c>
      <c r="AI245" s="204">
        <f t="shared" si="133"/>
        <v>1</v>
      </c>
      <c r="AJ245" s="205">
        <f t="shared" si="134"/>
        <v>5</v>
      </c>
      <c r="AK245" s="205" t="str">
        <f t="shared" si="135"/>
        <v/>
      </c>
      <c r="AL245" s="205">
        <f t="shared" si="136"/>
        <v>0</v>
      </c>
      <c r="AM245" s="205">
        <f t="shared" si="137"/>
        <v>0</v>
      </c>
      <c r="AN245" s="206" t="str">
        <f t="shared" si="138"/>
        <v/>
      </c>
      <c r="AO245" s="46" t="str">
        <f t="shared" si="139"/>
        <v/>
      </c>
      <c r="AP245" s="46" t="str">
        <f t="shared" si="141"/>
        <v/>
      </c>
    </row>
    <row r="246" ht="47.25">
      <c r="A246" s="46">
        <v>202</v>
      </c>
      <c r="B246" s="72" t="s">
        <v>364</v>
      </c>
      <c r="C246" s="125">
        <f>2022!B247</f>
        <v>5.2999999999999998</v>
      </c>
      <c r="D246" s="126">
        <f>2022!BE247</f>
        <v>2</v>
      </c>
      <c r="E246" s="126">
        <f>2022!BF247</f>
        <v>7</v>
      </c>
      <c r="F246" s="125">
        <f>2022!BI247</f>
        <v>1.3207547169811322</v>
      </c>
      <c r="G246" s="59">
        <f>2021!BO192</f>
        <v>0</v>
      </c>
      <c r="H246" s="127">
        <f t="shared" si="140"/>
        <v>0</v>
      </c>
      <c r="I246" s="59"/>
      <c r="J246" s="59">
        <f>2021!BR192</f>
        <v>0</v>
      </c>
      <c r="K246" s="59"/>
      <c r="L246" s="59"/>
      <c r="M246" s="59"/>
      <c r="N246" s="59">
        <f>2021!BT192</f>
        <v>0</v>
      </c>
      <c r="O246" s="59">
        <f>'Добыча 2021'!C208</f>
        <v>0</v>
      </c>
      <c r="P246" s="59"/>
      <c r="Q246" s="59"/>
      <c r="R246" s="59"/>
      <c r="S246" s="59">
        <f>'Добыча 2021'!E208</f>
        <v>0</v>
      </c>
      <c r="T246" s="59">
        <f>'Добыча 2021'!D208</f>
        <v>0</v>
      </c>
      <c r="U246" s="59">
        <f t="shared" si="143"/>
        <v>0</v>
      </c>
      <c r="V246" s="127">
        <f>2022!BM247</f>
        <v>0.35000000000000003</v>
      </c>
      <c r="W246" s="59">
        <f t="shared" si="144"/>
        <v>0</v>
      </c>
      <c r="X246" s="59">
        <f>2022!BO247</f>
        <v>0</v>
      </c>
      <c r="Y246" s="127">
        <f t="shared" si="145"/>
        <v>0</v>
      </c>
      <c r="Z246" s="59"/>
      <c r="AA246" s="59">
        <f>2022!BR247</f>
        <v>0</v>
      </c>
      <c r="AB246" s="59"/>
      <c r="AC246" s="59"/>
      <c r="AD246" s="59"/>
      <c r="AE246" s="59">
        <f>2022!BT247</f>
        <v>0</v>
      </c>
      <c r="AF246" s="115" t="str">
        <f t="shared" si="146"/>
        <v/>
      </c>
      <c r="AG246" s="203"/>
      <c r="AH246" s="204">
        <f t="shared" si="132"/>
        <v>1.3207547169811322</v>
      </c>
      <c r="AI246" s="204">
        <f t="shared" si="133"/>
        <v>0</v>
      </c>
      <c r="AJ246" s="205">
        <f t="shared" si="134"/>
        <v>5</v>
      </c>
      <c r="AK246" s="205" t="str">
        <f t="shared" si="135"/>
        <v/>
      </c>
      <c r="AL246" s="205">
        <f t="shared" si="136"/>
        <v>0</v>
      </c>
      <c r="AM246" s="205">
        <f t="shared" si="137"/>
        <v>0</v>
      </c>
      <c r="AN246" s="206" t="str">
        <f t="shared" si="138"/>
        <v/>
      </c>
      <c r="AO246" s="46" t="str">
        <f t="shared" si="139"/>
        <v/>
      </c>
      <c r="AP246" s="46" t="str">
        <f t="shared" si="141"/>
        <v/>
      </c>
    </row>
    <row r="247" ht="47.25">
      <c r="A247" s="46">
        <v>203</v>
      </c>
      <c r="B247" s="72" t="s">
        <v>365</v>
      </c>
      <c r="C247" s="125">
        <f>2022!B248</f>
        <v>3.2000000000000002</v>
      </c>
      <c r="D247" s="126">
        <f>2022!BE248</f>
        <v>13</v>
      </c>
      <c r="E247" s="126">
        <f>2022!BF248</f>
        <v>5</v>
      </c>
      <c r="F247" s="125">
        <f>2022!BI248</f>
        <v>1.5625</v>
      </c>
      <c r="G247" s="59">
        <f>2021!BO193</f>
        <v>0</v>
      </c>
      <c r="H247" s="127">
        <f t="shared" si="140"/>
        <v>0</v>
      </c>
      <c r="I247" s="59"/>
      <c r="J247" s="59">
        <f>2021!BR193</f>
        <v>0</v>
      </c>
      <c r="K247" s="59"/>
      <c r="L247" s="59"/>
      <c r="M247" s="59"/>
      <c r="N247" s="59">
        <f>2021!BT193</f>
        <v>0</v>
      </c>
      <c r="O247" s="59">
        <f>'Добыча 2021'!C209</f>
        <v>0</v>
      </c>
      <c r="P247" s="59"/>
      <c r="Q247" s="59"/>
      <c r="R247" s="59"/>
      <c r="S247" s="59">
        <f>'Добыча 2021'!E209</f>
        <v>0</v>
      </c>
      <c r="T247" s="59">
        <f>'Добыча 2021'!D209</f>
        <v>0</v>
      </c>
      <c r="U247" s="59">
        <f t="shared" si="143"/>
        <v>0</v>
      </c>
      <c r="V247" s="127">
        <f>2022!BM248</f>
        <v>0.25</v>
      </c>
      <c r="W247" s="59">
        <f t="shared" si="144"/>
        <v>0</v>
      </c>
      <c r="X247" s="59">
        <f>2022!BO248</f>
        <v>0</v>
      </c>
      <c r="Y247" s="127">
        <f t="shared" si="145"/>
        <v>0</v>
      </c>
      <c r="Z247" s="59"/>
      <c r="AA247" s="59">
        <f>2022!BR248</f>
        <v>0</v>
      </c>
      <c r="AB247" s="59"/>
      <c r="AC247" s="59"/>
      <c r="AD247" s="59"/>
      <c r="AE247" s="59">
        <f>2022!BT248</f>
        <v>0</v>
      </c>
      <c r="AF247" s="115" t="str">
        <f t="shared" si="146"/>
        <v/>
      </c>
      <c r="AG247" s="203"/>
      <c r="AH247" s="204">
        <f t="shared" si="132"/>
        <v>1.5625</v>
      </c>
      <c r="AI247" s="204">
        <f t="shared" si="133"/>
        <v>0</v>
      </c>
      <c r="AJ247" s="205">
        <f t="shared" si="134"/>
        <v>5</v>
      </c>
      <c r="AK247" s="205" t="str">
        <f t="shared" si="135"/>
        <v/>
      </c>
      <c r="AL247" s="205">
        <f t="shared" si="136"/>
        <v>0</v>
      </c>
      <c r="AM247" s="205">
        <f t="shared" si="137"/>
        <v>0</v>
      </c>
      <c r="AN247" s="206" t="str">
        <f t="shared" si="138"/>
        <v/>
      </c>
      <c r="AO247" s="46" t="str">
        <f t="shared" si="139"/>
        <v/>
      </c>
      <c r="AP247" s="46" t="str">
        <f t="shared" si="141"/>
        <v/>
      </c>
    </row>
    <row r="248" ht="94.5">
      <c r="A248" s="46">
        <v>204</v>
      </c>
      <c r="B248" s="72" t="s">
        <v>258</v>
      </c>
      <c r="C248" s="125">
        <f>2022!B249</f>
        <v>4</v>
      </c>
      <c r="D248" s="126">
        <f>2022!BE249</f>
        <v>35</v>
      </c>
      <c r="E248" s="126">
        <f>2022!BF249</f>
        <v>29</v>
      </c>
      <c r="F248" s="125">
        <f>2022!BI249</f>
        <v>7.25</v>
      </c>
      <c r="G248" s="59">
        <f>2021!BO194</f>
        <v>2</v>
      </c>
      <c r="H248" s="127">
        <f t="shared" si="140"/>
        <v>5.7142857142857144</v>
      </c>
      <c r="I248" s="59"/>
      <c r="J248" s="59">
        <f>2021!BR194</f>
        <v>0</v>
      </c>
      <c r="K248" s="59"/>
      <c r="L248" s="59"/>
      <c r="M248" s="59"/>
      <c r="N248" s="59">
        <f>2021!BT194</f>
        <v>0</v>
      </c>
      <c r="O248" s="59">
        <f>'Добыча 2021'!C210</f>
        <v>2</v>
      </c>
      <c r="P248" s="59"/>
      <c r="Q248" s="59"/>
      <c r="R248" s="59"/>
      <c r="S248" s="59">
        <f>'Добыча 2021'!E210</f>
        <v>1</v>
      </c>
      <c r="T248" s="59">
        <f>'Добыча 2021'!D210</f>
        <v>1</v>
      </c>
      <c r="U248" s="59">
        <f t="shared" si="143"/>
        <v>100</v>
      </c>
      <c r="V248" s="127">
        <f>2022!BM249</f>
        <v>2.9000000000000004</v>
      </c>
      <c r="W248" s="59">
        <f t="shared" si="144"/>
        <v>10</v>
      </c>
      <c r="X248" s="59">
        <f>2022!BO249</f>
        <v>2</v>
      </c>
      <c r="Y248" s="127">
        <f t="shared" si="145"/>
        <v>6.8965517241379306</v>
      </c>
      <c r="Z248" s="59"/>
      <c r="AA248" s="59">
        <f>2022!BR249</f>
        <v>0</v>
      </c>
      <c r="AB248" s="59"/>
      <c r="AC248" s="59"/>
      <c r="AD248" s="59"/>
      <c r="AE248" s="59">
        <f>2022!BT249</f>
        <v>0</v>
      </c>
      <c r="AF248" s="115" t="str">
        <f t="shared" si="146"/>
        <v/>
      </c>
      <c r="AG248" s="203"/>
      <c r="AH248" s="204">
        <f t="shared" si="132"/>
        <v>7.25</v>
      </c>
      <c r="AI248" s="204">
        <f t="shared" si="133"/>
        <v>2</v>
      </c>
      <c r="AJ248" s="205">
        <f t="shared" si="134"/>
        <v>10</v>
      </c>
      <c r="AK248" s="205" t="str">
        <f t="shared" si="135"/>
        <v/>
      </c>
      <c r="AL248" s="205">
        <f t="shared" si="136"/>
        <v>1</v>
      </c>
      <c r="AM248" s="205">
        <f t="shared" si="137"/>
        <v>2</v>
      </c>
      <c r="AN248" s="206" t="str">
        <f t="shared" si="138"/>
        <v xml:space="preserve">Вне норматива или не ОДОУ</v>
      </c>
      <c r="AO248" s="46" t="str">
        <f t="shared" si="139"/>
        <v xml:space="preserve">Сумма не совпадает или не ОДОУ</v>
      </c>
      <c r="AP248" s="46" t="str">
        <f t="shared" si="141"/>
        <v/>
      </c>
    </row>
    <row r="249" ht="31.5">
      <c r="A249" s="46">
        <v>205</v>
      </c>
      <c r="B249" s="72" t="s">
        <v>262</v>
      </c>
      <c r="C249" s="125">
        <f>2022!B250</f>
        <v>3.52</v>
      </c>
      <c r="D249" s="126">
        <f>2022!BE250</f>
        <v>7</v>
      </c>
      <c r="E249" s="126">
        <f>2022!BF250</f>
        <v>2</v>
      </c>
      <c r="F249" s="125">
        <f>2022!BI250</f>
        <v>0.56818181818181823</v>
      </c>
      <c r="G249" s="59">
        <f>2021!BO195</f>
        <v>0</v>
      </c>
      <c r="H249" s="127">
        <f t="shared" si="140"/>
        <v>0</v>
      </c>
      <c r="I249" s="59"/>
      <c r="J249" s="59">
        <f>2021!BR195</f>
        <v>0</v>
      </c>
      <c r="K249" s="59"/>
      <c r="L249" s="59"/>
      <c r="M249" s="59"/>
      <c r="N249" s="59">
        <f>2021!BT195</f>
        <v>0</v>
      </c>
      <c r="O249" s="59">
        <f>'Добыча 2021'!C211</f>
        <v>0</v>
      </c>
      <c r="P249" s="59"/>
      <c r="Q249" s="59"/>
      <c r="R249" s="59"/>
      <c r="S249" s="59">
        <f>'Добыча 2021'!E211</f>
        <v>0</v>
      </c>
      <c r="T249" s="59">
        <f>'Добыча 2021'!D211</f>
        <v>0</v>
      </c>
      <c r="U249" s="59">
        <f t="shared" si="143"/>
        <v>0</v>
      </c>
      <c r="V249" s="127">
        <f>2022!BM250</f>
        <v>5.9999999999999998e-002</v>
      </c>
      <c r="W249" s="59">
        <f t="shared" si="144"/>
        <v>0</v>
      </c>
      <c r="X249" s="59">
        <f>2022!BO250</f>
        <v>0</v>
      </c>
      <c r="Y249" s="127">
        <f t="shared" si="145"/>
        <v>0</v>
      </c>
      <c r="Z249" s="59"/>
      <c r="AA249" s="59">
        <f>2022!BR250</f>
        <v>0</v>
      </c>
      <c r="AB249" s="59"/>
      <c r="AC249" s="59"/>
      <c r="AD249" s="59"/>
      <c r="AE249" s="59">
        <f>2022!BT250</f>
        <v>0</v>
      </c>
      <c r="AF249" s="115" t="str">
        <f t="shared" si="146"/>
        <v/>
      </c>
      <c r="AG249" s="203"/>
      <c r="AH249" s="204">
        <f t="shared" si="132"/>
        <v>0.56818181818181823</v>
      </c>
      <c r="AI249" s="204">
        <f t="shared" si="133"/>
        <v>0</v>
      </c>
      <c r="AJ249" s="205">
        <f t="shared" si="134"/>
        <v>3</v>
      </c>
      <c r="AK249" s="205" t="str">
        <f t="shared" si="135"/>
        <v/>
      </c>
      <c r="AL249" s="205">
        <f t="shared" si="136"/>
        <v>0</v>
      </c>
      <c r="AM249" s="205">
        <f t="shared" si="137"/>
        <v>0</v>
      </c>
      <c r="AN249" s="206" t="str">
        <f t="shared" si="138"/>
        <v/>
      </c>
      <c r="AO249" s="46" t="str">
        <f t="shared" si="139"/>
        <v/>
      </c>
      <c r="AP249" s="46" t="str">
        <f t="shared" si="141"/>
        <v/>
      </c>
    </row>
    <row r="250" ht="78.75">
      <c r="A250" s="46">
        <v>206</v>
      </c>
      <c r="B250" s="72" t="s">
        <v>261</v>
      </c>
      <c r="C250" s="125">
        <f>2022!B251</f>
        <v>7.2000000000000002</v>
      </c>
      <c r="D250" s="126">
        <f>2022!BE251</f>
        <v>7</v>
      </c>
      <c r="E250" s="126">
        <f>2022!BF251</f>
        <v>10</v>
      </c>
      <c r="F250" s="125">
        <f>2022!BI251</f>
        <v>1.3888888888888888</v>
      </c>
      <c r="G250" s="59">
        <f>2021!BO196</f>
        <v>0</v>
      </c>
      <c r="H250" s="127">
        <f t="shared" si="140"/>
        <v>0</v>
      </c>
      <c r="I250" s="59"/>
      <c r="J250" s="59">
        <f>2021!BR196</f>
        <v>0</v>
      </c>
      <c r="K250" s="59"/>
      <c r="L250" s="59"/>
      <c r="M250" s="59"/>
      <c r="N250" s="59">
        <f>2021!BT196</f>
        <v>0</v>
      </c>
      <c r="O250" s="59">
        <f>'Добыча 2021'!C212</f>
        <v>0</v>
      </c>
      <c r="P250" s="59"/>
      <c r="Q250" s="59"/>
      <c r="R250" s="59"/>
      <c r="S250" s="59">
        <f>'Добыча 2021'!E212</f>
        <v>0</v>
      </c>
      <c r="T250" s="59">
        <f>'Добыча 2021'!D212</f>
        <v>0</v>
      </c>
      <c r="U250" s="59">
        <f t="shared" si="143"/>
        <v>0</v>
      </c>
      <c r="V250" s="127">
        <f>2022!BM251</f>
        <v>0.5</v>
      </c>
      <c r="W250" s="59">
        <f t="shared" si="144"/>
        <v>0</v>
      </c>
      <c r="X250" s="59">
        <f>2022!BO251</f>
        <v>0</v>
      </c>
      <c r="Y250" s="127">
        <f t="shared" si="145"/>
        <v>0</v>
      </c>
      <c r="Z250" s="59"/>
      <c r="AA250" s="59">
        <f>2022!BR251</f>
        <v>0</v>
      </c>
      <c r="AB250" s="59"/>
      <c r="AC250" s="59"/>
      <c r="AD250" s="59"/>
      <c r="AE250" s="59">
        <f>2022!BT251</f>
        <v>0</v>
      </c>
      <c r="AF250" s="115" t="str">
        <f t="shared" si="146"/>
        <v/>
      </c>
      <c r="AG250" s="203"/>
      <c r="AH250" s="204">
        <f t="shared" si="132"/>
        <v>1.3888888888888888</v>
      </c>
      <c r="AI250" s="204">
        <f t="shared" si="133"/>
        <v>0</v>
      </c>
      <c r="AJ250" s="205">
        <f t="shared" si="134"/>
        <v>5</v>
      </c>
      <c r="AK250" s="205" t="str">
        <f t="shared" si="135"/>
        <v/>
      </c>
      <c r="AL250" s="205">
        <f t="shared" si="136"/>
        <v>0</v>
      </c>
      <c r="AM250" s="205">
        <f t="shared" si="137"/>
        <v>0</v>
      </c>
      <c r="AN250" s="206" t="str">
        <f t="shared" si="138"/>
        <v/>
      </c>
      <c r="AO250" s="46" t="str">
        <f t="shared" si="139"/>
        <v/>
      </c>
      <c r="AP250" s="46" t="str">
        <f t="shared" si="141"/>
        <v/>
      </c>
    </row>
    <row r="251" ht="31.5">
      <c r="A251" s="46">
        <v>207</v>
      </c>
      <c r="B251" s="72" t="s">
        <v>259</v>
      </c>
      <c r="C251" s="125">
        <f>2022!B252</f>
        <v>9.4000000000000004</v>
      </c>
      <c r="D251" s="126">
        <f>2022!BE252</f>
        <v>3</v>
      </c>
      <c r="E251" s="126">
        <f>2022!BF252</f>
        <v>13</v>
      </c>
      <c r="F251" s="125">
        <f>2022!BI252</f>
        <v>1.3829787234042552</v>
      </c>
      <c r="G251" s="59">
        <f>2021!BO197</f>
        <v>0</v>
      </c>
      <c r="H251" s="127">
        <f t="shared" si="140"/>
        <v>0</v>
      </c>
      <c r="I251" s="59"/>
      <c r="J251" s="59">
        <f>2021!BR197</f>
        <v>0</v>
      </c>
      <c r="K251" s="59"/>
      <c r="L251" s="59"/>
      <c r="M251" s="59"/>
      <c r="N251" s="59">
        <f>2021!BT197</f>
        <v>0</v>
      </c>
      <c r="O251" s="59">
        <f>'Добыча 2021'!C213</f>
        <v>0</v>
      </c>
      <c r="P251" s="59"/>
      <c r="Q251" s="59"/>
      <c r="R251" s="59"/>
      <c r="S251" s="59">
        <f>'Добыча 2021'!E213</f>
        <v>0</v>
      </c>
      <c r="T251" s="59">
        <f>'Добыча 2021'!D213</f>
        <v>0</v>
      </c>
      <c r="U251" s="59">
        <f t="shared" si="143"/>
        <v>0</v>
      </c>
      <c r="V251" s="127">
        <f>2022!BM252</f>
        <v>0.65000000000000002</v>
      </c>
      <c r="W251" s="59">
        <f t="shared" si="144"/>
        <v>0</v>
      </c>
      <c r="X251" s="59">
        <f>2022!BO252</f>
        <v>0</v>
      </c>
      <c r="Y251" s="127">
        <f t="shared" si="145"/>
        <v>0</v>
      </c>
      <c r="Z251" s="59"/>
      <c r="AA251" s="59">
        <f>2022!BR252</f>
        <v>0</v>
      </c>
      <c r="AB251" s="59"/>
      <c r="AC251" s="59"/>
      <c r="AD251" s="59"/>
      <c r="AE251" s="59">
        <f>2022!BT252</f>
        <v>0</v>
      </c>
      <c r="AF251" s="115" t="str">
        <f t="shared" si="146"/>
        <v/>
      </c>
      <c r="AG251" s="203"/>
      <c r="AH251" s="204">
        <f t="shared" si="132"/>
        <v>1.3829787234042552</v>
      </c>
      <c r="AI251" s="204">
        <f t="shared" si="133"/>
        <v>0</v>
      </c>
      <c r="AJ251" s="205">
        <f t="shared" si="134"/>
        <v>5</v>
      </c>
      <c r="AK251" s="205" t="str">
        <f t="shared" si="135"/>
        <v/>
      </c>
      <c r="AL251" s="205">
        <f t="shared" si="136"/>
        <v>0</v>
      </c>
      <c r="AM251" s="205">
        <f t="shared" si="137"/>
        <v>0</v>
      </c>
      <c r="AN251" s="206" t="str">
        <f t="shared" si="138"/>
        <v/>
      </c>
      <c r="AO251" s="46" t="str">
        <f t="shared" si="139"/>
        <v/>
      </c>
      <c r="AP251" s="46" t="str">
        <f t="shared" si="141"/>
        <v/>
      </c>
    </row>
    <row r="252" ht="63">
      <c r="A252" s="46">
        <v>208</v>
      </c>
      <c r="B252" s="72" t="s">
        <v>255</v>
      </c>
      <c r="C252" s="125">
        <f>2022!B253</f>
        <v>29.600000000000001</v>
      </c>
      <c r="D252" s="126">
        <f>2022!BE253</f>
        <v>5</v>
      </c>
      <c r="E252" s="126">
        <f>2022!BF253</f>
        <v>5</v>
      </c>
      <c r="F252" s="125">
        <f>2022!BI253</f>
        <v>0.16891891891891891</v>
      </c>
      <c r="G252" s="59">
        <f>2021!BO198</f>
        <v>0</v>
      </c>
      <c r="H252" s="127">
        <f t="shared" si="140"/>
        <v>0</v>
      </c>
      <c r="I252" s="59"/>
      <c r="J252" s="59">
        <f>2021!BR198</f>
        <v>0</v>
      </c>
      <c r="K252" s="59"/>
      <c r="L252" s="59"/>
      <c r="M252" s="59"/>
      <c r="N252" s="59">
        <f>2021!BT198</f>
        <v>0</v>
      </c>
      <c r="O252" s="59">
        <f>'Добыча 2021'!C214</f>
        <v>0</v>
      </c>
      <c r="P252" s="59"/>
      <c r="Q252" s="59"/>
      <c r="R252" s="59"/>
      <c r="S252" s="59">
        <f>'Добыча 2021'!E214</f>
        <v>0</v>
      </c>
      <c r="T252" s="59">
        <f>'Добыча 2021'!D214</f>
        <v>0</v>
      </c>
      <c r="U252" s="59">
        <f t="shared" si="143"/>
        <v>0</v>
      </c>
      <c r="V252" s="127">
        <f>2022!BM253</f>
        <v>0.14999999999999999</v>
      </c>
      <c r="W252" s="59">
        <f t="shared" si="144"/>
        <v>0</v>
      </c>
      <c r="X252" s="59">
        <f>2022!BO253</f>
        <v>0</v>
      </c>
      <c r="Y252" s="127">
        <f t="shared" si="145"/>
        <v>0</v>
      </c>
      <c r="Z252" s="59"/>
      <c r="AA252" s="59">
        <f>2022!BR253</f>
        <v>0</v>
      </c>
      <c r="AB252" s="59"/>
      <c r="AC252" s="59"/>
      <c r="AD252" s="59"/>
      <c r="AE252" s="59">
        <f>2022!BT253</f>
        <v>0</v>
      </c>
      <c r="AF252" s="115" t="str">
        <f t="shared" si="146"/>
        <v/>
      </c>
      <c r="AG252" s="203"/>
      <c r="AH252" s="204">
        <f t="shared" si="132"/>
        <v>0.16891891891891891</v>
      </c>
      <c r="AI252" s="204">
        <f t="shared" si="133"/>
        <v>0</v>
      </c>
      <c r="AJ252" s="205">
        <f t="shared" si="134"/>
        <v>3</v>
      </c>
      <c r="AK252" s="205" t="str">
        <f t="shared" si="135"/>
        <v/>
      </c>
      <c r="AL252" s="205">
        <f t="shared" si="136"/>
        <v>0</v>
      </c>
      <c r="AM252" s="205">
        <f t="shared" si="137"/>
        <v>0</v>
      </c>
      <c r="AN252" s="206" t="str">
        <f t="shared" si="138"/>
        <v/>
      </c>
      <c r="AO252" s="46" t="str">
        <f t="shared" si="139"/>
        <v/>
      </c>
      <c r="AP252" s="46" t="str">
        <f t="shared" si="141"/>
        <v/>
      </c>
    </row>
    <row r="253" ht="34.5" customHeight="1">
      <c r="A253" s="46">
        <v>209</v>
      </c>
      <c r="B253" s="72" t="s">
        <v>263</v>
      </c>
      <c r="C253" s="125">
        <f>2022!B254</f>
        <v>23.164000000000001</v>
      </c>
      <c r="D253" s="126">
        <f>2022!BE254</f>
        <v>47</v>
      </c>
      <c r="E253" s="126">
        <f>2022!BF254</f>
        <v>40</v>
      </c>
      <c r="F253" s="125">
        <f>2022!BI254</f>
        <v>1.7268174753928509</v>
      </c>
      <c r="G253" s="59">
        <f>2021!BO199</f>
        <v>2</v>
      </c>
      <c r="H253" s="127">
        <f t="shared" si="140"/>
        <v>4.2553191489361701</v>
      </c>
      <c r="I253" s="59"/>
      <c r="J253" s="59">
        <f>2021!BR199</f>
        <v>0</v>
      </c>
      <c r="K253" s="59"/>
      <c r="L253" s="59"/>
      <c r="M253" s="59"/>
      <c r="N253" s="59">
        <f>2021!BT199</f>
        <v>0</v>
      </c>
      <c r="O253" s="59">
        <f>'Добыча 2021'!C215</f>
        <v>2</v>
      </c>
      <c r="P253" s="59"/>
      <c r="Q253" s="59"/>
      <c r="R253" s="59"/>
      <c r="S253" s="59">
        <f>'Добыча 2021'!E215</f>
        <v>1</v>
      </c>
      <c r="T253" s="59">
        <f>'Добыча 2021'!D215</f>
        <v>1</v>
      </c>
      <c r="U253" s="59">
        <f t="shared" si="143"/>
        <v>100</v>
      </c>
      <c r="V253" s="127">
        <f>2022!BM254</f>
        <v>2</v>
      </c>
      <c r="W253" s="59">
        <f t="shared" si="144"/>
        <v>5</v>
      </c>
      <c r="X253" s="59">
        <f>2022!BO254</f>
        <v>2</v>
      </c>
      <c r="Y253" s="127">
        <f t="shared" si="145"/>
        <v>5</v>
      </c>
      <c r="Z253" s="59"/>
      <c r="AA253" s="59">
        <f>2022!BR254</f>
        <v>0</v>
      </c>
      <c r="AB253" s="59"/>
      <c r="AC253" s="59"/>
      <c r="AD253" s="59"/>
      <c r="AE253" s="59">
        <f>2022!BT254</f>
        <v>0</v>
      </c>
      <c r="AF253" s="115" t="str">
        <f t="shared" si="146"/>
        <v/>
      </c>
      <c r="AG253" s="203"/>
      <c r="AH253" s="204">
        <f t="shared" si="132"/>
        <v>1.7268174753928509</v>
      </c>
      <c r="AI253" s="204">
        <f t="shared" si="133"/>
        <v>2</v>
      </c>
      <c r="AJ253" s="205">
        <f t="shared" si="134"/>
        <v>5</v>
      </c>
      <c r="AK253" s="205" t="str">
        <f t="shared" si="135"/>
        <v/>
      </c>
      <c r="AL253" s="205">
        <f t="shared" si="136"/>
        <v>1</v>
      </c>
      <c r="AM253" s="205">
        <f t="shared" si="137"/>
        <v>2</v>
      </c>
      <c r="AN253" s="206" t="str">
        <f t="shared" si="138"/>
        <v xml:space="preserve">Вне норматива или не ОДОУ</v>
      </c>
      <c r="AO253" s="46" t="str">
        <f t="shared" si="139"/>
        <v xml:space="preserve">Сумма не совпадает или не ОДОУ</v>
      </c>
      <c r="AP253" s="46" t="str">
        <f t="shared" si="141"/>
        <v/>
      </c>
    </row>
    <row r="254" ht="63">
      <c r="A254" s="46">
        <v>210</v>
      </c>
      <c r="B254" s="72" t="s">
        <v>260</v>
      </c>
      <c r="C254" s="125">
        <f>2022!B255</f>
        <v>11.4</v>
      </c>
      <c r="D254" s="126">
        <f>2022!BE255</f>
        <v>0</v>
      </c>
      <c r="E254" s="126">
        <f>2022!BF255</f>
        <v>0</v>
      </c>
      <c r="F254" s="125">
        <f>2022!BI255</f>
        <v>0</v>
      </c>
      <c r="G254" s="59">
        <f>2021!BO200</f>
        <v>0</v>
      </c>
      <c r="H254" s="127">
        <f t="shared" si="140"/>
        <v>0</v>
      </c>
      <c r="I254" s="59"/>
      <c r="J254" s="59">
        <f>2021!BR200</f>
        <v>0</v>
      </c>
      <c r="K254" s="59"/>
      <c r="L254" s="59"/>
      <c r="M254" s="59"/>
      <c r="N254" s="59">
        <f>2021!BT200</f>
        <v>0</v>
      </c>
      <c r="O254" s="59">
        <f>'Добыча 2021'!C216</f>
        <v>0</v>
      </c>
      <c r="P254" s="59"/>
      <c r="Q254" s="59"/>
      <c r="R254" s="59"/>
      <c r="S254" s="59">
        <f>'Добыча 2021'!E216</f>
        <v>0</v>
      </c>
      <c r="T254" s="59">
        <f>'Добыча 2021'!D216</f>
        <v>0</v>
      </c>
      <c r="U254" s="59">
        <f t="shared" si="143"/>
        <v>0</v>
      </c>
      <c r="V254" s="127">
        <f>2022!BM255</f>
        <v>0</v>
      </c>
      <c r="W254" s="59">
        <f t="shared" si="144"/>
        <v>0</v>
      </c>
      <c r="X254" s="59">
        <f>2022!BO255</f>
        <v>0</v>
      </c>
      <c r="Y254" s="127">
        <f t="shared" si="145"/>
        <v>0</v>
      </c>
      <c r="Z254" s="59"/>
      <c r="AA254" s="59">
        <f>2022!BR255</f>
        <v>0</v>
      </c>
      <c r="AB254" s="59"/>
      <c r="AC254" s="59"/>
      <c r="AD254" s="59"/>
      <c r="AE254" s="59">
        <f>2022!BT255</f>
        <v>0</v>
      </c>
      <c r="AF254" s="115" t="str">
        <f t="shared" si="146"/>
        <v/>
      </c>
      <c r="AG254" s="203"/>
      <c r="AH254" s="204">
        <f t="shared" si="132"/>
        <v>0</v>
      </c>
      <c r="AI254" s="204">
        <f t="shared" si="133"/>
        <v>0</v>
      </c>
      <c r="AJ254" s="205">
        <f t="shared" si="134"/>
        <v>3</v>
      </c>
      <c r="AK254" s="205" t="str">
        <f t="shared" si="135"/>
        <v/>
      </c>
      <c r="AL254" s="205">
        <f t="shared" si="136"/>
        <v>0</v>
      </c>
      <c r="AM254" s="205">
        <f t="shared" si="137"/>
        <v>0</v>
      </c>
      <c r="AN254" s="206" t="str">
        <f t="shared" si="138"/>
        <v/>
      </c>
      <c r="AO254" s="46" t="str">
        <f t="shared" si="139"/>
        <v/>
      </c>
      <c r="AP254" s="46" t="str">
        <f t="shared" si="141"/>
        <v/>
      </c>
    </row>
    <row r="255" ht="65.25" customHeight="1">
      <c r="A255" s="46">
        <v>211</v>
      </c>
      <c r="B255" s="152" t="s">
        <v>366</v>
      </c>
      <c r="C255" s="125">
        <f>2022!B256</f>
        <v>23.773</v>
      </c>
      <c r="D255" s="126">
        <f>2022!BE256</f>
        <v>9</v>
      </c>
      <c r="E255" s="126">
        <f>2022!BF256</f>
        <v>16</v>
      </c>
      <c r="F255" s="125">
        <f>2022!BI256</f>
        <v>0.67303243175030503</v>
      </c>
      <c r="G255" s="59">
        <f>2021!BO201</f>
        <v>0</v>
      </c>
      <c r="H255" s="127">
        <f t="shared" si="140"/>
        <v>0</v>
      </c>
      <c r="I255" s="59"/>
      <c r="J255" s="59">
        <f>2021!BR201</f>
        <v>0</v>
      </c>
      <c r="K255" s="59"/>
      <c r="L255" s="59"/>
      <c r="M255" s="59"/>
      <c r="N255" s="59">
        <f>2021!BT201</f>
        <v>0</v>
      </c>
      <c r="O255" s="59">
        <f>'Добыча 2021'!C217</f>
        <v>0</v>
      </c>
      <c r="P255" s="59"/>
      <c r="Q255" s="59"/>
      <c r="R255" s="59"/>
      <c r="S255" s="59">
        <f>'Добыча 2021'!E217</f>
        <v>0</v>
      </c>
      <c r="T255" s="59">
        <f>'Добыча 2021'!D217</f>
        <v>0</v>
      </c>
      <c r="U255" s="59">
        <f t="shared" si="143"/>
        <v>0</v>
      </c>
      <c r="V255" s="127">
        <f>2022!BM256</f>
        <v>0.47999999999999998</v>
      </c>
      <c r="W255" s="59">
        <f t="shared" si="144"/>
        <v>0</v>
      </c>
      <c r="X255" s="59">
        <f>2022!BO256</f>
        <v>0</v>
      </c>
      <c r="Y255" s="127">
        <f t="shared" si="145"/>
        <v>0</v>
      </c>
      <c r="Z255" s="59"/>
      <c r="AA255" s="59">
        <f>2022!BR256</f>
        <v>0</v>
      </c>
      <c r="AB255" s="59"/>
      <c r="AC255" s="59"/>
      <c r="AD255" s="59"/>
      <c r="AE255" s="59">
        <f>2022!BT256</f>
        <v>0</v>
      </c>
      <c r="AF255" s="115" t="str">
        <f t="shared" si="146"/>
        <v/>
      </c>
      <c r="AG255" s="203"/>
      <c r="AH255" s="204">
        <f t="shared" si="132"/>
        <v>0.67303243175030503</v>
      </c>
      <c r="AI255" s="204">
        <f t="shared" si="133"/>
        <v>0</v>
      </c>
      <c r="AJ255" s="205">
        <f t="shared" si="134"/>
        <v>3</v>
      </c>
      <c r="AK255" s="205" t="str">
        <f t="shared" si="135"/>
        <v/>
      </c>
      <c r="AL255" s="205">
        <f t="shared" si="136"/>
        <v>0</v>
      </c>
      <c r="AM255" s="205">
        <f t="shared" si="137"/>
        <v>0</v>
      </c>
      <c r="AN255" s="206" t="str">
        <f t="shared" si="138"/>
        <v/>
      </c>
      <c r="AO255" s="46" t="str">
        <f t="shared" si="139"/>
        <v/>
      </c>
      <c r="AP255" s="46" t="str">
        <f t="shared" si="141"/>
        <v/>
      </c>
    </row>
    <row r="256" ht="63">
      <c r="A256" s="46">
        <v>212</v>
      </c>
      <c r="B256" s="72" t="s">
        <v>367</v>
      </c>
      <c r="C256" s="125">
        <f>2022!B257</f>
        <v>12.676</v>
      </c>
      <c r="D256" s="126">
        <f>2022!BE257</f>
        <v>7</v>
      </c>
      <c r="E256" s="126">
        <f>2022!BF257</f>
        <v>12</v>
      </c>
      <c r="F256" s="125">
        <f>2022!BI257</f>
        <v>0.94667087409277373</v>
      </c>
      <c r="G256" s="59">
        <f>2021!BO202</f>
        <v>0</v>
      </c>
      <c r="H256" s="127">
        <f t="shared" si="140"/>
        <v>0</v>
      </c>
      <c r="I256" s="59"/>
      <c r="J256" s="59">
        <f>2021!BR202</f>
        <v>0</v>
      </c>
      <c r="K256" s="59"/>
      <c r="L256" s="59"/>
      <c r="M256" s="59"/>
      <c r="N256" s="59">
        <f>2021!BT202</f>
        <v>0</v>
      </c>
      <c r="O256" s="59">
        <f>'Добыча 2021'!C218</f>
        <v>0</v>
      </c>
      <c r="P256" s="59"/>
      <c r="Q256" s="59"/>
      <c r="R256" s="59"/>
      <c r="S256" s="59">
        <f>'Добыча 2021'!E218</f>
        <v>0</v>
      </c>
      <c r="T256" s="59">
        <f>'Добыча 2021'!D218</f>
        <v>0</v>
      </c>
      <c r="U256" s="59">
        <f t="shared" si="143"/>
        <v>0</v>
      </c>
      <c r="V256" s="127">
        <f>2022!BM257</f>
        <v>0.35999999999999999</v>
      </c>
      <c r="W256" s="59">
        <f t="shared" si="144"/>
        <v>0</v>
      </c>
      <c r="X256" s="59">
        <f>2022!BO257</f>
        <v>0</v>
      </c>
      <c r="Y256" s="127">
        <f t="shared" si="145"/>
        <v>0</v>
      </c>
      <c r="Z256" s="59"/>
      <c r="AA256" s="59">
        <f>2022!BR257</f>
        <v>0</v>
      </c>
      <c r="AB256" s="59"/>
      <c r="AC256" s="59"/>
      <c r="AD256" s="59"/>
      <c r="AE256" s="59">
        <f>2022!BT257</f>
        <v>0</v>
      </c>
      <c r="AF256" s="115" t="str">
        <f t="shared" si="146"/>
        <v/>
      </c>
      <c r="AG256" s="203"/>
      <c r="AH256" s="204">
        <f t="shared" si="132"/>
        <v>0.94667087409277373</v>
      </c>
      <c r="AI256" s="204">
        <f t="shared" si="133"/>
        <v>0</v>
      </c>
      <c r="AJ256" s="205">
        <f t="shared" si="134"/>
        <v>3</v>
      </c>
      <c r="AK256" s="205" t="str">
        <f t="shared" si="135"/>
        <v/>
      </c>
      <c r="AL256" s="205">
        <f t="shared" si="136"/>
        <v>0</v>
      </c>
      <c r="AM256" s="205">
        <f t="shared" si="137"/>
        <v>0</v>
      </c>
      <c r="AN256" s="206" t="str">
        <f t="shared" si="138"/>
        <v/>
      </c>
      <c r="AO256" s="46" t="str">
        <f t="shared" si="139"/>
        <v/>
      </c>
      <c r="AP256" s="46" t="str">
        <f t="shared" si="141"/>
        <v/>
      </c>
    </row>
    <row r="257" ht="48.75" customHeight="1">
      <c r="A257" s="46">
        <v>213</v>
      </c>
      <c r="B257" s="72" t="s">
        <v>368</v>
      </c>
      <c r="C257" s="125">
        <f>2022!B258</f>
        <v>40.100000000000001</v>
      </c>
      <c r="D257" s="126">
        <f>2022!BE258</f>
        <v>37</v>
      </c>
      <c r="E257" s="126">
        <f>2022!BF258</f>
        <v>43</v>
      </c>
      <c r="F257" s="125">
        <f>2022!BI258</f>
        <v>1.0723192019950125</v>
      </c>
      <c r="G257" s="59">
        <f>2021!BO203</f>
        <v>1</v>
      </c>
      <c r="H257" s="127">
        <f t="shared" si="140"/>
        <v>2.7027027027027026</v>
      </c>
      <c r="I257" s="59"/>
      <c r="J257" s="59">
        <f>2021!BR203</f>
        <v>0</v>
      </c>
      <c r="K257" s="59"/>
      <c r="L257" s="59"/>
      <c r="M257" s="59"/>
      <c r="N257" s="59">
        <f>2021!BT203</f>
        <v>0</v>
      </c>
      <c r="O257" s="59">
        <f>'Добыча 2021'!C219</f>
        <v>1</v>
      </c>
      <c r="P257" s="59"/>
      <c r="Q257" s="59"/>
      <c r="R257" s="59"/>
      <c r="S257" s="59">
        <f>'Добыча 2021'!E219</f>
        <v>0</v>
      </c>
      <c r="T257" s="59">
        <f>'Добыча 2021'!D219</f>
        <v>1</v>
      </c>
      <c r="U257" s="59">
        <f t="shared" si="143"/>
        <v>100</v>
      </c>
      <c r="V257" s="127">
        <f>2022!BM258</f>
        <v>2.1499999999999999</v>
      </c>
      <c r="W257" s="59">
        <f t="shared" si="144"/>
        <v>5</v>
      </c>
      <c r="X257" s="59">
        <f>2022!BO258</f>
        <v>2</v>
      </c>
      <c r="Y257" s="127">
        <f t="shared" si="145"/>
        <v>4.6511627906976747</v>
      </c>
      <c r="Z257" s="59"/>
      <c r="AA257" s="59">
        <f>2022!BR258</f>
        <v>0</v>
      </c>
      <c r="AB257" s="59"/>
      <c r="AC257" s="59"/>
      <c r="AD257" s="59"/>
      <c r="AE257" s="59">
        <f>2022!BT258</f>
        <v>0</v>
      </c>
      <c r="AF257" s="115" t="str">
        <f t="shared" si="146"/>
        <v/>
      </c>
      <c r="AG257" s="203"/>
      <c r="AH257" s="204">
        <f t="shared" si="132"/>
        <v>1.0723192019950125</v>
      </c>
      <c r="AI257" s="204">
        <f t="shared" si="133"/>
        <v>2</v>
      </c>
      <c r="AJ257" s="205">
        <f t="shared" si="134"/>
        <v>5</v>
      </c>
      <c r="AK257" s="205" t="str">
        <f t="shared" si="135"/>
        <v/>
      </c>
      <c r="AL257" s="205">
        <f t="shared" si="136"/>
        <v>1</v>
      </c>
      <c r="AM257" s="205">
        <f t="shared" si="137"/>
        <v>2</v>
      </c>
      <c r="AN257" s="206" t="str">
        <f t="shared" si="138"/>
        <v xml:space="preserve">Вне норматива или не ОДОУ</v>
      </c>
      <c r="AO257" s="46" t="str">
        <f t="shared" si="139"/>
        <v xml:space="preserve">Сумма не совпадает или не ОДОУ</v>
      </c>
      <c r="AP257" s="46" t="str">
        <f t="shared" si="141"/>
        <v/>
      </c>
    </row>
    <row r="258" ht="34.5" customHeight="1">
      <c r="A258" s="46">
        <v>214</v>
      </c>
      <c r="B258" s="64" t="s">
        <v>264</v>
      </c>
      <c r="C258" s="125">
        <f>2022!B259</f>
        <v>34.82</v>
      </c>
      <c r="D258" s="126">
        <f>2022!BE259</f>
        <v>41</v>
      </c>
      <c r="E258" s="126">
        <f>2022!BF259</f>
        <v>48</v>
      </c>
      <c r="F258" s="125">
        <f>2022!BI259</f>
        <v>1.3785180930499712</v>
      </c>
      <c r="G258" s="59">
        <f>2021!BO204</f>
        <v>2</v>
      </c>
      <c r="H258" s="127">
        <f t="shared" si="140"/>
        <v>4.8780487804878048</v>
      </c>
      <c r="I258" s="59"/>
      <c r="J258" s="59">
        <f>2021!BR204</f>
        <v>0</v>
      </c>
      <c r="K258" s="59"/>
      <c r="L258" s="59"/>
      <c r="M258" s="59"/>
      <c r="N258" s="59">
        <f>2021!BT204</f>
        <v>0</v>
      </c>
      <c r="O258" s="59">
        <f>'Добыча 2021'!C220</f>
        <v>0</v>
      </c>
      <c r="P258" s="59"/>
      <c r="Q258" s="59"/>
      <c r="R258" s="59"/>
      <c r="S258" s="59">
        <f>'Добыча 2021'!E220</f>
        <v>0</v>
      </c>
      <c r="T258" s="59">
        <f>'Добыча 2021'!D220</f>
        <v>0</v>
      </c>
      <c r="U258" s="59">
        <f t="shared" si="143"/>
        <v>0</v>
      </c>
      <c r="V258" s="127">
        <f>2022!BM259</f>
        <v>2.4000000000000004</v>
      </c>
      <c r="W258" s="59">
        <f t="shared" si="144"/>
        <v>5.0000000000000009</v>
      </c>
      <c r="X258" s="59">
        <f>2022!BO259</f>
        <v>2</v>
      </c>
      <c r="Y258" s="127">
        <f t="shared" si="145"/>
        <v>4.1666666666666661</v>
      </c>
      <c r="Z258" s="59"/>
      <c r="AA258" s="59">
        <f>2022!BR259</f>
        <v>0</v>
      </c>
      <c r="AB258" s="59"/>
      <c r="AC258" s="59"/>
      <c r="AD258" s="59"/>
      <c r="AE258" s="59">
        <f>2022!BT259</f>
        <v>0</v>
      </c>
      <c r="AF258" s="115" t="str">
        <f t="shared" si="146"/>
        <v/>
      </c>
      <c r="AG258" s="203"/>
      <c r="AH258" s="204">
        <f t="shared" si="132"/>
        <v>1.3785180930499712</v>
      </c>
      <c r="AI258" s="204">
        <f t="shared" si="133"/>
        <v>2</v>
      </c>
      <c r="AJ258" s="205">
        <f t="shared" si="134"/>
        <v>5</v>
      </c>
      <c r="AK258" s="205" t="str">
        <f t="shared" si="135"/>
        <v/>
      </c>
      <c r="AL258" s="205">
        <f t="shared" si="136"/>
        <v>1</v>
      </c>
      <c r="AM258" s="205">
        <f t="shared" si="137"/>
        <v>2</v>
      </c>
      <c r="AN258" s="206" t="str">
        <f t="shared" si="138"/>
        <v xml:space="preserve">Вне норматива или не ОДОУ</v>
      </c>
      <c r="AO258" s="46" t="str">
        <f t="shared" si="139"/>
        <v xml:space="preserve">Сумма не совпадает или не ОДОУ</v>
      </c>
      <c r="AP258" s="46" t="str">
        <f t="shared" si="141"/>
        <v/>
      </c>
    </row>
    <row r="259" ht="33" customHeight="1">
      <c r="A259" s="46">
        <v>215</v>
      </c>
      <c r="B259" s="72" t="s">
        <v>267</v>
      </c>
      <c r="C259" s="125">
        <f>2022!B260</f>
        <v>179.86000000000001</v>
      </c>
      <c r="D259" s="126">
        <f>2022!BE260</f>
        <v>12</v>
      </c>
      <c r="E259" s="126">
        <f>2022!BF260</f>
        <v>9</v>
      </c>
      <c r="F259" s="125">
        <f>2022!BI260</f>
        <v>5.0038919159346155e-002</v>
      </c>
      <c r="G259" s="59">
        <f>2021!BO205</f>
        <v>0</v>
      </c>
      <c r="H259" s="127">
        <f t="shared" si="140"/>
        <v>0</v>
      </c>
      <c r="I259" s="59"/>
      <c r="J259" s="59">
        <f>2021!BR205</f>
        <v>0</v>
      </c>
      <c r="K259" s="59"/>
      <c r="L259" s="59"/>
      <c r="M259" s="59"/>
      <c r="N259" s="59">
        <f>2021!BT205</f>
        <v>0</v>
      </c>
      <c r="O259" s="59">
        <f>'Добыча 2021'!C221</f>
        <v>0</v>
      </c>
      <c r="P259" s="59"/>
      <c r="Q259" s="59"/>
      <c r="R259" s="59"/>
      <c r="S259" s="59">
        <f>'Добыча 2021'!E221</f>
        <v>0</v>
      </c>
      <c r="T259" s="59">
        <f>'Добыча 2021'!D221</f>
        <v>0</v>
      </c>
      <c r="U259" s="59">
        <f t="shared" si="143"/>
        <v>0</v>
      </c>
      <c r="V259" s="127">
        <f>2022!BM260</f>
        <v>0.27000000000000002</v>
      </c>
      <c r="W259" s="59">
        <f t="shared" si="144"/>
        <v>0</v>
      </c>
      <c r="X259" s="59">
        <f>2022!BO260</f>
        <v>0</v>
      </c>
      <c r="Y259" s="127">
        <f t="shared" si="145"/>
        <v>0</v>
      </c>
      <c r="Z259" s="59"/>
      <c r="AA259" s="59">
        <f>2022!BR260</f>
        <v>0</v>
      </c>
      <c r="AB259" s="59"/>
      <c r="AC259" s="59"/>
      <c r="AD259" s="59">
        <f t="shared" si="142"/>
        <v>0</v>
      </c>
      <c r="AE259" s="59">
        <f>2022!BT260</f>
        <v>0</v>
      </c>
      <c r="AF259" s="115" t="str">
        <f t="shared" si="146"/>
        <v/>
      </c>
      <c r="AG259" s="203"/>
      <c r="AH259" s="204">
        <f t="shared" si="132"/>
        <v>5.0038919159346155e-002</v>
      </c>
      <c r="AI259" s="204">
        <f t="shared" si="133"/>
        <v>0</v>
      </c>
      <c r="AJ259" s="205">
        <f t="shared" si="134"/>
        <v>3</v>
      </c>
      <c r="AK259" s="205" t="str">
        <f t="shared" si="135"/>
        <v/>
      </c>
      <c r="AL259" s="205">
        <f t="shared" si="136"/>
        <v>0</v>
      </c>
      <c r="AM259" s="205">
        <f t="shared" si="137"/>
        <v>0</v>
      </c>
      <c r="AN259" s="206" t="str">
        <f t="shared" si="138"/>
        <v/>
      </c>
      <c r="AO259" s="46" t="str">
        <f t="shared" si="139"/>
        <v/>
      </c>
      <c r="AP259" s="46" t="str">
        <f t="shared" si="141"/>
        <v/>
      </c>
    </row>
    <row r="260" ht="18" customHeight="1">
      <c r="A260" s="92" t="s">
        <v>369</v>
      </c>
      <c r="B260" s="93"/>
      <c r="C260" s="167"/>
      <c r="D260" s="167"/>
      <c r="E260" s="59">
        <f>SUM(E13:E259)</f>
        <v>72243</v>
      </c>
      <c r="F260" s="167"/>
      <c r="G260" s="167">
        <f>SUM(G13:G259)</f>
        <v>2306</v>
      </c>
      <c r="H260" s="59">
        <f>SUM(H13:H259)</f>
        <v>514.89699918992824</v>
      </c>
      <c r="I260" s="59"/>
      <c r="J260" s="59">
        <f>SUM(J13:J259)</f>
        <v>81</v>
      </c>
      <c r="K260" s="59">
        <f t="shared" ref="K260:AE260" si="147">SUM(K13:K259)</f>
        <v>0</v>
      </c>
      <c r="L260" s="59">
        <f t="shared" si="147"/>
        <v>0</v>
      </c>
      <c r="M260" s="59">
        <f t="shared" si="147"/>
        <v>0</v>
      </c>
      <c r="N260" s="59">
        <f t="shared" si="147"/>
        <v>186</v>
      </c>
      <c r="O260" s="59">
        <f t="shared" si="147"/>
        <v>1129</v>
      </c>
      <c r="P260" s="59">
        <f t="shared" si="147"/>
        <v>0</v>
      </c>
      <c r="Q260" s="59">
        <f t="shared" si="147"/>
        <v>0</v>
      </c>
      <c r="R260" s="59">
        <f t="shared" si="147"/>
        <v>0</v>
      </c>
      <c r="S260" s="59">
        <f t="shared" si="147"/>
        <v>864</v>
      </c>
      <c r="T260" s="59">
        <f t="shared" si="147"/>
        <v>265</v>
      </c>
      <c r="U260" s="59">
        <f t="shared" si="147"/>
        <v>6608.611152511382</v>
      </c>
      <c r="V260" s="127">
        <f t="shared" si="147"/>
        <v>3438.2400000000007</v>
      </c>
      <c r="W260" s="59"/>
      <c r="X260" s="59">
        <f>SUM(X13:X259)</f>
        <v>2992</v>
      </c>
      <c r="Y260" s="59"/>
      <c r="Z260" s="59">
        <f t="shared" si="147"/>
        <v>324</v>
      </c>
      <c r="AA260" s="59">
        <f t="shared" si="147"/>
        <v>65</v>
      </c>
      <c r="AB260" s="59">
        <f t="shared" si="147"/>
        <v>0</v>
      </c>
      <c r="AC260" s="59">
        <f t="shared" si="147"/>
        <v>0</v>
      </c>
      <c r="AD260" s="59">
        <f t="shared" si="147"/>
        <v>429.79999999999995</v>
      </c>
      <c r="AE260" s="59">
        <f t="shared" si="147"/>
        <v>228</v>
      </c>
    </row>
    <row r="261" ht="0.75" hidden="1" customHeight="1">
      <c r="A261" s="92" t="s">
        <v>370</v>
      </c>
      <c r="B261" s="93"/>
      <c r="C261" s="59"/>
      <c r="D261" s="59"/>
      <c r="E261" s="59"/>
      <c r="F261" s="59"/>
      <c r="G261" s="59"/>
      <c r="H261" s="59">
        <v>1100</v>
      </c>
      <c r="I261" s="59"/>
      <c r="J261" s="59"/>
      <c r="K261" s="59"/>
      <c r="L261" s="59"/>
      <c r="N261" s="59">
        <f t="shared" ref="N261:N263" si="148">H261-J261-L261</f>
        <v>1100</v>
      </c>
    </row>
    <row r="262" ht="15.75" hidden="1" customHeight="1">
      <c r="A262" s="92" t="s">
        <v>371</v>
      </c>
      <c r="B262" s="93"/>
      <c r="C262" s="59"/>
      <c r="D262" s="59"/>
      <c r="E262" s="59"/>
      <c r="F262" s="59"/>
      <c r="G262" s="59"/>
      <c r="H262" s="59">
        <f>H261-H260</f>
        <v>585.10300081007176</v>
      </c>
      <c r="I262" s="59"/>
      <c r="J262" s="59"/>
      <c r="K262" s="59"/>
      <c r="L262" s="59"/>
      <c r="N262" s="59">
        <f t="shared" si="148"/>
        <v>585.10300081007176</v>
      </c>
    </row>
    <row r="263" ht="15.75" hidden="1" customHeight="1">
      <c r="A263" s="92" t="s">
        <v>293</v>
      </c>
      <c r="B263" s="93"/>
      <c r="C263" s="168"/>
      <c r="D263" s="168"/>
      <c r="E263" s="168"/>
      <c r="F263" s="59"/>
      <c r="G263" s="59"/>
      <c r="H263" s="59"/>
      <c r="I263" s="59"/>
      <c r="J263" s="59"/>
      <c r="K263" s="59"/>
      <c r="L263" s="59"/>
      <c r="N263" s="59">
        <f t="shared" si="148"/>
        <v>0</v>
      </c>
    </row>
    <row r="264" ht="12.75" customHeight="1">
      <c r="A264" s="95"/>
      <c r="B264" s="211"/>
      <c r="C264" s="95"/>
      <c r="D264" s="95"/>
      <c r="F264" s="178"/>
      <c r="G264" s="178"/>
      <c r="H264" s="178"/>
      <c r="I264" s="178"/>
      <c r="J264" s="178"/>
      <c r="K264" s="178"/>
      <c r="L264" s="178"/>
    </row>
    <row r="265" ht="126" customHeight="1">
      <c r="A265" s="170" t="s">
        <v>461</v>
      </c>
      <c r="B265" s="170"/>
      <c r="C265" s="170"/>
      <c r="D265" s="171"/>
      <c r="E265" s="212"/>
      <c r="F265" s="174"/>
      <c r="G265" s="173" t="s">
        <v>462</v>
      </c>
      <c r="H265" s="173"/>
      <c r="I265" s="174"/>
      <c r="J265" s="175" t="s">
        <v>463</v>
      </c>
      <c r="K265" s="175"/>
      <c r="L265" s="175"/>
      <c r="M265" s="175"/>
    </row>
    <row r="266" ht="20.25">
      <c r="A266" s="176"/>
      <c r="B266" s="171"/>
      <c r="C266" s="171"/>
      <c r="D266" s="171"/>
      <c r="E266" s="177" t="s">
        <v>464</v>
      </c>
      <c r="F266" s="174"/>
      <c r="G266" s="175"/>
      <c r="H266" s="174"/>
      <c r="I266" s="174"/>
      <c r="J266" s="174"/>
      <c r="K266" s="174"/>
      <c r="L266" s="174"/>
      <c r="M266" s="175"/>
    </row>
    <row r="267" ht="15.75">
      <c r="F267" s="178"/>
      <c r="G267" s="178"/>
      <c r="H267" s="178"/>
      <c r="I267" s="178"/>
      <c r="J267" s="178"/>
      <c r="K267" s="178"/>
      <c r="L267" s="178"/>
    </row>
    <row r="268" ht="15.75">
      <c r="F268" s="178"/>
      <c r="G268" s="178"/>
      <c r="H268" s="178"/>
      <c r="I268" s="178"/>
      <c r="J268" s="178"/>
      <c r="K268" s="178"/>
      <c r="L268" s="178"/>
    </row>
    <row r="269" ht="15.75">
      <c r="F269" s="179"/>
      <c r="G269" s="178"/>
      <c r="H269" s="178"/>
      <c r="I269" s="178"/>
      <c r="J269" s="178"/>
      <c r="K269" s="178"/>
      <c r="L269" s="178"/>
    </row>
    <row r="270" ht="15.75">
      <c r="F270" s="179"/>
      <c r="G270" s="178"/>
      <c r="H270" s="178"/>
      <c r="I270" s="178"/>
      <c r="J270" s="178"/>
      <c r="K270" s="178"/>
      <c r="L270" s="178"/>
    </row>
    <row r="271" ht="15.75">
      <c r="F271" s="179"/>
      <c r="G271" s="178"/>
      <c r="H271" s="178"/>
      <c r="I271" s="178"/>
      <c r="J271" s="178"/>
      <c r="K271" s="178"/>
      <c r="L271" s="178"/>
    </row>
    <row r="272" ht="15.75">
      <c r="F272" s="179"/>
      <c r="G272" s="178"/>
      <c r="H272" s="178"/>
      <c r="I272" s="178"/>
      <c r="J272" s="178"/>
      <c r="K272" s="178"/>
      <c r="L272" s="178"/>
    </row>
    <row r="273" ht="15.75">
      <c r="F273" s="179"/>
      <c r="G273" s="178"/>
      <c r="H273" s="178"/>
      <c r="I273" s="178"/>
      <c r="J273" s="178"/>
      <c r="K273" s="178"/>
      <c r="L273" s="178"/>
    </row>
  </sheetData>
  <mergeCells count="167">
    <mergeCell ref="A6:A10"/>
    <mergeCell ref="B6:B10"/>
    <mergeCell ref="C6:C10"/>
    <mergeCell ref="D6:E8"/>
    <mergeCell ref="F6:F10"/>
    <mergeCell ref="G6:U6"/>
    <mergeCell ref="V6:AE6"/>
    <mergeCell ref="G7:N7"/>
    <mergeCell ref="O7:U7"/>
    <mergeCell ref="V7:W7"/>
    <mergeCell ref="X7:AE7"/>
    <mergeCell ref="G8:G10"/>
    <mergeCell ref="H8:H10"/>
    <mergeCell ref="I8:I10"/>
    <mergeCell ref="J8:N8"/>
    <mergeCell ref="O8:O10"/>
    <mergeCell ref="P8:T8"/>
    <mergeCell ref="U8:U10"/>
    <mergeCell ref="V8:V10"/>
    <mergeCell ref="W8:W10"/>
    <mergeCell ref="X8:X10"/>
    <mergeCell ref="Y8:Y10"/>
    <mergeCell ref="Z8:Z10"/>
    <mergeCell ref="AA8:AE8"/>
    <mergeCell ref="D9:D10"/>
    <mergeCell ref="E9:E10"/>
    <mergeCell ref="J9:M9"/>
    <mergeCell ref="N9:N10"/>
    <mergeCell ref="P9:S9"/>
    <mergeCell ref="T9:T10"/>
    <mergeCell ref="AA9:AD9"/>
    <mergeCell ref="D28:D29"/>
    <mergeCell ref="G28:G29"/>
    <mergeCell ref="H28:H29"/>
    <mergeCell ref="J28:J29"/>
    <mergeCell ref="N28:N29"/>
    <mergeCell ref="O28:O29"/>
    <mergeCell ref="S28:S29"/>
    <mergeCell ref="T28:T29"/>
    <mergeCell ref="U28:U29"/>
    <mergeCell ref="D48:D50"/>
    <mergeCell ref="G48:G50"/>
    <mergeCell ref="H48:H50"/>
    <mergeCell ref="J48:J50"/>
    <mergeCell ref="N48:N50"/>
    <mergeCell ref="O48:O50"/>
    <mergeCell ref="S48:S50"/>
    <mergeCell ref="T48:T50"/>
    <mergeCell ref="U48:U50"/>
    <mergeCell ref="D63:D65"/>
    <mergeCell ref="G63:G65"/>
    <mergeCell ref="H63:H65"/>
    <mergeCell ref="I63:I65"/>
    <mergeCell ref="J63:J65"/>
    <mergeCell ref="N63:N65"/>
    <mergeCell ref="O63:O65"/>
    <mergeCell ref="S63:S65"/>
    <mergeCell ref="T63:T65"/>
    <mergeCell ref="U63:U65"/>
    <mergeCell ref="D67:D80"/>
    <mergeCell ref="G67:G80"/>
    <mergeCell ref="H67:H80"/>
    <mergeCell ref="J67:J80"/>
    <mergeCell ref="N67:N80"/>
    <mergeCell ref="O67:O80"/>
    <mergeCell ref="S67:S80"/>
    <mergeCell ref="T67:T80"/>
    <mergeCell ref="U67:U80"/>
    <mergeCell ref="D95:D100"/>
    <mergeCell ref="G95:G100"/>
    <mergeCell ref="H95:H100"/>
    <mergeCell ref="J95:J100"/>
    <mergeCell ref="N95:N100"/>
    <mergeCell ref="O95:O100"/>
    <mergeCell ref="S95:S100"/>
    <mergeCell ref="T95:T100"/>
    <mergeCell ref="U95:U100"/>
    <mergeCell ref="D106:D108"/>
    <mergeCell ref="G106:G108"/>
    <mergeCell ref="H106:H108"/>
    <mergeCell ref="J106:J108"/>
    <mergeCell ref="N106:N108"/>
    <mergeCell ref="O106:O108"/>
    <mergeCell ref="S106:S108"/>
    <mergeCell ref="T106:T108"/>
    <mergeCell ref="U106:U108"/>
    <mergeCell ref="D109:D110"/>
    <mergeCell ref="G109:G110"/>
    <mergeCell ref="H109:H110"/>
    <mergeCell ref="J109:J110"/>
    <mergeCell ref="N109:N110"/>
    <mergeCell ref="O109:O110"/>
    <mergeCell ref="S109:S110"/>
    <mergeCell ref="T109:T110"/>
    <mergeCell ref="U109:U110"/>
    <mergeCell ref="D112:D113"/>
    <mergeCell ref="G112:G113"/>
    <mergeCell ref="H112:H113"/>
    <mergeCell ref="J112:J113"/>
    <mergeCell ref="N112:N113"/>
    <mergeCell ref="O112:O113"/>
    <mergeCell ref="S112:S113"/>
    <mergeCell ref="T112:T113"/>
    <mergeCell ref="U112:U113"/>
    <mergeCell ref="D139:D140"/>
    <mergeCell ref="G139:G140"/>
    <mergeCell ref="H139:H140"/>
    <mergeCell ref="J139:J140"/>
    <mergeCell ref="N139:N140"/>
    <mergeCell ref="O139:O140"/>
    <mergeCell ref="S139:S140"/>
    <mergeCell ref="T139:T140"/>
    <mergeCell ref="U139:U140"/>
    <mergeCell ref="D157:D168"/>
    <mergeCell ref="G157:G168"/>
    <mergeCell ref="H157:H168"/>
    <mergeCell ref="J157:J168"/>
    <mergeCell ref="N157:N168"/>
    <mergeCell ref="O157:O168"/>
    <mergeCell ref="S157:S168"/>
    <mergeCell ref="T157:T168"/>
    <mergeCell ref="U157:U168"/>
    <mergeCell ref="G180:G184"/>
    <mergeCell ref="H180:H184"/>
    <mergeCell ref="J180:J184"/>
    <mergeCell ref="N180:N184"/>
    <mergeCell ref="O180:O184"/>
    <mergeCell ref="S180:S184"/>
    <mergeCell ref="T180:T184"/>
    <mergeCell ref="U180:U184"/>
    <mergeCell ref="D201:D202"/>
    <mergeCell ref="G201:G202"/>
    <mergeCell ref="H201:H202"/>
    <mergeCell ref="J201:J202"/>
    <mergeCell ref="N201:N202"/>
    <mergeCell ref="O201:O202"/>
    <mergeCell ref="S201:S202"/>
    <mergeCell ref="T201:T202"/>
    <mergeCell ref="U201:U202"/>
    <mergeCell ref="D209:D211"/>
    <mergeCell ref="G209:G211"/>
    <mergeCell ref="H209:H211"/>
    <mergeCell ref="J209:J211"/>
    <mergeCell ref="N209:N211"/>
    <mergeCell ref="O209:O211"/>
    <mergeCell ref="S209:S211"/>
    <mergeCell ref="T209:T211"/>
    <mergeCell ref="U209:U211"/>
    <mergeCell ref="D225:D226"/>
    <mergeCell ref="G225:G226"/>
    <mergeCell ref="H225:H226"/>
    <mergeCell ref="J225:J226"/>
    <mergeCell ref="N225:N226"/>
    <mergeCell ref="D235:D236"/>
    <mergeCell ref="G235:G236"/>
    <mergeCell ref="H235:H236"/>
    <mergeCell ref="J235:J236"/>
    <mergeCell ref="N235:N236"/>
    <mergeCell ref="O235:O236"/>
    <mergeCell ref="S235:S236"/>
    <mergeCell ref="T235:T236"/>
    <mergeCell ref="U235:U236"/>
    <mergeCell ref="A260:B260"/>
    <mergeCell ref="A261:B261"/>
    <mergeCell ref="A262:B262"/>
    <mergeCell ref="A263:B263"/>
    <mergeCell ref="A265:C265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33" useFirstPageNumber="0" usePrinterDefaults="1" verticalDpi="300"/>
  <headerFooter>
    <oddHeader>&amp;C&amp;P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selection activeCell="H247" activeCellId="0" sqref="H247:Y247"/>
    </sheetView>
  </sheetViews>
  <sheetFormatPr baseColWidth="8" customHeight="1" defaultRowHeight="15.75"/>
  <cols>
    <col bestFit="1" customWidth="1" min="1" max="1" style="44" width="5.4257799999999996"/>
    <col bestFit="1" customWidth="1" min="2" max="2" style="97" width="38.140599999999999"/>
    <col bestFit="1" customWidth="1" min="3" max="3" style="43" width="9.8554700000000004"/>
    <col bestFit="1" customWidth="1" min="4" max="4" style="43" width="6.7109399999999999"/>
    <col bestFit="1" customWidth="1" min="5" max="5" style="43" width="8.4257799999999996"/>
    <col bestFit="1" customWidth="1" min="6" max="6" style="43" width="15.2852"/>
    <col bestFit="1" customWidth="1" min="7" max="7" style="97" width="9"/>
    <col bestFit="1" customWidth="1" min="8" max="8" style="75" width="7.2851600000000003"/>
    <col bestFit="1" customWidth="1" min="9" max="9" style="75" width="15.140599999999999"/>
    <col bestFit="1" customWidth="1" min="10" max="10" style="75" width="9.2851599999999994"/>
    <col bestFit="1" customWidth="1" min="11" max="11" style="75" width="13.425800000000001"/>
    <col bestFit="1" customWidth="1" min="12" max="12" style="75" width="9.8554700000000004"/>
    <col bestFit="1" customWidth="1" min="13" max="13" style="44" width="11.855499999999999"/>
    <col bestFit="1" customWidth="1" min="14" max="14" style="44" width="6.7109399999999999"/>
    <col bestFit="1" customWidth="1" min="15" max="15" style="44" width="7"/>
    <col bestFit="1" customWidth="1" min="16" max="16" style="44" width="9.1406299999999998"/>
    <col bestFit="1" customWidth="1" min="17" max="17" style="44" width="10.5703"/>
    <col bestFit="1" customWidth="1" min="18" max="18" style="44" width="9.1406299999999998"/>
    <col bestFit="1" customWidth="1" min="19" max="19" style="44" width="10.2852"/>
    <col bestFit="1" customWidth="1" min="20" max="20" style="44" width="6.7109399999999999"/>
    <col bestFit="1" customWidth="1" min="21" max="21" style="44" width="10.140599999999999"/>
    <col bestFit="1" customWidth="1" min="22" max="22" style="44" width="10.425800000000001"/>
    <col bestFit="1" customWidth="1" min="23" max="23" style="44" width="9.1406299999999998"/>
    <col bestFit="1" customWidth="1" min="24" max="24" style="44" width="7.4257799999999996"/>
    <col bestFit="1" customWidth="1" min="25" max="27" style="44" width="9.1406299999999998"/>
    <col bestFit="1" customWidth="1" min="28" max="28" style="44" width="11.5703"/>
    <col bestFit="1" customWidth="1" min="29" max="29" style="44" width="9.1406299999999998"/>
    <col bestFit="1" customWidth="1" min="30" max="30" style="44" width="11.5703"/>
    <col bestFit="1" customWidth="1" min="31" max="31" style="44" width="6.4257799999999996"/>
    <col bestFit="1" customWidth="1" min="32" max="257" style="44" width="9.1406299999999998"/>
  </cols>
  <sheetData>
    <row r="2" ht="15.75">
      <c r="B2" s="75" t="s">
        <v>373</v>
      </c>
      <c r="C2" s="44"/>
      <c r="D2" s="44"/>
      <c r="E2" s="44"/>
      <c r="F2" s="44"/>
      <c r="G2" s="44"/>
      <c r="H2" s="44"/>
      <c r="I2" s="44"/>
      <c r="J2" s="44"/>
      <c r="K2" s="44"/>
      <c r="L2" s="44"/>
    </row>
    <row r="3" ht="15.75">
      <c r="B3" s="75" t="s">
        <v>374</v>
      </c>
      <c r="C3" s="44"/>
      <c r="D3" s="44"/>
      <c r="E3" s="44"/>
      <c r="F3" s="44"/>
      <c r="G3" s="44"/>
      <c r="H3" s="44"/>
      <c r="I3" s="98"/>
      <c r="J3" s="98"/>
      <c r="K3" s="98"/>
      <c r="L3" s="98"/>
    </row>
    <row r="4" ht="15.75">
      <c r="B4" s="45"/>
      <c r="C4" s="98"/>
      <c r="D4" s="98"/>
      <c r="E4" s="98"/>
      <c r="F4" s="98"/>
      <c r="G4" s="98"/>
      <c r="H4" s="98"/>
      <c r="I4" s="98"/>
      <c r="J4" s="98"/>
      <c r="K4" s="98"/>
      <c r="L4" s="98"/>
    </row>
    <row r="5" ht="15.75">
      <c r="B5" s="75" t="s">
        <v>375</v>
      </c>
      <c r="C5" s="44"/>
      <c r="D5" s="44"/>
      <c r="E5" s="44"/>
      <c r="F5" s="44"/>
      <c r="G5" s="44"/>
      <c r="H5" s="44"/>
      <c r="I5" s="44"/>
      <c r="J5" s="44"/>
      <c r="K5" s="44"/>
      <c r="L5" s="44"/>
    </row>
    <row r="6" ht="15.75">
      <c r="B6" s="75" t="s">
        <v>966</v>
      </c>
      <c r="C6" s="44"/>
      <c r="D6" s="44"/>
      <c r="E6" s="44"/>
      <c r="F6" s="44"/>
      <c r="G6" s="44"/>
      <c r="H6" s="44"/>
      <c r="I6" s="44"/>
      <c r="J6" s="44"/>
      <c r="K6" s="44"/>
      <c r="L6" s="44"/>
    </row>
    <row r="8" ht="3" customHeight="1"/>
    <row r="9" ht="26.25" customHeight="1">
      <c r="A9" s="47" t="s">
        <v>271</v>
      </c>
      <c r="B9" s="48" t="s">
        <v>272</v>
      </c>
      <c r="C9" s="99" t="s">
        <v>377</v>
      </c>
      <c r="D9" s="100" t="s">
        <v>378</v>
      </c>
      <c r="E9" s="101"/>
      <c r="F9" s="99" t="s">
        <v>379</v>
      </c>
      <c r="G9" s="48" t="s">
        <v>380</v>
      </c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7">
        <v>2022</v>
      </c>
      <c r="W9" s="47"/>
      <c r="X9" s="47"/>
      <c r="Y9" s="47"/>
      <c r="Z9" s="47"/>
      <c r="AA9" s="47"/>
      <c r="AB9" s="47"/>
      <c r="AC9" s="47"/>
      <c r="AD9" s="47"/>
      <c r="AE9" s="47"/>
    </row>
    <row r="10" ht="62.25" customHeight="1">
      <c r="A10" s="47"/>
      <c r="B10" s="48"/>
      <c r="C10" s="102"/>
      <c r="D10" s="103"/>
      <c r="E10" s="104"/>
      <c r="F10" s="102"/>
      <c r="G10" s="47" t="s">
        <v>381</v>
      </c>
      <c r="H10" s="47"/>
      <c r="I10" s="47"/>
      <c r="J10" s="47"/>
      <c r="K10" s="47"/>
      <c r="L10" s="47"/>
      <c r="M10" s="47"/>
      <c r="N10" s="47"/>
      <c r="O10" s="47" t="s">
        <v>382</v>
      </c>
      <c r="P10" s="47"/>
      <c r="Q10" s="47"/>
      <c r="R10" s="47"/>
      <c r="S10" s="47"/>
      <c r="T10" s="47"/>
      <c r="U10" s="47"/>
      <c r="V10" s="47" t="s">
        <v>383</v>
      </c>
      <c r="W10" s="47"/>
      <c r="X10" s="47" t="s">
        <v>384</v>
      </c>
      <c r="Y10" s="47"/>
      <c r="Z10" s="47"/>
      <c r="AA10" s="47"/>
      <c r="AB10" s="47"/>
      <c r="AC10" s="47"/>
      <c r="AD10" s="47"/>
      <c r="AE10" s="47"/>
    </row>
    <row r="11" ht="15.75" customHeight="1">
      <c r="A11" s="47"/>
      <c r="B11" s="48"/>
      <c r="C11" s="102"/>
      <c r="D11" s="105"/>
      <c r="E11" s="106"/>
      <c r="F11" s="102"/>
      <c r="G11" s="47" t="s">
        <v>280</v>
      </c>
      <c r="H11" s="47" t="s">
        <v>385</v>
      </c>
      <c r="I11" s="47" t="s">
        <v>386</v>
      </c>
      <c r="J11" s="47" t="s">
        <v>273</v>
      </c>
      <c r="K11" s="47"/>
      <c r="L11" s="47"/>
      <c r="M11" s="47"/>
      <c r="N11" s="47"/>
      <c r="O11" s="47" t="s">
        <v>280</v>
      </c>
      <c r="P11" s="47" t="s">
        <v>273</v>
      </c>
      <c r="Q11" s="47"/>
      <c r="R11" s="47"/>
      <c r="S11" s="47"/>
      <c r="T11" s="47"/>
      <c r="U11" s="47" t="s">
        <v>387</v>
      </c>
      <c r="V11" s="47" t="s">
        <v>280</v>
      </c>
      <c r="W11" s="47" t="s">
        <v>385</v>
      </c>
      <c r="X11" s="107" t="s">
        <v>280</v>
      </c>
      <c r="Y11" s="107" t="s">
        <v>385</v>
      </c>
      <c r="Z11" s="107" t="s">
        <v>388</v>
      </c>
      <c r="AA11" s="47" t="s">
        <v>273</v>
      </c>
      <c r="AB11" s="47"/>
      <c r="AC11" s="47"/>
      <c r="AD11" s="47"/>
      <c r="AE11" s="47"/>
    </row>
    <row r="12" ht="62.25" customHeight="1">
      <c r="A12" s="47"/>
      <c r="B12" s="48"/>
      <c r="C12" s="102"/>
      <c r="D12" s="47" t="s">
        <v>389</v>
      </c>
      <c r="E12" s="47" t="s">
        <v>390</v>
      </c>
      <c r="F12" s="102"/>
      <c r="G12" s="47"/>
      <c r="H12" s="47"/>
      <c r="I12" s="47"/>
      <c r="J12" s="47" t="s">
        <v>391</v>
      </c>
      <c r="K12" s="47"/>
      <c r="L12" s="47"/>
      <c r="M12" s="47"/>
      <c r="N12" s="47" t="s">
        <v>392</v>
      </c>
      <c r="O12" s="47"/>
      <c r="P12" s="47" t="s">
        <v>391</v>
      </c>
      <c r="Q12" s="47"/>
      <c r="R12" s="47"/>
      <c r="S12" s="47"/>
      <c r="T12" s="47" t="s">
        <v>392</v>
      </c>
      <c r="U12" s="47"/>
      <c r="V12" s="47"/>
      <c r="W12" s="47"/>
      <c r="X12" s="108"/>
      <c r="Y12" s="108"/>
      <c r="Z12" s="108"/>
      <c r="AA12" s="109" t="s">
        <v>391</v>
      </c>
      <c r="AB12" s="110"/>
      <c r="AC12" s="110"/>
      <c r="AD12" s="111"/>
      <c r="AE12" s="47" t="s">
        <v>392</v>
      </c>
    </row>
    <row r="13" ht="195" customHeight="1">
      <c r="A13" s="47"/>
      <c r="B13" s="48"/>
      <c r="C13" s="112"/>
      <c r="D13" s="47"/>
      <c r="E13" s="47"/>
      <c r="F13" s="112"/>
      <c r="G13" s="47"/>
      <c r="H13" s="47"/>
      <c r="I13" s="47"/>
      <c r="J13" s="47" t="s">
        <v>393</v>
      </c>
      <c r="K13" s="47" t="s">
        <v>394</v>
      </c>
      <c r="L13" s="47" t="s">
        <v>283</v>
      </c>
      <c r="M13" s="47" t="s">
        <v>395</v>
      </c>
      <c r="N13" s="47"/>
      <c r="O13" s="47"/>
      <c r="P13" s="47" t="s">
        <v>393</v>
      </c>
      <c r="Q13" s="47" t="s">
        <v>394</v>
      </c>
      <c r="R13" s="47" t="s">
        <v>283</v>
      </c>
      <c r="S13" s="47" t="s">
        <v>395</v>
      </c>
      <c r="T13" s="47"/>
      <c r="U13" s="47"/>
      <c r="V13" s="47"/>
      <c r="W13" s="47"/>
      <c r="X13" s="113"/>
      <c r="Y13" s="113"/>
      <c r="Z13" s="113"/>
      <c r="AA13" s="47" t="s">
        <v>393</v>
      </c>
      <c r="AB13" s="47" t="s">
        <v>394</v>
      </c>
      <c r="AC13" s="47" t="s">
        <v>283</v>
      </c>
      <c r="AD13" s="47" t="s">
        <v>395</v>
      </c>
      <c r="AE13" s="47"/>
    </row>
    <row r="14" ht="25.5" customHeight="1">
      <c r="A14" s="46">
        <v>1</v>
      </c>
      <c r="B14" s="76">
        <v>2</v>
      </c>
      <c r="C14" s="46">
        <v>3</v>
      </c>
      <c r="D14" s="46">
        <v>4</v>
      </c>
      <c r="E14" s="46">
        <v>5</v>
      </c>
      <c r="F14" s="46">
        <v>6</v>
      </c>
      <c r="G14" s="46">
        <v>7</v>
      </c>
      <c r="H14" s="46">
        <v>8</v>
      </c>
      <c r="I14" s="46">
        <v>9</v>
      </c>
      <c r="J14" s="46">
        <v>10</v>
      </c>
      <c r="K14" s="46">
        <v>11</v>
      </c>
      <c r="L14" s="46">
        <v>12</v>
      </c>
      <c r="M14" s="46">
        <v>13</v>
      </c>
      <c r="N14" s="46">
        <v>14</v>
      </c>
      <c r="O14" s="46">
        <v>15</v>
      </c>
      <c r="P14" s="46">
        <v>16</v>
      </c>
      <c r="Q14" s="46">
        <v>17</v>
      </c>
      <c r="R14" s="46">
        <v>18</v>
      </c>
      <c r="S14" s="46">
        <v>19</v>
      </c>
      <c r="T14" s="46">
        <v>20</v>
      </c>
      <c r="U14" s="46">
        <v>21</v>
      </c>
      <c r="V14" s="46">
        <v>22</v>
      </c>
      <c r="W14" s="46">
        <v>23</v>
      </c>
      <c r="X14" s="46">
        <v>24</v>
      </c>
      <c r="Y14" s="46">
        <v>25</v>
      </c>
      <c r="Z14" s="46">
        <v>26</v>
      </c>
      <c r="AA14" s="46">
        <v>27</v>
      </c>
      <c r="AB14" s="46">
        <v>28</v>
      </c>
      <c r="AC14" s="46">
        <v>29</v>
      </c>
      <c r="AD14" s="46">
        <v>30</v>
      </c>
      <c r="AE14" s="46">
        <v>31</v>
      </c>
      <c r="AF14" s="198" t="s">
        <v>396</v>
      </c>
      <c r="AG14" s="198" t="s">
        <v>397</v>
      </c>
      <c r="AH14" s="199" t="s">
        <v>398</v>
      </c>
      <c r="AI14" s="200" t="s">
        <v>399</v>
      </c>
      <c r="AJ14" s="198" t="s">
        <v>400</v>
      </c>
      <c r="AK14" s="198" t="s">
        <v>401</v>
      </c>
      <c r="AL14" s="201" t="s">
        <v>402</v>
      </c>
      <c r="AM14" s="201" t="s">
        <v>403</v>
      </c>
      <c r="AN14" s="202" t="s">
        <v>404</v>
      </c>
      <c r="AO14" s="119" t="s">
        <v>405</v>
      </c>
    </row>
    <row r="15" ht="17.25" customHeight="1">
      <c r="A15" s="120"/>
      <c r="B15" s="61" t="s">
        <v>23</v>
      </c>
      <c r="C15" s="122"/>
      <c r="D15" s="122"/>
      <c r="E15" s="122"/>
      <c r="F15" s="123"/>
      <c r="G15" s="62"/>
      <c r="H15" s="62"/>
      <c r="I15" s="62"/>
      <c r="J15" s="62"/>
      <c r="K15" s="62"/>
      <c r="L15" s="62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</row>
    <row r="16" ht="49.5" customHeight="1">
      <c r="A16" s="46">
        <v>1</v>
      </c>
      <c r="B16" s="58" t="s">
        <v>24</v>
      </c>
      <c r="C16" s="125">
        <f>2022!B5</f>
        <v>67.034000000000006</v>
      </c>
      <c r="D16" s="126">
        <f>2022!D5</f>
        <v>28</v>
      </c>
      <c r="E16" s="126">
        <f>2022!E5</f>
        <v>82</v>
      </c>
      <c r="F16" s="125">
        <f>2022!H5</f>
        <v>1.2232598382910165</v>
      </c>
      <c r="G16" s="59">
        <f>2021!L5</f>
        <v>0</v>
      </c>
      <c r="H16" s="127">
        <f t="shared" ref="H16:H79" si="149">IF(G16&gt;0,G16/D16*100,0)</f>
        <v>0</v>
      </c>
      <c r="I16" s="59"/>
      <c r="J16" s="59"/>
      <c r="K16" s="59"/>
      <c r="L16" s="59"/>
      <c r="M16" s="59"/>
      <c r="N16" s="59"/>
      <c r="O16" s="59">
        <f>'Добыча 2021'!S15</f>
        <v>0</v>
      </c>
      <c r="P16" s="59"/>
      <c r="Q16" s="59"/>
      <c r="R16" s="59"/>
      <c r="S16" s="59"/>
      <c r="T16" s="59"/>
      <c r="U16" s="59">
        <f t="shared" ref="U16:U79" si="150">IF(G16=0,0,O16/G16*100)</f>
        <v>0</v>
      </c>
      <c r="V16" s="127">
        <f>2022!J5</f>
        <v>28.699999999999999</v>
      </c>
      <c r="W16" s="59">
        <f t="shared" ref="W16:W79" si="151">IF(V16&gt;0,V16/E16*100,0)</f>
        <v>35</v>
      </c>
      <c r="X16" s="59">
        <f>2022!L5</f>
        <v>28</v>
      </c>
      <c r="Y16" s="127">
        <f t="shared" ref="Y16:Y79" si="152">IF(X16&gt;1,X16/E16*100,0)</f>
        <v>34.146341463414636</v>
      </c>
      <c r="Z16" s="59"/>
      <c r="AA16" s="59"/>
      <c r="AB16" s="59"/>
      <c r="AC16" s="59"/>
      <c r="AD16" s="59">
        <f t="shared" ref="AD16:AD79" si="153">IF(AND(ISNUMBER(X16),X16&gt;0),X16,"")</f>
        <v>28</v>
      </c>
      <c r="AE16" s="59"/>
      <c r="AF16" s="115" t="str">
        <f t="shared" ref="AF16:AF79" si="154">IF(C16&gt;0,IF(OR(AND(C16&lt;7,F16&lt;5),E16&lt;33),IF(COUNTIF(Z16:AE16,"&gt;0")&gt;0,"Ошибка!",""),""),"")</f>
        <v/>
      </c>
      <c r="AG16" s="203"/>
      <c r="AH16" s="204">
        <f t="shared" ref="AH16:AH79" si="155">IF(AND(ISNUMBER(--C16),C16&gt;0),E16/C16,"")</f>
        <v>1.2232598382910165</v>
      </c>
      <c r="AI16" s="204">
        <f t="shared" ref="AI16:AI79" si="156">IF(AND(ISNUMBER(--E16),ISNUMBER(--AJ16)),ЧАСТНОЕ(E16*AJ16,100),"")</f>
        <v>28</v>
      </c>
      <c r="AJ16" s="205">
        <v>35</v>
      </c>
      <c r="AK16" s="205" t="str">
        <f t="shared" ref="AK16:AK79" si="157">IF(AJ15&lt;Y15,"Норматив превышен","")</f>
        <v/>
      </c>
      <c r="AL16" s="205">
        <f t="shared" ref="AL16:AL79" si="158">IF(ISNUMBER(X16),IF(X16&gt;0,MAX(ЧАСТНОЕ(X16*20,100),1),0),"")</f>
        <v>5</v>
      </c>
      <c r="AM16" s="205">
        <f t="shared" ref="AM16:AM79" si="159">IF(ISNUMBER(X16),X16,"")</f>
        <v>28</v>
      </c>
      <c r="AN16" s="206" t="str">
        <f t="shared" ref="AN16:AN79" si="160">IF(ISNUMBER(AE16),IF(AND(AM16&gt;=AE16,AL16&lt;=AE16),"","Вне норматива или не ОДОУ"),"")</f>
        <v/>
      </c>
      <c r="AO16" s="46" t="str">
        <f t="shared" ref="AO16:AO79" si="161">IF(ISNUMBER(X16),IF(SUM(Z16:AE16)&lt;&gt;X16,"Сумма не совпадает или не ОДОУ",""),"")</f>
        <v/>
      </c>
    </row>
    <row r="17" ht="30" customHeight="1">
      <c r="A17" s="46">
        <v>2</v>
      </c>
      <c r="B17" s="60" t="s">
        <v>25</v>
      </c>
      <c r="C17" s="125">
        <f>2022!B6</f>
        <v>10.308</v>
      </c>
      <c r="D17" s="126">
        <f>2022!D6</f>
        <v>10</v>
      </c>
      <c r="E17" s="126">
        <f>2022!E6</f>
        <v>16</v>
      </c>
      <c r="F17" s="125">
        <f>2022!H6</f>
        <v>1.5521924718665114</v>
      </c>
      <c r="G17" s="59">
        <f>2021!L6</f>
        <v>3</v>
      </c>
      <c r="H17" s="127">
        <f t="shared" si="149"/>
        <v>30</v>
      </c>
      <c r="I17" s="59"/>
      <c r="J17" s="59"/>
      <c r="K17" s="59"/>
      <c r="L17" s="59"/>
      <c r="M17" s="59"/>
      <c r="N17" s="59"/>
      <c r="O17" s="59">
        <f>'Добыча 2021'!S16</f>
        <v>2</v>
      </c>
      <c r="P17" s="59"/>
      <c r="Q17" s="59"/>
      <c r="R17" s="59"/>
      <c r="S17" s="59"/>
      <c r="T17" s="59"/>
      <c r="U17" s="59">
        <f t="shared" si="150"/>
        <v>66.666666666666657</v>
      </c>
      <c r="V17" s="127">
        <f>2022!J6</f>
        <v>5.5999999999999996</v>
      </c>
      <c r="W17" s="59">
        <f t="shared" si="151"/>
        <v>35</v>
      </c>
      <c r="X17" s="59">
        <f>2022!L6</f>
        <v>5</v>
      </c>
      <c r="Y17" s="127">
        <f t="shared" si="152"/>
        <v>31.25</v>
      </c>
      <c r="Z17" s="59"/>
      <c r="AA17" s="59"/>
      <c r="AB17" s="59"/>
      <c r="AC17" s="59"/>
      <c r="AD17" s="59">
        <f t="shared" si="153"/>
        <v>5</v>
      </c>
      <c r="AE17" s="59"/>
      <c r="AF17" s="115" t="str">
        <f t="shared" si="154"/>
        <v>Ошибка!</v>
      </c>
      <c r="AG17" s="203"/>
      <c r="AH17" s="204">
        <f t="shared" si="155"/>
        <v>1.5521924718665114</v>
      </c>
      <c r="AI17" s="204">
        <f t="shared" si="156"/>
        <v>5</v>
      </c>
      <c r="AJ17" s="205">
        <v>35</v>
      </c>
      <c r="AK17" s="205" t="str">
        <f t="shared" si="157"/>
        <v/>
      </c>
      <c r="AL17" s="205">
        <f t="shared" si="158"/>
        <v>1</v>
      </c>
      <c r="AM17" s="205">
        <f t="shared" si="159"/>
        <v>5</v>
      </c>
      <c r="AN17" s="206" t="str">
        <f t="shared" si="160"/>
        <v/>
      </c>
      <c r="AO17" s="46" t="str">
        <f t="shared" si="161"/>
        <v/>
      </c>
    </row>
    <row r="18" ht="17.25" customHeight="1">
      <c r="A18" s="87"/>
      <c r="B18" s="61" t="s">
        <v>26</v>
      </c>
      <c r="C18" s="129"/>
      <c r="D18" s="130"/>
      <c r="E18" s="130"/>
      <c r="F18" s="131"/>
      <c r="G18" s="71"/>
      <c r="H18" s="127"/>
      <c r="I18" s="62"/>
      <c r="J18" s="62"/>
      <c r="K18" s="62"/>
      <c r="L18" s="132"/>
      <c r="M18" s="62"/>
      <c r="N18" s="62"/>
      <c r="O18" s="62"/>
      <c r="P18" s="62"/>
      <c r="Q18" s="62"/>
      <c r="R18" s="62"/>
      <c r="S18" s="62"/>
      <c r="T18" s="62"/>
      <c r="U18" s="59"/>
      <c r="V18" s="133"/>
      <c r="W18" s="59"/>
      <c r="X18" s="62"/>
      <c r="Y18" s="127"/>
      <c r="Z18" s="62"/>
      <c r="AA18" s="62"/>
      <c r="AB18" s="62"/>
      <c r="AC18" s="62"/>
      <c r="AD18" s="62" t="str">
        <f t="shared" si="153"/>
        <v/>
      </c>
      <c r="AE18" s="62"/>
      <c r="AF18" s="115" t="str">
        <f t="shared" si="154"/>
        <v/>
      </c>
      <c r="AG18" s="203"/>
      <c r="AH18" s="204" t="str">
        <f t="shared" si="155"/>
        <v/>
      </c>
      <c r="AI18" s="204">
        <f t="shared" si="156"/>
        <v>0</v>
      </c>
      <c r="AJ18" s="205">
        <v>35</v>
      </c>
      <c r="AK18" s="205" t="str">
        <f t="shared" si="157"/>
        <v/>
      </c>
      <c r="AL18" s="205" t="str">
        <f t="shared" si="158"/>
        <v/>
      </c>
      <c r="AM18" s="205" t="str">
        <f t="shared" si="159"/>
        <v/>
      </c>
      <c r="AN18" s="206" t="str">
        <f t="shared" si="160"/>
        <v/>
      </c>
      <c r="AO18" s="46" t="str">
        <f t="shared" si="161"/>
        <v/>
      </c>
    </row>
    <row r="19" ht="48" customHeight="1">
      <c r="A19" s="46">
        <v>3</v>
      </c>
      <c r="B19" s="58" t="s">
        <v>285</v>
      </c>
      <c r="C19" s="125">
        <f>2022!B8</f>
        <v>397.60000000000002</v>
      </c>
      <c r="D19" s="126">
        <f>2022!D8</f>
        <v>237</v>
      </c>
      <c r="E19" s="126">
        <f>2022!E8</f>
        <v>232</v>
      </c>
      <c r="F19" s="125">
        <f>2022!H8</f>
        <v>0.58350100603621724</v>
      </c>
      <c r="G19" s="59">
        <f>2021!L8</f>
        <v>82</v>
      </c>
      <c r="H19" s="127">
        <f t="shared" si="149"/>
        <v>34.599156118143462</v>
      </c>
      <c r="I19" s="59"/>
      <c r="J19" s="59"/>
      <c r="K19" s="59"/>
      <c r="L19" s="59"/>
      <c r="M19" s="59"/>
      <c r="N19" s="59"/>
      <c r="O19" s="59">
        <f>'Добыча 2021'!S18</f>
        <v>3</v>
      </c>
      <c r="P19" s="59"/>
      <c r="Q19" s="59"/>
      <c r="R19" s="59"/>
      <c r="S19" s="59"/>
      <c r="T19" s="59"/>
      <c r="U19" s="59">
        <f t="shared" si="150"/>
        <v>3.6585365853658534</v>
      </c>
      <c r="V19" s="127">
        <f>2022!J8</f>
        <v>81.199999999999989</v>
      </c>
      <c r="W19" s="59">
        <f t="shared" si="151"/>
        <v>35</v>
      </c>
      <c r="X19" s="59">
        <f>2022!L8</f>
        <v>34</v>
      </c>
      <c r="Y19" s="127">
        <f t="shared" si="152"/>
        <v>14.655172413793101</v>
      </c>
      <c r="Z19" s="59"/>
      <c r="AA19" s="59"/>
      <c r="AB19" s="59"/>
      <c r="AC19" s="59"/>
      <c r="AD19" s="59">
        <f t="shared" si="153"/>
        <v>34</v>
      </c>
      <c r="AE19" s="59"/>
      <c r="AF19" s="115" t="str">
        <f t="shared" si="154"/>
        <v/>
      </c>
      <c r="AG19" s="203"/>
      <c r="AH19" s="204">
        <f t="shared" si="155"/>
        <v>0.58350100603621724</v>
      </c>
      <c r="AI19" s="204">
        <f t="shared" si="156"/>
        <v>81</v>
      </c>
      <c r="AJ19" s="205">
        <v>35</v>
      </c>
      <c r="AK19" s="205" t="str">
        <f t="shared" si="157"/>
        <v/>
      </c>
      <c r="AL19" s="205">
        <f t="shared" si="158"/>
        <v>6</v>
      </c>
      <c r="AM19" s="205">
        <f t="shared" si="159"/>
        <v>34</v>
      </c>
      <c r="AN19" s="206" t="str">
        <f t="shared" si="160"/>
        <v/>
      </c>
      <c r="AO19" s="46" t="str">
        <f t="shared" si="161"/>
        <v/>
      </c>
    </row>
    <row r="20" ht="30">
      <c r="A20" s="46">
        <v>4</v>
      </c>
      <c r="B20" s="63" t="s">
        <v>28</v>
      </c>
      <c r="C20" s="125">
        <f>2022!B9</f>
        <v>236.40000000000001</v>
      </c>
      <c r="D20" s="126">
        <f>2022!D9</f>
        <v>126</v>
      </c>
      <c r="E20" s="126">
        <f>2022!E9</f>
        <v>123</v>
      </c>
      <c r="F20" s="125">
        <f>2022!H9</f>
        <v>0.52030456852791873</v>
      </c>
      <c r="G20" s="59">
        <f>2021!L9</f>
        <v>44</v>
      </c>
      <c r="H20" s="127">
        <f t="shared" si="149"/>
        <v>34.920634920634917</v>
      </c>
      <c r="I20" s="59"/>
      <c r="J20" s="59"/>
      <c r="K20" s="59"/>
      <c r="L20" s="59"/>
      <c r="M20" s="59"/>
      <c r="N20" s="59"/>
      <c r="O20" s="59">
        <f>'Добыча 2021'!S19</f>
        <v>35</v>
      </c>
      <c r="P20" s="59"/>
      <c r="Q20" s="59"/>
      <c r="R20" s="59"/>
      <c r="S20" s="59"/>
      <c r="T20" s="59"/>
      <c r="U20" s="59">
        <f t="shared" si="150"/>
        <v>79.545454545454547</v>
      </c>
      <c r="V20" s="127">
        <f>2022!J9</f>
        <v>43.049999999999997</v>
      </c>
      <c r="W20" s="59">
        <f t="shared" si="151"/>
        <v>35</v>
      </c>
      <c r="X20" s="59">
        <f>2022!L9</f>
        <v>43</v>
      </c>
      <c r="Y20" s="127">
        <f t="shared" si="152"/>
        <v>34.959349593495936</v>
      </c>
      <c r="Z20" s="59"/>
      <c r="AA20" s="59"/>
      <c r="AB20" s="59"/>
      <c r="AC20" s="59"/>
      <c r="AD20" s="59">
        <f t="shared" si="153"/>
        <v>43</v>
      </c>
      <c r="AE20" s="59"/>
      <c r="AF20" s="115" t="str">
        <f t="shared" si="154"/>
        <v/>
      </c>
      <c r="AG20" s="203"/>
      <c r="AH20" s="204">
        <f t="shared" si="155"/>
        <v>0.52030456852791873</v>
      </c>
      <c r="AI20" s="204">
        <f t="shared" si="156"/>
        <v>43</v>
      </c>
      <c r="AJ20" s="205">
        <v>35</v>
      </c>
      <c r="AK20" s="205" t="str">
        <f t="shared" si="157"/>
        <v/>
      </c>
      <c r="AL20" s="205">
        <f t="shared" si="158"/>
        <v>8</v>
      </c>
      <c r="AM20" s="205">
        <f t="shared" si="159"/>
        <v>43</v>
      </c>
      <c r="AN20" s="206" t="str">
        <f t="shared" si="160"/>
        <v/>
      </c>
      <c r="AO20" s="46" t="str">
        <f t="shared" si="161"/>
        <v/>
      </c>
    </row>
    <row r="21" ht="17.25" customHeight="1">
      <c r="A21" s="87"/>
      <c r="B21" s="61" t="s">
        <v>46</v>
      </c>
      <c r="C21" s="129"/>
      <c r="D21" s="130"/>
      <c r="E21" s="130"/>
      <c r="F21" s="134"/>
      <c r="G21" s="71"/>
      <c r="H21" s="127"/>
      <c r="I21" s="62"/>
      <c r="J21" s="62"/>
      <c r="K21" s="62"/>
      <c r="L21" s="132"/>
      <c r="M21" s="62"/>
      <c r="N21" s="62"/>
      <c r="O21" s="62"/>
      <c r="P21" s="62"/>
      <c r="Q21" s="62"/>
      <c r="R21" s="62"/>
      <c r="S21" s="62"/>
      <c r="T21" s="62"/>
      <c r="U21" s="59"/>
      <c r="V21" s="133"/>
      <c r="W21" s="59"/>
      <c r="X21" s="62"/>
      <c r="Y21" s="127"/>
      <c r="Z21" s="62"/>
      <c r="AA21" s="62"/>
      <c r="AB21" s="62"/>
      <c r="AC21" s="62"/>
      <c r="AD21" s="62" t="str">
        <f t="shared" si="153"/>
        <v/>
      </c>
      <c r="AE21" s="62"/>
      <c r="AF21" s="115" t="str">
        <f t="shared" si="154"/>
        <v/>
      </c>
      <c r="AG21" s="203"/>
      <c r="AH21" s="204" t="str">
        <f t="shared" si="155"/>
        <v/>
      </c>
      <c r="AI21" s="204">
        <f t="shared" si="156"/>
        <v>0</v>
      </c>
      <c r="AJ21" s="205">
        <v>35</v>
      </c>
      <c r="AK21" s="205" t="str">
        <f t="shared" si="157"/>
        <v/>
      </c>
      <c r="AL21" s="205" t="str">
        <f t="shared" si="158"/>
        <v/>
      </c>
      <c r="AM21" s="205" t="str">
        <f t="shared" si="159"/>
        <v/>
      </c>
      <c r="AN21" s="206" t="str">
        <f t="shared" si="160"/>
        <v/>
      </c>
      <c r="AO21" s="46" t="str">
        <f t="shared" si="161"/>
        <v/>
      </c>
    </row>
    <row r="22" ht="45">
      <c r="A22" s="46">
        <v>5</v>
      </c>
      <c r="B22" s="58" t="s">
        <v>286</v>
      </c>
      <c r="C22" s="125">
        <f>2022!B11</f>
        <v>225.40000000000001</v>
      </c>
      <c r="D22" s="126">
        <f>2022!D11</f>
        <v>439</v>
      </c>
      <c r="E22" s="126">
        <f>2022!E11</f>
        <v>420</v>
      </c>
      <c r="F22" s="125">
        <f>2022!H11</f>
        <v>1.8633540372670807</v>
      </c>
      <c r="G22" s="59">
        <f>2021!L11</f>
        <v>153</v>
      </c>
      <c r="H22" s="127">
        <f t="shared" si="149"/>
        <v>34.851936218678816</v>
      </c>
      <c r="I22" s="59"/>
      <c r="J22" s="59"/>
      <c r="K22" s="59"/>
      <c r="L22" s="59"/>
      <c r="M22" s="59"/>
      <c r="N22" s="59"/>
      <c r="O22" s="59">
        <f>'Добыча 2021'!S21</f>
        <v>90</v>
      </c>
      <c r="P22" s="59"/>
      <c r="Q22" s="59"/>
      <c r="R22" s="59"/>
      <c r="S22" s="59"/>
      <c r="T22" s="59"/>
      <c r="U22" s="59">
        <f t="shared" si="150"/>
        <v>58.82352941176471</v>
      </c>
      <c r="V22" s="127">
        <f>2022!J11</f>
        <v>147</v>
      </c>
      <c r="W22" s="59">
        <f t="shared" si="151"/>
        <v>35</v>
      </c>
      <c r="X22" s="59">
        <f>2022!L11</f>
        <v>147</v>
      </c>
      <c r="Y22" s="127">
        <f t="shared" si="152"/>
        <v>35</v>
      </c>
      <c r="Z22" s="59"/>
      <c r="AA22" s="59"/>
      <c r="AB22" s="59"/>
      <c r="AC22" s="59"/>
      <c r="AD22" s="59">
        <f t="shared" si="153"/>
        <v>147</v>
      </c>
      <c r="AE22" s="59"/>
      <c r="AF22" s="115" t="str">
        <f t="shared" si="154"/>
        <v/>
      </c>
      <c r="AG22" s="203"/>
      <c r="AH22" s="204">
        <f t="shared" si="155"/>
        <v>1.8633540372670807</v>
      </c>
      <c r="AI22" s="204">
        <f t="shared" si="156"/>
        <v>147</v>
      </c>
      <c r="AJ22" s="205">
        <v>35</v>
      </c>
      <c r="AK22" s="205" t="str">
        <f t="shared" si="157"/>
        <v/>
      </c>
      <c r="AL22" s="205">
        <f t="shared" si="158"/>
        <v>29</v>
      </c>
      <c r="AM22" s="205">
        <f t="shared" si="159"/>
        <v>147</v>
      </c>
      <c r="AN22" s="206" t="str">
        <f t="shared" si="160"/>
        <v/>
      </c>
      <c r="AO22" s="46" t="str">
        <f t="shared" si="161"/>
        <v/>
      </c>
    </row>
    <row r="23" ht="45">
      <c r="A23" s="46">
        <v>6</v>
      </c>
      <c r="B23" s="58" t="s">
        <v>48</v>
      </c>
      <c r="C23" s="125">
        <f>2022!B12</f>
        <v>358.69999999999999</v>
      </c>
      <c r="D23" s="126">
        <f>2022!D12</f>
        <v>787</v>
      </c>
      <c r="E23" s="126">
        <f>2022!E12</f>
        <v>775</v>
      </c>
      <c r="F23" s="125">
        <f>2022!H12</f>
        <v>2.1605798717591305</v>
      </c>
      <c r="G23" s="59">
        <f>2021!L12</f>
        <v>275</v>
      </c>
      <c r="H23" s="127">
        <f t="shared" si="149"/>
        <v>34.942820838627703</v>
      </c>
      <c r="I23" s="59"/>
      <c r="J23" s="59"/>
      <c r="K23" s="59"/>
      <c r="L23" s="59"/>
      <c r="M23" s="59"/>
      <c r="N23" s="59"/>
      <c r="O23" s="59">
        <f>'Добыча 2021'!S22</f>
        <v>104</v>
      </c>
      <c r="P23" s="59"/>
      <c r="Q23" s="59"/>
      <c r="R23" s="59"/>
      <c r="S23" s="59"/>
      <c r="T23" s="59"/>
      <c r="U23" s="59">
        <f t="shared" si="150"/>
        <v>37.81818181818182</v>
      </c>
      <c r="V23" s="127">
        <f>2022!J12</f>
        <v>271.25</v>
      </c>
      <c r="W23" s="59">
        <f t="shared" si="151"/>
        <v>35</v>
      </c>
      <c r="X23" s="59">
        <f>2022!L12</f>
        <v>271</v>
      </c>
      <c r="Y23" s="127">
        <f t="shared" si="152"/>
        <v>34.967741935483872</v>
      </c>
      <c r="Z23" s="59"/>
      <c r="AA23" s="59"/>
      <c r="AB23" s="59"/>
      <c r="AC23" s="59"/>
      <c r="AD23" s="59">
        <f t="shared" si="153"/>
        <v>271</v>
      </c>
      <c r="AE23" s="59"/>
      <c r="AF23" s="115" t="str">
        <f t="shared" si="154"/>
        <v/>
      </c>
      <c r="AG23" s="203"/>
      <c r="AH23" s="204">
        <f t="shared" si="155"/>
        <v>2.1605798717591305</v>
      </c>
      <c r="AI23" s="204">
        <f t="shared" si="156"/>
        <v>271</v>
      </c>
      <c r="AJ23" s="205">
        <v>35</v>
      </c>
      <c r="AK23" s="205" t="str">
        <f t="shared" si="157"/>
        <v/>
      </c>
      <c r="AL23" s="205">
        <f t="shared" si="158"/>
        <v>54</v>
      </c>
      <c r="AM23" s="205">
        <f t="shared" si="159"/>
        <v>271</v>
      </c>
      <c r="AN23" s="206" t="str">
        <f t="shared" si="160"/>
        <v/>
      </c>
      <c r="AO23" s="46" t="str">
        <f t="shared" si="161"/>
        <v/>
      </c>
    </row>
    <row r="24" ht="30" customHeight="1">
      <c r="A24" s="46">
        <v>7</v>
      </c>
      <c r="B24" s="64" t="s">
        <v>50</v>
      </c>
      <c r="C24" s="125">
        <f>2022!B13</f>
        <v>57.560000000000002</v>
      </c>
      <c r="D24" s="126">
        <f>2022!D13</f>
        <v>162</v>
      </c>
      <c r="E24" s="126">
        <f>2022!E13</f>
        <v>204</v>
      </c>
      <c r="F24" s="125">
        <f>2022!H13</f>
        <v>3.5441278665740095</v>
      </c>
      <c r="G24" s="59">
        <f>2021!L13</f>
        <v>30</v>
      </c>
      <c r="H24" s="127">
        <f t="shared" si="149"/>
        <v>18.518518518518519</v>
      </c>
      <c r="I24" s="59"/>
      <c r="J24" s="59"/>
      <c r="K24" s="59"/>
      <c r="L24" s="59"/>
      <c r="M24" s="59"/>
      <c r="N24" s="59"/>
      <c r="O24" s="59">
        <f>'Добыча 2021'!S23</f>
        <v>30</v>
      </c>
      <c r="P24" s="59"/>
      <c r="Q24" s="59"/>
      <c r="R24" s="59"/>
      <c r="S24" s="59"/>
      <c r="T24" s="59"/>
      <c r="U24" s="59">
        <f t="shared" si="150"/>
        <v>100</v>
      </c>
      <c r="V24" s="127">
        <f>2022!J13</f>
        <v>71.399999999999991</v>
      </c>
      <c r="W24" s="59">
        <f t="shared" si="151"/>
        <v>35</v>
      </c>
      <c r="X24" s="59">
        <f>2022!L13</f>
        <v>30</v>
      </c>
      <c r="Y24" s="127">
        <f t="shared" si="152"/>
        <v>14.705882352941178</v>
      </c>
      <c r="Z24" s="59"/>
      <c r="AA24" s="59"/>
      <c r="AB24" s="59"/>
      <c r="AC24" s="59"/>
      <c r="AD24" s="59">
        <f t="shared" si="153"/>
        <v>30</v>
      </c>
      <c r="AE24" s="59"/>
      <c r="AF24" s="115" t="str">
        <f t="shared" si="154"/>
        <v/>
      </c>
      <c r="AG24" s="203"/>
      <c r="AH24" s="204">
        <f t="shared" si="155"/>
        <v>3.5441278665740095</v>
      </c>
      <c r="AI24" s="204">
        <f t="shared" si="156"/>
        <v>71</v>
      </c>
      <c r="AJ24" s="205">
        <v>35</v>
      </c>
      <c r="AK24" s="205" t="str">
        <f t="shared" si="157"/>
        <v/>
      </c>
      <c r="AL24" s="205">
        <f t="shared" si="158"/>
        <v>6</v>
      </c>
      <c r="AM24" s="205">
        <f t="shared" si="159"/>
        <v>30</v>
      </c>
      <c r="AN24" s="206" t="str">
        <f t="shared" si="160"/>
        <v/>
      </c>
      <c r="AO24" s="46" t="str">
        <f t="shared" si="161"/>
        <v/>
      </c>
    </row>
    <row r="25" ht="45">
      <c r="A25" s="46">
        <v>8</v>
      </c>
      <c r="B25" s="64" t="s">
        <v>51</v>
      </c>
      <c r="C25" s="125">
        <f>2022!B14</f>
        <v>335.70999999999998</v>
      </c>
      <c r="D25" s="126">
        <f>2022!D14</f>
        <v>1012</v>
      </c>
      <c r="E25" s="126">
        <f>2022!E14</f>
        <v>1097</v>
      </c>
      <c r="F25" s="125">
        <f>2022!H14</f>
        <v>3.2677012898036999</v>
      </c>
      <c r="G25" s="59">
        <f>2021!L14</f>
        <v>303</v>
      </c>
      <c r="H25" s="127">
        <f t="shared" si="149"/>
        <v>29.940711462450594</v>
      </c>
      <c r="I25" s="59"/>
      <c r="J25" s="59"/>
      <c r="K25" s="59"/>
      <c r="L25" s="59"/>
      <c r="M25" s="59"/>
      <c r="N25" s="59"/>
      <c r="O25" s="59">
        <f>'Добыча 2021'!S24</f>
        <v>111</v>
      </c>
      <c r="P25" s="59"/>
      <c r="Q25" s="59"/>
      <c r="R25" s="59"/>
      <c r="S25" s="59"/>
      <c r="T25" s="59"/>
      <c r="U25" s="59">
        <f t="shared" si="150"/>
        <v>36.633663366336634</v>
      </c>
      <c r="V25" s="127">
        <f>2022!J14</f>
        <v>383.94999999999999</v>
      </c>
      <c r="W25" s="59">
        <f t="shared" si="151"/>
        <v>35</v>
      </c>
      <c r="X25" s="59">
        <f>2022!L14</f>
        <v>329</v>
      </c>
      <c r="Y25" s="127">
        <f t="shared" si="152"/>
        <v>29.990884229717413</v>
      </c>
      <c r="Z25" s="59"/>
      <c r="AA25" s="59"/>
      <c r="AB25" s="59"/>
      <c r="AC25" s="59"/>
      <c r="AD25" s="59">
        <f t="shared" si="153"/>
        <v>329</v>
      </c>
      <c r="AE25" s="59"/>
      <c r="AF25" s="115" t="str">
        <f t="shared" si="154"/>
        <v/>
      </c>
      <c r="AG25" s="203"/>
      <c r="AH25" s="204">
        <f t="shared" si="155"/>
        <v>3.2677012898036999</v>
      </c>
      <c r="AI25" s="204">
        <f t="shared" si="156"/>
        <v>383</v>
      </c>
      <c r="AJ25" s="205">
        <v>35</v>
      </c>
      <c r="AK25" s="205" t="str">
        <f t="shared" si="157"/>
        <v/>
      </c>
      <c r="AL25" s="205">
        <f t="shared" si="158"/>
        <v>65</v>
      </c>
      <c r="AM25" s="205">
        <f t="shared" si="159"/>
        <v>329</v>
      </c>
      <c r="AN25" s="206" t="str">
        <f t="shared" si="160"/>
        <v/>
      </c>
      <c r="AO25" s="46" t="str">
        <f t="shared" si="161"/>
        <v/>
      </c>
    </row>
    <row r="26" ht="45">
      <c r="A26" s="46">
        <v>9</v>
      </c>
      <c r="B26" s="65" t="s">
        <v>287</v>
      </c>
      <c r="C26" s="125">
        <f>2022!B15</f>
        <v>164.08600000000001</v>
      </c>
      <c r="D26" s="126">
        <f>2022!D15</f>
        <v>363</v>
      </c>
      <c r="E26" s="126">
        <f>2022!E15</f>
        <v>361</v>
      </c>
      <c r="F26" s="125">
        <f>2022!H15</f>
        <v>2.2000658191436195</v>
      </c>
      <c r="G26" s="59">
        <f>2021!L15</f>
        <v>110</v>
      </c>
      <c r="H26" s="127">
        <f t="shared" si="149"/>
        <v>30.303030303030305</v>
      </c>
      <c r="I26" s="59"/>
      <c r="J26" s="59"/>
      <c r="K26" s="59"/>
      <c r="L26" s="59"/>
      <c r="M26" s="59"/>
      <c r="N26" s="59"/>
      <c r="O26" s="59">
        <f>'Добыча 2021'!S25</f>
        <v>70</v>
      </c>
      <c r="P26" s="59"/>
      <c r="Q26" s="59"/>
      <c r="R26" s="59"/>
      <c r="S26" s="59"/>
      <c r="T26" s="59"/>
      <c r="U26" s="59">
        <f t="shared" si="150"/>
        <v>63.636363636363633</v>
      </c>
      <c r="V26" s="127">
        <f>2022!J15</f>
        <v>126.34999999999999</v>
      </c>
      <c r="W26" s="59">
        <f t="shared" si="151"/>
        <v>35</v>
      </c>
      <c r="X26" s="59">
        <f>2022!L15</f>
        <v>111</v>
      </c>
      <c r="Y26" s="127">
        <f t="shared" si="152"/>
        <v>30.747922437673132</v>
      </c>
      <c r="Z26" s="59"/>
      <c r="AA26" s="59"/>
      <c r="AB26" s="59"/>
      <c r="AC26" s="59"/>
      <c r="AD26" s="59">
        <f t="shared" si="153"/>
        <v>111</v>
      </c>
      <c r="AE26" s="59"/>
      <c r="AF26" s="115" t="str">
        <f t="shared" si="154"/>
        <v/>
      </c>
      <c r="AG26" s="203"/>
      <c r="AH26" s="204">
        <f t="shared" si="155"/>
        <v>2.2000658191436195</v>
      </c>
      <c r="AI26" s="204">
        <f t="shared" si="156"/>
        <v>126</v>
      </c>
      <c r="AJ26" s="205">
        <v>35</v>
      </c>
      <c r="AK26" s="205" t="str">
        <f t="shared" si="157"/>
        <v/>
      </c>
      <c r="AL26" s="205">
        <f t="shared" si="158"/>
        <v>22</v>
      </c>
      <c r="AM26" s="205">
        <f t="shared" si="159"/>
        <v>111</v>
      </c>
      <c r="AN26" s="206" t="str">
        <f t="shared" si="160"/>
        <v/>
      </c>
      <c r="AO26" s="46" t="str">
        <f t="shared" si="161"/>
        <v/>
      </c>
    </row>
    <row r="27" ht="45">
      <c r="A27" s="46">
        <v>10</v>
      </c>
      <c r="B27" s="65" t="s">
        <v>288</v>
      </c>
      <c r="C27" s="125">
        <f>2022!B16</f>
        <v>371.93000000000001</v>
      </c>
      <c r="D27" s="126">
        <f>2022!D16</f>
        <v>628</v>
      </c>
      <c r="E27" s="126">
        <f>2022!E16</f>
        <v>648</v>
      </c>
      <c r="F27" s="125">
        <f>2022!H16</f>
        <v>1.7422633291210712</v>
      </c>
      <c r="G27" s="59">
        <f>2021!L16</f>
        <v>219</v>
      </c>
      <c r="H27" s="127">
        <f t="shared" si="149"/>
        <v>34.872611464968152</v>
      </c>
      <c r="I27" s="59"/>
      <c r="J27" s="59"/>
      <c r="K27" s="59"/>
      <c r="L27" s="59"/>
      <c r="M27" s="59"/>
      <c r="N27" s="59"/>
      <c r="O27" s="59">
        <f>'Добыча 2021'!S26</f>
        <v>55</v>
      </c>
      <c r="P27" s="59"/>
      <c r="Q27" s="59"/>
      <c r="R27" s="59"/>
      <c r="S27" s="59"/>
      <c r="T27" s="59"/>
      <c r="U27" s="59">
        <f t="shared" si="150"/>
        <v>25.11415525114155</v>
      </c>
      <c r="V27" s="127">
        <f>2022!J16</f>
        <v>226.79999999999998</v>
      </c>
      <c r="W27" s="59">
        <f t="shared" si="151"/>
        <v>35</v>
      </c>
      <c r="X27" s="59">
        <f>2022!L16</f>
        <v>226</v>
      </c>
      <c r="Y27" s="127">
        <f t="shared" si="152"/>
        <v>34.876543209876544</v>
      </c>
      <c r="Z27" s="59"/>
      <c r="AA27" s="59"/>
      <c r="AB27" s="59"/>
      <c r="AC27" s="59"/>
      <c r="AD27" s="59">
        <f t="shared" si="153"/>
        <v>226</v>
      </c>
      <c r="AE27" s="59"/>
      <c r="AF27" s="115" t="str">
        <f t="shared" si="154"/>
        <v/>
      </c>
      <c r="AG27" s="203"/>
      <c r="AH27" s="204">
        <f t="shared" si="155"/>
        <v>1.7422633291210712</v>
      </c>
      <c r="AI27" s="204">
        <f t="shared" si="156"/>
        <v>226</v>
      </c>
      <c r="AJ27" s="205">
        <v>35</v>
      </c>
      <c r="AK27" s="205" t="str">
        <f t="shared" si="157"/>
        <v/>
      </c>
      <c r="AL27" s="205">
        <f t="shared" si="158"/>
        <v>45</v>
      </c>
      <c r="AM27" s="205">
        <f t="shared" si="159"/>
        <v>226</v>
      </c>
      <c r="AN27" s="206" t="str">
        <f t="shared" si="160"/>
        <v/>
      </c>
      <c r="AO27" s="46" t="str">
        <f t="shared" si="161"/>
        <v/>
      </c>
    </row>
    <row r="28" ht="45">
      <c r="A28" s="46">
        <v>11</v>
      </c>
      <c r="B28" s="65" t="s">
        <v>289</v>
      </c>
      <c r="C28" s="125">
        <f>2022!B17</f>
        <v>291.029</v>
      </c>
      <c r="D28" s="126">
        <f>2022!D17</f>
        <v>390</v>
      </c>
      <c r="E28" s="126">
        <f>2022!E17</f>
        <v>407</v>
      </c>
      <c r="F28" s="125">
        <f>2022!H17</f>
        <v>1.3984860615265147</v>
      </c>
      <c r="G28" s="59">
        <f>2021!L17</f>
        <v>136</v>
      </c>
      <c r="H28" s="127">
        <f t="shared" si="149"/>
        <v>34.871794871794869</v>
      </c>
      <c r="I28" s="59"/>
      <c r="J28" s="59"/>
      <c r="K28" s="59"/>
      <c r="L28" s="59"/>
      <c r="M28" s="59"/>
      <c r="N28" s="59"/>
      <c r="O28" s="59">
        <f>'Добыча 2021'!S27</f>
        <v>4</v>
      </c>
      <c r="P28" s="59"/>
      <c r="Q28" s="59"/>
      <c r="R28" s="59"/>
      <c r="S28" s="59"/>
      <c r="T28" s="59"/>
      <c r="U28" s="59">
        <f t="shared" si="150"/>
        <v>2.9411764705882351</v>
      </c>
      <c r="V28" s="127">
        <f>2022!J17</f>
        <v>142.44999999999999</v>
      </c>
      <c r="W28" s="59">
        <f t="shared" si="151"/>
        <v>35</v>
      </c>
      <c r="X28" s="59">
        <f>2022!L17</f>
        <v>142</v>
      </c>
      <c r="Y28" s="127">
        <f t="shared" si="152"/>
        <v>34.889434889434888</v>
      </c>
      <c r="Z28" s="59"/>
      <c r="AA28" s="59"/>
      <c r="AB28" s="59"/>
      <c r="AC28" s="59"/>
      <c r="AD28" s="59">
        <f t="shared" si="153"/>
        <v>142</v>
      </c>
      <c r="AE28" s="59"/>
      <c r="AF28" s="115" t="str">
        <f t="shared" si="154"/>
        <v/>
      </c>
      <c r="AG28" s="203"/>
      <c r="AH28" s="204">
        <f t="shared" si="155"/>
        <v>1.3984860615265147</v>
      </c>
      <c r="AI28" s="204">
        <f t="shared" si="156"/>
        <v>142</v>
      </c>
      <c r="AJ28" s="205">
        <v>35</v>
      </c>
      <c r="AK28" s="205" t="str">
        <f t="shared" si="157"/>
        <v/>
      </c>
      <c r="AL28" s="205">
        <f t="shared" si="158"/>
        <v>28</v>
      </c>
      <c r="AM28" s="205">
        <f t="shared" si="159"/>
        <v>142</v>
      </c>
      <c r="AN28" s="206" t="str">
        <f t="shared" si="160"/>
        <v/>
      </c>
      <c r="AO28" s="46" t="str">
        <f t="shared" si="161"/>
        <v/>
      </c>
    </row>
    <row r="29" ht="45">
      <c r="A29" s="46">
        <v>12</v>
      </c>
      <c r="B29" s="65" t="s">
        <v>407</v>
      </c>
      <c r="C29" s="125">
        <f>2022!B18</f>
        <v>170.64400000000001</v>
      </c>
      <c r="D29" s="126">
        <f>2022!D18</f>
        <v>328</v>
      </c>
      <c r="E29" s="126">
        <f>2022!E18</f>
        <v>318</v>
      </c>
      <c r="F29" s="125">
        <f>2022!H18</f>
        <v>1.8635287499120976</v>
      </c>
      <c r="G29" s="59">
        <f>2021!L18</f>
        <v>114</v>
      </c>
      <c r="H29" s="127">
        <f t="shared" si="149"/>
        <v>34.756097560975604</v>
      </c>
      <c r="I29" s="59"/>
      <c r="J29" s="59"/>
      <c r="K29" s="59"/>
      <c r="L29" s="59"/>
      <c r="M29" s="59"/>
      <c r="N29" s="59"/>
      <c r="O29" s="59">
        <f>'Добыча 2021'!S28</f>
        <v>57</v>
      </c>
      <c r="P29" s="59"/>
      <c r="Q29" s="59"/>
      <c r="R29" s="59"/>
      <c r="S29" s="59"/>
      <c r="T29" s="59"/>
      <c r="U29" s="59">
        <f t="shared" si="150"/>
        <v>50</v>
      </c>
      <c r="V29" s="127">
        <f>2022!J18</f>
        <v>111.3</v>
      </c>
      <c r="W29" s="59">
        <f t="shared" si="151"/>
        <v>35</v>
      </c>
      <c r="X29" s="59">
        <f>2022!L18</f>
        <v>111</v>
      </c>
      <c r="Y29" s="127">
        <f t="shared" si="152"/>
        <v>34.905660377358487</v>
      </c>
      <c r="Z29" s="59"/>
      <c r="AA29" s="59"/>
      <c r="AB29" s="59"/>
      <c r="AC29" s="59"/>
      <c r="AD29" s="59">
        <f t="shared" si="153"/>
        <v>111</v>
      </c>
      <c r="AE29" s="59"/>
      <c r="AF29" s="115" t="str">
        <f t="shared" si="154"/>
        <v/>
      </c>
      <c r="AG29" s="203"/>
      <c r="AH29" s="204">
        <f t="shared" si="155"/>
        <v>1.8635287499120976</v>
      </c>
      <c r="AI29" s="204">
        <f t="shared" si="156"/>
        <v>111</v>
      </c>
      <c r="AJ29" s="205">
        <v>35</v>
      </c>
      <c r="AK29" s="205" t="str">
        <f t="shared" si="157"/>
        <v/>
      </c>
      <c r="AL29" s="205">
        <f t="shared" si="158"/>
        <v>22</v>
      </c>
      <c r="AM29" s="205">
        <f t="shared" si="159"/>
        <v>111</v>
      </c>
      <c r="AN29" s="206" t="str">
        <f t="shared" si="160"/>
        <v/>
      </c>
      <c r="AO29" s="46" t="str">
        <f t="shared" si="161"/>
        <v/>
      </c>
    </row>
    <row r="30" ht="30">
      <c r="A30" s="46">
        <v>13</v>
      </c>
      <c r="B30" s="65" t="s">
        <v>291</v>
      </c>
      <c r="C30" s="125">
        <f>2022!B19</f>
        <v>50</v>
      </c>
      <c r="D30" s="126">
        <f>2022!D19</f>
        <v>0</v>
      </c>
      <c r="E30" s="126">
        <f>2022!E19</f>
        <v>15</v>
      </c>
      <c r="F30" s="125">
        <f>2022!H19</f>
        <v>0.29999999999999999</v>
      </c>
      <c r="G30" s="59">
        <f>2021!L19</f>
        <v>0</v>
      </c>
      <c r="H30" s="127">
        <f t="shared" si="149"/>
        <v>0</v>
      </c>
      <c r="I30" s="59"/>
      <c r="J30" s="59"/>
      <c r="K30" s="59"/>
      <c r="L30" s="59"/>
      <c r="M30" s="59"/>
      <c r="N30" s="59"/>
      <c r="O30" s="59">
        <f>'Добыча 2021'!S29</f>
        <v>0</v>
      </c>
      <c r="P30" s="59"/>
      <c r="Q30" s="59"/>
      <c r="R30" s="59"/>
      <c r="S30" s="59"/>
      <c r="T30" s="59"/>
      <c r="U30" s="59">
        <f t="shared" si="150"/>
        <v>0</v>
      </c>
      <c r="V30" s="127">
        <f>2022!J19</f>
        <v>5.25</v>
      </c>
      <c r="W30" s="59">
        <f t="shared" si="151"/>
        <v>35</v>
      </c>
      <c r="X30" s="59">
        <f>2022!L19</f>
        <v>5</v>
      </c>
      <c r="Y30" s="127">
        <f t="shared" si="152"/>
        <v>33.333333333333329</v>
      </c>
      <c r="Z30" s="59"/>
      <c r="AA30" s="59"/>
      <c r="AB30" s="59"/>
      <c r="AC30" s="59"/>
      <c r="AD30" s="59">
        <f t="shared" si="153"/>
        <v>5</v>
      </c>
      <c r="AE30" s="59"/>
      <c r="AF30" s="115" t="str">
        <f t="shared" si="154"/>
        <v>Ошибка!</v>
      </c>
      <c r="AG30" s="203"/>
      <c r="AH30" s="204">
        <f t="shared" si="155"/>
        <v>0.29999999999999999</v>
      </c>
      <c r="AI30" s="204">
        <f t="shared" si="156"/>
        <v>5</v>
      </c>
      <c r="AJ30" s="205">
        <v>35</v>
      </c>
      <c r="AK30" s="205" t="str">
        <f t="shared" si="157"/>
        <v/>
      </c>
      <c r="AL30" s="205">
        <f t="shared" si="158"/>
        <v>1</v>
      </c>
      <c r="AM30" s="205">
        <f t="shared" si="159"/>
        <v>5</v>
      </c>
      <c r="AN30" s="206" t="str">
        <f t="shared" si="160"/>
        <v/>
      </c>
      <c r="AO30" s="46" t="str">
        <f t="shared" si="161"/>
        <v/>
      </c>
    </row>
    <row r="31" ht="45">
      <c r="A31" s="46">
        <v>14</v>
      </c>
      <c r="B31" s="137" t="s">
        <v>408</v>
      </c>
      <c r="C31" s="125">
        <f>2022!B20</f>
        <v>434.36000000000001</v>
      </c>
      <c r="D31" s="138">
        <f>2022!D20</f>
        <v>764</v>
      </c>
      <c r="E31" s="126">
        <f>2022!E20</f>
        <v>569</v>
      </c>
      <c r="F31" s="125">
        <f>2022!H20</f>
        <v>1.3099732940418085</v>
      </c>
      <c r="G31" s="80">
        <f>2021!L20</f>
        <v>267</v>
      </c>
      <c r="H31" s="139">
        <f t="shared" si="149"/>
        <v>34.947643979057588</v>
      </c>
      <c r="I31" s="59"/>
      <c r="J31" s="59"/>
      <c r="K31" s="59"/>
      <c r="L31" s="59"/>
      <c r="M31" s="59"/>
      <c r="N31" s="59"/>
      <c r="O31" s="80">
        <f>'Добыча 2021'!S30</f>
        <v>85</v>
      </c>
      <c r="P31" s="59"/>
      <c r="Q31" s="59"/>
      <c r="R31" s="59"/>
      <c r="S31" s="59"/>
      <c r="T31" s="59"/>
      <c r="U31" s="80">
        <f t="shared" si="150"/>
        <v>31.835205992509362</v>
      </c>
      <c r="V31" s="127">
        <f>2022!J20</f>
        <v>199.14999999999998</v>
      </c>
      <c r="W31" s="59">
        <f t="shared" si="151"/>
        <v>35</v>
      </c>
      <c r="X31" s="59">
        <f>2022!L20</f>
        <v>199</v>
      </c>
      <c r="Y31" s="127">
        <f t="shared" si="152"/>
        <v>34.973637961335676</v>
      </c>
      <c r="Z31" s="59"/>
      <c r="AA31" s="59"/>
      <c r="AB31" s="59"/>
      <c r="AC31" s="59"/>
      <c r="AD31" s="59">
        <f t="shared" si="153"/>
        <v>199</v>
      </c>
      <c r="AE31" s="59"/>
      <c r="AF31" s="115" t="str">
        <f t="shared" si="154"/>
        <v/>
      </c>
      <c r="AG31" s="203"/>
      <c r="AH31" s="204">
        <f t="shared" si="155"/>
        <v>1.3099732940418085</v>
      </c>
      <c r="AI31" s="204">
        <f t="shared" si="156"/>
        <v>199</v>
      </c>
      <c r="AJ31" s="205">
        <v>35</v>
      </c>
      <c r="AK31" s="205" t="str">
        <f t="shared" si="157"/>
        <v/>
      </c>
      <c r="AL31" s="205">
        <f t="shared" si="158"/>
        <v>39</v>
      </c>
      <c r="AM31" s="205">
        <f t="shared" si="159"/>
        <v>199</v>
      </c>
      <c r="AN31" s="206" t="str">
        <f t="shared" si="160"/>
        <v/>
      </c>
      <c r="AO31" s="46" t="str">
        <f t="shared" si="161"/>
        <v/>
      </c>
    </row>
    <row r="32" ht="45">
      <c r="A32" s="46">
        <v>15</v>
      </c>
      <c r="B32" s="141" t="s">
        <v>409</v>
      </c>
      <c r="C32" s="125">
        <f>2022!B21</f>
        <v>182.90000000000001</v>
      </c>
      <c r="D32" s="142"/>
      <c r="E32" s="126">
        <f>2022!E21</f>
        <v>320</v>
      </c>
      <c r="F32" s="125">
        <f>2022!H21</f>
        <v>1.7495899398578458</v>
      </c>
      <c r="G32" s="82"/>
      <c r="H32" s="143"/>
      <c r="I32" s="163"/>
      <c r="J32" s="163"/>
      <c r="K32" s="163"/>
      <c r="L32" s="163"/>
      <c r="M32" s="59"/>
      <c r="N32" s="59"/>
      <c r="O32" s="82"/>
      <c r="P32" s="59"/>
      <c r="Q32" s="59"/>
      <c r="R32" s="59"/>
      <c r="S32" s="59"/>
      <c r="T32" s="59"/>
      <c r="U32" s="82"/>
      <c r="V32" s="127">
        <f>2022!J21</f>
        <v>112</v>
      </c>
      <c r="W32" s="59">
        <f t="shared" si="151"/>
        <v>35</v>
      </c>
      <c r="X32" s="59">
        <f>2022!L21</f>
        <v>112</v>
      </c>
      <c r="Y32" s="127">
        <f t="shared" si="152"/>
        <v>35</v>
      </c>
      <c r="Z32" s="59"/>
      <c r="AA32" s="59"/>
      <c r="AB32" s="59"/>
      <c r="AC32" s="59"/>
      <c r="AD32" s="59">
        <f t="shared" si="153"/>
        <v>112</v>
      </c>
      <c r="AE32" s="59"/>
      <c r="AF32" s="115" t="str">
        <f t="shared" si="154"/>
        <v/>
      </c>
      <c r="AG32" s="203"/>
      <c r="AH32" s="204">
        <f t="shared" si="155"/>
        <v>1.7495899398578458</v>
      </c>
      <c r="AI32" s="204">
        <f t="shared" si="156"/>
        <v>112</v>
      </c>
      <c r="AJ32" s="205">
        <v>35</v>
      </c>
      <c r="AK32" s="205" t="str">
        <f t="shared" si="157"/>
        <v/>
      </c>
      <c r="AL32" s="205">
        <f t="shared" si="158"/>
        <v>22</v>
      </c>
      <c r="AM32" s="205">
        <f t="shared" si="159"/>
        <v>112</v>
      </c>
      <c r="AN32" s="206" t="str">
        <f t="shared" si="160"/>
        <v/>
      </c>
      <c r="AO32" s="46" t="str">
        <f t="shared" si="161"/>
        <v/>
      </c>
    </row>
    <row r="33" ht="17.25">
      <c r="A33" s="46"/>
      <c r="B33" s="61" t="s">
        <v>35</v>
      </c>
      <c r="C33" s="129"/>
      <c r="D33" s="130"/>
      <c r="E33" s="130"/>
      <c r="F33" s="131"/>
      <c r="G33" s="59"/>
      <c r="H33" s="127"/>
      <c r="I33" s="59"/>
      <c r="J33" s="59"/>
      <c r="K33" s="59"/>
      <c r="L33" s="59"/>
      <c r="M33" s="62"/>
      <c r="N33" s="62"/>
      <c r="O33" s="62"/>
      <c r="P33" s="62"/>
      <c r="Q33" s="62"/>
      <c r="R33" s="62"/>
      <c r="S33" s="62"/>
      <c r="T33" s="62"/>
      <c r="U33" s="59"/>
      <c r="V33" s="133"/>
      <c r="W33" s="59"/>
      <c r="X33" s="62"/>
      <c r="Y33" s="127"/>
      <c r="Z33" s="62"/>
      <c r="AA33" s="62"/>
      <c r="AB33" s="62"/>
      <c r="AC33" s="62"/>
      <c r="AD33" s="62" t="str">
        <f t="shared" si="153"/>
        <v/>
      </c>
      <c r="AE33" s="62"/>
      <c r="AF33" s="115" t="str">
        <f t="shared" si="154"/>
        <v/>
      </c>
      <c r="AG33" s="203"/>
      <c r="AH33" s="204" t="str">
        <f t="shared" si="155"/>
        <v/>
      </c>
      <c r="AI33" s="204">
        <f t="shared" si="156"/>
        <v>0</v>
      </c>
      <c r="AJ33" s="205">
        <v>35</v>
      </c>
      <c r="AK33" s="205" t="str">
        <f t="shared" si="157"/>
        <v/>
      </c>
      <c r="AL33" s="205" t="str">
        <f t="shared" si="158"/>
        <v/>
      </c>
      <c r="AM33" s="205" t="str">
        <f t="shared" si="159"/>
        <v/>
      </c>
      <c r="AN33" s="206" t="str">
        <f t="shared" si="160"/>
        <v/>
      </c>
      <c r="AO33" s="46" t="str">
        <f t="shared" si="161"/>
        <v/>
      </c>
    </row>
    <row r="34" ht="32.25" customHeight="1">
      <c r="A34" s="46">
        <v>16</v>
      </c>
      <c r="B34" s="58" t="s">
        <v>36</v>
      </c>
      <c r="C34" s="125">
        <f>2022!B23</f>
        <v>8592.01953125</v>
      </c>
      <c r="D34" s="126">
        <f>2022!D23</f>
        <v>24699</v>
      </c>
      <c r="E34" s="126">
        <f>2022!E23</f>
        <v>26337</v>
      </c>
      <c r="F34" s="125">
        <f>2022!H23</f>
        <v>3.0652863281106151</v>
      </c>
      <c r="G34" s="59">
        <f>2021!L22</f>
        <v>8644</v>
      </c>
      <c r="H34" s="127">
        <f t="shared" si="149"/>
        <v>34.997368314506659</v>
      </c>
      <c r="I34" s="59"/>
      <c r="J34" s="59"/>
      <c r="K34" s="59"/>
      <c r="L34" s="59"/>
      <c r="M34" s="59"/>
      <c r="N34" s="59"/>
      <c r="O34" s="59">
        <f>'Добыча 2021'!S32</f>
        <v>7850</v>
      </c>
      <c r="P34" s="59"/>
      <c r="Q34" s="59"/>
      <c r="R34" s="59"/>
      <c r="S34" s="59"/>
      <c r="T34" s="59"/>
      <c r="U34" s="59">
        <f t="shared" si="150"/>
        <v>90.814437760296158</v>
      </c>
      <c r="V34" s="127">
        <f>2022!J23</f>
        <v>9217.9499999999989</v>
      </c>
      <c r="W34" s="59">
        <f t="shared" si="151"/>
        <v>35</v>
      </c>
      <c r="X34" s="59">
        <f>2022!L23</f>
        <v>9217</v>
      </c>
      <c r="Y34" s="127">
        <f t="shared" si="152"/>
        <v>34.996392907316704</v>
      </c>
      <c r="Z34" s="59"/>
      <c r="AA34" s="59"/>
      <c r="AB34" s="59"/>
      <c r="AC34" s="59"/>
      <c r="AD34" s="59">
        <f t="shared" si="153"/>
        <v>9217</v>
      </c>
      <c r="AE34" s="59"/>
      <c r="AF34" s="115" t="str">
        <f t="shared" si="154"/>
        <v/>
      </c>
      <c r="AG34" s="203"/>
      <c r="AH34" s="204">
        <f t="shared" si="155"/>
        <v>3.0652863281106151</v>
      </c>
      <c r="AI34" s="204">
        <f t="shared" si="156"/>
        <v>9217</v>
      </c>
      <c r="AJ34" s="205">
        <v>35</v>
      </c>
      <c r="AK34" s="205" t="str">
        <f t="shared" si="157"/>
        <v/>
      </c>
      <c r="AL34" s="205">
        <f t="shared" si="158"/>
        <v>1843</v>
      </c>
      <c r="AM34" s="205">
        <f t="shared" si="159"/>
        <v>9217</v>
      </c>
      <c r="AN34" s="206" t="str">
        <f t="shared" si="160"/>
        <v/>
      </c>
      <c r="AO34" s="46" t="str">
        <f t="shared" si="161"/>
        <v/>
      </c>
    </row>
    <row r="35" ht="17.25">
      <c r="A35" s="46"/>
      <c r="B35" s="61" t="s">
        <v>58</v>
      </c>
      <c r="C35" s="129"/>
      <c r="D35" s="130"/>
      <c r="E35" s="130"/>
      <c r="F35" s="131"/>
      <c r="G35" s="59"/>
      <c r="H35" s="127"/>
      <c r="I35" s="59"/>
      <c r="J35" s="59"/>
      <c r="K35" s="59"/>
      <c r="L35" s="59"/>
      <c r="M35" s="71"/>
      <c r="N35" s="71"/>
      <c r="O35" s="71"/>
      <c r="P35" s="71"/>
      <c r="Q35" s="71"/>
      <c r="R35" s="71"/>
      <c r="S35" s="71"/>
      <c r="T35" s="71"/>
      <c r="U35" s="59"/>
      <c r="V35" s="144"/>
      <c r="W35" s="59"/>
      <c r="X35" s="71"/>
      <c r="Y35" s="127"/>
      <c r="Z35" s="71"/>
      <c r="AA35" s="71"/>
      <c r="AB35" s="71"/>
      <c r="AC35" s="71"/>
      <c r="AD35" s="71" t="str">
        <f t="shared" si="153"/>
        <v/>
      </c>
      <c r="AE35" s="71"/>
      <c r="AF35" s="115" t="str">
        <f t="shared" si="154"/>
        <v/>
      </c>
      <c r="AG35" s="203"/>
      <c r="AH35" s="204" t="str">
        <f t="shared" si="155"/>
        <v/>
      </c>
      <c r="AI35" s="204">
        <f t="shared" si="156"/>
        <v>0</v>
      </c>
      <c r="AJ35" s="205">
        <v>35</v>
      </c>
      <c r="AK35" s="205" t="str">
        <f t="shared" si="157"/>
        <v/>
      </c>
      <c r="AL35" s="205" t="str">
        <f t="shared" si="158"/>
        <v/>
      </c>
      <c r="AM35" s="205" t="str">
        <f t="shared" si="159"/>
        <v/>
      </c>
      <c r="AN35" s="206" t="str">
        <f t="shared" si="160"/>
        <v/>
      </c>
      <c r="AO35" s="46" t="str">
        <f t="shared" si="161"/>
        <v/>
      </c>
    </row>
    <row r="36" ht="30">
      <c r="A36" s="46">
        <v>17</v>
      </c>
      <c r="B36" s="72" t="s">
        <v>60</v>
      </c>
      <c r="C36" s="125">
        <f>2022!B26</f>
        <v>1576.173</v>
      </c>
      <c r="D36" s="126">
        <f>2022!D26</f>
        <v>5364</v>
      </c>
      <c r="E36" s="126">
        <f>2022!E26</f>
        <v>6620</v>
      </c>
      <c r="F36" s="125">
        <f>2022!H26</f>
        <v>4.200046568492164</v>
      </c>
      <c r="G36" s="59">
        <f>2021!L25</f>
        <v>1555</v>
      </c>
      <c r="H36" s="127">
        <f t="shared" si="149"/>
        <v>28.989560029828489</v>
      </c>
      <c r="I36" s="59"/>
      <c r="J36" s="59"/>
      <c r="K36" s="59"/>
      <c r="L36" s="59"/>
      <c r="M36" s="59"/>
      <c r="N36" s="59"/>
      <c r="O36" s="59">
        <f>'Добыча 2021'!S35</f>
        <v>1519</v>
      </c>
      <c r="P36" s="59"/>
      <c r="Q36" s="59"/>
      <c r="R36" s="59"/>
      <c r="S36" s="59"/>
      <c r="T36" s="59"/>
      <c r="U36" s="59">
        <f t="shared" si="150"/>
        <v>97.684887459807072</v>
      </c>
      <c r="V36" s="127">
        <f>2022!J26</f>
        <v>2317</v>
      </c>
      <c r="W36" s="59">
        <f t="shared" si="151"/>
        <v>35</v>
      </c>
      <c r="X36" s="59">
        <f>2022!L26</f>
        <v>1986</v>
      </c>
      <c r="Y36" s="127">
        <f t="shared" si="152"/>
        <v>30</v>
      </c>
      <c r="Z36" s="59"/>
      <c r="AA36" s="59"/>
      <c r="AB36" s="59"/>
      <c r="AC36" s="59"/>
      <c r="AD36" s="59">
        <f t="shared" si="153"/>
        <v>1986</v>
      </c>
      <c r="AE36" s="59"/>
      <c r="AF36" s="115" t="str">
        <f t="shared" si="154"/>
        <v/>
      </c>
      <c r="AG36" s="203"/>
      <c r="AH36" s="204">
        <f t="shared" si="155"/>
        <v>4.200046568492164</v>
      </c>
      <c r="AI36" s="204">
        <f t="shared" si="156"/>
        <v>2317</v>
      </c>
      <c r="AJ36" s="205">
        <v>35</v>
      </c>
      <c r="AK36" s="205" t="str">
        <f t="shared" si="157"/>
        <v/>
      </c>
      <c r="AL36" s="205">
        <f t="shared" si="158"/>
        <v>397</v>
      </c>
      <c r="AM36" s="205">
        <f t="shared" si="159"/>
        <v>1986</v>
      </c>
      <c r="AN36" s="206" t="str">
        <f t="shared" si="160"/>
        <v/>
      </c>
      <c r="AO36" s="46" t="str">
        <f t="shared" si="161"/>
        <v/>
      </c>
    </row>
    <row r="37" ht="31.5" customHeight="1">
      <c r="A37" s="46">
        <v>18</v>
      </c>
      <c r="B37" s="72" t="s">
        <v>59</v>
      </c>
      <c r="C37" s="125">
        <f>2022!B27</f>
        <v>116.81</v>
      </c>
      <c r="D37" s="126">
        <f>2022!D27</f>
        <v>282</v>
      </c>
      <c r="E37" s="126">
        <f>2022!E27</f>
        <v>279</v>
      </c>
      <c r="F37" s="125">
        <f>2022!H27</f>
        <v>2.3884941357760465</v>
      </c>
      <c r="G37" s="59">
        <f>2021!L26</f>
        <v>98</v>
      </c>
      <c r="H37" s="127">
        <f t="shared" si="149"/>
        <v>34.751773049645394</v>
      </c>
      <c r="I37" s="59"/>
      <c r="J37" s="59"/>
      <c r="K37" s="59"/>
      <c r="L37" s="59"/>
      <c r="M37" s="59"/>
      <c r="N37" s="59"/>
      <c r="O37" s="59">
        <f>'Добыча 2021'!S36</f>
        <v>97</v>
      </c>
      <c r="P37" s="59"/>
      <c r="Q37" s="59"/>
      <c r="R37" s="59"/>
      <c r="S37" s="59"/>
      <c r="T37" s="59"/>
      <c r="U37" s="59">
        <f t="shared" si="150"/>
        <v>98.979591836734699</v>
      </c>
      <c r="V37" s="127">
        <f>2022!J27</f>
        <v>97.649999999999991</v>
      </c>
      <c r="W37" s="59">
        <f t="shared" si="151"/>
        <v>35</v>
      </c>
      <c r="X37" s="59">
        <f>2022!L27</f>
        <v>97</v>
      </c>
      <c r="Y37" s="127">
        <f t="shared" si="152"/>
        <v>34.767025089605738</v>
      </c>
      <c r="Z37" s="59"/>
      <c r="AA37" s="59"/>
      <c r="AB37" s="59"/>
      <c r="AC37" s="59"/>
      <c r="AD37" s="59">
        <f t="shared" si="153"/>
        <v>97</v>
      </c>
      <c r="AE37" s="59"/>
      <c r="AF37" s="115" t="str">
        <f t="shared" si="154"/>
        <v/>
      </c>
      <c r="AG37" s="203"/>
      <c r="AH37" s="204">
        <f t="shared" si="155"/>
        <v>2.3884941357760465</v>
      </c>
      <c r="AI37" s="204">
        <f t="shared" si="156"/>
        <v>97</v>
      </c>
      <c r="AJ37" s="205">
        <v>35</v>
      </c>
      <c r="AK37" s="205" t="str">
        <f t="shared" si="157"/>
        <v/>
      </c>
      <c r="AL37" s="205">
        <f t="shared" si="158"/>
        <v>19</v>
      </c>
      <c r="AM37" s="205">
        <f t="shared" si="159"/>
        <v>97</v>
      </c>
      <c r="AN37" s="206" t="str">
        <f t="shared" si="160"/>
        <v/>
      </c>
      <c r="AO37" s="46" t="str">
        <f t="shared" si="161"/>
        <v/>
      </c>
    </row>
    <row r="38" ht="30.75" customHeight="1">
      <c r="A38" s="46">
        <v>19</v>
      </c>
      <c r="B38" s="72" t="s">
        <v>294</v>
      </c>
      <c r="C38" s="125">
        <f>2022!B28</f>
        <v>109.2</v>
      </c>
      <c r="D38" s="126">
        <f>2022!D28</f>
        <v>192</v>
      </c>
      <c r="E38" s="126">
        <f>2022!E28</f>
        <v>238</v>
      </c>
      <c r="F38" s="125">
        <f>2022!H28</f>
        <v>2.1794871794871793</v>
      </c>
      <c r="G38" s="59">
        <f>2021!L27</f>
        <v>67</v>
      </c>
      <c r="H38" s="127">
        <f t="shared" si="149"/>
        <v>34.895833333333329</v>
      </c>
      <c r="I38" s="59"/>
      <c r="J38" s="59"/>
      <c r="K38" s="59"/>
      <c r="L38" s="59"/>
      <c r="M38" s="59"/>
      <c r="N38" s="59"/>
      <c r="O38" s="59">
        <f>'Добыча 2021'!S37</f>
        <v>16</v>
      </c>
      <c r="P38" s="59"/>
      <c r="Q38" s="59"/>
      <c r="R38" s="59"/>
      <c r="S38" s="59"/>
      <c r="T38" s="59"/>
      <c r="U38" s="59">
        <f t="shared" si="150"/>
        <v>23.880597014925371</v>
      </c>
      <c r="V38" s="127">
        <f>2022!J28</f>
        <v>83.299999999999997</v>
      </c>
      <c r="W38" s="59">
        <f t="shared" si="151"/>
        <v>35</v>
      </c>
      <c r="X38" s="59">
        <f>2022!L28</f>
        <v>83</v>
      </c>
      <c r="Y38" s="127">
        <f t="shared" si="152"/>
        <v>34.87394957983193</v>
      </c>
      <c r="Z38" s="59"/>
      <c r="AA38" s="59"/>
      <c r="AB38" s="59"/>
      <c r="AC38" s="59"/>
      <c r="AD38" s="59">
        <f t="shared" si="153"/>
        <v>83</v>
      </c>
      <c r="AE38" s="59"/>
      <c r="AF38" s="115" t="str">
        <f t="shared" si="154"/>
        <v/>
      </c>
      <c r="AG38" s="203"/>
      <c r="AH38" s="204">
        <f t="shared" si="155"/>
        <v>2.1794871794871793</v>
      </c>
      <c r="AI38" s="204">
        <f t="shared" si="156"/>
        <v>83</v>
      </c>
      <c r="AJ38" s="205">
        <v>35</v>
      </c>
      <c r="AK38" s="205" t="str">
        <f t="shared" si="157"/>
        <v/>
      </c>
      <c r="AL38" s="205">
        <f t="shared" si="158"/>
        <v>16</v>
      </c>
      <c r="AM38" s="205">
        <f t="shared" si="159"/>
        <v>83</v>
      </c>
      <c r="AN38" s="206" t="str">
        <f t="shared" si="160"/>
        <v/>
      </c>
      <c r="AO38" s="46" t="str">
        <f t="shared" si="161"/>
        <v/>
      </c>
    </row>
    <row r="39" ht="30">
      <c r="A39" s="87">
        <v>20</v>
      </c>
      <c r="B39" s="63" t="s">
        <v>62</v>
      </c>
      <c r="C39" s="125">
        <f>2022!B29</f>
        <v>395.19999999999999</v>
      </c>
      <c r="D39" s="126">
        <f>2022!D29</f>
        <v>799</v>
      </c>
      <c r="E39" s="126">
        <f>2022!E29</f>
        <v>723</v>
      </c>
      <c r="F39" s="125">
        <f>2022!H29</f>
        <v>1.8294534412955465</v>
      </c>
      <c r="G39" s="59">
        <f>2021!L28</f>
        <v>279</v>
      </c>
      <c r="H39" s="127">
        <f t="shared" si="149"/>
        <v>34.918648310387987</v>
      </c>
      <c r="I39" s="62"/>
      <c r="J39" s="62"/>
      <c r="K39" s="62"/>
      <c r="L39" s="132"/>
      <c r="M39" s="59"/>
      <c r="N39" s="59"/>
      <c r="O39" s="59">
        <f>'Добыча 2021'!S38</f>
        <v>279</v>
      </c>
      <c r="P39" s="59"/>
      <c r="Q39" s="59"/>
      <c r="R39" s="59"/>
      <c r="S39" s="59"/>
      <c r="T39" s="59"/>
      <c r="U39" s="59">
        <f t="shared" si="150"/>
        <v>100</v>
      </c>
      <c r="V39" s="127">
        <f>2022!J29</f>
        <v>253.04999999999998</v>
      </c>
      <c r="W39" s="59">
        <f t="shared" si="151"/>
        <v>35</v>
      </c>
      <c r="X39" s="59">
        <f>2022!L29</f>
        <v>253</v>
      </c>
      <c r="Y39" s="127">
        <f t="shared" si="152"/>
        <v>34.993084370677728</v>
      </c>
      <c r="Z39" s="59"/>
      <c r="AA39" s="59"/>
      <c r="AB39" s="59"/>
      <c r="AC39" s="59"/>
      <c r="AD39" s="59">
        <f t="shared" si="153"/>
        <v>253</v>
      </c>
      <c r="AE39" s="59"/>
      <c r="AF39" s="115" t="str">
        <f t="shared" si="154"/>
        <v/>
      </c>
      <c r="AG39" s="203"/>
      <c r="AH39" s="204">
        <f t="shared" si="155"/>
        <v>1.8294534412955465</v>
      </c>
      <c r="AI39" s="204">
        <f t="shared" si="156"/>
        <v>253</v>
      </c>
      <c r="AJ39" s="205">
        <v>35</v>
      </c>
      <c r="AK39" s="205" t="str">
        <f t="shared" si="157"/>
        <v/>
      </c>
      <c r="AL39" s="205">
        <f t="shared" si="158"/>
        <v>50</v>
      </c>
      <c r="AM39" s="205">
        <f t="shared" si="159"/>
        <v>253</v>
      </c>
      <c r="AN39" s="206" t="str">
        <f t="shared" si="160"/>
        <v/>
      </c>
      <c r="AO39" s="46" t="str">
        <f t="shared" si="161"/>
        <v/>
      </c>
    </row>
    <row r="40" ht="17.25">
      <c r="A40" s="46"/>
      <c r="B40" s="61" t="s">
        <v>63</v>
      </c>
      <c r="C40" s="129"/>
      <c r="D40" s="130"/>
      <c r="E40" s="130"/>
      <c r="F40" s="131"/>
      <c r="G40" s="59"/>
      <c r="H40" s="127"/>
      <c r="I40" s="59"/>
      <c r="J40" s="59"/>
      <c r="K40" s="59"/>
      <c r="L40" s="59"/>
      <c r="M40" s="71"/>
      <c r="N40" s="71"/>
      <c r="O40" s="71"/>
      <c r="P40" s="71"/>
      <c r="Q40" s="71"/>
      <c r="R40" s="71"/>
      <c r="S40" s="71"/>
      <c r="T40" s="71"/>
      <c r="U40" s="59"/>
      <c r="V40" s="144"/>
      <c r="W40" s="59"/>
      <c r="X40" s="71"/>
      <c r="Y40" s="127"/>
      <c r="Z40" s="71"/>
      <c r="AA40" s="71"/>
      <c r="AB40" s="71"/>
      <c r="AC40" s="71"/>
      <c r="AD40" s="71" t="str">
        <f t="shared" si="153"/>
        <v/>
      </c>
      <c r="AE40" s="71"/>
      <c r="AF40" s="115" t="str">
        <f t="shared" si="154"/>
        <v/>
      </c>
      <c r="AG40" s="203"/>
      <c r="AH40" s="204" t="str">
        <f t="shared" si="155"/>
        <v/>
      </c>
      <c r="AI40" s="204">
        <f t="shared" si="156"/>
        <v>0</v>
      </c>
      <c r="AJ40" s="205">
        <v>35</v>
      </c>
      <c r="AK40" s="205" t="str">
        <f t="shared" si="157"/>
        <v/>
      </c>
      <c r="AL40" s="205" t="str">
        <f t="shared" si="158"/>
        <v/>
      </c>
      <c r="AM40" s="205" t="str">
        <f t="shared" si="159"/>
        <v/>
      </c>
      <c r="AN40" s="206" t="str">
        <f t="shared" si="160"/>
        <v/>
      </c>
      <c r="AO40" s="46" t="str">
        <f t="shared" si="161"/>
        <v/>
      </c>
    </row>
    <row r="41" ht="30">
      <c r="A41" s="46">
        <v>21</v>
      </c>
      <c r="B41" s="72" t="s">
        <v>295</v>
      </c>
      <c r="C41" s="125">
        <f>2022!B31</f>
        <v>375.81700000000001</v>
      </c>
      <c r="D41" s="126">
        <f>2022!D31</f>
        <v>1424</v>
      </c>
      <c r="E41" s="126">
        <f>2022!E31</f>
        <v>1425</v>
      </c>
      <c r="F41" s="125">
        <f>2022!H31</f>
        <v>3.7917390644914946</v>
      </c>
      <c r="G41" s="59">
        <f>2021!L30</f>
        <v>498</v>
      </c>
      <c r="H41" s="127">
        <f t="shared" si="149"/>
        <v>34.971910112359552</v>
      </c>
      <c r="I41" s="59"/>
      <c r="J41" s="59"/>
      <c r="K41" s="59"/>
      <c r="L41" s="59"/>
      <c r="M41" s="59"/>
      <c r="N41" s="59"/>
      <c r="O41" s="59">
        <f>'Добыча 2021'!S40</f>
        <v>498</v>
      </c>
      <c r="P41" s="59"/>
      <c r="Q41" s="59"/>
      <c r="R41" s="59"/>
      <c r="S41" s="59"/>
      <c r="T41" s="59"/>
      <c r="U41" s="59">
        <f t="shared" si="150"/>
        <v>100</v>
      </c>
      <c r="V41" s="127">
        <f>2022!J31</f>
        <v>498.74999999999994</v>
      </c>
      <c r="W41" s="59">
        <f t="shared" si="151"/>
        <v>35</v>
      </c>
      <c r="X41" s="59">
        <f>2022!L31</f>
        <v>498</v>
      </c>
      <c r="Y41" s="127">
        <f t="shared" si="152"/>
        <v>34.94736842105263</v>
      </c>
      <c r="Z41" s="59"/>
      <c r="AA41" s="59"/>
      <c r="AB41" s="59"/>
      <c r="AC41" s="59"/>
      <c r="AD41" s="59">
        <f t="shared" si="153"/>
        <v>498</v>
      </c>
      <c r="AE41" s="59"/>
      <c r="AF41" s="115" t="str">
        <f t="shared" si="154"/>
        <v/>
      </c>
      <c r="AG41" s="203"/>
      <c r="AH41" s="204">
        <f t="shared" si="155"/>
        <v>3.7917390644914946</v>
      </c>
      <c r="AI41" s="204">
        <f t="shared" si="156"/>
        <v>498</v>
      </c>
      <c r="AJ41" s="205">
        <v>35</v>
      </c>
      <c r="AK41" s="205" t="str">
        <f t="shared" si="157"/>
        <v/>
      </c>
      <c r="AL41" s="205">
        <f t="shared" si="158"/>
        <v>99</v>
      </c>
      <c r="AM41" s="205">
        <f t="shared" si="159"/>
        <v>498</v>
      </c>
      <c r="AN41" s="206" t="str">
        <f t="shared" si="160"/>
        <v/>
      </c>
      <c r="AO41" s="46" t="str">
        <f t="shared" si="161"/>
        <v/>
      </c>
    </row>
    <row r="42" ht="49.5" customHeight="1">
      <c r="A42" s="46">
        <v>22</v>
      </c>
      <c r="B42" s="72" t="s">
        <v>296</v>
      </c>
      <c r="C42" s="125">
        <f>2022!B32</f>
        <v>242.90000000000001</v>
      </c>
      <c r="D42" s="126">
        <f>2022!D32</f>
        <v>120</v>
      </c>
      <c r="E42" s="126">
        <f>2022!E32</f>
        <v>168</v>
      </c>
      <c r="F42" s="125">
        <f>2022!H32</f>
        <v>0.69164265129683</v>
      </c>
      <c r="G42" s="59">
        <f>2021!L31</f>
        <v>40</v>
      </c>
      <c r="H42" s="127">
        <f t="shared" si="149"/>
        <v>33.333333333333329</v>
      </c>
      <c r="I42" s="59"/>
      <c r="J42" s="59"/>
      <c r="K42" s="59"/>
      <c r="L42" s="59"/>
      <c r="M42" s="59"/>
      <c r="N42" s="59"/>
      <c r="O42" s="59">
        <f>'Добыча 2021'!S41</f>
        <v>40</v>
      </c>
      <c r="P42" s="59"/>
      <c r="Q42" s="59"/>
      <c r="R42" s="59"/>
      <c r="S42" s="59"/>
      <c r="T42" s="59"/>
      <c r="U42" s="59">
        <f t="shared" si="150"/>
        <v>100</v>
      </c>
      <c r="V42" s="127">
        <f>2022!J32</f>
        <v>58.799999999999997</v>
      </c>
      <c r="W42" s="59">
        <f t="shared" si="151"/>
        <v>35</v>
      </c>
      <c r="X42" s="59">
        <f>2022!L32</f>
        <v>58</v>
      </c>
      <c r="Y42" s="127">
        <f t="shared" si="152"/>
        <v>34.523809523809526</v>
      </c>
      <c r="Z42" s="59"/>
      <c r="AA42" s="59"/>
      <c r="AB42" s="59"/>
      <c r="AC42" s="59"/>
      <c r="AD42" s="59">
        <f t="shared" si="153"/>
        <v>58</v>
      </c>
      <c r="AE42" s="59"/>
      <c r="AF42" s="115" t="str">
        <f t="shared" si="154"/>
        <v/>
      </c>
      <c r="AG42" s="203"/>
      <c r="AH42" s="204">
        <f t="shared" si="155"/>
        <v>0.69164265129683</v>
      </c>
      <c r="AI42" s="204">
        <f t="shared" si="156"/>
        <v>58</v>
      </c>
      <c r="AJ42" s="205">
        <v>35</v>
      </c>
      <c r="AK42" s="205" t="str">
        <f t="shared" si="157"/>
        <v/>
      </c>
      <c r="AL42" s="205">
        <f t="shared" si="158"/>
        <v>11</v>
      </c>
      <c r="AM42" s="205">
        <f t="shared" si="159"/>
        <v>58</v>
      </c>
      <c r="AN42" s="206" t="str">
        <f t="shared" si="160"/>
        <v/>
      </c>
      <c r="AO42" s="46" t="str">
        <f t="shared" si="161"/>
        <v/>
      </c>
    </row>
    <row r="43" ht="30">
      <c r="A43" s="87">
        <v>23</v>
      </c>
      <c r="B43" s="72" t="s">
        <v>66</v>
      </c>
      <c r="C43" s="125">
        <f>2022!B33</f>
        <v>46.606000000000002</v>
      </c>
      <c r="D43" s="126">
        <f>2022!D33</f>
        <v>117</v>
      </c>
      <c r="E43" s="126">
        <f>2022!E33</f>
        <v>121</v>
      </c>
      <c r="F43" s="125">
        <f>2022!H33</f>
        <v>2.5962322447753508</v>
      </c>
      <c r="G43" s="59">
        <f>2021!L32</f>
        <v>40</v>
      </c>
      <c r="H43" s="127">
        <f t="shared" si="149"/>
        <v>34.188034188034187</v>
      </c>
      <c r="I43" s="62"/>
      <c r="J43" s="62"/>
      <c r="K43" s="62"/>
      <c r="L43" s="132"/>
      <c r="M43" s="59"/>
      <c r="N43" s="59"/>
      <c r="O43" s="59">
        <f>'Добыча 2021'!S42</f>
        <v>40</v>
      </c>
      <c r="P43" s="59"/>
      <c r="Q43" s="59"/>
      <c r="R43" s="59"/>
      <c r="S43" s="59"/>
      <c r="T43" s="59"/>
      <c r="U43" s="59">
        <f t="shared" si="150"/>
        <v>100</v>
      </c>
      <c r="V43" s="127">
        <f>2022!J33</f>
        <v>42.349999999999994</v>
      </c>
      <c r="W43" s="59">
        <f t="shared" si="151"/>
        <v>35</v>
      </c>
      <c r="X43" s="59">
        <f>2022!L33</f>
        <v>42</v>
      </c>
      <c r="Y43" s="127">
        <f t="shared" si="152"/>
        <v>34.710743801652896</v>
      </c>
      <c r="Z43" s="59"/>
      <c r="AA43" s="59"/>
      <c r="AB43" s="59"/>
      <c r="AC43" s="59"/>
      <c r="AD43" s="59">
        <f t="shared" si="153"/>
        <v>42</v>
      </c>
      <c r="AE43" s="59"/>
      <c r="AF43" s="115" t="str">
        <f t="shared" si="154"/>
        <v/>
      </c>
      <c r="AG43" s="203"/>
      <c r="AH43" s="204">
        <f t="shared" si="155"/>
        <v>2.5962322447753508</v>
      </c>
      <c r="AI43" s="204">
        <f t="shared" si="156"/>
        <v>42</v>
      </c>
      <c r="AJ43" s="205">
        <v>35</v>
      </c>
      <c r="AK43" s="205" t="str">
        <f t="shared" si="157"/>
        <v/>
      </c>
      <c r="AL43" s="205">
        <f t="shared" si="158"/>
        <v>8</v>
      </c>
      <c r="AM43" s="205">
        <f t="shared" si="159"/>
        <v>42</v>
      </c>
      <c r="AN43" s="206" t="str">
        <f t="shared" si="160"/>
        <v/>
      </c>
      <c r="AO43" s="46" t="str">
        <f t="shared" si="161"/>
        <v/>
      </c>
    </row>
    <row r="44" ht="17.25">
      <c r="A44" s="46"/>
      <c r="B44" s="61" t="s">
        <v>67</v>
      </c>
      <c r="C44" s="129"/>
      <c r="D44" s="130"/>
      <c r="E44" s="130"/>
      <c r="F44" s="131"/>
      <c r="G44" s="59"/>
      <c r="H44" s="127"/>
      <c r="I44" s="59"/>
      <c r="J44" s="59"/>
      <c r="K44" s="59"/>
      <c r="L44" s="59"/>
      <c r="M44" s="71"/>
      <c r="N44" s="71"/>
      <c r="O44" s="71"/>
      <c r="P44" s="71"/>
      <c r="Q44" s="71"/>
      <c r="R44" s="71"/>
      <c r="S44" s="71"/>
      <c r="T44" s="71"/>
      <c r="U44" s="59"/>
      <c r="V44" s="144"/>
      <c r="W44" s="59"/>
      <c r="X44" s="71"/>
      <c r="Y44" s="127"/>
      <c r="Z44" s="71"/>
      <c r="AA44" s="71"/>
      <c r="AB44" s="71"/>
      <c r="AC44" s="71"/>
      <c r="AD44" s="71" t="str">
        <f t="shared" si="153"/>
        <v/>
      </c>
      <c r="AE44" s="71"/>
      <c r="AF44" s="115" t="str">
        <f t="shared" si="154"/>
        <v/>
      </c>
      <c r="AG44" s="203"/>
      <c r="AH44" s="204" t="str">
        <f t="shared" si="155"/>
        <v/>
      </c>
      <c r="AI44" s="204">
        <f t="shared" si="156"/>
        <v>0</v>
      </c>
      <c r="AJ44" s="205">
        <v>35</v>
      </c>
      <c r="AK44" s="205" t="str">
        <f t="shared" si="157"/>
        <v/>
      </c>
      <c r="AL44" s="205" t="str">
        <f t="shared" si="158"/>
        <v/>
      </c>
      <c r="AM44" s="205" t="str">
        <f t="shared" si="159"/>
        <v/>
      </c>
      <c r="AN44" s="206" t="str">
        <f t="shared" si="160"/>
        <v/>
      </c>
      <c r="AO44" s="46" t="str">
        <f t="shared" si="161"/>
        <v/>
      </c>
    </row>
    <row r="45" ht="31.5" customHeight="1">
      <c r="A45" s="46">
        <v>24</v>
      </c>
      <c r="B45" s="73" t="s">
        <v>297</v>
      </c>
      <c r="C45" s="125">
        <f>2022!B35</f>
        <v>399.13200000000001</v>
      </c>
      <c r="D45" s="126">
        <f>2022!D35</f>
        <v>203</v>
      </c>
      <c r="E45" s="126">
        <f>2022!E35</f>
        <v>209</v>
      </c>
      <c r="F45" s="125">
        <f>2022!H35</f>
        <v>0.52363629075092955</v>
      </c>
      <c r="G45" s="59">
        <f>2021!L34</f>
        <v>20</v>
      </c>
      <c r="H45" s="127">
        <f t="shared" si="149"/>
        <v>9.8522167487684733</v>
      </c>
      <c r="I45" s="59"/>
      <c r="J45" s="59"/>
      <c r="K45" s="59"/>
      <c r="L45" s="59"/>
      <c r="M45" s="59"/>
      <c r="N45" s="59"/>
      <c r="O45" s="59">
        <f>'Добыча 2021'!S44</f>
        <v>20</v>
      </c>
      <c r="P45" s="59"/>
      <c r="Q45" s="59"/>
      <c r="R45" s="59"/>
      <c r="S45" s="59"/>
      <c r="T45" s="59"/>
      <c r="U45" s="59">
        <f t="shared" si="150"/>
        <v>100</v>
      </c>
      <c r="V45" s="127">
        <f>2022!J35</f>
        <v>73.149999999999991</v>
      </c>
      <c r="W45" s="59">
        <f t="shared" si="151"/>
        <v>35</v>
      </c>
      <c r="X45" s="59">
        <f>2022!L35</f>
        <v>20</v>
      </c>
      <c r="Y45" s="127">
        <f t="shared" si="152"/>
        <v>9.5693779904306222</v>
      </c>
      <c r="Z45" s="59"/>
      <c r="AA45" s="59"/>
      <c r="AB45" s="59"/>
      <c r="AC45" s="59"/>
      <c r="AD45" s="59">
        <f t="shared" si="153"/>
        <v>20</v>
      </c>
      <c r="AE45" s="59"/>
      <c r="AF45" s="115" t="str">
        <f t="shared" si="154"/>
        <v/>
      </c>
      <c r="AG45" s="203"/>
      <c r="AH45" s="204">
        <f t="shared" si="155"/>
        <v>0.52363629075092955</v>
      </c>
      <c r="AI45" s="204">
        <f t="shared" si="156"/>
        <v>73</v>
      </c>
      <c r="AJ45" s="205">
        <v>35</v>
      </c>
      <c r="AK45" s="205" t="str">
        <f t="shared" si="157"/>
        <v/>
      </c>
      <c r="AL45" s="205">
        <f t="shared" si="158"/>
        <v>4</v>
      </c>
      <c r="AM45" s="205">
        <f t="shared" si="159"/>
        <v>20</v>
      </c>
      <c r="AN45" s="206" t="str">
        <f t="shared" si="160"/>
        <v/>
      </c>
      <c r="AO45" s="46" t="str">
        <f t="shared" si="161"/>
        <v/>
      </c>
    </row>
    <row r="46" ht="30">
      <c r="A46" s="87">
        <v>25</v>
      </c>
      <c r="B46" s="73" t="s">
        <v>298</v>
      </c>
      <c r="C46" s="125">
        <f>2022!B36</f>
        <v>162.821</v>
      </c>
      <c r="D46" s="126">
        <f>2022!D36</f>
        <v>372</v>
      </c>
      <c r="E46" s="126">
        <f>2022!E36</f>
        <v>480</v>
      </c>
      <c r="F46" s="125">
        <f>2022!H36</f>
        <v>2.9480226752077434</v>
      </c>
      <c r="G46" s="59">
        <f>2021!L35</f>
        <v>130</v>
      </c>
      <c r="H46" s="127">
        <f t="shared" si="149"/>
        <v>34.946236559139784</v>
      </c>
      <c r="I46" s="62"/>
      <c r="J46" s="62"/>
      <c r="K46" s="62"/>
      <c r="L46" s="132"/>
      <c r="M46" s="59"/>
      <c r="N46" s="59"/>
      <c r="O46" s="59">
        <f>'Добыча 2021'!S45</f>
        <v>130</v>
      </c>
      <c r="P46" s="59"/>
      <c r="Q46" s="59"/>
      <c r="R46" s="59"/>
      <c r="S46" s="59"/>
      <c r="T46" s="59"/>
      <c r="U46" s="59">
        <f t="shared" si="150"/>
        <v>100</v>
      </c>
      <c r="V46" s="127">
        <f>2022!J36</f>
        <v>168</v>
      </c>
      <c r="W46" s="59">
        <f t="shared" si="151"/>
        <v>35</v>
      </c>
      <c r="X46" s="59">
        <f>2022!L36</f>
        <v>100</v>
      </c>
      <c r="Y46" s="127">
        <f t="shared" si="152"/>
        <v>20.833333333333336</v>
      </c>
      <c r="Z46" s="59"/>
      <c r="AA46" s="59"/>
      <c r="AB46" s="59"/>
      <c r="AC46" s="59"/>
      <c r="AD46" s="59">
        <f t="shared" si="153"/>
        <v>100</v>
      </c>
      <c r="AE46" s="59"/>
      <c r="AF46" s="115" t="str">
        <f t="shared" si="154"/>
        <v/>
      </c>
      <c r="AG46" s="203"/>
      <c r="AH46" s="204">
        <f t="shared" si="155"/>
        <v>2.9480226752077434</v>
      </c>
      <c r="AI46" s="204">
        <f t="shared" si="156"/>
        <v>168</v>
      </c>
      <c r="AJ46" s="205">
        <v>35</v>
      </c>
      <c r="AK46" s="205" t="str">
        <f t="shared" si="157"/>
        <v/>
      </c>
      <c r="AL46" s="205">
        <f t="shared" si="158"/>
        <v>20</v>
      </c>
      <c r="AM46" s="205">
        <f t="shared" si="159"/>
        <v>100</v>
      </c>
      <c r="AN46" s="206" t="str">
        <f t="shared" si="160"/>
        <v/>
      </c>
      <c r="AO46" s="46" t="str">
        <f t="shared" si="161"/>
        <v/>
      </c>
    </row>
    <row r="47" ht="17.25">
      <c r="A47" s="46"/>
      <c r="B47" s="61" t="s">
        <v>70</v>
      </c>
      <c r="C47" s="131"/>
      <c r="D47" s="130"/>
      <c r="E47" s="130"/>
      <c r="F47" s="131"/>
      <c r="G47" s="59"/>
      <c r="H47" s="127"/>
      <c r="I47" s="59"/>
      <c r="J47" s="59"/>
      <c r="K47" s="59"/>
      <c r="L47" s="59"/>
      <c r="M47" s="71"/>
      <c r="N47" s="71"/>
      <c r="O47" s="71"/>
      <c r="P47" s="71"/>
      <c r="Q47" s="71"/>
      <c r="R47" s="71"/>
      <c r="S47" s="71"/>
      <c r="T47" s="71"/>
      <c r="U47" s="59"/>
      <c r="V47" s="144"/>
      <c r="W47" s="59"/>
      <c r="X47" s="71"/>
      <c r="Y47" s="127"/>
      <c r="Z47" s="71"/>
      <c r="AA47" s="71"/>
      <c r="AB47" s="71"/>
      <c r="AC47" s="71"/>
      <c r="AD47" s="71" t="str">
        <f t="shared" si="153"/>
        <v/>
      </c>
      <c r="AE47" s="71"/>
      <c r="AF47" s="115" t="str">
        <f t="shared" si="154"/>
        <v/>
      </c>
      <c r="AG47" s="203"/>
      <c r="AH47" s="204" t="str">
        <f t="shared" si="155"/>
        <v/>
      </c>
      <c r="AI47" s="204">
        <f t="shared" si="156"/>
        <v>0</v>
      </c>
      <c r="AJ47" s="205">
        <v>35</v>
      </c>
      <c r="AK47" s="205" t="str">
        <f t="shared" si="157"/>
        <v/>
      </c>
      <c r="AL47" s="205" t="str">
        <f t="shared" si="158"/>
        <v/>
      </c>
      <c r="AM47" s="205" t="str">
        <f t="shared" si="159"/>
        <v/>
      </c>
      <c r="AN47" s="206" t="str">
        <f t="shared" si="160"/>
        <v/>
      </c>
      <c r="AO47" s="46" t="str">
        <f t="shared" si="161"/>
        <v/>
      </c>
    </row>
    <row r="48" ht="45">
      <c r="A48" s="46">
        <v>26</v>
      </c>
      <c r="B48" s="64" t="s">
        <v>77</v>
      </c>
      <c r="C48" s="125">
        <f>2022!B38</f>
        <v>7.1820000000000004</v>
      </c>
      <c r="D48" s="126">
        <f>2022!D38</f>
        <v>6</v>
      </c>
      <c r="E48" s="126">
        <f>2022!E38</f>
        <v>7</v>
      </c>
      <c r="F48" s="125">
        <f>2022!H38</f>
        <v>0.97465886939571145</v>
      </c>
      <c r="G48" s="59">
        <f>2021!L37</f>
        <v>0</v>
      </c>
      <c r="H48" s="127">
        <f t="shared" si="149"/>
        <v>0</v>
      </c>
      <c r="I48" s="59"/>
      <c r="J48" s="59"/>
      <c r="K48" s="59"/>
      <c r="L48" s="59"/>
      <c r="M48" s="59"/>
      <c r="N48" s="59"/>
      <c r="O48" s="59">
        <f>'Добыча 2021'!S47</f>
        <v>0</v>
      </c>
      <c r="P48" s="59"/>
      <c r="Q48" s="59"/>
      <c r="R48" s="59"/>
      <c r="S48" s="59"/>
      <c r="T48" s="59"/>
      <c r="U48" s="59">
        <f t="shared" si="150"/>
        <v>0</v>
      </c>
      <c r="V48" s="127">
        <f>2022!J38</f>
        <v>2.4499999999999997</v>
      </c>
      <c r="W48" s="59">
        <f t="shared" si="151"/>
        <v>35</v>
      </c>
      <c r="X48" s="59">
        <f>2022!L38</f>
        <v>0</v>
      </c>
      <c r="Y48" s="127">
        <f t="shared" si="152"/>
        <v>0</v>
      </c>
      <c r="Z48" s="59"/>
      <c r="AA48" s="59"/>
      <c r="AB48" s="59"/>
      <c r="AC48" s="59"/>
      <c r="AD48" s="59" t="str">
        <f t="shared" si="153"/>
        <v/>
      </c>
      <c r="AE48" s="59"/>
      <c r="AF48" s="115" t="str">
        <f t="shared" si="154"/>
        <v/>
      </c>
      <c r="AG48" s="203"/>
      <c r="AH48" s="204">
        <f t="shared" si="155"/>
        <v>0.97465886939571145</v>
      </c>
      <c r="AI48" s="204">
        <f t="shared" si="156"/>
        <v>2</v>
      </c>
      <c r="AJ48" s="205">
        <v>35</v>
      </c>
      <c r="AK48" s="205" t="str">
        <f t="shared" si="157"/>
        <v/>
      </c>
      <c r="AL48" s="205">
        <f t="shared" si="158"/>
        <v>0</v>
      </c>
      <c r="AM48" s="205">
        <f t="shared" si="159"/>
        <v>0</v>
      </c>
      <c r="AN48" s="206" t="str">
        <f t="shared" si="160"/>
        <v/>
      </c>
      <c r="AO48" s="46" t="str">
        <f t="shared" si="161"/>
        <v/>
      </c>
    </row>
    <row r="49" ht="32.25" customHeight="1">
      <c r="A49" s="46">
        <v>27</v>
      </c>
      <c r="B49" s="64" t="s">
        <v>76</v>
      </c>
      <c r="C49" s="125">
        <f>2022!B39</f>
        <v>11.596</v>
      </c>
      <c r="D49" s="126">
        <f>2022!D39</f>
        <v>9</v>
      </c>
      <c r="E49" s="126">
        <f>2022!E39</f>
        <v>10</v>
      </c>
      <c r="F49" s="125">
        <f>2022!H39</f>
        <v>0.8623663332183511</v>
      </c>
      <c r="G49" s="59">
        <f>2021!L38</f>
        <v>0</v>
      </c>
      <c r="H49" s="127">
        <f t="shared" si="149"/>
        <v>0</v>
      </c>
      <c r="I49" s="59"/>
      <c r="J49" s="59"/>
      <c r="K49" s="59"/>
      <c r="L49" s="59"/>
      <c r="M49" s="59"/>
      <c r="N49" s="59"/>
      <c r="O49" s="59">
        <f>'Добыча 2021'!S48</f>
        <v>0</v>
      </c>
      <c r="P49" s="59"/>
      <c r="Q49" s="59"/>
      <c r="R49" s="59"/>
      <c r="S49" s="59"/>
      <c r="T49" s="59"/>
      <c r="U49" s="59">
        <f t="shared" si="150"/>
        <v>0</v>
      </c>
      <c r="V49" s="127">
        <f>2022!J39</f>
        <v>3.5</v>
      </c>
      <c r="W49" s="59">
        <f t="shared" si="151"/>
        <v>35</v>
      </c>
      <c r="X49" s="59">
        <f>2022!L39</f>
        <v>0</v>
      </c>
      <c r="Y49" s="127">
        <f t="shared" si="152"/>
        <v>0</v>
      </c>
      <c r="Z49" s="59"/>
      <c r="AA49" s="59"/>
      <c r="AB49" s="59"/>
      <c r="AC49" s="59"/>
      <c r="AD49" s="59" t="str">
        <f t="shared" si="153"/>
        <v/>
      </c>
      <c r="AE49" s="59"/>
      <c r="AF49" s="115" t="str">
        <f t="shared" si="154"/>
        <v/>
      </c>
      <c r="AG49" s="203"/>
      <c r="AH49" s="204">
        <f t="shared" si="155"/>
        <v>0.8623663332183511</v>
      </c>
      <c r="AI49" s="204">
        <f t="shared" si="156"/>
        <v>3</v>
      </c>
      <c r="AJ49" s="205">
        <v>35</v>
      </c>
      <c r="AK49" s="205" t="str">
        <f t="shared" si="157"/>
        <v/>
      </c>
      <c r="AL49" s="205">
        <f t="shared" si="158"/>
        <v>0</v>
      </c>
      <c r="AM49" s="205">
        <f t="shared" si="159"/>
        <v>0</v>
      </c>
      <c r="AN49" s="206" t="str">
        <f t="shared" si="160"/>
        <v/>
      </c>
      <c r="AO49" s="46" t="str">
        <f t="shared" si="161"/>
        <v/>
      </c>
    </row>
    <row r="50" ht="30">
      <c r="A50" s="46">
        <v>28</v>
      </c>
      <c r="B50" s="64" t="s">
        <v>75</v>
      </c>
      <c r="C50" s="125">
        <f>2022!B40</f>
        <v>16.030000000000001</v>
      </c>
      <c r="D50" s="126">
        <f>2022!D40</f>
        <v>49</v>
      </c>
      <c r="E50" s="126">
        <f>2022!E40</f>
        <v>51</v>
      </c>
      <c r="F50" s="125">
        <f>2022!H40</f>
        <v>3.1815346225826575</v>
      </c>
      <c r="G50" s="59">
        <f>2021!L39</f>
        <v>17</v>
      </c>
      <c r="H50" s="127">
        <f t="shared" si="149"/>
        <v>34.693877551020407</v>
      </c>
      <c r="I50" s="59"/>
      <c r="J50" s="59"/>
      <c r="K50" s="59"/>
      <c r="L50" s="59"/>
      <c r="M50" s="59"/>
      <c r="N50" s="59"/>
      <c r="O50" s="59">
        <f>'Добыча 2021'!S49</f>
        <v>15</v>
      </c>
      <c r="P50" s="59"/>
      <c r="Q50" s="59"/>
      <c r="R50" s="59"/>
      <c r="S50" s="59"/>
      <c r="T50" s="59"/>
      <c r="U50" s="59">
        <f t="shared" si="150"/>
        <v>88.235294117647058</v>
      </c>
      <c r="V50" s="127">
        <f>2022!J40</f>
        <v>17.849999999999998</v>
      </c>
      <c r="W50" s="59">
        <f t="shared" si="151"/>
        <v>35</v>
      </c>
      <c r="X50" s="59">
        <f>2022!L40</f>
        <v>17</v>
      </c>
      <c r="Y50" s="127">
        <f t="shared" si="152"/>
        <v>33.333333333333329</v>
      </c>
      <c r="Z50" s="59"/>
      <c r="AA50" s="59"/>
      <c r="AB50" s="59"/>
      <c r="AC50" s="59"/>
      <c r="AD50" s="59">
        <f t="shared" si="153"/>
        <v>17</v>
      </c>
      <c r="AE50" s="59"/>
      <c r="AF50" s="115" t="str">
        <f t="shared" si="154"/>
        <v/>
      </c>
      <c r="AG50" s="203"/>
      <c r="AH50" s="204">
        <f t="shared" si="155"/>
        <v>3.1815346225826575</v>
      </c>
      <c r="AI50" s="204">
        <f t="shared" si="156"/>
        <v>17</v>
      </c>
      <c r="AJ50" s="205">
        <v>35</v>
      </c>
      <c r="AK50" s="205" t="str">
        <f t="shared" si="157"/>
        <v/>
      </c>
      <c r="AL50" s="205">
        <f t="shared" si="158"/>
        <v>3</v>
      </c>
      <c r="AM50" s="205">
        <f t="shared" si="159"/>
        <v>17</v>
      </c>
      <c r="AN50" s="206" t="str">
        <f t="shared" si="160"/>
        <v/>
      </c>
      <c r="AO50" s="46" t="str">
        <f t="shared" si="161"/>
        <v/>
      </c>
    </row>
    <row r="51" ht="30">
      <c r="A51" s="46">
        <v>29</v>
      </c>
      <c r="B51" s="147" t="s">
        <v>410</v>
      </c>
      <c r="C51" s="125">
        <f>2022!B41</f>
        <v>7.9729999999999999</v>
      </c>
      <c r="D51" s="138">
        <f>2022!D41</f>
        <v>67</v>
      </c>
      <c r="E51" s="126">
        <f>2022!E41</f>
        <v>11</v>
      </c>
      <c r="F51" s="125">
        <f>2022!H41</f>
        <v>1.3796563401479995</v>
      </c>
      <c r="G51" s="80">
        <f>2021!L40</f>
        <v>20</v>
      </c>
      <c r="H51" s="139">
        <f t="shared" si="149"/>
        <v>29.850746268656714</v>
      </c>
      <c r="I51" s="59"/>
      <c r="J51" s="59"/>
      <c r="K51" s="59"/>
      <c r="L51" s="59"/>
      <c r="M51" s="59"/>
      <c r="N51" s="59"/>
      <c r="O51" s="80">
        <f>'Добыча 2021'!S50</f>
        <v>1</v>
      </c>
      <c r="P51" s="59"/>
      <c r="Q51" s="59"/>
      <c r="R51" s="59"/>
      <c r="S51" s="59"/>
      <c r="T51" s="59"/>
      <c r="U51" s="80">
        <f t="shared" si="150"/>
        <v>5</v>
      </c>
      <c r="V51" s="127">
        <f>2022!J41</f>
        <v>3.8499999999999996</v>
      </c>
      <c r="W51" s="59">
        <f t="shared" si="151"/>
        <v>35</v>
      </c>
      <c r="X51" s="59">
        <f>2022!L41</f>
        <v>3</v>
      </c>
      <c r="Y51" s="127">
        <f t="shared" si="152"/>
        <v>27.27272727272727</v>
      </c>
      <c r="Z51" s="59"/>
      <c r="AA51" s="59"/>
      <c r="AB51" s="59"/>
      <c r="AC51" s="59"/>
      <c r="AD51" s="59">
        <f t="shared" si="153"/>
        <v>3</v>
      </c>
      <c r="AE51" s="59"/>
      <c r="AF51" s="115" t="str">
        <f t="shared" si="154"/>
        <v>Ошибка!</v>
      </c>
      <c r="AG51" s="203"/>
      <c r="AH51" s="204">
        <f t="shared" si="155"/>
        <v>1.3796563401479995</v>
      </c>
      <c r="AI51" s="204">
        <f t="shared" si="156"/>
        <v>3</v>
      </c>
      <c r="AJ51" s="205">
        <v>35</v>
      </c>
      <c r="AK51" s="205" t="str">
        <f t="shared" si="157"/>
        <v/>
      </c>
      <c r="AL51" s="205">
        <f t="shared" si="158"/>
        <v>1</v>
      </c>
      <c r="AM51" s="205">
        <f t="shared" si="159"/>
        <v>3</v>
      </c>
      <c r="AN51" s="206" t="str">
        <f t="shared" si="160"/>
        <v/>
      </c>
      <c r="AO51" s="46" t="str">
        <f t="shared" si="161"/>
        <v/>
      </c>
    </row>
    <row r="52" ht="30">
      <c r="A52" s="46">
        <v>30</v>
      </c>
      <c r="B52" s="147" t="s">
        <v>411</v>
      </c>
      <c r="C52" s="125">
        <f>2022!B42</f>
        <v>28.376999999999999</v>
      </c>
      <c r="D52" s="149"/>
      <c r="E52" s="126">
        <f>2022!E42</f>
        <v>61</v>
      </c>
      <c r="F52" s="125">
        <f>2022!H42</f>
        <v>2.1496282200373544</v>
      </c>
      <c r="G52" s="150"/>
      <c r="H52" s="151"/>
      <c r="I52" s="59"/>
      <c r="J52" s="59"/>
      <c r="K52" s="59"/>
      <c r="L52" s="59"/>
      <c r="M52" s="59"/>
      <c r="N52" s="59"/>
      <c r="O52" s="150"/>
      <c r="P52" s="59"/>
      <c r="Q52" s="59"/>
      <c r="R52" s="59"/>
      <c r="S52" s="59"/>
      <c r="T52" s="59"/>
      <c r="U52" s="150"/>
      <c r="V52" s="127">
        <f>2022!J42</f>
        <v>21.349999999999998</v>
      </c>
      <c r="W52" s="59">
        <f t="shared" si="151"/>
        <v>35</v>
      </c>
      <c r="X52" s="59">
        <f>2022!L42</f>
        <v>21</v>
      </c>
      <c r="Y52" s="127">
        <f t="shared" si="152"/>
        <v>34.42622950819672</v>
      </c>
      <c r="Z52" s="59"/>
      <c r="AA52" s="59"/>
      <c r="AB52" s="59"/>
      <c r="AC52" s="59"/>
      <c r="AD52" s="59">
        <f t="shared" si="153"/>
        <v>21</v>
      </c>
      <c r="AE52" s="59"/>
      <c r="AF52" s="115" t="str">
        <f t="shared" si="154"/>
        <v/>
      </c>
      <c r="AG52" s="203"/>
      <c r="AH52" s="204">
        <f t="shared" si="155"/>
        <v>2.1496282200373544</v>
      </c>
      <c r="AI52" s="204">
        <f t="shared" si="156"/>
        <v>21</v>
      </c>
      <c r="AJ52" s="205">
        <v>35</v>
      </c>
      <c r="AK52" s="205" t="str">
        <f t="shared" si="157"/>
        <v/>
      </c>
      <c r="AL52" s="205">
        <f t="shared" si="158"/>
        <v>4</v>
      </c>
      <c r="AM52" s="205">
        <f t="shared" si="159"/>
        <v>21</v>
      </c>
      <c r="AN52" s="206" t="str">
        <f t="shared" si="160"/>
        <v/>
      </c>
      <c r="AO52" s="46" t="str">
        <f t="shared" si="161"/>
        <v/>
      </c>
    </row>
    <row r="53" ht="35.25" customHeight="1">
      <c r="A53" s="46">
        <v>31</v>
      </c>
      <c r="B53" s="152" t="s">
        <v>412</v>
      </c>
      <c r="C53" s="125">
        <f>2022!B43</f>
        <v>36.741999999999997</v>
      </c>
      <c r="D53" s="142"/>
      <c r="E53" s="126">
        <f>2022!E43</f>
        <v>0</v>
      </c>
      <c r="F53" s="125">
        <f>2022!H43</f>
        <v>0</v>
      </c>
      <c r="G53" s="82"/>
      <c r="H53" s="143"/>
      <c r="I53" s="59"/>
      <c r="J53" s="59"/>
      <c r="K53" s="59"/>
      <c r="L53" s="59"/>
      <c r="M53" s="59"/>
      <c r="N53" s="59"/>
      <c r="O53" s="82"/>
      <c r="P53" s="59"/>
      <c r="Q53" s="59"/>
      <c r="R53" s="59"/>
      <c r="S53" s="59"/>
      <c r="T53" s="59"/>
      <c r="U53" s="82"/>
      <c r="V53" s="127">
        <f>2022!J43</f>
        <v>0</v>
      </c>
      <c r="W53" s="59">
        <f t="shared" si="151"/>
        <v>0</v>
      </c>
      <c r="X53" s="59">
        <f>2022!L43</f>
        <v>0</v>
      </c>
      <c r="Y53" s="127">
        <f t="shared" si="152"/>
        <v>0</v>
      </c>
      <c r="Z53" s="59"/>
      <c r="AA53" s="59"/>
      <c r="AB53" s="59"/>
      <c r="AC53" s="59"/>
      <c r="AD53" s="59" t="str">
        <f t="shared" si="153"/>
        <v/>
      </c>
      <c r="AE53" s="59"/>
      <c r="AF53" s="115" t="str">
        <f t="shared" si="154"/>
        <v/>
      </c>
      <c r="AG53" s="203"/>
      <c r="AH53" s="204">
        <f t="shared" si="155"/>
        <v>0</v>
      </c>
      <c r="AI53" s="204">
        <f t="shared" si="156"/>
        <v>0</v>
      </c>
      <c r="AJ53" s="205">
        <v>35</v>
      </c>
      <c r="AK53" s="205" t="str">
        <f t="shared" si="157"/>
        <v/>
      </c>
      <c r="AL53" s="205">
        <f t="shared" si="158"/>
        <v>0</v>
      </c>
      <c r="AM53" s="205">
        <f t="shared" si="159"/>
        <v>0</v>
      </c>
      <c r="AN53" s="206" t="str">
        <f t="shared" si="160"/>
        <v/>
      </c>
      <c r="AO53" s="46" t="str">
        <f t="shared" si="161"/>
        <v/>
      </c>
    </row>
    <row r="54" ht="35.25" customHeight="1">
      <c r="A54" s="46">
        <v>32</v>
      </c>
      <c r="B54" s="72" t="s">
        <v>74</v>
      </c>
      <c r="C54" s="125">
        <f>2022!B44</f>
        <v>9.9800000000000004</v>
      </c>
      <c r="D54" s="126">
        <f>2022!D44</f>
        <v>8</v>
      </c>
      <c r="E54" s="126">
        <f>2022!E44</f>
        <v>13</v>
      </c>
      <c r="F54" s="125">
        <f>2022!H44</f>
        <v>1.3026052104208417</v>
      </c>
      <c r="G54" s="59">
        <f>2021!L41</f>
        <v>2</v>
      </c>
      <c r="H54" s="127">
        <f t="shared" si="149"/>
        <v>25</v>
      </c>
      <c r="I54" s="59"/>
      <c r="J54" s="59"/>
      <c r="K54" s="59"/>
      <c r="L54" s="59"/>
      <c r="M54" s="59"/>
      <c r="N54" s="59"/>
      <c r="O54" s="59">
        <f>'Добыча 2021'!S51</f>
        <v>0</v>
      </c>
      <c r="P54" s="59"/>
      <c r="Q54" s="59"/>
      <c r="R54" s="59"/>
      <c r="S54" s="59"/>
      <c r="T54" s="59"/>
      <c r="U54" s="59">
        <f t="shared" si="150"/>
        <v>0</v>
      </c>
      <c r="V54" s="127">
        <f>2022!J44</f>
        <v>4.5499999999999998</v>
      </c>
      <c r="W54" s="59">
        <f t="shared" si="151"/>
        <v>35</v>
      </c>
      <c r="X54" s="59">
        <f>2022!L44</f>
        <v>4</v>
      </c>
      <c r="Y54" s="127">
        <f t="shared" si="152"/>
        <v>30.76923076923077</v>
      </c>
      <c r="Z54" s="59"/>
      <c r="AA54" s="59"/>
      <c r="AB54" s="59"/>
      <c r="AC54" s="59"/>
      <c r="AD54" s="59">
        <f t="shared" si="153"/>
        <v>4</v>
      </c>
      <c r="AE54" s="59"/>
      <c r="AF54" s="115" t="str">
        <f t="shared" si="154"/>
        <v>Ошибка!</v>
      </c>
      <c r="AG54" s="203"/>
      <c r="AH54" s="204">
        <f t="shared" si="155"/>
        <v>1.3026052104208417</v>
      </c>
      <c r="AI54" s="204">
        <f t="shared" si="156"/>
        <v>4</v>
      </c>
      <c r="AJ54" s="205">
        <v>35</v>
      </c>
      <c r="AK54" s="205" t="str">
        <f t="shared" si="157"/>
        <v/>
      </c>
      <c r="AL54" s="205">
        <f t="shared" si="158"/>
        <v>1</v>
      </c>
      <c r="AM54" s="205">
        <f t="shared" si="159"/>
        <v>4</v>
      </c>
      <c r="AN54" s="206" t="str">
        <f t="shared" si="160"/>
        <v/>
      </c>
      <c r="AO54" s="46" t="str">
        <f t="shared" si="161"/>
        <v/>
      </c>
    </row>
    <row r="55" ht="30">
      <c r="A55" s="46">
        <v>33</v>
      </c>
      <c r="B55" s="64" t="s">
        <v>300</v>
      </c>
      <c r="C55" s="125">
        <f>2022!B45</f>
        <v>9.4399999999999995</v>
      </c>
      <c r="D55" s="126">
        <f>2022!D45</f>
        <v>13</v>
      </c>
      <c r="E55" s="126">
        <f>2022!E45</f>
        <v>17</v>
      </c>
      <c r="F55" s="125">
        <f>2022!H45</f>
        <v>1.8008474576271187</v>
      </c>
      <c r="G55" s="59">
        <f>2021!L42</f>
        <v>2</v>
      </c>
      <c r="H55" s="127">
        <f t="shared" si="149"/>
        <v>15.384615384615385</v>
      </c>
      <c r="I55" s="59"/>
      <c r="J55" s="59"/>
      <c r="K55" s="59"/>
      <c r="L55" s="59"/>
      <c r="M55" s="59"/>
      <c r="N55" s="59"/>
      <c r="O55" s="59">
        <f>'Добыча 2021'!S52</f>
        <v>0</v>
      </c>
      <c r="P55" s="59"/>
      <c r="Q55" s="59"/>
      <c r="R55" s="59"/>
      <c r="S55" s="59"/>
      <c r="T55" s="59"/>
      <c r="U55" s="59">
        <f t="shared" si="150"/>
        <v>0</v>
      </c>
      <c r="V55" s="127">
        <f>2022!J45</f>
        <v>5.9499999999999993</v>
      </c>
      <c r="W55" s="59">
        <f t="shared" si="151"/>
        <v>35</v>
      </c>
      <c r="X55" s="59">
        <f>2022!L45</f>
        <v>5</v>
      </c>
      <c r="Y55" s="127">
        <f t="shared" si="152"/>
        <v>29.411764705882355</v>
      </c>
      <c r="Z55" s="59"/>
      <c r="AA55" s="59"/>
      <c r="AB55" s="59"/>
      <c r="AC55" s="59"/>
      <c r="AD55" s="59">
        <f t="shared" si="153"/>
        <v>5</v>
      </c>
      <c r="AE55" s="59"/>
      <c r="AF55" s="115" t="str">
        <f t="shared" si="154"/>
        <v>Ошибка!</v>
      </c>
      <c r="AG55" s="203"/>
      <c r="AH55" s="204">
        <f t="shared" si="155"/>
        <v>1.8008474576271187</v>
      </c>
      <c r="AI55" s="204">
        <f t="shared" si="156"/>
        <v>5</v>
      </c>
      <c r="AJ55" s="205">
        <v>35</v>
      </c>
      <c r="AK55" s="205" t="str">
        <f t="shared" si="157"/>
        <v/>
      </c>
      <c r="AL55" s="205">
        <f t="shared" si="158"/>
        <v>1</v>
      </c>
      <c r="AM55" s="205">
        <f t="shared" si="159"/>
        <v>5</v>
      </c>
      <c r="AN55" s="206" t="str">
        <f t="shared" si="160"/>
        <v/>
      </c>
      <c r="AO55" s="46" t="str">
        <f t="shared" si="161"/>
        <v/>
      </c>
    </row>
    <row r="56" ht="75">
      <c r="A56" s="46">
        <v>34</v>
      </c>
      <c r="B56" s="72" t="s">
        <v>71</v>
      </c>
      <c r="C56" s="125">
        <f>2022!B46</f>
        <v>51.079999999999998</v>
      </c>
      <c r="D56" s="126">
        <f>2022!D46</f>
        <v>41</v>
      </c>
      <c r="E56" s="126">
        <f>2022!E46</f>
        <v>64</v>
      </c>
      <c r="F56" s="125">
        <f>2022!H46</f>
        <v>1.2529365700861395</v>
      </c>
      <c r="G56" s="59">
        <f>2021!L43</f>
        <v>14</v>
      </c>
      <c r="H56" s="127">
        <f t="shared" si="149"/>
        <v>34.146341463414636</v>
      </c>
      <c r="I56" s="59"/>
      <c r="J56" s="59"/>
      <c r="K56" s="59"/>
      <c r="L56" s="59"/>
      <c r="M56" s="59"/>
      <c r="N56" s="59"/>
      <c r="O56" s="59">
        <f>'Добыча 2021'!S53</f>
        <v>5</v>
      </c>
      <c r="P56" s="59"/>
      <c r="Q56" s="59"/>
      <c r="R56" s="59"/>
      <c r="S56" s="59"/>
      <c r="T56" s="59"/>
      <c r="U56" s="59">
        <f t="shared" si="150"/>
        <v>35.714285714285715</v>
      </c>
      <c r="V56" s="127">
        <f>2022!J46</f>
        <v>22.399999999999999</v>
      </c>
      <c r="W56" s="59">
        <f t="shared" si="151"/>
        <v>35</v>
      </c>
      <c r="X56" s="59">
        <f>2022!L46</f>
        <v>22</v>
      </c>
      <c r="Y56" s="127">
        <f t="shared" si="152"/>
        <v>34.375</v>
      </c>
      <c r="Z56" s="59"/>
      <c r="AA56" s="59"/>
      <c r="AB56" s="59"/>
      <c r="AC56" s="59"/>
      <c r="AD56" s="59">
        <f t="shared" si="153"/>
        <v>22</v>
      </c>
      <c r="AE56" s="59"/>
      <c r="AF56" s="115" t="str">
        <f t="shared" si="154"/>
        <v/>
      </c>
      <c r="AG56" s="203"/>
      <c r="AH56" s="204">
        <f t="shared" si="155"/>
        <v>1.2529365700861395</v>
      </c>
      <c r="AI56" s="204">
        <f t="shared" si="156"/>
        <v>22</v>
      </c>
      <c r="AJ56" s="205">
        <v>35</v>
      </c>
      <c r="AK56" s="205" t="str">
        <f t="shared" si="157"/>
        <v/>
      </c>
      <c r="AL56" s="205">
        <f t="shared" si="158"/>
        <v>4</v>
      </c>
      <c r="AM56" s="205">
        <f t="shared" si="159"/>
        <v>22</v>
      </c>
      <c r="AN56" s="206" t="str">
        <f t="shared" si="160"/>
        <v/>
      </c>
      <c r="AO56" s="46" t="str">
        <f t="shared" si="161"/>
        <v/>
      </c>
    </row>
    <row r="57" ht="105">
      <c r="A57" s="46">
        <v>35</v>
      </c>
      <c r="B57" s="72" t="s">
        <v>301</v>
      </c>
      <c r="C57" s="125">
        <f>2022!B47</f>
        <v>115.09999999999999</v>
      </c>
      <c r="D57" s="126">
        <f>2022!D47</f>
        <v>160</v>
      </c>
      <c r="E57" s="126">
        <f>2022!E47</f>
        <v>163</v>
      </c>
      <c r="F57" s="125">
        <f>2022!H47</f>
        <v>1.4161598609904431</v>
      </c>
      <c r="G57" s="59">
        <f>2021!L44</f>
        <v>56</v>
      </c>
      <c r="H57" s="127">
        <f t="shared" si="149"/>
        <v>35</v>
      </c>
      <c r="I57" s="59"/>
      <c r="J57" s="59"/>
      <c r="K57" s="59"/>
      <c r="L57" s="59"/>
      <c r="M57" s="59"/>
      <c r="N57" s="59"/>
      <c r="O57" s="59">
        <f>'Добыча 2021'!S54</f>
        <v>24</v>
      </c>
      <c r="P57" s="59"/>
      <c r="Q57" s="59"/>
      <c r="R57" s="59"/>
      <c r="S57" s="59"/>
      <c r="T57" s="59"/>
      <c r="U57" s="59">
        <f t="shared" si="150"/>
        <v>42.857142857142854</v>
      </c>
      <c r="V57" s="127">
        <f>2022!J47</f>
        <v>57.049999999999997</v>
      </c>
      <c r="W57" s="59">
        <f t="shared" si="151"/>
        <v>35</v>
      </c>
      <c r="X57" s="59">
        <f>2022!L47</f>
        <v>57</v>
      </c>
      <c r="Y57" s="127">
        <f t="shared" si="152"/>
        <v>34.969325153374228</v>
      </c>
      <c r="Z57" s="59"/>
      <c r="AA57" s="59"/>
      <c r="AB57" s="59"/>
      <c r="AC57" s="59"/>
      <c r="AD57" s="59">
        <f t="shared" si="153"/>
        <v>57</v>
      </c>
      <c r="AE57" s="59"/>
      <c r="AF57" s="115" t="str">
        <f t="shared" si="154"/>
        <v/>
      </c>
      <c r="AG57" s="203"/>
      <c r="AH57" s="204">
        <f t="shared" si="155"/>
        <v>1.4161598609904431</v>
      </c>
      <c r="AI57" s="204">
        <f t="shared" si="156"/>
        <v>57</v>
      </c>
      <c r="AJ57" s="205">
        <v>35</v>
      </c>
      <c r="AK57" s="205" t="str">
        <f t="shared" si="157"/>
        <v/>
      </c>
      <c r="AL57" s="205">
        <f t="shared" si="158"/>
        <v>11</v>
      </c>
      <c r="AM57" s="205">
        <f t="shared" si="159"/>
        <v>57</v>
      </c>
      <c r="AN57" s="206" t="str">
        <f t="shared" si="160"/>
        <v/>
      </c>
      <c r="AO57" s="46" t="str">
        <f t="shared" si="161"/>
        <v/>
      </c>
    </row>
    <row r="58" ht="45">
      <c r="A58" s="46">
        <v>36</v>
      </c>
      <c r="B58" s="72" t="s">
        <v>72</v>
      </c>
      <c r="C58" s="125">
        <f>2022!B48</f>
        <v>120.515</v>
      </c>
      <c r="D58" s="126">
        <f>2022!D48</f>
        <v>184</v>
      </c>
      <c r="E58" s="126">
        <f>2022!E48</f>
        <v>201</v>
      </c>
      <c r="F58" s="125">
        <f>2022!H48</f>
        <v>1.6678421773223251</v>
      </c>
      <c r="G58" s="59">
        <f>2021!L45</f>
        <v>55</v>
      </c>
      <c r="H58" s="127">
        <f t="shared" si="149"/>
        <v>29.891304347826086</v>
      </c>
      <c r="I58" s="59"/>
      <c r="J58" s="59"/>
      <c r="K58" s="59"/>
      <c r="L58" s="59"/>
      <c r="M58" s="59"/>
      <c r="N58" s="59"/>
      <c r="O58" s="59">
        <f>'Добыча 2021'!S55</f>
        <v>53</v>
      </c>
      <c r="P58" s="59"/>
      <c r="Q58" s="59"/>
      <c r="R58" s="59"/>
      <c r="S58" s="59"/>
      <c r="T58" s="59"/>
      <c r="U58" s="59">
        <f t="shared" si="150"/>
        <v>96.36363636363636</v>
      </c>
      <c r="V58" s="127">
        <f>2022!J48</f>
        <v>70.349999999999994</v>
      </c>
      <c r="W58" s="59">
        <f t="shared" si="151"/>
        <v>35</v>
      </c>
      <c r="X58" s="59">
        <f>2022!L48</f>
        <v>70</v>
      </c>
      <c r="Y58" s="127">
        <f t="shared" si="152"/>
        <v>34.82587064676617</v>
      </c>
      <c r="Z58" s="59"/>
      <c r="AA58" s="59"/>
      <c r="AB58" s="59"/>
      <c r="AC58" s="59"/>
      <c r="AD58" s="59">
        <f t="shared" si="153"/>
        <v>70</v>
      </c>
      <c r="AE58" s="59"/>
      <c r="AF58" s="115" t="str">
        <f t="shared" si="154"/>
        <v/>
      </c>
      <c r="AG58" s="203"/>
      <c r="AH58" s="204">
        <f t="shared" si="155"/>
        <v>1.6678421773223251</v>
      </c>
      <c r="AI58" s="204">
        <f t="shared" si="156"/>
        <v>70</v>
      </c>
      <c r="AJ58" s="205">
        <v>35</v>
      </c>
      <c r="AK58" s="205" t="str">
        <f t="shared" si="157"/>
        <v/>
      </c>
      <c r="AL58" s="205">
        <f t="shared" si="158"/>
        <v>14</v>
      </c>
      <c r="AM58" s="205">
        <f t="shared" si="159"/>
        <v>70</v>
      </c>
      <c r="AN58" s="206" t="str">
        <f t="shared" si="160"/>
        <v/>
      </c>
      <c r="AO58" s="46" t="str">
        <f t="shared" si="161"/>
        <v/>
      </c>
    </row>
    <row r="59" ht="46.5" customHeight="1">
      <c r="A59" s="46">
        <v>37</v>
      </c>
      <c r="B59" s="72" t="s">
        <v>302</v>
      </c>
      <c r="C59" s="125">
        <f>2022!B49</f>
        <v>214.80000000000001</v>
      </c>
      <c r="D59" s="126">
        <f>2022!D49</f>
        <v>165</v>
      </c>
      <c r="E59" s="126">
        <f>2022!E49</f>
        <v>166</v>
      </c>
      <c r="F59" s="125">
        <f>2022!H49</f>
        <v>0.77281191806331462</v>
      </c>
      <c r="G59" s="59">
        <f>2021!L46</f>
        <v>3</v>
      </c>
      <c r="H59" s="127">
        <f t="shared" si="149"/>
        <v>1.8181818181818181</v>
      </c>
      <c r="I59" s="62"/>
      <c r="J59" s="62"/>
      <c r="K59" s="62"/>
      <c r="L59" s="132"/>
      <c r="M59" s="59"/>
      <c r="N59" s="59"/>
      <c r="O59" s="59">
        <f>'Добыча 2021'!S56</f>
        <v>3</v>
      </c>
      <c r="P59" s="59"/>
      <c r="Q59" s="59"/>
      <c r="R59" s="59"/>
      <c r="S59" s="59"/>
      <c r="T59" s="59"/>
      <c r="U59" s="59">
        <f t="shared" si="150"/>
        <v>100</v>
      </c>
      <c r="V59" s="127">
        <f>2022!J49</f>
        <v>58.099999999999994</v>
      </c>
      <c r="W59" s="59">
        <f t="shared" si="151"/>
        <v>35</v>
      </c>
      <c r="X59" s="59">
        <f>2022!L49</f>
        <v>10</v>
      </c>
      <c r="Y59" s="127">
        <f t="shared" si="152"/>
        <v>6.024096385542169</v>
      </c>
      <c r="Z59" s="59"/>
      <c r="AA59" s="59"/>
      <c r="AB59" s="59"/>
      <c r="AC59" s="59"/>
      <c r="AD59" s="59">
        <f t="shared" si="153"/>
        <v>10</v>
      </c>
      <c r="AE59" s="59"/>
      <c r="AF59" s="115" t="str">
        <f t="shared" si="154"/>
        <v/>
      </c>
      <c r="AG59" s="203"/>
      <c r="AH59" s="204">
        <f t="shared" si="155"/>
        <v>0.77281191806331462</v>
      </c>
      <c r="AI59" s="204">
        <f t="shared" si="156"/>
        <v>58</v>
      </c>
      <c r="AJ59" s="205">
        <v>35</v>
      </c>
      <c r="AK59" s="205" t="str">
        <f t="shared" si="157"/>
        <v/>
      </c>
      <c r="AL59" s="205">
        <f t="shared" si="158"/>
        <v>2</v>
      </c>
      <c r="AM59" s="205">
        <f t="shared" si="159"/>
        <v>10</v>
      </c>
      <c r="AN59" s="206" t="str">
        <f t="shared" si="160"/>
        <v/>
      </c>
      <c r="AO59" s="46" t="str">
        <f t="shared" si="161"/>
        <v/>
      </c>
    </row>
    <row r="60" ht="17.25">
      <c r="A60" s="46"/>
      <c r="B60" s="61" t="s">
        <v>83</v>
      </c>
      <c r="C60" s="131"/>
      <c r="D60" s="130"/>
      <c r="E60" s="130"/>
      <c r="F60" s="131"/>
      <c r="G60" s="59"/>
      <c r="H60" s="127"/>
      <c r="I60" s="59"/>
      <c r="J60" s="59"/>
      <c r="K60" s="59"/>
      <c r="L60" s="59"/>
      <c r="M60" s="71"/>
      <c r="N60" s="71"/>
      <c r="O60" s="71"/>
      <c r="P60" s="71"/>
      <c r="Q60" s="71"/>
      <c r="R60" s="71"/>
      <c r="S60" s="71"/>
      <c r="T60" s="71"/>
      <c r="U60" s="59"/>
      <c r="V60" s="144"/>
      <c r="W60" s="59"/>
      <c r="X60" s="71"/>
      <c r="Y60" s="127"/>
      <c r="Z60" s="71"/>
      <c r="AA60" s="71"/>
      <c r="AB60" s="71"/>
      <c r="AC60" s="71"/>
      <c r="AD60" s="71" t="str">
        <f t="shared" si="153"/>
        <v/>
      </c>
      <c r="AE60" s="71"/>
      <c r="AF60" s="115" t="str">
        <f t="shared" si="154"/>
        <v/>
      </c>
      <c r="AG60" s="203"/>
      <c r="AH60" s="204" t="str">
        <f t="shared" si="155"/>
        <v/>
      </c>
      <c r="AI60" s="204">
        <f t="shared" si="156"/>
        <v>0</v>
      </c>
      <c r="AJ60" s="205">
        <v>35</v>
      </c>
      <c r="AK60" s="205" t="str">
        <f t="shared" si="157"/>
        <v/>
      </c>
      <c r="AL60" s="205" t="str">
        <f t="shared" si="158"/>
        <v/>
      </c>
      <c r="AM60" s="205" t="str">
        <f t="shared" si="159"/>
        <v/>
      </c>
      <c r="AN60" s="206" t="str">
        <f t="shared" si="160"/>
        <v/>
      </c>
      <c r="AO60" s="46" t="str">
        <f t="shared" si="161"/>
        <v/>
      </c>
    </row>
    <row r="61" ht="63.75" customHeight="1">
      <c r="A61" s="46">
        <v>38</v>
      </c>
      <c r="B61" s="72" t="s">
        <v>303</v>
      </c>
      <c r="C61" s="125">
        <f>2022!B51</f>
        <v>299.10000000000002</v>
      </c>
      <c r="D61" s="126">
        <f>2022!D51</f>
        <v>740</v>
      </c>
      <c r="E61" s="126">
        <f>2022!E51</f>
        <v>930</v>
      </c>
      <c r="F61" s="125">
        <f>2022!H51</f>
        <v>3.1093279839518555</v>
      </c>
      <c r="G61" s="59">
        <f>2021!L48</f>
        <v>259</v>
      </c>
      <c r="H61" s="127">
        <f t="shared" si="149"/>
        <v>35</v>
      </c>
      <c r="I61" s="213">
        <f>2021!L521</f>
        <v>0</v>
      </c>
      <c r="J61" s="59"/>
      <c r="K61" s="59"/>
      <c r="L61" s="59"/>
      <c r="M61" s="59"/>
      <c r="N61" s="59"/>
      <c r="O61" s="59">
        <f>'Добыча 2021'!S58</f>
        <v>259</v>
      </c>
      <c r="P61" s="59"/>
      <c r="Q61" s="59"/>
      <c r="R61" s="59"/>
      <c r="S61" s="59"/>
      <c r="T61" s="59"/>
      <c r="U61" s="59">
        <f t="shared" si="150"/>
        <v>100</v>
      </c>
      <c r="V61" s="127">
        <f>2022!J51</f>
        <v>325.5</v>
      </c>
      <c r="W61" s="59">
        <f t="shared" si="151"/>
        <v>35</v>
      </c>
      <c r="X61" s="59">
        <f>2022!L51</f>
        <v>325</v>
      </c>
      <c r="Y61" s="127">
        <f t="shared" si="152"/>
        <v>34.946236559139784</v>
      </c>
      <c r="Z61" s="59"/>
      <c r="AA61" s="59"/>
      <c r="AB61" s="59"/>
      <c r="AC61" s="59"/>
      <c r="AD61" s="59">
        <f t="shared" si="153"/>
        <v>325</v>
      </c>
      <c r="AE61" s="59"/>
      <c r="AF61" s="115" t="str">
        <f t="shared" si="154"/>
        <v/>
      </c>
      <c r="AG61" s="203"/>
      <c r="AH61" s="204">
        <f t="shared" si="155"/>
        <v>3.1093279839518555</v>
      </c>
      <c r="AI61" s="204">
        <f t="shared" si="156"/>
        <v>325</v>
      </c>
      <c r="AJ61" s="205">
        <v>35</v>
      </c>
      <c r="AK61" s="205" t="str">
        <f t="shared" si="157"/>
        <v/>
      </c>
      <c r="AL61" s="205">
        <f t="shared" si="158"/>
        <v>65</v>
      </c>
      <c r="AM61" s="205">
        <f t="shared" si="159"/>
        <v>325</v>
      </c>
      <c r="AN61" s="206" t="str">
        <f t="shared" si="160"/>
        <v/>
      </c>
      <c r="AO61" s="46" t="str">
        <f t="shared" si="161"/>
        <v/>
      </c>
    </row>
    <row r="62" ht="30">
      <c r="A62" s="46">
        <v>39</v>
      </c>
      <c r="B62" s="72" t="s">
        <v>87</v>
      </c>
      <c r="C62" s="125">
        <f>2022!B52</f>
        <v>1577</v>
      </c>
      <c r="D62" s="126">
        <f>2022!D52</f>
        <v>5107</v>
      </c>
      <c r="E62" s="126">
        <f>2022!E52</f>
        <v>5052</v>
      </c>
      <c r="F62" s="125">
        <f>2022!H52</f>
        <v>3.2035510462904249</v>
      </c>
      <c r="G62" s="59">
        <f>2021!L49</f>
        <v>1787</v>
      </c>
      <c r="H62" s="127">
        <f t="shared" si="149"/>
        <v>34.991188564715095</v>
      </c>
      <c r="I62" s="59"/>
      <c r="J62" s="59"/>
      <c r="K62" s="59"/>
      <c r="L62" s="59"/>
      <c r="M62" s="59"/>
      <c r="N62" s="59"/>
      <c r="O62" s="59">
        <f>'Добыча 2021'!S59</f>
        <v>1215</v>
      </c>
      <c r="P62" s="59"/>
      <c r="Q62" s="59"/>
      <c r="R62" s="59"/>
      <c r="S62" s="59"/>
      <c r="T62" s="59"/>
      <c r="U62" s="59">
        <f t="shared" si="150"/>
        <v>67.991046446558485</v>
      </c>
      <c r="V62" s="127">
        <f>2022!J52</f>
        <v>1768.1999999999998</v>
      </c>
      <c r="W62" s="59">
        <f t="shared" si="151"/>
        <v>35</v>
      </c>
      <c r="X62" s="59">
        <f>2022!L52</f>
        <v>1768</v>
      </c>
      <c r="Y62" s="127">
        <f t="shared" si="152"/>
        <v>34.99604117181314</v>
      </c>
      <c r="Z62" s="59"/>
      <c r="AA62" s="59"/>
      <c r="AB62" s="59"/>
      <c r="AC62" s="59"/>
      <c r="AD62" s="59">
        <f t="shared" si="153"/>
        <v>1768</v>
      </c>
      <c r="AE62" s="59"/>
      <c r="AF62" s="115" t="str">
        <f t="shared" si="154"/>
        <v/>
      </c>
      <c r="AG62" s="203"/>
      <c r="AH62" s="204">
        <f t="shared" si="155"/>
        <v>3.2035510462904249</v>
      </c>
      <c r="AI62" s="204">
        <f t="shared" si="156"/>
        <v>1768</v>
      </c>
      <c r="AJ62" s="205">
        <v>35</v>
      </c>
      <c r="AK62" s="205" t="str">
        <f t="shared" si="157"/>
        <v/>
      </c>
      <c r="AL62" s="205">
        <f t="shared" si="158"/>
        <v>353</v>
      </c>
      <c r="AM62" s="205">
        <f t="shared" si="159"/>
        <v>1768</v>
      </c>
      <c r="AN62" s="206" t="str">
        <f t="shared" si="160"/>
        <v/>
      </c>
      <c r="AO62" s="46" t="str">
        <f t="shared" si="161"/>
        <v/>
      </c>
    </row>
    <row r="63" ht="60">
      <c r="A63" s="46">
        <v>40</v>
      </c>
      <c r="B63" s="72" t="s">
        <v>304</v>
      </c>
      <c r="C63" s="125">
        <f>2022!B53</f>
        <v>585.35000000000002</v>
      </c>
      <c r="D63" s="126">
        <f>2022!D53</f>
        <v>2299</v>
      </c>
      <c r="E63" s="126">
        <f>2022!E53</f>
        <v>2406</v>
      </c>
      <c r="F63" s="125">
        <f>2022!H53</f>
        <v>4.1103613222858115</v>
      </c>
      <c r="G63" s="59">
        <f>2021!L50</f>
        <v>804</v>
      </c>
      <c r="H63" s="127">
        <f t="shared" si="149"/>
        <v>34.971726837755547</v>
      </c>
      <c r="I63" s="59"/>
      <c r="J63" s="59"/>
      <c r="K63" s="59"/>
      <c r="L63" s="59"/>
      <c r="M63" s="59"/>
      <c r="N63" s="59"/>
      <c r="O63" s="59">
        <f>'Добыча 2021'!S60</f>
        <v>804</v>
      </c>
      <c r="P63" s="59"/>
      <c r="Q63" s="59"/>
      <c r="R63" s="59"/>
      <c r="S63" s="59"/>
      <c r="T63" s="59"/>
      <c r="U63" s="59">
        <f t="shared" si="150"/>
        <v>100</v>
      </c>
      <c r="V63" s="127">
        <f>2022!J53</f>
        <v>842.09999999999991</v>
      </c>
      <c r="W63" s="59">
        <f t="shared" si="151"/>
        <v>35</v>
      </c>
      <c r="X63" s="59">
        <f>2022!L53</f>
        <v>842</v>
      </c>
      <c r="Y63" s="127">
        <f t="shared" si="152"/>
        <v>34.995843724023274</v>
      </c>
      <c r="Z63" s="59"/>
      <c r="AA63" s="59"/>
      <c r="AB63" s="59"/>
      <c r="AC63" s="59"/>
      <c r="AD63" s="59">
        <f t="shared" si="153"/>
        <v>842</v>
      </c>
      <c r="AE63" s="59"/>
      <c r="AF63" s="115" t="str">
        <f t="shared" si="154"/>
        <v/>
      </c>
      <c r="AG63" s="203"/>
      <c r="AH63" s="204">
        <f t="shared" si="155"/>
        <v>4.1103613222858115</v>
      </c>
      <c r="AI63" s="204">
        <f t="shared" si="156"/>
        <v>842</v>
      </c>
      <c r="AJ63" s="205">
        <v>35</v>
      </c>
      <c r="AK63" s="205" t="str">
        <f t="shared" si="157"/>
        <v/>
      </c>
      <c r="AL63" s="205">
        <f t="shared" si="158"/>
        <v>168</v>
      </c>
      <c r="AM63" s="205">
        <f t="shared" si="159"/>
        <v>842</v>
      </c>
      <c r="AN63" s="206" t="str">
        <f t="shared" si="160"/>
        <v/>
      </c>
      <c r="AO63" s="46" t="str">
        <f t="shared" si="161"/>
        <v/>
      </c>
    </row>
    <row r="64" ht="51" customHeight="1">
      <c r="A64" s="46">
        <v>41</v>
      </c>
      <c r="B64" s="63" t="s">
        <v>305</v>
      </c>
      <c r="C64" s="125">
        <f>2022!B54</f>
        <v>399</v>
      </c>
      <c r="D64" s="126">
        <f>2022!D54</f>
        <v>1197</v>
      </c>
      <c r="E64" s="126">
        <f>2022!E54</f>
        <v>1236</v>
      </c>
      <c r="F64" s="125">
        <f>2022!H54</f>
        <v>3.0977443609022557</v>
      </c>
      <c r="G64" s="59">
        <f>2021!L51</f>
        <v>418</v>
      </c>
      <c r="H64" s="127">
        <f t="shared" si="149"/>
        <v>34.920634920634917</v>
      </c>
      <c r="I64" s="59"/>
      <c r="J64" s="59"/>
      <c r="K64" s="59"/>
      <c r="L64" s="59"/>
      <c r="M64" s="59"/>
      <c r="N64" s="59"/>
      <c r="O64" s="59">
        <f>'Добыча 2021'!S61</f>
        <v>418</v>
      </c>
      <c r="P64" s="59"/>
      <c r="Q64" s="59"/>
      <c r="R64" s="59"/>
      <c r="S64" s="59"/>
      <c r="T64" s="59"/>
      <c r="U64" s="59">
        <f t="shared" si="150"/>
        <v>100</v>
      </c>
      <c r="V64" s="127">
        <f>2022!J54</f>
        <v>432.59999999999997</v>
      </c>
      <c r="W64" s="59">
        <f t="shared" si="151"/>
        <v>35</v>
      </c>
      <c r="X64" s="59">
        <f>2022!L54</f>
        <v>432</v>
      </c>
      <c r="Y64" s="127">
        <f t="shared" si="152"/>
        <v>34.95145631067961</v>
      </c>
      <c r="Z64" s="59"/>
      <c r="AA64" s="59"/>
      <c r="AB64" s="59"/>
      <c r="AC64" s="59"/>
      <c r="AD64" s="59">
        <f t="shared" si="153"/>
        <v>432</v>
      </c>
      <c r="AE64" s="59"/>
      <c r="AF64" s="115" t="str">
        <f t="shared" si="154"/>
        <v/>
      </c>
      <c r="AG64" s="203"/>
      <c r="AH64" s="204">
        <f t="shared" si="155"/>
        <v>3.0977443609022557</v>
      </c>
      <c r="AI64" s="204">
        <f t="shared" si="156"/>
        <v>432</v>
      </c>
      <c r="AJ64" s="205">
        <v>35</v>
      </c>
      <c r="AK64" s="205" t="str">
        <f t="shared" si="157"/>
        <v/>
      </c>
      <c r="AL64" s="205">
        <f t="shared" si="158"/>
        <v>86</v>
      </c>
      <c r="AM64" s="205">
        <f t="shared" si="159"/>
        <v>432</v>
      </c>
      <c r="AN64" s="206" t="str">
        <f t="shared" si="160"/>
        <v/>
      </c>
      <c r="AO64" s="46" t="str">
        <f t="shared" si="161"/>
        <v/>
      </c>
    </row>
    <row r="65" ht="31.5" customHeight="1">
      <c r="A65" s="46"/>
      <c r="B65" s="61" t="s">
        <v>88</v>
      </c>
      <c r="C65" s="131"/>
      <c r="D65" s="130"/>
      <c r="E65" s="130"/>
      <c r="F65" s="131"/>
      <c r="G65" s="59"/>
      <c r="H65" s="127"/>
      <c r="I65" s="59"/>
      <c r="J65" s="59"/>
      <c r="K65" s="59"/>
      <c r="L65" s="59"/>
      <c r="M65" s="71"/>
      <c r="N65" s="71"/>
      <c r="O65" s="71"/>
      <c r="P65" s="71"/>
      <c r="Q65" s="71"/>
      <c r="R65" s="71"/>
      <c r="S65" s="71"/>
      <c r="T65" s="71"/>
      <c r="U65" s="59"/>
      <c r="V65" s="144"/>
      <c r="W65" s="59"/>
      <c r="X65" s="71"/>
      <c r="Y65" s="127"/>
      <c r="Z65" s="71"/>
      <c r="AA65" s="71"/>
      <c r="AB65" s="71"/>
      <c r="AC65" s="71"/>
      <c r="AD65" s="71" t="str">
        <f t="shared" si="153"/>
        <v/>
      </c>
      <c r="AE65" s="71"/>
      <c r="AF65" s="115" t="str">
        <f t="shared" si="154"/>
        <v/>
      </c>
      <c r="AG65" s="203"/>
      <c r="AH65" s="204" t="str">
        <f t="shared" si="155"/>
        <v/>
      </c>
      <c r="AI65" s="204">
        <f t="shared" si="156"/>
        <v>0</v>
      </c>
      <c r="AJ65" s="205">
        <v>35</v>
      </c>
      <c r="AK65" s="205" t="str">
        <f t="shared" si="157"/>
        <v/>
      </c>
      <c r="AL65" s="205" t="str">
        <f t="shared" si="158"/>
        <v/>
      </c>
      <c r="AM65" s="205" t="str">
        <f t="shared" si="159"/>
        <v/>
      </c>
      <c r="AN65" s="206" t="str">
        <f t="shared" si="160"/>
        <v/>
      </c>
      <c r="AO65" s="46" t="str">
        <f t="shared" si="161"/>
        <v/>
      </c>
    </row>
    <row r="66" ht="31.5" customHeight="1">
      <c r="A66" s="46">
        <v>42</v>
      </c>
      <c r="B66" s="214" t="s">
        <v>413</v>
      </c>
      <c r="C66" s="125">
        <f>2022!B57</f>
        <v>1064.22</v>
      </c>
      <c r="D66" s="138">
        <f>2022!D57</f>
        <v>43648</v>
      </c>
      <c r="E66" s="126">
        <f>2022!E57</f>
        <v>8292</v>
      </c>
      <c r="F66" s="125">
        <f>2022!H57</f>
        <v>7.7916220330382817</v>
      </c>
      <c r="G66" s="80">
        <f>2021!L54</f>
        <v>12000</v>
      </c>
      <c r="H66" s="139">
        <f t="shared" si="149"/>
        <v>27.492668621700879</v>
      </c>
      <c r="I66" s="80">
        <f>2021!L58</f>
        <v>3276</v>
      </c>
      <c r="J66" s="59"/>
      <c r="K66" s="59"/>
      <c r="L66" s="59"/>
      <c r="M66" s="59"/>
      <c r="N66" s="59"/>
      <c r="O66" s="80">
        <f>'Добыча 2021'!S64</f>
        <v>11695</v>
      </c>
      <c r="P66" s="59"/>
      <c r="Q66" s="59"/>
      <c r="R66" s="59"/>
      <c r="S66" s="59"/>
      <c r="T66" s="59"/>
      <c r="U66" s="80">
        <f t="shared" si="150"/>
        <v>97.458333333333343</v>
      </c>
      <c r="V66" s="127">
        <f>2022!J57</f>
        <v>2902.1999999999998</v>
      </c>
      <c r="W66" s="59">
        <f t="shared" si="151"/>
        <v>35</v>
      </c>
      <c r="X66" s="59">
        <v>2902</v>
      </c>
      <c r="Y66" s="127">
        <f t="shared" si="152"/>
        <v>34.997588036661838</v>
      </c>
      <c r="Z66" s="59">
        <f>2022!L76</f>
        <v>1244</v>
      </c>
      <c r="AA66" s="59"/>
      <c r="AB66" s="59"/>
      <c r="AC66" s="59"/>
      <c r="AD66" s="59">
        <f t="shared" si="153"/>
        <v>2902</v>
      </c>
      <c r="AE66" s="59"/>
      <c r="AF66" s="115" t="str">
        <f t="shared" si="154"/>
        <v/>
      </c>
      <c r="AG66" s="203"/>
      <c r="AH66" s="204">
        <f t="shared" si="155"/>
        <v>7.7916220330382817</v>
      </c>
      <c r="AI66" s="204">
        <f t="shared" si="156"/>
        <v>2902</v>
      </c>
      <c r="AJ66" s="205">
        <v>35</v>
      </c>
      <c r="AK66" s="205" t="str">
        <f t="shared" si="157"/>
        <v/>
      </c>
      <c r="AL66" s="205">
        <f t="shared" si="158"/>
        <v>580</v>
      </c>
      <c r="AM66" s="205">
        <f t="shared" si="159"/>
        <v>2902</v>
      </c>
      <c r="AN66" s="206" t="str">
        <f t="shared" si="160"/>
        <v/>
      </c>
      <c r="AO66" s="46" t="str">
        <f t="shared" si="161"/>
        <v xml:space="preserve">Сумма не совпадает или не ОДОУ</v>
      </c>
    </row>
    <row r="67" ht="31.5" customHeight="1">
      <c r="A67" s="46">
        <v>43</v>
      </c>
      <c r="B67" s="214" t="s">
        <v>414</v>
      </c>
      <c r="C67" s="125">
        <f>2022!B58</f>
        <v>2277.5900000000001</v>
      </c>
      <c r="D67" s="149"/>
      <c r="E67" s="126">
        <f>2022!E58</f>
        <v>16215</v>
      </c>
      <c r="F67" s="125">
        <f>2022!H58</f>
        <v>7.1193674015077333</v>
      </c>
      <c r="G67" s="150"/>
      <c r="H67" s="151"/>
      <c r="I67" s="150"/>
      <c r="J67" s="59"/>
      <c r="K67" s="59"/>
      <c r="L67" s="59"/>
      <c r="M67" s="59"/>
      <c r="N67" s="59"/>
      <c r="O67" s="150"/>
      <c r="P67" s="59"/>
      <c r="Q67" s="59"/>
      <c r="R67" s="59"/>
      <c r="S67" s="59"/>
      <c r="T67" s="59"/>
      <c r="U67" s="150"/>
      <c r="V67" s="127">
        <f>2022!J58</f>
        <v>5675.25</v>
      </c>
      <c r="W67" s="59">
        <f t="shared" si="151"/>
        <v>35</v>
      </c>
      <c r="X67" s="59">
        <v>5675</v>
      </c>
      <c r="Y67" s="127">
        <f t="shared" si="152"/>
        <v>34.998458217699664</v>
      </c>
      <c r="Z67" s="59">
        <f>2022!L77</f>
        <v>811</v>
      </c>
      <c r="AA67" s="59"/>
      <c r="AB67" s="59"/>
      <c r="AC67" s="59"/>
      <c r="AD67" s="59">
        <f t="shared" si="153"/>
        <v>5675</v>
      </c>
      <c r="AE67" s="59"/>
      <c r="AF67" s="115" t="str">
        <f t="shared" si="154"/>
        <v/>
      </c>
      <c r="AG67" s="203"/>
      <c r="AH67" s="204">
        <f t="shared" si="155"/>
        <v>7.1193674015077333</v>
      </c>
      <c r="AI67" s="204">
        <f t="shared" si="156"/>
        <v>5675</v>
      </c>
      <c r="AJ67" s="205">
        <v>35</v>
      </c>
      <c r="AK67" s="205" t="str">
        <f t="shared" si="157"/>
        <v/>
      </c>
      <c r="AL67" s="205">
        <f t="shared" si="158"/>
        <v>1135</v>
      </c>
      <c r="AM67" s="205">
        <f t="shared" si="159"/>
        <v>5675</v>
      </c>
      <c r="AN67" s="206" t="str">
        <f t="shared" si="160"/>
        <v/>
      </c>
      <c r="AO67" s="46" t="str">
        <f t="shared" si="161"/>
        <v xml:space="preserve">Сумма не совпадает или не ОДОУ</v>
      </c>
    </row>
    <row r="68" ht="94.5">
      <c r="A68" s="46">
        <v>44</v>
      </c>
      <c r="B68" s="154" t="s">
        <v>415</v>
      </c>
      <c r="C68" s="125">
        <f>2022!B59</f>
        <v>6270.6800000000003</v>
      </c>
      <c r="D68" s="142"/>
      <c r="E68" s="126">
        <f>2022!E59</f>
        <v>37776</v>
      </c>
      <c r="F68" s="125">
        <f>2022!H59</f>
        <v>6.0242270375780613</v>
      </c>
      <c r="G68" s="82"/>
      <c r="H68" s="143"/>
      <c r="I68" s="82"/>
      <c r="J68" s="59"/>
      <c r="K68" s="59"/>
      <c r="L68" s="59"/>
      <c r="M68" s="59"/>
      <c r="N68" s="59"/>
      <c r="O68" s="82"/>
      <c r="P68" s="59"/>
      <c r="Q68" s="59"/>
      <c r="R68" s="59"/>
      <c r="S68" s="59"/>
      <c r="T68" s="59"/>
      <c r="U68" s="82"/>
      <c r="V68" s="127">
        <f>2022!J59</f>
        <v>13221.599999999999</v>
      </c>
      <c r="W68" s="59">
        <f t="shared" si="151"/>
        <v>35</v>
      </c>
      <c r="X68" s="59">
        <v>13221</v>
      </c>
      <c r="Y68" s="127">
        <f t="shared" si="152"/>
        <v>34.998411689961877</v>
      </c>
      <c r="Z68" s="59">
        <f>2022!L78</f>
        <v>5666</v>
      </c>
      <c r="AA68" s="59"/>
      <c r="AB68" s="59"/>
      <c r="AC68" s="59"/>
      <c r="AD68" s="59">
        <f t="shared" si="153"/>
        <v>13221</v>
      </c>
      <c r="AE68" s="59"/>
      <c r="AF68" s="115" t="str">
        <f t="shared" si="154"/>
        <v/>
      </c>
      <c r="AG68" s="203"/>
      <c r="AH68" s="204">
        <f t="shared" si="155"/>
        <v>6.0242270375780613</v>
      </c>
      <c r="AI68" s="204">
        <f t="shared" si="156"/>
        <v>13221</v>
      </c>
      <c r="AJ68" s="205">
        <v>35</v>
      </c>
      <c r="AK68" s="205" t="str">
        <f t="shared" si="157"/>
        <v/>
      </c>
      <c r="AL68" s="205">
        <f t="shared" si="158"/>
        <v>2644</v>
      </c>
      <c r="AM68" s="205">
        <f t="shared" si="159"/>
        <v>13221</v>
      </c>
      <c r="AN68" s="206" t="str">
        <f t="shared" si="160"/>
        <v/>
      </c>
      <c r="AO68" s="46" t="str">
        <f t="shared" si="161"/>
        <v xml:space="preserve">Сумма не совпадает или не ОДОУ</v>
      </c>
    </row>
    <row r="69" ht="47.25" customHeight="1">
      <c r="A69" s="46">
        <v>45</v>
      </c>
      <c r="B69" s="72" t="s">
        <v>89</v>
      </c>
      <c r="C69" s="125">
        <f>2022!B60</f>
        <v>644</v>
      </c>
      <c r="D69" s="126">
        <f>2022!D60</f>
        <v>3464</v>
      </c>
      <c r="E69" s="126">
        <f>2022!E60</f>
        <v>3552</v>
      </c>
      <c r="F69" s="125">
        <f>2022!H60</f>
        <v>5.5155279503105588</v>
      </c>
      <c r="G69" s="59">
        <f>2021!L55</f>
        <v>1100</v>
      </c>
      <c r="H69" s="127">
        <f t="shared" si="149"/>
        <v>31.755196304849886</v>
      </c>
      <c r="I69" s="59"/>
      <c r="J69" s="59"/>
      <c r="K69" s="59"/>
      <c r="L69" s="59"/>
      <c r="M69" s="59"/>
      <c r="N69" s="59"/>
      <c r="O69" s="59">
        <f>'Добыча 2021'!S65</f>
        <v>1100</v>
      </c>
      <c r="P69" s="59"/>
      <c r="Q69" s="59"/>
      <c r="R69" s="59"/>
      <c r="S69" s="59"/>
      <c r="T69" s="59"/>
      <c r="U69" s="59">
        <f t="shared" si="150"/>
        <v>100</v>
      </c>
      <c r="V69" s="127">
        <f>2022!J60</f>
        <v>1243.1999999999998</v>
      </c>
      <c r="W69" s="59">
        <f t="shared" si="151"/>
        <v>34.999999999999993</v>
      </c>
      <c r="X69" s="59">
        <f>2022!L60</f>
        <v>1243</v>
      </c>
      <c r="Y69" s="127">
        <f t="shared" si="152"/>
        <v>34.994369369369373</v>
      </c>
      <c r="Z69" s="59"/>
      <c r="AA69" s="59"/>
      <c r="AB69" s="59"/>
      <c r="AC69" s="59"/>
      <c r="AD69" s="59">
        <f t="shared" si="153"/>
        <v>1243</v>
      </c>
      <c r="AE69" s="59"/>
      <c r="AF69" s="115" t="str">
        <f t="shared" si="154"/>
        <v/>
      </c>
      <c r="AG69" s="203"/>
      <c r="AH69" s="204">
        <f t="shared" si="155"/>
        <v>5.5155279503105588</v>
      </c>
      <c r="AI69" s="204">
        <f t="shared" si="156"/>
        <v>1243</v>
      </c>
      <c r="AJ69" s="205">
        <v>35</v>
      </c>
      <c r="AK69" s="205" t="str">
        <f t="shared" si="157"/>
        <v/>
      </c>
      <c r="AL69" s="205">
        <f t="shared" si="158"/>
        <v>248</v>
      </c>
      <c r="AM69" s="205">
        <f t="shared" si="159"/>
        <v>1243</v>
      </c>
      <c r="AN69" s="206" t="str">
        <f t="shared" si="160"/>
        <v/>
      </c>
      <c r="AO69" s="46" t="str">
        <f t="shared" si="161"/>
        <v/>
      </c>
    </row>
    <row r="70" ht="47.25" customHeight="1">
      <c r="A70" s="46">
        <v>46</v>
      </c>
      <c r="B70" s="152" t="s">
        <v>416</v>
      </c>
      <c r="C70" s="125">
        <f>2022!B61</f>
        <v>21.48</v>
      </c>
      <c r="D70" s="138">
        <f>2022!D61</f>
        <v>7011</v>
      </c>
      <c r="E70" s="126">
        <f>2022!E61</f>
        <v>98</v>
      </c>
      <c r="F70" s="125">
        <f>2022!H61</f>
        <v>4.5623836126629422</v>
      </c>
      <c r="G70" s="80">
        <f>2021!L56</f>
        <v>2400</v>
      </c>
      <c r="H70" s="139">
        <f t="shared" si="149"/>
        <v>34.231921266581089</v>
      </c>
      <c r="I70" s="59"/>
      <c r="J70" s="59"/>
      <c r="K70" s="59"/>
      <c r="L70" s="59"/>
      <c r="M70" s="59"/>
      <c r="N70" s="59"/>
      <c r="O70" s="80">
        <f>'Добыча 2021'!S66</f>
        <v>2400</v>
      </c>
      <c r="P70" s="59"/>
      <c r="Q70" s="59"/>
      <c r="R70" s="59"/>
      <c r="S70" s="59"/>
      <c r="T70" s="59"/>
      <c r="U70" s="80">
        <f t="shared" si="150"/>
        <v>100</v>
      </c>
      <c r="V70" s="127">
        <f>2022!J61</f>
        <v>34.299999999999997</v>
      </c>
      <c r="W70" s="59">
        <f t="shared" si="151"/>
        <v>35</v>
      </c>
      <c r="X70" s="59">
        <f>2022!L61</f>
        <v>33</v>
      </c>
      <c r="Y70" s="127">
        <f t="shared" si="152"/>
        <v>33.673469387755098</v>
      </c>
      <c r="Z70" s="59"/>
      <c r="AA70" s="59"/>
      <c r="AB70" s="59"/>
      <c r="AC70" s="59"/>
      <c r="AD70" s="59">
        <f t="shared" si="153"/>
        <v>33</v>
      </c>
      <c r="AE70" s="59"/>
      <c r="AF70" s="115" t="str">
        <f t="shared" si="154"/>
        <v/>
      </c>
      <c r="AG70" s="203"/>
      <c r="AH70" s="204">
        <f t="shared" si="155"/>
        <v>4.5623836126629422</v>
      </c>
      <c r="AI70" s="204">
        <f t="shared" si="156"/>
        <v>34</v>
      </c>
      <c r="AJ70" s="205">
        <v>35</v>
      </c>
      <c r="AK70" s="205" t="str">
        <f t="shared" si="157"/>
        <v/>
      </c>
      <c r="AL70" s="205">
        <f t="shared" si="158"/>
        <v>6</v>
      </c>
      <c r="AM70" s="205">
        <f t="shared" si="159"/>
        <v>33</v>
      </c>
      <c r="AN70" s="206" t="str">
        <f t="shared" si="160"/>
        <v/>
      </c>
      <c r="AO70" s="46" t="str">
        <f t="shared" si="161"/>
        <v/>
      </c>
    </row>
    <row r="71" ht="47.25" customHeight="1">
      <c r="A71" s="46">
        <v>47</v>
      </c>
      <c r="B71" s="152" t="s">
        <v>417</v>
      </c>
      <c r="C71" s="125">
        <f>2022!B62</f>
        <v>75.909999999999997</v>
      </c>
      <c r="D71" s="149"/>
      <c r="E71" s="126">
        <f>2022!E62</f>
        <v>389</v>
      </c>
      <c r="F71" s="125">
        <f>2022!H62</f>
        <v>5.1244895270715327</v>
      </c>
      <c r="G71" s="150"/>
      <c r="H71" s="151"/>
      <c r="I71" s="59"/>
      <c r="J71" s="59"/>
      <c r="K71" s="59"/>
      <c r="L71" s="59"/>
      <c r="M71" s="59"/>
      <c r="N71" s="59"/>
      <c r="O71" s="150"/>
      <c r="P71" s="59"/>
      <c r="Q71" s="59"/>
      <c r="R71" s="59"/>
      <c r="S71" s="59"/>
      <c r="T71" s="59"/>
      <c r="U71" s="150"/>
      <c r="V71" s="127">
        <f>2022!J62</f>
        <v>136.14999999999998</v>
      </c>
      <c r="W71" s="59">
        <f t="shared" si="151"/>
        <v>34.999999999999993</v>
      </c>
      <c r="X71" s="59">
        <f>2022!L62</f>
        <v>132</v>
      </c>
      <c r="Y71" s="127">
        <f t="shared" si="152"/>
        <v>33.933161953727506</v>
      </c>
      <c r="Z71" s="59"/>
      <c r="AA71" s="59"/>
      <c r="AB71" s="59"/>
      <c r="AC71" s="59"/>
      <c r="AD71" s="59">
        <f t="shared" si="153"/>
        <v>132</v>
      </c>
      <c r="AE71" s="59"/>
      <c r="AF71" s="115" t="str">
        <f t="shared" si="154"/>
        <v/>
      </c>
      <c r="AG71" s="203"/>
      <c r="AH71" s="204">
        <f t="shared" si="155"/>
        <v>5.1244895270715327</v>
      </c>
      <c r="AI71" s="204">
        <f t="shared" si="156"/>
        <v>136</v>
      </c>
      <c r="AJ71" s="205">
        <v>35</v>
      </c>
      <c r="AK71" s="205" t="str">
        <f t="shared" si="157"/>
        <v/>
      </c>
      <c r="AL71" s="205">
        <f t="shared" si="158"/>
        <v>26</v>
      </c>
      <c r="AM71" s="205">
        <f t="shared" si="159"/>
        <v>132</v>
      </c>
      <c r="AN71" s="206" t="str">
        <f t="shared" si="160"/>
        <v/>
      </c>
      <c r="AO71" s="46" t="str">
        <f t="shared" si="161"/>
        <v/>
      </c>
    </row>
    <row r="72" ht="47.25" customHeight="1">
      <c r="A72" s="46">
        <v>48</v>
      </c>
      <c r="B72" s="152" t="s">
        <v>418</v>
      </c>
      <c r="C72" s="125">
        <f>2022!B63</f>
        <v>40.039999999999999</v>
      </c>
      <c r="D72" s="149"/>
      <c r="E72" s="126">
        <f>2022!E63</f>
        <v>218</v>
      </c>
      <c r="F72" s="125">
        <f>2022!H63</f>
        <v>5.4445554445554443</v>
      </c>
      <c r="G72" s="150"/>
      <c r="H72" s="151"/>
      <c r="I72" s="59"/>
      <c r="J72" s="59"/>
      <c r="K72" s="59"/>
      <c r="L72" s="59"/>
      <c r="M72" s="59"/>
      <c r="N72" s="59"/>
      <c r="O72" s="150"/>
      <c r="P72" s="59"/>
      <c r="Q72" s="59"/>
      <c r="R72" s="59"/>
      <c r="S72" s="59"/>
      <c r="T72" s="59"/>
      <c r="U72" s="150"/>
      <c r="V72" s="127">
        <f>2022!J63</f>
        <v>76.299999999999997</v>
      </c>
      <c r="W72" s="59">
        <f t="shared" si="151"/>
        <v>35</v>
      </c>
      <c r="X72" s="59">
        <f>2022!L63</f>
        <v>74</v>
      </c>
      <c r="Y72" s="127">
        <f t="shared" si="152"/>
        <v>33.944954128440372</v>
      </c>
      <c r="Z72" s="59"/>
      <c r="AA72" s="59"/>
      <c r="AB72" s="59"/>
      <c r="AC72" s="59"/>
      <c r="AD72" s="59">
        <f t="shared" si="153"/>
        <v>74</v>
      </c>
      <c r="AE72" s="59"/>
      <c r="AF72" s="115" t="str">
        <f t="shared" si="154"/>
        <v/>
      </c>
      <c r="AG72" s="203"/>
      <c r="AH72" s="204">
        <f t="shared" si="155"/>
        <v>5.4445554445554443</v>
      </c>
      <c r="AI72" s="204">
        <f t="shared" si="156"/>
        <v>76</v>
      </c>
      <c r="AJ72" s="205">
        <v>35</v>
      </c>
      <c r="AK72" s="205" t="str">
        <f t="shared" si="157"/>
        <v/>
      </c>
      <c r="AL72" s="205">
        <f t="shared" si="158"/>
        <v>14</v>
      </c>
      <c r="AM72" s="205">
        <f t="shared" si="159"/>
        <v>74</v>
      </c>
      <c r="AN72" s="206" t="str">
        <f t="shared" si="160"/>
        <v/>
      </c>
      <c r="AO72" s="46" t="str">
        <f t="shared" si="161"/>
        <v/>
      </c>
    </row>
    <row r="73" ht="47.25" customHeight="1">
      <c r="A73" s="46">
        <v>49</v>
      </c>
      <c r="B73" s="152" t="s">
        <v>419</v>
      </c>
      <c r="C73" s="125">
        <f>2022!B64</f>
        <v>15.119999999999999</v>
      </c>
      <c r="D73" s="149"/>
      <c r="E73" s="126">
        <f>2022!E64</f>
        <v>78</v>
      </c>
      <c r="F73" s="125">
        <f>2022!H64</f>
        <v>5.1587301587301591</v>
      </c>
      <c r="G73" s="150"/>
      <c r="H73" s="151"/>
      <c r="I73" s="59"/>
      <c r="J73" s="59"/>
      <c r="K73" s="59"/>
      <c r="L73" s="59"/>
      <c r="M73" s="59"/>
      <c r="N73" s="59"/>
      <c r="O73" s="150"/>
      <c r="P73" s="59"/>
      <c r="Q73" s="59"/>
      <c r="R73" s="59"/>
      <c r="S73" s="59"/>
      <c r="T73" s="59"/>
      <c r="U73" s="150"/>
      <c r="V73" s="127">
        <f>2022!J64</f>
        <v>27.299999999999997</v>
      </c>
      <c r="W73" s="59">
        <f t="shared" si="151"/>
        <v>35</v>
      </c>
      <c r="X73" s="59">
        <f>2022!L64</f>
        <v>26</v>
      </c>
      <c r="Y73" s="127">
        <f t="shared" si="152"/>
        <v>33.333333333333329</v>
      </c>
      <c r="Z73" s="59"/>
      <c r="AA73" s="59"/>
      <c r="AB73" s="59"/>
      <c r="AC73" s="59"/>
      <c r="AD73" s="59">
        <f t="shared" si="153"/>
        <v>26</v>
      </c>
      <c r="AE73" s="59"/>
      <c r="AF73" s="115" t="str">
        <f t="shared" si="154"/>
        <v/>
      </c>
      <c r="AG73" s="203"/>
      <c r="AH73" s="204">
        <f t="shared" si="155"/>
        <v>5.1587301587301591</v>
      </c>
      <c r="AI73" s="204">
        <f t="shared" si="156"/>
        <v>27</v>
      </c>
      <c r="AJ73" s="205">
        <v>35</v>
      </c>
      <c r="AK73" s="205" t="str">
        <f t="shared" si="157"/>
        <v/>
      </c>
      <c r="AL73" s="205">
        <f t="shared" si="158"/>
        <v>5</v>
      </c>
      <c r="AM73" s="205">
        <f t="shared" si="159"/>
        <v>26</v>
      </c>
      <c r="AN73" s="206" t="str">
        <f t="shared" si="160"/>
        <v/>
      </c>
      <c r="AO73" s="46" t="str">
        <f t="shared" si="161"/>
        <v/>
      </c>
    </row>
    <row r="74" ht="47.25" customHeight="1">
      <c r="A74" s="46">
        <v>50</v>
      </c>
      <c r="B74" s="152" t="s">
        <v>420</v>
      </c>
      <c r="C74" s="125">
        <f>2022!B65</f>
        <v>38.659999999999997</v>
      </c>
      <c r="D74" s="149"/>
      <c r="E74" s="126">
        <f>2022!E65</f>
        <v>205</v>
      </c>
      <c r="F74" s="125">
        <f>2022!H65</f>
        <v>5.302638385928609</v>
      </c>
      <c r="G74" s="150"/>
      <c r="H74" s="151"/>
      <c r="I74" s="59"/>
      <c r="J74" s="59"/>
      <c r="K74" s="59"/>
      <c r="L74" s="59"/>
      <c r="M74" s="59"/>
      <c r="N74" s="59"/>
      <c r="O74" s="150"/>
      <c r="P74" s="59"/>
      <c r="Q74" s="59"/>
      <c r="R74" s="59"/>
      <c r="S74" s="59"/>
      <c r="T74" s="59"/>
      <c r="U74" s="150"/>
      <c r="V74" s="127">
        <f>2022!J65</f>
        <v>71.75</v>
      </c>
      <c r="W74" s="59">
        <f t="shared" si="151"/>
        <v>35</v>
      </c>
      <c r="X74" s="59">
        <f>2022!L65</f>
        <v>69</v>
      </c>
      <c r="Y74" s="127">
        <f t="shared" si="152"/>
        <v>33.658536585365859</v>
      </c>
      <c r="Z74" s="59"/>
      <c r="AA74" s="59"/>
      <c r="AB74" s="59"/>
      <c r="AC74" s="59"/>
      <c r="AD74" s="59">
        <f t="shared" si="153"/>
        <v>69</v>
      </c>
      <c r="AE74" s="59"/>
      <c r="AF74" s="115" t="str">
        <f t="shared" si="154"/>
        <v/>
      </c>
      <c r="AG74" s="203"/>
      <c r="AH74" s="204">
        <f t="shared" si="155"/>
        <v>5.302638385928609</v>
      </c>
      <c r="AI74" s="204">
        <f t="shared" si="156"/>
        <v>71</v>
      </c>
      <c r="AJ74" s="205">
        <v>35</v>
      </c>
      <c r="AK74" s="205" t="str">
        <f t="shared" si="157"/>
        <v/>
      </c>
      <c r="AL74" s="205">
        <f t="shared" si="158"/>
        <v>13</v>
      </c>
      <c r="AM74" s="205">
        <f t="shared" si="159"/>
        <v>69</v>
      </c>
      <c r="AN74" s="206" t="str">
        <f t="shared" si="160"/>
        <v/>
      </c>
      <c r="AO74" s="46" t="str">
        <f t="shared" si="161"/>
        <v/>
      </c>
    </row>
    <row r="75" ht="47.25" customHeight="1">
      <c r="A75" s="46">
        <v>51</v>
      </c>
      <c r="B75" s="152" t="s">
        <v>421</v>
      </c>
      <c r="C75" s="125">
        <f>2022!B66</f>
        <v>19.219999999999999</v>
      </c>
      <c r="D75" s="149"/>
      <c r="E75" s="126">
        <f>2022!E66</f>
        <v>96</v>
      </c>
      <c r="F75" s="125">
        <f>2022!H66</f>
        <v>4.9947970863683668</v>
      </c>
      <c r="G75" s="150"/>
      <c r="H75" s="151"/>
      <c r="I75" s="59"/>
      <c r="J75" s="59"/>
      <c r="K75" s="59"/>
      <c r="L75" s="59"/>
      <c r="M75" s="59"/>
      <c r="N75" s="59"/>
      <c r="O75" s="150"/>
      <c r="P75" s="59"/>
      <c r="Q75" s="59"/>
      <c r="R75" s="59"/>
      <c r="S75" s="59"/>
      <c r="T75" s="59"/>
      <c r="U75" s="150"/>
      <c r="V75" s="127">
        <f>2022!J66</f>
        <v>33.599999999999994</v>
      </c>
      <c r="W75" s="59">
        <f t="shared" si="151"/>
        <v>34.999999999999993</v>
      </c>
      <c r="X75" s="59">
        <f>2022!L66</f>
        <v>33</v>
      </c>
      <c r="Y75" s="127">
        <f t="shared" si="152"/>
        <v>34.375</v>
      </c>
      <c r="Z75" s="59"/>
      <c r="AA75" s="59"/>
      <c r="AB75" s="59"/>
      <c r="AC75" s="59"/>
      <c r="AD75" s="59">
        <f t="shared" si="153"/>
        <v>33</v>
      </c>
      <c r="AE75" s="59"/>
      <c r="AF75" s="115" t="str">
        <f t="shared" si="154"/>
        <v/>
      </c>
      <c r="AG75" s="203"/>
      <c r="AH75" s="204">
        <f t="shared" si="155"/>
        <v>4.9947970863683668</v>
      </c>
      <c r="AI75" s="204">
        <f t="shared" si="156"/>
        <v>33</v>
      </c>
      <c r="AJ75" s="205">
        <v>35</v>
      </c>
      <c r="AK75" s="205" t="str">
        <f t="shared" si="157"/>
        <v/>
      </c>
      <c r="AL75" s="205">
        <f t="shared" si="158"/>
        <v>6</v>
      </c>
      <c r="AM75" s="205">
        <f t="shared" si="159"/>
        <v>33</v>
      </c>
      <c r="AN75" s="206" t="str">
        <f t="shared" si="160"/>
        <v/>
      </c>
      <c r="AO75" s="46" t="str">
        <f t="shared" si="161"/>
        <v/>
      </c>
    </row>
    <row r="76" ht="65.25" customHeight="1">
      <c r="A76" s="46">
        <v>52</v>
      </c>
      <c r="B76" s="152" t="s">
        <v>422</v>
      </c>
      <c r="C76" s="125">
        <f>2022!B67</f>
        <v>64.239999999999995</v>
      </c>
      <c r="D76" s="149"/>
      <c r="E76" s="126">
        <f>2022!E67</f>
        <v>320</v>
      </c>
      <c r="F76" s="125">
        <f>2022!H67</f>
        <v>4.9813200498132009</v>
      </c>
      <c r="G76" s="150"/>
      <c r="H76" s="151"/>
      <c r="I76" s="59"/>
      <c r="J76" s="59"/>
      <c r="K76" s="59"/>
      <c r="L76" s="59"/>
      <c r="M76" s="59"/>
      <c r="N76" s="59"/>
      <c r="O76" s="150"/>
      <c r="P76" s="59"/>
      <c r="Q76" s="59"/>
      <c r="R76" s="59"/>
      <c r="S76" s="59"/>
      <c r="T76" s="59"/>
      <c r="U76" s="150"/>
      <c r="V76" s="127">
        <f>2022!J67</f>
        <v>112</v>
      </c>
      <c r="W76" s="59">
        <f t="shared" si="151"/>
        <v>35</v>
      </c>
      <c r="X76" s="59">
        <f>2022!L67</f>
        <v>108</v>
      </c>
      <c r="Y76" s="127">
        <f t="shared" si="152"/>
        <v>33.75</v>
      </c>
      <c r="Z76" s="59"/>
      <c r="AA76" s="59"/>
      <c r="AB76" s="59"/>
      <c r="AC76" s="59"/>
      <c r="AD76" s="59">
        <f t="shared" si="153"/>
        <v>108</v>
      </c>
      <c r="AE76" s="59"/>
      <c r="AF76" s="115" t="str">
        <f t="shared" si="154"/>
        <v/>
      </c>
      <c r="AG76" s="203"/>
      <c r="AH76" s="204">
        <f t="shared" si="155"/>
        <v>4.9813200498132009</v>
      </c>
      <c r="AI76" s="204">
        <f t="shared" si="156"/>
        <v>112</v>
      </c>
      <c r="AJ76" s="205">
        <v>35</v>
      </c>
      <c r="AK76" s="205" t="str">
        <f t="shared" si="157"/>
        <v/>
      </c>
      <c r="AL76" s="205">
        <f t="shared" si="158"/>
        <v>21</v>
      </c>
      <c r="AM76" s="205">
        <f t="shared" si="159"/>
        <v>108</v>
      </c>
      <c r="AN76" s="206" t="str">
        <f t="shared" si="160"/>
        <v/>
      </c>
      <c r="AO76" s="46" t="str">
        <f t="shared" si="161"/>
        <v/>
      </c>
    </row>
    <row r="77" ht="47.25" customHeight="1">
      <c r="A77" s="46">
        <v>53</v>
      </c>
      <c r="B77" s="152" t="s">
        <v>423</v>
      </c>
      <c r="C77" s="125">
        <f>2022!B68</f>
        <v>100.11</v>
      </c>
      <c r="D77" s="149"/>
      <c r="E77" s="126">
        <f>2022!E68</f>
        <v>521</v>
      </c>
      <c r="F77" s="125">
        <f>2022!H68</f>
        <v>5.2042752971731092</v>
      </c>
      <c r="G77" s="150"/>
      <c r="H77" s="151"/>
      <c r="I77" s="59"/>
      <c r="J77" s="59"/>
      <c r="K77" s="59"/>
      <c r="L77" s="59"/>
      <c r="M77" s="59"/>
      <c r="N77" s="59"/>
      <c r="O77" s="150"/>
      <c r="P77" s="59"/>
      <c r="Q77" s="59"/>
      <c r="R77" s="59"/>
      <c r="S77" s="59"/>
      <c r="T77" s="59"/>
      <c r="U77" s="150"/>
      <c r="V77" s="127">
        <f>2022!J68</f>
        <v>182.34999999999999</v>
      </c>
      <c r="W77" s="59">
        <f t="shared" si="151"/>
        <v>35</v>
      </c>
      <c r="X77" s="59">
        <f>2022!L68</f>
        <v>177</v>
      </c>
      <c r="Y77" s="127">
        <f t="shared" si="152"/>
        <v>33.973128598848369</v>
      </c>
      <c r="Z77" s="59"/>
      <c r="AA77" s="59"/>
      <c r="AB77" s="59"/>
      <c r="AC77" s="59"/>
      <c r="AD77" s="59">
        <f t="shared" si="153"/>
        <v>177</v>
      </c>
      <c r="AE77" s="59"/>
      <c r="AF77" s="115" t="str">
        <f t="shared" si="154"/>
        <v/>
      </c>
      <c r="AG77" s="203"/>
      <c r="AH77" s="204">
        <f t="shared" si="155"/>
        <v>5.2042752971731092</v>
      </c>
      <c r="AI77" s="204">
        <f t="shared" si="156"/>
        <v>182</v>
      </c>
      <c r="AJ77" s="205">
        <v>35</v>
      </c>
      <c r="AK77" s="205" t="str">
        <f t="shared" si="157"/>
        <v/>
      </c>
      <c r="AL77" s="205">
        <f t="shared" si="158"/>
        <v>35</v>
      </c>
      <c r="AM77" s="205">
        <f t="shared" si="159"/>
        <v>177</v>
      </c>
      <c r="AN77" s="206" t="str">
        <f t="shared" si="160"/>
        <v/>
      </c>
      <c r="AO77" s="46" t="str">
        <f t="shared" si="161"/>
        <v/>
      </c>
    </row>
    <row r="78" ht="56.25" customHeight="1">
      <c r="A78" s="46">
        <v>54</v>
      </c>
      <c r="B78" s="152" t="s">
        <v>424</v>
      </c>
      <c r="C78" s="125">
        <f>2022!B69</f>
        <v>100.23</v>
      </c>
      <c r="D78" s="149"/>
      <c r="E78" s="126">
        <f>2022!E69</f>
        <v>530</v>
      </c>
      <c r="F78" s="125">
        <f>2022!H69</f>
        <v>5.2878379726628753</v>
      </c>
      <c r="G78" s="150"/>
      <c r="H78" s="151"/>
      <c r="I78" s="59"/>
      <c r="J78" s="59"/>
      <c r="K78" s="59"/>
      <c r="L78" s="59"/>
      <c r="M78" s="59"/>
      <c r="N78" s="59"/>
      <c r="O78" s="150"/>
      <c r="P78" s="59"/>
      <c r="Q78" s="59"/>
      <c r="R78" s="59"/>
      <c r="S78" s="59"/>
      <c r="T78" s="59"/>
      <c r="U78" s="150"/>
      <c r="V78" s="127">
        <f>2022!J69</f>
        <v>185.5</v>
      </c>
      <c r="W78" s="59">
        <f t="shared" si="151"/>
        <v>35</v>
      </c>
      <c r="X78" s="59">
        <f>2022!L69</f>
        <v>180</v>
      </c>
      <c r="Y78" s="127">
        <f t="shared" si="152"/>
        <v>33.962264150943398</v>
      </c>
      <c r="Z78" s="59"/>
      <c r="AA78" s="59"/>
      <c r="AB78" s="59"/>
      <c r="AC78" s="59"/>
      <c r="AD78" s="59">
        <f t="shared" si="153"/>
        <v>180</v>
      </c>
      <c r="AE78" s="59"/>
      <c r="AF78" s="115" t="str">
        <f t="shared" si="154"/>
        <v/>
      </c>
      <c r="AG78" s="203"/>
      <c r="AH78" s="204">
        <f t="shared" si="155"/>
        <v>5.2878379726628753</v>
      </c>
      <c r="AI78" s="204">
        <f t="shared" si="156"/>
        <v>185</v>
      </c>
      <c r="AJ78" s="205">
        <v>35</v>
      </c>
      <c r="AK78" s="205" t="str">
        <f t="shared" si="157"/>
        <v/>
      </c>
      <c r="AL78" s="205">
        <f t="shared" si="158"/>
        <v>36</v>
      </c>
      <c r="AM78" s="205">
        <f t="shared" si="159"/>
        <v>180</v>
      </c>
      <c r="AN78" s="206" t="str">
        <f t="shared" si="160"/>
        <v/>
      </c>
      <c r="AO78" s="46" t="str">
        <f t="shared" si="161"/>
        <v/>
      </c>
    </row>
    <row r="79" ht="62.25" customHeight="1">
      <c r="A79" s="46">
        <v>55</v>
      </c>
      <c r="B79" s="152" t="s">
        <v>425</v>
      </c>
      <c r="C79" s="125">
        <f>2022!B70</f>
        <v>285.87</v>
      </c>
      <c r="D79" s="149"/>
      <c r="E79" s="126">
        <f>2022!E70</f>
        <v>1574</v>
      </c>
      <c r="F79" s="125">
        <f>2022!H70</f>
        <v>5.5059992304194214</v>
      </c>
      <c r="G79" s="150"/>
      <c r="H79" s="151"/>
      <c r="I79" s="59"/>
      <c r="J79" s="59"/>
      <c r="K79" s="59"/>
      <c r="L79" s="59"/>
      <c r="M79" s="59"/>
      <c r="N79" s="59"/>
      <c r="O79" s="150"/>
      <c r="P79" s="59"/>
      <c r="Q79" s="59"/>
      <c r="R79" s="59"/>
      <c r="S79" s="59"/>
      <c r="T79" s="59"/>
      <c r="U79" s="150"/>
      <c r="V79" s="127">
        <f>2022!J70</f>
        <v>550.89999999999998</v>
      </c>
      <c r="W79" s="59">
        <f t="shared" si="151"/>
        <v>35</v>
      </c>
      <c r="X79" s="59">
        <f>2022!L70</f>
        <v>535</v>
      </c>
      <c r="Y79" s="127">
        <f t="shared" si="152"/>
        <v>33.989834815756041</v>
      </c>
      <c r="Z79" s="59"/>
      <c r="AA79" s="59"/>
      <c r="AB79" s="59"/>
      <c r="AC79" s="59"/>
      <c r="AD79" s="59">
        <f t="shared" si="153"/>
        <v>535</v>
      </c>
      <c r="AE79" s="59"/>
      <c r="AF79" s="115" t="str">
        <f t="shared" si="154"/>
        <v/>
      </c>
      <c r="AG79" s="203"/>
      <c r="AH79" s="204">
        <f t="shared" si="155"/>
        <v>5.5059992304194214</v>
      </c>
      <c r="AI79" s="204">
        <f t="shared" si="156"/>
        <v>550</v>
      </c>
      <c r="AJ79" s="205">
        <v>35</v>
      </c>
      <c r="AK79" s="205" t="str">
        <f t="shared" si="157"/>
        <v/>
      </c>
      <c r="AL79" s="205">
        <f t="shared" si="158"/>
        <v>107</v>
      </c>
      <c r="AM79" s="205">
        <f t="shared" si="159"/>
        <v>535</v>
      </c>
      <c r="AN79" s="206" t="str">
        <f t="shared" si="160"/>
        <v/>
      </c>
      <c r="AO79" s="46" t="str">
        <f t="shared" si="161"/>
        <v/>
      </c>
    </row>
    <row r="80" ht="64.5" customHeight="1">
      <c r="A80" s="46">
        <v>56</v>
      </c>
      <c r="B80" s="152" t="s">
        <v>426</v>
      </c>
      <c r="C80" s="125">
        <f>2022!B71</f>
        <v>75.650000000000006</v>
      </c>
      <c r="D80" s="149"/>
      <c r="E80" s="126">
        <f>2022!E71</f>
        <v>408</v>
      </c>
      <c r="F80" s="125">
        <f>2022!H71</f>
        <v>5.393258426966292</v>
      </c>
      <c r="G80" s="150"/>
      <c r="H80" s="151"/>
      <c r="I80" s="59"/>
      <c r="J80" s="59"/>
      <c r="K80" s="59"/>
      <c r="L80" s="59"/>
      <c r="M80" s="59"/>
      <c r="N80" s="59"/>
      <c r="O80" s="150"/>
      <c r="P80" s="59"/>
      <c r="Q80" s="59"/>
      <c r="R80" s="59"/>
      <c r="S80" s="59"/>
      <c r="T80" s="59"/>
      <c r="U80" s="150"/>
      <c r="V80" s="127">
        <f>2022!J71</f>
        <v>142.79999999999998</v>
      </c>
      <c r="W80" s="59">
        <f t="shared" ref="W80:W143" si="162">IF(V80&gt;0,V80/E80*100,0)</f>
        <v>35</v>
      </c>
      <c r="X80" s="59">
        <f>2022!L71</f>
        <v>138</v>
      </c>
      <c r="Y80" s="127">
        <f t="shared" ref="Y80:Y143" si="163">IF(X80&gt;1,X80/E80*100,0)</f>
        <v>33.82352941176471</v>
      </c>
      <c r="Z80" s="59"/>
      <c r="AA80" s="59"/>
      <c r="AB80" s="59"/>
      <c r="AC80" s="59"/>
      <c r="AD80" s="59">
        <f t="shared" ref="AD80:AD143" si="164">IF(AND(ISNUMBER(X80),X80&gt;0),X80,"")</f>
        <v>138</v>
      </c>
      <c r="AE80" s="59"/>
      <c r="AF80" s="115" t="str">
        <f t="shared" ref="AF80:AF143" si="165">IF(C80&gt;0,IF(OR(AND(C80&lt;7,F80&lt;5),E80&lt;33),IF(COUNTIF(Z80:AE80,"&gt;0")&gt;0,"Ошибка!",""),""),"")</f>
        <v/>
      </c>
      <c r="AG80" s="203"/>
      <c r="AH80" s="204">
        <f t="shared" ref="AH80:AH143" si="166">IF(AND(ISNUMBER(--C80),C80&gt;0),E80/C80,"")</f>
        <v>5.393258426966292</v>
      </c>
      <c r="AI80" s="204">
        <f t="shared" ref="AI80:AI143" si="167">IF(AND(ISNUMBER(--E80),ISNUMBER(--AJ80)),ЧАСТНОЕ(E80*AJ80,100),"")</f>
        <v>142</v>
      </c>
      <c r="AJ80" s="205">
        <v>35</v>
      </c>
      <c r="AK80" s="205" t="str">
        <f t="shared" ref="AK80:AK143" si="168">IF(AJ79&lt;Y79,"Норматив превышен","")</f>
        <v/>
      </c>
      <c r="AL80" s="205">
        <f t="shared" ref="AL80:AL143" si="169">IF(ISNUMBER(X80),IF(X80&gt;0,MAX(ЧАСТНОЕ(X80*20,100),1),0),"")</f>
        <v>27</v>
      </c>
      <c r="AM80" s="205">
        <f t="shared" ref="AM80:AM143" si="170">IF(ISNUMBER(X80),X80,"")</f>
        <v>138</v>
      </c>
      <c r="AN80" s="206" t="str">
        <f t="shared" ref="AN80:AN143" si="171">IF(ISNUMBER(AE80),IF(AND(AM80&gt;=AE80,AL80&lt;=AE80),"","Вне норматива или не ОДОУ"),"")</f>
        <v/>
      </c>
      <c r="AO80" s="46" t="str">
        <f t="shared" ref="AO80:AO143" si="172">IF(ISNUMBER(X80),IF(SUM(Z80:AE80)&lt;&gt;X80,"Сумма не совпадает или не ОДОУ",""),"")</f>
        <v/>
      </c>
    </row>
    <row r="81" ht="47.25" customHeight="1">
      <c r="A81" s="46">
        <v>57</v>
      </c>
      <c r="B81" s="152" t="s">
        <v>427</v>
      </c>
      <c r="C81" s="125">
        <f>2022!B72</f>
        <v>35.140000000000001</v>
      </c>
      <c r="D81" s="149"/>
      <c r="E81" s="126">
        <f>2022!E72</f>
        <v>181</v>
      </c>
      <c r="F81" s="125">
        <f>2022!H72</f>
        <v>5.1508252703471822</v>
      </c>
      <c r="G81" s="150"/>
      <c r="H81" s="151"/>
      <c r="I81" s="59"/>
      <c r="J81" s="59"/>
      <c r="K81" s="59"/>
      <c r="L81" s="59"/>
      <c r="M81" s="59"/>
      <c r="N81" s="59"/>
      <c r="O81" s="150"/>
      <c r="P81" s="59"/>
      <c r="Q81" s="59"/>
      <c r="R81" s="59"/>
      <c r="S81" s="59"/>
      <c r="T81" s="59"/>
      <c r="U81" s="150"/>
      <c r="V81" s="127">
        <f>2022!J72</f>
        <v>63.349999999999994</v>
      </c>
      <c r="W81" s="59">
        <f t="shared" si="162"/>
        <v>35</v>
      </c>
      <c r="X81" s="59">
        <f>2022!L72</f>
        <v>61</v>
      </c>
      <c r="Y81" s="127">
        <f t="shared" si="163"/>
        <v>33.701657458563538</v>
      </c>
      <c r="Z81" s="59"/>
      <c r="AA81" s="59"/>
      <c r="AB81" s="59"/>
      <c r="AC81" s="59"/>
      <c r="AD81" s="59">
        <f t="shared" si="164"/>
        <v>61</v>
      </c>
      <c r="AE81" s="59"/>
      <c r="AF81" s="115" t="str">
        <f t="shared" si="165"/>
        <v/>
      </c>
      <c r="AG81" s="203"/>
      <c r="AH81" s="204">
        <f t="shared" si="166"/>
        <v>5.1508252703471822</v>
      </c>
      <c r="AI81" s="204">
        <f t="shared" si="167"/>
        <v>63</v>
      </c>
      <c r="AJ81" s="205">
        <v>35</v>
      </c>
      <c r="AK81" s="205" t="str">
        <f t="shared" si="168"/>
        <v/>
      </c>
      <c r="AL81" s="205">
        <f t="shared" si="169"/>
        <v>12</v>
      </c>
      <c r="AM81" s="205">
        <f t="shared" si="170"/>
        <v>61</v>
      </c>
      <c r="AN81" s="206" t="str">
        <f t="shared" si="171"/>
        <v/>
      </c>
      <c r="AO81" s="46" t="str">
        <f t="shared" si="172"/>
        <v/>
      </c>
    </row>
    <row r="82" ht="47.25" customHeight="1">
      <c r="A82" s="46">
        <v>58</v>
      </c>
      <c r="B82" s="152" t="s">
        <v>428</v>
      </c>
      <c r="C82" s="125">
        <f>2022!B73</f>
        <v>9.9299999999999997</v>
      </c>
      <c r="D82" s="149"/>
      <c r="E82" s="126">
        <f>2022!E73</f>
        <v>55</v>
      </c>
      <c r="F82" s="125">
        <f>2022!H73</f>
        <v>5.5387713997985903</v>
      </c>
      <c r="G82" s="150"/>
      <c r="H82" s="151"/>
      <c r="I82" s="59"/>
      <c r="J82" s="59"/>
      <c r="K82" s="59"/>
      <c r="L82" s="59"/>
      <c r="M82" s="59"/>
      <c r="N82" s="59"/>
      <c r="O82" s="150"/>
      <c r="P82" s="59"/>
      <c r="Q82" s="59"/>
      <c r="R82" s="59"/>
      <c r="S82" s="59"/>
      <c r="T82" s="59"/>
      <c r="U82" s="150"/>
      <c r="V82" s="127">
        <f>2022!J73</f>
        <v>19.25</v>
      </c>
      <c r="W82" s="59">
        <f t="shared" si="162"/>
        <v>35</v>
      </c>
      <c r="X82" s="59">
        <f>2022!L73</f>
        <v>18</v>
      </c>
      <c r="Y82" s="127">
        <f t="shared" si="163"/>
        <v>32.727272727272727</v>
      </c>
      <c r="Z82" s="59"/>
      <c r="AA82" s="59"/>
      <c r="AB82" s="59"/>
      <c r="AC82" s="59"/>
      <c r="AD82" s="59">
        <f t="shared" si="164"/>
        <v>18</v>
      </c>
      <c r="AE82" s="59"/>
      <c r="AF82" s="115" t="str">
        <f t="shared" si="165"/>
        <v/>
      </c>
      <c r="AG82" s="203"/>
      <c r="AH82" s="204">
        <f t="shared" si="166"/>
        <v>5.5387713997985903</v>
      </c>
      <c r="AI82" s="204">
        <f t="shared" si="167"/>
        <v>19</v>
      </c>
      <c r="AJ82" s="205">
        <v>35</v>
      </c>
      <c r="AK82" s="205" t="str">
        <f t="shared" si="168"/>
        <v/>
      </c>
      <c r="AL82" s="205">
        <f t="shared" si="169"/>
        <v>3</v>
      </c>
      <c r="AM82" s="205">
        <f t="shared" si="170"/>
        <v>18</v>
      </c>
      <c r="AN82" s="206" t="str">
        <f t="shared" si="171"/>
        <v/>
      </c>
      <c r="AO82" s="46" t="str">
        <f t="shared" si="172"/>
        <v/>
      </c>
    </row>
    <row r="83" ht="64.5" customHeight="1">
      <c r="A83" s="46">
        <v>59</v>
      </c>
      <c r="B83" s="152" t="s">
        <v>429</v>
      </c>
      <c r="C83" s="125">
        <f>2022!B74</f>
        <v>891.48000000000002</v>
      </c>
      <c r="D83" s="142"/>
      <c r="E83" s="126">
        <f>2022!E74</f>
        <v>4792</v>
      </c>
      <c r="F83" s="125">
        <f>2022!H74</f>
        <v>5.3753309103961948</v>
      </c>
      <c r="G83" s="82"/>
      <c r="H83" s="143"/>
      <c r="I83" s="59"/>
      <c r="J83" s="59"/>
      <c r="K83" s="59"/>
      <c r="L83" s="59"/>
      <c r="M83" s="59"/>
      <c r="N83" s="59"/>
      <c r="O83" s="82"/>
      <c r="P83" s="59"/>
      <c r="Q83" s="59"/>
      <c r="R83" s="59"/>
      <c r="S83" s="59"/>
      <c r="T83" s="59"/>
      <c r="U83" s="82"/>
      <c r="V83" s="127">
        <f>2022!J74</f>
        <v>1677.1999999999998</v>
      </c>
      <c r="W83" s="59">
        <f t="shared" si="162"/>
        <v>35</v>
      </c>
      <c r="X83" s="59">
        <f>2022!L74</f>
        <v>1629</v>
      </c>
      <c r="Y83" s="127">
        <f t="shared" si="163"/>
        <v>33.994156928213684</v>
      </c>
      <c r="Z83" s="59"/>
      <c r="AA83" s="59"/>
      <c r="AB83" s="59"/>
      <c r="AC83" s="59"/>
      <c r="AD83" s="59">
        <f t="shared" si="164"/>
        <v>1629</v>
      </c>
      <c r="AE83" s="59"/>
      <c r="AF83" s="115" t="str">
        <f t="shared" si="165"/>
        <v/>
      </c>
      <c r="AG83" s="203"/>
      <c r="AH83" s="204">
        <f t="shared" si="166"/>
        <v>5.3753309103961948</v>
      </c>
      <c r="AI83" s="204">
        <f t="shared" si="167"/>
        <v>1677</v>
      </c>
      <c r="AJ83" s="205">
        <v>35</v>
      </c>
      <c r="AK83" s="205" t="str">
        <f t="shared" si="168"/>
        <v/>
      </c>
      <c r="AL83" s="205">
        <f t="shared" si="169"/>
        <v>325</v>
      </c>
      <c r="AM83" s="205">
        <f t="shared" si="170"/>
        <v>1629</v>
      </c>
      <c r="AN83" s="206" t="str">
        <f t="shared" si="171"/>
        <v/>
      </c>
      <c r="AO83" s="46" t="str">
        <f t="shared" si="172"/>
        <v/>
      </c>
    </row>
    <row r="84" ht="69" customHeight="1">
      <c r="A84" s="46">
        <v>60</v>
      </c>
      <c r="B84" s="72" t="s">
        <v>90</v>
      </c>
      <c r="C84" s="125">
        <f>2022!B75</f>
        <v>1406</v>
      </c>
      <c r="D84" s="126">
        <f>2022!D75</f>
        <v>3678</v>
      </c>
      <c r="E84" s="126">
        <f>2022!E75</f>
        <v>5389</v>
      </c>
      <c r="F84" s="125">
        <f>2022!H75</f>
        <v>3.8328591749644381</v>
      </c>
      <c r="G84" s="59">
        <f>2021!L57</f>
        <v>1287</v>
      </c>
      <c r="H84" s="127">
        <f t="shared" ref="H80:H142" si="173">IF(G84&gt;0,G84/D84*100,0)</f>
        <v>34.99184339314845</v>
      </c>
      <c r="I84" s="59"/>
      <c r="J84" s="59"/>
      <c r="K84" s="59"/>
      <c r="L84" s="59"/>
      <c r="M84" s="59"/>
      <c r="N84" s="59"/>
      <c r="O84" s="59">
        <f>'Добыча 2021'!S67</f>
        <v>1287</v>
      </c>
      <c r="P84" s="59"/>
      <c r="Q84" s="59"/>
      <c r="R84" s="59"/>
      <c r="S84" s="59"/>
      <c r="T84" s="59"/>
      <c r="U84" s="59">
        <f t="shared" ref="U80:U141" si="174">IF(G84=0,0,O84/G84*100)</f>
        <v>100</v>
      </c>
      <c r="V84" s="127">
        <f>2022!J75</f>
        <v>1886.1499999999999</v>
      </c>
      <c r="W84" s="59">
        <f t="shared" si="162"/>
        <v>35</v>
      </c>
      <c r="X84" s="59">
        <f>2022!L75</f>
        <v>1886</v>
      </c>
      <c r="Y84" s="127">
        <f t="shared" si="163"/>
        <v>34.99721655223604</v>
      </c>
      <c r="Z84" s="59"/>
      <c r="AA84" s="59"/>
      <c r="AB84" s="59"/>
      <c r="AC84" s="59"/>
      <c r="AD84" s="59">
        <f t="shared" si="164"/>
        <v>1886</v>
      </c>
      <c r="AE84" s="59"/>
      <c r="AF84" s="115" t="str">
        <f t="shared" si="165"/>
        <v/>
      </c>
      <c r="AG84" s="203"/>
      <c r="AH84" s="204">
        <f t="shared" si="166"/>
        <v>3.8328591749644381</v>
      </c>
      <c r="AI84" s="204">
        <f t="shared" si="167"/>
        <v>1886</v>
      </c>
      <c r="AJ84" s="205">
        <v>35</v>
      </c>
      <c r="AK84" s="205" t="str">
        <f t="shared" si="168"/>
        <v/>
      </c>
      <c r="AL84" s="205">
        <f t="shared" si="169"/>
        <v>377</v>
      </c>
      <c r="AM84" s="205">
        <f t="shared" si="170"/>
        <v>1886</v>
      </c>
      <c r="AN84" s="206" t="str">
        <f t="shared" si="171"/>
        <v/>
      </c>
      <c r="AO84" s="46" t="str">
        <f t="shared" si="172"/>
        <v/>
      </c>
    </row>
    <row r="85" ht="18.75">
      <c r="A85" s="46"/>
      <c r="B85" s="61" t="s">
        <v>108</v>
      </c>
      <c r="C85" s="131"/>
      <c r="D85" s="130"/>
      <c r="E85" s="130"/>
      <c r="F85" s="131"/>
      <c r="G85" s="59"/>
      <c r="H85" s="127"/>
      <c r="I85" s="59"/>
      <c r="J85" s="59"/>
      <c r="K85" s="59"/>
      <c r="L85" s="59"/>
      <c r="M85" s="71"/>
      <c r="N85" s="71"/>
      <c r="O85" s="71"/>
      <c r="P85" s="71"/>
      <c r="Q85" s="71"/>
      <c r="R85" s="71"/>
      <c r="S85" s="71"/>
      <c r="T85" s="71"/>
      <c r="U85" s="59"/>
      <c r="V85" s="144"/>
      <c r="W85" s="59"/>
      <c r="X85" s="71"/>
      <c r="Y85" s="127"/>
      <c r="Z85" s="71"/>
      <c r="AA85" s="71"/>
      <c r="AB85" s="71"/>
      <c r="AC85" s="71"/>
      <c r="AD85" s="71" t="str">
        <f t="shared" si="164"/>
        <v/>
      </c>
      <c r="AE85" s="71"/>
      <c r="AF85" s="115" t="str">
        <f t="shared" si="165"/>
        <v/>
      </c>
      <c r="AG85" s="203"/>
      <c r="AH85" s="204" t="str">
        <f t="shared" si="166"/>
        <v/>
      </c>
      <c r="AI85" s="204">
        <f t="shared" si="167"/>
        <v>0</v>
      </c>
      <c r="AJ85" s="205">
        <v>35</v>
      </c>
      <c r="AK85" s="205" t="str">
        <f t="shared" si="168"/>
        <v/>
      </c>
      <c r="AL85" s="205" t="str">
        <f t="shared" si="169"/>
        <v/>
      </c>
      <c r="AM85" s="205" t="str">
        <f t="shared" si="170"/>
        <v/>
      </c>
      <c r="AN85" s="206" t="str">
        <f t="shared" si="171"/>
        <v/>
      </c>
      <c r="AO85" s="46" t="str">
        <f t="shared" si="172"/>
        <v/>
      </c>
    </row>
    <row r="86" ht="94.5">
      <c r="A86" s="87">
        <v>61</v>
      </c>
      <c r="B86" s="72" t="s">
        <v>118</v>
      </c>
      <c r="C86" s="125">
        <f>2022!B80</f>
        <v>1007.1</v>
      </c>
      <c r="D86" s="126">
        <f>2022!D80</f>
        <v>2152</v>
      </c>
      <c r="E86" s="126">
        <f>2022!E80</f>
        <v>2427</v>
      </c>
      <c r="F86" s="125">
        <f>2022!H80</f>
        <v>2.4098897825439378</v>
      </c>
      <c r="G86" s="59">
        <f>2021!L60</f>
        <v>600</v>
      </c>
      <c r="H86" s="127">
        <f t="shared" si="173"/>
        <v>27.881040892193308</v>
      </c>
      <c r="I86" s="59">
        <f>2021!L70</f>
        <v>150</v>
      </c>
      <c r="J86" s="62"/>
      <c r="K86" s="62"/>
      <c r="L86" s="132"/>
      <c r="M86" s="59"/>
      <c r="N86" s="59"/>
      <c r="O86" s="59">
        <f>'Добыча 2021'!S70</f>
        <v>513</v>
      </c>
      <c r="P86" s="59"/>
      <c r="Q86" s="59"/>
      <c r="R86" s="59"/>
      <c r="S86" s="59"/>
      <c r="T86" s="59"/>
      <c r="U86" s="59">
        <f t="shared" si="174"/>
        <v>85.5</v>
      </c>
      <c r="V86" s="127">
        <f>2022!J80</f>
        <v>849.44999999999993</v>
      </c>
      <c r="W86" s="59">
        <f t="shared" si="162"/>
        <v>35</v>
      </c>
      <c r="X86" s="59">
        <v>849</v>
      </c>
      <c r="Y86" s="127">
        <f t="shared" si="163"/>
        <v>34.981458590852903</v>
      </c>
      <c r="Z86" s="59">
        <f>2022!L90</f>
        <v>150</v>
      </c>
      <c r="AA86" s="59"/>
      <c r="AB86" s="59"/>
      <c r="AC86" s="59"/>
      <c r="AD86" s="59">
        <f t="shared" si="164"/>
        <v>849</v>
      </c>
      <c r="AE86" s="59"/>
      <c r="AF86" s="115" t="str">
        <f t="shared" si="165"/>
        <v/>
      </c>
      <c r="AG86" s="203"/>
      <c r="AH86" s="204">
        <f t="shared" si="166"/>
        <v>2.4098897825439378</v>
      </c>
      <c r="AI86" s="204">
        <f t="shared" si="167"/>
        <v>849</v>
      </c>
      <c r="AJ86" s="205">
        <v>35</v>
      </c>
      <c r="AK86" s="205" t="str">
        <f t="shared" si="168"/>
        <v/>
      </c>
      <c r="AL86" s="205">
        <f t="shared" si="169"/>
        <v>169</v>
      </c>
      <c r="AM86" s="205">
        <f t="shared" si="170"/>
        <v>849</v>
      </c>
      <c r="AN86" s="206" t="str">
        <f t="shared" si="171"/>
        <v/>
      </c>
      <c r="AO86" s="46" t="str">
        <f t="shared" si="172"/>
        <v xml:space="preserve">Сумма не совпадает или не ОДОУ</v>
      </c>
    </row>
    <row r="87" ht="51" customHeight="1">
      <c r="A87" s="46">
        <v>62</v>
      </c>
      <c r="B87" s="72" t="s">
        <v>308</v>
      </c>
      <c r="C87" s="125">
        <f>2022!B81</f>
        <v>559.5</v>
      </c>
      <c r="D87" s="126">
        <f>2022!D81</f>
        <v>420</v>
      </c>
      <c r="E87" s="126">
        <f>2022!E81</f>
        <v>447</v>
      </c>
      <c r="F87" s="125">
        <f>2022!H81</f>
        <v>0.79892761394101874</v>
      </c>
      <c r="G87" s="59">
        <f>2021!L61</f>
        <v>100</v>
      </c>
      <c r="H87" s="127">
        <f t="shared" si="173"/>
        <v>23.809523809523807</v>
      </c>
      <c r="I87" s="59"/>
      <c r="J87" s="59"/>
      <c r="K87" s="59"/>
      <c r="L87" s="59"/>
      <c r="M87" s="59"/>
      <c r="N87" s="59"/>
      <c r="O87" s="59">
        <f>'Добыча 2021'!S71</f>
        <v>78</v>
      </c>
      <c r="P87" s="59"/>
      <c r="Q87" s="59"/>
      <c r="R87" s="59"/>
      <c r="S87" s="59"/>
      <c r="T87" s="59"/>
      <c r="U87" s="59">
        <f t="shared" si="174"/>
        <v>78</v>
      </c>
      <c r="V87" s="127">
        <f>2022!J81</f>
        <v>156.44999999999999</v>
      </c>
      <c r="W87" s="59">
        <f t="shared" si="162"/>
        <v>35</v>
      </c>
      <c r="X87" s="59">
        <f>2022!L81</f>
        <v>100</v>
      </c>
      <c r="Y87" s="127">
        <f t="shared" si="163"/>
        <v>22.371364653243848</v>
      </c>
      <c r="Z87" s="59"/>
      <c r="AA87" s="59"/>
      <c r="AB87" s="59"/>
      <c r="AC87" s="59"/>
      <c r="AD87" s="59">
        <f t="shared" si="164"/>
        <v>100</v>
      </c>
      <c r="AE87" s="59"/>
      <c r="AF87" s="115" t="str">
        <f t="shared" si="165"/>
        <v/>
      </c>
      <c r="AG87" s="203"/>
      <c r="AH87" s="204">
        <f t="shared" si="166"/>
        <v>0.79892761394101874</v>
      </c>
      <c r="AI87" s="204">
        <f t="shared" si="167"/>
        <v>156</v>
      </c>
      <c r="AJ87" s="205">
        <v>35</v>
      </c>
      <c r="AK87" s="205" t="str">
        <f t="shared" si="168"/>
        <v/>
      </c>
      <c r="AL87" s="205">
        <f t="shared" si="169"/>
        <v>20</v>
      </c>
      <c r="AM87" s="205">
        <f t="shared" si="170"/>
        <v>100</v>
      </c>
      <c r="AN87" s="206" t="str">
        <f t="shared" si="171"/>
        <v/>
      </c>
      <c r="AO87" s="46" t="str">
        <f t="shared" si="172"/>
        <v/>
      </c>
    </row>
    <row r="88" ht="63" customHeight="1">
      <c r="A88" s="87">
        <v>63</v>
      </c>
      <c r="B88" s="72" t="s">
        <v>117</v>
      </c>
      <c r="C88" s="125">
        <f>2022!B82</f>
        <v>26.699999999999999</v>
      </c>
      <c r="D88" s="126">
        <f>2022!D82</f>
        <v>153</v>
      </c>
      <c r="E88" s="126">
        <f>2022!E82</f>
        <v>168</v>
      </c>
      <c r="F88" s="125">
        <f>2022!H82</f>
        <v>6.2921348314606744</v>
      </c>
      <c r="G88" s="59">
        <f>2021!L62</f>
        <v>53</v>
      </c>
      <c r="H88" s="127">
        <f t="shared" si="173"/>
        <v>34.640522875816991</v>
      </c>
      <c r="I88" s="59"/>
      <c r="J88" s="59"/>
      <c r="K88" s="59"/>
      <c r="L88" s="59"/>
      <c r="M88" s="59"/>
      <c r="N88" s="59"/>
      <c r="O88" s="59">
        <f>'Добыча 2021'!S72</f>
        <v>53</v>
      </c>
      <c r="P88" s="59"/>
      <c r="Q88" s="59"/>
      <c r="R88" s="59"/>
      <c r="S88" s="59"/>
      <c r="T88" s="59"/>
      <c r="U88" s="59">
        <f t="shared" si="174"/>
        <v>100</v>
      </c>
      <c r="V88" s="127">
        <f>2022!J82</f>
        <v>58.799999999999997</v>
      </c>
      <c r="W88" s="59">
        <f t="shared" si="162"/>
        <v>35</v>
      </c>
      <c r="X88" s="59">
        <f>2022!L82</f>
        <v>58</v>
      </c>
      <c r="Y88" s="127">
        <f t="shared" si="163"/>
        <v>34.523809523809526</v>
      </c>
      <c r="Z88" s="59"/>
      <c r="AA88" s="59"/>
      <c r="AB88" s="59"/>
      <c r="AC88" s="59"/>
      <c r="AD88" s="59">
        <f t="shared" si="164"/>
        <v>58</v>
      </c>
      <c r="AE88" s="59"/>
      <c r="AF88" s="115" t="str">
        <f t="shared" si="165"/>
        <v/>
      </c>
      <c r="AG88" s="203"/>
      <c r="AH88" s="204">
        <f t="shared" si="166"/>
        <v>6.2921348314606744</v>
      </c>
      <c r="AI88" s="204">
        <f t="shared" si="167"/>
        <v>58</v>
      </c>
      <c r="AJ88" s="205">
        <v>35</v>
      </c>
      <c r="AK88" s="205" t="str">
        <f t="shared" si="168"/>
        <v/>
      </c>
      <c r="AL88" s="205">
        <f t="shared" si="169"/>
        <v>11</v>
      </c>
      <c r="AM88" s="205">
        <f t="shared" si="170"/>
        <v>58</v>
      </c>
      <c r="AN88" s="206" t="str">
        <f t="shared" si="171"/>
        <v/>
      </c>
      <c r="AO88" s="46" t="str">
        <f t="shared" si="172"/>
        <v/>
      </c>
    </row>
    <row r="89" ht="40.5" customHeight="1">
      <c r="A89" s="46">
        <v>64</v>
      </c>
      <c r="B89" s="72" t="s">
        <v>116</v>
      </c>
      <c r="C89" s="125">
        <f>2022!B83</f>
        <v>41.696399999999997</v>
      </c>
      <c r="D89" s="126">
        <f>2022!D83</f>
        <v>36</v>
      </c>
      <c r="E89" s="126">
        <f>2022!E83</f>
        <v>28</v>
      </c>
      <c r="F89" s="125">
        <f>2022!H83</f>
        <v>0.67152080275515402</v>
      </c>
      <c r="G89" s="59">
        <f>2021!L63</f>
        <v>12</v>
      </c>
      <c r="H89" s="127">
        <f t="shared" si="173"/>
        <v>33.333333333333329</v>
      </c>
      <c r="I89" s="59"/>
      <c r="J89" s="59"/>
      <c r="K89" s="59"/>
      <c r="L89" s="59"/>
      <c r="M89" s="59"/>
      <c r="N89" s="59"/>
      <c r="O89" s="59">
        <f>'Добыча 2021'!S73</f>
        <v>7</v>
      </c>
      <c r="P89" s="59"/>
      <c r="Q89" s="59"/>
      <c r="R89" s="59"/>
      <c r="S89" s="59"/>
      <c r="T89" s="59"/>
      <c r="U89" s="59">
        <f t="shared" si="174"/>
        <v>58.333333333333336</v>
      </c>
      <c r="V89" s="127">
        <f>2022!J83</f>
        <v>9.7999999999999989</v>
      </c>
      <c r="W89" s="59">
        <f t="shared" si="162"/>
        <v>35</v>
      </c>
      <c r="X89" s="59">
        <f>2022!L83</f>
        <v>9</v>
      </c>
      <c r="Y89" s="127">
        <f t="shared" si="163"/>
        <v>32.142857142857146</v>
      </c>
      <c r="Z89" s="59"/>
      <c r="AA89" s="59"/>
      <c r="AB89" s="59"/>
      <c r="AC89" s="59"/>
      <c r="AD89" s="59">
        <f t="shared" si="164"/>
        <v>9</v>
      </c>
      <c r="AE89" s="59"/>
      <c r="AF89" s="115" t="str">
        <f t="shared" si="165"/>
        <v>Ошибка!</v>
      </c>
      <c r="AG89" s="203"/>
      <c r="AH89" s="204">
        <f t="shared" si="166"/>
        <v>0.67152080275515402</v>
      </c>
      <c r="AI89" s="204">
        <f t="shared" si="167"/>
        <v>9</v>
      </c>
      <c r="AJ89" s="205">
        <v>35</v>
      </c>
      <c r="AK89" s="205" t="str">
        <f t="shared" si="168"/>
        <v/>
      </c>
      <c r="AL89" s="205">
        <f t="shared" si="169"/>
        <v>1</v>
      </c>
      <c r="AM89" s="205">
        <f t="shared" si="170"/>
        <v>9</v>
      </c>
      <c r="AN89" s="206" t="str">
        <f t="shared" si="171"/>
        <v/>
      </c>
      <c r="AO89" s="46" t="str">
        <f t="shared" si="172"/>
        <v/>
      </c>
    </row>
    <row r="90" ht="51.75" customHeight="1">
      <c r="A90" s="87">
        <v>65</v>
      </c>
      <c r="B90" s="72" t="s">
        <v>111</v>
      </c>
      <c r="C90" s="125">
        <f>2022!B84</f>
        <v>114.90000000000001</v>
      </c>
      <c r="D90" s="126">
        <f>2022!D84</f>
        <v>239</v>
      </c>
      <c r="E90" s="126">
        <f>2022!E84</f>
        <v>240</v>
      </c>
      <c r="F90" s="125">
        <f>2022!H84</f>
        <v>2.0887728459530024</v>
      </c>
      <c r="G90" s="59">
        <f>2021!L64</f>
        <v>83</v>
      </c>
      <c r="H90" s="127">
        <f t="shared" si="173"/>
        <v>34.728033472803347</v>
      </c>
      <c r="I90" s="59"/>
      <c r="J90" s="59"/>
      <c r="K90" s="59"/>
      <c r="L90" s="59"/>
      <c r="M90" s="59"/>
      <c r="N90" s="59"/>
      <c r="O90" s="59">
        <f>'Добыча 2021'!S74</f>
        <v>50</v>
      </c>
      <c r="P90" s="59"/>
      <c r="Q90" s="59"/>
      <c r="R90" s="59"/>
      <c r="S90" s="59"/>
      <c r="T90" s="59"/>
      <c r="U90" s="59">
        <f t="shared" si="174"/>
        <v>60.24096385542169</v>
      </c>
      <c r="V90" s="127">
        <f>2022!J84</f>
        <v>84</v>
      </c>
      <c r="W90" s="59">
        <f t="shared" si="162"/>
        <v>35</v>
      </c>
      <c r="X90" s="59">
        <f>2022!L84</f>
        <v>84</v>
      </c>
      <c r="Y90" s="127">
        <f t="shared" si="163"/>
        <v>35</v>
      </c>
      <c r="Z90" s="59"/>
      <c r="AA90" s="59"/>
      <c r="AB90" s="59"/>
      <c r="AC90" s="59"/>
      <c r="AD90" s="59">
        <f t="shared" si="164"/>
        <v>84</v>
      </c>
      <c r="AE90" s="59"/>
      <c r="AF90" s="115" t="str">
        <f t="shared" si="165"/>
        <v/>
      </c>
      <c r="AG90" s="203"/>
      <c r="AH90" s="204">
        <f t="shared" si="166"/>
        <v>2.0887728459530024</v>
      </c>
      <c r="AI90" s="204">
        <f t="shared" si="167"/>
        <v>84</v>
      </c>
      <c r="AJ90" s="205">
        <v>35</v>
      </c>
      <c r="AK90" s="205" t="str">
        <f t="shared" si="168"/>
        <v/>
      </c>
      <c r="AL90" s="205">
        <f t="shared" si="169"/>
        <v>16</v>
      </c>
      <c r="AM90" s="205">
        <f t="shared" si="170"/>
        <v>84</v>
      </c>
      <c r="AN90" s="206" t="str">
        <f t="shared" si="171"/>
        <v/>
      </c>
      <c r="AO90" s="46" t="str">
        <f t="shared" si="172"/>
        <v/>
      </c>
    </row>
    <row r="91" ht="51" customHeight="1">
      <c r="A91" s="46">
        <v>66</v>
      </c>
      <c r="B91" s="72" t="s">
        <v>309</v>
      </c>
      <c r="C91" s="125">
        <f>2022!B85</f>
        <v>78.599999999999994</v>
      </c>
      <c r="D91" s="126">
        <f>2022!D85</f>
        <v>167</v>
      </c>
      <c r="E91" s="126">
        <f>2022!E85</f>
        <v>161</v>
      </c>
      <c r="F91" s="125">
        <f>2022!H85</f>
        <v>2.048346055979644</v>
      </c>
      <c r="G91" s="59">
        <f>2021!L65</f>
        <v>58</v>
      </c>
      <c r="H91" s="127">
        <f t="shared" si="173"/>
        <v>34.730538922155688</v>
      </c>
      <c r="I91" s="59"/>
      <c r="J91" s="59"/>
      <c r="K91" s="59"/>
      <c r="L91" s="59"/>
      <c r="M91" s="59"/>
      <c r="N91" s="59"/>
      <c r="O91" s="59">
        <f>'Добыча 2021'!S75</f>
        <v>35</v>
      </c>
      <c r="P91" s="59"/>
      <c r="Q91" s="59"/>
      <c r="R91" s="59"/>
      <c r="S91" s="59"/>
      <c r="T91" s="59"/>
      <c r="U91" s="59">
        <f t="shared" si="174"/>
        <v>60.344827586206897</v>
      </c>
      <c r="V91" s="127">
        <f>2022!J85</f>
        <v>56.349999999999994</v>
      </c>
      <c r="W91" s="59">
        <f t="shared" si="162"/>
        <v>35</v>
      </c>
      <c r="X91" s="59">
        <f>2022!L85</f>
        <v>56</v>
      </c>
      <c r="Y91" s="127">
        <f t="shared" si="163"/>
        <v>34.782608695652172</v>
      </c>
      <c r="Z91" s="59"/>
      <c r="AA91" s="59"/>
      <c r="AB91" s="59"/>
      <c r="AC91" s="59"/>
      <c r="AD91" s="59">
        <f t="shared" si="164"/>
        <v>56</v>
      </c>
      <c r="AE91" s="59"/>
      <c r="AF91" s="115" t="str">
        <f t="shared" si="165"/>
        <v/>
      </c>
      <c r="AG91" s="203"/>
      <c r="AH91" s="204">
        <f t="shared" si="166"/>
        <v>2.048346055979644</v>
      </c>
      <c r="AI91" s="204">
        <f t="shared" si="167"/>
        <v>56</v>
      </c>
      <c r="AJ91" s="205">
        <v>35</v>
      </c>
      <c r="AK91" s="205" t="str">
        <f t="shared" si="168"/>
        <v/>
      </c>
      <c r="AL91" s="205">
        <f t="shared" si="169"/>
        <v>11</v>
      </c>
      <c r="AM91" s="205">
        <f t="shared" si="170"/>
        <v>56</v>
      </c>
      <c r="AN91" s="206" t="str">
        <f t="shared" si="171"/>
        <v/>
      </c>
      <c r="AO91" s="46" t="str">
        <f t="shared" si="172"/>
        <v/>
      </c>
    </row>
    <row r="92" ht="54.75" customHeight="1">
      <c r="A92" s="87">
        <v>67</v>
      </c>
      <c r="B92" s="72" t="s">
        <v>310</v>
      </c>
      <c r="C92" s="125">
        <f>2022!B86</f>
        <v>167.19999999999999</v>
      </c>
      <c r="D92" s="126">
        <f>2022!D86</f>
        <v>403</v>
      </c>
      <c r="E92" s="126">
        <f>2022!E86</f>
        <v>406</v>
      </c>
      <c r="F92" s="125">
        <f>2022!H86</f>
        <v>2.4282296650717705</v>
      </c>
      <c r="G92" s="59">
        <f>2021!L66</f>
        <v>141</v>
      </c>
      <c r="H92" s="127">
        <f t="shared" si="173"/>
        <v>34.987593052109183</v>
      </c>
      <c r="I92" s="59"/>
      <c r="J92" s="59"/>
      <c r="K92" s="59"/>
      <c r="L92" s="59"/>
      <c r="M92" s="59"/>
      <c r="N92" s="59"/>
      <c r="O92" s="59">
        <f>'Добыча 2021'!S76</f>
        <v>54</v>
      </c>
      <c r="P92" s="59"/>
      <c r="Q92" s="59"/>
      <c r="R92" s="59"/>
      <c r="S92" s="59"/>
      <c r="T92" s="59"/>
      <c r="U92" s="59">
        <f t="shared" si="174"/>
        <v>38.297872340425535</v>
      </c>
      <c r="V92" s="127">
        <f>2022!J86</f>
        <v>142.09999999999999</v>
      </c>
      <c r="W92" s="59">
        <f t="shared" si="162"/>
        <v>35</v>
      </c>
      <c r="X92" s="59">
        <f>2022!L86</f>
        <v>142</v>
      </c>
      <c r="Y92" s="127">
        <f t="shared" si="163"/>
        <v>34.975369458128078</v>
      </c>
      <c r="Z92" s="59"/>
      <c r="AA92" s="59"/>
      <c r="AB92" s="59"/>
      <c r="AC92" s="59"/>
      <c r="AD92" s="59">
        <f t="shared" si="164"/>
        <v>142</v>
      </c>
      <c r="AE92" s="59"/>
      <c r="AF92" s="115" t="str">
        <f t="shared" si="165"/>
        <v/>
      </c>
      <c r="AG92" s="203"/>
      <c r="AH92" s="204">
        <f t="shared" si="166"/>
        <v>2.4282296650717705</v>
      </c>
      <c r="AI92" s="204">
        <f t="shared" si="167"/>
        <v>142</v>
      </c>
      <c r="AJ92" s="205">
        <v>35</v>
      </c>
      <c r="AK92" s="205" t="str">
        <f t="shared" si="168"/>
        <v/>
      </c>
      <c r="AL92" s="205">
        <f t="shared" si="169"/>
        <v>28</v>
      </c>
      <c r="AM92" s="205">
        <f t="shared" si="170"/>
        <v>142</v>
      </c>
      <c r="AN92" s="206" t="str">
        <f t="shared" si="171"/>
        <v/>
      </c>
      <c r="AO92" s="46" t="str">
        <f t="shared" si="172"/>
        <v/>
      </c>
    </row>
    <row r="93" ht="31.5">
      <c r="A93" s="46">
        <v>68</v>
      </c>
      <c r="B93" s="72" t="s">
        <v>115</v>
      </c>
      <c r="C93" s="125">
        <f>2022!B87</f>
        <v>40.045999999999999</v>
      </c>
      <c r="D93" s="126">
        <f>2022!D87</f>
        <v>28</v>
      </c>
      <c r="E93" s="126">
        <f>2022!E87</f>
        <v>21</v>
      </c>
      <c r="F93" s="125">
        <f>2022!H87</f>
        <v>0.5243969435149578</v>
      </c>
      <c r="G93" s="59">
        <f>2021!L67</f>
        <v>0</v>
      </c>
      <c r="H93" s="127">
        <f t="shared" si="173"/>
        <v>0</v>
      </c>
      <c r="I93" s="59"/>
      <c r="J93" s="59"/>
      <c r="K93" s="59"/>
      <c r="L93" s="59"/>
      <c r="M93" s="59"/>
      <c r="N93" s="59"/>
      <c r="O93" s="59">
        <f>'Добыча 2021'!S77</f>
        <v>0</v>
      </c>
      <c r="P93" s="59"/>
      <c r="Q93" s="59"/>
      <c r="R93" s="59"/>
      <c r="S93" s="59"/>
      <c r="T93" s="59"/>
      <c r="U93" s="59">
        <f t="shared" si="174"/>
        <v>0</v>
      </c>
      <c r="V93" s="127">
        <f>2022!J87</f>
        <v>7.3499999999999996</v>
      </c>
      <c r="W93" s="59">
        <f t="shared" si="162"/>
        <v>35</v>
      </c>
      <c r="X93" s="59">
        <f>2022!L87</f>
        <v>0</v>
      </c>
      <c r="Y93" s="127">
        <f t="shared" si="163"/>
        <v>0</v>
      </c>
      <c r="Z93" s="59"/>
      <c r="AA93" s="59"/>
      <c r="AB93" s="59"/>
      <c r="AC93" s="59"/>
      <c r="AD93" s="59" t="str">
        <f t="shared" si="164"/>
        <v/>
      </c>
      <c r="AE93" s="59"/>
      <c r="AF93" s="115" t="str">
        <f t="shared" si="165"/>
        <v/>
      </c>
      <c r="AG93" s="203"/>
      <c r="AH93" s="204">
        <f t="shared" si="166"/>
        <v>0.5243969435149578</v>
      </c>
      <c r="AI93" s="204">
        <f t="shared" si="167"/>
        <v>7</v>
      </c>
      <c r="AJ93" s="205">
        <v>35</v>
      </c>
      <c r="AK93" s="205" t="str">
        <f t="shared" si="168"/>
        <v/>
      </c>
      <c r="AL93" s="205">
        <f t="shared" si="169"/>
        <v>0</v>
      </c>
      <c r="AM93" s="205">
        <f t="shared" si="170"/>
        <v>0</v>
      </c>
      <c r="AN93" s="206" t="str">
        <f t="shared" si="171"/>
        <v/>
      </c>
      <c r="AO93" s="46" t="str">
        <f t="shared" si="172"/>
        <v/>
      </c>
    </row>
    <row r="94" ht="31.5" customHeight="1">
      <c r="A94" s="87">
        <v>69</v>
      </c>
      <c r="B94" s="72" t="s">
        <v>110</v>
      </c>
      <c r="C94" s="125">
        <f>2022!B88</f>
        <v>83.5</v>
      </c>
      <c r="D94" s="126">
        <f>2022!D88</f>
        <v>78</v>
      </c>
      <c r="E94" s="126">
        <f>2022!E88</f>
        <v>75</v>
      </c>
      <c r="F94" s="125">
        <f>2022!H88</f>
        <v>0.89820359281437123</v>
      </c>
      <c r="G94" s="59">
        <f>2021!L68</f>
        <v>23</v>
      </c>
      <c r="H94" s="127">
        <f t="shared" si="173"/>
        <v>29.487179487179489</v>
      </c>
      <c r="I94" s="59"/>
      <c r="J94" s="59"/>
      <c r="K94" s="59"/>
      <c r="L94" s="59"/>
      <c r="M94" s="59"/>
      <c r="N94" s="59"/>
      <c r="O94" s="59">
        <f>'Добыча 2021'!S78</f>
        <v>0</v>
      </c>
      <c r="P94" s="59"/>
      <c r="Q94" s="59"/>
      <c r="R94" s="59"/>
      <c r="S94" s="59"/>
      <c r="T94" s="59"/>
      <c r="U94" s="59">
        <f t="shared" si="174"/>
        <v>0</v>
      </c>
      <c r="V94" s="127">
        <f>2022!J88</f>
        <v>26.25</v>
      </c>
      <c r="W94" s="59">
        <f t="shared" si="162"/>
        <v>35</v>
      </c>
      <c r="X94" s="59">
        <f>2022!L88</f>
        <v>26</v>
      </c>
      <c r="Y94" s="127">
        <f t="shared" si="163"/>
        <v>34.666666666666671</v>
      </c>
      <c r="Z94" s="59"/>
      <c r="AA94" s="59"/>
      <c r="AB94" s="59"/>
      <c r="AC94" s="59"/>
      <c r="AD94" s="59">
        <f t="shared" si="164"/>
        <v>26</v>
      </c>
      <c r="AE94" s="59"/>
      <c r="AF94" s="115" t="str">
        <f t="shared" si="165"/>
        <v/>
      </c>
      <c r="AG94" s="203"/>
      <c r="AH94" s="204">
        <f t="shared" si="166"/>
        <v>0.89820359281437123</v>
      </c>
      <c r="AI94" s="204">
        <f t="shared" si="167"/>
        <v>26</v>
      </c>
      <c r="AJ94" s="205">
        <v>35</v>
      </c>
      <c r="AK94" s="205" t="str">
        <f t="shared" si="168"/>
        <v/>
      </c>
      <c r="AL94" s="205">
        <f t="shared" si="169"/>
        <v>5</v>
      </c>
      <c r="AM94" s="205">
        <f t="shared" si="170"/>
        <v>26</v>
      </c>
      <c r="AN94" s="206" t="str">
        <f t="shared" si="171"/>
        <v/>
      </c>
      <c r="AO94" s="46" t="str">
        <f t="shared" si="172"/>
        <v/>
      </c>
    </row>
    <row r="95" ht="31.5" customHeight="1">
      <c r="A95" s="46">
        <v>70</v>
      </c>
      <c r="B95" s="72" t="s">
        <v>114</v>
      </c>
      <c r="C95" s="125">
        <f>2022!B89</f>
        <v>37.700000000000003</v>
      </c>
      <c r="D95" s="126">
        <f>2022!D89</f>
        <v>44</v>
      </c>
      <c r="E95" s="126">
        <f>2022!E89</f>
        <v>47</v>
      </c>
      <c r="F95" s="125">
        <f>2022!H89</f>
        <v>1.2466843501326259</v>
      </c>
      <c r="G95" s="59">
        <f>2021!L69</f>
        <v>15</v>
      </c>
      <c r="H95" s="127">
        <f t="shared" si="173"/>
        <v>34.090909090909086</v>
      </c>
      <c r="I95" s="59"/>
      <c r="J95" s="59"/>
      <c r="K95" s="59"/>
      <c r="L95" s="59"/>
      <c r="M95" s="59"/>
      <c r="N95" s="59"/>
      <c r="O95" s="59">
        <f>'Добыча 2021'!S79</f>
        <v>15</v>
      </c>
      <c r="P95" s="59"/>
      <c r="Q95" s="59"/>
      <c r="R95" s="59"/>
      <c r="S95" s="59"/>
      <c r="T95" s="59"/>
      <c r="U95" s="59">
        <f t="shared" si="174"/>
        <v>100</v>
      </c>
      <c r="V95" s="127">
        <f>2022!J89</f>
        <v>16.449999999999999</v>
      </c>
      <c r="W95" s="59">
        <f t="shared" si="162"/>
        <v>35</v>
      </c>
      <c r="X95" s="59">
        <f>2022!L89</f>
        <v>16</v>
      </c>
      <c r="Y95" s="127">
        <f t="shared" si="163"/>
        <v>34.042553191489361</v>
      </c>
      <c r="Z95" s="59"/>
      <c r="AA95" s="59"/>
      <c r="AB95" s="59"/>
      <c r="AC95" s="59"/>
      <c r="AD95" s="59">
        <f t="shared" si="164"/>
        <v>16</v>
      </c>
      <c r="AE95" s="59"/>
      <c r="AF95" s="115" t="str">
        <f t="shared" si="165"/>
        <v/>
      </c>
      <c r="AG95" s="203"/>
      <c r="AH95" s="204">
        <f t="shared" si="166"/>
        <v>1.2466843501326259</v>
      </c>
      <c r="AI95" s="204">
        <f t="shared" si="167"/>
        <v>16</v>
      </c>
      <c r="AJ95" s="205">
        <v>35</v>
      </c>
      <c r="AK95" s="205" t="str">
        <f t="shared" si="168"/>
        <v/>
      </c>
      <c r="AL95" s="205">
        <f t="shared" si="169"/>
        <v>3</v>
      </c>
      <c r="AM95" s="205">
        <f t="shared" si="170"/>
        <v>16</v>
      </c>
      <c r="AN95" s="206" t="str">
        <f t="shared" si="171"/>
        <v/>
      </c>
      <c r="AO95" s="46" t="str">
        <f t="shared" si="172"/>
        <v/>
      </c>
    </row>
    <row r="96" ht="17.25" customHeight="1">
      <c r="A96" s="87"/>
      <c r="B96" s="61" t="s">
        <v>119</v>
      </c>
      <c r="C96" s="131"/>
      <c r="D96" s="130"/>
      <c r="E96" s="130"/>
      <c r="F96" s="131"/>
      <c r="G96" s="71"/>
      <c r="H96" s="127"/>
      <c r="I96" s="62"/>
      <c r="J96" s="62"/>
      <c r="K96" s="62"/>
      <c r="L96" s="132"/>
      <c r="M96" s="71"/>
      <c r="N96" s="71"/>
      <c r="O96" s="71"/>
      <c r="P96" s="71"/>
      <c r="Q96" s="71"/>
      <c r="R96" s="71"/>
      <c r="S96" s="71"/>
      <c r="T96" s="71"/>
      <c r="U96" s="59"/>
      <c r="V96" s="144"/>
      <c r="W96" s="59"/>
      <c r="X96" s="71"/>
      <c r="Y96" s="127"/>
      <c r="Z96" s="71"/>
      <c r="AA96" s="71"/>
      <c r="AB96" s="71"/>
      <c r="AC96" s="71"/>
      <c r="AD96" s="71" t="str">
        <f t="shared" si="164"/>
        <v/>
      </c>
      <c r="AE96" s="71"/>
      <c r="AF96" s="115" t="str">
        <f t="shared" si="165"/>
        <v/>
      </c>
      <c r="AG96" s="203"/>
      <c r="AH96" s="204" t="str">
        <f t="shared" si="166"/>
        <v/>
      </c>
      <c r="AI96" s="204">
        <f t="shared" si="167"/>
        <v>0</v>
      </c>
      <c r="AJ96" s="205">
        <v>35</v>
      </c>
      <c r="AK96" s="205" t="str">
        <f t="shared" si="168"/>
        <v/>
      </c>
      <c r="AL96" s="205" t="str">
        <f t="shared" si="169"/>
        <v/>
      </c>
      <c r="AM96" s="205" t="str">
        <f t="shared" si="170"/>
        <v/>
      </c>
      <c r="AN96" s="206" t="str">
        <f t="shared" si="171"/>
        <v/>
      </c>
      <c r="AO96" s="46" t="str">
        <f t="shared" si="172"/>
        <v/>
      </c>
    </row>
    <row r="97" ht="30" customHeight="1">
      <c r="A97" s="46">
        <v>71</v>
      </c>
      <c r="B97" s="72" t="s">
        <v>126</v>
      </c>
      <c r="C97" s="125">
        <f>2022!B92</f>
        <v>1493.5999999999999</v>
      </c>
      <c r="D97" s="126">
        <f>2022!D92</f>
        <v>9552</v>
      </c>
      <c r="E97" s="126">
        <f>2022!E92</f>
        <v>10659</v>
      </c>
      <c r="F97" s="125">
        <f>2022!H92</f>
        <v>7.1364488484199251</v>
      </c>
      <c r="G97" s="59">
        <f>2021!L72</f>
        <v>3250</v>
      </c>
      <c r="H97" s="127">
        <f t="shared" si="173"/>
        <v>34.024288107202679</v>
      </c>
      <c r="I97" s="59">
        <f>2021!L74</f>
        <v>80</v>
      </c>
      <c r="J97" s="59"/>
      <c r="K97" s="59"/>
      <c r="L97" s="59"/>
      <c r="M97" s="59"/>
      <c r="N97" s="59"/>
      <c r="O97" s="59">
        <f>'Добыча 2021'!S82</f>
        <v>3250</v>
      </c>
      <c r="P97" s="59"/>
      <c r="Q97" s="59"/>
      <c r="R97" s="59"/>
      <c r="S97" s="59"/>
      <c r="T97" s="59"/>
      <c r="U97" s="59">
        <f t="shared" si="174"/>
        <v>100</v>
      </c>
      <c r="V97" s="127">
        <f>2022!J92</f>
        <v>3730.6499999999996</v>
      </c>
      <c r="W97" s="59">
        <f t="shared" si="162"/>
        <v>35</v>
      </c>
      <c r="X97" s="59">
        <v>3730</v>
      </c>
      <c r="Y97" s="127">
        <f t="shared" si="163"/>
        <v>34.99390186696688</v>
      </c>
      <c r="Z97" s="59">
        <f>2022!L99</f>
        <v>30</v>
      </c>
      <c r="AA97" s="59"/>
      <c r="AB97" s="59"/>
      <c r="AC97" s="59"/>
      <c r="AD97" s="59">
        <f t="shared" si="164"/>
        <v>3730</v>
      </c>
      <c r="AE97" s="59"/>
      <c r="AF97" s="115" t="str">
        <f t="shared" si="165"/>
        <v/>
      </c>
      <c r="AG97" s="203"/>
      <c r="AH97" s="204">
        <f t="shared" si="166"/>
        <v>7.1364488484199251</v>
      </c>
      <c r="AI97" s="204">
        <f t="shared" si="167"/>
        <v>3730</v>
      </c>
      <c r="AJ97" s="205">
        <v>35</v>
      </c>
      <c r="AK97" s="205" t="str">
        <f t="shared" si="168"/>
        <v/>
      </c>
      <c r="AL97" s="205">
        <f t="shared" si="169"/>
        <v>746</v>
      </c>
      <c r="AM97" s="205">
        <f t="shared" si="170"/>
        <v>3730</v>
      </c>
      <c r="AN97" s="206" t="str">
        <f t="shared" si="171"/>
        <v/>
      </c>
      <c r="AO97" s="46" t="str">
        <f t="shared" si="172"/>
        <v xml:space="preserve">Сумма не совпадает или не ОДОУ</v>
      </c>
    </row>
    <row r="98" ht="30" customHeight="1">
      <c r="A98" s="46">
        <v>72</v>
      </c>
      <c r="B98" s="155" t="s">
        <v>430</v>
      </c>
      <c r="C98" s="125">
        <f>2022!B93</f>
        <v>438.69999999999999</v>
      </c>
      <c r="D98" s="138">
        <f>2022!D93</f>
        <v>6967</v>
      </c>
      <c r="E98" s="126">
        <f>2022!E93</f>
        <v>1043</v>
      </c>
      <c r="F98" s="125">
        <f>2022!H93</f>
        <v>2.3774789149760656</v>
      </c>
      <c r="G98" s="80">
        <f>2021!L73</f>
        <v>2200</v>
      </c>
      <c r="H98" s="139">
        <f t="shared" si="173"/>
        <v>31.57743648629252</v>
      </c>
      <c r="I98" s="59"/>
      <c r="J98" s="59"/>
      <c r="K98" s="59"/>
      <c r="L98" s="59"/>
      <c r="M98" s="59"/>
      <c r="N98" s="59"/>
      <c r="O98" s="80">
        <f>'Добыча 2021'!S83</f>
        <v>2193</v>
      </c>
      <c r="P98" s="59"/>
      <c r="Q98" s="59"/>
      <c r="R98" s="59"/>
      <c r="S98" s="59"/>
      <c r="T98" s="59"/>
      <c r="U98" s="80">
        <f t="shared" si="174"/>
        <v>99.681818181818187</v>
      </c>
      <c r="V98" s="127">
        <f>2022!J93</f>
        <v>365.04999999999995</v>
      </c>
      <c r="W98" s="59">
        <f t="shared" si="162"/>
        <v>35</v>
      </c>
      <c r="X98" s="59">
        <f>2022!L93</f>
        <v>365</v>
      </c>
      <c r="Y98" s="127">
        <f t="shared" si="163"/>
        <v>34.995206136145733</v>
      </c>
      <c r="Z98" s="59"/>
      <c r="AA98" s="59"/>
      <c r="AB98" s="59"/>
      <c r="AC98" s="59"/>
      <c r="AD98" s="59">
        <f t="shared" si="164"/>
        <v>365</v>
      </c>
      <c r="AE98" s="59"/>
      <c r="AF98" s="115" t="str">
        <f t="shared" si="165"/>
        <v/>
      </c>
      <c r="AG98" s="203"/>
      <c r="AH98" s="204">
        <f t="shared" si="166"/>
        <v>2.3774789149760656</v>
      </c>
      <c r="AI98" s="204">
        <f t="shared" si="167"/>
        <v>365</v>
      </c>
      <c r="AJ98" s="205">
        <v>35</v>
      </c>
      <c r="AK98" s="205" t="str">
        <f t="shared" si="168"/>
        <v/>
      </c>
      <c r="AL98" s="205">
        <f t="shared" si="169"/>
        <v>73</v>
      </c>
      <c r="AM98" s="205">
        <f t="shared" si="170"/>
        <v>365</v>
      </c>
      <c r="AN98" s="206" t="str">
        <f t="shared" si="171"/>
        <v/>
      </c>
      <c r="AO98" s="46" t="str">
        <f t="shared" si="172"/>
        <v/>
      </c>
    </row>
    <row r="99" ht="30" customHeight="1">
      <c r="A99" s="46">
        <v>73</v>
      </c>
      <c r="B99" s="155" t="s">
        <v>431</v>
      </c>
      <c r="C99" s="125">
        <f>2022!B94</f>
        <v>537.20000000000005</v>
      </c>
      <c r="D99" s="149"/>
      <c r="E99" s="126">
        <f>2022!E94</f>
        <v>1317</v>
      </c>
      <c r="F99" s="125">
        <f>2022!H94</f>
        <v>2.4516008935219658</v>
      </c>
      <c r="G99" s="150"/>
      <c r="H99" s="151"/>
      <c r="I99" s="59"/>
      <c r="J99" s="59"/>
      <c r="K99" s="59"/>
      <c r="L99" s="59"/>
      <c r="M99" s="59"/>
      <c r="N99" s="59"/>
      <c r="O99" s="150"/>
      <c r="P99" s="59"/>
      <c r="Q99" s="59"/>
      <c r="R99" s="59"/>
      <c r="S99" s="59"/>
      <c r="T99" s="59"/>
      <c r="U99" s="150"/>
      <c r="V99" s="127">
        <f>2022!J94</f>
        <v>460.94999999999999</v>
      </c>
      <c r="W99" s="59">
        <f t="shared" si="162"/>
        <v>35</v>
      </c>
      <c r="X99" s="59">
        <f>2022!L94</f>
        <v>460</v>
      </c>
      <c r="Y99" s="127">
        <f t="shared" si="163"/>
        <v>34.927866362946091</v>
      </c>
      <c r="Z99" s="59"/>
      <c r="AA99" s="59"/>
      <c r="AB99" s="59"/>
      <c r="AC99" s="59"/>
      <c r="AD99" s="59">
        <f t="shared" si="164"/>
        <v>460</v>
      </c>
      <c r="AE99" s="59"/>
      <c r="AF99" s="115" t="str">
        <f t="shared" si="165"/>
        <v/>
      </c>
      <c r="AG99" s="203"/>
      <c r="AH99" s="204">
        <f t="shared" si="166"/>
        <v>2.4516008935219658</v>
      </c>
      <c r="AI99" s="204">
        <f t="shared" si="167"/>
        <v>460</v>
      </c>
      <c r="AJ99" s="205">
        <v>35</v>
      </c>
      <c r="AK99" s="205" t="str">
        <f t="shared" si="168"/>
        <v/>
      </c>
      <c r="AL99" s="205">
        <f t="shared" si="169"/>
        <v>92</v>
      </c>
      <c r="AM99" s="205">
        <f t="shared" si="170"/>
        <v>460</v>
      </c>
      <c r="AN99" s="206" t="str">
        <f t="shared" si="171"/>
        <v/>
      </c>
      <c r="AO99" s="46" t="str">
        <f t="shared" si="172"/>
        <v/>
      </c>
    </row>
    <row r="100" ht="30" customHeight="1">
      <c r="A100" s="46">
        <v>74</v>
      </c>
      <c r="B100" s="155" t="s">
        <v>432</v>
      </c>
      <c r="C100" s="125">
        <f>2022!B95</f>
        <v>140</v>
      </c>
      <c r="D100" s="149"/>
      <c r="E100" s="126">
        <f>2022!E95</f>
        <v>469</v>
      </c>
      <c r="F100" s="125">
        <f>2022!H95</f>
        <v>3.3500000000000001</v>
      </c>
      <c r="G100" s="150"/>
      <c r="H100" s="151"/>
      <c r="I100" s="59"/>
      <c r="J100" s="59"/>
      <c r="K100" s="59"/>
      <c r="L100" s="59"/>
      <c r="M100" s="59"/>
      <c r="N100" s="59"/>
      <c r="O100" s="150"/>
      <c r="P100" s="59"/>
      <c r="Q100" s="59"/>
      <c r="R100" s="59"/>
      <c r="S100" s="59"/>
      <c r="T100" s="59"/>
      <c r="U100" s="150"/>
      <c r="V100" s="127">
        <f>2022!J95</f>
        <v>164.14999999999998</v>
      </c>
      <c r="W100" s="59">
        <f t="shared" ref="W100:W102" si="175">IF(V100&gt;0,V100/E100*100,0)</f>
        <v>35</v>
      </c>
      <c r="X100" s="59">
        <f>2022!L95</f>
        <v>164</v>
      </c>
      <c r="Y100" s="127">
        <f t="shared" ref="Y100:Y102" si="176">IF(X100&gt;1,X100/E100*100,0)</f>
        <v>34.968017057569298</v>
      </c>
      <c r="Z100" s="59"/>
      <c r="AA100" s="59"/>
      <c r="AB100" s="59"/>
      <c r="AC100" s="59"/>
      <c r="AD100" s="59">
        <f t="shared" si="164"/>
        <v>164</v>
      </c>
      <c r="AE100" s="59"/>
      <c r="AF100" s="115" t="str">
        <f t="shared" si="165"/>
        <v/>
      </c>
      <c r="AG100" s="203"/>
      <c r="AH100" s="204">
        <f t="shared" si="166"/>
        <v>3.3500000000000001</v>
      </c>
      <c r="AI100" s="204">
        <f t="shared" si="167"/>
        <v>164</v>
      </c>
      <c r="AJ100" s="205">
        <v>35</v>
      </c>
      <c r="AK100" s="205" t="str">
        <f t="shared" si="168"/>
        <v/>
      </c>
      <c r="AL100" s="205">
        <f t="shared" si="169"/>
        <v>32</v>
      </c>
      <c r="AM100" s="205">
        <f t="shared" si="170"/>
        <v>164</v>
      </c>
      <c r="AN100" s="206" t="str">
        <f t="shared" si="171"/>
        <v/>
      </c>
      <c r="AO100" s="46" t="str">
        <f t="shared" si="172"/>
        <v/>
      </c>
    </row>
    <row r="101" ht="30" customHeight="1">
      <c r="A101" s="46">
        <v>75</v>
      </c>
      <c r="B101" s="155" t="s">
        <v>433</v>
      </c>
      <c r="C101" s="125">
        <f>2022!B96</f>
        <v>1100</v>
      </c>
      <c r="D101" s="149"/>
      <c r="E101" s="126">
        <f>2022!E96</f>
        <v>3040</v>
      </c>
      <c r="F101" s="125">
        <f>2022!H96</f>
        <v>2.7636363636363637</v>
      </c>
      <c r="G101" s="150"/>
      <c r="H101" s="151"/>
      <c r="I101" s="59"/>
      <c r="J101" s="59"/>
      <c r="K101" s="59"/>
      <c r="L101" s="59"/>
      <c r="M101" s="59"/>
      <c r="N101" s="59"/>
      <c r="O101" s="150"/>
      <c r="P101" s="59"/>
      <c r="Q101" s="59"/>
      <c r="R101" s="59"/>
      <c r="S101" s="59"/>
      <c r="T101" s="59"/>
      <c r="U101" s="150"/>
      <c r="V101" s="127">
        <f>2022!J96</f>
        <v>1064</v>
      </c>
      <c r="W101" s="59">
        <f t="shared" si="175"/>
        <v>35</v>
      </c>
      <c r="X101" s="59">
        <f>2022!L96</f>
        <v>1064</v>
      </c>
      <c r="Y101" s="127">
        <f t="shared" si="176"/>
        <v>35</v>
      </c>
      <c r="Z101" s="59"/>
      <c r="AA101" s="59"/>
      <c r="AB101" s="59"/>
      <c r="AC101" s="59"/>
      <c r="AD101" s="59">
        <f t="shared" si="164"/>
        <v>1064</v>
      </c>
      <c r="AE101" s="59"/>
      <c r="AF101" s="115" t="str">
        <f t="shared" si="165"/>
        <v/>
      </c>
      <c r="AG101" s="203"/>
      <c r="AH101" s="204">
        <f t="shared" si="166"/>
        <v>2.7636363636363637</v>
      </c>
      <c r="AI101" s="204">
        <f t="shared" si="167"/>
        <v>1064</v>
      </c>
      <c r="AJ101" s="205">
        <v>35</v>
      </c>
      <c r="AK101" s="205" t="str">
        <f t="shared" si="168"/>
        <v/>
      </c>
      <c r="AL101" s="205">
        <f t="shared" si="169"/>
        <v>212</v>
      </c>
      <c r="AM101" s="205">
        <f t="shared" si="170"/>
        <v>1064</v>
      </c>
      <c r="AN101" s="206" t="str">
        <f t="shared" si="171"/>
        <v/>
      </c>
      <c r="AO101" s="46" t="str">
        <f t="shared" si="172"/>
        <v/>
      </c>
    </row>
    <row r="102" ht="30" customHeight="1">
      <c r="A102" s="46">
        <v>76</v>
      </c>
      <c r="B102" s="155" t="s">
        <v>434</v>
      </c>
      <c r="C102" s="125">
        <f>2022!B97</f>
        <v>310.89999999999998</v>
      </c>
      <c r="D102" s="149"/>
      <c r="E102" s="126">
        <f>2022!E97</f>
        <v>923</v>
      </c>
      <c r="F102" s="125">
        <f>2022!H97</f>
        <v>2.9688002573174654</v>
      </c>
      <c r="G102" s="150"/>
      <c r="H102" s="151"/>
      <c r="I102" s="59"/>
      <c r="J102" s="59"/>
      <c r="K102" s="59"/>
      <c r="L102" s="59"/>
      <c r="M102" s="59"/>
      <c r="N102" s="59"/>
      <c r="O102" s="150"/>
      <c r="P102" s="59"/>
      <c r="Q102" s="59"/>
      <c r="R102" s="59"/>
      <c r="S102" s="59"/>
      <c r="T102" s="59"/>
      <c r="U102" s="150"/>
      <c r="V102" s="127">
        <f>2022!J97</f>
        <v>323.04999999999995</v>
      </c>
      <c r="W102" s="59">
        <f t="shared" si="175"/>
        <v>35</v>
      </c>
      <c r="X102" s="59">
        <f>2022!L97</f>
        <v>323</v>
      </c>
      <c r="Y102" s="127">
        <f t="shared" si="176"/>
        <v>34.99458288190683</v>
      </c>
      <c r="Z102" s="59"/>
      <c r="AA102" s="59"/>
      <c r="AB102" s="59"/>
      <c r="AC102" s="59"/>
      <c r="AD102" s="59">
        <f t="shared" si="164"/>
        <v>323</v>
      </c>
      <c r="AE102" s="59"/>
      <c r="AF102" s="115" t="str">
        <f t="shared" si="165"/>
        <v/>
      </c>
      <c r="AG102" s="203"/>
      <c r="AH102" s="204">
        <f t="shared" si="166"/>
        <v>2.9688002573174654</v>
      </c>
      <c r="AI102" s="204">
        <f t="shared" si="167"/>
        <v>323</v>
      </c>
      <c r="AJ102" s="205">
        <v>35</v>
      </c>
      <c r="AK102" s="205" t="str">
        <f t="shared" si="168"/>
        <v/>
      </c>
      <c r="AL102" s="205">
        <f t="shared" si="169"/>
        <v>64</v>
      </c>
      <c r="AM102" s="205">
        <f t="shared" si="170"/>
        <v>323</v>
      </c>
      <c r="AN102" s="206" t="str">
        <f t="shared" si="171"/>
        <v/>
      </c>
      <c r="AO102" s="46" t="str">
        <f t="shared" si="172"/>
        <v/>
      </c>
    </row>
    <row r="103" ht="30" customHeight="1">
      <c r="A103" s="46">
        <v>77</v>
      </c>
      <c r="B103" s="155" t="s">
        <v>435</v>
      </c>
      <c r="C103" s="125">
        <f>2022!B98</f>
        <v>75.200000000000003</v>
      </c>
      <c r="D103" s="142"/>
      <c r="E103" s="126">
        <f>2022!E98</f>
        <v>257</v>
      </c>
      <c r="F103" s="125">
        <f>2022!H98</f>
        <v>3.4175531914893615</v>
      </c>
      <c r="G103" s="82"/>
      <c r="H103" s="143"/>
      <c r="I103" s="59"/>
      <c r="J103" s="59"/>
      <c r="K103" s="59"/>
      <c r="L103" s="59"/>
      <c r="M103" s="59"/>
      <c r="N103" s="59"/>
      <c r="O103" s="82"/>
      <c r="P103" s="59"/>
      <c r="Q103" s="59"/>
      <c r="R103" s="59"/>
      <c r="S103" s="59"/>
      <c r="T103" s="59"/>
      <c r="U103" s="82"/>
      <c r="V103" s="127">
        <f>2022!J98</f>
        <v>89.949999999999989</v>
      </c>
      <c r="W103" s="59">
        <f t="shared" si="162"/>
        <v>35</v>
      </c>
      <c r="X103" s="59">
        <f>2022!L98</f>
        <v>89</v>
      </c>
      <c r="Y103" s="127">
        <f t="shared" si="163"/>
        <v>34.630350194552527</v>
      </c>
      <c r="Z103" s="59"/>
      <c r="AA103" s="59"/>
      <c r="AB103" s="59"/>
      <c r="AC103" s="59"/>
      <c r="AD103" s="59">
        <f t="shared" si="164"/>
        <v>89</v>
      </c>
      <c r="AE103" s="59"/>
      <c r="AF103" s="115" t="str">
        <f t="shared" si="165"/>
        <v/>
      </c>
      <c r="AG103" s="203"/>
      <c r="AH103" s="204">
        <f t="shared" si="166"/>
        <v>3.4175531914893615</v>
      </c>
      <c r="AI103" s="204">
        <f t="shared" si="167"/>
        <v>89</v>
      </c>
      <c r="AJ103" s="205">
        <v>35</v>
      </c>
      <c r="AK103" s="205" t="str">
        <f t="shared" si="168"/>
        <v/>
      </c>
      <c r="AL103" s="205">
        <f t="shared" si="169"/>
        <v>17</v>
      </c>
      <c r="AM103" s="205">
        <f t="shared" si="170"/>
        <v>89</v>
      </c>
      <c r="AN103" s="206" t="str">
        <f t="shared" si="171"/>
        <v/>
      </c>
      <c r="AO103" s="46" t="str">
        <f t="shared" si="172"/>
        <v/>
      </c>
    </row>
    <row r="104" ht="17.25" customHeight="1">
      <c r="A104" s="87"/>
      <c r="B104" s="61" t="s">
        <v>127</v>
      </c>
      <c r="C104" s="131"/>
      <c r="D104" s="130"/>
      <c r="E104" s="130"/>
      <c r="F104" s="131"/>
      <c r="G104" s="71"/>
      <c r="H104" s="127"/>
      <c r="I104" s="62"/>
      <c r="J104" s="62"/>
      <c r="K104" s="62"/>
      <c r="L104" s="132"/>
      <c r="M104" s="71"/>
      <c r="N104" s="71"/>
      <c r="O104" s="71"/>
      <c r="P104" s="71"/>
      <c r="Q104" s="71"/>
      <c r="R104" s="71"/>
      <c r="S104" s="71"/>
      <c r="T104" s="71"/>
      <c r="U104" s="59"/>
      <c r="V104" s="144"/>
      <c r="W104" s="59"/>
      <c r="X104" s="71"/>
      <c r="Y104" s="127"/>
      <c r="Z104" s="71"/>
      <c r="AA104" s="71"/>
      <c r="AB104" s="71"/>
      <c r="AC104" s="71"/>
      <c r="AD104" s="71" t="str">
        <f t="shared" si="164"/>
        <v/>
      </c>
      <c r="AE104" s="71"/>
      <c r="AF104" s="115" t="str">
        <f t="shared" si="165"/>
        <v/>
      </c>
      <c r="AG104" s="203"/>
      <c r="AH104" s="204" t="str">
        <f t="shared" si="166"/>
        <v/>
      </c>
      <c r="AI104" s="204">
        <f t="shared" si="167"/>
        <v>0</v>
      </c>
      <c r="AJ104" s="205">
        <v>35</v>
      </c>
      <c r="AK104" s="205" t="str">
        <f t="shared" si="168"/>
        <v/>
      </c>
      <c r="AL104" s="205" t="str">
        <f t="shared" si="169"/>
        <v/>
      </c>
      <c r="AM104" s="205" t="str">
        <f t="shared" si="170"/>
        <v/>
      </c>
      <c r="AN104" s="206" t="str">
        <f t="shared" si="171"/>
        <v/>
      </c>
      <c r="AO104" s="46" t="str">
        <f t="shared" si="172"/>
        <v/>
      </c>
    </row>
    <row r="105" ht="31.5">
      <c r="A105" s="46">
        <v>78</v>
      </c>
      <c r="B105" s="72" t="s">
        <v>129</v>
      </c>
      <c r="C105" s="125">
        <f>2022!B101</f>
        <v>384.80000000000001</v>
      </c>
      <c r="D105" s="126">
        <f>2022!D101</f>
        <v>29</v>
      </c>
      <c r="E105" s="126">
        <f>2022!E101</f>
        <v>69</v>
      </c>
      <c r="F105" s="125">
        <f>2022!H101</f>
        <v>0.17931392931392931</v>
      </c>
      <c r="G105" s="59">
        <f>2021!L76</f>
        <v>6</v>
      </c>
      <c r="H105" s="127">
        <f t="shared" si="173"/>
        <v>20.689655172413794</v>
      </c>
      <c r="I105" s="59"/>
      <c r="J105" s="59"/>
      <c r="K105" s="59"/>
      <c r="L105" s="59"/>
      <c r="M105" s="59"/>
      <c r="N105" s="59"/>
      <c r="O105" s="59">
        <f>'Добыча 2021'!S86</f>
        <v>0</v>
      </c>
      <c r="P105" s="59"/>
      <c r="Q105" s="59"/>
      <c r="R105" s="59"/>
      <c r="S105" s="59"/>
      <c r="T105" s="59"/>
      <c r="U105" s="59">
        <f t="shared" si="174"/>
        <v>0</v>
      </c>
      <c r="V105" s="127">
        <f>2022!J101</f>
        <v>24.149999999999999</v>
      </c>
      <c r="W105" s="59">
        <f t="shared" si="162"/>
        <v>35</v>
      </c>
      <c r="X105" s="59">
        <f>2022!L101</f>
        <v>24</v>
      </c>
      <c r="Y105" s="127">
        <f t="shared" si="163"/>
        <v>34.782608695652172</v>
      </c>
      <c r="Z105" s="59"/>
      <c r="AA105" s="59"/>
      <c r="AB105" s="59"/>
      <c r="AC105" s="59"/>
      <c r="AD105" s="59">
        <f t="shared" si="164"/>
        <v>24</v>
      </c>
      <c r="AE105" s="59"/>
      <c r="AF105" s="115" t="str">
        <f t="shared" si="165"/>
        <v/>
      </c>
      <c r="AG105" s="203"/>
      <c r="AH105" s="204">
        <f t="shared" si="166"/>
        <v>0.17931392931392931</v>
      </c>
      <c r="AI105" s="204">
        <f t="shared" si="167"/>
        <v>24</v>
      </c>
      <c r="AJ105" s="205">
        <v>35</v>
      </c>
      <c r="AK105" s="205" t="str">
        <f t="shared" si="168"/>
        <v/>
      </c>
      <c r="AL105" s="205">
        <f t="shared" si="169"/>
        <v>4</v>
      </c>
      <c r="AM105" s="205">
        <f t="shared" si="170"/>
        <v>24</v>
      </c>
      <c r="AN105" s="206" t="str">
        <f t="shared" si="171"/>
        <v/>
      </c>
      <c r="AO105" s="46" t="str">
        <f t="shared" si="172"/>
        <v/>
      </c>
    </row>
    <row r="106" ht="51.75" customHeight="1">
      <c r="A106" s="46">
        <v>79</v>
      </c>
      <c r="B106" s="79" t="s">
        <v>128</v>
      </c>
      <c r="C106" s="157">
        <f>2022!B102</f>
        <v>396.19999999999999</v>
      </c>
      <c r="D106" s="138">
        <f>2022!D102</f>
        <v>209</v>
      </c>
      <c r="E106" s="138">
        <f>2022!E102</f>
        <v>163</v>
      </c>
      <c r="F106" s="157">
        <f>2022!H102</f>
        <v>0.41140837960625948</v>
      </c>
      <c r="G106" s="59">
        <f>2021!L77</f>
        <v>41</v>
      </c>
      <c r="H106" s="127">
        <f t="shared" si="173"/>
        <v>19.617224880382775</v>
      </c>
      <c r="I106" s="59"/>
      <c r="J106" s="59"/>
      <c r="K106" s="59"/>
      <c r="L106" s="59"/>
      <c r="M106" s="80"/>
      <c r="N106" s="80"/>
      <c r="O106" s="80">
        <f>'Добыча 2021'!S87</f>
        <v>3</v>
      </c>
      <c r="P106" s="80"/>
      <c r="Q106" s="80"/>
      <c r="R106" s="80"/>
      <c r="S106" s="80"/>
      <c r="T106" s="80"/>
      <c r="U106" s="59">
        <f t="shared" si="174"/>
        <v>7.3170731707317067</v>
      </c>
      <c r="V106" s="139">
        <f>2022!J102</f>
        <v>57.049999999999997</v>
      </c>
      <c r="W106" s="59">
        <f t="shared" si="162"/>
        <v>35</v>
      </c>
      <c r="X106" s="80">
        <f>2022!L102</f>
        <v>57</v>
      </c>
      <c r="Y106" s="127">
        <f t="shared" si="163"/>
        <v>34.969325153374228</v>
      </c>
      <c r="Z106" s="80"/>
      <c r="AA106" s="80"/>
      <c r="AB106" s="80"/>
      <c r="AC106" s="80"/>
      <c r="AD106" s="80">
        <f t="shared" si="164"/>
        <v>57</v>
      </c>
      <c r="AE106" s="80"/>
      <c r="AF106" s="115" t="str">
        <f t="shared" si="165"/>
        <v/>
      </c>
      <c r="AG106" s="203"/>
      <c r="AH106" s="204">
        <f t="shared" si="166"/>
        <v>0.41140837960625948</v>
      </c>
      <c r="AI106" s="204">
        <f t="shared" si="167"/>
        <v>57</v>
      </c>
      <c r="AJ106" s="205">
        <v>35</v>
      </c>
      <c r="AK106" s="205" t="str">
        <f t="shared" si="168"/>
        <v/>
      </c>
      <c r="AL106" s="205">
        <f t="shared" si="169"/>
        <v>11</v>
      </c>
      <c r="AM106" s="205">
        <f t="shared" si="170"/>
        <v>57</v>
      </c>
      <c r="AN106" s="206" t="str">
        <f t="shared" si="171"/>
        <v/>
      </c>
      <c r="AO106" s="46" t="str">
        <f t="shared" si="172"/>
        <v/>
      </c>
    </row>
    <row r="107" ht="17.25" customHeight="1">
      <c r="A107" s="87"/>
      <c r="B107" s="61" t="s">
        <v>130</v>
      </c>
      <c r="C107" s="131"/>
      <c r="D107" s="130"/>
      <c r="E107" s="130"/>
      <c r="F107" s="131"/>
      <c r="G107" s="71"/>
      <c r="H107" s="127"/>
      <c r="I107" s="62"/>
      <c r="J107" s="62"/>
      <c r="K107" s="62"/>
      <c r="L107" s="132"/>
      <c r="M107" s="71"/>
      <c r="N107" s="71"/>
      <c r="O107" s="71"/>
      <c r="P107" s="71"/>
      <c r="Q107" s="71"/>
      <c r="R107" s="71"/>
      <c r="S107" s="71"/>
      <c r="T107" s="71"/>
      <c r="U107" s="59"/>
      <c r="V107" s="144"/>
      <c r="W107" s="59"/>
      <c r="X107" s="71"/>
      <c r="Y107" s="127"/>
      <c r="Z107" s="71"/>
      <c r="AA107" s="71"/>
      <c r="AB107" s="71"/>
      <c r="AC107" s="71"/>
      <c r="AD107" s="71" t="str">
        <f t="shared" si="164"/>
        <v/>
      </c>
      <c r="AE107" s="71"/>
      <c r="AF107" s="115" t="str">
        <f t="shared" si="165"/>
        <v/>
      </c>
      <c r="AG107" s="203"/>
      <c r="AH107" s="204" t="str">
        <f t="shared" si="166"/>
        <v/>
      </c>
      <c r="AI107" s="204">
        <f t="shared" si="167"/>
        <v>0</v>
      </c>
      <c r="AJ107" s="205">
        <v>35</v>
      </c>
      <c r="AK107" s="205" t="str">
        <f t="shared" si="168"/>
        <v/>
      </c>
      <c r="AL107" s="205" t="str">
        <f t="shared" si="169"/>
        <v/>
      </c>
      <c r="AM107" s="205" t="str">
        <f t="shared" si="170"/>
        <v/>
      </c>
      <c r="AN107" s="206" t="str">
        <f t="shared" si="171"/>
        <v/>
      </c>
      <c r="AO107" s="46" t="str">
        <f t="shared" si="172"/>
        <v/>
      </c>
    </row>
    <row r="108" ht="45.75" customHeight="1">
      <c r="A108" s="46">
        <v>80</v>
      </c>
      <c r="B108" s="81" t="s">
        <v>134</v>
      </c>
      <c r="C108" s="160">
        <f>2022!B104</f>
        <v>597.84699999999998</v>
      </c>
      <c r="D108" s="142">
        <f>2022!D104</f>
        <v>3632</v>
      </c>
      <c r="E108" s="142">
        <f>2022!E104</f>
        <v>4005</v>
      </c>
      <c r="F108" s="160">
        <f>2022!H104</f>
        <v>6.6990383827300297</v>
      </c>
      <c r="G108" s="59">
        <f>2021!L79</f>
        <v>1268</v>
      </c>
      <c r="H108" s="127">
        <f t="shared" si="173"/>
        <v>34.91189427312775</v>
      </c>
      <c r="I108" s="59"/>
      <c r="J108" s="59"/>
      <c r="K108" s="59"/>
      <c r="L108" s="59"/>
      <c r="M108" s="82"/>
      <c r="N108" s="82"/>
      <c r="O108" s="82">
        <f>'Добыча 2021'!S89</f>
        <v>1268</v>
      </c>
      <c r="P108" s="82"/>
      <c r="Q108" s="82"/>
      <c r="R108" s="82"/>
      <c r="S108" s="82"/>
      <c r="T108" s="82"/>
      <c r="U108" s="59">
        <f t="shared" si="174"/>
        <v>100</v>
      </c>
      <c r="V108" s="143">
        <f>2022!J104</f>
        <v>1401.75</v>
      </c>
      <c r="W108" s="59">
        <f t="shared" si="162"/>
        <v>35</v>
      </c>
      <c r="X108" s="82">
        <f>2022!L104</f>
        <v>1401</v>
      </c>
      <c r="Y108" s="127">
        <f t="shared" si="163"/>
        <v>34.981273408239701</v>
      </c>
      <c r="Z108" s="82"/>
      <c r="AA108" s="82"/>
      <c r="AB108" s="82"/>
      <c r="AC108" s="82"/>
      <c r="AD108" s="82">
        <f t="shared" si="164"/>
        <v>1401</v>
      </c>
      <c r="AE108" s="82"/>
      <c r="AF108" s="115" t="str">
        <f t="shared" si="165"/>
        <v/>
      </c>
      <c r="AG108" s="203"/>
      <c r="AH108" s="204">
        <f t="shared" si="166"/>
        <v>6.6990383827300297</v>
      </c>
      <c r="AI108" s="204">
        <f t="shared" si="167"/>
        <v>1401</v>
      </c>
      <c r="AJ108" s="205">
        <v>35</v>
      </c>
      <c r="AK108" s="205" t="str">
        <f t="shared" si="168"/>
        <v/>
      </c>
      <c r="AL108" s="205">
        <f t="shared" si="169"/>
        <v>280</v>
      </c>
      <c r="AM108" s="205">
        <f t="shared" si="170"/>
        <v>1401</v>
      </c>
      <c r="AN108" s="206" t="str">
        <f t="shared" si="171"/>
        <v/>
      </c>
      <c r="AO108" s="46" t="str">
        <f t="shared" si="172"/>
        <v/>
      </c>
    </row>
    <row r="109" ht="63" customHeight="1">
      <c r="A109" s="46">
        <v>81</v>
      </c>
      <c r="B109" s="152" t="s">
        <v>436</v>
      </c>
      <c r="C109" s="160">
        <f>2022!B105</f>
        <v>84.5</v>
      </c>
      <c r="D109" s="138">
        <f>2022!D105</f>
        <v>766</v>
      </c>
      <c r="E109" s="142">
        <f>2022!E105</f>
        <v>152</v>
      </c>
      <c r="F109" s="160">
        <f>2022!H105</f>
        <v>1.7988165680473374</v>
      </c>
      <c r="G109" s="80">
        <f>2021!L80</f>
        <v>230</v>
      </c>
      <c r="H109" s="139">
        <f t="shared" si="173"/>
        <v>30.026109660574413</v>
      </c>
      <c r="I109" s="59"/>
      <c r="J109" s="59"/>
      <c r="K109" s="59"/>
      <c r="L109" s="59"/>
      <c r="M109" s="82"/>
      <c r="N109" s="82"/>
      <c r="O109" s="80">
        <f>'Добыча 2021'!S90</f>
        <v>160</v>
      </c>
      <c r="P109" s="82"/>
      <c r="Q109" s="82"/>
      <c r="R109" s="82"/>
      <c r="S109" s="82"/>
      <c r="T109" s="82"/>
      <c r="U109" s="80">
        <f>IF(G109=0,0,O109/G109*100)</f>
        <v>69.565217391304344</v>
      </c>
      <c r="V109" s="143">
        <f>2022!J105</f>
        <v>53.199999999999996</v>
      </c>
      <c r="W109" s="59">
        <f t="shared" ref="W109:W110" si="177">IF(V109&gt;0,V109/E109*100,0)</f>
        <v>35</v>
      </c>
      <c r="X109" s="82">
        <f>2022!L105</f>
        <v>45</v>
      </c>
      <c r="Y109" s="127">
        <f t="shared" ref="Y109:Y110" si="178">IF(X109&gt;1,X109/E109*100,0)</f>
        <v>29.605263157894733</v>
      </c>
      <c r="Z109" s="82"/>
      <c r="AA109" s="82"/>
      <c r="AB109" s="82"/>
      <c r="AC109" s="82"/>
      <c r="AD109" s="82">
        <f t="shared" si="164"/>
        <v>45</v>
      </c>
      <c r="AE109" s="82"/>
      <c r="AF109" s="115" t="str">
        <f t="shared" si="165"/>
        <v/>
      </c>
      <c r="AG109" s="203"/>
      <c r="AH109" s="204">
        <f t="shared" si="166"/>
        <v>1.7988165680473374</v>
      </c>
      <c r="AI109" s="204">
        <f t="shared" si="167"/>
        <v>53</v>
      </c>
      <c r="AJ109" s="205">
        <v>35</v>
      </c>
      <c r="AK109" s="205" t="str">
        <f t="shared" si="168"/>
        <v/>
      </c>
      <c r="AL109" s="205">
        <f t="shared" si="169"/>
        <v>9</v>
      </c>
      <c r="AM109" s="205">
        <f t="shared" si="170"/>
        <v>45</v>
      </c>
      <c r="AN109" s="206" t="str">
        <f t="shared" si="171"/>
        <v/>
      </c>
      <c r="AO109" s="46" t="str">
        <f t="shared" si="172"/>
        <v/>
      </c>
    </row>
    <row r="110" ht="67.5" customHeight="1">
      <c r="A110" s="46">
        <v>82</v>
      </c>
      <c r="B110" s="152" t="s">
        <v>437</v>
      </c>
      <c r="C110" s="160">
        <f>2022!B106</f>
        <v>70</v>
      </c>
      <c r="D110" s="149"/>
      <c r="E110" s="142">
        <f>2022!E106</f>
        <v>69</v>
      </c>
      <c r="F110" s="160">
        <f>2022!H106</f>
        <v>0.98571428571428577</v>
      </c>
      <c r="G110" s="150"/>
      <c r="H110" s="151"/>
      <c r="I110" s="59"/>
      <c r="J110" s="59"/>
      <c r="K110" s="59"/>
      <c r="L110" s="59"/>
      <c r="M110" s="82"/>
      <c r="N110" s="82"/>
      <c r="O110" s="150"/>
      <c r="P110" s="82"/>
      <c r="Q110" s="82"/>
      <c r="R110" s="82"/>
      <c r="S110" s="82"/>
      <c r="T110" s="82"/>
      <c r="U110" s="150"/>
      <c r="V110" s="143">
        <f>2022!J106</f>
        <v>24.149999999999999</v>
      </c>
      <c r="W110" s="59">
        <f t="shared" si="177"/>
        <v>35</v>
      </c>
      <c r="X110" s="82">
        <f>2022!L106</f>
        <v>20</v>
      </c>
      <c r="Y110" s="127">
        <f t="shared" si="178"/>
        <v>28.985507246376812</v>
      </c>
      <c r="Z110" s="82"/>
      <c r="AA110" s="82"/>
      <c r="AB110" s="82"/>
      <c r="AC110" s="82"/>
      <c r="AD110" s="82">
        <f t="shared" si="164"/>
        <v>20</v>
      </c>
      <c r="AE110" s="82"/>
      <c r="AF110" s="115" t="str">
        <f t="shared" si="165"/>
        <v/>
      </c>
      <c r="AG110" s="203"/>
      <c r="AH110" s="204">
        <f t="shared" si="166"/>
        <v>0.98571428571428577</v>
      </c>
      <c r="AI110" s="204">
        <f t="shared" si="167"/>
        <v>24</v>
      </c>
      <c r="AJ110" s="205">
        <v>35</v>
      </c>
      <c r="AK110" s="205" t="str">
        <f t="shared" si="168"/>
        <v/>
      </c>
      <c r="AL110" s="205">
        <f t="shared" si="169"/>
        <v>4</v>
      </c>
      <c r="AM110" s="205">
        <f t="shared" si="170"/>
        <v>20</v>
      </c>
      <c r="AN110" s="206" t="str">
        <f t="shared" si="171"/>
        <v/>
      </c>
      <c r="AO110" s="46" t="str">
        <f t="shared" si="172"/>
        <v/>
      </c>
    </row>
    <row r="111" ht="64.5" customHeight="1">
      <c r="A111" s="46">
        <v>83</v>
      </c>
      <c r="B111" s="152" t="s">
        <v>438</v>
      </c>
      <c r="C111" s="125">
        <f>2022!B107</f>
        <v>247.5</v>
      </c>
      <c r="D111" s="142"/>
      <c r="E111" s="126">
        <f>2022!E107</f>
        <v>634</v>
      </c>
      <c r="F111" s="125">
        <f>2022!H107</f>
        <v>2.5616161616161617</v>
      </c>
      <c r="G111" s="82"/>
      <c r="H111" s="143"/>
      <c r="I111" s="59"/>
      <c r="J111" s="59"/>
      <c r="K111" s="59"/>
      <c r="L111" s="59"/>
      <c r="M111" s="59"/>
      <c r="N111" s="59"/>
      <c r="O111" s="82"/>
      <c r="P111" s="59"/>
      <c r="Q111" s="59"/>
      <c r="R111" s="59"/>
      <c r="S111" s="59"/>
      <c r="T111" s="59"/>
      <c r="U111" s="82"/>
      <c r="V111" s="127">
        <f>2022!J107</f>
        <v>221.89999999999998</v>
      </c>
      <c r="W111" s="59">
        <f t="shared" si="162"/>
        <v>35</v>
      </c>
      <c r="X111" s="59">
        <f>2022!L107</f>
        <v>190</v>
      </c>
      <c r="Y111" s="127">
        <f t="shared" si="163"/>
        <v>29.968454258675081</v>
      </c>
      <c r="Z111" s="59"/>
      <c r="AA111" s="59"/>
      <c r="AB111" s="59"/>
      <c r="AC111" s="59"/>
      <c r="AD111" s="59">
        <f t="shared" si="164"/>
        <v>190</v>
      </c>
      <c r="AE111" s="59"/>
      <c r="AF111" s="115" t="str">
        <f t="shared" si="165"/>
        <v/>
      </c>
      <c r="AG111" s="203"/>
      <c r="AH111" s="204">
        <f t="shared" si="166"/>
        <v>2.5616161616161617</v>
      </c>
      <c r="AI111" s="204">
        <f t="shared" si="167"/>
        <v>221</v>
      </c>
      <c r="AJ111" s="205">
        <v>35</v>
      </c>
      <c r="AK111" s="205" t="str">
        <f t="shared" si="168"/>
        <v/>
      </c>
      <c r="AL111" s="205">
        <f t="shared" si="169"/>
        <v>38</v>
      </c>
      <c r="AM111" s="205">
        <f t="shared" si="170"/>
        <v>190</v>
      </c>
      <c r="AN111" s="206" t="str">
        <f t="shared" si="171"/>
        <v/>
      </c>
      <c r="AO111" s="46" t="str">
        <f t="shared" si="172"/>
        <v/>
      </c>
    </row>
    <row r="112" ht="33.75" customHeight="1">
      <c r="A112" s="46">
        <v>84</v>
      </c>
      <c r="B112" s="152" t="s">
        <v>439</v>
      </c>
      <c r="C112" s="125">
        <f>2022!B108</f>
        <v>564.60000000000002</v>
      </c>
      <c r="D112" s="138">
        <f>2022!D108</f>
        <v>12128</v>
      </c>
      <c r="E112" s="126">
        <f>2022!E108</f>
        <v>2936</v>
      </c>
      <c r="F112" s="125">
        <f>2022!H108</f>
        <v>5.2001416932341478</v>
      </c>
      <c r="G112" s="80">
        <f>2021!L81</f>
        <v>4244</v>
      </c>
      <c r="H112" s="139">
        <f>IF(G112&gt;0,G112/D112*100,0)</f>
        <v>34.993403693931398</v>
      </c>
      <c r="I112" s="59"/>
      <c r="J112" s="59"/>
      <c r="K112" s="59"/>
      <c r="L112" s="59"/>
      <c r="M112" s="59"/>
      <c r="N112" s="59"/>
      <c r="O112" s="80">
        <f>'Добыча 2021'!S91</f>
        <v>2255</v>
      </c>
      <c r="P112" s="59"/>
      <c r="Q112" s="59"/>
      <c r="R112" s="59"/>
      <c r="S112" s="59"/>
      <c r="T112" s="59"/>
      <c r="U112" s="80">
        <f>IF(G112=0,0,O112/G112*100)</f>
        <v>53.133836003770028</v>
      </c>
      <c r="V112" s="127">
        <f>2022!J108</f>
        <v>1027.5999999999999</v>
      </c>
      <c r="W112" s="59">
        <f>IF(V112&gt;0,V112/E112*100,0)</f>
        <v>35</v>
      </c>
      <c r="X112" s="59">
        <f>2022!L108</f>
        <v>1027</v>
      </c>
      <c r="Y112" s="127">
        <f>IF(X112&gt;1,X112/E112*100,0)</f>
        <v>34.979564032697546</v>
      </c>
      <c r="Z112" s="59"/>
      <c r="AA112" s="59"/>
      <c r="AB112" s="59"/>
      <c r="AC112" s="59"/>
      <c r="AD112" s="59">
        <f t="shared" si="164"/>
        <v>1027</v>
      </c>
      <c r="AE112" s="59"/>
      <c r="AF112" s="115" t="str">
        <f t="shared" si="165"/>
        <v/>
      </c>
      <c r="AG112" s="203"/>
      <c r="AH112" s="204">
        <f t="shared" si="166"/>
        <v>5.2001416932341478</v>
      </c>
      <c r="AI112" s="204">
        <f t="shared" si="167"/>
        <v>1027</v>
      </c>
      <c r="AJ112" s="205">
        <v>35</v>
      </c>
      <c r="AK112" s="205" t="str">
        <f t="shared" si="168"/>
        <v/>
      </c>
      <c r="AL112" s="205">
        <f t="shared" si="169"/>
        <v>205</v>
      </c>
      <c r="AM112" s="205">
        <f t="shared" si="170"/>
        <v>1027</v>
      </c>
      <c r="AN112" s="206" t="str">
        <f t="shared" si="171"/>
        <v/>
      </c>
      <c r="AO112" s="46" t="str">
        <f t="shared" si="172"/>
        <v/>
      </c>
    </row>
    <row r="113" ht="31.5">
      <c r="A113" s="46">
        <v>85</v>
      </c>
      <c r="B113" s="152" t="s">
        <v>440</v>
      </c>
      <c r="C113" s="125">
        <f>2022!B109</f>
        <v>2437.1999999999998</v>
      </c>
      <c r="D113" s="142"/>
      <c r="E113" s="126">
        <f>2022!E109</f>
        <v>12868</v>
      </c>
      <c r="F113" s="125">
        <f>2022!H109</f>
        <v>5.2798293123256199</v>
      </c>
      <c r="G113" s="82"/>
      <c r="H113" s="143"/>
      <c r="I113" s="59"/>
      <c r="J113" s="59"/>
      <c r="K113" s="59"/>
      <c r="L113" s="59"/>
      <c r="M113" s="59"/>
      <c r="N113" s="59"/>
      <c r="O113" s="82"/>
      <c r="P113" s="59"/>
      <c r="Q113" s="59"/>
      <c r="R113" s="59"/>
      <c r="S113" s="59"/>
      <c r="T113" s="59"/>
      <c r="U113" s="82"/>
      <c r="V113" s="127">
        <f>2022!J109</f>
        <v>4503.7999999999993</v>
      </c>
      <c r="W113" s="59">
        <f t="shared" si="162"/>
        <v>34.999999999999993</v>
      </c>
      <c r="X113" s="59">
        <f>2022!L109</f>
        <v>4503</v>
      </c>
      <c r="Y113" s="127">
        <f t="shared" si="163"/>
        <v>34.993783027665529</v>
      </c>
      <c r="Z113" s="59"/>
      <c r="AA113" s="59"/>
      <c r="AB113" s="59"/>
      <c r="AC113" s="59"/>
      <c r="AD113" s="59">
        <f t="shared" si="164"/>
        <v>4503</v>
      </c>
      <c r="AE113" s="59"/>
      <c r="AF113" s="115" t="str">
        <f t="shared" si="165"/>
        <v/>
      </c>
      <c r="AG113" s="203"/>
      <c r="AH113" s="204">
        <f t="shared" si="166"/>
        <v>5.2798293123256199</v>
      </c>
      <c r="AI113" s="204">
        <f t="shared" si="167"/>
        <v>4503</v>
      </c>
      <c r="AJ113" s="205">
        <v>35</v>
      </c>
      <c r="AK113" s="205" t="str">
        <f t="shared" si="168"/>
        <v/>
      </c>
      <c r="AL113" s="205">
        <f t="shared" si="169"/>
        <v>900</v>
      </c>
      <c r="AM113" s="205">
        <f t="shared" si="170"/>
        <v>4503</v>
      </c>
      <c r="AN113" s="206" t="str">
        <f t="shared" si="171"/>
        <v/>
      </c>
      <c r="AO113" s="46" t="str">
        <f t="shared" si="172"/>
        <v/>
      </c>
    </row>
    <row r="114" ht="17.25" customHeight="1">
      <c r="A114" s="87"/>
      <c r="B114" s="61" t="s">
        <v>137</v>
      </c>
      <c r="C114" s="131"/>
      <c r="D114" s="130"/>
      <c r="E114" s="130"/>
      <c r="F114" s="131"/>
      <c r="G114" s="71"/>
      <c r="H114" s="127"/>
      <c r="I114" s="62"/>
      <c r="J114" s="62"/>
      <c r="K114" s="62"/>
      <c r="L114" s="132"/>
      <c r="M114" s="71"/>
      <c r="N114" s="71"/>
      <c r="O114" s="71"/>
      <c r="P114" s="71"/>
      <c r="Q114" s="71"/>
      <c r="R114" s="71"/>
      <c r="S114" s="71"/>
      <c r="T114" s="71"/>
      <c r="U114" s="59"/>
      <c r="V114" s="144"/>
      <c r="W114" s="59"/>
      <c r="X114" s="71"/>
      <c r="Y114" s="127"/>
      <c r="Z114" s="71"/>
      <c r="AA114" s="71"/>
      <c r="AB114" s="71"/>
      <c r="AC114" s="71"/>
      <c r="AD114" s="71" t="str">
        <f t="shared" si="164"/>
        <v/>
      </c>
      <c r="AE114" s="71"/>
      <c r="AF114" s="115" t="str">
        <f t="shared" si="165"/>
        <v/>
      </c>
      <c r="AG114" s="203"/>
      <c r="AH114" s="204" t="str">
        <f t="shared" si="166"/>
        <v/>
      </c>
      <c r="AI114" s="204">
        <f t="shared" si="167"/>
        <v>0</v>
      </c>
      <c r="AJ114" s="205">
        <v>35</v>
      </c>
      <c r="AK114" s="205" t="str">
        <f t="shared" si="168"/>
        <v/>
      </c>
      <c r="AL114" s="205" t="str">
        <f t="shared" si="169"/>
        <v/>
      </c>
      <c r="AM114" s="205" t="str">
        <f t="shared" si="170"/>
        <v/>
      </c>
      <c r="AN114" s="206" t="str">
        <f t="shared" si="171"/>
        <v/>
      </c>
      <c r="AO114" s="46" t="str">
        <f t="shared" si="172"/>
        <v/>
      </c>
    </row>
    <row r="115" ht="48.75" customHeight="1">
      <c r="A115" s="87">
        <v>86</v>
      </c>
      <c r="B115" s="162" t="s">
        <v>441</v>
      </c>
      <c r="C115" s="125">
        <f>2022!B111</f>
        <v>6.7999999999999998</v>
      </c>
      <c r="D115" s="138">
        <f>2022!D111</f>
        <v>263</v>
      </c>
      <c r="E115" s="126">
        <f>2022!E111</f>
        <v>9</v>
      </c>
      <c r="F115" s="125">
        <f>2022!H111</f>
        <v>1.3235294117647058</v>
      </c>
      <c r="G115" s="80">
        <f>2021!L83</f>
        <v>92</v>
      </c>
      <c r="H115" s="139">
        <f>IF(G115&gt;0,G115/D115*100,0)</f>
        <v>34.980988593155892</v>
      </c>
      <c r="I115" s="163"/>
      <c r="J115" s="163"/>
      <c r="K115" s="163"/>
      <c r="L115" s="163"/>
      <c r="M115" s="59"/>
      <c r="N115" s="59"/>
      <c r="O115" s="80">
        <f>'Добыча 2021'!S93</f>
        <v>15</v>
      </c>
      <c r="P115" s="59"/>
      <c r="Q115" s="59"/>
      <c r="R115" s="59"/>
      <c r="S115" s="59"/>
      <c r="T115" s="59"/>
      <c r="U115" s="80">
        <f>IF(G115=0,0,O115/G115*100)</f>
        <v>16.304347826086957</v>
      </c>
      <c r="V115" s="127">
        <f>2022!J111</f>
        <v>3.1499999999999999</v>
      </c>
      <c r="W115" s="59">
        <f>IF(V115&gt;0,V115/E115*100,0)</f>
        <v>35</v>
      </c>
      <c r="X115" s="59">
        <f>2022!L111</f>
        <v>0</v>
      </c>
      <c r="Y115" s="127">
        <f>IF(X115&gt;1,X115/E115*100,0)</f>
        <v>0</v>
      </c>
      <c r="Z115" s="59"/>
      <c r="AA115" s="59"/>
      <c r="AB115" s="59"/>
      <c r="AC115" s="59"/>
      <c r="AD115" s="59" t="str">
        <f t="shared" si="164"/>
        <v/>
      </c>
      <c r="AE115" s="59"/>
      <c r="AF115" s="115" t="str">
        <f t="shared" si="165"/>
        <v/>
      </c>
      <c r="AG115" s="203"/>
      <c r="AH115" s="204">
        <f t="shared" si="166"/>
        <v>1.3235294117647058</v>
      </c>
      <c r="AI115" s="204">
        <f t="shared" si="167"/>
        <v>3</v>
      </c>
      <c r="AJ115" s="205">
        <v>35</v>
      </c>
      <c r="AK115" s="205" t="str">
        <f t="shared" si="168"/>
        <v/>
      </c>
      <c r="AL115" s="205">
        <f t="shared" si="169"/>
        <v>0</v>
      </c>
      <c r="AM115" s="205">
        <f t="shared" si="170"/>
        <v>0</v>
      </c>
      <c r="AN115" s="206" t="str">
        <f t="shared" si="171"/>
        <v/>
      </c>
      <c r="AO115" s="46" t="str">
        <f t="shared" si="172"/>
        <v/>
      </c>
    </row>
    <row r="116" ht="50.25" customHeight="1">
      <c r="A116" s="46">
        <v>87</v>
      </c>
      <c r="B116" s="154" t="s">
        <v>442</v>
      </c>
      <c r="C116" s="125">
        <f>2022!B112</f>
        <v>166.57499999999999</v>
      </c>
      <c r="D116" s="142"/>
      <c r="E116" s="126">
        <f>2022!E112</f>
        <v>215</v>
      </c>
      <c r="F116" s="125">
        <f>2022!H112</f>
        <v>1.290709890439742</v>
      </c>
      <c r="G116" s="82"/>
      <c r="H116" s="143"/>
      <c r="I116" s="59"/>
      <c r="J116" s="59"/>
      <c r="K116" s="59"/>
      <c r="L116" s="59"/>
      <c r="M116" s="59"/>
      <c r="N116" s="59"/>
      <c r="O116" s="82"/>
      <c r="P116" s="59"/>
      <c r="Q116" s="59"/>
      <c r="R116" s="59"/>
      <c r="S116" s="59"/>
      <c r="T116" s="59"/>
      <c r="U116" s="82"/>
      <c r="V116" s="127">
        <f>2022!J112</f>
        <v>75.25</v>
      </c>
      <c r="W116" s="59">
        <f t="shared" si="162"/>
        <v>35</v>
      </c>
      <c r="X116" s="59">
        <f>2022!L112</f>
        <v>75</v>
      </c>
      <c r="Y116" s="127">
        <f t="shared" si="163"/>
        <v>34.883720930232556</v>
      </c>
      <c r="Z116" s="59"/>
      <c r="AA116" s="59"/>
      <c r="AB116" s="59"/>
      <c r="AC116" s="59"/>
      <c r="AD116" s="59">
        <f t="shared" si="164"/>
        <v>75</v>
      </c>
      <c r="AE116" s="59"/>
      <c r="AF116" s="115" t="str">
        <f t="shared" si="165"/>
        <v/>
      </c>
      <c r="AG116" s="203"/>
      <c r="AH116" s="204">
        <f t="shared" si="166"/>
        <v>1.290709890439742</v>
      </c>
      <c r="AI116" s="204">
        <f t="shared" si="167"/>
        <v>75</v>
      </c>
      <c r="AJ116" s="205">
        <v>35</v>
      </c>
      <c r="AK116" s="205" t="str">
        <f t="shared" si="168"/>
        <v/>
      </c>
      <c r="AL116" s="205">
        <f t="shared" si="169"/>
        <v>15</v>
      </c>
      <c r="AM116" s="205">
        <f t="shared" si="170"/>
        <v>75</v>
      </c>
      <c r="AN116" s="206" t="str">
        <f t="shared" si="171"/>
        <v/>
      </c>
      <c r="AO116" s="46" t="str">
        <f t="shared" si="172"/>
        <v/>
      </c>
    </row>
    <row r="117" ht="55.5" customHeight="1">
      <c r="A117" s="87">
        <v>88</v>
      </c>
      <c r="B117" s="72" t="s">
        <v>315</v>
      </c>
      <c r="C117" s="125">
        <f>2022!B113</f>
        <v>1572.825</v>
      </c>
      <c r="D117" s="126">
        <f>2022!D113</f>
        <v>2985</v>
      </c>
      <c r="E117" s="126">
        <f>2022!E113</f>
        <v>3212</v>
      </c>
      <c r="F117" s="125">
        <f>2022!H113</f>
        <v>2.0421852399345126</v>
      </c>
      <c r="G117" s="59">
        <f>2021!L84</f>
        <v>1044</v>
      </c>
      <c r="H117" s="127">
        <f t="shared" si="173"/>
        <v>34.9748743718593</v>
      </c>
      <c r="I117" s="62"/>
      <c r="J117" s="62"/>
      <c r="K117" s="62"/>
      <c r="L117" s="132"/>
      <c r="M117" s="59"/>
      <c r="N117" s="59"/>
      <c r="O117" s="59">
        <f>'Добыча 2021'!S94</f>
        <v>1025</v>
      </c>
      <c r="P117" s="59"/>
      <c r="Q117" s="59"/>
      <c r="R117" s="59"/>
      <c r="S117" s="59"/>
      <c r="T117" s="59"/>
      <c r="U117" s="59">
        <f t="shared" si="174"/>
        <v>98.180076628352481</v>
      </c>
      <c r="V117" s="127">
        <f>2022!J113</f>
        <v>1124.1999999999998</v>
      </c>
      <c r="W117" s="59">
        <f t="shared" si="162"/>
        <v>34.999999999999993</v>
      </c>
      <c r="X117" s="59">
        <f>2022!L113</f>
        <v>1124</v>
      </c>
      <c r="Y117" s="127">
        <f t="shared" si="163"/>
        <v>34.993773349937733</v>
      </c>
      <c r="Z117" s="59"/>
      <c r="AA117" s="59"/>
      <c r="AB117" s="59"/>
      <c r="AC117" s="59"/>
      <c r="AD117" s="59">
        <f t="shared" si="164"/>
        <v>1124</v>
      </c>
      <c r="AE117" s="59"/>
      <c r="AF117" s="115" t="str">
        <f t="shared" si="165"/>
        <v/>
      </c>
      <c r="AG117" s="203"/>
      <c r="AH117" s="204">
        <f t="shared" si="166"/>
        <v>2.0421852399345126</v>
      </c>
      <c r="AI117" s="204">
        <f t="shared" si="167"/>
        <v>1124</v>
      </c>
      <c r="AJ117" s="205">
        <v>35</v>
      </c>
      <c r="AK117" s="205" t="str">
        <f t="shared" si="168"/>
        <v/>
      </c>
      <c r="AL117" s="205">
        <f t="shared" si="169"/>
        <v>224</v>
      </c>
      <c r="AM117" s="205">
        <f t="shared" si="170"/>
        <v>1124</v>
      </c>
      <c r="AN117" s="206" t="str">
        <f t="shared" si="171"/>
        <v/>
      </c>
      <c r="AO117" s="46" t="str">
        <f t="shared" si="172"/>
        <v/>
      </c>
    </row>
    <row r="118" ht="18.75">
      <c r="A118" s="46"/>
      <c r="B118" s="61" t="s">
        <v>141</v>
      </c>
      <c r="C118" s="131"/>
      <c r="D118" s="130"/>
      <c r="E118" s="130"/>
      <c r="F118" s="131"/>
      <c r="G118" s="59"/>
      <c r="H118" s="127"/>
      <c r="I118" s="59"/>
      <c r="J118" s="59"/>
      <c r="K118" s="59"/>
      <c r="L118" s="59"/>
      <c r="M118" s="71"/>
      <c r="N118" s="71"/>
      <c r="O118" s="71"/>
      <c r="P118" s="71"/>
      <c r="Q118" s="71"/>
      <c r="R118" s="71"/>
      <c r="S118" s="71"/>
      <c r="T118" s="71"/>
      <c r="U118" s="59"/>
      <c r="V118" s="144"/>
      <c r="W118" s="59"/>
      <c r="X118" s="71"/>
      <c r="Y118" s="127"/>
      <c r="Z118" s="71"/>
      <c r="AA118" s="71"/>
      <c r="AB118" s="71"/>
      <c r="AC118" s="71"/>
      <c r="AD118" s="71" t="str">
        <f t="shared" si="164"/>
        <v/>
      </c>
      <c r="AE118" s="71"/>
      <c r="AF118" s="115" t="str">
        <f t="shared" si="165"/>
        <v/>
      </c>
      <c r="AG118" s="203"/>
      <c r="AH118" s="204" t="str">
        <f t="shared" si="166"/>
        <v/>
      </c>
      <c r="AI118" s="204">
        <f t="shared" si="167"/>
        <v>0</v>
      </c>
      <c r="AJ118" s="205">
        <v>35</v>
      </c>
      <c r="AK118" s="205" t="str">
        <f t="shared" si="168"/>
        <v/>
      </c>
      <c r="AL118" s="205" t="str">
        <f t="shared" si="169"/>
        <v/>
      </c>
      <c r="AM118" s="205" t="str">
        <f t="shared" si="170"/>
        <v/>
      </c>
      <c r="AN118" s="206" t="str">
        <f t="shared" si="171"/>
        <v/>
      </c>
      <c r="AO118" s="46" t="str">
        <f t="shared" si="172"/>
        <v/>
      </c>
    </row>
    <row r="119" ht="51" customHeight="1">
      <c r="A119" s="46">
        <v>89</v>
      </c>
      <c r="B119" s="72" t="s">
        <v>142</v>
      </c>
      <c r="C119" s="125">
        <f>2022!B115</f>
        <v>867</v>
      </c>
      <c r="D119" s="126">
        <f>2022!D115</f>
        <v>1317</v>
      </c>
      <c r="E119" s="126">
        <f>2022!E115</f>
        <v>1317</v>
      </c>
      <c r="F119" s="125">
        <f>2022!H115</f>
        <v>1.5190311418685121</v>
      </c>
      <c r="G119" s="59">
        <f>2021!L86</f>
        <v>395</v>
      </c>
      <c r="H119" s="127">
        <f t="shared" si="173"/>
        <v>29.992406985573272</v>
      </c>
      <c r="I119" s="59"/>
      <c r="J119" s="59"/>
      <c r="K119" s="59"/>
      <c r="L119" s="59"/>
      <c r="M119" s="59"/>
      <c r="N119" s="59"/>
      <c r="O119" s="59">
        <f>'Добыча 2021'!S96</f>
        <v>330</v>
      </c>
      <c r="P119" s="59"/>
      <c r="Q119" s="59"/>
      <c r="R119" s="59"/>
      <c r="S119" s="59"/>
      <c r="T119" s="59"/>
      <c r="U119" s="59">
        <f t="shared" si="174"/>
        <v>83.544303797468359</v>
      </c>
      <c r="V119" s="127">
        <f>2022!J115</f>
        <v>460.94999999999999</v>
      </c>
      <c r="W119" s="59">
        <f t="shared" si="162"/>
        <v>35</v>
      </c>
      <c r="X119" s="59">
        <f>2022!L115</f>
        <v>460</v>
      </c>
      <c r="Y119" s="127">
        <f t="shared" si="163"/>
        <v>34.927866362946091</v>
      </c>
      <c r="Z119" s="59"/>
      <c r="AA119" s="59"/>
      <c r="AB119" s="59"/>
      <c r="AC119" s="59"/>
      <c r="AD119" s="59">
        <f t="shared" si="164"/>
        <v>460</v>
      </c>
      <c r="AE119" s="59"/>
      <c r="AF119" s="115" t="str">
        <f t="shared" si="165"/>
        <v/>
      </c>
      <c r="AG119" s="203"/>
      <c r="AH119" s="204">
        <f t="shared" si="166"/>
        <v>1.5190311418685121</v>
      </c>
      <c r="AI119" s="204">
        <f t="shared" si="167"/>
        <v>460</v>
      </c>
      <c r="AJ119" s="205">
        <v>35</v>
      </c>
      <c r="AK119" s="205" t="str">
        <f t="shared" si="168"/>
        <v/>
      </c>
      <c r="AL119" s="205">
        <f t="shared" si="169"/>
        <v>92</v>
      </c>
      <c r="AM119" s="205">
        <f t="shared" si="170"/>
        <v>460</v>
      </c>
      <c r="AN119" s="206" t="str">
        <f t="shared" si="171"/>
        <v/>
      </c>
      <c r="AO119" s="46" t="str">
        <f t="shared" si="172"/>
        <v/>
      </c>
    </row>
    <row r="120" ht="36.75" customHeight="1">
      <c r="A120" s="46">
        <v>90</v>
      </c>
      <c r="B120" s="72" t="s">
        <v>316</v>
      </c>
      <c r="C120" s="125">
        <f>2022!B116</f>
        <v>385.19600000000003</v>
      </c>
      <c r="D120" s="126">
        <f>2022!D116</f>
        <v>1707</v>
      </c>
      <c r="E120" s="126">
        <f>2022!E116</f>
        <v>2084</v>
      </c>
      <c r="F120" s="125">
        <f>2022!H116</f>
        <v>5.4102327126969127</v>
      </c>
      <c r="G120" s="59">
        <f>2021!L87</f>
        <v>597</v>
      </c>
      <c r="H120" s="127">
        <f t="shared" si="173"/>
        <v>34.973637961335676</v>
      </c>
      <c r="I120" s="59"/>
      <c r="J120" s="59"/>
      <c r="K120" s="59"/>
      <c r="L120" s="59"/>
      <c r="M120" s="59"/>
      <c r="N120" s="59"/>
      <c r="O120" s="59">
        <f>'Добыча 2021'!S97</f>
        <v>597</v>
      </c>
      <c r="P120" s="59"/>
      <c r="Q120" s="59"/>
      <c r="R120" s="59"/>
      <c r="S120" s="59"/>
      <c r="T120" s="59"/>
      <c r="U120" s="59">
        <f t="shared" si="174"/>
        <v>100</v>
      </c>
      <c r="V120" s="127">
        <f>2022!J116</f>
        <v>729.39999999999998</v>
      </c>
      <c r="W120" s="59">
        <f t="shared" si="162"/>
        <v>35</v>
      </c>
      <c r="X120" s="59">
        <f>2022!L116</f>
        <v>729</v>
      </c>
      <c r="Y120" s="127">
        <f t="shared" si="163"/>
        <v>34.980806142034545</v>
      </c>
      <c r="Z120" s="59"/>
      <c r="AA120" s="59"/>
      <c r="AB120" s="59"/>
      <c r="AC120" s="59"/>
      <c r="AD120" s="59">
        <f t="shared" si="164"/>
        <v>729</v>
      </c>
      <c r="AE120" s="59"/>
      <c r="AF120" s="115" t="str">
        <f t="shared" si="165"/>
        <v/>
      </c>
      <c r="AG120" s="203"/>
      <c r="AH120" s="204">
        <f t="shared" si="166"/>
        <v>5.4102327126969127</v>
      </c>
      <c r="AI120" s="204">
        <f t="shared" si="167"/>
        <v>729</v>
      </c>
      <c r="AJ120" s="205">
        <v>35</v>
      </c>
      <c r="AK120" s="205" t="str">
        <f t="shared" si="168"/>
        <v/>
      </c>
      <c r="AL120" s="205">
        <f t="shared" si="169"/>
        <v>145</v>
      </c>
      <c r="AM120" s="205">
        <f t="shared" si="170"/>
        <v>729</v>
      </c>
      <c r="AN120" s="206" t="str">
        <f t="shared" si="171"/>
        <v/>
      </c>
      <c r="AO120" s="46" t="str">
        <f t="shared" si="172"/>
        <v/>
      </c>
    </row>
    <row r="121" ht="36.75" customHeight="1">
      <c r="A121" s="46">
        <v>91</v>
      </c>
      <c r="B121" s="72" t="s">
        <v>317</v>
      </c>
      <c r="C121" s="125">
        <f>2022!B117</f>
        <v>163.09700000000001</v>
      </c>
      <c r="D121" s="126">
        <f>2022!D117</f>
        <v>1047</v>
      </c>
      <c r="E121" s="126">
        <f>2022!E117</f>
        <v>1163</v>
      </c>
      <c r="F121" s="125">
        <f>2022!H117</f>
        <v>7.1307258870488113</v>
      </c>
      <c r="G121" s="59">
        <f>2021!L88</f>
        <v>314</v>
      </c>
      <c r="H121" s="127">
        <f t="shared" si="173"/>
        <v>29.990448901623683</v>
      </c>
      <c r="I121" s="59"/>
      <c r="J121" s="59"/>
      <c r="K121" s="59"/>
      <c r="L121" s="59"/>
      <c r="M121" s="59"/>
      <c r="N121" s="59"/>
      <c r="O121" s="59">
        <f>'Добыча 2021'!S98</f>
        <v>310</v>
      </c>
      <c r="P121" s="59"/>
      <c r="Q121" s="59"/>
      <c r="R121" s="59"/>
      <c r="S121" s="59"/>
      <c r="T121" s="59"/>
      <c r="U121" s="59">
        <f t="shared" si="174"/>
        <v>98.726114649681534</v>
      </c>
      <c r="V121" s="127">
        <f>2022!J117</f>
        <v>407.04999999999995</v>
      </c>
      <c r="W121" s="59">
        <f t="shared" si="162"/>
        <v>35</v>
      </c>
      <c r="X121" s="59">
        <f>2022!L117</f>
        <v>407</v>
      </c>
      <c r="Y121" s="127">
        <f t="shared" si="163"/>
        <v>34.995700773860705</v>
      </c>
      <c r="Z121" s="59"/>
      <c r="AA121" s="59"/>
      <c r="AB121" s="59"/>
      <c r="AC121" s="59"/>
      <c r="AD121" s="59">
        <f t="shared" si="164"/>
        <v>407</v>
      </c>
      <c r="AE121" s="59"/>
      <c r="AF121" s="115" t="str">
        <f t="shared" si="165"/>
        <v/>
      </c>
      <c r="AG121" s="203"/>
      <c r="AH121" s="204">
        <f t="shared" si="166"/>
        <v>7.1307258870488113</v>
      </c>
      <c r="AI121" s="204">
        <f t="shared" si="167"/>
        <v>407</v>
      </c>
      <c r="AJ121" s="205">
        <v>35</v>
      </c>
      <c r="AK121" s="205" t="str">
        <f t="shared" si="168"/>
        <v/>
      </c>
      <c r="AL121" s="205">
        <f t="shared" si="169"/>
        <v>81</v>
      </c>
      <c r="AM121" s="205">
        <f t="shared" si="170"/>
        <v>407</v>
      </c>
      <c r="AN121" s="206" t="str">
        <f t="shared" si="171"/>
        <v/>
      </c>
      <c r="AO121" s="46" t="str">
        <f t="shared" si="172"/>
        <v/>
      </c>
    </row>
    <row r="122" ht="36.75" customHeight="1">
      <c r="A122" s="46">
        <v>92</v>
      </c>
      <c r="B122" s="72" t="s">
        <v>318</v>
      </c>
      <c r="C122" s="125">
        <f>2022!B118</f>
        <v>49.079999999999998</v>
      </c>
      <c r="D122" s="126">
        <f>2022!D118</f>
        <v>253</v>
      </c>
      <c r="E122" s="126">
        <f>2022!E118</f>
        <v>197</v>
      </c>
      <c r="F122" s="125">
        <f>2022!H118</f>
        <v>4.0138549307253468</v>
      </c>
      <c r="G122" s="59">
        <f>2021!L89</f>
        <v>50</v>
      </c>
      <c r="H122" s="127">
        <f t="shared" si="173"/>
        <v>19.762845849802371</v>
      </c>
      <c r="I122" s="59"/>
      <c r="J122" s="59"/>
      <c r="K122" s="59"/>
      <c r="L122" s="59"/>
      <c r="M122" s="59"/>
      <c r="N122" s="59"/>
      <c r="O122" s="59">
        <f>'Добыча 2021'!S99</f>
        <v>50</v>
      </c>
      <c r="P122" s="59"/>
      <c r="Q122" s="59"/>
      <c r="R122" s="59"/>
      <c r="S122" s="59"/>
      <c r="T122" s="59"/>
      <c r="U122" s="59">
        <f t="shared" si="174"/>
        <v>100</v>
      </c>
      <c r="V122" s="127">
        <f>2022!J118</f>
        <v>68.949999999999989</v>
      </c>
      <c r="W122" s="59">
        <f t="shared" si="162"/>
        <v>34.999999999999993</v>
      </c>
      <c r="X122" s="59">
        <f>2022!L118</f>
        <v>68</v>
      </c>
      <c r="Y122" s="127">
        <f t="shared" si="163"/>
        <v>34.517766497461928</v>
      </c>
      <c r="Z122" s="59"/>
      <c r="AA122" s="59"/>
      <c r="AB122" s="59"/>
      <c r="AC122" s="59"/>
      <c r="AD122" s="59">
        <f t="shared" si="164"/>
        <v>68</v>
      </c>
      <c r="AE122" s="59"/>
      <c r="AF122" s="115" t="str">
        <f t="shared" si="165"/>
        <v/>
      </c>
      <c r="AG122" s="203"/>
      <c r="AH122" s="204">
        <f t="shared" si="166"/>
        <v>4.0138549307253468</v>
      </c>
      <c r="AI122" s="204">
        <f t="shared" si="167"/>
        <v>68</v>
      </c>
      <c r="AJ122" s="205">
        <v>35</v>
      </c>
      <c r="AK122" s="205" t="str">
        <f t="shared" si="168"/>
        <v/>
      </c>
      <c r="AL122" s="205">
        <f t="shared" si="169"/>
        <v>13</v>
      </c>
      <c r="AM122" s="205">
        <f t="shared" si="170"/>
        <v>68</v>
      </c>
      <c r="AN122" s="206" t="str">
        <f t="shared" si="171"/>
        <v/>
      </c>
      <c r="AO122" s="46" t="str">
        <f t="shared" si="172"/>
        <v/>
      </c>
    </row>
    <row r="123" ht="47.25">
      <c r="A123" s="46">
        <v>93</v>
      </c>
      <c r="B123" s="72" t="s">
        <v>319</v>
      </c>
      <c r="C123" s="125">
        <f>2022!B119</f>
        <v>151.09999999999999</v>
      </c>
      <c r="D123" s="126">
        <f>2022!D119</f>
        <v>512</v>
      </c>
      <c r="E123" s="126">
        <f>2022!E119</f>
        <v>695</v>
      </c>
      <c r="F123" s="125">
        <f>2022!H119</f>
        <v>4.5996029119788222</v>
      </c>
      <c r="G123" s="59">
        <f>2021!L90</f>
        <v>150</v>
      </c>
      <c r="H123" s="127">
        <f t="shared" si="173"/>
        <v>29.296875</v>
      </c>
      <c r="I123" s="59"/>
      <c r="J123" s="59"/>
      <c r="K123" s="59"/>
      <c r="L123" s="59"/>
      <c r="M123" s="59"/>
      <c r="N123" s="59"/>
      <c r="O123" s="59">
        <f>'Добыча 2021'!S100</f>
        <v>150</v>
      </c>
      <c r="P123" s="59"/>
      <c r="Q123" s="59"/>
      <c r="R123" s="59"/>
      <c r="S123" s="59"/>
      <c r="T123" s="59"/>
      <c r="U123" s="59">
        <f t="shared" si="174"/>
        <v>100</v>
      </c>
      <c r="V123" s="127">
        <f>2022!J119</f>
        <v>243.24999999999997</v>
      </c>
      <c r="W123" s="59">
        <f t="shared" si="162"/>
        <v>35</v>
      </c>
      <c r="X123" s="59">
        <f>2022!L119</f>
        <v>243</v>
      </c>
      <c r="Y123" s="127">
        <f t="shared" si="163"/>
        <v>34.964028776978417</v>
      </c>
      <c r="Z123" s="59"/>
      <c r="AA123" s="59"/>
      <c r="AB123" s="59"/>
      <c r="AC123" s="59"/>
      <c r="AD123" s="59">
        <f t="shared" si="164"/>
        <v>243</v>
      </c>
      <c r="AE123" s="59"/>
      <c r="AF123" s="115" t="str">
        <f t="shared" si="165"/>
        <v/>
      </c>
      <c r="AG123" s="203"/>
      <c r="AH123" s="204">
        <f t="shared" si="166"/>
        <v>4.5996029119788222</v>
      </c>
      <c r="AI123" s="204">
        <f t="shared" si="167"/>
        <v>243</v>
      </c>
      <c r="AJ123" s="205">
        <v>35</v>
      </c>
      <c r="AK123" s="205" t="str">
        <f t="shared" si="168"/>
        <v/>
      </c>
      <c r="AL123" s="205">
        <f t="shared" si="169"/>
        <v>48</v>
      </c>
      <c r="AM123" s="205">
        <f t="shared" si="170"/>
        <v>243</v>
      </c>
      <c r="AN123" s="206" t="str">
        <f t="shared" si="171"/>
        <v/>
      </c>
      <c r="AO123" s="46" t="str">
        <f t="shared" si="172"/>
        <v/>
      </c>
    </row>
    <row r="124" ht="31.5">
      <c r="A124" s="46">
        <v>94</v>
      </c>
      <c r="B124" s="72" t="s">
        <v>320</v>
      </c>
      <c r="C124" s="125">
        <f>2022!B120</f>
        <v>46.079999999999998</v>
      </c>
      <c r="D124" s="126">
        <f>2022!D120</f>
        <v>158</v>
      </c>
      <c r="E124" s="126">
        <f>2022!E120</f>
        <v>164</v>
      </c>
      <c r="F124" s="125">
        <f>2022!H120</f>
        <v>3.5590277777777781</v>
      </c>
      <c r="G124" s="59">
        <f>2021!L91</f>
        <v>50</v>
      </c>
      <c r="H124" s="127">
        <f t="shared" si="173"/>
        <v>31.645569620253166</v>
      </c>
      <c r="I124" s="59"/>
      <c r="J124" s="59"/>
      <c r="K124" s="59"/>
      <c r="L124" s="59"/>
      <c r="M124" s="59"/>
      <c r="N124" s="59"/>
      <c r="O124" s="59">
        <f>'Добыча 2021'!S101</f>
        <v>50</v>
      </c>
      <c r="P124" s="59"/>
      <c r="Q124" s="59"/>
      <c r="R124" s="59"/>
      <c r="S124" s="59"/>
      <c r="T124" s="59"/>
      <c r="U124" s="59">
        <f t="shared" si="174"/>
        <v>100</v>
      </c>
      <c r="V124" s="127">
        <f>2022!J120</f>
        <v>57.399999999999999</v>
      </c>
      <c r="W124" s="59">
        <f t="shared" si="162"/>
        <v>35</v>
      </c>
      <c r="X124" s="59">
        <f>2022!L120</f>
        <v>57</v>
      </c>
      <c r="Y124" s="127">
        <f t="shared" si="163"/>
        <v>34.756097560975604</v>
      </c>
      <c r="Z124" s="59"/>
      <c r="AA124" s="59"/>
      <c r="AB124" s="59"/>
      <c r="AC124" s="59"/>
      <c r="AD124" s="59">
        <f t="shared" si="164"/>
        <v>57</v>
      </c>
      <c r="AE124" s="59"/>
      <c r="AF124" s="115" t="str">
        <f t="shared" si="165"/>
        <v/>
      </c>
      <c r="AG124" s="203"/>
      <c r="AH124" s="204">
        <f t="shared" si="166"/>
        <v>3.5590277777777781</v>
      </c>
      <c r="AI124" s="204">
        <f t="shared" si="167"/>
        <v>57</v>
      </c>
      <c r="AJ124" s="205">
        <v>35</v>
      </c>
      <c r="AK124" s="205" t="str">
        <f t="shared" si="168"/>
        <v/>
      </c>
      <c r="AL124" s="205">
        <f t="shared" si="169"/>
        <v>11</v>
      </c>
      <c r="AM124" s="205">
        <f t="shared" si="170"/>
        <v>57</v>
      </c>
      <c r="AN124" s="206" t="str">
        <f t="shared" si="171"/>
        <v/>
      </c>
      <c r="AO124" s="46" t="str">
        <f t="shared" si="172"/>
        <v/>
      </c>
    </row>
    <row r="125" ht="94.5">
      <c r="A125" s="46">
        <v>95</v>
      </c>
      <c r="B125" s="72" t="s">
        <v>321</v>
      </c>
      <c r="C125" s="125">
        <f>2022!B121</f>
        <v>2622.0999999999999</v>
      </c>
      <c r="D125" s="126">
        <f>2022!D121</f>
        <v>10989</v>
      </c>
      <c r="E125" s="126">
        <f>2022!E121</f>
        <v>14106</v>
      </c>
      <c r="F125" s="125">
        <f>2022!H121</f>
        <v>5.3796575264101296</v>
      </c>
      <c r="G125" s="59">
        <f>2021!L92</f>
        <v>2500</v>
      </c>
      <c r="H125" s="127">
        <f t="shared" si="173"/>
        <v>22.750022750022751</v>
      </c>
      <c r="I125" s="59">
        <f>2021!L95</f>
        <v>417</v>
      </c>
      <c r="J125" s="59"/>
      <c r="K125" s="59"/>
      <c r="L125" s="59"/>
      <c r="M125" s="59"/>
      <c r="N125" s="59"/>
      <c r="O125" s="59">
        <f>'Добыча 2021'!S102</f>
        <v>2500</v>
      </c>
      <c r="P125" s="59"/>
      <c r="Q125" s="59"/>
      <c r="R125" s="59"/>
      <c r="S125" s="59"/>
      <c r="T125" s="59"/>
      <c r="U125" s="59">
        <f t="shared" si="174"/>
        <v>100</v>
      </c>
      <c r="V125" s="127">
        <f>2022!J121</f>
        <v>4937.0999999999995</v>
      </c>
      <c r="W125" s="59">
        <f t="shared" si="162"/>
        <v>35</v>
      </c>
      <c r="X125" s="59">
        <v>4937</v>
      </c>
      <c r="Y125" s="127">
        <f t="shared" si="163"/>
        <v>34.999291081809162</v>
      </c>
      <c r="Z125" s="59">
        <f>2022!L124</f>
        <v>937</v>
      </c>
      <c r="AA125" s="59"/>
      <c r="AB125" s="59"/>
      <c r="AC125" s="59"/>
      <c r="AD125" s="59">
        <f t="shared" si="164"/>
        <v>4937</v>
      </c>
      <c r="AE125" s="59"/>
      <c r="AF125" s="115" t="str">
        <f t="shared" si="165"/>
        <v/>
      </c>
      <c r="AG125" s="203"/>
      <c r="AH125" s="204">
        <f t="shared" si="166"/>
        <v>5.3796575264101296</v>
      </c>
      <c r="AI125" s="204">
        <f t="shared" si="167"/>
        <v>4937</v>
      </c>
      <c r="AJ125" s="205">
        <v>35</v>
      </c>
      <c r="AK125" s="205" t="str">
        <f t="shared" si="168"/>
        <v/>
      </c>
      <c r="AL125" s="205">
        <f t="shared" si="169"/>
        <v>987</v>
      </c>
      <c r="AM125" s="205">
        <f t="shared" si="170"/>
        <v>4937</v>
      </c>
      <c r="AN125" s="206" t="str">
        <f t="shared" si="171"/>
        <v/>
      </c>
      <c r="AO125" s="46" t="str">
        <f t="shared" si="172"/>
        <v xml:space="preserve">Сумма не совпадает или не ОДОУ</v>
      </c>
    </row>
    <row r="126" ht="33" customHeight="1">
      <c r="A126" s="46">
        <v>96</v>
      </c>
      <c r="B126" s="72" t="s">
        <v>322</v>
      </c>
      <c r="C126" s="125">
        <f>2022!B122</f>
        <v>31.664999999999999</v>
      </c>
      <c r="D126" s="126">
        <f>2022!D122</f>
        <v>92</v>
      </c>
      <c r="E126" s="126">
        <f>2022!E122</f>
        <v>93</v>
      </c>
      <c r="F126" s="125">
        <f>2022!H122</f>
        <v>2.9369966840360018</v>
      </c>
      <c r="G126" s="59">
        <f>2021!L93</f>
        <v>20</v>
      </c>
      <c r="H126" s="127">
        <f t="shared" si="173"/>
        <v>21.739130434782609</v>
      </c>
      <c r="I126" s="59"/>
      <c r="J126" s="59"/>
      <c r="K126" s="59"/>
      <c r="L126" s="59"/>
      <c r="M126" s="59"/>
      <c r="N126" s="59"/>
      <c r="O126" s="59">
        <f>'Добыча 2021'!S103</f>
        <v>20</v>
      </c>
      <c r="P126" s="59"/>
      <c r="Q126" s="59"/>
      <c r="R126" s="59"/>
      <c r="S126" s="59"/>
      <c r="T126" s="59"/>
      <c r="U126" s="59">
        <f t="shared" si="174"/>
        <v>100</v>
      </c>
      <c r="V126" s="127">
        <f>2022!J122</f>
        <v>32.549999999999997</v>
      </c>
      <c r="W126" s="59">
        <f t="shared" si="162"/>
        <v>35</v>
      </c>
      <c r="X126" s="59">
        <f>2022!L122</f>
        <v>32</v>
      </c>
      <c r="Y126" s="127">
        <f t="shared" si="163"/>
        <v>34.408602150537639</v>
      </c>
      <c r="Z126" s="59"/>
      <c r="AA126" s="59"/>
      <c r="AB126" s="59"/>
      <c r="AC126" s="59"/>
      <c r="AD126" s="59">
        <f t="shared" si="164"/>
        <v>32</v>
      </c>
      <c r="AE126" s="59"/>
      <c r="AF126" s="115" t="str">
        <f t="shared" si="165"/>
        <v/>
      </c>
      <c r="AG126" s="203"/>
      <c r="AH126" s="204">
        <f t="shared" si="166"/>
        <v>2.9369966840360018</v>
      </c>
      <c r="AI126" s="204">
        <f t="shared" si="167"/>
        <v>32</v>
      </c>
      <c r="AJ126" s="205">
        <v>35</v>
      </c>
      <c r="AK126" s="205" t="str">
        <f t="shared" si="168"/>
        <v/>
      </c>
      <c r="AL126" s="205">
        <f t="shared" si="169"/>
        <v>6</v>
      </c>
      <c r="AM126" s="205">
        <f t="shared" si="170"/>
        <v>32</v>
      </c>
      <c r="AN126" s="206" t="str">
        <f t="shared" si="171"/>
        <v/>
      </c>
      <c r="AO126" s="46" t="str">
        <f t="shared" si="172"/>
        <v/>
      </c>
    </row>
    <row r="127" ht="31.5">
      <c r="A127" s="46">
        <v>97</v>
      </c>
      <c r="B127" s="72" t="s">
        <v>145</v>
      </c>
      <c r="C127" s="125">
        <f>2022!B123</f>
        <v>42</v>
      </c>
      <c r="D127" s="126">
        <f>2022!D123</f>
        <v>168</v>
      </c>
      <c r="E127" s="126">
        <f>2022!E123</f>
        <v>220</v>
      </c>
      <c r="F127" s="125">
        <f>2022!H123</f>
        <v>5.2380952380952381</v>
      </c>
      <c r="G127" s="59">
        <f>2021!L94</f>
        <v>58</v>
      </c>
      <c r="H127" s="127">
        <f t="shared" si="173"/>
        <v>34.523809523809526</v>
      </c>
      <c r="I127" s="62"/>
      <c r="J127" s="62"/>
      <c r="K127" s="62"/>
      <c r="L127" s="132"/>
      <c r="M127" s="59"/>
      <c r="N127" s="59"/>
      <c r="O127" s="59">
        <f>'Добыча 2021'!S104</f>
        <v>58</v>
      </c>
      <c r="P127" s="59"/>
      <c r="Q127" s="59"/>
      <c r="R127" s="59"/>
      <c r="S127" s="59"/>
      <c r="T127" s="59"/>
      <c r="U127" s="59">
        <f t="shared" si="174"/>
        <v>100</v>
      </c>
      <c r="V127" s="127">
        <f>2022!J123</f>
        <v>77</v>
      </c>
      <c r="W127" s="59">
        <f t="shared" si="162"/>
        <v>35</v>
      </c>
      <c r="X127" s="59">
        <f>2022!L123</f>
        <v>77</v>
      </c>
      <c r="Y127" s="127">
        <f t="shared" si="163"/>
        <v>35</v>
      </c>
      <c r="Z127" s="59"/>
      <c r="AA127" s="59"/>
      <c r="AB127" s="59"/>
      <c r="AC127" s="59"/>
      <c r="AD127" s="59">
        <f t="shared" si="164"/>
        <v>77</v>
      </c>
      <c r="AE127" s="59"/>
      <c r="AF127" s="115" t="str">
        <f t="shared" si="165"/>
        <v/>
      </c>
      <c r="AG127" s="203"/>
      <c r="AH127" s="204">
        <f t="shared" si="166"/>
        <v>5.2380952380952381</v>
      </c>
      <c r="AI127" s="204">
        <f t="shared" si="167"/>
        <v>77</v>
      </c>
      <c r="AJ127" s="205">
        <v>35</v>
      </c>
      <c r="AK127" s="205" t="str">
        <f t="shared" si="168"/>
        <v/>
      </c>
      <c r="AL127" s="205">
        <f t="shared" si="169"/>
        <v>15</v>
      </c>
      <c r="AM127" s="205">
        <f t="shared" si="170"/>
        <v>77</v>
      </c>
      <c r="AN127" s="206" t="str">
        <f t="shared" si="171"/>
        <v/>
      </c>
      <c r="AO127" s="46" t="str">
        <f t="shared" si="172"/>
        <v/>
      </c>
    </row>
    <row r="128" ht="18.75">
      <c r="A128" s="46"/>
      <c r="B128" s="61" t="s">
        <v>153</v>
      </c>
      <c r="C128" s="131"/>
      <c r="D128" s="130"/>
      <c r="E128" s="130"/>
      <c r="F128" s="131"/>
      <c r="G128" s="59"/>
      <c r="H128" s="127"/>
      <c r="I128" s="59"/>
      <c r="J128" s="59"/>
      <c r="K128" s="59"/>
      <c r="L128" s="59"/>
      <c r="M128" s="71"/>
      <c r="N128" s="71"/>
      <c r="O128" s="71"/>
      <c r="P128" s="71"/>
      <c r="Q128" s="71"/>
      <c r="R128" s="71"/>
      <c r="S128" s="71"/>
      <c r="T128" s="71"/>
      <c r="U128" s="59"/>
      <c r="V128" s="144"/>
      <c r="W128" s="59"/>
      <c r="X128" s="71"/>
      <c r="Y128" s="127"/>
      <c r="Z128" s="71"/>
      <c r="AA128" s="71"/>
      <c r="AB128" s="71"/>
      <c r="AC128" s="71"/>
      <c r="AD128" s="71" t="str">
        <f t="shared" si="164"/>
        <v/>
      </c>
      <c r="AE128" s="71"/>
      <c r="AF128" s="115" t="str">
        <f t="shared" si="165"/>
        <v/>
      </c>
      <c r="AG128" s="203"/>
      <c r="AH128" s="204" t="str">
        <f t="shared" si="166"/>
        <v/>
      </c>
      <c r="AI128" s="204">
        <f t="shared" si="167"/>
        <v>0</v>
      </c>
      <c r="AJ128" s="205">
        <v>35</v>
      </c>
      <c r="AK128" s="205" t="str">
        <f t="shared" si="168"/>
        <v/>
      </c>
      <c r="AL128" s="205" t="str">
        <f t="shared" si="169"/>
        <v/>
      </c>
      <c r="AM128" s="205" t="str">
        <f t="shared" si="170"/>
        <v/>
      </c>
      <c r="AN128" s="206" t="str">
        <f t="shared" si="171"/>
        <v/>
      </c>
      <c r="AO128" s="46" t="str">
        <f t="shared" si="172"/>
        <v/>
      </c>
    </row>
    <row r="129" ht="63.75" customHeight="1">
      <c r="A129" s="46">
        <v>98</v>
      </c>
      <c r="B129" s="72" t="s">
        <v>168</v>
      </c>
      <c r="C129" s="125">
        <f>2022!B126</f>
        <v>34.731000000000002</v>
      </c>
      <c r="D129" s="126">
        <f>2022!D126</f>
        <v>55</v>
      </c>
      <c r="E129" s="126">
        <f>2022!E126</f>
        <v>58</v>
      </c>
      <c r="F129" s="125">
        <f>2022!H126</f>
        <v>1.6699778296046759</v>
      </c>
      <c r="G129" s="59">
        <f>2021!L97</f>
        <v>19</v>
      </c>
      <c r="H129" s="127">
        <f t="shared" si="173"/>
        <v>34.545454545454547</v>
      </c>
      <c r="I129" s="59"/>
      <c r="J129" s="59"/>
      <c r="K129" s="59"/>
      <c r="L129" s="59"/>
      <c r="M129" s="59"/>
      <c r="N129" s="59"/>
      <c r="O129" s="59">
        <f>'Добыча 2021'!S107</f>
        <v>18</v>
      </c>
      <c r="P129" s="59"/>
      <c r="Q129" s="59"/>
      <c r="R129" s="59"/>
      <c r="S129" s="59"/>
      <c r="T129" s="59"/>
      <c r="U129" s="59">
        <f t="shared" si="174"/>
        <v>94.73684210526315</v>
      </c>
      <c r="V129" s="127">
        <f>2022!J126</f>
        <v>20.299999999999997</v>
      </c>
      <c r="W129" s="59">
        <f t="shared" si="162"/>
        <v>35</v>
      </c>
      <c r="X129" s="59">
        <f>2022!L126</f>
        <v>20</v>
      </c>
      <c r="Y129" s="127">
        <f t="shared" si="163"/>
        <v>34.482758620689658</v>
      </c>
      <c r="Z129" s="59"/>
      <c r="AA129" s="59"/>
      <c r="AB129" s="59"/>
      <c r="AC129" s="59"/>
      <c r="AD129" s="59">
        <f t="shared" si="164"/>
        <v>20</v>
      </c>
      <c r="AE129" s="59"/>
      <c r="AF129" s="115" t="str">
        <f t="shared" si="165"/>
        <v/>
      </c>
      <c r="AG129" s="203"/>
      <c r="AH129" s="204">
        <f t="shared" si="166"/>
        <v>1.6699778296046759</v>
      </c>
      <c r="AI129" s="204">
        <f t="shared" si="167"/>
        <v>20</v>
      </c>
      <c r="AJ129" s="205">
        <v>35</v>
      </c>
      <c r="AK129" s="205" t="str">
        <f t="shared" si="168"/>
        <v/>
      </c>
      <c r="AL129" s="205">
        <f t="shared" si="169"/>
        <v>4</v>
      </c>
      <c r="AM129" s="205">
        <f t="shared" si="170"/>
        <v>20</v>
      </c>
      <c r="AN129" s="206" t="str">
        <f t="shared" si="171"/>
        <v/>
      </c>
      <c r="AO129" s="46" t="str">
        <f t="shared" si="172"/>
        <v/>
      </c>
    </row>
    <row r="130" ht="87.75" customHeight="1">
      <c r="A130" s="46">
        <v>99</v>
      </c>
      <c r="B130" s="72" t="s">
        <v>156</v>
      </c>
      <c r="C130" s="125">
        <f>2022!B127</f>
        <v>46.969999999999999</v>
      </c>
      <c r="D130" s="126">
        <f>2022!D127</f>
        <v>39</v>
      </c>
      <c r="E130" s="126">
        <f>2022!E127</f>
        <v>63</v>
      </c>
      <c r="F130" s="125">
        <f>2022!H127</f>
        <v>1.3412816691505216</v>
      </c>
      <c r="G130" s="59">
        <f>2021!L98</f>
        <v>13</v>
      </c>
      <c r="H130" s="127">
        <f t="shared" si="173"/>
        <v>33.333333333333329</v>
      </c>
      <c r="I130" s="59"/>
      <c r="J130" s="59"/>
      <c r="K130" s="59"/>
      <c r="L130" s="59"/>
      <c r="M130" s="59"/>
      <c r="N130" s="59"/>
      <c r="O130" s="59">
        <f>'Добыча 2021'!S108</f>
        <v>9</v>
      </c>
      <c r="P130" s="59"/>
      <c r="Q130" s="59"/>
      <c r="R130" s="59"/>
      <c r="S130" s="59"/>
      <c r="T130" s="59"/>
      <c r="U130" s="59">
        <f t="shared" si="174"/>
        <v>69.230769230769226</v>
      </c>
      <c r="V130" s="127">
        <f>2022!J127</f>
        <v>22.049999999999997</v>
      </c>
      <c r="W130" s="59">
        <f t="shared" si="162"/>
        <v>35</v>
      </c>
      <c r="X130" s="59">
        <f>2022!L127</f>
        <v>22</v>
      </c>
      <c r="Y130" s="127">
        <f t="shared" si="163"/>
        <v>34.920634920634917</v>
      </c>
      <c r="Z130" s="59"/>
      <c r="AA130" s="59"/>
      <c r="AB130" s="59"/>
      <c r="AC130" s="59"/>
      <c r="AD130" s="59">
        <f t="shared" si="164"/>
        <v>22</v>
      </c>
      <c r="AE130" s="59"/>
      <c r="AF130" s="115" t="str">
        <f t="shared" si="165"/>
        <v/>
      </c>
      <c r="AG130" s="203"/>
      <c r="AH130" s="204">
        <f t="shared" si="166"/>
        <v>1.3412816691505216</v>
      </c>
      <c r="AI130" s="204">
        <f t="shared" si="167"/>
        <v>22</v>
      </c>
      <c r="AJ130" s="205">
        <v>35</v>
      </c>
      <c r="AK130" s="205" t="str">
        <f t="shared" si="168"/>
        <v/>
      </c>
      <c r="AL130" s="205">
        <f t="shared" si="169"/>
        <v>4</v>
      </c>
      <c r="AM130" s="205">
        <f t="shared" si="170"/>
        <v>22</v>
      </c>
      <c r="AN130" s="206" t="str">
        <f t="shared" si="171"/>
        <v/>
      </c>
      <c r="AO130" s="46" t="str">
        <f t="shared" si="172"/>
        <v/>
      </c>
    </row>
    <row r="131" ht="68.25" customHeight="1">
      <c r="A131" s="46">
        <v>100</v>
      </c>
      <c r="B131" s="72" t="s">
        <v>323</v>
      </c>
      <c r="C131" s="125">
        <f>2022!B128</f>
        <v>9.1639999999999997</v>
      </c>
      <c r="D131" s="126">
        <f>2022!D128</f>
        <v>8</v>
      </c>
      <c r="E131" s="126">
        <f>2022!E128</f>
        <v>8</v>
      </c>
      <c r="F131" s="125">
        <f>2022!H128</f>
        <v>0.87298123090353563</v>
      </c>
      <c r="G131" s="59">
        <f>2021!L99</f>
        <v>0</v>
      </c>
      <c r="H131" s="127">
        <f t="shared" si="173"/>
        <v>0</v>
      </c>
      <c r="I131" s="59"/>
      <c r="J131" s="59"/>
      <c r="K131" s="59"/>
      <c r="L131" s="59"/>
      <c r="M131" s="59"/>
      <c r="N131" s="59"/>
      <c r="O131" s="59">
        <f>'Добыча 2021'!S109</f>
        <v>0</v>
      </c>
      <c r="P131" s="59"/>
      <c r="Q131" s="59"/>
      <c r="R131" s="59"/>
      <c r="S131" s="59"/>
      <c r="T131" s="59"/>
      <c r="U131" s="59">
        <f t="shared" si="174"/>
        <v>0</v>
      </c>
      <c r="V131" s="127">
        <f>2022!J128</f>
        <v>2.7999999999999998</v>
      </c>
      <c r="W131" s="59">
        <f t="shared" si="162"/>
        <v>35</v>
      </c>
      <c r="X131" s="59">
        <f>2022!L128</f>
        <v>0</v>
      </c>
      <c r="Y131" s="127">
        <f t="shared" si="163"/>
        <v>0</v>
      </c>
      <c r="Z131" s="59"/>
      <c r="AA131" s="59"/>
      <c r="AB131" s="59"/>
      <c r="AC131" s="59"/>
      <c r="AD131" s="59" t="str">
        <f t="shared" si="164"/>
        <v/>
      </c>
      <c r="AE131" s="59"/>
      <c r="AF131" s="115" t="str">
        <f t="shared" si="165"/>
        <v/>
      </c>
      <c r="AG131" s="203"/>
      <c r="AH131" s="204">
        <f t="shared" si="166"/>
        <v>0.87298123090353563</v>
      </c>
      <c r="AI131" s="204">
        <f t="shared" si="167"/>
        <v>2</v>
      </c>
      <c r="AJ131" s="205">
        <v>35</v>
      </c>
      <c r="AK131" s="205" t="str">
        <f t="shared" si="168"/>
        <v/>
      </c>
      <c r="AL131" s="205">
        <f t="shared" si="169"/>
        <v>0</v>
      </c>
      <c r="AM131" s="205">
        <f t="shared" si="170"/>
        <v>0</v>
      </c>
      <c r="AN131" s="206" t="str">
        <f t="shared" si="171"/>
        <v/>
      </c>
      <c r="AO131" s="46" t="str">
        <f t="shared" si="172"/>
        <v/>
      </c>
    </row>
    <row r="132" ht="50.25" customHeight="1">
      <c r="A132" s="46">
        <v>101</v>
      </c>
      <c r="B132" s="72" t="s">
        <v>324</v>
      </c>
      <c r="C132" s="125">
        <f>2022!B129</f>
        <v>22.285</v>
      </c>
      <c r="D132" s="126">
        <f>2022!D129</f>
        <v>25</v>
      </c>
      <c r="E132" s="126">
        <f>2022!E129</f>
        <v>29</v>
      </c>
      <c r="F132" s="125">
        <f>2022!H129</f>
        <v>1.3013237603769352</v>
      </c>
      <c r="G132" s="59">
        <f>2021!L100</f>
        <v>8</v>
      </c>
      <c r="H132" s="127">
        <f t="shared" si="173"/>
        <v>32</v>
      </c>
      <c r="I132" s="59"/>
      <c r="J132" s="59"/>
      <c r="K132" s="59"/>
      <c r="L132" s="59"/>
      <c r="M132" s="59"/>
      <c r="N132" s="59"/>
      <c r="O132" s="59">
        <f>'Добыча 2021'!S110</f>
        <v>1</v>
      </c>
      <c r="P132" s="59"/>
      <c r="Q132" s="59"/>
      <c r="R132" s="59"/>
      <c r="S132" s="59"/>
      <c r="T132" s="59"/>
      <c r="U132" s="59">
        <f t="shared" si="174"/>
        <v>12.5</v>
      </c>
      <c r="V132" s="127">
        <f>2022!J129</f>
        <v>10.149999999999999</v>
      </c>
      <c r="W132" s="59">
        <f t="shared" si="162"/>
        <v>35</v>
      </c>
      <c r="X132" s="59">
        <f>2022!L129</f>
        <v>10</v>
      </c>
      <c r="Y132" s="127">
        <f t="shared" si="163"/>
        <v>34.482758620689658</v>
      </c>
      <c r="Z132" s="59"/>
      <c r="AA132" s="59"/>
      <c r="AB132" s="59"/>
      <c r="AC132" s="59"/>
      <c r="AD132" s="59">
        <f t="shared" si="164"/>
        <v>10</v>
      </c>
      <c r="AE132" s="59"/>
      <c r="AF132" s="115" t="str">
        <f t="shared" si="165"/>
        <v>Ошибка!</v>
      </c>
      <c r="AG132" s="203"/>
      <c r="AH132" s="204">
        <f t="shared" si="166"/>
        <v>1.3013237603769352</v>
      </c>
      <c r="AI132" s="204">
        <f t="shared" si="167"/>
        <v>10</v>
      </c>
      <c r="AJ132" s="205">
        <v>35</v>
      </c>
      <c r="AK132" s="205" t="str">
        <f t="shared" si="168"/>
        <v/>
      </c>
      <c r="AL132" s="205">
        <f t="shared" si="169"/>
        <v>2</v>
      </c>
      <c r="AM132" s="205">
        <f t="shared" si="170"/>
        <v>10</v>
      </c>
      <c r="AN132" s="206" t="str">
        <f t="shared" si="171"/>
        <v/>
      </c>
      <c r="AO132" s="46" t="str">
        <f t="shared" si="172"/>
        <v/>
      </c>
    </row>
    <row r="133" ht="31.5">
      <c r="A133" s="46">
        <v>102</v>
      </c>
      <c r="B133" s="72" t="s">
        <v>155</v>
      </c>
      <c r="C133" s="125">
        <f>2022!B130</f>
        <v>62.600000000000001</v>
      </c>
      <c r="D133" s="126">
        <f>2022!D130</f>
        <v>120</v>
      </c>
      <c r="E133" s="126">
        <f>2022!E130</f>
        <v>351</v>
      </c>
      <c r="F133" s="125">
        <f>2022!H130</f>
        <v>5.6070287539936103</v>
      </c>
      <c r="G133" s="59">
        <f>2021!L101</f>
        <v>42</v>
      </c>
      <c r="H133" s="127">
        <f t="shared" si="173"/>
        <v>35</v>
      </c>
      <c r="I133" s="59"/>
      <c r="J133" s="59"/>
      <c r="K133" s="59"/>
      <c r="L133" s="59"/>
      <c r="M133" s="59"/>
      <c r="N133" s="59"/>
      <c r="O133" s="59">
        <f>'Добыча 2021'!S111</f>
        <v>42</v>
      </c>
      <c r="P133" s="59"/>
      <c r="Q133" s="59"/>
      <c r="R133" s="59"/>
      <c r="S133" s="59"/>
      <c r="T133" s="59"/>
      <c r="U133" s="59">
        <f t="shared" si="174"/>
        <v>100</v>
      </c>
      <c r="V133" s="127">
        <f>2022!J130</f>
        <v>122.84999999999999</v>
      </c>
      <c r="W133" s="59">
        <f t="shared" si="162"/>
        <v>35</v>
      </c>
      <c r="X133" s="59">
        <f>2022!L130</f>
        <v>122</v>
      </c>
      <c r="Y133" s="127">
        <f t="shared" si="163"/>
        <v>34.757834757834758</v>
      </c>
      <c r="Z133" s="59"/>
      <c r="AA133" s="59"/>
      <c r="AB133" s="59"/>
      <c r="AC133" s="59"/>
      <c r="AD133" s="59">
        <f t="shared" si="164"/>
        <v>122</v>
      </c>
      <c r="AE133" s="59"/>
      <c r="AF133" s="115" t="str">
        <f t="shared" si="165"/>
        <v/>
      </c>
      <c r="AG133" s="203"/>
      <c r="AH133" s="204">
        <f t="shared" si="166"/>
        <v>5.6070287539936103</v>
      </c>
      <c r="AI133" s="204">
        <f t="shared" si="167"/>
        <v>122</v>
      </c>
      <c r="AJ133" s="205">
        <v>35</v>
      </c>
      <c r="AK133" s="205" t="str">
        <f t="shared" si="168"/>
        <v/>
      </c>
      <c r="AL133" s="205">
        <f t="shared" si="169"/>
        <v>24</v>
      </c>
      <c r="AM133" s="205">
        <f t="shared" si="170"/>
        <v>122</v>
      </c>
      <c r="AN133" s="206" t="str">
        <f t="shared" si="171"/>
        <v/>
      </c>
      <c r="AO133" s="46" t="str">
        <f t="shared" si="172"/>
        <v/>
      </c>
    </row>
    <row r="134" ht="31.5">
      <c r="A134" s="46">
        <v>103</v>
      </c>
      <c r="B134" s="72" t="s">
        <v>154</v>
      </c>
      <c r="C134" s="125">
        <f>2022!B131</f>
        <v>8.4000000000000004</v>
      </c>
      <c r="D134" s="126">
        <f>2022!D131</f>
        <v>49</v>
      </c>
      <c r="E134" s="126">
        <f>2022!E131</f>
        <v>41</v>
      </c>
      <c r="F134" s="125">
        <f>2022!H131</f>
        <v>4.8809523809523805</v>
      </c>
      <c r="G134" s="59">
        <f>2021!L102</f>
        <v>17</v>
      </c>
      <c r="H134" s="127">
        <f t="shared" si="173"/>
        <v>34.693877551020407</v>
      </c>
      <c r="I134" s="59"/>
      <c r="J134" s="59"/>
      <c r="K134" s="59"/>
      <c r="L134" s="59"/>
      <c r="M134" s="59"/>
      <c r="N134" s="59"/>
      <c r="O134" s="59">
        <f>'Добыча 2021'!S112</f>
        <v>17</v>
      </c>
      <c r="P134" s="59"/>
      <c r="Q134" s="59"/>
      <c r="R134" s="59"/>
      <c r="S134" s="59"/>
      <c r="T134" s="59"/>
      <c r="U134" s="59">
        <f t="shared" si="174"/>
        <v>100</v>
      </c>
      <c r="V134" s="127">
        <f>2022!J131</f>
        <v>14.35</v>
      </c>
      <c r="W134" s="59">
        <f t="shared" si="162"/>
        <v>35</v>
      </c>
      <c r="X134" s="59">
        <f>2022!L131</f>
        <v>14</v>
      </c>
      <c r="Y134" s="127">
        <f t="shared" si="163"/>
        <v>34.146341463414636</v>
      </c>
      <c r="Z134" s="59"/>
      <c r="AA134" s="59"/>
      <c r="AB134" s="59"/>
      <c r="AC134" s="59"/>
      <c r="AD134" s="59">
        <f t="shared" si="164"/>
        <v>14</v>
      </c>
      <c r="AE134" s="59"/>
      <c r="AF134" s="115" t="str">
        <f t="shared" si="165"/>
        <v/>
      </c>
      <c r="AG134" s="203"/>
      <c r="AH134" s="204">
        <f t="shared" si="166"/>
        <v>4.8809523809523805</v>
      </c>
      <c r="AI134" s="204">
        <f t="shared" si="167"/>
        <v>14</v>
      </c>
      <c r="AJ134" s="205">
        <v>35</v>
      </c>
      <c r="AK134" s="205" t="str">
        <f t="shared" si="168"/>
        <v/>
      </c>
      <c r="AL134" s="205">
        <f t="shared" si="169"/>
        <v>2</v>
      </c>
      <c r="AM134" s="205">
        <f t="shared" si="170"/>
        <v>14</v>
      </c>
      <c r="AN134" s="206" t="str">
        <f t="shared" si="171"/>
        <v/>
      </c>
      <c r="AO134" s="46" t="str">
        <f t="shared" si="172"/>
        <v/>
      </c>
    </row>
    <row r="135" ht="30.75" customHeight="1">
      <c r="A135" s="46">
        <v>104</v>
      </c>
      <c r="B135" s="72" t="s">
        <v>163</v>
      </c>
      <c r="C135" s="125">
        <f>2022!B132</f>
        <v>40.399999999999999</v>
      </c>
      <c r="D135" s="126">
        <f>2022!D132</f>
        <v>36</v>
      </c>
      <c r="E135" s="126">
        <f>2022!E132</f>
        <v>56</v>
      </c>
      <c r="F135" s="125">
        <f>2022!H132</f>
        <v>1.3861386138613863</v>
      </c>
      <c r="G135" s="59">
        <f>2021!L103</f>
        <v>12</v>
      </c>
      <c r="H135" s="127">
        <f t="shared" si="173"/>
        <v>33.333333333333329</v>
      </c>
      <c r="I135" s="59"/>
      <c r="J135" s="59"/>
      <c r="K135" s="59"/>
      <c r="L135" s="59"/>
      <c r="M135" s="59"/>
      <c r="N135" s="59"/>
      <c r="O135" s="59">
        <f>'Добыча 2021'!S113</f>
        <v>9</v>
      </c>
      <c r="P135" s="59"/>
      <c r="Q135" s="59"/>
      <c r="R135" s="59"/>
      <c r="S135" s="59"/>
      <c r="T135" s="59"/>
      <c r="U135" s="59">
        <f t="shared" si="174"/>
        <v>75</v>
      </c>
      <c r="V135" s="127">
        <f>2022!J132</f>
        <v>19.599999999999998</v>
      </c>
      <c r="W135" s="59">
        <f t="shared" si="162"/>
        <v>35</v>
      </c>
      <c r="X135" s="59">
        <f>2022!L132</f>
        <v>19</v>
      </c>
      <c r="Y135" s="127">
        <f t="shared" si="163"/>
        <v>33.928571428571431</v>
      </c>
      <c r="Z135" s="59"/>
      <c r="AA135" s="59"/>
      <c r="AB135" s="59"/>
      <c r="AC135" s="59"/>
      <c r="AD135" s="59">
        <f t="shared" si="164"/>
        <v>19</v>
      </c>
      <c r="AE135" s="59"/>
      <c r="AF135" s="115" t="str">
        <f t="shared" si="165"/>
        <v/>
      </c>
      <c r="AG135" s="203"/>
      <c r="AH135" s="204">
        <f t="shared" si="166"/>
        <v>1.3861386138613863</v>
      </c>
      <c r="AI135" s="204">
        <f t="shared" si="167"/>
        <v>19</v>
      </c>
      <c r="AJ135" s="205">
        <v>35</v>
      </c>
      <c r="AK135" s="205" t="str">
        <f t="shared" si="168"/>
        <v/>
      </c>
      <c r="AL135" s="205">
        <f t="shared" si="169"/>
        <v>3</v>
      </c>
      <c r="AM135" s="205">
        <f t="shared" si="170"/>
        <v>19</v>
      </c>
      <c r="AN135" s="206" t="str">
        <f t="shared" si="171"/>
        <v/>
      </c>
      <c r="AO135" s="46" t="str">
        <f t="shared" si="172"/>
        <v/>
      </c>
    </row>
    <row r="136" ht="47.25">
      <c r="A136" s="46">
        <v>105</v>
      </c>
      <c r="B136" s="72" t="s">
        <v>325</v>
      </c>
      <c r="C136" s="125">
        <f>2022!B133</f>
        <v>25.609999999999999</v>
      </c>
      <c r="D136" s="126">
        <f>2022!D133</f>
        <v>39</v>
      </c>
      <c r="E136" s="126">
        <f>2022!E133</f>
        <v>65</v>
      </c>
      <c r="F136" s="125">
        <f>2022!H133</f>
        <v>2.5380710659898478</v>
      </c>
      <c r="G136" s="59">
        <f>2021!L104</f>
        <v>8</v>
      </c>
      <c r="H136" s="127">
        <f t="shared" si="173"/>
        <v>20.512820512820511</v>
      </c>
      <c r="I136" s="59"/>
      <c r="J136" s="59"/>
      <c r="K136" s="59"/>
      <c r="L136" s="59"/>
      <c r="M136" s="59"/>
      <c r="N136" s="59"/>
      <c r="O136" s="59">
        <f>'Добыча 2021'!S114</f>
        <v>0</v>
      </c>
      <c r="P136" s="59"/>
      <c r="Q136" s="59"/>
      <c r="R136" s="59"/>
      <c r="S136" s="59"/>
      <c r="T136" s="59"/>
      <c r="U136" s="59">
        <f t="shared" si="174"/>
        <v>0</v>
      </c>
      <c r="V136" s="127">
        <f>2022!J133</f>
        <v>22.75</v>
      </c>
      <c r="W136" s="59">
        <f t="shared" si="162"/>
        <v>35</v>
      </c>
      <c r="X136" s="59">
        <f>2022!L133</f>
        <v>15</v>
      </c>
      <c r="Y136" s="127">
        <f t="shared" si="163"/>
        <v>23.076923076923077</v>
      </c>
      <c r="Z136" s="59"/>
      <c r="AA136" s="59"/>
      <c r="AB136" s="59"/>
      <c r="AC136" s="59"/>
      <c r="AD136" s="59">
        <f t="shared" si="164"/>
        <v>15</v>
      </c>
      <c r="AE136" s="59"/>
      <c r="AF136" s="115" t="str">
        <f t="shared" si="165"/>
        <v/>
      </c>
      <c r="AG136" s="203"/>
      <c r="AH136" s="204">
        <f t="shared" si="166"/>
        <v>2.5380710659898478</v>
      </c>
      <c r="AI136" s="204">
        <f t="shared" si="167"/>
        <v>22</v>
      </c>
      <c r="AJ136" s="205">
        <v>35</v>
      </c>
      <c r="AK136" s="205" t="str">
        <f t="shared" si="168"/>
        <v/>
      </c>
      <c r="AL136" s="205">
        <f t="shared" si="169"/>
        <v>3</v>
      </c>
      <c r="AM136" s="205">
        <f t="shared" si="170"/>
        <v>15</v>
      </c>
      <c r="AN136" s="206" t="str">
        <f t="shared" si="171"/>
        <v/>
      </c>
      <c r="AO136" s="46" t="str">
        <f t="shared" si="172"/>
        <v/>
      </c>
    </row>
    <row r="137" ht="40.5" customHeight="1">
      <c r="A137" s="46">
        <v>106</v>
      </c>
      <c r="B137" s="72" t="s">
        <v>326</v>
      </c>
      <c r="C137" s="125">
        <f>2022!B134</f>
        <v>16.600000000000001</v>
      </c>
      <c r="D137" s="126">
        <f>2022!D134</f>
        <v>39</v>
      </c>
      <c r="E137" s="126">
        <f>2022!E134</f>
        <v>73</v>
      </c>
      <c r="F137" s="125">
        <f>2022!H134</f>
        <v>4.3975903614457827</v>
      </c>
      <c r="G137" s="59">
        <f>2021!L105</f>
        <v>7</v>
      </c>
      <c r="H137" s="127">
        <f t="shared" si="173"/>
        <v>17.948717948717949</v>
      </c>
      <c r="I137" s="59"/>
      <c r="J137" s="59"/>
      <c r="K137" s="59"/>
      <c r="L137" s="59"/>
      <c r="M137" s="59"/>
      <c r="N137" s="59"/>
      <c r="O137" s="59">
        <f>'Добыча 2021'!S115</f>
        <v>0</v>
      </c>
      <c r="P137" s="59"/>
      <c r="Q137" s="59"/>
      <c r="R137" s="59"/>
      <c r="S137" s="59"/>
      <c r="T137" s="59"/>
      <c r="U137" s="59">
        <f t="shared" si="174"/>
        <v>0</v>
      </c>
      <c r="V137" s="127">
        <f>2022!J134</f>
        <v>25.549999999999997</v>
      </c>
      <c r="W137" s="59">
        <f t="shared" si="162"/>
        <v>35</v>
      </c>
      <c r="X137" s="59">
        <f>2022!L134</f>
        <v>10</v>
      </c>
      <c r="Y137" s="127">
        <f t="shared" si="163"/>
        <v>13.698630136986301</v>
      </c>
      <c r="Z137" s="59"/>
      <c r="AA137" s="59"/>
      <c r="AB137" s="59"/>
      <c r="AC137" s="59"/>
      <c r="AD137" s="59">
        <f t="shared" si="164"/>
        <v>10</v>
      </c>
      <c r="AE137" s="59"/>
      <c r="AF137" s="115" t="str">
        <f t="shared" si="165"/>
        <v/>
      </c>
      <c r="AG137" s="203"/>
      <c r="AH137" s="204">
        <f t="shared" si="166"/>
        <v>4.3975903614457827</v>
      </c>
      <c r="AI137" s="204">
        <f t="shared" si="167"/>
        <v>25</v>
      </c>
      <c r="AJ137" s="205">
        <v>35</v>
      </c>
      <c r="AK137" s="205" t="str">
        <f t="shared" si="168"/>
        <v/>
      </c>
      <c r="AL137" s="205">
        <f t="shared" si="169"/>
        <v>2</v>
      </c>
      <c r="AM137" s="205">
        <f t="shared" si="170"/>
        <v>10</v>
      </c>
      <c r="AN137" s="206" t="str">
        <f t="shared" si="171"/>
        <v/>
      </c>
      <c r="AO137" s="46" t="str">
        <f t="shared" si="172"/>
        <v/>
      </c>
    </row>
    <row r="138" ht="31.5">
      <c r="A138" s="46">
        <v>107</v>
      </c>
      <c r="B138" s="72" t="s">
        <v>158</v>
      </c>
      <c r="C138" s="125">
        <f>2022!B135</f>
        <v>48.850000000000001</v>
      </c>
      <c r="D138" s="126">
        <f>2022!D135</f>
        <v>23</v>
      </c>
      <c r="E138" s="126">
        <f>2022!E135</f>
        <v>42</v>
      </c>
      <c r="F138" s="125">
        <f>2022!H135</f>
        <v>0.85977482088024559</v>
      </c>
      <c r="G138" s="59">
        <f>2021!L106</f>
        <v>0</v>
      </c>
      <c r="H138" s="127">
        <f t="shared" si="173"/>
        <v>0</v>
      </c>
      <c r="I138" s="59"/>
      <c r="J138" s="59"/>
      <c r="K138" s="59"/>
      <c r="L138" s="59"/>
      <c r="M138" s="59"/>
      <c r="N138" s="59"/>
      <c r="O138" s="59">
        <f>'Добыча 2021'!S116</f>
        <v>0</v>
      </c>
      <c r="P138" s="59"/>
      <c r="Q138" s="59"/>
      <c r="R138" s="59"/>
      <c r="S138" s="59"/>
      <c r="T138" s="59"/>
      <c r="U138" s="59">
        <f t="shared" si="174"/>
        <v>0</v>
      </c>
      <c r="V138" s="127">
        <f>2022!J135</f>
        <v>14.699999999999999</v>
      </c>
      <c r="W138" s="59">
        <f t="shared" si="162"/>
        <v>35</v>
      </c>
      <c r="X138" s="59">
        <f>2022!L135</f>
        <v>14</v>
      </c>
      <c r="Y138" s="127">
        <f t="shared" si="163"/>
        <v>33.333333333333329</v>
      </c>
      <c r="Z138" s="59"/>
      <c r="AA138" s="59"/>
      <c r="AB138" s="59"/>
      <c r="AC138" s="59"/>
      <c r="AD138" s="59">
        <f t="shared" si="164"/>
        <v>14</v>
      </c>
      <c r="AE138" s="59"/>
      <c r="AF138" s="115" t="str">
        <f t="shared" si="165"/>
        <v/>
      </c>
      <c r="AG138" s="203"/>
      <c r="AH138" s="204">
        <f t="shared" si="166"/>
        <v>0.85977482088024559</v>
      </c>
      <c r="AI138" s="204">
        <f t="shared" si="167"/>
        <v>14</v>
      </c>
      <c r="AJ138" s="205">
        <v>35</v>
      </c>
      <c r="AK138" s="205" t="str">
        <f t="shared" si="168"/>
        <v/>
      </c>
      <c r="AL138" s="205">
        <f t="shared" si="169"/>
        <v>2</v>
      </c>
      <c r="AM138" s="205">
        <f t="shared" si="170"/>
        <v>14</v>
      </c>
      <c r="AN138" s="206" t="str">
        <f t="shared" si="171"/>
        <v/>
      </c>
      <c r="AO138" s="46" t="str">
        <f t="shared" si="172"/>
        <v/>
      </c>
    </row>
    <row r="139" ht="47.25">
      <c r="A139" s="46">
        <v>108</v>
      </c>
      <c r="B139" s="72" t="s">
        <v>157</v>
      </c>
      <c r="C139" s="125">
        <f>2022!B136</f>
        <v>34.689999999999998</v>
      </c>
      <c r="D139" s="126">
        <f>2022!D136</f>
        <v>21</v>
      </c>
      <c r="E139" s="126">
        <f>2022!E136</f>
        <v>48</v>
      </c>
      <c r="F139" s="125">
        <f>2022!H136</f>
        <v>1.3836840588065726</v>
      </c>
      <c r="G139" s="59">
        <f>2021!L107</f>
        <v>7</v>
      </c>
      <c r="H139" s="127">
        <f t="shared" si="173"/>
        <v>33.333333333333329</v>
      </c>
      <c r="I139" s="59"/>
      <c r="J139" s="59"/>
      <c r="K139" s="59"/>
      <c r="L139" s="59"/>
      <c r="M139" s="59"/>
      <c r="N139" s="59"/>
      <c r="O139" s="59">
        <f>'Добыча 2021'!S117</f>
        <v>6</v>
      </c>
      <c r="P139" s="59"/>
      <c r="Q139" s="59"/>
      <c r="R139" s="59"/>
      <c r="S139" s="59"/>
      <c r="T139" s="59"/>
      <c r="U139" s="59">
        <f t="shared" si="174"/>
        <v>85.714285714285708</v>
      </c>
      <c r="V139" s="127">
        <f>2022!J136</f>
        <v>16.799999999999997</v>
      </c>
      <c r="W139" s="59">
        <f t="shared" si="162"/>
        <v>34.999999999999993</v>
      </c>
      <c r="X139" s="59">
        <f>2022!L136</f>
        <v>16</v>
      </c>
      <c r="Y139" s="127">
        <f t="shared" si="163"/>
        <v>33.333333333333329</v>
      </c>
      <c r="Z139" s="59"/>
      <c r="AA139" s="59"/>
      <c r="AB139" s="59"/>
      <c r="AC139" s="59"/>
      <c r="AD139" s="59">
        <f t="shared" si="164"/>
        <v>16</v>
      </c>
      <c r="AE139" s="59"/>
      <c r="AF139" s="115" t="str">
        <f t="shared" si="165"/>
        <v/>
      </c>
      <c r="AG139" s="203"/>
      <c r="AH139" s="204">
        <f t="shared" si="166"/>
        <v>1.3836840588065726</v>
      </c>
      <c r="AI139" s="204">
        <f t="shared" si="167"/>
        <v>16</v>
      </c>
      <c r="AJ139" s="205">
        <v>35</v>
      </c>
      <c r="AK139" s="205" t="str">
        <f t="shared" si="168"/>
        <v/>
      </c>
      <c r="AL139" s="205">
        <f t="shared" si="169"/>
        <v>3</v>
      </c>
      <c r="AM139" s="205">
        <f t="shared" si="170"/>
        <v>16</v>
      </c>
      <c r="AN139" s="206" t="str">
        <f t="shared" si="171"/>
        <v/>
      </c>
      <c r="AO139" s="46" t="str">
        <f t="shared" si="172"/>
        <v/>
      </c>
    </row>
    <row r="140" ht="32.25" customHeight="1">
      <c r="A140" s="46">
        <v>109</v>
      </c>
      <c r="B140" s="72" t="s">
        <v>161</v>
      </c>
      <c r="C140" s="125">
        <f>2022!B137</f>
        <v>8.7080000000000002</v>
      </c>
      <c r="D140" s="126">
        <f>2022!D137</f>
        <v>47</v>
      </c>
      <c r="E140" s="126">
        <f>2022!E137</f>
        <v>48</v>
      </c>
      <c r="F140" s="125">
        <f>2022!H137</f>
        <v>5.5121727147450619</v>
      </c>
      <c r="G140" s="59">
        <f>2021!L108</f>
        <v>15</v>
      </c>
      <c r="H140" s="127">
        <f t="shared" si="173"/>
        <v>31.914893617021278</v>
      </c>
      <c r="I140" s="59"/>
      <c r="J140" s="59"/>
      <c r="K140" s="59"/>
      <c r="L140" s="59"/>
      <c r="M140" s="59"/>
      <c r="N140" s="59"/>
      <c r="O140" s="59">
        <f>'Добыча 2021'!S118</f>
        <v>0</v>
      </c>
      <c r="P140" s="59"/>
      <c r="Q140" s="59"/>
      <c r="R140" s="59"/>
      <c r="S140" s="59"/>
      <c r="T140" s="59"/>
      <c r="U140" s="59">
        <f t="shared" si="174"/>
        <v>0</v>
      </c>
      <c r="V140" s="127">
        <f>2022!J137</f>
        <v>16.799999999999997</v>
      </c>
      <c r="W140" s="59">
        <f t="shared" si="162"/>
        <v>34.999999999999993</v>
      </c>
      <c r="X140" s="59">
        <f>2022!L137</f>
        <v>15</v>
      </c>
      <c r="Y140" s="127">
        <f t="shared" si="163"/>
        <v>31.25</v>
      </c>
      <c r="Z140" s="59"/>
      <c r="AA140" s="59"/>
      <c r="AB140" s="59"/>
      <c r="AC140" s="59"/>
      <c r="AD140" s="59">
        <f t="shared" si="164"/>
        <v>15</v>
      </c>
      <c r="AE140" s="59"/>
      <c r="AF140" s="115" t="str">
        <f t="shared" si="165"/>
        <v/>
      </c>
      <c r="AG140" s="203"/>
      <c r="AH140" s="204">
        <f t="shared" si="166"/>
        <v>5.5121727147450619</v>
      </c>
      <c r="AI140" s="204">
        <f t="shared" si="167"/>
        <v>16</v>
      </c>
      <c r="AJ140" s="205">
        <v>35</v>
      </c>
      <c r="AK140" s="205" t="str">
        <f t="shared" si="168"/>
        <v/>
      </c>
      <c r="AL140" s="205">
        <f t="shared" si="169"/>
        <v>3</v>
      </c>
      <c r="AM140" s="205">
        <f t="shared" si="170"/>
        <v>15</v>
      </c>
      <c r="AN140" s="206" t="str">
        <f t="shared" si="171"/>
        <v/>
      </c>
      <c r="AO140" s="46" t="str">
        <f t="shared" si="172"/>
        <v/>
      </c>
    </row>
    <row r="141" ht="36.75" customHeight="1">
      <c r="A141" s="46">
        <v>110</v>
      </c>
      <c r="B141" s="72" t="s">
        <v>162</v>
      </c>
      <c r="C141" s="125">
        <f>2022!B138</f>
        <v>76.099999999999994</v>
      </c>
      <c r="D141" s="126">
        <f>2022!D138</f>
        <v>69</v>
      </c>
      <c r="E141" s="126">
        <f>2022!E138</f>
        <v>78</v>
      </c>
      <c r="F141" s="125">
        <f>2022!H138</f>
        <v>1.0249671484888305</v>
      </c>
      <c r="G141" s="59">
        <f>2021!L109</f>
        <v>24</v>
      </c>
      <c r="H141" s="127">
        <f t="shared" si="173"/>
        <v>34.782608695652172</v>
      </c>
      <c r="I141" s="62"/>
      <c r="J141" s="62"/>
      <c r="K141" s="62"/>
      <c r="L141" s="132"/>
      <c r="M141" s="59"/>
      <c r="N141" s="59"/>
      <c r="O141" s="59">
        <f>'Добыча 2021'!S119</f>
        <v>3</v>
      </c>
      <c r="P141" s="59"/>
      <c r="Q141" s="59"/>
      <c r="R141" s="59"/>
      <c r="S141" s="59"/>
      <c r="T141" s="59"/>
      <c r="U141" s="59">
        <f t="shared" si="174"/>
        <v>12.5</v>
      </c>
      <c r="V141" s="127">
        <f>2022!J138</f>
        <v>27.299999999999997</v>
      </c>
      <c r="W141" s="59">
        <f t="shared" si="162"/>
        <v>35</v>
      </c>
      <c r="X141" s="59">
        <f>2022!L138</f>
        <v>27</v>
      </c>
      <c r="Y141" s="127">
        <f t="shared" si="163"/>
        <v>34.615384615384613</v>
      </c>
      <c r="Z141" s="59"/>
      <c r="AA141" s="59"/>
      <c r="AB141" s="59"/>
      <c r="AC141" s="59"/>
      <c r="AD141" s="59">
        <f t="shared" si="164"/>
        <v>27</v>
      </c>
      <c r="AE141" s="59"/>
      <c r="AF141" s="115" t="str">
        <f t="shared" si="165"/>
        <v/>
      </c>
      <c r="AG141" s="203"/>
      <c r="AH141" s="204">
        <f t="shared" si="166"/>
        <v>1.0249671484888305</v>
      </c>
      <c r="AI141" s="204">
        <f t="shared" si="167"/>
        <v>27</v>
      </c>
      <c r="AJ141" s="205">
        <v>35</v>
      </c>
      <c r="AK141" s="205" t="str">
        <f t="shared" si="168"/>
        <v/>
      </c>
      <c r="AL141" s="205">
        <f t="shared" si="169"/>
        <v>5</v>
      </c>
      <c r="AM141" s="205">
        <f t="shared" si="170"/>
        <v>27</v>
      </c>
      <c r="AN141" s="206" t="str">
        <f t="shared" si="171"/>
        <v/>
      </c>
      <c r="AO141" s="46" t="str">
        <f t="shared" si="172"/>
        <v/>
      </c>
    </row>
    <row r="142" ht="54" customHeight="1">
      <c r="A142" s="46">
        <v>111</v>
      </c>
      <c r="B142" s="164" t="s">
        <v>165</v>
      </c>
      <c r="C142" s="125">
        <f>2022!B139</f>
        <v>3.52</v>
      </c>
      <c r="D142" s="138">
        <f>2022!D139</f>
        <v>49</v>
      </c>
      <c r="E142" s="126">
        <f>2022!E139</f>
        <v>2</v>
      </c>
      <c r="F142" s="125">
        <f>2022!H139</f>
        <v>0.56818181818181823</v>
      </c>
      <c r="G142" s="80">
        <f>2021!L110</f>
        <v>14</v>
      </c>
      <c r="H142" s="139">
        <f t="shared" si="173"/>
        <v>28.571428571428569</v>
      </c>
      <c r="I142" s="62"/>
      <c r="J142" s="62"/>
      <c r="K142" s="62"/>
      <c r="L142" s="132"/>
      <c r="M142" s="59"/>
      <c r="N142" s="59"/>
      <c r="O142" s="80">
        <f>'Добыча 2021'!S120</f>
        <v>11</v>
      </c>
      <c r="P142" s="59"/>
      <c r="Q142" s="59"/>
      <c r="R142" s="59"/>
      <c r="S142" s="59"/>
      <c r="T142" s="59"/>
      <c r="U142" s="80">
        <f>IF(G142=0,0,O142/G142*100)</f>
        <v>78.571428571428569</v>
      </c>
      <c r="V142" s="127">
        <f>2022!J139</f>
        <v>0.69999999999999996</v>
      </c>
      <c r="W142" s="59">
        <f>IF(V142&gt;0,V142/E142*100,0)</f>
        <v>35</v>
      </c>
      <c r="X142" s="59">
        <f>2022!L139</f>
        <v>0</v>
      </c>
      <c r="Y142" s="127">
        <f>IF(X142&gt;1,X142/E142*100,0)</f>
        <v>0</v>
      </c>
      <c r="Z142" s="59"/>
      <c r="AA142" s="59"/>
      <c r="AB142" s="59"/>
      <c r="AC142" s="59"/>
      <c r="AD142" s="59" t="str">
        <f t="shared" si="164"/>
        <v/>
      </c>
      <c r="AE142" s="59"/>
      <c r="AF142" s="115" t="str">
        <f t="shared" si="165"/>
        <v/>
      </c>
      <c r="AG142" s="203"/>
      <c r="AH142" s="204">
        <f t="shared" si="166"/>
        <v>0.56818181818181823</v>
      </c>
      <c r="AI142" s="204">
        <f t="shared" si="167"/>
        <v>0</v>
      </c>
      <c r="AJ142" s="205">
        <v>35</v>
      </c>
      <c r="AK142" s="205" t="str">
        <f t="shared" si="168"/>
        <v/>
      </c>
      <c r="AL142" s="205">
        <f t="shared" si="169"/>
        <v>0</v>
      </c>
      <c r="AM142" s="205">
        <f t="shared" si="170"/>
        <v>0</v>
      </c>
      <c r="AN142" s="206" t="str">
        <f t="shared" si="171"/>
        <v/>
      </c>
      <c r="AO142" s="46" t="str">
        <f t="shared" si="172"/>
        <v/>
      </c>
    </row>
    <row r="143" ht="47.25">
      <c r="A143" s="46">
        <v>112</v>
      </c>
      <c r="B143" s="155" t="s">
        <v>443</v>
      </c>
      <c r="C143" s="125">
        <f>2022!B140</f>
        <v>16.07</v>
      </c>
      <c r="D143" s="142"/>
      <c r="E143" s="126">
        <f>2022!E140</f>
        <v>60</v>
      </c>
      <c r="F143" s="125">
        <f>2022!H140</f>
        <v>3.7336652146857499</v>
      </c>
      <c r="G143" s="82"/>
      <c r="H143" s="143"/>
      <c r="I143" s="59"/>
      <c r="J143" s="59"/>
      <c r="K143" s="59"/>
      <c r="L143" s="59"/>
      <c r="M143" s="59"/>
      <c r="N143" s="59"/>
      <c r="O143" s="82"/>
      <c r="P143" s="59"/>
      <c r="Q143" s="59"/>
      <c r="R143" s="59"/>
      <c r="S143" s="59"/>
      <c r="T143" s="59"/>
      <c r="U143" s="82"/>
      <c r="V143" s="127">
        <f>2022!J140</f>
        <v>21</v>
      </c>
      <c r="W143" s="59">
        <f t="shared" si="162"/>
        <v>35</v>
      </c>
      <c r="X143" s="59">
        <f>2022!L140</f>
        <v>21</v>
      </c>
      <c r="Y143" s="127">
        <f t="shared" si="163"/>
        <v>35</v>
      </c>
      <c r="Z143" s="59"/>
      <c r="AA143" s="59"/>
      <c r="AB143" s="59"/>
      <c r="AC143" s="59"/>
      <c r="AD143" s="59">
        <f t="shared" si="164"/>
        <v>21</v>
      </c>
      <c r="AE143" s="59"/>
      <c r="AF143" s="115" t="str">
        <f t="shared" si="165"/>
        <v/>
      </c>
      <c r="AG143" s="203"/>
      <c r="AH143" s="204">
        <f t="shared" si="166"/>
        <v>3.7336652146857499</v>
      </c>
      <c r="AI143" s="204">
        <f t="shared" si="167"/>
        <v>21</v>
      </c>
      <c r="AJ143" s="205">
        <v>35</v>
      </c>
      <c r="AK143" s="205" t="str">
        <f t="shared" si="168"/>
        <v/>
      </c>
      <c r="AL143" s="205">
        <f t="shared" si="169"/>
        <v>4</v>
      </c>
      <c r="AM143" s="205">
        <f t="shared" si="170"/>
        <v>21</v>
      </c>
      <c r="AN143" s="206" t="str">
        <f t="shared" si="171"/>
        <v/>
      </c>
      <c r="AO143" s="46" t="str">
        <f t="shared" si="172"/>
        <v/>
      </c>
    </row>
    <row r="144" ht="18.75">
      <c r="A144" s="46"/>
      <c r="B144" s="61" t="s">
        <v>173</v>
      </c>
      <c r="C144" s="131"/>
      <c r="D144" s="130"/>
      <c r="E144" s="130"/>
      <c r="F144" s="131"/>
      <c r="G144" s="59"/>
      <c r="H144" s="127"/>
      <c r="I144" s="59"/>
      <c r="J144" s="59"/>
      <c r="K144" s="59"/>
      <c r="L144" s="59"/>
      <c r="M144" s="71"/>
      <c r="N144" s="71"/>
      <c r="O144" s="71"/>
      <c r="P144" s="71"/>
      <c r="Q144" s="71"/>
      <c r="R144" s="71"/>
      <c r="S144" s="71"/>
      <c r="T144" s="71"/>
      <c r="U144" s="59"/>
      <c r="V144" s="144"/>
      <c r="W144" s="59"/>
      <c r="X144" s="71"/>
      <c r="Y144" s="127"/>
      <c r="Z144" s="71"/>
      <c r="AA144" s="71"/>
      <c r="AB144" s="71"/>
      <c r="AC144" s="71"/>
      <c r="AD144" s="71" t="str">
        <f t="shared" ref="AD144:AD207" si="179">IF(AND(ISNUMBER(X144),X144&gt;0),X144,"")</f>
        <v/>
      </c>
      <c r="AE144" s="71"/>
      <c r="AF144" s="115" t="str">
        <f t="shared" ref="AF144:AF207" si="180">IF(C144&gt;0,IF(OR(AND(C144&lt;7,F144&lt;5),E144&lt;33),IF(COUNTIF(Z144:AE144,"&gt;0")&gt;0,"Ошибка!",""),""),"")</f>
        <v/>
      </c>
      <c r="AG144" s="203"/>
      <c r="AH144" s="204" t="str">
        <f t="shared" ref="AH144:AH207" si="181">IF(AND(ISNUMBER(--C144),C144&gt;0),E144/C144,"")</f>
        <v/>
      </c>
      <c r="AI144" s="204">
        <f t="shared" ref="AI144:AI207" si="182">IF(AND(ISNUMBER(--E144),ISNUMBER(--AJ144)),ЧАСТНОЕ(E144*AJ144,100),"")</f>
        <v>0</v>
      </c>
      <c r="AJ144" s="205">
        <v>35</v>
      </c>
      <c r="AK144" s="205" t="str">
        <f t="shared" ref="AK144:AK207" si="183">IF(AJ143&lt;Y143,"Норматив превышен","")</f>
        <v/>
      </c>
      <c r="AL144" s="205" t="str">
        <f t="shared" ref="AL144:AL207" si="184">IF(ISNUMBER(X144),IF(X144&gt;0,MAX(ЧАСТНОЕ(X144*20,100),1),0),"")</f>
        <v/>
      </c>
      <c r="AM144" s="205" t="str">
        <f t="shared" ref="AM144:AM207" si="185">IF(ISNUMBER(X144),X144,"")</f>
        <v/>
      </c>
      <c r="AN144" s="206" t="str">
        <f t="shared" ref="AN144:AN207" si="186">IF(ISNUMBER(AE144),IF(AND(AM144&gt;=AE144,AL144&lt;=AE144),"","Вне норматива или не ОДОУ"),"")</f>
        <v/>
      </c>
      <c r="AO144" s="46" t="str">
        <f t="shared" ref="AO144:AO207" si="187">IF(ISNUMBER(X144),IF(SUM(Z144:AE144)&lt;&gt;X144,"Сумма не совпадает или не ОДОУ",""),"")</f>
        <v/>
      </c>
    </row>
    <row r="145" ht="94.5">
      <c r="A145" s="46">
        <v>113</v>
      </c>
      <c r="B145" s="72" t="s">
        <v>328</v>
      </c>
      <c r="C145" s="125">
        <f>2022!B142</f>
        <v>22.076000000000001</v>
      </c>
      <c r="D145" s="126">
        <f>2022!D142</f>
        <v>119</v>
      </c>
      <c r="E145" s="126">
        <f>2022!E142</f>
        <v>131</v>
      </c>
      <c r="F145" s="125">
        <f>2022!H142</f>
        <v>5.9340460228302225</v>
      </c>
      <c r="G145" s="59">
        <f>2021!L112</f>
        <v>20</v>
      </c>
      <c r="H145" s="127">
        <f t="shared" ref="H144:H177" si="188">IF(G145&gt;0,G145/D145*100,0)</f>
        <v>16.806722689075631</v>
      </c>
      <c r="I145" s="59"/>
      <c r="J145" s="59"/>
      <c r="K145" s="59"/>
      <c r="L145" s="59"/>
      <c r="M145" s="59"/>
      <c r="N145" s="59"/>
      <c r="O145" s="59">
        <f>'Добыча 2021'!S122</f>
        <v>4</v>
      </c>
      <c r="P145" s="59"/>
      <c r="Q145" s="59"/>
      <c r="R145" s="59"/>
      <c r="S145" s="59"/>
      <c r="T145" s="59"/>
      <c r="U145" s="59">
        <f t="shared" ref="U144:U176" si="189">IF(G145=0,0,O145/G145*100)</f>
        <v>20</v>
      </c>
      <c r="V145" s="127">
        <f>2022!J142</f>
        <v>45.849999999999994</v>
      </c>
      <c r="W145" s="59">
        <f t="shared" ref="W144:W177" si="190">IF(V145&gt;0,V145/E145*100,0)</f>
        <v>35</v>
      </c>
      <c r="X145" s="59">
        <f>2022!L142</f>
        <v>25</v>
      </c>
      <c r="Y145" s="127">
        <f t="shared" ref="Y144:Y177" si="191">IF(X145&gt;1,X145/E145*100,0)</f>
        <v>19.083969465648856</v>
      </c>
      <c r="Z145" s="59"/>
      <c r="AA145" s="59"/>
      <c r="AB145" s="59"/>
      <c r="AC145" s="59"/>
      <c r="AD145" s="59">
        <f t="shared" si="179"/>
        <v>25</v>
      </c>
      <c r="AE145" s="59"/>
      <c r="AF145" s="115" t="str">
        <f t="shared" si="180"/>
        <v/>
      </c>
      <c r="AG145" s="203"/>
      <c r="AH145" s="204">
        <f t="shared" si="181"/>
        <v>5.9340460228302225</v>
      </c>
      <c r="AI145" s="204">
        <f t="shared" si="182"/>
        <v>45</v>
      </c>
      <c r="AJ145" s="205">
        <v>35</v>
      </c>
      <c r="AK145" s="205" t="str">
        <f t="shared" si="183"/>
        <v/>
      </c>
      <c r="AL145" s="205">
        <f t="shared" si="184"/>
        <v>5</v>
      </c>
      <c r="AM145" s="205">
        <f t="shared" si="185"/>
        <v>25</v>
      </c>
      <c r="AN145" s="206" t="str">
        <f t="shared" si="186"/>
        <v/>
      </c>
      <c r="AO145" s="46" t="str">
        <f t="shared" si="187"/>
        <v/>
      </c>
    </row>
    <row r="146" ht="68.25" customHeight="1">
      <c r="A146" s="46">
        <v>114</v>
      </c>
      <c r="B146" s="72" t="s">
        <v>329</v>
      </c>
      <c r="C146" s="125">
        <f>2022!B143</f>
        <v>51.795000000000002</v>
      </c>
      <c r="D146" s="126">
        <f>2022!D143</f>
        <v>87</v>
      </c>
      <c r="E146" s="126">
        <f>2022!E143</f>
        <v>263</v>
      </c>
      <c r="F146" s="125">
        <f>2022!H143</f>
        <v>5.0777102036876141</v>
      </c>
      <c r="G146" s="59">
        <f>2021!L113</f>
        <v>30</v>
      </c>
      <c r="H146" s="127">
        <f t="shared" si="188"/>
        <v>34.482758620689658</v>
      </c>
      <c r="I146" s="59"/>
      <c r="J146" s="59"/>
      <c r="K146" s="59"/>
      <c r="L146" s="59"/>
      <c r="M146" s="59"/>
      <c r="N146" s="59"/>
      <c r="O146" s="59">
        <f>'Добыча 2021'!S123</f>
        <v>26</v>
      </c>
      <c r="P146" s="59"/>
      <c r="Q146" s="59"/>
      <c r="R146" s="59"/>
      <c r="S146" s="59"/>
      <c r="T146" s="59"/>
      <c r="U146" s="59">
        <f t="shared" si="189"/>
        <v>86.666666666666671</v>
      </c>
      <c r="V146" s="127">
        <f>2022!J143</f>
        <v>92.049999999999997</v>
      </c>
      <c r="W146" s="59">
        <f t="shared" si="190"/>
        <v>35</v>
      </c>
      <c r="X146" s="59">
        <f>2022!L143</f>
        <v>92</v>
      </c>
      <c r="Y146" s="127">
        <f t="shared" si="191"/>
        <v>34.980988593155892</v>
      </c>
      <c r="Z146" s="59"/>
      <c r="AA146" s="59"/>
      <c r="AB146" s="59"/>
      <c r="AC146" s="59"/>
      <c r="AD146" s="59">
        <f t="shared" si="179"/>
        <v>92</v>
      </c>
      <c r="AE146" s="59"/>
      <c r="AF146" s="115" t="str">
        <f t="shared" si="180"/>
        <v/>
      </c>
      <c r="AG146" s="203"/>
      <c r="AH146" s="204">
        <f t="shared" si="181"/>
        <v>5.0777102036876141</v>
      </c>
      <c r="AI146" s="204">
        <f t="shared" si="182"/>
        <v>92</v>
      </c>
      <c r="AJ146" s="205">
        <v>35</v>
      </c>
      <c r="AK146" s="205" t="str">
        <f t="shared" si="183"/>
        <v/>
      </c>
      <c r="AL146" s="205">
        <f t="shared" si="184"/>
        <v>18</v>
      </c>
      <c r="AM146" s="205">
        <f t="shared" si="185"/>
        <v>92</v>
      </c>
      <c r="AN146" s="206" t="str">
        <f t="shared" si="186"/>
        <v/>
      </c>
      <c r="AO146" s="46" t="str">
        <f t="shared" si="187"/>
        <v/>
      </c>
    </row>
    <row r="147" ht="31.5" customHeight="1">
      <c r="A147" s="46">
        <v>115</v>
      </c>
      <c r="B147" s="72" t="s">
        <v>174</v>
      </c>
      <c r="C147" s="125">
        <f>2022!B144</f>
        <v>10.686999999999999</v>
      </c>
      <c r="D147" s="126">
        <f>2022!D144</f>
        <v>42</v>
      </c>
      <c r="E147" s="126">
        <f>2022!E144</f>
        <v>40</v>
      </c>
      <c r="F147" s="125">
        <f>2022!H144</f>
        <v>3.742865163282493</v>
      </c>
      <c r="G147" s="59">
        <f>2021!L114</f>
        <v>14</v>
      </c>
      <c r="H147" s="127">
        <f t="shared" si="188"/>
        <v>33.333333333333329</v>
      </c>
      <c r="I147" s="59"/>
      <c r="J147" s="59"/>
      <c r="K147" s="59"/>
      <c r="L147" s="59"/>
      <c r="M147" s="59"/>
      <c r="N147" s="59"/>
      <c r="O147" s="59">
        <f>'Добыча 2021'!S124</f>
        <v>0</v>
      </c>
      <c r="P147" s="59"/>
      <c r="Q147" s="59"/>
      <c r="R147" s="59"/>
      <c r="S147" s="59"/>
      <c r="T147" s="59"/>
      <c r="U147" s="59">
        <f t="shared" si="189"/>
        <v>0</v>
      </c>
      <c r="V147" s="127">
        <f>2022!J144</f>
        <v>14</v>
      </c>
      <c r="W147" s="59">
        <f t="shared" si="190"/>
        <v>35</v>
      </c>
      <c r="X147" s="59">
        <f>2022!L144</f>
        <v>14</v>
      </c>
      <c r="Y147" s="127">
        <f t="shared" si="191"/>
        <v>35</v>
      </c>
      <c r="Z147" s="59"/>
      <c r="AA147" s="59"/>
      <c r="AB147" s="59"/>
      <c r="AC147" s="59"/>
      <c r="AD147" s="59">
        <f t="shared" si="179"/>
        <v>14</v>
      </c>
      <c r="AE147" s="59"/>
      <c r="AF147" s="115" t="str">
        <f t="shared" si="180"/>
        <v/>
      </c>
      <c r="AG147" s="203"/>
      <c r="AH147" s="204">
        <f t="shared" si="181"/>
        <v>3.742865163282493</v>
      </c>
      <c r="AI147" s="204">
        <f t="shared" si="182"/>
        <v>14</v>
      </c>
      <c r="AJ147" s="205">
        <v>35</v>
      </c>
      <c r="AK147" s="205" t="str">
        <f t="shared" si="183"/>
        <v/>
      </c>
      <c r="AL147" s="205">
        <f t="shared" si="184"/>
        <v>2</v>
      </c>
      <c r="AM147" s="205">
        <f t="shared" si="185"/>
        <v>14</v>
      </c>
      <c r="AN147" s="206" t="str">
        <f t="shared" si="186"/>
        <v/>
      </c>
      <c r="AO147" s="46" t="str">
        <f t="shared" si="187"/>
        <v/>
      </c>
    </row>
    <row r="148" ht="31.5">
      <c r="A148" s="46">
        <v>116</v>
      </c>
      <c r="B148" s="72" t="s">
        <v>178</v>
      </c>
      <c r="C148" s="125">
        <f>2022!B145</f>
        <v>127.137</v>
      </c>
      <c r="D148" s="126">
        <f>2022!D145</f>
        <v>176</v>
      </c>
      <c r="E148" s="126">
        <f>2022!E145</f>
        <v>248</v>
      </c>
      <c r="F148" s="125">
        <f>2022!H145</f>
        <v>1.95065165923374</v>
      </c>
      <c r="G148" s="59">
        <f>2021!L115</f>
        <v>61</v>
      </c>
      <c r="H148" s="127">
        <f t="shared" si="188"/>
        <v>34.659090909090914</v>
      </c>
      <c r="I148" s="59"/>
      <c r="J148" s="59"/>
      <c r="K148" s="59"/>
      <c r="L148" s="59"/>
      <c r="M148" s="59"/>
      <c r="N148" s="59"/>
      <c r="O148" s="59">
        <f>'Добыча 2021'!S125</f>
        <v>24</v>
      </c>
      <c r="P148" s="59"/>
      <c r="Q148" s="59"/>
      <c r="R148" s="59"/>
      <c r="S148" s="59"/>
      <c r="T148" s="59"/>
      <c r="U148" s="59">
        <f t="shared" si="189"/>
        <v>39.344262295081968</v>
      </c>
      <c r="V148" s="127">
        <f>2022!J145</f>
        <v>86.799999999999997</v>
      </c>
      <c r="W148" s="59">
        <f t="shared" si="190"/>
        <v>35</v>
      </c>
      <c r="X148" s="59">
        <f>2022!L145</f>
        <v>86</v>
      </c>
      <c r="Y148" s="127">
        <f t="shared" si="191"/>
        <v>34.677419354838712</v>
      </c>
      <c r="Z148" s="59"/>
      <c r="AA148" s="59"/>
      <c r="AB148" s="59"/>
      <c r="AC148" s="59"/>
      <c r="AD148" s="59">
        <f t="shared" si="179"/>
        <v>86</v>
      </c>
      <c r="AE148" s="59"/>
      <c r="AF148" s="115" t="str">
        <f t="shared" si="180"/>
        <v/>
      </c>
      <c r="AG148" s="203"/>
      <c r="AH148" s="204">
        <f t="shared" si="181"/>
        <v>1.95065165923374</v>
      </c>
      <c r="AI148" s="204">
        <f t="shared" si="182"/>
        <v>86</v>
      </c>
      <c r="AJ148" s="205">
        <v>35</v>
      </c>
      <c r="AK148" s="205" t="str">
        <f t="shared" si="183"/>
        <v/>
      </c>
      <c r="AL148" s="205">
        <f t="shared" si="184"/>
        <v>17</v>
      </c>
      <c r="AM148" s="205">
        <f t="shared" si="185"/>
        <v>86</v>
      </c>
      <c r="AN148" s="206" t="str">
        <f t="shared" si="186"/>
        <v/>
      </c>
      <c r="AO148" s="46" t="str">
        <f t="shared" si="187"/>
        <v/>
      </c>
    </row>
    <row r="149" ht="31.5">
      <c r="A149" s="46">
        <v>117</v>
      </c>
      <c r="B149" s="64" t="s">
        <v>177</v>
      </c>
      <c r="C149" s="125">
        <f>2022!B146</f>
        <v>119.479</v>
      </c>
      <c r="D149" s="126">
        <f>2022!D146</f>
        <v>318</v>
      </c>
      <c r="E149" s="126">
        <f>2022!E146</f>
        <v>372</v>
      </c>
      <c r="F149" s="125">
        <f>2022!H146</f>
        <v>3.1135178566944819</v>
      </c>
      <c r="G149" s="59">
        <f>2021!L116</f>
        <v>100</v>
      </c>
      <c r="H149" s="127">
        <f t="shared" si="188"/>
        <v>31.446540880503143</v>
      </c>
      <c r="I149" s="62"/>
      <c r="J149" s="62"/>
      <c r="K149" s="62"/>
      <c r="L149" s="132"/>
      <c r="M149" s="59"/>
      <c r="N149" s="59"/>
      <c r="O149" s="59">
        <f>'Добыча 2021'!S126</f>
        <v>100</v>
      </c>
      <c r="P149" s="59"/>
      <c r="Q149" s="59"/>
      <c r="R149" s="59"/>
      <c r="S149" s="59"/>
      <c r="T149" s="59"/>
      <c r="U149" s="59">
        <f t="shared" si="189"/>
        <v>100</v>
      </c>
      <c r="V149" s="127">
        <f>2022!J146</f>
        <v>130.19999999999999</v>
      </c>
      <c r="W149" s="59">
        <f t="shared" si="190"/>
        <v>35</v>
      </c>
      <c r="X149" s="59">
        <f>2022!L146</f>
        <v>130</v>
      </c>
      <c r="Y149" s="127">
        <f t="shared" si="191"/>
        <v>34.946236559139784</v>
      </c>
      <c r="Z149" s="59"/>
      <c r="AA149" s="59"/>
      <c r="AB149" s="59"/>
      <c r="AC149" s="59"/>
      <c r="AD149" s="59">
        <f t="shared" si="179"/>
        <v>130</v>
      </c>
      <c r="AE149" s="59"/>
      <c r="AF149" s="115" t="str">
        <f t="shared" si="180"/>
        <v/>
      </c>
      <c r="AG149" s="203"/>
      <c r="AH149" s="204">
        <f t="shared" si="181"/>
        <v>3.1135178566944819</v>
      </c>
      <c r="AI149" s="204">
        <f t="shared" si="182"/>
        <v>130</v>
      </c>
      <c r="AJ149" s="205">
        <v>35</v>
      </c>
      <c r="AK149" s="205" t="str">
        <f t="shared" si="183"/>
        <v/>
      </c>
      <c r="AL149" s="205">
        <f t="shared" si="184"/>
        <v>26</v>
      </c>
      <c r="AM149" s="205">
        <f t="shared" si="185"/>
        <v>130</v>
      </c>
      <c r="AN149" s="206" t="str">
        <f t="shared" si="186"/>
        <v/>
      </c>
      <c r="AO149" s="46" t="str">
        <f t="shared" si="187"/>
        <v/>
      </c>
    </row>
    <row r="150" ht="48.75" customHeight="1">
      <c r="A150" s="46">
        <v>118</v>
      </c>
      <c r="B150" s="72" t="s">
        <v>330</v>
      </c>
      <c r="C150" s="125">
        <f>2022!B147</f>
        <v>19.553999999999998</v>
      </c>
      <c r="D150" s="126">
        <f>2022!D147</f>
        <v>82</v>
      </c>
      <c r="E150" s="126">
        <f>2022!E147</f>
        <v>57</v>
      </c>
      <c r="F150" s="125">
        <f>2022!H147</f>
        <v>2.9150046026388465</v>
      </c>
      <c r="G150" s="59">
        <f>2021!L117</f>
        <v>20</v>
      </c>
      <c r="H150" s="127">
        <f t="shared" si="188"/>
        <v>24.390243902439025</v>
      </c>
      <c r="I150" s="59"/>
      <c r="J150" s="59"/>
      <c r="K150" s="59"/>
      <c r="L150" s="59"/>
      <c r="M150" s="59"/>
      <c r="N150" s="59"/>
      <c r="O150" s="59">
        <f>'Добыча 2021'!S127</f>
        <v>20</v>
      </c>
      <c r="P150" s="59"/>
      <c r="Q150" s="59"/>
      <c r="R150" s="59"/>
      <c r="S150" s="59"/>
      <c r="T150" s="59"/>
      <c r="U150" s="59">
        <f t="shared" si="189"/>
        <v>100</v>
      </c>
      <c r="V150" s="127">
        <f>2022!J147</f>
        <v>19.949999999999999</v>
      </c>
      <c r="W150" s="59">
        <f t="shared" si="190"/>
        <v>35</v>
      </c>
      <c r="X150" s="59">
        <f>2022!L147</f>
        <v>15</v>
      </c>
      <c r="Y150" s="127">
        <f t="shared" si="191"/>
        <v>26.315789473684209</v>
      </c>
      <c r="Z150" s="59"/>
      <c r="AA150" s="59"/>
      <c r="AB150" s="59"/>
      <c r="AC150" s="59"/>
      <c r="AD150" s="59">
        <f t="shared" si="179"/>
        <v>15</v>
      </c>
      <c r="AE150" s="59"/>
      <c r="AF150" s="115" t="str">
        <f t="shared" si="180"/>
        <v/>
      </c>
      <c r="AG150" s="203"/>
      <c r="AH150" s="204">
        <f t="shared" si="181"/>
        <v>2.9150046026388465</v>
      </c>
      <c r="AI150" s="204">
        <f t="shared" si="182"/>
        <v>19</v>
      </c>
      <c r="AJ150" s="205">
        <v>35</v>
      </c>
      <c r="AK150" s="205" t="str">
        <f t="shared" si="183"/>
        <v/>
      </c>
      <c r="AL150" s="205">
        <f t="shared" si="184"/>
        <v>3</v>
      </c>
      <c r="AM150" s="205">
        <f t="shared" si="185"/>
        <v>15</v>
      </c>
      <c r="AN150" s="206" t="str">
        <f t="shared" si="186"/>
        <v/>
      </c>
      <c r="AO150" s="46" t="str">
        <f t="shared" si="187"/>
        <v/>
      </c>
    </row>
    <row r="151" ht="18.75">
      <c r="A151" s="46"/>
      <c r="B151" s="61" t="s">
        <v>180</v>
      </c>
      <c r="C151" s="131"/>
      <c r="D151" s="130"/>
      <c r="E151" s="130"/>
      <c r="F151" s="131"/>
      <c r="G151" s="59"/>
      <c r="H151" s="127"/>
      <c r="I151" s="59"/>
      <c r="J151" s="59"/>
      <c r="K151" s="59"/>
      <c r="L151" s="59"/>
      <c r="M151" s="71"/>
      <c r="N151" s="71"/>
      <c r="O151" s="71"/>
      <c r="P151" s="71"/>
      <c r="Q151" s="71"/>
      <c r="R151" s="71"/>
      <c r="S151" s="71"/>
      <c r="T151" s="71"/>
      <c r="U151" s="59"/>
      <c r="V151" s="144"/>
      <c r="W151" s="59"/>
      <c r="X151" s="71"/>
      <c r="Y151" s="127"/>
      <c r="Z151" s="71"/>
      <c r="AA151" s="71"/>
      <c r="AB151" s="71"/>
      <c r="AC151" s="71"/>
      <c r="AD151" s="71" t="str">
        <f t="shared" si="179"/>
        <v/>
      </c>
      <c r="AE151" s="71"/>
      <c r="AF151" s="115" t="str">
        <f t="shared" si="180"/>
        <v/>
      </c>
      <c r="AG151" s="203"/>
      <c r="AH151" s="204" t="str">
        <f t="shared" si="181"/>
        <v/>
      </c>
      <c r="AI151" s="204">
        <f t="shared" si="182"/>
        <v>0</v>
      </c>
      <c r="AJ151" s="205">
        <v>35</v>
      </c>
      <c r="AK151" s="205" t="str">
        <f t="shared" si="183"/>
        <v/>
      </c>
      <c r="AL151" s="205" t="str">
        <f t="shared" si="184"/>
        <v/>
      </c>
      <c r="AM151" s="205" t="str">
        <f t="shared" si="185"/>
        <v/>
      </c>
      <c r="AN151" s="206" t="str">
        <f t="shared" si="186"/>
        <v/>
      </c>
      <c r="AO151" s="46" t="str">
        <f t="shared" si="187"/>
        <v/>
      </c>
    </row>
    <row r="152" ht="31.5">
      <c r="A152" s="46">
        <v>119</v>
      </c>
      <c r="B152" s="72" t="s">
        <v>185</v>
      </c>
      <c r="C152" s="125">
        <f>2022!B149</f>
        <v>1372</v>
      </c>
      <c r="D152" s="126">
        <f>2022!D149</f>
        <v>2887</v>
      </c>
      <c r="E152" s="126">
        <f>2022!E149</f>
        <v>2373</v>
      </c>
      <c r="F152" s="125">
        <f>2022!H149</f>
        <v>1.7295918367346939</v>
      </c>
      <c r="G152" s="59">
        <f>2021!L119</f>
        <v>1000</v>
      </c>
      <c r="H152" s="127">
        <f t="shared" si="188"/>
        <v>34.638032559750606</v>
      </c>
      <c r="I152" s="59"/>
      <c r="J152" s="59"/>
      <c r="K152" s="59"/>
      <c r="L152" s="59"/>
      <c r="M152" s="59"/>
      <c r="N152" s="59"/>
      <c r="O152" s="59">
        <f>'Добыча 2021'!S129</f>
        <v>436</v>
      </c>
      <c r="P152" s="59"/>
      <c r="Q152" s="59"/>
      <c r="R152" s="59"/>
      <c r="S152" s="59"/>
      <c r="T152" s="59"/>
      <c r="U152" s="59">
        <f t="shared" si="189"/>
        <v>43.600000000000001</v>
      </c>
      <c r="V152" s="127">
        <f>2022!J149</f>
        <v>830.54999999999995</v>
      </c>
      <c r="W152" s="59">
        <f t="shared" si="190"/>
        <v>35</v>
      </c>
      <c r="X152" s="59">
        <f>2022!L149</f>
        <v>800</v>
      </c>
      <c r="Y152" s="127">
        <f t="shared" si="191"/>
        <v>33.712600084281505</v>
      </c>
      <c r="Z152" s="59"/>
      <c r="AA152" s="59"/>
      <c r="AB152" s="59"/>
      <c r="AC152" s="59"/>
      <c r="AD152" s="59">
        <f t="shared" si="179"/>
        <v>800</v>
      </c>
      <c r="AE152" s="59"/>
      <c r="AF152" s="115" t="str">
        <f t="shared" si="180"/>
        <v/>
      </c>
      <c r="AG152" s="203"/>
      <c r="AH152" s="204">
        <f t="shared" si="181"/>
        <v>1.7295918367346939</v>
      </c>
      <c r="AI152" s="204">
        <f t="shared" si="182"/>
        <v>830</v>
      </c>
      <c r="AJ152" s="205">
        <v>35</v>
      </c>
      <c r="AK152" s="205" t="str">
        <f t="shared" si="183"/>
        <v/>
      </c>
      <c r="AL152" s="205">
        <f t="shared" si="184"/>
        <v>160</v>
      </c>
      <c r="AM152" s="205">
        <f t="shared" si="185"/>
        <v>800</v>
      </c>
      <c r="AN152" s="206" t="str">
        <f t="shared" si="186"/>
        <v/>
      </c>
      <c r="AO152" s="46" t="str">
        <f t="shared" si="187"/>
        <v/>
      </c>
    </row>
    <row r="153" ht="31.5">
      <c r="A153" s="46">
        <v>120</v>
      </c>
      <c r="B153" s="72" t="s">
        <v>331</v>
      </c>
      <c r="C153" s="125">
        <f>2022!B150</f>
        <v>187.15000000000001</v>
      </c>
      <c r="D153" s="126">
        <f>2022!D150</f>
        <v>673</v>
      </c>
      <c r="E153" s="126">
        <f>2022!E150</f>
        <v>1184</v>
      </c>
      <c r="F153" s="125">
        <f>2022!H150</f>
        <v>6.3264760886989047</v>
      </c>
      <c r="G153" s="59">
        <f>2021!L120</f>
        <v>235</v>
      </c>
      <c r="H153" s="127">
        <f t="shared" si="188"/>
        <v>34.91827637444279</v>
      </c>
      <c r="I153" s="59"/>
      <c r="J153" s="59"/>
      <c r="K153" s="59"/>
      <c r="L153" s="59"/>
      <c r="M153" s="59"/>
      <c r="N153" s="59"/>
      <c r="O153" s="59">
        <f>'Добыча 2021'!S130</f>
        <v>160</v>
      </c>
      <c r="P153" s="59"/>
      <c r="Q153" s="59"/>
      <c r="R153" s="59"/>
      <c r="S153" s="59"/>
      <c r="T153" s="59"/>
      <c r="U153" s="59">
        <f t="shared" si="189"/>
        <v>68.085106382978722</v>
      </c>
      <c r="V153" s="127">
        <f>2022!J150</f>
        <v>414.39999999999998</v>
      </c>
      <c r="W153" s="59">
        <f t="shared" si="190"/>
        <v>35</v>
      </c>
      <c r="X153" s="59">
        <f>2022!L150</f>
        <v>414</v>
      </c>
      <c r="Y153" s="127">
        <f t="shared" si="191"/>
        <v>34.966216216216218</v>
      </c>
      <c r="Z153" s="59"/>
      <c r="AA153" s="59"/>
      <c r="AB153" s="59"/>
      <c r="AC153" s="59"/>
      <c r="AD153" s="59">
        <f t="shared" si="179"/>
        <v>414</v>
      </c>
      <c r="AE153" s="59"/>
      <c r="AF153" s="115" t="str">
        <f t="shared" si="180"/>
        <v/>
      </c>
      <c r="AG153" s="203"/>
      <c r="AH153" s="204">
        <f t="shared" si="181"/>
        <v>6.3264760886989047</v>
      </c>
      <c r="AI153" s="204">
        <f t="shared" si="182"/>
        <v>414</v>
      </c>
      <c r="AJ153" s="205">
        <v>35</v>
      </c>
      <c r="AK153" s="205" t="str">
        <f t="shared" si="183"/>
        <v/>
      </c>
      <c r="AL153" s="205">
        <f t="shared" si="184"/>
        <v>82</v>
      </c>
      <c r="AM153" s="205">
        <f t="shared" si="185"/>
        <v>414</v>
      </c>
      <c r="AN153" s="206" t="str">
        <f t="shared" si="186"/>
        <v/>
      </c>
      <c r="AO153" s="46" t="str">
        <f t="shared" si="187"/>
        <v/>
      </c>
    </row>
    <row r="154" ht="63">
      <c r="A154" s="46">
        <v>121</v>
      </c>
      <c r="B154" s="72" t="s">
        <v>332</v>
      </c>
      <c r="C154" s="125">
        <f>2022!B151</f>
        <v>363.30000000000001</v>
      </c>
      <c r="D154" s="126">
        <f>2022!D151</f>
        <v>1893</v>
      </c>
      <c r="E154" s="126">
        <f>2022!E151</f>
        <v>1584</v>
      </c>
      <c r="F154" s="125">
        <f>2022!H151</f>
        <v>4.3600330305532617</v>
      </c>
      <c r="G154" s="59">
        <f>2021!L121</f>
        <v>473</v>
      </c>
      <c r="H154" s="127">
        <f t="shared" si="188"/>
        <v>24.98679344955098</v>
      </c>
      <c r="I154" s="59"/>
      <c r="J154" s="59"/>
      <c r="K154" s="59"/>
      <c r="L154" s="59"/>
      <c r="M154" s="59"/>
      <c r="N154" s="59"/>
      <c r="O154" s="59">
        <f>'Добыча 2021'!S131</f>
        <v>473</v>
      </c>
      <c r="P154" s="59"/>
      <c r="Q154" s="59"/>
      <c r="R154" s="59"/>
      <c r="S154" s="59"/>
      <c r="T154" s="59"/>
      <c r="U154" s="59">
        <f t="shared" si="189"/>
        <v>100</v>
      </c>
      <c r="V154" s="127">
        <f>2022!J151</f>
        <v>554.39999999999998</v>
      </c>
      <c r="W154" s="59">
        <f t="shared" si="190"/>
        <v>35</v>
      </c>
      <c r="X154" s="59">
        <f>2022!L151</f>
        <v>554</v>
      </c>
      <c r="Y154" s="127">
        <f t="shared" si="191"/>
        <v>34.974747474747474</v>
      </c>
      <c r="Z154" s="59"/>
      <c r="AA154" s="59"/>
      <c r="AB154" s="59"/>
      <c r="AC154" s="59"/>
      <c r="AD154" s="59">
        <f t="shared" si="179"/>
        <v>554</v>
      </c>
      <c r="AE154" s="59"/>
      <c r="AF154" s="115" t="str">
        <f t="shared" si="180"/>
        <v/>
      </c>
      <c r="AG154" s="203"/>
      <c r="AH154" s="204">
        <f t="shared" si="181"/>
        <v>4.3600330305532617</v>
      </c>
      <c r="AI154" s="204">
        <f t="shared" si="182"/>
        <v>554</v>
      </c>
      <c r="AJ154" s="205">
        <v>35</v>
      </c>
      <c r="AK154" s="205" t="str">
        <f t="shared" si="183"/>
        <v/>
      </c>
      <c r="AL154" s="205">
        <f t="shared" si="184"/>
        <v>110</v>
      </c>
      <c r="AM154" s="205">
        <f t="shared" si="185"/>
        <v>554</v>
      </c>
      <c r="AN154" s="206" t="str">
        <f t="shared" si="186"/>
        <v/>
      </c>
      <c r="AO154" s="46" t="str">
        <f t="shared" si="187"/>
        <v/>
      </c>
    </row>
    <row r="155" ht="45" customHeight="1">
      <c r="A155" s="46">
        <v>122</v>
      </c>
      <c r="B155" s="72" t="s">
        <v>333</v>
      </c>
      <c r="C155" s="125">
        <f>2022!B152</f>
        <v>394</v>
      </c>
      <c r="D155" s="126">
        <f>2022!D152</f>
        <v>684</v>
      </c>
      <c r="E155" s="126">
        <f>2022!E152</f>
        <v>1126</v>
      </c>
      <c r="F155" s="125">
        <f>2022!H152</f>
        <v>2.8578680203045685</v>
      </c>
      <c r="G155" s="59">
        <f>2021!L122</f>
        <v>226</v>
      </c>
      <c r="H155" s="127">
        <f t="shared" si="188"/>
        <v>33.040935672514621</v>
      </c>
      <c r="I155" s="59"/>
      <c r="J155" s="59"/>
      <c r="K155" s="59"/>
      <c r="L155" s="59"/>
      <c r="M155" s="59"/>
      <c r="N155" s="59"/>
      <c r="O155" s="59">
        <f>'Добыча 2021'!S132</f>
        <v>226</v>
      </c>
      <c r="P155" s="59"/>
      <c r="Q155" s="59"/>
      <c r="R155" s="59"/>
      <c r="S155" s="59"/>
      <c r="T155" s="59"/>
      <c r="U155" s="59">
        <f t="shared" si="189"/>
        <v>100</v>
      </c>
      <c r="V155" s="127">
        <f>2022!J152</f>
        <v>394.09999999999997</v>
      </c>
      <c r="W155" s="59">
        <f t="shared" si="190"/>
        <v>35</v>
      </c>
      <c r="X155" s="59">
        <f>2022!L152</f>
        <v>394</v>
      </c>
      <c r="Y155" s="127">
        <f t="shared" si="191"/>
        <v>34.991119005328599</v>
      </c>
      <c r="Z155" s="59"/>
      <c r="AA155" s="59"/>
      <c r="AB155" s="59"/>
      <c r="AC155" s="59"/>
      <c r="AD155" s="59">
        <f t="shared" si="179"/>
        <v>394</v>
      </c>
      <c r="AE155" s="59"/>
      <c r="AF155" s="115" t="str">
        <f t="shared" si="180"/>
        <v/>
      </c>
      <c r="AG155" s="203"/>
      <c r="AH155" s="204">
        <f t="shared" si="181"/>
        <v>2.8578680203045685</v>
      </c>
      <c r="AI155" s="204">
        <f t="shared" si="182"/>
        <v>394</v>
      </c>
      <c r="AJ155" s="205">
        <v>35</v>
      </c>
      <c r="AK155" s="205" t="str">
        <f t="shared" si="183"/>
        <v/>
      </c>
      <c r="AL155" s="205">
        <f t="shared" si="184"/>
        <v>78</v>
      </c>
      <c r="AM155" s="205">
        <f t="shared" si="185"/>
        <v>394</v>
      </c>
      <c r="AN155" s="206" t="str">
        <f t="shared" si="186"/>
        <v/>
      </c>
      <c r="AO155" s="46" t="str">
        <f t="shared" si="187"/>
        <v/>
      </c>
    </row>
    <row r="156" ht="31.5">
      <c r="A156" s="46">
        <v>123</v>
      </c>
      <c r="B156" s="72" t="s">
        <v>182</v>
      </c>
      <c r="C156" s="125">
        <f>2022!B153</f>
        <v>193</v>
      </c>
      <c r="D156" s="126">
        <f>2022!D153</f>
        <v>332</v>
      </c>
      <c r="E156" s="126">
        <f>2022!E153</f>
        <v>499</v>
      </c>
      <c r="F156" s="125">
        <f>2022!H153</f>
        <v>2.5854922279792745</v>
      </c>
      <c r="G156" s="59">
        <f>2021!L123</f>
        <v>116</v>
      </c>
      <c r="H156" s="127">
        <f t="shared" si="188"/>
        <v>34.939759036144579</v>
      </c>
      <c r="I156" s="59"/>
      <c r="J156" s="59"/>
      <c r="K156" s="59"/>
      <c r="L156" s="59"/>
      <c r="M156" s="59"/>
      <c r="N156" s="59"/>
      <c r="O156" s="59">
        <f>'Добыча 2021'!S133</f>
        <v>116</v>
      </c>
      <c r="P156" s="59"/>
      <c r="Q156" s="59"/>
      <c r="R156" s="59"/>
      <c r="S156" s="59"/>
      <c r="T156" s="59"/>
      <c r="U156" s="59">
        <f t="shared" si="189"/>
        <v>100</v>
      </c>
      <c r="V156" s="127">
        <f>2022!J153</f>
        <v>174.64999999999998</v>
      </c>
      <c r="W156" s="59">
        <f t="shared" si="190"/>
        <v>35</v>
      </c>
      <c r="X156" s="59">
        <f>2022!L153</f>
        <v>174</v>
      </c>
      <c r="Y156" s="127">
        <f t="shared" si="191"/>
        <v>34.869739478957918</v>
      </c>
      <c r="Z156" s="59"/>
      <c r="AA156" s="59"/>
      <c r="AB156" s="59"/>
      <c r="AC156" s="59"/>
      <c r="AD156" s="59">
        <f t="shared" si="179"/>
        <v>174</v>
      </c>
      <c r="AE156" s="59"/>
      <c r="AF156" s="115" t="str">
        <f t="shared" si="180"/>
        <v/>
      </c>
      <c r="AG156" s="203"/>
      <c r="AH156" s="204">
        <f t="shared" si="181"/>
        <v>2.5854922279792745</v>
      </c>
      <c r="AI156" s="204">
        <f t="shared" si="182"/>
        <v>174</v>
      </c>
      <c r="AJ156" s="205">
        <v>35</v>
      </c>
      <c r="AK156" s="205" t="str">
        <f t="shared" si="183"/>
        <v/>
      </c>
      <c r="AL156" s="205">
        <f t="shared" si="184"/>
        <v>34</v>
      </c>
      <c r="AM156" s="205">
        <f t="shared" si="185"/>
        <v>174</v>
      </c>
      <c r="AN156" s="206" t="str">
        <f t="shared" si="186"/>
        <v/>
      </c>
      <c r="AO156" s="46" t="str">
        <f t="shared" si="187"/>
        <v/>
      </c>
    </row>
    <row r="157" ht="47.25">
      <c r="A157" s="46">
        <v>124</v>
      </c>
      <c r="B157" s="72" t="s">
        <v>334</v>
      </c>
      <c r="C157" s="125">
        <f>2022!B154</f>
        <v>264.69999999999999</v>
      </c>
      <c r="D157" s="126">
        <f>2022!D154</f>
        <v>427</v>
      </c>
      <c r="E157" s="126">
        <f>2022!E154</f>
        <v>428</v>
      </c>
      <c r="F157" s="125">
        <f>2022!H154</f>
        <v>1.6169248205515678</v>
      </c>
      <c r="G157" s="59">
        <f>2021!L124</f>
        <v>149</v>
      </c>
      <c r="H157" s="127">
        <f t="shared" si="188"/>
        <v>34.894613583138174</v>
      </c>
      <c r="I157" s="62"/>
      <c r="J157" s="62"/>
      <c r="K157" s="62"/>
      <c r="L157" s="132"/>
      <c r="M157" s="59"/>
      <c r="N157" s="59"/>
      <c r="O157" s="59">
        <f>'Добыча 2021'!S134</f>
        <v>104</v>
      </c>
      <c r="P157" s="59"/>
      <c r="Q157" s="59"/>
      <c r="R157" s="59"/>
      <c r="S157" s="59"/>
      <c r="T157" s="59"/>
      <c r="U157" s="59">
        <f t="shared" si="189"/>
        <v>69.798657718120808</v>
      </c>
      <c r="V157" s="127">
        <f>2022!J154</f>
        <v>149.79999999999998</v>
      </c>
      <c r="W157" s="59">
        <f t="shared" si="190"/>
        <v>35</v>
      </c>
      <c r="X157" s="59">
        <f>2022!L154</f>
        <v>149</v>
      </c>
      <c r="Y157" s="127">
        <f t="shared" si="191"/>
        <v>34.813084112149532</v>
      </c>
      <c r="Z157" s="59"/>
      <c r="AA157" s="59"/>
      <c r="AB157" s="59"/>
      <c r="AC157" s="59"/>
      <c r="AD157" s="59">
        <f t="shared" si="179"/>
        <v>149</v>
      </c>
      <c r="AE157" s="59"/>
      <c r="AF157" s="115" t="str">
        <f t="shared" si="180"/>
        <v/>
      </c>
      <c r="AG157" s="203"/>
      <c r="AH157" s="204">
        <f t="shared" si="181"/>
        <v>1.6169248205515678</v>
      </c>
      <c r="AI157" s="204">
        <f t="shared" si="182"/>
        <v>149</v>
      </c>
      <c r="AJ157" s="205">
        <v>35</v>
      </c>
      <c r="AK157" s="205" t="str">
        <f t="shared" si="183"/>
        <v/>
      </c>
      <c r="AL157" s="205">
        <f t="shared" si="184"/>
        <v>29</v>
      </c>
      <c r="AM157" s="205">
        <f t="shared" si="185"/>
        <v>149</v>
      </c>
      <c r="AN157" s="206" t="str">
        <f t="shared" si="186"/>
        <v/>
      </c>
      <c r="AO157" s="46" t="str">
        <f t="shared" si="187"/>
        <v/>
      </c>
    </row>
    <row r="158" ht="31.5">
      <c r="A158" s="46">
        <v>125</v>
      </c>
      <c r="B158" s="72" t="s">
        <v>335</v>
      </c>
      <c r="C158" s="125">
        <f>2022!B155</f>
        <v>93.555000000000007</v>
      </c>
      <c r="D158" s="126">
        <f>2022!D155</f>
        <v>782</v>
      </c>
      <c r="E158" s="126">
        <f>2022!E155</f>
        <v>623</v>
      </c>
      <c r="F158" s="125">
        <f>2022!H155</f>
        <v>6.6591844369622146</v>
      </c>
      <c r="G158" s="59">
        <f>2021!L125</f>
        <v>273</v>
      </c>
      <c r="H158" s="127">
        <f t="shared" si="188"/>
        <v>34.910485933503836</v>
      </c>
      <c r="I158" s="59"/>
      <c r="J158" s="59"/>
      <c r="K158" s="59"/>
      <c r="L158" s="59"/>
      <c r="M158" s="59"/>
      <c r="N158" s="59"/>
      <c r="O158" s="59">
        <f>'Добыча 2021'!S135</f>
        <v>273</v>
      </c>
      <c r="P158" s="59"/>
      <c r="Q158" s="59"/>
      <c r="R158" s="59"/>
      <c r="S158" s="59"/>
      <c r="T158" s="59"/>
      <c r="U158" s="59">
        <f t="shared" si="189"/>
        <v>100</v>
      </c>
      <c r="V158" s="127">
        <f>2022!J155</f>
        <v>218.04999999999998</v>
      </c>
      <c r="W158" s="59">
        <f t="shared" si="190"/>
        <v>35</v>
      </c>
      <c r="X158" s="59">
        <f>2022!L155</f>
        <v>218</v>
      </c>
      <c r="Y158" s="127">
        <f t="shared" si="191"/>
        <v>34.991974317817018</v>
      </c>
      <c r="Z158" s="59"/>
      <c r="AA158" s="59"/>
      <c r="AB158" s="59"/>
      <c r="AC158" s="59"/>
      <c r="AD158" s="59">
        <f t="shared" si="179"/>
        <v>218</v>
      </c>
      <c r="AE158" s="59"/>
      <c r="AF158" s="115" t="str">
        <f t="shared" si="180"/>
        <v/>
      </c>
      <c r="AG158" s="203"/>
      <c r="AH158" s="204">
        <f t="shared" si="181"/>
        <v>6.6591844369622146</v>
      </c>
      <c r="AI158" s="204">
        <f t="shared" si="182"/>
        <v>218</v>
      </c>
      <c r="AJ158" s="205">
        <v>35</v>
      </c>
      <c r="AK158" s="205" t="str">
        <f t="shared" si="183"/>
        <v/>
      </c>
      <c r="AL158" s="205">
        <f t="shared" si="184"/>
        <v>43</v>
      </c>
      <c r="AM158" s="205">
        <f t="shared" si="185"/>
        <v>218</v>
      </c>
      <c r="AN158" s="206" t="str">
        <f t="shared" si="186"/>
        <v/>
      </c>
      <c r="AO158" s="46" t="str">
        <f t="shared" si="187"/>
        <v/>
      </c>
    </row>
    <row r="159" ht="18.75">
      <c r="A159" s="46"/>
      <c r="B159" s="61" t="s">
        <v>187</v>
      </c>
      <c r="C159" s="131"/>
      <c r="D159" s="130"/>
      <c r="E159" s="130"/>
      <c r="F159" s="131"/>
      <c r="G159" s="59"/>
      <c r="H159" s="127"/>
      <c r="I159" s="59"/>
      <c r="J159" s="59"/>
      <c r="K159" s="59"/>
      <c r="L159" s="59"/>
      <c r="M159" s="71"/>
      <c r="N159" s="71"/>
      <c r="O159" s="71"/>
      <c r="P159" s="71"/>
      <c r="Q159" s="71"/>
      <c r="R159" s="71"/>
      <c r="S159" s="71"/>
      <c r="T159" s="71"/>
      <c r="U159" s="59"/>
      <c r="V159" s="144"/>
      <c r="W159" s="59"/>
      <c r="X159" s="71"/>
      <c r="Y159" s="127"/>
      <c r="Z159" s="71"/>
      <c r="AA159" s="71"/>
      <c r="AB159" s="71"/>
      <c r="AC159" s="71"/>
      <c r="AD159" s="71" t="str">
        <f t="shared" si="179"/>
        <v/>
      </c>
      <c r="AE159" s="71"/>
      <c r="AF159" s="115" t="str">
        <f t="shared" si="180"/>
        <v/>
      </c>
      <c r="AG159" s="203"/>
      <c r="AH159" s="204" t="str">
        <f t="shared" si="181"/>
        <v/>
      </c>
      <c r="AI159" s="204">
        <f t="shared" si="182"/>
        <v>0</v>
      </c>
      <c r="AJ159" s="205">
        <v>35</v>
      </c>
      <c r="AK159" s="205" t="str">
        <f t="shared" si="183"/>
        <v/>
      </c>
      <c r="AL159" s="205" t="str">
        <f t="shared" si="184"/>
        <v/>
      </c>
      <c r="AM159" s="205" t="str">
        <f t="shared" si="185"/>
        <v/>
      </c>
      <c r="AN159" s="206" t="str">
        <f t="shared" si="186"/>
        <v/>
      </c>
      <c r="AO159" s="46" t="str">
        <f t="shared" si="187"/>
        <v/>
      </c>
    </row>
    <row r="160" ht="78.75">
      <c r="A160" s="46">
        <v>126</v>
      </c>
      <c r="B160" s="64" t="s">
        <v>189</v>
      </c>
      <c r="C160" s="125">
        <f>2022!B157</f>
        <v>58.799999999999997</v>
      </c>
      <c r="D160" s="138">
        <f>2022!D157</f>
        <v>322</v>
      </c>
      <c r="E160" s="126">
        <f>2022!E157</f>
        <v>40</v>
      </c>
      <c r="F160" s="125">
        <f>2022!H157</f>
        <v>0.68027210884353739</v>
      </c>
      <c r="G160" s="80">
        <f>2021!L127</f>
        <v>25</v>
      </c>
      <c r="H160" s="139">
        <f>IF(G160&gt;0,G160/D160*100,0)</f>
        <v>7.7639751552795024</v>
      </c>
      <c r="I160" s="59"/>
      <c r="J160" s="59"/>
      <c r="K160" s="59"/>
      <c r="L160" s="59"/>
      <c r="M160" s="59"/>
      <c r="N160" s="59"/>
      <c r="O160" s="80">
        <f>'Добыча 2021'!S137</f>
        <v>10</v>
      </c>
      <c r="P160" s="59"/>
      <c r="Q160" s="59"/>
      <c r="R160" s="59"/>
      <c r="S160" s="59"/>
      <c r="T160" s="59"/>
      <c r="U160" s="80">
        <f>IF(G160=0,0,O160/G160*100)</f>
        <v>40</v>
      </c>
      <c r="V160" s="127">
        <f>2022!J157</f>
        <v>14</v>
      </c>
      <c r="W160" s="59">
        <f t="shared" ref="W160:W170" si="192">IF(V160&gt;0,V160/E160*100,0)</f>
        <v>35</v>
      </c>
      <c r="X160" s="59">
        <f>2022!L157</f>
        <v>14</v>
      </c>
      <c r="Y160" s="127">
        <f t="shared" ref="Y160:Y170" si="193">IF(X160&gt;1,X160/E160*100,0)</f>
        <v>35</v>
      </c>
      <c r="Z160" s="59"/>
      <c r="AA160" s="59"/>
      <c r="AB160" s="59"/>
      <c r="AC160" s="59"/>
      <c r="AD160" s="59">
        <f t="shared" si="179"/>
        <v>14</v>
      </c>
      <c r="AE160" s="59"/>
      <c r="AF160" s="115" t="str">
        <f t="shared" si="180"/>
        <v/>
      </c>
      <c r="AG160" s="203"/>
      <c r="AH160" s="204">
        <f t="shared" si="181"/>
        <v>0.68027210884353739</v>
      </c>
      <c r="AI160" s="204">
        <f t="shared" si="182"/>
        <v>14</v>
      </c>
      <c r="AJ160" s="205">
        <v>35</v>
      </c>
      <c r="AK160" s="205" t="str">
        <f t="shared" si="183"/>
        <v/>
      </c>
      <c r="AL160" s="205">
        <f t="shared" si="184"/>
        <v>2</v>
      </c>
      <c r="AM160" s="205">
        <f t="shared" si="185"/>
        <v>14</v>
      </c>
      <c r="AN160" s="206" t="str">
        <f t="shared" si="186"/>
        <v/>
      </c>
      <c r="AO160" s="46" t="str">
        <f t="shared" si="187"/>
        <v/>
      </c>
    </row>
    <row r="161" ht="78.75">
      <c r="A161" s="46">
        <v>127</v>
      </c>
      <c r="B161" s="64" t="s">
        <v>190</v>
      </c>
      <c r="C161" s="125">
        <f>2022!B158</f>
        <v>17.800000000000001</v>
      </c>
      <c r="D161" s="149"/>
      <c r="E161" s="126">
        <f>2022!E158</f>
        <v>0</v>
      </c>
      <c r="F161" s="125">
        <f>2022!H158</f>
        <v>0</v>
      </c>
      <c r="G161" s="150"/>
      <c r="H161" s="151"/>
      <c r="I161" s="59"/>
      <c r="J161" s="59"/>
      <c r="K161" s="59"/>
      <c r="L161" s="59"/>
      <c r="M161" s="59"/>
      <c r="N161" s="59"/>
      <c r="O161" s="150"/>
      <c r="P161" s="59"/>
      <c r="Q161" s="59"/>
      <c r="R161" s="59"/>
      <c r="S161" s="59"/>
      <c r="T161" s="59"/>
      <c r="U161" s="150"/>
      <c r="V161" s="127">
        <f>2022!J158</f>
        <v>0</v>
      </c>
      <c r="W161" s="59">
        <f t="shared" si="192"/>
        <v>0</v>
      </c>
      <c r="X161" s="59">
        <f>2022!L158</f>
        <v>0</v>
      </c>
      <c r="Y161" s="127">
        <f t="shared" si="193"/>
        <v>0</v>
      </c>
      <c r="Z161" s="59"/>
      <c r="AA161" s="59"/>
      <c r="AB161" s="59"/>
      <c r="AC161" s="59"/>
      <c r="AD161" s="59" t="str">
        <f t="shared" si="179"/>
        <v/>
      </c>
      <c r="AE161" s="59"/>
      <c r="AF161" s="115" t="str">
        <f t="shared" si="180"/>
        <v/>
      </c>
      <c r="AG161" s="203"/>
      <c r="AH161" s="204">
        <f t="shared" si="181"/>
        <v>0</v>
      </c>
      <c r="AI161" s="204">
        <f t="shared" si="182"/>
        <v>0</v>
      </c>
      <c r="AJ161" s="205">
        <v>35</v>
      </c>
      <c r="AK161" s="205" t="str">
        <f t="shared" si="183"/>
        <v/>
      </c>
      <c r="AL161" s="205">
        <f t="shared" si="184"/>
        <v>0</v>
      </c>
      <c r="AM161" s="205">
        <f t="shared" si="185"/>
        <v>0</v>
      </c>
      <c r="AN161" s="206" t="str">
        <f t="shared" si="186"/>
        <v/>
      </c>
      <c r="AO161" s="46" t="str">
        <f t="shared" si="187"/>
        <v/>
      </c>
    </row>
    <row r="162" ht="78.75">
      <c r="A162" s="46">
        <v>128</v>
      </c>
      <c r="B162" s="64" t="s">
        <v>191</v>
      </c>
      <c r="C162" s="125">
        <f>2022!B159</f>
        <v>30.800000000000001</v>
      </c>
      <c r="D162" s="149"/>
      <c r="E162" s="126">
        <f>2022!E159</f>
        <v>9</v>
      </c>
      <c r="F162" s="125">
        <f>2022!H159</f>
        <v>0.29220779220779219</v>
      </c>
      <c r="G162" s="150"/>
      <c r="H162" s="151"/>
      <c r="I162" s="59"/>
      <c r="J162" s="59"/>
      <c r="K162" s="59"/>
      <c r="L162" s="59"/>
      <c r="M162" s="59"/>
      <c r="N162" s="59"/>
      <c r="O162" s="150"/>
      <c r="P162" s="59"/>
      <c r="Q162" s="59"/>
      <c r="R162" s="59"/>
      <c r="S162" s="59"/>
      <c r="T162" s="59"/>
      <c r="U162" s="150"/>
      <c r="V162" s="127">
        <f>2022!J159</f>
        <v>3.1499999999999999</v>
      </c>
      <c r="W162" s="59">
        <f t="shared" si="192"/>
        <v>35</v>
      </c>
      <c r="X162" s="59">
        <f>2022!L159</f>
        <v>3</v>
      </c>
      <c r="Y162" s="127">
        <f t="shared" si="193"/>
        <v>33.333333333333329</v>
      </c>
      <c r="Z162" s="59"/>
      <c r="AA162" s="59"/>
      <c r="AB162" s="59"/>
      <c r="AC162" s="59"/>
      <c r="AD162" s="59">
        <f t="shared" si="179"/>
        <v>3</v>
      </c>
      <c r="AE162" s="59"/>
      <c r="AF162" s="115" t="str">
        <f t="shared" si="180"/>
        <v>Ошибка!</v>
      </c>
      <c r="AG162" s="203"/>
      <c r="AH162" s="204">
        <f t="shared" si="181"/>
        <v>0.29220779220779219</v>
      </c>
      <c r="AI162" s="204">
        <f t="shared" si="182"/>
        <v>3</v>
      </c>
      <c r="AJ162" s="205">
        <v>35</v>
      </c>
      <c r="AK162" s="205" t="str">
        <f t="shared" si="183"/>
        <v/>
      </c>
      <c r="AL162" s="205">
        <f t="shared" si="184"/>
        <v>1</v>
      </c>
      <c r="AM162" s="205">
        <f t="shared" si="185"/>
        <v>3</v>
      </c>
      <c r="AN162" s="206" t="str">
        <f t="shared" si="186"/>
        <v/>
      </c>
      <c r="AO162" s="46" t="str">
        <f t="shared" si="187"/>
        <v/>
      </c>
    </row>
    <row r="163" ht="78.75">
      <c r="A163" s="46">
        <v>129</v>
      </c>
      <c r="B163" s="64" t="s">
        <v>192</v>
      </c>
      <c r="C163" s="125">
        <f>2022!B160</f>
        <v>20.399999999999999</v>
      </c>
      <c r="D163" s="149"/>
      <c r="E163" s="126">
        <f>2022!E160</f>
        <v>8</v>
      </c>
      <c r="F163" s="125">
        <f>2022!H160</f>
        <v>0.39215686274509809</v>
      </c>
      <c r="G163" s="150"/>
      <c r="H163" s="151"/>
      <c r="I163" s="59"/>
      <c r="J163" s="59"/>
      <c r="K163" s="59"/>
      <c r="L163" s="59"/>
      <c r="M163" s="59"/>
      <c r="N163" s="59"/>
      <c r="O163" s="150"/>
      <c r="P163" s="59"/>
      <c r="Q163" s="59"/>
      <c r="R163" s="59"/>
      <c r="S163" s="59"/>
      <c r="T163" s="59"/>
      <c r="U163" s="150"/>
      <c r="V163" s="127">
        <f>2022!J160</f>
        <v>2.7999999999999998</v>
      </c>
      <c r="W163" s="59">
        <f t="shared" si="192"/>
        <v>35</v>
      </c>
      <c r="X163" s="59">
        <f>2022!L160</f>
        <v>2</v>
      </c>
      <c r="Y163" s="127">
        <f t="shared" si="193"/>
        <v>25</v>
      </c>
      <c r="Z163" s="59"/>
      <c r="AA163" s="59"/>
      <c r="AB163" s="59"/>
      <c r="AC163" s="59"/>
      <c r="AD163" s="59">
        <f t="shared" si="179"/>
        <v>2</v>
      </c>
      <c r="AE163" s="59"/>
      <c r="AF163" s="115" t="str">
        <f t="shared" si="180"/>
        <v>Ошибка!</v>
      </c>
      <c r="AG163" s="203"/>
      <c r="AH163" s="204">
        <f t="shared" si="181"/>
        <v>0.39215686274509809</v>
      </c>
      <c r="AI163" s="204">
        <f t="shared" si="182"/>
        <v>2</v>
      </c>
      <c r="AJ163" s="205">
        <v>35</v>
      </c>
      <c r="AK163" s="205" t="str">
        <f t="shared" si="183"/>
        <v/>
      </c>
      <c r="AL163" s="205">
        <f t="shared" si="184"/>
        <v>1</v>
      </c>
      <c r="AM163" s="205">
        <f t="shared" si="185"/>
        <v>2</v>
      </c>
      <c r="AN163" s="206" t="str">
        <f t="shared" si="186"/>
        <v/>
      </c>
      <c r="AO163" s="46" t="str">
        <f t="shared" si="187"/>
        <v/>
      </c>
    </row>
    <row r="164" ht="78.75">
      <c r="A164" s="46">
        <v>130</v>
      </c>
      <c r="B164" s="64" t="s">
        <v>193</v>
      </c>
      <c r="C164" s="125">
        <f>2022!B161</f>
        <v>20.800000000000001</v>
      </c>
      <c r="D164" s="149"/>
      <c r="E164" s="126">
        <f>2022!E161</f>
        <v>0</v>
      </c>
      <c r="F164" s="125">
        <f>2022!H161</f>
        <v>0</v>
      </c>
      <c r="G164" s="150"/>
      <c r="H164" s="151"/>
      <c r="I164" s="59"/>
      <c r="J164" s="59"/>
      <c r="K164" s="59"/>
      <c r="L164" s="59"/>
      <c r="M164" s="59"/>
      <c r="N164" s="59"/>
      <c r="O164" s="150"/>
      <c r="P164" s="59"/>
      <c r="Q164" s="59"/>
      <c r="R164" s="59"/>
      <c r="S164" s="59"/>
      <c r="T164" s="59"/>
      <c r="U164" s="150"/>
      <c r="V164" s="127">
        <f>2022!J161</f>
        <v>0</v>
      </c>
      <c r="W164" s="59">
        <f t="shared" si="192"/>
        <v>0</v>
      </c>
      <c r="X164" s="59">
        <f>2022!L161</f>
        <v>0</v>
      </c>
      <c r="Y164" s="127">
        <f t="shared" si="193"/>
        <v>0</v>
      </c>
      <c r="Z164" s="59"/>
      <c r="AA164" s="59"/>
      <c r="AB164" s="59"/>
      <c r="AC164" s="59"/>
      <c r="AD164" s="59" t="str">
        <f t="shared" si="179"/>
        <v/>
      </c>
      <c r="AE164" s="59"/>
      <c r="AF164" s="115" t="str">
        <f t="shared" si="180"/>
        <v/>
      </c>
      <c r="AG164" s="203"/>
      <c r="AH164" s="204">
        <f t="shared" si="181"/>
        <v>0</v>
      </c>
      <c r="AI164" s="204">
        <f t="shared" si="182"/>
        <v>0</v>
      </c>
      <c r="AJ164" s="205">
        <v>35</v>
      </c>
      <c r="AK164" s="205" t="str">
        <f t="shared" si="183"/>
        <v/>
      </c>
      <c r="AL164" s="205">
        <f t="shared" si="184"/>
        <v>0</v>
      </c>
      <c r="AM164" s="205">
        <f t="shared" si="185"/>
        <v>0</v>
      </c>
      <c r="AN164" s="206" t="str">
        <f t="shared" si="186"/>
        <v/>
      </c>
      <c r="AO164" s="46" t="str">
        <f t="shared" si="187"/>
        <v/>
      </c>
    </row>
    <row r="165" ht="78.75">
      <c r="A165" s="46">
        <v>131</v>
      </c>
      <c r="B165" s="64" t="s">
        <v>194</v>
      </c>
      <c r="C165" s="125">
        <f>2022!B162</f>
        <v>14.800000000000001</v>
      </c>
      <c r="D165" s="149"/>
      <c r="E165" s="126">
        <f>2022!E162</f>
        <v>3</v>
      </c>
      <c r="F165" s="125">
        <f>2022!H162</f>
        <v>0.20270270270270269</v>
      </c>
      <c r="G165" s="150"/>
      <c r="H165" s="151"/>
      <c r="I165" s="59"/>
      <c r="J165" s="59"/>
      <c r="K165" s="59"/>
      <c r="L165" s="59"/>
      <c r="M165" s="59"/>
      <c r="N165" s="59"/>
      <c r="O165" s="150"/>
      <c r="P165" s="59"/>
      <c r="Q165" s="59"/>
      <c r="R165" s="59"/>
      <c r="S165" s="59"/>
      <c r="T165" s="59"/>
      <c r="U165" s="150"/>
      <c r="V165" s="127">
        <f>2022!J162</f>
        <v>1.0499999999999998</v>
      </c>
      <c r="W165" s="59">
        <f t="shared" si="192"/>
        <v>34.999999999999993</v>
      </c>
      <c r="X165" s="59">
        <f>2022!L162</f>
        <v>1</v>
      </c>
      <c r="Y165" s="127">
        <f t="shared" si="193"/>
        <v>0</v>
      </c>
      <c r="Z165" s="59"/>
      <c r="AA165" s="59"/>
      <c r="AB165" s="59"/>
      <c r="AC165" s="59"/>
      <c r="AD165" s="59">
        <f t="shared" si="179"/>
        <v>1</v>
      </c>
      <c r="AE165" s="59"/>
      <c r="AF165" s="115" t="str">
        <f t="shared" si="180"/>
        <v>Ошибка!</v>
      </c>
      <c r="AG165" s="203"/>
      <c r="AH165" s="204">
        <f t="shared" si="181"/>
        <v>0.20270270270270269</v>
      </c>
      <c r="AI165" s="204">
        <f t="shared" si="182"/>
        <v>1</v>
      </c>
      <c r="AJ165" s="205">
        <v>35</v>
      </c>
      <c r="AK165" s="205" t="str">
        <f t="shared" si="183"/>
        <v/>
      </c>
      <c r="AL165" s="205">
        <f t="shared" si="184"/>
        <v>1</v>
      </c>
      <c r="AM165" s="205">
        <f t="shared" si="185"/>
        <v>1</v>
      </c>
      <c r="AN165" s="206" t="str">
        <f t="shared" si="186"/>
        <v/>
      </c>
      <c r="AO165" s="46" t="str">
        <f t="shared" si="187"/>
        <v/>
      </c>
    </row>
    <row r="166" ht="78.75">
      <c r="A166" s="46">
        <v>132</v>
      </c>
      <c r="B166" s="64" t="s">
        <v>195</v>
      </c>
      <c r="C166" s="125">
        <f>2022!B163</f>
        <v>8.5999999999999996</v>
      </c>
      <c r="D166" s="149"/>
      <c r="E166" s="126">
        <f>2022!E163</f>
        <v>7</v>
      </c>
      <c r="F166" s="125">
        <f>2022!H163</f>
        <v>0.81395348837209303</v>
      </c>
      <c r="G166" s="150"/>
      <c r="H166" s="151"/>
      <c r="I166" s="59"/>
      <c r="J166" s="59"/>
      <c r="K166" s="59"/>
      <c r="L166" s="59"/>
      <c r="M166" s="59"/>
      <c r="N166" s="59"/>
      <c r="O166" s="150"/>
      <c r="P166" s="59"/>
      <c r="Q166" s="59"/>
      <c r="R166" s="59"/>
      <c r="S166" s="59"/>
      <c r="T166" s="59"/>
      <c r="U166" s="150"/>
      <c r="V166" s="127">
        <f>2022!J163</f>
        <v>2.4499999999999997</v>
      </c>
      <c r="W166" s="59">
        <f t="shared" si="192"/>
        <v>35</v>
      </c>
      <c r="X166" s="59">
        <f>2022!L163</f>
        <v>2</v>
      </c>
      <c r="Y166" s="127">
        <f t="shared" si="193"/>
        <v>28.571428571428569</v>
      </c>
      <c r="Z166" s="59"/>
      <c r="AA166" s="59"/>
      <c r="AB166" s="59"/>
      <c r="AC166" s="59"/>
      <c r="AD166" s="59">
        <f t="shared" si="179"/>
        <v>2</v>
      </c>
      <c r="AE166" s="59"/>
      <c r="AF166" s="115" t="str">
        <f t="shared" si="180"/>
        <v>Ошибка!</v>
      </c>
      <c r="AG166" s="203"/>
      <c r="AH166" s="204">
        <f t="shared" si="181"/>
        <v>0.81395348837209303</v>
      </c>
      <c r="AI166" s="204">
        <f t="shared" si="182"/>
        <v>2</v>
      </c>
      <c r="AJ166" s="205">
        <v>35</v>
      </c>
      <c r="AK166" s="205" t="str">
        <f t="shared" si="183"/>
        <v/>
      </c>
      <c r="AL166" s="205">
        <f t="shared" si="184"/>
        <v>1</v>
      </c>
      <c r="AM166" s="205">
        <f t="shared" si="185"/>
        <v>2</v>
      </c>
      <c r="AN166" s="206" t="str">
        <f t="shared" si="186"/>
        <v/>
      </c>
      <c r="AO166" s="46" t="str">
        <f t="shared" si="187"/>
        <v/>
      </c>
    </row>
    <row r="167" ht="78.75">
      <c r="A167" s="46">
        <v>133</v>
      </c>
      <c r="B167" s="64" t="s">
        <v>196</v>
      </c>
      <c r="C167" s="125">
        <f>2022!B164</f>
        <v>8</v>
      </c>
      <c r="D167" s="149"/>
      <c r="E167" s="126">
        <f>2022!E164</f>
        <v>17</v>
      </c>
      <c r="F167" s="125">
        <f>2022!H164</f>
        <v>2.125</v>
      </c>
      <c r="G167" s="150"/>
      <c r="H167" s="151"/>
      <c r="I167" s="59"/>
      <c r="J167" s="59"/>
      <c r="K167" s="59"/>
      <c r="L167" s="59"/>
      <c r="M167" s="59"/>
      <c r="N167" s="59"/>
      <c r="O167" s="150"/>
      <c r="P167" s="59"/>
      <c r="Q167" s="59"/>
      <c r="R167" s="59"/>
      <c r="S167" s="59"/>
      <c r="T167" s="59"/>
      <c r="U167" s="150"/>
      <c r="V167" s="127">
        <f>2022!J164</f>
        <v>5.9499999999999993</v>
      </c>
      <c r="W167" s="59">
        <f t="shared" si="192"/>
        <v>35</v>
      </c>
      <c r="X167" s="59">
        <f>2022!L164</f>
        <v>5</v>
      </c>
      <c r="Y167" s="127">
        <f t="shared" si="193"/>
        <v>29.411764705882355</v>
      </c>
      <c r="Z167" s="59"/>
      <c r="AA167" s="59"/>
      <c r="AB167" s="59"/>
      <c r="AC167" s="59"/>
      <c r="AD167" s="59">
        <f t="shared" si="179"/>
        <v>5</v>
      </c>
      <c r="AE167" s="59"/>
      <c r="AF167" s="115" t="str">
        <f t="shared" si="180"/>
        <v>Ошибка!</v>
      </c>
      <c r="AG167" s="203"/>
      <c r="AH167" s="204">
        <f t="shared" si="181"/>
        <v>2.125</v>
      </c>
      <c r="AI167" s="204">
        <f t="shared" si="182"/>
        <v>5</v>
      </c>
      <c r="AJ167" s="205">
        <v>35</v>
      </c>
      <c r="AK167" s="205" t="str">
        <f t="shared" si="183"/>
        <v/>
      </c>
      <c r="AL167" s="205">
        <f t="shared" si="184"/>
        <v>1</v>
      </c>
      <c r="AM167" s="205">
        <f t="shared" si="185"/>
        <v>5</v>
      </c>
      <c r="AN167" s="206" t="str">
        <f t="shared" si="186"/>
        <v/>
      </c>
      <c r="AO167" s="46" t="str">
        <f t="shared" si="187"/>
        <v/>
      </c>
    </row>
    <row r="168" ht="78.75">
      <c r="A168" s="46">
        <v>134</v>
      </c>
      <c r="B168" s="64" t="s">
        <v>197</v>
      </c>
      <c r="C168" s="125">
        <f>2022!B165</f>
        <v>30.800000000000001</v>
      </c>
      <c r="D168" s="149"/>
      <c r="E168" s="126">
        <f>2022!E165</f>
        <v>8</v>
      </c>
      <c r="F168" s="125">
        <f>2022!H165</f>
        <v>0.25974025974025972</v>
      </c>
      <c r="G168" s="150"/>
      <c r="H168" s="151"/>
      <c r="I168" s="59"/>
      <c r="J168" s="59"/>
      <c r="K168" s="59"/>
      <c r="L168" s="59"/>
      <c r="M168" s="59"/>
      <c r="N168" s="59"/>
      <c r="O168" s="150"/>
      <c r="P168" s="59"/>
      <c r="Q168" s="59"/>
      <c r="R168" s="59"/>
      <c r="S168" s="59"/>
      <c r="T168" s="59"/>
      <c r="U168" s="150"/>
      <c r="V168" s="127">
        <f>2022!J165</f>
        <v>2.7999999999999998</v>
      </c>
      <c r="W168" s="59">
        <f t="shared" si="192"/>
        <v>35</v>
      </c>
      <c r="X168" s="59">
        <f>2022!L165</f>
        <v>2</v>
      </c>
      <c r="Y168" s="127">
        <f t="shared" si="193"/>
        <v>25</v>
      </c>
      <c r="Z168" s="59"/>
      <c r="AA168" s="59"/>
      <c r="AB168" s="59"/>
      <c r="AC168" s="59"/>
      <c r="AD168" s="59">
        <f t="shared" si="179"/>
        <v>2</v>
      </c>
      <c r="AE168" s="59"/>
      <c r="AF168" s="115" t="str">
        <f t="shared" si="180"/>
        <v>Ошибка!</v>
      </c>
      <c r="AG168" s="203"/>
      <c r="AH168" s="204">
        <f t="shared" si="181"/>
        <v>0.25974025974025972</v>
      </c>
      <c r="AI168" s="204">
        <f t="shared" si="182"/>
        <v>2</v>
      </c>
      <c r="AJ168" s="205">
        <v>35</v>
      </c>
      <c r="AK168" s="205" t="str">
        <f t="shared" si="183"/>
        <v/>
      </c>
      <c r="AL168" s="205">
        <f t="shared" si="184"/>
        <v>1</v>
      </c>
      <c r="AM168" s="205">
        <f t="shared" si="185"/>
        <v>2</v>
      </c>
      <c r="AN168" s="206" t="str">
        <f t="shared" si="186"/>
        <v/>
      </c>
      <c r="AO168" s="46" t="str">
        <f t="shared" si="187"/>
        <v/>
      </c>
    </row>
    <row r="169" ht="78.75">
      <c r="A169" s="46">
        <v>135</v>
      </c>
      <c r="B169" s="64" t="s">
        <v>198</v>
      </c>
      <c r="C169" s="125">
        <f>2022!B166</f>
        <v>37.25</v>
      </c>
      <c r="D169" s="149"/>
      <c r="E169" s="126">
        <f>2022!E166</f>
        <v>17</v>
      </c>
      <c r="F169" s="125">
        <f>2022!H166</f>
        <v>0.4563758389261745</v>
      </c>
      <c r="G169" s="150"/>
      <c r="H169" s="151"/>
      <c r="I169" s="59"/>
      <c r="J169" s="59"/>
      <c r="K169" s="59"/>
      <c r="L169" s="59"/>
      <c r="M169" s="59"/>
      <c r="N169" s="59"/>
      <c r="O169" s="150"/>
      <c r="P169" s="59"/>
      <c r="Q169" s="59"/>
      <c r="R169" s="59"/>
      <c r="S169" s="59"/>
      <c r="T169" s="59"/>
      <c r="U169" s="150"/>
      <c r="V169" s="127">
        <f>2022!J166</f>
        <v>5.9499999999999993</v>
      </c>
      <c r="W169" s="59">
        <f t="shared" si="192"/>
        <v>35</v>
      </c>
      <c r="X169" s="59">
        <f>2022!L166</f>
        <v>5</v>
      </c>
      <c r="Y169" s="127">
        <f t="shared" si="193"/>
        <v>29.411764705882355</v>
      </c>
      <c r="Z169" s="59"/>
      <c r="AA169" s="59"/>
      <c r="AB169" s="59"/>
      <c r="AC169" s="59"/>
      <c r="AD169" s="59">
        <f t="shared" si="179"/>
        <v>5</v>
      </c>
      <c r="AE169" s="59"/>
      <c r="AF169" s="115" t="str">
        <f t="shared" si="180"/>
        <v>Ошибка!</v>
      </c>
      <c r="AG169" s="203"/>
      <c r="AH169" s="204">
        <f t="shared" si="181"/>
        <v>0.4563758389261745</v>
      </c>
      <c r="AI169" s="204">
        <f t="shared" si="182"/>
        <v>5</v>
      </c>
      <c r="AJ169" s="205">
        <v>35</v>
      </c>
      <c r="AK169" s="205" t="str">
        <f t="shared" si="183"/>
        <v/>
      </c>
      <c r="AL169" s="205">
        <f t="shared" si="184"/>
        <v>1</v>
      </c>
      <c r="AM169" s="205">
        <f t="shared" si="185"/>
        <v>5</v>
      </c>
      <c r="AN169" s="206" t="str">
        <f t="shared" si="186"/>
        <v/>
      </c>
      <c r="AO169" s="46" t="str">
        <f t="shared" si="187"/>
        <v/>
      </c>
    </row>
    <row r="170" ht="78.75">
      <c r="A170" s="46">
        <v>136</v>
      </c>
      <c r="B170" s="64" t="s">
        <v>199</v>
      </c>
      <c r="C170" s="125">
        <f>2022!B167</f>
        <v>24.34</v>
      </c>
      <c r="D170" s="149"/>
      <c r="E170" s="126">
        <f>2022!E167</f>
        <v>8</v>
      </c>
      <c r="F170" s="125">
        <f>2022!H167</f>
        <v>0.32867707477403452</v>
      </c>
      <c r="G170" s="150"/>
      <c r="H170" s="151"/>
      <c r="I170" s="59"/>
      <c r="J170" s="59"/>
      <c r="K170" s="59"/>
      <c r="L170" s="59"/>
      <c r="M170" s="59"/>
      <c r="N170" s="59"/>
      <c r="O170" s="150"/>
      <c r="P170" s="59"/>
      <c r="Q170" s="59"/>
      <c r="R170" s="59"/>
      <c r="S170" s="59"/>
      <c r="T170" s="59"/>
      <c r="U170" s="150"/>
      <c r="V170" s="127">
        <f>2022!J167</f>
        <v>2.7999999999999998</v>
      </c>
      <c r="W170" s="59">
        <f t="shared" si="192"/>
        <v>35</v>
      </c>
      <c r="X170" s="59">
        <f>2022!L167</f>
        <v>2</v>
      </c>
      <c r="Y170" s="127">
        <f t="shared" si="193"/>
        <v>25</v>
      </c>
      <c r="Z170" s="59"/>
      <c r="AA170" s="59"/>
      <c r="AB170" s="59"/>
      <c r="AC170" s="59"/>
      <c r="AD170" s="59">
        <f t="shared" si="179"/>
        <v>2</v>
      </c>
      <c r="AE170" s="59"/>
      <c r="AF170" s="115" t="str">
        <f t="shared" si="180"/>
        <v>Ошибка!</v>
      </c>
      <c r="AG170" s="203"/>
      <c r="AH170" s="204">
        <f t="shared" si="181"/>
        <v>0.32867707477403452</v>
      </c>
      <c r="AI170" s="204">
        <f t="shared" si="182"/>
        <v>2</v>
      </c>
      <c r="AJ170" s="205">
        <v>35</v>
      </c>
      <c r="AK170" s="205" t="str">
        <f t="shared" si="183"/>
        <v/>
      </c>
      <c r="AL170" s="205">
        <f t="shared" si="184"/>
        <v>1</v>
      </c>
      <c r="AM170" s="205">
        <f t="shared" si="185"/>
        <v>2</v>
      </c>
      <c r="AN170" s="206" t="str">
        <f t="shared" si="186"/>
        <v/>
      </c>
      <c r="AO170" s="46" t="str">
        <f t="shared" si="187"/>
        <v/>
      </c>
    </row>
    <row r="171" ht="66.75" customHeight="1">
      <c r="A171" s="87">
        <v>137</v>
      </c>
      <c r="B171" s="64" t="s">
        <v>200</v>
      </c>
      <c r="C171" s="125">
        <f>2022!B168</f>
        <v>30.800000000000001</v>
      </c>
      <c r="D171" s="142"/>
      <c r="E171" s="126">
        <f>2022!E168</f>
        <v>12</v>
      </c>
      <c r="F171" s="125">
        <f>2022!H168</f>
        <v>0.38961038961038963</v>
      </c>
      <c r="G171" s="82"/>
      <c r="H171" s="143"/>
      <c r="I171" s="62"/>
      <c r="J171" s="62"/>
      <c r="K171" s="62"/>
      <c r="L171" s="132"/>
      <c r="M171" s="59"/>
      <c r="N171" s="59"/>
      <c r="O171" s="82"/>
      <c r="P171" s="59"/>
      <c r="Q171" s="59"/>
      <c r="R171" s="59"/>
      <c r="S171" s="59"/>
      <c r="T171" s="59"/>
      <c r="U171" s="82"/>
      <c r="V171" s="127">
        <f>2022!J168</f>
        <v>4.1999999999999993</v>
      </c>
      <c r="W171" s="59">
        <f t="shared" si="190"/>
        <v>34.999999999999993</v>
      </c>
      <c r="X171" s="59">
        <f>2022!L168</f>
        <v>4</v>
      </c>
      <c r="Y171" s="127">
        <f t="shared" si="191"/>
        <v>33.333333333333329</v>
      </c>
      <c r="Z171" s="59"/>
      <c r="AA171" s="59"/>
      <c r="AB171" s="59"/>
      <c r="AC171" s="59"/>
      <c r="AD171" s="59">
        <f t="shared" si="179"/>
        <v>4</v>
      </c>
      <c r="AE171" s="59"/>
      <c r="AF171" s="115" t="str">
        <f t="shared" si="180"/>
        <v>Ошибка!</v>
      </c>
      <c r="AG171" s="203"/>
      <c r="AH171" s="204">
        <f t="shared" si="181"/>
        <v>0.38961038961038963</v>
      </c>
      <c r="AI171" s="204">
        <f t="shared" si="182"/>
        <v>4</v>
      </c>
      <c r="AJ171" s="205">
        <v>35</v>
      </c>
      <c r="AK171" s="205" t="str">
        <f t="shared" si="183"/>
        <v/>
      </c>
      <c r="AL171" s="205">
        <f t="shared" si="184"/>
        <v>1</v>
      </c>
      <c r="AM171" s="205">
        <f t="shared" si="185"/>
        <v>4</v>
      </c>
      <c r="AN171" s="206" t="str">
        <f t="shared" si="186"/>
        <v/>
      </c>
      <c r="AO171" s="46" t="str">
        <f t="shared" si="187"/>
        <v/>
      </c>
    </row>
    <row r="172" ht="31.5">
      <c r="A172" s="46">
        <v>138</v>
      </c>
      <c r="B172" s="72" t="s">
        <v>337</v>
      </c>
      <c r="C172" s="125">
        <f>2022!B169</f>
        <v>1020.3</v>
      </c>
      <c r="D172" s="126">
        <f>2022!D169</f>
        <v>3156</v>
      </c>
      <c r="E172" s="126">
        <f>2022!E169</f>
        <v>3312</v>
      </c>
      <c r="F172" s="125">
        <f>2022!H169</f>
        <v>3.2461040870332258</v>
      </c>
      <c r="G172" s="59">
        <f>2021!L128</f>
        <v>1104</v>
      </c>
      <c r="H172" s="127">
        <f t="shared" si="188"/>
        <v>34.980988593155892</v>
      </c>
      <c r="I172" s="59"/>
      <c r="J172" s="59"/>
      <c r="K172" s="59"/>
      <c r="L172" s="59"/>
      <c r="M172" s="59"/>
      <c r="N172" s="59"/>
      <c r="O172" s="59">
        <f>'Добыча 2021'!S138</f>
        <v>1104</v>
      </c>
      <c r="P172" s="59"/>
      <c r="Q172" s="59"/>
      <c r="R172" s="59"/>
      <c r="S172" s="59"/>
      <c r="T172" s="59"/>
      <c r="U172" s="59">
        <f t="shared" si="189"/>
        <v>100</v>
      </c>
      <c r="V172" s="127">
        <f>2022!J169</f>
        <v>1159.1999999999998</v>
      </c>
      <c r="W172" s="59">
        <f t="shared" si="190"/>
        <v>34.999999999999993</v>
      </c>
      <c r="X172" s="59">
        <f>2022!L169</f>
        <v>1159</v>
      </c>
      <c r="Y172" s="127">
        <f t="shared" si="191"/>
        <v>34.993961352657003</v>
      </c>
      <c r="Z172" s="59"/>
      <c r="AA172" s="59"/>
      <c r="AB172" s="59"/>
      <c r="AC172" s="59"/>
      <c r="AD172" s="59">
        <f t="shared" si="179"/>
        <v>1159</v>
      </c>
      <c r="AE172" s="59"/>
      <c r="AF172" s="115" t="str">
        <f t="shared" si="180"/>
        <v/>
      </c>
      <c r="AG172" s="203"/>
      <c r="AH172" s="204">
        <f t="shared" si="181"/>
        <v>3.2461040870332258</v>
      </c>
      <c r="AI172" s="204">
        <f t="shared" si="182"/>
        <v>1159</v>
      </c>
      <c r="AJ172" s="205">
        <v>35</v>
      </c>
      <c r="AK172" s="205" t="str">
        <f t="shared" si="183"/>
        <v/>
      </c>
      <c r="AL172" s="205">
        <f t="shared" si="184"/>
        <v>231</v>
      </c>
      <c r="AM172" s="205">
        <f t="shared" si="185"/>
        <v>1159</v>
      </c>
      <c r="AN172" s="206" t="str">
        <f t="shared" si="186"/>
        <v/>
      </c>
      <c r="AO172" s="46" t="str">
        <f t="shared" si="187"/>
        <v/>
      </c>
    </row>
    <row r="173" ht="17.25" customHeight="1">
      <c r="A173" s="87"/>
      <c r="B173" s="61" t="s">
        <v>201</v>
      </c>
      <c r="C173" s="131"/>
      <c r="D173" s="130"/>
      <c r="E173" s="130"/>
      <c r="F173" s="131"/>
      <c r="G173" s="71"/>
      <c r="H173" s="127"/>
      <c r="I173" s="62"/>
      <c r="J173" s="62"/>
      <c r="K173" s="62"/>
      <c r="L173" s="132"/>
      <c r="M173" s="71"/>
      <c r="N173" s="71"/>
      <c r="O173" s="71"/>
      <c r="P173" s="71"/>
      <c r="Q173" s="71"/>
      <c r="R173" s="71"/>
      <c r="S173" s="71"/>
      <c r="T173" s="71"/>
      <c r="U173" s="59"/>
      <c r="V173" s="144"/>
      <c r="W173" s="59"/>
      <c r="X173" s="71"/>
      <c r="Y173" s="127"/>
      <c r="Z173" s="71"/>
      <c r="AA173" s="71"/>
      <c r="AB173" s="71"/>
      <c r="AC173" s="71"/>
      <c r="AD173" s="71" t="str">
        <f t="shared" si="179"/>
        <v/>
      </c>
      <c r="AE173" s="71"/>
      <c r="AF173" s="115" t="str">
        <f t="shared" si="180"/>
        <v/>
      </c>
      <c r="AG173" s="203"/>
      <c r="AH173" s="204" t="str">
        <f t="shared" si="181"/>
        <v/>
      </c>
      <c r="AI173" s="204">
        <f t="shared" si="182"/>
        <v>0</v>
      </c>
      <c r="AJ173" s="205">
        <v>35</v>
      </c>
      <c r="AK173" s="205" t="str">
        <f t="shared" si="183"/>
        <v/>
      </c>
      <c r="AL173" s="205" t="str">
        <f t="shared" si="184"/>
        <v/>
      </c>
      <c r="AM173" s="205" t="str">
        <f t="shared" si="185"/>
        <v/>
      </c>
      <c r="AN173" s="206" t="str">
        <f t="shared" si="186"/>
        <v/>
      </c>
      <c r="AO173" s="46" t="str">
        <f t="shared" si="187"/>
        <v/>
      </c>
    </row>
    <row r="174" ht="53.25" customHeight="1">
      <c r="A174" s="46">
        <v>139</v>
      </c>
      <c r="B174" s="72" t="s">
        <v>202</v>
      </c>
      <c r="C174" s="125">
        <f>2022!B171</f>
        <v>538.20000000000005</v>
      </c>
      <c r="D174" s="126">
        <f>2022!D171</f>
        <v>820</v>
      </c>
      <c r="E174" s="126">
        <f>2022!E171</f>
        <v>1322</v>
      </c>
      <c r="F174" s="125">
        <f>2022!H171</f>
        <v>2.4563359345968041</v>
      </c>
      <c r="G174" s="59">
        <f>2021!L130</f>
        <v>130</v>
      </c>
      <c r="H174" s="127">
        <f t="shared" si="188"/>
        <v>15.853658536585366</v>
      </c>
      <c r="I174" s="59"/>
      <c r="J174" s="59"/>
      <c r="K174" s="59"/>
      <c r="L174" s="59"/>
      <c r="M174" s="59"/>
      <c r="N174" s="59"/>
      <c r="O174" s="59">
        <f>'Добыча 2021'!S140</f>
        <v>80</v>
      </c>
      <c r="P174" s="59"/>
      <c r="Q174" s="59"/>
      <c r="R174" s="59"/>
      <c r="S174" s="59"/>
      <c r="T174" s="59"/>
      <c r="U174" s="59">
        <f t="shared" si="189"/>
        <v>61.53846153846154</v>
      </c>
      <c r="V174" s="127">
        <f>2022!J171</f>
        <v>462.69999999999999</v>
      </c>
      <c r="W174" s="59">
        <f t="shared" si="190"/>
        <v>35</v>
      </c>
      <c r="X174" s="59">
        <f>2022!L171</f>
        <v>159</v>
      </c>
      <c r="Y174" s="127">
        <f t="shared" si="191"/>
        <v>12.027231467473525</v>
      </c>
      <c r="Z174" s="59"/>
      <c r="AA174" s="59"/>
      <c r="AB174" s="59"/>
      <c r="AC174" s="59"/>
      <c r="AD174" s="59">
        <f t="shared" si="179"/>
        <v>159</v>
      </c>
      <c r="AE174" s="59"/>
      <c r="AF174" s="115" t="str">
        <f t="shared" si="180"/>
        <v/>
      </c>
      <c r="AG174" s="203"/>
      <c r="AH174" s="204">
        <f t="shared" si="181"/>
        <v>2.4563359345968041</v>
      </c>
      <c r="AI174" s="204">
        <f t="shared" si="182"/>
        <v>462</v>
      </c>
      <c r="AJ174" s="205">
        <v>35</v>
      </c>
      <c r="AK174" s="205" t="str">
        <f t="shared" si="183"/>
        <v/>
      </c>
      <c r="AL174" s="205">
        <f t="shared" si="184"/>
        <v>31</v>
      </c>
      <c r="AM174" s="205">
        <f t="shared" si="185"/>
        <v>159</v>
      </c>
      <c r="AN174" s="206" t="str">
        <f t="shared" si="186"/>
        <v/>
      </c>
      <c r="AO174" s="46" t="str">
        <f t="shared" si="187"/>
        <v/>
      </c>
    </row>
    <row r="175" ht="18.75">
      <c r="A175" s="46"/>
      <c r="B175" s="61" t="s">
        <v>203</v>
      </c>
      <c r="C175" s="131"/>
      <c r="D175" s="130"/>
      <c r="E175" s="130"/>
      <c r="F175" s="131"/>
      <c r="G175" s="59"/>
      <c r="H175" s="127"/>
      <c r="I175" s="59"/>
      <c r="J175" s="59"/>
      <c r="K175" s="59"/>
      <c r="L175" s="59"/>
      <c r="M175" s="71"/>
      <c r="N175" s="71"/>
      <c r="O175" s="71"/>
      <c r="P175" s="71"/>
      <c r="Q175" s="71"/>
      <c r="R175" s="71"/>
      <c r="S175" s="71"/>
      <c r="T175" s="71"/>
      <c r="U175" s="59"/>
      <c r="V175" s="144"/>
      <c r="W175" s="59"/>
      <c r="X175" s="71"/>
      <c r="Y175" s="127"/>
      <c r="Z175" s="71"/>
      <c r="AA175" s="71"/>
      <c r="AB175" s="71"/>
      <c r="AC175" s="71"/>
      <c r="AD175" s="71" t="str">
        <f t="shared" si="179"/>
        <v/>
      </c>
      <c r="AE175" s="71"/>
      <c r="AF175" s="115" t="str">
        <f t="shared" si="180"/>
        <v/>
      </c>
      <c r="AG175" s="203"/>
      <c r="AH175" s="204" t="str">
        <f t="shared" si="181"/>
        <v/>
      </c>
      <c r="AI175" s="204">
        <f t="shared" si="182"/>
        <v>0</v>
      </c>
      <c r="AJ175" s="205">
        <v>35</v>
      </c>
      <c r="AK175" s="205" t="str">
        <f t="shared" si="183"/>
        <v/>
      </c>
      <c r="AL175" s="205" t="str">
        <f t="shared" si="184"/>
        <v/>
      </c>
      <c r="AM175" s="205" t="str">
        <f t="shared" si="185"/>
        <v/>
      </c>
      <c r="AN175" s="206" t="str">
        <f t="shared" si="186"/>
        <v/>
      </c>
      <c r="AO175" s="46" t="str">
        <f t="shared" si="187"/>
        <v/>
      </c>
    </row>
    <row r="176" ht="47.25">
      <c r="A176" s="46">
        <v>140</v>
      </c>
      <c r="B176" s="72" t="s">
        <v>204</v>
      </c>
      <c r="C176" s="125">
        <f>2022!B173</f>
        <v>133.66200000000001</v>
      </c>
      <c r="D176" s="126">
        <f>2022!D173</f>
        <v>485</v>
      </c>
      <c r="E176" s="126">
        <f>2022!E173</f>
        <v>570</v>
      </c>
      <c r="F176" s="125">
        <f>2022!H173</f>
        <v>4.2644880369888227</v>
      </c>
      <c r="G176" s="59">
        <f>2021!L132</f>
        <v>169</v>
      </c>
      <c r="H176" s="127">
        <f t="shared" si="188"/>
        <v>34.845360824742265</v>
      </c>
      <c r="I176" s="59"/>
      <c r="J176" s="59"/>
      <c r="K176" s="59"/>
      <c r="L176" s="59"/>
      <c r="M176" s="59"/>
      <c r="N176" s="59"/>
      <c r="O176" s="59">
        <f>'Добыча 2021'!S142</f>
        <v>169</v>
      </c>
      <c r="P176" s="59"/>
      <c r="Q176" s="59"/>
      <c r="R176" s="59"/>
      <c r="S176" s="59"/>
      <c r="T176" s="59"/>
      <c r="U176" s="59">
        <f t="shared" si="189"/>
        <v>100</v>
      </c>
      <c r="V176" s="127">
        <f>2022!J173</f>
        <v>199.5</v>
      </c>
      <c r="W176" s="59">
        <f t="shared" si="190"/>
        <v>35</v>
      </c>
      <c r="X176" s="59">
        <f>2022!L173</f>
        <v>199</v>
      </c>
      <c r="Y176" s="127">
        <f t="shared" si="191"/>
        <v>34.912280701754383</v>
      </c>
      <c r="Z176" s="59"/>
      <c r="AA176" s="59"/>
      <c r="AB176" s="59"/>
      <c r="AC176" s="59"/>
      <c r="AD176" s="59">
        <f t="shared" si="179"/>
        <v>199</v>
      </c>
      <c r="AE176" s="59"/>
      <c r="AF176" s="115" t="str">
        <f t="shared" si="180"/>
        <v/>
      </c>
      <c r="AG176" s="203"/>
      <c r="AH176" s="204">
        <f t="shared" si="181"/>
        <v>4.2644880369888227</v>
      </c>
      <c r="AI176" s="204">
        <f t="shared" si="182"/>
        <v>199</v>
      </c>
      <c r="AJ176" s="205">
        <v>35</v>
      </c>
      <c r="AK176" s="205" t="str">
        <f t="shared" si="183"/>
        <v/>
      </c>
      <c r="AL176" s="205">
        <f t="shared" si="184"/>
        <v>39</v>
      </c>
      <c r="AM176" s="205">
        <f t="shared" si="185"/>
        <v>199</v>
      </c>
      <c r="AN176" s="206" t="str">
        <f t="shared" si="186"/>
        <v/>
      </c>
      <c r="AO176" s="46" t="str">
        <f t="shared" si="187"/>
        <v/>
      </c>
    </row>
    <row r="177" ht="47.25">
      <c r="A177" s="46">
        <v>141</v>
      </c>
      <c r="B177" s="72" t="s">
        <v>205</v>
      </c>
      <c r="C177" s="125">
        <f>2022!B174</f>
        <v>868.12699999999995</v>
      </c>
      <c r="D177" s="126">
        <f>2022!D174</f>
        <v>3308</v>
      </c>
      <c r="E177" s="126">
        <f>2022!E174</f>
        <v>3576</v>
      </c>
      <c r="F177" s="125">
        <f>2022!H174</f>
        <v>4.1192129722955286</v>
      </c>
      <c r="G177" s="59">
        <f>2021!L133</f>
        <v>1157</v>
      </c>
      <c r="H177" s="127">
        <f t="shared" si="188"/>
        <v>34.975816203143893</v>
      </c>
      <c r="I177" s="59"/>
      <c r="J177" s="59"/>
      <c r="K177" s="59"/>
      <c r="L177" s="59"/>
      <c r="M177" s="59"/>
      <c r="N177" s="59"/>
      <c r="O177" s="59">
        <f>'Добыча 2021'!S143</f>
        <v>1155</v>
      </c>
      <c r="P177" s="59"/>
      <c r="Q177" s="59"/>
      <c r="R177" s="59"/>
      <c r="S177" s="59"/>
      <c r="T177" s="59"/>
      <c r="U177" s="59">
        <f t="shared" ref="U177:U240" si="194">IF(G177=0,0,O177/G177*100)</f>
        <v>99.827139152981843</v>
      </c>
      <c r="V177" s="127">
        <f>2022!J174</f>
        <v>1251.5999999999999</v>
      </c>
      <c r="W177" s="59">
        <f t="shared" si="190"/>
        <v>35</v>
      </c>
      <c r="X177" s="59">
        <f>2022!L174</f>
        <v>1251</v>
      </c>
      <c r="Y177" s="127">
        <f t="shared" si="191"/>
        <v>34.983221476510067</v>
      </c>
      <c r="Z177" s="59"/>
      <c r="AA177" s="59"/>
      <c r="AB177" s="59"/>
      <c r="AC177" s="59"/>
      <c r="AD177" s="59">
        <f t="shared" si="179"/>
        <v>1251</v>
      </c>
      <c r="AE177" s="59"/>
      <c r="AF177" s="115" t="str">
        <f t="shared" si="180"/>
        <v/>
      </c>
      <c r="AG177" s="203"/>
      <c r="AH177" s="204">
        <f t="shared" si="181"/>
        <v>4.1192129722955286</v>
      </c>
      <c r="AI177" s="204">
        <f t="shared" si="182"/>
        <v>1251</v>
      </c>
      <c r="AJ177" s="205">
        <v>35</v>
      </c>
      <c r="AK177" s="205" t="str">
        <f t="shared" si="183"/>
        <v/>
      </c>
      <c r="AL177" s="205">
        <f t="shared" si="184"/>
        <v>250</v>
      </c>
      <c r="AM177" s="205">
        <f t="shared" si="185"/>
        <v>1251</v>
      </c>
      <c r="AN177" s="206" t="str">
        <f t="shared" si="186"/>
        <v/>
      </c>
      <c r="AO177" s="46" t="str">
        <f t="shared" si="187"/>
        <v/>
      </c>
    </row>
    <row r="178" ht="31.5" customHeight="1">
      <c r="A178" s="46">
        <v>142</v>
      </c>
      <c r="B178" s="72" t="s">
        <v>206</v>
      </c>
      <c r="C178" s="125">
        <f>2022!B175</f>
        <v>1249.8789999999999</v>
      </c>
      <c r="D178" s="126">
        <f>2022!D175</f>
        <v>4348</v>
      </c>
      <c r="E178" s="126">
        <f>2022!E175</f>
        <v>4649</v>
      </c>
      <c r="F178" s="125">
        <f>2022!H175</f>
        <v>3.7195600534131708</v>
      </c>
      <c r="G178" s="59">
        <f>2021!L134</f>
        <v>1521</v>
      </c>
      <c r="H178" s="127">
        <f t="shared" ref="H178:H241" si="195">IF(G178&gt;0,G178/D178*100,0)</f>
        <v>34.981600735970567</v>
      </c>
      <c r="I178" s="59"/>
      <c r="J178" s="59"/>
      <c r="K178" s="59"/>
      <c r="L178" s="59"/>
      <c r="M178" s="59"/>
      <c r="N178" s="59"/>
      <c r="O178" s="59">
        <f>'Добыча 2021'!S144</f>
        <v>1513</v>
      </c>
      <c r="P178" s="59"/>
      <c r="Q178" s="59"/>
      <c r="R178" s="59"/>
      <c r="S178" s="59"/>
      <c r="T178" s="59"/>
      <c r="U178" s="59">
        <f t="shared" si="194"/>
        <v>99.474030243261012</v>
      </c>
      <c r="V178" s="127">
        <f>2022!J175</f>
        <v>1627.1499999999999</v>
      </c>
      <c r="W178" s="59">
        <f t="shared" ref="W178:W241" si="196">IF(V178&gt;0,V178/E178*100,0)</f>
        <v>35</v>
      </c>
      <c r="X178" s="59">
        <f>2022!L175</f>
        <v>1627</v>
      </c>
      <c r="Y178" s="127">
        <f t="shared" ref="Y178:Y241" si="197">IF(X178&gt;1,X178/E178*100,0)</f>
        <v>34.996773499677353</v>
      </c>
      <c r="Z178" s="59"/>
      <c r="AA178" s="59"/>
      <c r="AB178" s="59"/>
      <c r="AC178" s="59"/>
      <c r="AD178" s="59">
        <f t="shared" si="179"/>
        <v>1627</v>
      </c>
      <c r="AE178" s="59"/>
      <c r="AF178" s="115" t="str">
        <f t="shared" si="180"/>
        <v/>
      </c>
      <c r="AG178" s="203"/>
      <c r="AH178" s="204">
        <f t="shared" si="181"/>
        <v>3.7195600534131708</v>
      </c>
      <c r="AI178" s="204">
        <f t="shared" si="182"/>
        <v>1627</v>
      </c>
      <c r="AJ178" s="205">
        <v>35</v>
      </c>
      <c r="AK178" s="205" t="str">
        <f t="shared" si="183"/>
        <v/>
      </c>
      <c r="AL178" s="205">
        <f t="shared" si="184"/>
        <v>325</v>
      </c>
      <c r="AM178" s="205">
        <f t="shared" si="185"/>
        <v>1627</v>
      </c>
      <c r="AN178" s="206" t="str">
        <f t="shared" si="186"/>
        <v/>
      </c>
      <c r="AO178" s="46" t="str">
        <f t="shared" si="187"/>
        <v/>
      </c>
    </row>
    <row r="179" ht="49.5" customHeight="1">
      <c r="A179" s="46">
        <v>143</v>
      </c>
      <c r="B179" s="72" t="s">
        <v>209</v>
      </c>
      <c r="C179" s="125">
        <f>2022!B176</f>
        <v>387.89999999999998</v>
      </c>
      <c r="D179" s="126">
        <f>2022!D176</f>
        <v>1311</v>
      </c>
      <c r="E179" s="126">
        <f>2022!E176</f>
        <v>1551</v>
      </c>
      <c r="F179" s="125">
        <f>2022!H176</f>
        <v>3.9984532095901009</v>
      </c>
      <c r="G179" s="59">
        <f>2021!L135</f>
        <v>400</v>
      </c>
      <c r="H179" s="127">
        <f t="shared" si="195"/>
        <v>30.511060259344013</v>
      </c>
      <c r="I179" s="59"/>
      <c r="J179" s="59"/>
      <c r="K179" s="59"/>
      <c r="L179" s="59"/>
      <c r="M179" s="59"/>
      <c r="N179" s="59"/>
      <c r="O179" s="59">
        <f>'Добыча 2021'!S145</f>
        <v>390</v>
      </c>
      <c r="P179" s="59"/>
      <c r="Q179" s="59"/>
      <c r="R179" s="59"/>
      <c r="S179" s="59"/>
      <c r="T179" s="59"/>
      <c r="U179" s="59">
        <f t="shared" si="194"/>
        <v>97.5</v>
      </c>
      <c r="V179" s="127">
        <f>2022!J176</f>
        <v>542.84999999999991</v>
      </c>
      <c r="W179" s="59">
        <f t="shared" si="196"/>
        <v>34.999999999999993</v>
      </c>
      <c r="X179" s="59">
        <f>2022!L176</f>
        <v>400</v>
      </c>
      <c r="Y179" s="127">
        <f t="shared" si="197"/>
        <v>25.789813023855579</v>
      </c>
      <c r="Z179" s="59"/>
      <c r="AA179" s="59"/>
      <c r="AB179" s="59"/>
      <c r="AC179" s="59"/>
      <c r="AD179" s="59">
        <f t="shared" si="179"/>
        <v>400</v>
      </c>
      <c r="AE179" s="59"/>
      <c r="AF179" s="115" t="str">
        <f t="shared" si="180"/>
        <v/>
      </c>
      <c r="AG179" s="203"/>
      <c r="AH179" s="204">
        <f t="shared" si="181"/>
        <v>3.9984532095901009</v>
      </c>
      <c r="AI179" s="204">
        <f t="shared" si="182"/>
        <v>542</v>
      </c>
      <c r="AJ179" s="205">
        <v>35</v>
      </c>
      <c r="AK179" s="205" t="str">
        <f t="shared" si="183"/>
        <v/>
      </c>
      <c r="AL179" s="205">
        <f t="shared" si="184"/>
        <v>80</v>
      </c>
      <c r="AM179" s="205">
        <f t="shared" si="185"/>
        <v>400</v>
      </c>
      <c r="AN179" s="206" t="str">
        <f t="shared" si="186"/>
        <v/>
      </c>
      <c r="AO179" s="46" t="str">
        <f t="shared" si="187"/>
        <v/>
      </c>
    </row>
    <row r="180" ht="31.5">
      <c r="A180" s="46">
        <v>144</v>
      </c>
      <c r="B180" s="72" t="s">
        <v>210</v>
      </c>
      <c r="C180" s="125">
        <f>2022!B177</f>
        <v>1.93400001525878</v>
      </c>
      <c r="D180" s="126">
        <f>2022!D177</f>
        <v>0</v>
      </c>
      <c r="E180" s="126">
        <f>2022!E177</f>
        <v>5</v>
      </c>
      <c r="F180" s="125">
        <f>2022!H177</f>
        <v>2.5853153880823379</v>
      </c>
      <c r="G180" s="59">
        <f>2021!L136</f>
        <v>0</v>
      </c>
      <c r="H180" s="127">
        <f t="shared" si="195"/>
        <v>0</v>
      </c>
      <c r="I180" s="62"/>
      <c r="J180" s="62"/>
      <c r="K180" s="62"/>
      <c r="L180" s="62"/>
      <c r="M180" s="59"/>
      <c r="N180" s="59"/>
      <c r="O180" s="59">
        <f>'Добыча 2021'!S146</f>
        <v>0</v>
      </c>
      <c r="P180" s="59"/>
      <c r="Q180" s="59"/>
      <c r="R180" s="59"/>
      <c r="S180" s="59"/>
      <c r="T180" s="59"/>
      <c r="U180" s="59">
        <f t="shared" si="194"/>
        <v>0</v>
      </c>
      <c r="V180" s="127">
        <f>2022!J177</f>
        <v>1.75</v>
      </c>
      <c r="W180" s="59">
        <f t="shared" si="196"/>
        <v>35</v>
      </c>
      <c r="X180" s="59">
        <f>2022!L177</f>
        <v>0</v>
      </c>
      <c r="Y180" s="127">
        <f t="shared" si="197"/>
        <v>0</v>
      </c>
      <c r="Z180" s="59"/>
      <c r="AA180" s="59"/>
      <c r="AB180" s="59"/>
      <c r="AC180" s="59"/>
      <c r="AD180" s="59" t="str">
        <f t="shared" si="179"/>
        <v/>
      </c>
      <c r="AE180" s="59"/>
      <c r="AF180" s="115" t="str">
        <f t="shared" si="180"/>
        <v/>
      </c>
      <c r="AG180" s="203"/>
      <c r="AH180" s="204">
        <f t="shared" si="181"/>
        <v>2.5853153880823379</v>
      </c>
      <c r="AI180" s="204">
        <f t="shared" si="182"/>
        <v>1</v>
      </c>
      <c r="AJ180" s="205">
        <v>35</v>
      </c>
      <c r="AK180" s="205" t="str">
        <f t="shared" si="183"/>
        <v/>
      </c>
      <c r="AL180" s="205">
        <f t="shared" si="184"/>
        <v>0</v>
      </c>
      <c r="AM180" s="205">
        <f t="shared" si="185"/>
        <v>0</v>
      </c>
      <c r="AN180" s="206" t="str">
        <f t="shared" si="186"/>
        <v/>
      </c>
      <c r="AO180" s="46" t="str">
        <f t="shared" si="187"/>
        <v/>
      </c>
    </row>
    <row r="181" ht="47.25">
      <c r="A181" s="46">
        <v>145</v>
      </c>
      <c r="B181" s="72" t="s">
        <v>338</v>
      </c>
      <c r="C181" s="125">
        <f>2022!B178</f>
        <v>103.86014</v>
      </c>
      <c r="D181" s="126">
        <f>2022!D178</f>
        <v>198</v>
      </c>
      <c r="E181" s="126">
        <f>2022!E178</f>
        <v>258</v>
      </c>
      <c r="F181" s="125">
        <f>2022!H178</f>
        <v>2.4841098808455295</v>
      </c>
      <c r="G181" s="59">
        <f>2021!L137</f>
        <v>69</v>
      </c>
      <c r="H181" s="127">
        <f t="shared" si="195"/>
        <v>34.848484848484851</v>
      </c>
      <c r="I181" s="59"/>
      <c r="J181" s="59"/>
      <c r="K181" s="59"/>
      <c r="L181" s="59"/>
      <c r="M181" s="59"/>
      <c r="N181" s="59"/>
      <c r="O181" s="59">
        <f>'Добыча 2021'!S147</f>
        <v>47</v>
      </c>
      <c r="P181" s="59"/>
      <c r="Q181" s="59"/>
      <c r="R181" s="59"/>
      <c r="S181" s="59"/>
      <c r="T181" s="59"/>
      <c r="U181" s="59">
        <f t="shared" si="194"/>
        <v>68.115942028985515</v>
      </c>
      <c r="V181" s="127">
        <f>2022!J178</f>
        <v>90.299999999999997</v>
      </c>
      <c r="W181" s="59">
        <f t="shared" si="196"/>
        <v>35</v>
      </c>
      <c r="X181" s="59">
        <f>2022!L178</f>
        <v>90</v>
      </c>
      <c r="Y181" s="127">
        <f t="shared" si="197"/>
        <v>34.883720930232556</v>
      </c>
      <c r="Z181" s="59"/>
      <c r="AA181" s="59"/>
      <c r="AB181" s="59"/>
      <c r="AC181" s="59"/>
      <c r="AD181" s="59">
        <f t="shared" si="179"/>
        <v>90</v>
      </c>
      <c r="AE181" s="59"/>
      <c r="AF181" s="115" t="str">
        <f t="shared" si="180"/>
        <v/>
      </c>
      <c r="AG181" s="203"/>
      <c r="AH181" s="204">
        <f t="shared" si="181"/>
        <v>2.4841098808455295</v>
      </c>
      <c r="AI181" s="204">
        <f t="shared" si="182"/>
        <v>90</v>
      </c>
      <c r="AJ181" s="205">
        <v>35</v>
      </c>
      <c r="AK181" s="205" t="str">
        <f t="shared" si="183"/>
        <v/>
      </c>
      <c r="AL181" s="205">
        <f t="shared" si="184"/>
        <v>18</v>
      </c>
      <c r="AM181" s="205">
        <f t="shared" si="185"/>
        <v>90</v>
      </c>
      <c r="AN181" s="206" t="str">
        <f t="shared" si="186"/>
        <v/>
      </c>
      <c r="AO181" s="46" t="str">
        <f t="shared" si="187"/>
        <v/>
      </c>
    </row>
    <row r="182" ht="47.25">
      <c r="A182" s="46">
        <v>146</v>
      </c>
      <c r="B182" s="72" t="s">
        <v>339</v>
      </c>
      <c r="C182" s="125">
        <f>2022!B179</f>
        <v>385.73099999999999</v>
      </c>
      <c r="D182" s="126">
        <f>2022!D179</f>
        <v>1524</v>
      </c>
      <c r="E182" s="126">
        <f>2022!E179</f>
        <v>1561</v>
      </c>
      <c r="F182" s="125">
        <f>2022!H179</f>
        <v>4.0468616730312057</v>
      </c>
      <c r="G182" s="59">
        <f>2021!L138</f>
        <v>370</v>
      </c>
      <c r="H182" s="127">
        <f t="shared" si="195"/>
        <v>24.278215223097114</v>
      </c>
      <c r="I182" s="59"/>
      <c r="J182" s="59"/>
      <c r="K182" s="59"/>
      <c r="L182" s="59"/>
      <c r="M182" s="59"/>
      <c r="N182" s="59"/>
      <c r="O182" s="59">
        <f>'Добыча 2021'!S148</f>
        <v>293</v>
      </c>
      <c r="P182" s="59"/>
      <c r="Q182" s="59"/>
      <c r="R182" s="59"/>
      <c r="S182" s="59"/>
      <c r="T182" s="59"/>
      <c r="U182" s="59">
        <f t="shared" si="194"/>
        <v>79.189189189189193</v>
      </c>
      <c r="V182" s="127">
        <f>2022!J179</f>
        <v>546.34999999999991</v>
      </c>
      <c r="W182" s="59">
        <f t="shared" si="196"/>
        <v>34.999999999999993</v>
      </c>
      <c r="X182" s="59">
        <f>2022!L179</f>
        <v>360</v>
      </c>
      <c r="Y182" s="127">
        <f t="shared" si="197"/>
        <v>23.062139654067906</v>
      </c>
      <c r="Z182" s="59"/>
      <c r="AA182" s="59"/>
      <c r="AB182" s="59"/>
      <c r="AC182" s="59"/>
      <c r="AD182" s="59">
        <f t="shared" si="179"/>
        <v>360</v>
      </c>
      <c r="AE182" s="59"/>
      <c r="AF182" s="115" t="str">
        <f t="shared" si="180"/>
        <v/>
      </c>
      <c r="AG182" s="203"/>
      <c r="AH182" s="204">
        <f t="shared" si="181"/>
        <v>4.0468616730312057</v>
      </c>
      <c r="AI182" s="204">
        <f t="shared" si="182"/>
        <v>546</v>
      </c>
      <c r="AJ182" s="205">
        <v>35</v>
      </c>
      <c r="AK182" s="205" t="str">
        <f t="shared" si="183"/>
        <v/>
      </c>
      <c r="AL182" s="205">
        <f t="shared" si="184"/>
        <v>72</v>
      </c>
      <c r="AM182" s="205">
        <f t="shared" si="185"/>
        <v>360</v>
      </c>
      <c r="AN182" s="206" t="str">
        <f t="shared" si="186"/>
        <v/>
      </c>
      <c r="AO182" s="46" t="str">
        <f t="shared" si="187"/>
        <v/>
      </c>
    </row>
    <row r="183" ht="31.5">
      <c r="A183" s="46">
        <v>147</v>
      </c>
      <c r="B183" s="152" t="s">
        <v>444</v>
      </c>
      <c r="C183" s="125">
        <f>2022!B180</f>
        <v>16.981999999999999</v>
      </c>
      <c r="D183" s="138">
        <f>2022!D180</f>
        <v>449</v>
      </c>
      <c r="E183" s="126">
        <f>2022!E180</f>
        <v>48</v>
      </c>
      <c r="F183" s="125">
        <f>2022!H180</f>
        <v>2.8265221999764458</v>
      </c>
      <c r="G183" s="80">
        <f>2021!L139</f>
        <v>157</v>
      </c>
      <c r="H183" s="139">
        <f t="shared" si="195"/>
        <v>34.966592427616931</v>
      </c>
      <c r="I183" s="59"/>
      <c r="J183" s="59"/>
      <c r="K183" s="59"/>
      <c r="L183" s="59"/>
      <c r="M183" s="59"/>
      <c r="N183" s="59"/>
      <c r="O183" s="80">
        <f>'Добыча 2021'!S149</f>
        <v>119</v>
      </c>
      <c r="P183" s="59"/>
      <c r="Q183" s="59"/>
      <c r="R183" s="59"/>
      <c r="S183" s="59"/>
      <c r="T183" s="59"/>
      <c r="U183" s="80">
        <f t="shared" si="194"/>
        <v>75.796178343949052</v>
      </c>
      <c r="V183" s="127">
        <f>2022!J180</f>
        <v>16.799999999999997</v>
      </c>
      <c r="W183" s="59">
        <f t="shared" si="196"/>
        <v>34.999999999999993</v>
      </c>
      <c r="X183" s="59">
        <f>2022!L180</f>
        <v>16</v>
      </c>
      <c r="Y183" s="127">
        <f t="shared" si="197"/>
        <v>33.333333333333329</v>
      </c>
      <c r="Z183" s="59"/>
      <c r="AA183" s="59"/>
      <c r="AB183" s="59"/>
      <c r="AC183" s="59"/>
      <c r="AD183" s="59">
        <f t="shared" si="179"/>
        <v>16</v>
      </c>
      <c r="AE183" s="59"/>
      <c r="AF183" s="115" t="str">
        <f t="shared" si="180"/>
        <v/>
      </c>
      <c r="AG183" s="203"/>
      <c r="AH183" s="204">
        <f t="shared" si="181"/>
        <v>2.8265221999764458</v>
      </c>
      <c r="AI183" s="204">
        <f t="shared" si="182"/>
        <v>16</v>
      </c>
      <c r="AJ183" s="205">
        <v>35</v>
      </c>
      <c r="AK183" s="205" t="str">
        <f t="shared" si="183"/>
        <v/>
      </c>
      <c r="AL183" s="205">
        <f t="shared" si="184"/>
        <v>3</v>
      </c>
      <c r="AM183" s="205">
        <f t="shared" si="185"/>
        <v>16</v>
      </c>
      <c r="AN183" s="206" t="str">
        <f t="shared" si="186"/>
        <v/>
      </c>
      <c r="AO183" s="46" t="str">
        <f t="shared" si="187"/>
        <v/>
      </c>
    </row>
    <row r="184" ht="47.25">
      <c r="A184" s="46">
        <v>148</v>
      </c>
      <c r="B184" s="152" t="s">
        <v>445</v>
      </c>
      <c r="C184" s="125">
        <f>2022!B181</f>
        <v>114.56699999999999</v>
      </c>
      <c r="D184" s="149"/>
      <c r="E184" s="126">
        <f>2022!E181</f>
        <v>329</v>
      </c>
      <c r="F184" s="125">
        <f>2022!H181</f>
        <v>2.8716820724990617</v>
      </c>
      <c r="G184" s="150"/>
      <c r="H184" s="151"/>
      <c r="I184" s="59"/>
      <c r="J184" s="59"/>
      <c r="K184" s="59"/>
      <c r="L184" s="59"/>
      <c r="M184" s="59"/>
      <c r="N184" s="59"/>
      <c r="O184" s="150"/>
      <c r="P184" s="59"/>
      <c r="Q184" s="59"/>
      <c r="R184" s="59"/>
      <c r="S184" s="59"/>
      <c r="T184" s="59"/>
      <c r="U184" s="150"/>
      <c r="V184" s="127">
        <f>2022!J181</f>
        <v>115.14999999999999</v>
      </c>
      <c r="W184" s="59">
        <f t="shared" si="196"/>
        <v>35</v>
      </c>
      <c r="X184" s="59">
        <f>2022!L181</f>
        <v>115</v>
      </c>
      <c r="Y184" s="127">
        <f t="shared" si="197"/>
        <v>34.954407294832826</v>
      </c>
      <c r="Z184" s="59"/>
      <c r="AA184" s="59"/>
      <c r="AB184" s="59"/>
      <c r="AC184" s="59"/>
      <c r="AD184" s="59">
        <f t="shared" si="179"/>
        <v>115</v>
      </c>
      <c r="AE184" s="59"/>
      <c r="AF184" s="115" t="str">
        <f t="shared" si="180"/>
        <v/>
      </c>
      <c r="AG184" s="203"/>
      <c r="AH184" s="204">
        <f t="shared" si="181"/>
        <v>2.8716820724990617</v>
      </c>
      <c r="AI184" s="204">
        <f t="shared" si="182"/>
        <v>115</v>
      </c>
      <c r="AJ184" s="205">
        <v>35</v>
      </c>
      <c r="AK184" s="205" t="str">
        <f t="shared" si="183"/>
        <v/>
      </c>
      <c r="AL184" s="205">
        <f t="shared" si="184"/>
        <v>23</v>
      </c>
      <c r="AM184" s="205">
        <f t="shared" si="185"/>
        <v>115</v>
      </c>
      <c r="AN184" s="206" t="str">
        <f t="shared" si="186"/>
        <v/>
      </c>
      <c r="AO184" s="46" t="str">
        <f t="shared" si="187"/>
        <v/>
      </c>
    </row>
    <row r="185" ht="47.25">
      <c r="A185" s="46">
        <v>149</v>
      </c>
      <c r="B185" s="152" t="s">
        <v>446</v>
      </c>
      <c r="C185" s="125">
        <f>2022!B182</f>
        <v>15.319000000000001</v>
      </c>
      <c r="D185" s="149"/>
      <c r="E185" s="126">
        <f>2022!E182</f>
        <v>39</v>
      </c>
      <c r="F185" s="125">
        <f>2022!H182</f>
        <v>2.5458580847313792</v>
      </c>
      <c r="G185" s="150"/>
      <c r="H185" s="151"/>
      <c r="I185" s="59"/>
      <c r="J185" s="59"/>
      <c r="K185" s="59"/>
      <c r="L185" s="59"/>
      <c r="M185" s="59"/>
      <c r="N185" s="59"/>
      <c r="O185" s="150"/>
      <c r="P185" s="59"/>
      <c r="Q185" s="59"/>
      <c r="R185" s="59"/>
      <c r="S185" s="59"/>
      <c r="T185" s="59"/>
      <c r="U185" s="150"/>
      <c r="V185" s="127">
        <f>2022!J182</f>
        <v>13.649999999999999</v>
      </c>
      <c r="W185" s="59">
        <f t="shared" si="196"/>
        <v>35</v>
      </c>
      <c r="X185" s="59">
        <f>2022!L182</f>
        <v>13</v>
      </c>
      <c r="Y185" s="127">
        <f t="shared" si="197"/>
        <v>33.333333333333329</v>
      </c>
      <c r="Z185" s="59"/>
      <c r="AA185" s="59"/>
      <c r="AB185" s="59"/>
      <c r="AC185" s="59"/>
      <c r="AD185" s="59">
        <f t="shared" si="179"/>
        <v>13</v>
      </c>
      <c r="AE185" s="59"/>
      <c r="AF185" s="115" t="str">
        <f t="shared" si="180"/>
        <v/>
      </c>
      <c r="AG185" s="203"/>
      <c r="AH185" s="204">
        <f t="shared" si="181"/>
        <v>2.5458580847313792</v>
      </c>
      <c r="AI185" s="204">
        <f t="shared" si="182"/>
        <v>13</v>
      </c>
      <c r="AJ185" s="205">
        <v>35</v>
      </c>
      <c r="AK185" s="205" t="str">
        <f t="shared" si="183"/>
        <v/>
      </c>
      <c r="AL185" s="205">
        <f t="shared" si="184"/>
        <v>2</v>
      </c>
      <c r="AM185" s="205">
        <f t="shared" si="185"/>
        <v>13</v>
      </c>
      <c r="AN185" s="206" t="str">
        <f t="shared" si="186"/>
        <v/>
      </c>
      <c r="AO185" s="46" t="str">
        <f t="shared" si="187"/>
        <v/>
      </c>
    </row>
    <row r="186" ht="47.25">
      <c r="A186" s="46">
        <v>150</v>
      </c>
      <c r="B186" s="152" t="s">
        <v>447</v>
      </c>
      <c r="C186" s="125">
        <f>2022!B183</f>
        <v>8.5980000000000008</v>
      </c>
      <c r="D186" s="149"/>
      <c r="E186" s="126">
        <f>2022!E183</f>
        <v>24</v>
      </c>
      <c r="F186" s="125">
        <f>2022!H183</f>
        <v>2.7913468248429867</v>
      </c>
      <c r="G186" s="150"/>
      <c r="H186" s="151"/>
      <c r="I186" s="59"/>
      <c r="J186" s="59"/>
      <c r="K186" s="59"/>
      <c r="L186" s="59"/>
      <c r="M186" s="59"/>
      <c r="N186" s="59"/>
      <c r="O186" s="150"/>
      <c r="P186" s="59"/>
      <c r="Q186" s="59"/>
      <c r="R186" s="59"/>
      <c r="S186" s="59"/>
      <c r="T186" s="59"/>
      <c r="U186" s="150"/>
      <c r="V186" s="127">
        <f>2022!J183</f>
        <v>8.3999999999999986</v>
      </c>
      <c r="W186" s="59">
        <f t="shared" si="196"/>
        <v>34.999999999999993</v>
      </c>
      <c r="X186" s="59">
        <f>2022!L183</f>
        <v>8</v>
      </c>
      <c r="Y186" s="127">
        <f t="shared" si="197"/>
        <v>33.333333333333329</v>
      </c>
      <c r="Z186" s="59"/>
      <c r="AA186" s="59"/>
      <c r="AB186" s="59"/>
      <c r="AC186" s="59"/>
      <c r="AD186" s="59">
        <f t="shared" si="179"/>
        <v>8</v>
      </c>
      <c r="AE186" s="59"/>
      <c r="AF186" s="115" t="str">
        <f t="shared" si="180"/>
        <v>Ошибка!</v>
      </c>
      <c r="AG186" s="203"/>
      <c r="AH186" s="204">
        <f t="shared" si="181"/>
        <v>2.7913468248429867</v>
      </c>
      <c r="AI186" s="204">
        <f t="shared" si="182"/>
        <v>8</v>
      </c>
      <c r="AJ186" s="205">
        <v>35</v>
      </c>
      <c r="AK186" s="205" t="str">
        <f t="shared" si="183"/>
        <v/>
      </c>
      <c r="AL186" s="205">
        <f t="shared" si="184"/>
        <v>1</v>
      </c>
      <c r="AM186" s="205">
        <f t="shared" si="185"/>
        <v>8</v>
      </c>
      <c r="AN186" s="206" t="str">
        <f t="shared" si="186"/>
        <v/>
      </c>
      <c r="AO186" s="46" t="str">
        <f t="shared" si="187"/>
        <v/>
      </c>
    </row>
    <row r="187" ht="31.5">
      <c r="A187" s="46">
        <v>151</v>
      </c>
      <c r="B187" s="152" t="s">
        <v>448</v>
      </c>
      <c r="C187" s="125">
        <f>2022!B184</f>
        <v>13.641</v>
      </c>
      <c r="D187" s="142"/>
      <c r="E187" s="126">
        <f>2022!E184</f>
        <v>39</v>
      </c>
      <c r="F187" s="125">
        <f>2022!H184</f>
        <v>2.8590279305036286</v>
      </c>
      <c r="G187" s="82"/>
      <c r="H187" s="143"/>
      <c r="I187" s="59"/>
      <c r="J187" s="59"/>
      <c r="K187" s="59"/>
      <c r="L187" s="59"/>
      <c r="M187" s="59"/>
      <c r="N187" s="59"/>
      <c r="O187" s="82"/>
      <c r="P187" s="59"/>
      <c r="Q187" s="59"/>
      <c r="R187" s="59"/>
      <c r="S187" s="59"/>
      <c r="T187" s="59"/>
      <c r="U187" s="82"/>
      <c r="V187" s="127">
        <f>2022!J184</f>
        <v>13.649999999999999</v>
      </c>
      <c r="W187" s="59">
        <f t="shared" si="196"/>
        <v>35</v>
      </c>
      <c r="X187" s="59">
        <f>2022!L184</f>
        <v>13</v>
      </c>
      <c r="Y187" s="127">
        <f t="shared" si="197"/>
        <v>33.333333333333329</v>
      </c>
      <c r="Z187" s="59"/>
      <c r="AA187" s="59"/>
      <c r="AB187" s="59"/>
      <c r="AC187" s="59"/>
      <c r="AD187" s="59">
        <f t="shared" si="179"/>
        <v>13</v>
      </c>
      <c r="AE187" s="59"/>
      <c r="AF187" s="115" t="str">
        <f t="shared" si="180"/>
        <v/>
      </c>
      <c r="AG187" s="203"/>
      <c r="AH187" s="204">
        <f t="shared" si="181"/>
        <v>2.8590279305036286</v>
      </c>
      <c r="AI187" s="204">
        <f t="shared" si="182"/>
        <v>13</v>
      </c>
      <c r="AJ187" s="205">
        <v>35</v>
      </c>
      <c r="AK187" s="205" t="str">
        <f t="shared" si="183"/>
        <v/>
      </c>
      <c r="AL187" s="205">
        <f t="shared" si="184"/>
        <v>2</v>
      </c>
      <c r="AM187" s="205">
        <f t="shared" si="185"/>
        <v>13</v>
      </c>
      <c r="AN187" s="206" t="str">
        <f t="shared" si="186"/>
        <v/>
      </c>
      <c r="AO187" s="46" t="str">
        <f t="shared" si="187"/>
        <v/>
      </c>
    </row>
    <row r="188" ht="51.75" customHeight="1">
      <c r="A188" s="46">
        <v>152</v>
      </c>
      <c r="B188" s="72" t="s">
        <v>217</v>
      </c>
      <c r="C188" s="125">
        <f>2022!B185</f>
        <v>52</v>
      </c>
      <c r="D188" s="126">
        <f>2022!D185</f>
        <v>108</v>
      </c>
      <c r="E188" s="126">
        <f>2022!E185</f>
        <v>143</v>
      </c>
      <c r="F188" s="125">
        <f>2022!H185</f>
        <v>2.75</v>
      </c>
      <c r="G188" s="59">
        <f>2021!L140</f>
        <v>37</v>
      </c>
      <c r="H188" s="127">
        <f t="shared" si="195"/>
        <v>34.25925925925926</v>
      </c>
      <c r="I188" s="59"/>
      <c r="J188" s="59"/>
      <c r="K188" s="59"/>
      <c r="L188" s="59"/>
      <c r="M188" s="59"/>
      <c r="N188" s="59"/>
      <c r="O188" s="59">
        <f>'Добыча 2021'!S150</f>
        <v>37</v>
      </c>
      <c r="P188" s="59"/>
      <c r="Q188" s="59"/>
      <c r="R188" s="59"/>
      <c r="S188" s="59"/>
      <c r="T188" s="59"/>
      <c r="U188" s="59">
        <f t="shared" si="194"/>
        <v>100</v>
      </c>
      <c r="V188" s="127">
        <f>2022!J185</f>
        <v>50.049999999999997</v>
      </c>
      <c r="W188" s="59">
        <f t="shared" si="196"/>
        <v>35</v>
      </c>
      <c r="X188" s="59">
        <f>2022!L185</f>
        <v>50</v>
      </c>
      <c r="Y188" s="127">
        <f t="shared" si="197"/>
        <v>34.965034965034967</v>
      </c>
      <c r="Z188" s="59"/>
      <c r="AA188" s="59"/>
      <c r="AB188" s="59"/>
      <c r="AC188" s="59"/>
      <c r="AD188" s="59">
        <f t="shared" si="179"/>
        <v>50</v>
      </c>
      <c r="AE188" s="59"/>
      <c r="AF188" s="115" t="str">
        <f t="shared" si="180"/>
        <v/>
      </c>
      <c r="AG188" s="203"/>
      <c r="AH188" s="204">
        <f t="shared" si="181"/>
        <v>2.75</v>
      </c>
      <c r="AI188" s="204">
        <f t="shared" si="182"/>
        <v>50</v>
      </c>
      <c r="AJ188" s="205">
        <v>35</v>
      </c>
      <c r="AK188" s="205" t="str">
        <f t="shared" si="183"/>
        <v/>
      </c>
      <c r="AL188" s="205">
        <f t="shared" si="184"/>
        <v>10</v>
      </c>
      <c r="AM188" s="205">
        <f t="shared" si="185"/>
        <v>50</v>
      </c>
      <c r="AN188" s="206" t="str">
        <f t="shared" si="186"/>
        <v/>
      </c>
      <c r="AO188" s="46" t="str">
        <f t="shared" si="187"/>
        <v/>
      </c>
    </row>
    <row r="189" ht="49.5" customHeight="1">
      <c r="A189" s="46">
        <v>153</v>
      </c>
      <c r="B189" s="72" t="s">
        <v>222</v>
      </c>
      <c r="C189" s="125">
        <f>2022!B186</f>
        <v>52.700000000000003</v>
      </c>
      <c r="D189" s="126">
        <f>2022!D186</f>
        <v>127</v>
      </c>
      <c r="E189" s="126">
        <f>2022!E186</f>
        <v>155</v>
      </c>
      <c r="F189" s="125">
        <f>2022!H186</f>
        <v>2.9411764705882351</v>
      </c>
      <c r="G189" s="59">
        <f>2021!L141</f>
        <v>44</v>
      </c>
      <c r="H189" s="127">
        <f t="shared" si="195"/>
        <v>34.645669291338585</v>
      </c>
      <c r="I189" s="59"/>
      <c r="J189" s="59"/>
      <c r="K189" s="59"/>
      <c r="L189" s="59"/>
      <c r="M189" s="59"/>
      <c r="N189" s="59"/>
      <c r="O189" s="59">
        <f>'Добыча 2021'!S151</f>
        <v>44</v>
      </c>
      <c r="P189" s="59"/>
      <c r="Q189" s="59"/>
      <c r="R189" s="59"/>
      <c r="S189" s="59"/>
      <c r="T189" s="59"/>
      <c r="U189" s="59">
        <f t="shared" si="194"/>
        <v>100</v>
      </c>
      <c r="V189" s="127">
        <f>2022!J186</f>
        <v>54.25</v>
      </c>
      <c r="W189" s="59">
        <f t="shared" si="196"/>
        <v>35</v>
      </c>
      <c r="X189" s="59">
        <f>2022!L186</f>
        <v>54</v>
      </c>
      <c r="Y189" s="127">
        <f t="shared" si="197"/>
        <v>34.838709677419352</v>
      </c>
      <c r="Z189" s="59"/>
      <c r="AA189" s="59"/>
      <c r="AB189" s="59"/>
      <c r="AC189" s="59"/>
      <c r="AD189" s="59">
        <f t="shared" si="179"/>
        <v>54</v>
      </c>
      <c r="AE189" s="59"/>
      <c r="AF189" s="115" t="str">
        <f t="shared" si="180"/>
        <v/>
      </c>
      <c r="AG189" s="203"/>
      <c r="AH189" s="204">
        <f t="shared" si="181"/>
        <v>2.9411764705882351</v>
      </c>
      <c r="AI189" s="204">
        <f t="shared" si="182"/>
        <v>54</v>
      </c>
      <c r="AJ189" s="205">
        <v>35</v>
      </c>
      <c r="AK189" s="205" t="str">
        <f t="shared" si="183"/>
        <v/>
      </c>
      <c r="AL189" s="205">
        <f t="shared" si="184"/>
        <v>10</v>
      </c>
      <c r="AM189" s="205">
        <f t="shared" si="185"/>
        <v>54</v>
      </c>
      <c r="AN189" s="206" t="str">
        <f t="shared" si="186"/>
        <v/>
      </c>
      <c r="AO189" s="46" t="str">
        <f t="shared" si="187"/>
        <v/>
      </c>
    </row>
    <row r="190" ht="47.25">
      <c r="A190" s="46">
        <v>154</v>
      </c>
      <c r="B190" s="72" t="s">
        <v>221</v>
      </c>
      <c r="C190" s="125">
        <f>2022!B187</f>
        <v>34.100000000000001</v>
      </c>
      <c r="D190" s="126">
        <f>2022!D187</f>
        <v>118</v>
      </c>
      <c r="E190" s="126">
        <f>2022!E187</f>
        <v>125</v>
      </c>
      <c r="F190" s="125">
        <f>2022!H187</f>
        <v>3.6656891495601172</v>
      </c>
      <c r="G190" s="59">
        <f>2021!L142</f>
        <v>41</v>
      </c>
      <c r="H190" s="127">
        <f t="shared" si="195"/>
        <v>34.745762711864408</v>
      </c>
      <c r="I190" s="62"/>
      <c r="J190" s="62"/>
      <c r="K190" s="62"/>
      <c r="L190" s="132"/>
      <c r="M190" s="59"/>
      <c r="N190" s="59"/>
      <c r="O190" s="59">
        <f>'Добыча 2021'!S152</f>
        <v>38</v>
      </c>
      <c r="P190" s="59"/>
      <c r="Q190" s="59"/>
      <c r="R190" s="59"/>
      <c r="S190" s="59"/>
      <c r="T190" s="59"/>
      <c r="U190" s="59">
        <f t="shared" si="194"/>
        <v>92.682926829268297</v>
      </c>
      <c r="V190" s="127">
        <f>2022!J187</f>
        <v>43.75</v>
      </c>
      <c r="W190" s="59">
        <f t="shared" si="196"/>
        <v>35</v>
      </c>
      <c r="X190" s="59">
        <f>2022!L187</f>
        <v>43</v>
      </c>
      <c r="Y190" s="127">
        <f t="shared" si="197"/>
        <v>34.399999999999999</v>
      </c>
      <c r="Z190" s="59"/>
      <c r="AA190" s="59"/>
      <c r="AB190" s="59"/>
      <c r="AC190" s="59"/>
      <c r="AD190" s="59">
        <f t="shared" si="179"/>
        <v>43</v>
      </c>
      <c r="AE190" s="59"/>
      <c r="AF190" s="115" t="str">
        <f t="shared" si="180"/>
        <v/>
      </c>
      <c r="AG190" s="203"/>
      <c r="AH190" s="204">
        <f t="shared" si="181"/>
        <v>3.6656891495601172</v>
      </c>
      <c r="AI190" s="204">
        <f t="shared" si="182"/>
        <v>43</v>
      </c>
      <c r="AJ190" s="205">
        <v>35</v>
      </c>
      <c r="AK190" s="205" t="str">
        <f t="shared" si="183"/>
        <v/>
      </c>
      <c r="AL190" s="205">
        <f t="shared" si="184"/>
        <v>8</v>
      </c>
      <c r="AM190" s="205">
        <f t="shared" si="185"/>
        <v>43</v>
      </c>
      <c r="AN190" s="206" t="str">
        <f t="shared" si="186"/>
        <v/>
      </c>
      <c r="AO190" s="46" t="str">
        <f t="shared" si="187"/>
        <v/>
      </c>
    </row>
    <row r="191" ht="30.75" customHeight="1">
      <c r="A191" s="46">
        <v>155</v>
      </c>
      <c r="B191" s="72" t="s">
        <v>218</v>
      </c>
      <c r="C191" s="125">
        <f>2022!B188</f>
        <v>18.399999999999999</v>
      </c>
      <c r="D191" s="126">
        <f>2022!D188</f>
        <v>57</v>
      </c>
      <c r="E191" s="126">
        <f>2022!E188</f>
        <v>52</v>
      </c>
      <c r="F191" s="125">
        <f>2022!H188</f>
        <v>2.8260869565217392</v>
      </c>
      <c r="G191" s="59">
        <f>2021!L143</f>
        <v>19</v>
      </c>
      <c r="H191" s="127">
        <f t="shared" si="195"/>
        <v>33.333333333333329</v>
      </c>
      <c r="I191" s="59"/>
      <c r="J191" s="59"/>
      <c r="K191" s="59"/>
      <c r="L191" s="59"/>
      <c r="M191" s="59"/>
      <c r="N191" s="59"/>
      <c r="O191" s="59">
        <f>'Добыча 2021'!S153</f>
        <v>11</v>
      </c>
      <c r="P191" s="59"/>
      <c r="Q191" s="59"/>
      <c r="R191" s="59"/>
      <c r="S191" s="59"/>
      <c r="T191" s="59"/>
      <c r="U191" s="59">
        <f t="shared" si="194"/>
        <v>57.894736842105267</v>
      </c>
      <c r="V191" s="127">
        <f>2022!J188</f>
        <v>18.199999999999999</v>
      </c>
      <c r="W191" s="59">
        <f t="shared" si="196"/>
        <v>35</v>
      </c>
      <c r="X191" s="59">
        <f>2022!L188</f>
        <v>18</v>
      </c>
      <c r="Y191" s="127">
        <f t="shared" si="197"/>
        <v>34.615384615384613</v>
      </c>
      <c r="Z191" s="59"/>
      <c r="AA191" s="59"/>
      <c r="AB191" s="59"/>
      <c r="AC191" s="59"/>
      <c r="AD191" s="59">
        <f t="shared" si="179"/>
        <v>18</v>
      </c>
      <c r="AE191" s="59"/>
      <c r="AF191" s="115" t="str">
        <f t="shared" si="180"/>
        <v/>
      </c>
      <c r="AG191" s="203"/>
      <c r="AH191" s="204">
        <f t="shared" si="181"/>
        <v>2.8260869565217392</v>
      </c>
      <c r="AI191" s="204">
        <f t="shared" si="182"/>
        <v>18</v>
      </c>
      <c r="AJ191" s="205">
        <v>35</v>
      </c>
      <c r="AK191" s="205" t="str">
        <f t="shared" si="183"/>
        <v/>
      </c>
      <c r="AL191" s="205">
        <f t="shared" si="184"/>
        <v>3</v>
      </c>
      <c r="AM191" s="205">
        <f t="shared" si="185"/>
        <v>18</v>
      </c>
      <c r="AN191" s="206" t="str">
        <f t="shared" si="186"/>
        <v/>
      </c>
      <c r="AO191" s="46" t="str">
        <f t="shared" si="187"/>
        <v/>
      </c>
    </row>
    <row r="192" ht="47.25">
      <c r="A192" s="46">
        <v>156</v>
      </c>
      <c r="B192" s="72" t="s">
        <v>220</v>
      </c>
      <c r="C192" s="125">
        <f>2022!B189</f>
        <v>48.5</v>
      </c>
      <c r="D192" s="126">
        <f>2022!D189</f>
        <v>114</v>
      </c>
      <c r="E192" s="126">
        <f>2022!E189</f>
        <v>152</v>
      </c>
      <c r="F192" s="125">
        <f>2022!H189</f>
        <v>3.134020618556701</v>
      </c>
      <c r="G192" s="59">
        <f>2021!L144</f>
        <v>39</v>
      </c>
      <c r="H192" s="127">
        <f t="shared" si="195"/>
        <v>34.210526315789473</v>
      </c>
      <c r="I192" s="59"/>
      <c r="J192" s="59"/>
      <c r="K192" s="59"/>
      <c r="L192" s="59"/>
      <c r="M192" s="59"/>
      <c r="N192" s="59"/>
      <c r="O192" s="59">
        <f>'Добыча 2021'!S154</f>
        <v>25</v>
      </c>
      <c r="P192" s="59"/>
      <c r="Q192" s="59"/>
      <c r="R192" s="59"/>
      <c r="S192" s="59"/>
      <c r="T192" s="59"/>
      <c r="U192" s="59">
        <f t="shared" si="194"/>
        <v>64.102564102564102</v>
      </c>
      <c r="V192" s="127">
        <f>2022!J189</f>
        <v>53.199999999999996</v>
      </c>
      <c r="W192" s="59">
        <f t="shared" si="196"/>
        <v>35</v>
      </c>
      <c r="X192" s="59">
        <f>2022!L189</f>
        <v>53</v>
      </c>
      <c r="Y192" s="127">
        <f t="shared" si="197"/>
        <v>34.868421052631575</v>
      </c>
      <c r="Z192" s="59"/>
      <c r="AA192" s="59"/>
      <c r="AB192" s="59"/>
      <c r="AC192" s="59"/>
      <c r="AD192" s="59">
        <f t="shared" si="179"/>
        <v>53</v>
      </c>
      <c r="AE192" s="59"/>
      <c r="AF192" s="115" t="str">
        <f t="shared" si="180"/>
        <v/>
      </c>
      <c r="AG192" s="203"/>
      <c r="AH192" s="204">
        <f t="shared" si="181"/>
        <v>3.134020618556701</v>
      </c>
      <c r="AI192" s="204">
        <f t="shared" si="182"/>
        <v>53</v>
      </c>
      <c r="AJ192" s="205">
        <v>35</v>
      </c>
      <c r="AK192" s="205" t="str">
        <f t="shared" si="183"/>
        <v/>
      </c>
      <c r="AL192" s="205">
        <f t="shared" si="184"/>
        <v>10</v>
      </c>
      <c r="AM192" s="205">
        <f t="shared" si="185"/>
        <v>53</v>
      </c>
      <c r="AN192" s="206" t="str">
        <f t="shared" si="186"/>
        <v/>
      </c>
      <c r="AO192" s="46" t="str">
        <f t="shared" si="187"/>
        <v/>
      </c>
    </row>
    <row r="193" ht="47.25">
      <c r="A193" s="46">
        <v>157</v>
      </c>
      <c r="B193" s="72" t="s">
        <v>219</v>
      </c>
      <c r="C193" s="125">
        <f>2022!B190</f>
        <v>45.700000000000003</v>
      </c>
      <c r="D193" s="126">
        <f>2022!D190</f>
        <v>109</v>
      </c>
      <c r="E193" s="126">
        <f>2022!E190</f>
        <v>105</v>
      </c>
      <c r="F193" s="125">
        <f>2022!H190</f>
        <v>2.2975929978118161</v>
      </c>
      <c r="G193" s="59">
        <f>2021!L145</f>
        <v>38</v>
      </c>
      <c r="H193" s="127">
        <f t="shared" si="195"/>
        <v>34.862385321100916</v>
      </c>
      <c r="I193" s="62"/>
      <c r="J193" s="62"/>
      <c r="K193" s="62"/>
      <c r="L193" s="132"/>
      <c r="M193" s="59"/>
      <c r="N193" s="59"/>
      <c r="O193" s="59">
        <f>'Добыча 2021'!S155</f>
        <v>23</v>
      </c>
      <c r="P193" s="59"/>
      <c r="Q193" s="59"/>
      <c r="R193" s="59"/>
      <c r="S193" s="59"/>
      <c r="T193" s="59"/>
      <c r="U193" s="59">
        <f t="shared" si="194"/>
        <v>60.526315789473685</v>
      </c>
      <c r="V193" s="127">
        <f>2022!J190</f>
        <v>36.75</v>
      </c>
      <c r="W193" s="59">
        <f t="shared" si="196"/>
        <v>35</v>
      </c>
      <c r="X193" s="59">
        <f>2022!L190</f>
        <v>36</v>
      </c>
      <c r="Y193" s="127">
        <f t="shared" si="197"/>
        <v>34.285714285714285</v>
      </c>
      <c r="Z193" s="59"/>
      <c r="AA193" s="59"/>
      <c r="AB193" s="59"/>
      <c r="AC193" s="59"/>
      <c r="AD193" s="59">
        <f t="shared" si="179"/>
        <v>36</v>
      </c>
      <c r="AE193" s="59"/>
      <c r="AF193" s="115" t="str">
        <f t="shared" si="180"/>
        <v/>
      </c>
      <c r="AG193" s="203"/>
      <c r="AH193" s="204">
        <f t="shared" si="181"/>
        <v>2.2975929978118161</v>
      </c>
      <c r="AI193" s="204">
        <f t="shared" si="182"/>
        <v>36</v>
      </c>
      <c r="AJ193" s="205">
        <v>35</v>
      </c>
      <c r="AK193" s="205" t="str">
        <f t="shared" si="183"/>
        <v/>
      </c>
      <c r="AL193" s="205">
        <f t="shared" si="184"/>
        <v>7</v>
      </c>
      <c r="AM193" s="205">
        <f t="shared" si="185"/>
        <v>36</v>
      </c>
      <c r="AN193" s="206" t="str">
        <f t="shared" si="186"/>
        <v/>
      </c>
      <c r="AO193" s="46" t="str">
        <f t="shared" si="187"/>
        <v/>
      </c>
    </row>
    <row r="194" ht="47.25">
      <c r="A194" s="46">
        <v>158</v>
      </c>
      <c r="B194" s="72" t="s">
        <v>208</v>
      </c>
      <c r="C194" s="125">
        <f>2022!B191</f>
        <v>85.331000000000003</v>
      </c>
      <c r="D194" s="126">
        <f>2022!D191</f>
        <v>174</v>
      </c>
      <c r="E194" s="126">
        <f>2022!E191</f>
        <v>202</v>
      </c>
      <c r="F194" s="125">
        <f>2022!H191</f>
        <v>2.3672522295531517</v>
      </c>
      <c r="G194" s="59">
        <f>2021!L146</f>
        <v>60</v>
      </c>
      <c r="H194" s="127">
        <f t="shared" si="195"/>
        <v>34.482758620689658</v>
      </c>
      <c r="I194" s="59"/>
      <c r="J194" s="59"/>
      <c r="K194" s="59"/>
      <c r="L194" s="59"/>
      <c r="M194" s="59"/>
      <c r="N194" s="59"/>
      <c r="O194" s="59">
        <f>'Добыча 2021'!S156</f>
        <v>15</v>
      </c>
      <c r="P194" s="59"/>
      <c r="Q194" s="59"/>
      <c r="R194" s="59"/>
      <c r="S194" s="59"/>
      <c r="T194" s="59"/>
      <c r="U194" s="59">
        <f t="shared" si="194"/>
        <v>25</v>
      </c>
      <c r="V194" s="127">
        <f>2022!J191</f>
        <v>70.699999999999989</v>
      </c>
      <c r="W194" s="59">
        <f t="shared" si="196"/>
        <v>34.999999999999993</v>
      </c>
      <c r="X194" s="59">
        <f>2022!L191</f>
        <v>70</v>
      </c>
      <c r="Y194" s="127">
        <f t="shared" si="197"/>
        <v>34.653465346534652</v>
      </c>
      <c r="Z194" s="59"/>
      <c r="AA194" s="59"/>
      <c r="AB194" s="59"/>
      <c r="AC194" s="59"/>
      <c r="AD194" s="59">
        <f t="shared" si="179"/>
        <v>70</v>
      </c>
      <c r="AE194" s="59"/>
      <c r="AF194" s="115" t="str">
        <f t="shared" si="180"/>
        <v/>
      </c>
      <c r="AG194" s="203"/>
      <c r="AH194" s="204">
        <f t="shared" si="181"/>
        <v>2.3672522295531517</v>
      </c>
      <c r="AI194" s="204">
        <f t="shared" si="182"/>
        <v>70</v>
      </c>
      <c r="AJ194" s="205">
        <v>35</v>
      </c>
      <c r="AK194" s="205" t="str">
        <f t="shared" si="183"/>
        <v/>
      </c>
      <c r="AL194" s="205">
        <f t="shared" si="184"/>
        <v>14</v>
      </c>
      <c r="AM194" s="205">
        <f t="shared" si="185"/>
        <v>70</v>
      </c>
      <c r="AN194" s="206" t="str">
        <f t="shared" si="186"/>
        <v/>
      </c>
      <c r="AO194" s="46" t="str">
        <f t="shared" si="187"/>
        <v/>
      </c>
    </row>
    <row r="195" ht="18.75">
      <c r="A195" s="46"/>
      <c r="B195" s="61" t="s">
        <v>223</v>
      </c>
      <c r="C195" s="131"/>
      <c r="D195" s="130"/>
      <c r="E195" s="130"/>
      <c r="F195" s="131"/>
      <c r="G195" s="59"/>
      <c r="H195" s="127"/>
      <c r="I195" s="59"/>
      <c r="J195" s="59"/>
      <c r="K195" s="59"/>
      <c r="L195" s="59"/>
      <c r="M195" s="71"/>
      <c r="N195" s="71"/>
      <c r="O195" s="71"/>
      <c r="P195" s="71"/>
      <c r="Q195" s="71"/>
      <c r="R195" s="71"/>
      <c r="S195" s="71"/>
      <c r="T195" s="71"/>
      <c r="U195" s="59"/>
      <c r="V195" s="144"/>
      <c r="W195" s="59"/>
      <c r="X195" s="71"/>
      <c r="Y195" s="127"/>
      <c r="Z195" s="71"/>
      <c r="AA195" s="71"/>
      <c r="AB195" s="71"/>
      <c r="AC195" s="71"/>
      <c r="AD195" s="71" t="str">
        <f t="shared" si="179"/>
        <v/>
      </c>
      <c r="AE195" s="71"/>
      <c r="AF195" s="115" t="str">
        <f t="shared" si="180"/>
        <v/>
      </c>
      <c r="AG195" s="203"/>
      <c r="AH195" s="204" t="str">
        <f t="shared" si="181"/>
        <v/>
      </c>
      <c r="AI195" s="204">
        <f t="shared" si="182"/>
        <v>0</v>
      </c>
      <c r="AJ195" s="205">
        <v>35</v>
      </c>
      <c r="AK195" s="205" t="str">
        <f t="shared" si="183"/>
        <v/>
      </c>
      <c r="AL195" s="205" t="str">
        <f t="shared" si="184"/>
        <v/>
      </c>
      <c r="AM195" s="205" t="str">
        <f t="shared" si="185"/>
        <v/>
      </c>
      <c r="AN195" s="206" t="str">
        <f t="shared" si="186"/>
        <v/>
      </c>
      <c r="AO195" s="46" t="str">
        <f t="shared" si="187"/>
        <v/>
      </c>
    </row>
    <row r="196" ht="50.25" customHeight="1">
      <c r="A196" s="46">
        <v>159</v>
      </c>
      <c r="B196" s="72" t="s">
        <v>224</v>
      </c>
      <c r="C196" s="125">
        <f>2022!B193</f>
        <v>3221.3000000000002</v>
      </c>
      <c r="D196" s="126">
        <f>2022!D193</f>
        <v>12754</v>
      </c>
      <c r="E196" s="126">
        <f>2022!E193</f>
        <v>13757</v>
      </c>
      <c r="F196" s="125">
        <f>2022!H193</f>
        <v>4.2706360786018065</v>
      </c>
      <c r="G196" s="59">
        <f>2021!L148</f>
        <v>4463</v>
      </c>
      <c r="H196" s="127">
        <f t="shared" si="195"/>
        <v>34.992943390308923</v>
      </c>
      <c r="I196" s="59"/>
      <c r="J196" s="59"/>
      <c r="K196" s="59"/>
      <c r="L196" s="59"/>
      <c r="M196" s="59"/>
      <c r="N196" s="59"/>
      <c r="O196" s="59">
        <f>'Добыча 2021'!S158</f>
        <v>3200</v>
      </c>
      <c r="P196" s="59"/>
      <c r="Q196" s="59"/>
      <c r="R196" s="59"/>
      <c r="S196" s="59"/>
      <c r="T196" s="59"/>
      <c r="U196" s="59">
        <f t="shared" si="194"/>
        <v>71.700649787138687</v>
      </c>
      <c r="V196" s="127">
        <f>2022!J193</f>
        <v>4814.9499999999998</v>
      </c>
      <c r="W196" s="59">
        <f t="shared" si="196"/>
        <v>35</v>
      </c>
      <c r="X196" s="59">
        <f>2022!L193</f>
        <v>4814</v>
      </c>
      <c r="Y196" s="127">
        <f t="shared" si="197"/>
        <v>34.99309442465654</v>
      </c>
      <c r="Z196" s="59"/>
      <c r="AA196" s="59"/>
      <c r="AB196" s="59"/>
      <c r="AC196" s="59"/>
      <c r="AD196" s="59">
        <f t="shared" si="179"/>
        <v>4814</v>
      </c>
      <c r="AE196" s="59"/>
      <c r="AF196" s="115" t="str">
        <f t="shared" si="180"/>
        <v/>
      </c>
      <c r="AG196" s="203"/>
      <c r="AH196" s="204">
        <f t="shared" si="181"/>
        <v>4.2706360786018065</v>
      </c>
      <c r="AI196" s="204">
        <f t="shared" si="182"/>
        <v>4814</v>
      </c>
      <c r="AJ196" s="205">
        <v>35</v>
      </c>
      <c r="AK196" s="205" t="str">
        <f t="shared" si="183"/>
        <v/>
      </c>
      <c r="AL196" s="205">
        <f t="shared" si="184"/>
        <v>962</v>
      </c>
      <c r="AM196" s="205">
        <f t="shared" si="185"/>
        <v>4814</v>
      </c>
      <c r="AN196" s="206" t="str">
        <f t="shared" si="186"/>
        <v/>
      </c>
      <c r="AO196" s="46" t="str">
        <f t="shared" si="187"/>
        <v/>
      </c>
    </row>
    <row r="197" ht="18.75">
      <c r="A197" s="46"/>
      <c r="B197" s="61" t="s">
        <v>225</v>
      </c>
      <c r="C197" s="131"/>
      <c r="D197" s="130"/>
      <c r="E197" s="130"/>
      <c r="F197" s="131"/>
      <c r="G197" s="59"/>
      <c r="H197" s="127"/>
      <c r="I197" s="59"/>
      <c r="J197" s="59"/>
      <c r="K197" s="59"/>
      <c r="L197" s="59"/>
      <c r="M197" s="71"/>
      <c r="N197" s="71"/>
      <c r="O197" s="71"/>
      <c r="P197" s="71"/>
      <c r="Q197" s="71"/>
      <c r="R197" s="71"/>
      <c r="S197" s="71"/>
      <c r="T197" s="71"/>
      <c r="U197" s="59"/>
      <c r="V197" s="144"/>
      <c r="W197" s="59"/>
      <c r="X197" s="71"/>
      <c r="Y197" s="127"/>
      <c r="Z197" s="71"/>
      <c r="AA197" s="71"/>
      <c r="AB197" s="71"/>
      <c r="AC197" s="71"/>
      <c r="AD197" s="71" t="str">
        <f t="shared" si="179"/>
        <v/>
      </c>
      <c r="AE197" s="71"/>
      <c r="AF197" s="115" t="str">
        <f t="shared" si="180"/>
        <v/>
      </c>
      <c r="AG197" s="203"/>
      <c r="AH197" s="204" t="str">
        <f t="shared" si="181"/>
        <v/>
      </c>
      <c r="AI197" s="204">
        <f t="shared" si="182"/>
        <v>0</v>
      </c>
      <c r="AJ197" s="205">
        <v>35</v>
      </c>
      <c r="AK197" s="205" t="str">
        <f t="shared" si="183"/>
        <v/>
      </c>
      <c r="AL197" s="205" t="str">
        <f t="shared" si="184"/>
        <v/>
      </c>
      <c r="AM197" s="205" t="str">
        <f t="shared" si="185"/>
        <v/>
      </c>
      <c r="AN197" s="206" t="str">
        <f t="shared" si="186"/>
        <v/>
      </c>
      <c r="AO197" s="46" t="str">
        <f t="shared" si="187"/>
        <v/>
      </c>
    </row>
    <row r="198" ht="49.5" customHeight="1">
      <c r="A198" s="46">
        <v>160</v>
      </c>
      <c r="B198" s="72" t="s">
        <v>341</v>
      </c>
      <c r="C198" s="125">
        <f>2022!B196</f>
        <v>307.60000000000002</v>
      </c>
      <c r="D198" s="126">
        <f>2022!D196</f>
        <v>310</v>
      </c>
      <c r="E198" s="126">
        <f>2022!E196</f>
        <v>239</v>
      </c>
      <c r="F198" s="125">
        <f>2022!H196</f>
        <v>0.7769830949284785</v>
      </c>
      <c r="G198" s="59">
        <f>2021!L151</f>
        <v>100</v>
      </c>
      <c r="H198" s="127">
        <f t="shared" si="195"/>
        <v>32.258064516129032</v>
      </c>
      <c r="I198" s="59"/>
      <c r="J198" s="59"/>
      <c r="K198" s="59"/>
      <c r="L198" s="59"/>
      <c r="M198" s="59"/>
      <c r="N198" s="59"/>
      <c r="O198" s="59">
        <f>'Добыча 2021'!S161</f>
        <v>40</v>
      </c>
      <c r="P198" s="59"/>
      <c r="Q198" s="59"/>
      <c r="R198" s="59"/>
      <c r="S198" s="59"/>
      <c r="T198" s="59"/>
      <c r="U198" s="59">
        <f t="shared" si="194"/>
        <v>40</v>
      </c>
      <c r="V198" s="127">
        <f>2022!J196</f>
        <v>83.649999999999991</v>
      </c>
      <c r="W198" s="59">
        <f t="shared" si="196"/>
        <v>35</v>
      </c>
      <c r="X198" s="59">
        <f>2022!L196</f>
        <v>83</v>
      </c>
      <c r="Y198" s="127">
        <f t="shared" si="197"/>
        <v>34.728033472803347</v>
      </c>
      <c r="Z198" s="59"/>
      <c r="AA198" s="59"/>
      <c r="AB198" s="59"/>
      <c r="AC198" s="59"/>
      <c r="AD198" s="59">
        <f t="shared" si="179"/>
        <v>83</v>
      </c>
      <c r="AE198" s="59"/>
      <c r="AF198" s="115" t="str">
        <f t="shared" si="180"/>
        <v/>
      </c>
      <c r="AG198" s="203"/>
      <c r="AH198" s="204">
        <f t="shared" si="181"/>
        <v>0.7769830949284785</v>
      </c>
      <c r="AI198" s="204">
        <f t="shared" si="182"/>
        <v>83</v>
      </c>
      <c r="AJ198" s="205">
        <v>35</v>
      </c>
      <c r="AK198" s="205" t="str">
        <f t="shared" si="183"/>
        <v/>
      </c>
      <c r="AL198" s="205">
        <f t="shared" si="184"/>
        <v>16</v>
      </c>
      <c r="AM198" s="205">
        <f t="shared" si="185"/>
        <v>83</v>
      </c>
      <c r="AN198" s="206" t="str">
        <f t="shared" si="186"/>
        <v/>
      </c>
      <c r="AO198" s="46" t="str">
        <f t="shared" si="187"/>
        <v/>
      </c>
    </row>
    <row r="199" ht="47.25">
      <c r="A199" s="46">
        <v>161</v>
      </c>
      <c r="B199" s="72" t="s">
        <v>342</v>
      </c>
      <c r="C199" s="125">
        <f>2022!B197</f>
        <v>986.79999999999995</v>
      </c>
      <c r="D199" s="126">
        <f>2022!D197</f>
        <v>4065</v>
      </c>
      <c r="E199" s="126">
        <f>2022!E197</f>
        <v>3750</v>
      </c>
      <c r="F199" s="125">
        <f>2022!H197</f>
        <v>3.8001621402513175</v>
      </c>
      <c r="G199" s="59">
        <f>2021!L152</f>
        <v>1422</v>
      </c>
      <c r="H199" s="127">
        <f t="shared" si="195"/>
        <v>34.981549815498155</v>
      </c>
      <c r="I199" s="59"/>
      <c r="J199" s="59"/>
      <c r="K199" s="59"/>
      <c r="L199" s="59"/>
      <c r="M199" s="59"/>
      <c r="N199" s="59"/>
      <c r="O199" s="59">
        <f>'Добыча 2021'!S162</f>
        <v>1407</v>
      </c>
      <c r="P199" s="59"/>
      <c r="Q199" s="59"/>
      <c r="R199" s="59"/>
      <c r="S199" s="59"/>
      <c r="T199" s="59"/>
      <c r="U199" s="59">
        <f t="shared" si="194"/>
        <v>98.94514767932489</v>
      </c>
      <c r="V199" s="127">
        <f>2022!J197</f>
        <v>1312.5</v>
      </c>
      <c r="W199" s="59">
        <f t="shared" si="196"/>
        <v>35</v>
      </c>
      <c r="X199" s="59">
        <f>2022!L197</f>
        <v>1312</v>
      </c>
      <c r="Y199" s="127">
        <f t="shared" si="197"/>
        <v>34.986666666666665</v>
      </c>
      <c r="Z199" s="59"/>
      <c r="AA199" s="59"/>
      <c r="AB199" s="59"/>
      <c r="AC199" s="59"/>
      <c r="AD199" s="59">
        <f t="shared" si="179"/>
        <v>1312</v>
      </c>
      <c r="AE199" s="59"/>
      <c r="AF199" s="115" t="str">
        <f t="shared" si="180"/>
        <v/>
      </c>
      <c r="AG199" s="203"/>
      <c r="AH199" s="204">
        <f t="shared" si="181"/>
        <v>3.8001621402513175</v>
      </c>
      <c r="AI199" s="204">
        <f t="shared" si="182"/>
        <v>1312</v>
      </c>
      <c r="AJ199" s="205">
        <v>35</v>
      </c>
      <c r="AK199" s="205" t="str">
        <f t="shared" si="183"/>
        <v/>
      </c>
      <c r="AL199" s="205">
        <f t="shared" si="184"/>
        <v>262</v>
      </c>
      <c r="AM199" s="205">
        <f t="shared" si="185"/>
        <v>1312</v>
      </c>
      <c r="AN199" s="206" t="str">
        <f t="shared" si="186"/>
        <v/>
      </c>
      <c r="AO199" s="46" t="str">
        <f t="shared" si="187"/>
        <v/>
      </c>
    </row>
    <row r="200" ht="47.25">
      <c r="A200" s="46">
        <v>162</v>
      </c>
      <c r="B200" s="72" t="s">
        <v>343</v>
      </c>
      <c r="C200" s="125">
        <f>2022!B198</f>
        <v>600.10000000000002</v>
      </c>
      <c r="D200" s="126">
        <f>2022!D198</f>
        <v>1463</v>
      </c>
      <c r="E200" s="126">
        <f>2022!E198</f>
        <v>1380</v>
      </c>
      <c r="F200" s="125">
        <f>2022!H198</f>
        <v>2.2996167305449089</v>
      </c>
      <c r="G200" s="59">
        <f>2021!L153</f>
        <v>512</v>
      </c>
      <c r="H200" s="127">
        <f t="shared" si="195"/>
        <v>34.99658236500342</v>
      </c>
      <c r="I200" s="59"/>
      <c r="J200" s="59"/>
      <c r="K200" s="59"/>
      <c r="L200" s="59"/>
      <c r="M200" s="59"/>
      <c r="N200" s="59"/>
      <c r="O200" s="59">
        <f>'Добыча 2021'!S163</f>
        <v>423</v>
      </c>
      <c r="P200" s="59"/>
      <c r="Q200" s="59"/>
      <c r="R200" s="59"/>
      <c r="S200" s="59"/>
      <c r="T200" s="59"/>
      <c r="U200" s="59">
        <f t="shared" si="194"/>
        <v>82.6171875</v>
      </c>
      <c r="V200" s="127">
        <f>2022!J198</f>
        <v>482.99999999999994</v>
      </c>
      <c r="W200" s="59">
        <f t="shared" si="196"/>
        <v>35</v>
      </c>
      <c r="X200" s="59">
        <f>2022!L198</f>
        <v>483</v>
      </c>
      <c r="Y200" s="127">
        <f t="shared" si="197"/>
        <v>35</v>
      </c>
      <c r="Z200" s="59"/>
      <c r="AA200" s="59"/>
      <c r="AB200" s="59"/>
      <c r="AC200" s="59"/>
      <c r="AD200" s="59">
        <f t="shared" si="179"/>
        <v>483</v>
      </c>
      <c r="AE200" s="59"/>
      <c r="AF200" s="115" t="str">
        <f t="shared" si="180"/>
        <v/>
      </c>
      <c r="AG200" s="203"/>
      <c r="AH200" s="204">
        <f t="shared" si="181"/>
        <v>2.2996167305449089</v>
      </c>
      <c r="AI200" s="204">
        <f t="shared" si="182"/>
        <v>483</v>
      </c>
      <c r="AJ200" s="205">
        <v>35</v>
      </c>
      <c r="AK200" s="205" t="str">
        <f t="shared" si="183"/>
        <v/>
      </c>
      <c r="AL200" s="205">
        <f t="shared" si="184"/>
        <v>96</v>
      </c>
      <c r="AM200" s="205">
        <f t="shared" si="185"/>
        <v>483</v>
      </c>
      <c r="AN200" s="206" t="str">
        <f t="shared" si="186"/>
        <v/>
      </c>
      <c r="AO200" s="46" t="str">
        <f t="shared" si="187"/>
        <v/>
      </c>
    </row>
    <row r="201" ht="18.75">
      <c r="A201" s="46"/>
      <c r="B201" s="61" t="s">
        <v>229</v>
      </c>
      <c r="C201" s="131"/>
      <c r="D201" s="130"/>
      <c r="E201" s="130"/>
      <c r="F201" s="131"/>
      <c r="G201" s="59"/>
      <c r="H201" s="127"/>
      <c r="I201" s="59"/>
      <c r="J201" s="59"/>
      <c r="K201" s="59"/>
      <c r="L201" s="59"/>
      <c r="M201" s="71"/>
      <c r="N201" s="71"/>
      <c r="O201" s="71"/>
      <c r="P201" s="71"/>
      <c r="Q201" s="71"/>
      <c r="R201" s="71"/>
      <c r="S201" s="71"/>
      <c r="T201" s="71"/>
      <c r="U201" s="59"/>
      <c r="V201" s="144"/>
      <c r="W201" s="59"/>
      <c r="X201" s="71"/>
      <c r="Y201" s="127"/>
      <c r="Z201" s="71"/>
      <c r="AA201" s="71"/>
      <c r="AB201" s="71"/>
      <c r="AC201" s="71"/>
      <c r="AD201" s="71" t="str">
        <f t="shared" si="179"/>
        <v/>
      </c>
      <c r="AE201" s="71"/>
      <c r="AF201" s="115" t="str">
        <f t="shared" si="180"/>
        <v/>
      </c>
      <c r="AG201" s="203"/>
      <c r="AH201" s="204" t="str">
        <f t="shared" si="181"/>
        <v/>
      </c>
      <c r="AI201" s="204">
        <f t="shared" si="182"/>
        <v>0</v>
      </c>
      <c r="AJ201" s="205">
        <v>35</v>
      </c>
      <c r="AK201" s="205" t="str">
        <f t="shared" si="183"/>
        <v/>
      </c>
      <c r="AL201" s="205" t="str">
        <f t="shared" si="184"/>
        <v/>
      </c>
      <c r="AM201" s="205" t="str">
        <f t="shared" si="185"/>
        <v/>
      </c>
      <c r="AN201" s="206" t="str">
        <f t="shared" si="186"/>
        <v/>
      </c>
      <c r="AO201" s="46" t="str">
        <f t="shared" si="187"/>
        <v/>
      </c>
    </row>
    <row r="202" ht="31.5">
      <c r="A202" s="46">
        <v>163</v>
      </c>
      <c r="B202" s="72" t="s">
        <v>344</v>
      </c>
      <c r="C202" s="125">
        <f>2022!B200</f>
        <v>74.5</v>
      </c>
      <c r="D202" s="126">
        <f>2022!D200</f>
        <v>397</v>
      </c>
      <c r="E202" s="126">
        <f>2022!E200</f>
        <v>401</v>
      </c>
      <c r="F202" s="125">
        <f>2022!H200</f>
        <v>5.3825503355704694</v>
      </c>
      <c r="G202" s="59">
        <f>2021!L155</f>
        <v>138</v>
      </c>
      <c r="H202" s="127">
        <f t="shared" si="195"/>
        <v>34.760705289672543</v>
      </c>
      <c r="I202" s="59"/>
      <c r="J202" s="59"/>
      <c r="K202" s="59"/>
      <c r="L202" s="59"/>
      <c r="M202" s="59"/>
      <c r="N202" s="59"/>
      <c r="O202" s="59">
        <f>'Добыча 2021'!S165</f>
        <v>138</v>
      </c>
      <c r="P202" s="59"/>
      <c r="Q202" s="59"/>
      <c r="R202" s="59"/>
      <c r="S202" s="59"/>
      <c r="T202" s="59"/>
      <c r="U202" s="59">
        <f t="shared" si="194"/>
        <v>100</v>
      </c>
      <c r="V202" s="127">
        <f>2022!J200</f>
        <v>140.34999999999999</v>
      </c>
      <c r="W202" s="59">
        <f t="shared" si="196"/>
        <v>35</v>
      </c>
      <c r="X202" s="59">
        <f>2022!L200</f>
        <v>140</v>
      </c>
      <c r="Y202" s="127">
        <f t="shared" si="197"/>
        <v>34.912718204488783</v>
      </c>
      <c r="Z202" s="59"/>
      <c r="AA202" s="59"/>
      <c r="AB202" s="59"/>
      <c r="AC202" s="59"/>
      <c r="AD202" s="59">
        <f t="shared" si="179"/>
        <v>140</v>
      </c>
      <c r="AE202" s="59"/>
      <c r="AF202" s="115" t="str">
        <f t="shared" si="180"/>
        <v/>
      </c>
      <c r="AG202" s="203"/>
      <c r="AH202" s="204">
        <f t="shared" si="181"/>
        <v>5.3825503355704694</v>
      </c>
      <c r="AI202" s="204">
        <f t="shared" si="182"/>
        <v>140</v>
      </c>
      <c r="AJ202" s="205">
        <v>35</v>
      </c>
      <c r="AK202" s="205" t="str">
        <f t="shared" si="183"/>
        <v/>
      </c>
      <c r="AL202" s="205">
        <f t="shared" si="184"/>
        <v>28</v>
      </c>
      <c r="AM202" s="205">
        <f t="shared" si="185"/>
        <v>140</v>
      </c>
      <c r="AN202" s="206" t="str">
        <f t="shared" si="186"/>
        <v/>
      </c>
      <c r="AO202" s="46" t="str">
        <f t="shared" si="187"/>
        <v/>
      </c>
    </row>
    <row r="203" ht="34.5" customHeight="1">
      <c r="A203" s="46">
        <v>164</v>
      </c>
      <c r="B203" s="72" t="s">
        <v>231</v>
      </c>
      <c r="C203" s="125">
        <f>2022!B201</f>
        <v>85.900000000000006</v>
      </c>
      <c r="D203" s="126">
        <f>2022!D201</f>
        <v>690</v>
      </c>
      <c r="E203" s="126">
        <f>2022!E201</f>
        <v>672</v>
      </c>
      <c r="F203" s="125">
        <f>2022!H201</f>
        <v>7.8230500582072171</v>
      </c>
      <c r="G203" s="59">
        <f>2021!L156</f>
        <v>241</v>
      </c>
      <c r="H203" s="127">
        <f t="shared" si="195"/>
        <v>34.927536231884062</v>
      </c>
      <c r="I203" s="59"/>
      <c r="J203" s="59"/>
      <c r="K203" s="59"/>
      <c r="L203" s="59"/>
      <c r="M203" s="59"/>
      <c r="N203" s="59"/>
      <c r="O203" s="59">
        <f>'Добыча 2021'!S166</f>
        <v>241</v>
      </c>
      <c r="P203" s="59"/>
      <c r="Q203" s="59"/>
      <c r="R203" s="59"/>
      <c r="S203" s="59"/>
      <c r="T203" s="59"/>
      <c r="U203" s="59">
        <f t="shared" si="194"/>
        <v>100</v>
      </c>
      <c r="V203" s="127">
        <f>2022!J201</f>
        <v>235.19999999999999</v>
      </c>
      <c r="W203" s="59">
        <f t="shared" si="196"/>
        <v>35</v>
      </c>
      <c r="X203" s="59">
        <f>2022!L201</f>
        <v>235</v>
      </c>
      <c r="Y203" s="127">
        <f t="shared" si="197"/>
        <v>34.970238095238095</v>
      </c>
      <c r="Z203" s="59"/>
      <c r="AA203" s="59"/>
      <c r="AB203" s="59"/>
      <c r="AC203" s="59"/>
      <c r="AD203" s="59">
        <f t="shared" si="179"/>
        <v>235</v>
      </c>
      <c r="AE203" s="59"/>
      <c r="AF203" s="115" t="str">
        <f t="shared" si="180"/>
        <v/>
      </c>
      <c r="AG203" s="203"/>
      <c r="AH203" s="204">
        <f t="shared" si="181"/>
        <v>7.8230500582072171</v>
      </c>
      <c r="AI203" s="204">
        <f t="shared" si="182"/>
        <v>235</v>
      </c>
      <c r="AJ203" s="205">
        <v>35</v>
      </c>
      <c r="AK203" s="205" t="str">
        <f t="shared" si="183"/>
        <v/>
      </c>
      <c r="AL203" s="205">
        <f t="shared" si="184"/>
        <v>47</v>
      </c>
      <c r="AM203" s="205">
        <f t="shared" si="185"/>
        <v>235</v>
      </c>
      <c r="AN203" s="206" t="str">
        <f t="shared" si="186"/>
        <v/>
      </c>
      <c r="AO203" s="46" t="str">
        <f t="shared" si="187"/>
        <v/>
      </c>
    </row>
    <row r="204" ht="69" customHeight="1">
      <c r="A204" s="46">
        <v>165</v>
      </c>
      <c r="B204" s="152" t="s">
        <v>449</v>
      </c>
      <c r="C204" s="125">
        <f>2022!B202</f>
        <v>145.69999999999999</v>
      </c>
      <c r="D204" s="138">
        <f>2022!D202</f>
        <v>869</v>
      </c>
      <c r="E204" s="126">
        <f>2022!E202</f>
        <v>347</v>
      </c>
      <c r="F204" s="125">
        <f>2022!H202</f>
        <v>2.3816060398078247</v>
      </c>
      <c r="G204" s="80">
        <f>2021!L157</f>
        <v>152</v>
      </c>
      <c r="H204" s="139">
        <f t="shared" si="195"/>
        <v>17.491369390103568</v>
      </c>
      <c r="I204" s="71"/>
      <c r="J204" s="71"/>
      <c r="K204" s="71"/>
      <c r="L204" s="140"/>
      <c r="M204" s="59"/>
      <c r="N204" s="59"/>
      <c r="O204" s="80">
        <f>'Добыча 2021'!S167</f>
        <v>152</v>
      </c>
      <c r="P204" s="59"/>
      <c r="Q204" s="59"/>
      <c r="R204" s="59"/>
      <c r="S204" s="59"/>
      <c r="T204" s="59"/>
      <c r="U204" s="80">
        <f t="shared" si="194"/>
        <v>100</v>
      </c>
      <c r="V204" s="127">
        <f>2022!J202</f>
        <v>121.44999999999999</v>
      </c>
      <c r="W204" s="59">
        <f t="shared" si="196"/>
        <v>35</v>
      </c>
      <c r="X204" s="59">
        <f>2022!L202</f>
        <v>104</v>
      </c>
      <c r="Y204" s="127">
        <f t="shared" si="197"/>
        <v>29.971181556195965</v>
      </c>
      <c r="Z204" s="59"/>
      <c r="AA204" s="59"/>
      <c r="AB204" s="59"/>
      <c r="AC204" s="59"/>
      <c r="AD204" s="59">
        <f t="shared" si="179"/>
        <v>104</v>
      </c>
      <c r="AE204" s="59"/>
      <c r="AF204" s="115" t="str">
        <f t="shared" si="180"/>
        <v/>
      </c>
      <c r="AG204" s="203"/>
      <c r="AH204" s="204">
        <f t="shared" si="181"/>
        <v>2.3816060398078247</v>
      </c>
      <c r="AI204" s="204">
        <f t="shared" si="182"/>
        <v>121</v>
      </c>
      <c r="AJ204" s="205">
        <v>35</v>
      </c>
      <c r="AK204" s="205" t="str">
        <f t="shared" si="183"/>
        <v/>
      </c>
      <c r="AL204" s="205">
        <f t="shared" si="184"/>
        <v>20</v>
      </c>
      <c r="AM204" s="205">
        <f t="shared" si="185"/>
        <v>104</v>
      </c>
      <c r="AN204" s="206" t="str">
        <f t="shared" si="186"/>
        <v/>
      </c>
      <c r="AO204" s="46" t="str">
        <f t="shared" si="187"/>
        <v/>
      </c>
    </row>
    <row r="205" ht="63" customHeight="1">
      <c r="A205" s="46">
        <v>166</v>
      </c>
      <c r="B205" s="152" t="s">
        <v>450</v>
      </c>
      <c r="C205" s="125">
        <f>2022!B203</f>
        <v>76.5</v>
      </c>
      <c r="D205" s="142"/>
      <c r="E205" s="126">
        <f>2022!E203</f>
        <v>203</v>
      </c>
      <c r="F205" s="125">
        <f>2022!H203</f>
        <v>2.65359477124183</v>
      </c>
      <c r="G205" s="82"/>
      <c r="H205" s="143"/>
      <c r="I205" s="62"/>
      <c r="J205" s="62"/>
      <c r="K205" s="62"/>
      <c r="L205" s="132"/>
      <c r="M205" s="59"/>
      <c r="N205" s="59"/>
      <c r="O205" s="82"/>
      <c r="P205" s="59"/>
      <c r="Q205" s="59"/>
      <c r="R205" s="59"/>
      <c r="S205" s="59"/>
      <c r="T205" s="59"/>
      <c r="U205" s="82"/>
      <c r="V205" s="127">
        <f>2022!J203</f>
        <v>71.049999999999997</v>
      </c>
      <c r="W205" s="59">
        <f t="shared" si="196"/>
        <v>35</v>
      </c>
      <c r="X205" s="59">
        <f>2022!L203</f>
        <v>60</v>
      </c>
      <c r="Y205" s="127">
        <f t="shared" si="197"/>
        <v>29.55665024630542</v>
      </c>
      <c r="Z205" s="59"/>
      <c r="AA205" s="59"/>
      <c r="AB205" s="59"/>
      <c r="AC205" s="59"/>
      <c r="AD205" s="59">
        <f t="shared" si="179"/>
        <v>60</v>
      </c>
      <c r="AE205" s="59"/>
      <c r="AF205" s="115" t="str">
        <f t="shared" si="180"/>
        <v/>
      </c>
      <c r="AG205" s="203"/>
      <c r="AH205" s="204">
        <f t="shared" si="181"/>
        <v>2.65359477124183</v>
      </c>
      <c r="AI205" s="204">
        <f t="shared" si="182"/>
        <v>71</v>
      </c>
      <c r="AJ205" s="205">
        <v>35</v>
      </c>
      <c r="AK205" s="205" t="str">
        <f t="shared" si="183"/>
        <v/>
      </c>
      <c r="AL205" s="205">
        <f t="shared" si="184"/>
        <v>12</v>
      </c>
      <c r="AM205" s="205">
        <f t="shared" si="185"/>
        <v>60</v>
      </c>
      <c r="AN205" s="206" t="str">
        <f t="shared" si="186"/>
        <v/>
      </c>
      <c r="AO205" s="46" t="str">
        <f t="shared" si="187"/>
        <v/>
      </c>
    </row>
    <row r="206" ht="31.5">
      <c r="A206" s="46">
        <v>167</v>
      </c>
      <c r="B206" s="72" t="s">
        <v>346</v>
      </c>
      <c r="C206" s="125">
        <f>2022!B204</f>
        <v>161</v>
      </c>
      <c r="D206" s="126">
        <f>2022!D204</f>
        <v>0</v>
      </c>
      <c r="E206" s="126">
        <f>2022!E204</f>
        <v>0</v>
      </c>
      <c r="F206" s="125">
        <f>2022!H204</f>
        <v>0</v>
      </c>
      <c r="G206" s="59">
        <f>2021!L158</f>
        <v>0</v>
      </c>
      <c r="H206" s="127">
        <f t="shared" si="195"/>
        <v>0</v>
      </c>
      <c r="I206" s="59"/>
      <c r="J206" s="59"/>
      <c r="K206" s="59"/>
      <c r="L206" s="59"/>
      <c r="M206" s="59"/>
      <c r="N206" s="59"/>
      <c r="O206" s="59">
        <f>'Добыча 2021'!S168</f>
        <v>0</v>
      </c>
      <c r="P206" s="59"/>
      <c r="Q206" s="59"/>
      <c r="R206" s="59"/>
      <c r="S206" s="59"/>
      <c r="T206" s="59"/>
      <c r="U206" s="59">
        <f t="shared" si="194"/>
        <v>0</v>
      </c>
      <c r="V206" s="127">
        <f>2022!J204</f>
        <v>0</v>
      </c>
      <c r="W206" s="59">
        <f t="shared" si="196"/>
        <v>0</v>
      </c>
      <c r="X206" s="59">
        <f>2022!L204</f>
        <v>0</v>
      </c>
      <c r="Y206" s="127">
        <f t="shared" si="197"/>
        <v>0</v>
      </c>
      <c r="Z206" s="59"/>
      <c r="AA206" s="59"/>
      <c r="AB206" s="59"/>
      <c r="AC206" s="59"/>
      <c r="AD206" s="59" t="str">
        <f t="shared" si="179"/>
        <v/>
      </c>
      <c r="AE206" s="59"/>
      <c r="AF206" s="115" t="str">
        <f t="shared" si="180"/>
        <v/>
      </c>
      <c r="AG206" s="203"/>
      <c r="AH206" s="204">
        <f t="shared" si="181"/>
        <v>0</v>
      </c>
      <c r="AI206" s="204">
        <f t="shared" si="182"/>
        <v>0</v>
      </c>
      <c r="AJ206" s="205">
        <v>35</v>
      </c>
      <c r="AK206" s="205" t="str">
        <f t="shared" si="183"/>
        <v/>
      </c>
      <c r="AL206" s="205">
        <f t="shared" si="184"/>
        <v>0</v>
      </c>
      <c r="AM206" s="205">
        <f t="shared" si="185"/>
        <v>0</v>
      </c>
      <c r="AN206" s="206" t="str">
        <f t="shared" si="186"/>
        <v/>
      </c>
      <c r="AO206" s="46" t="str">
        <f t="shared" si="187"/>
        <v/>
      </c>
    </row>
    <row r="207" ht="47.25">
      <c r="A207" s="46">
        <v>168</v>
      </c>
      <c r="B207" s="72" t="s">
        <v>347</v>
      </c>
      <c r="C207" s="125">
        <f>2022!B205</f>
        <v>121.011</v>
      </c>
      <c r="D207" s="126">
        <f>2022!D205</f>
        <v>590</v>
      </c>
      <c r="E207" s="126">
        <f>2022!E205</f>
        <v>871</v>
      </c>
      <c r="F207" s="125">
        <f>2022!H205</f>
        <v>7.1976927717314956</v>
      </c>
      <c r="G207" s="59">
        <f>2021!L159</f>
        <v>200</v>
      </c>
      <c r="H207" s="127">
        <f t="shared" si="195"/>
        <v>33.898305084745758</v>
      </c>
      <c r="I207" s="59"/>
      <c r="J207" s="59"/>
      <c r="K207" s="59"/>
      <c r="L207" s="59"/>
      <c r="M207" s="59"/>
      <c r="N207" s="59"/>
      <c r="O207" s="59">
        <f>'Добыча 2021'!S169</f>
        <v>200</v>
      </c>
      <c r="P207" s="59"/>
      <c r="Q207" s="59"/>
      <c r="R207" s="59"/>
      <c r="S207" s="59"/>
      <c r="T207" s="59"/>
      <c r="U207" s="59">
        <f t="shared" si="194"/>
        <v>100</v>
      </c>
      <c r="V207" s="127">
        <f>2022!J205</f>
        <v>304.84999999999997</v>
      </c>
      <c r="W207" s="59">
        <f t="shared" si="196"/>
        <v>35</v>
      </c>
      <c r="X207" s="59">
        <f>2022!L205</f>
        <v>250</v>
      </c>
      <c r="Y207" s="127">
        <f t="shared" si="197"/>
        <v>28.702640642939148</v>
      </c>
      <c r="Z207" s="59"/>
      <c r="AA207" s="59"/>
      <c r="AB207" s="59"/>
      <c r="AC207" s="59"/>
      <c r="AD207" s="59">
        <f t="shared" si="179"/>
        <v>250</v>
      </c>
      <c r="AE207" s="59"/>
      <c r="AF207" s="115" t="str">
        <f t="shared" si="180"/>
        <v/>
      </c>
      <c r="AG207" s="203"/>
      <c r="AH207" s="204">
        <f t="shared" si="181"/>
        <v>7.1976927717314956</v>
      </c>
      <c r="AI207" s="204">
        <f t="shared" si="182"/>
        <v>304</v>
      </c>
      <c r="AJ207" s="205">
        <v>35</v>
      </c>
      <c r="AK207" s="205" t="str">
        <f t="shared" si="183"/>
        <v/>
      </c>
      <c r="AL207" s="205">
        <f t="shared" si="184"/>
        <v>50</v>
      </c>
      <c r="AM207" s="205">
        <f t="shared" si="185"/>
        <v>250</v>
      </c>
      <c r="AN207" s="206" t="str">
        <f t="shared" si="186"/>
        <v/>
      </c>
      <c r="AO207" s="46" t="str">
        <f t="shared" si="187"/>
        <v/>
      </c>
    </row>
    <row r="208" ht="31.5">
      <c r="A208" s="46">
        <v>169</v>
      </c>
      <c r="B208" s="72" t="s">
        <v>234</v>
      </c>
      <c r="C208" s="125">
        <f>2022!B206</f>
        <v>23.507999999999999</v>
      </c>
      <c r="D208" s="126">
        <f>2022!D206</f>
        <v>107</v>
      </c>
      <c r="E208" s="126">
        <f>2022!E206</f>
        <v>114</v>
      </c>
      <c r="F208" s="125">
        <f>2022!H206</f>
        <v>4.8494129657988774</v>
      </c>
      <c r="G208" s="59">
        <f>2021!L160</f>
        <v>37</v>
      </c>
      <c r="H208" s="127">
        <f t="shared" si="195"/>
        <v>34.579439252336449</v>
      </c>
      <c r="I208" s="59"/>
      <c r="J208" s="59"/>
      <c r="K208" s="59"/>
      <c r="L208" s="59"/>
      <c r="M208" s="59"/>
      <c r="N208" s="59"/>
      <c r="O208" s="59">
        <f>'Добыча 2021'!S170</f>
        <v>0</v>
      </c>
      <c r="P208" s="59"/>
      <c r="Q208" s="59"/>
      <c r="R208" s="59"/>
      <c r="S208" s="59"/>
      <c r="T208" s="59"/>
      <c r="U208" s="59">
        <f t="shared" si="194"/>
        <v>0</v>
      </c>
      <c r="V208" s="127">
        <f>2022!J206</f>
        <v>39.899999999999999</v>
      </c>
      <c r="W208" s="59">
        <f t="shared" si="196"/>
        <v>35</v>
      </c>
      <c r="X208" s="59">
        <f>2022!L206</f>
        <v>39</v>
      </c>
      <c r="Y208" s="127">
        <f t="shared" si="197"/>
        <v>34.210526315789473</v>
      </c>
      <c r="Z208" s="59"/>
      <c r="AA208" s="59"/>
      <c r="AB208" s="59"/>
      <c r="AC208" s="59"/>
      <c r="AD208" s="59">
        <f t="shared" ref="AD208:AD262" si="198">IF(AND(ISNUMBER(X208),X208&gt;0),X208,"")</f>
        <v>39</v>
      </c>
      <c r="AE208" s="59"/>
      <c r="AF208" s="115" t="str">
        <f t="shared" ref="AF208:AF262" si="199">IF(C208&gt;0,IF(OR(AND(C208&lt;7,F208&lt;5),E208&lt;33),IF(COUNTIF(Z208:AE208,"&gt;0")&gt;0,"Ошибка!",""),""),"")</f>
        <v/>
      </c>
      <c r="AG208" s="203"/>
      <c r="AH208" s="204">
        <f t="shared" ref="AH208:AH262" si="200">IF(AND(ISNUMBER(--C208),C208&gt;0),E208/C208,"")</f>
        <v>4.8494129657988774</v>
      </c>
      <c r="AI208" s="204">
        <f t="shared" ref="AI208:AI262" si="201">IF(AND(ISNUMBER(--E208),ISNUMBER(--AJ208)),ЧАСТНОЕ(E208*AJ208,100),"")</f>
        <v>39</v>
      </c>
      <c r="AJ208" s="205">
        <v>35</v>
      </c>
      <c r="AK208" s="205" t="str">
        <f t="shared" ref="AK208:AK262" si="202">IF(AJ207&lt;Y207,"Норматив превышен","")</f>
        <v/>
      </c>
      <c r="AL208" s="205">
        <f t="shared" ref="AL208:AL262" si="203">IF(ISNUMBER(X208),IF(X208&gt;0,MAX(ЧАСТНОЕ(X208*20,100),1),0),"")</f>
        <v>7</v>
      </c>
      <c r="AM208" s="205">
        <f t="shared" ref="AM208:AM262" si="204">IF(ISNUMBER(X208),X208,"")</f>
        <v>39</v>
      </c>
      <c r="AN208" s="206" t="str">
        <f t="shared" ref="AN208:AN262" si="205">IF(ISNUMBER(AE208),IF(AND(AM208&gt;=AE208,AL208&lt;=AE208),"","Вне норматива или не ОДОУ"),"")</f>
        <v/>
      </c>
      <c r="AO208" s="46" t="str">
        <f t="shared" ref="AO208:AO262" si="206">IF(ISNUMBER(X208),IF(SUM(Z208:AE208)&lt;&gt;X208,"Сумма не совпадает или не ОДОУ",""),"")</f>
        <v/>
      </c>
    </row>
    <row r="209" ht="31.5">
      <c r="A209" s="46">
        <v>170</v>
      </c>
      <c r="B209" s="72" t="s">
        <v>337</v>
      </c>
      <c r="C209" s="125">
        <f>2022!B207</f>
        <v>182.59999999999999</v>
      </c>
      <c r="D209" s="126">
        <f>2022!D207</f>
        <v>1109</v>
      </c>
      <c r="E209" s="126">
        <f>2022!E207</f>
        <v>1209</v>
      </c>
      <c r="F209" s="125">
        <f>2022!H207</f>
        <v>6.621029572836802</v>
      </c>
      <c r="G209" s="59">
        <f>2021!L161</f>
        <v>388</v>
      </c>
      <c r="H209" s="127">
        <f t="shared" si="195"/>
        <v>34.98647430117223</v>
      </c>
      <c r="I209" s="62"/>
      <c r="J209" s="62"/>
      <c r="K209" s="62"/>
      <c r="L209" s="132"/>
      <c r="M209" s="59"/>
      <c r="N209" s="59"/>
      <c r="O209" s="59">
        <f>'Добыча 2021'!S171</f>
        <v>388</v>
      </c>
      <c r="P209" s="59"/>
      <c r="Q209" s="59"/>
      <c r="R209" s="59"/>
      <c r="S209" s="59"/>
      <c r="T209" s="59"/>
      <c r="U209" s="59">
        <f t="shared" si="194"/>
        <v>100</v>
      </c>
      <c r="V209" s="127">
        <f>2022!J207</f>
        <v>423.14999999999998</v>
      </c>
      <c r="W209" s="59">
        <f t="shared" si="196"/>
        <v>35</v>
      </c>
      <c r="X209" s="59">
        <f>2022!L207</f>
        <v>423</v>
      </c>
      <c r="Y209" s="127">
        <f t="shared" si="197"/>
        <v>34.987593052109183</v>
      </c>
      <c r="Z209" s="59"/>
      <c r="AA209" s="59"/>
      <c r="AB209" s="59"/>
      <c r="AC209" s="59"/>
      <c r="AD209" s="59">
        <f t="shared" si="198"/>
        <v>423</v>
      </c>
      <c r="AE209" s="59"/>
      <c r="AF209" s="115" t="str">
        <f t="shared" si="199"/>
        <v/>
      </c>
      <c r="AG209" s="203"/>
      <c r="AH209" s="204">
        <f t="shared" si="200"/>
        <v>6.621029572836802</v>
      </c>
      <c r="AI209" s="204">
        <f t="shared" si="201"/>
        <v>423</v>
      </c>
      <c r="AJ209" s="205">
        <v>35</v>
      </c>
      <c r="AK209" s="205" t="str">
        <f t="shared" si="202"/>
        <v/>
      </c>
      <c r="AL209" s="205">
        <f t="shared" si="203"/>
        <v>84</v>
      </c>
      <c r="AM209" s="205">
        <f t="shared" si="204"/>
        <v>423</v>
      </c>
      <c r="AN209" s="206" t="str">
        <f t="shared" si="205"/>
        <v/>
      </c>
      <c r="AO209" s="46" t="str">
        <f t="shared" si="206"/>
        <v/>
      </c>
    </row>
    <row r="210" ht="18.75">
      <c r="A210" s="46"/>
      <c r="B210" s="61" t="s">
        <v>239</v>
      </c>
      <c r="C210" s="131"/>
      <c r="D210" s="130"/>
      <c r="E210" s="130"/>
      <c r="F210" s="131"/>
      <c r="G210" s="59"/>
      <c r="H210" s="127"/>
      <c r="I210" s="59"/>
      <c r="J210" s="59"/>
      <c r="K210" s="59"/>
      <c r="L210" s="59"/>
      <c r="M210" s="71"/>
      <c r="N210" s="71"/>
      <c r="O210" s="71"/>
      <c r="P210" s="71"/>
      <c r="Q210" s="71"/>
      <c r="R210" s="71"/>
      <c r="S210" s="71"/>
      <c r="T210" s="71"/>
      <c r="U210" s="59"/>
      <c r="V210" s="144"/>
      <c r="W210" s="59"/>
      <c r="X210" s="71"/>
      <c r="Y210" s="127"/>
      <c r="Z210" s="71"/>
      <c r="AA210" s="71"/>
      <c r="AB210" s="71"/>
      <c r="AC210" s="71"/>
      <c r="AD210" s="71" t="str">
        <f t="shared" si="198"/>
        <v/>
      </c>
      <c r="AE210" s="71"/>
      <c r="AF210" s="115" t="str">
        <f t="shared" si="199"/>
        <v/>
      </c>
      <c r="AG210" s="203"/>
      <c r="AH210" s="204" t="str">
        <f t="shared" si="200"/>
        <v/>
      </c>
      <c r="AI210" s="204">
        <f t="shared" si="201"/>
        <v>0</v>
      </c>
      <c r="AJ210" s="205">
        <v>35</v>
      </c>
      <c r="AK210" s="205" t="str">
        <f t="shared" si="202"/>
        <v/>
      </c>
      <c r="AL210" s="205" t="str">
        <f t="shared" si="203"/>
        <v/>
      </c>
      <c r="AM210" s="205" t="str">
        <f t="shared" si="204"/>
        <v/>
      </c>
      <c r="AN210" s="206" t="str">
        <f t="shared" si="205"/>
        <v/>
      </c>
      <c r="AO210" s="46" t="str">
        <f t="shared" si="206"/>
        <v/>
      </c>
    </row>
    <row r="211" ht="31.5">
      <c r="A211" s="46">
        <v>171</v>
      </c>
      <c r="B211" s="72" t="s">
        <v>348</v>
      </c>
      <c r="C211" s="125">
        <f>2022!B209</f>
        <v>397</v>
      </c>
      <c r="D211" s="126">
        <f>2022!D209</f>
        <v>1707</v>
      </c>
      <c r="E211" s="126">
        <f>2022!E209</f>
        <v>1894</v>
      </c>
      <c r="F211" s="125">
        <f>2022!H209</f>
        <v>4.7707808564231735</v>
      </c>
      <c r="G211" s="59">
        <f>2021!L163</f>
        <v>597</v>
      </c>
      <c r="H211" s="127">
        <f t="shared" si="195"/>
        <v>34.973637961335676</v>
      </c>
      <c r="I211" s="59"/>
      <c r="J211" s="59"/>
      <c r="K211" s="59"/>
      <c r="L211" s="59"/>
      <c r="M211" s="59"/>
      <c r="N211" s="59"/>
      <c r="O211" s="59">
        <f>'Добыча 2021'!S173</f>
        <v>597</v>
      </c>
      <c r="P211" s="59"/>
      <c r="Q211" s="59"/>
      <c r="R211" s="59"/>
      <c r="S211" s="59"/>
      <c r="T211" s="59"/>
      <c r="U211" s="59">
        <f t="shared" si="194"/>
        <v>100</v>
      </c>
      <c r="V211" s="127">
        <f>2022!J209</f>
        <v>662.89999999999998</v>
      </c>
      <c r="W211" s="59">
        <f t="shared" si="196"/>
        <v>35</v>
      </c>
      <c r="X211" s="59">
        <f>2022!L209</f>
        <v>662</v>
      </c>
      <c r="Y211" s="127">
        <f t="shared" si="197"/>
        <v>34.952481520591341</v>
      </c>
      <c r="Z211" s="59"/>
      <c r="AA211" s="59"/>
      <c r="AB211" s="59"/>
      <c r="AC211" s="59"/>
      <c r="AD211" s="59">
        <f t="shared" si="198"/>
        <v>662</v>
      </c>
      <c r="AE211" s="59"/>
      <c r="AF211" s="115" t="str">
        <f t="shared" si="199"/>
        <v/>
      </c>
      <c r="AG211" s="203"/>
      <c r="AH211" s="204">
        <f t="shared" si="200"/>
        <v>4.7707808564231735</v>
      </c>
      <c r="AI211" s="204">
        <f t="shared" si="201"/>
        <v>662</v>
      </c>
      <c r="AJ211" s="205">
        <v>35</v>
      </c>
      <c r="AK211" s="205" t="str">
        <f t="shared" si="202"/>
        <v/>
      </c>
      <c r="AL211" s="205">
        <f t="shared" si="203"/>
        <v>132</v>
      </c>
      <c r="AM211" s="205">
        <f t="shared" si="204"/>
        <v>662</v>
      </c>
      <c r="AN211" s="206" t="str">
        <f t="shared" si="205"/>
        <v/>
      </c>
      <c r="AO211" s="46" t="str">
        <f t="shared" si="206"/>
        <v/>
      </c>
    </row>
    <row r="212" ht="47.25">
      <c r="A212" s="46">
        <v>172</v>
      </c>
      <c r="B212" s="152" t="s">
        <v>451</v>
      </c>
      <c r="C212" s="125">
        <f>2022!B210</f>
        <v>283.50999999999999</v>
      </c>
      <c r="D212" s="138">
        <f>2022!D210</f>
        <v>7186</v>
      </c>
      <c r="E212" s="126">
        <f>2022!E210</f>
        <v>1341</v>
      </c>
      <c r="F212" s="125">
        <f>2022!H210</f>
        <v>4.7299918874113791</v>
      </c>
      <c r="G212" s="80">
        <f>2021!L164</f>
        <v>2515</v>
      </c>
      <c r="H212" s="139">
        <f t="shared" si="195"/>
        <v>34.998608405232396</v>
      </c>
      <c r="I212" s="71"/>
      <c r="J212" s="71"/>
      <c r="K212" s="71"/>
      <c r="L212" s="140"/>
      <c r="M212" s="59"/>
      <c r="N212" s="59"/>
      <c r="O212" s="80">
        <f>'Добыча 2021'!S174</f>
        <v>2500</v>
      </c>
      <c r="P212" s="59"/>
      <c r="Q212" s="59"/>
      <c r="R212" s="59"/>
      <c r="S212" s="59"/>
      <c r="T212" s="59"/>
      <c r="U212" s="80">
        <f t="shared" si="194"/>
        <v>99.40357852882704</v>
      </c>
      <c r="V212" s="127">
        <f>2022!J210</f>
        <v>469.34999999999997</v>
      </c>
      <c r="W212" s="59">
        <f t="shared" si="196"/>
        <v>35</v>
      </c>
      <c r="X212" s="59">
        <f>2022!L210</f>
        <v>469</v>
      </c>
      <c r="Y212" s="127">
        <f t="shared" si="197"/>
        <v>34.973900074571219</v>
      </c>
      <c r="Z212" s="59"/>
      <c r="AA212" s="59"/>
      <c r="AB212" s="59"/>
      <c r="AC212" s="59"/>
      <c r="AD212" s="59">
        <f t="shared" si="198"/>
        <v>469</v>
      </c>
      <c r="AE212" s="59"/>
      <c r="AF212" s="115" t="str">
        <f t="shared" si="199"/>
        <v/>
      </c>
      <c r="AG212" s="203"/>
      <c r="AH212" s="204">
        <f t="shared" si="200"/>
        <v>4.7299918874113791</v>
      </c>
      <c r="AI212" s="204">
        <f t="shared" si="201"/>
        <v>469</v>
      </c>
      <c r="AJ212" s="205">
        <v>35</v>
      </c>
      <c r="AK212" s="205" t="str">
        <f t="shared" si="202"/>
        <v/>
      </c>
      <c r="AL212" s="205">
        <f t="shared" si="203"/>
        <v>93</v>
      </c>
      <c r="AM212" s="205">
        <f t="shared" si="204"/>
        <v>469</v>
      </c>
      <c r="AN212" s="206" t="str">
        <f t="shared" si="205"/>
        <v/>
      </c>
      <c r="AO212" s="46" t="str">
        <f t="shared" si="206"/>
        <v/>
      </c>
    </row>
    <row r="213" ht="47.25">
      <c r="A213" s="46">
        <v>173</v>
      </c>
      <c r="B213" s="152" t="s">
        <v>452</v>
      </c>
      <c r="C213" s="125">
        <f>2022!B211</f>
        <v>17.289999999999999</v>
      </c>
      <c r="D213" s="149"/>
      <c r="E213" s="126">
        <f>2022!E211</f>
        <v>81</v>
      </c>
      <c r="F213" s="125">
        <f>2022!H211</f>
        <v>4.6847888953152115</v>
      </c>
      <c r="G213" s="150"/>
      <c r="H213" s="151"/>
      <c r="I213" s="71"/>
      <c r="J213" s="71"/>
      <c r="K213" s="71"/>
      <c r="L213" s="140"/>
      <c r="M213" s="59"/>
      <c r="N213" s="59"/>
      <c r="O213" s="150"/>
      <c r="P213" s="59"/>
      <c r="Q213" s="59"/>
      <c r="R213" s="59"/>
      <c r="S213" s="59"/>
      <c r="T213" s="59"/>
      <c r="U213" s="150"/>
      <c r="V213" s="127">
        <f>2022!J211</f>
        <v>28.349999999999998</v>
      </c>
      <c r="W213" s="59">
        <f t="shared" si="196"/>
        <v>35</v>
      </c>
      <c r="X213" s="59">
        <f>2022!L211</f>
        <v>28</v>
      </c>
      <c r="Y213" s="127">
        <f t="shared" si="197"/>
        <v>34.567901234567898</v>
      </c>
      <c r="Z213" s="59"/>
      <c r="AA213" s="59"/>
      <c r="AB213" s="59"/>
      <c r="AC213" s="59"/>
      <c r="AD213" s="59">
        <f t="shared" si="198"/>
        <v>28</v>
      </c>
      <c r="AE213" s="59"/>
      <c r="AF213" s="115" t="str">
        <f t="shared" si="199"/>
        <v/>
      </c>
      <c r="AG213" s="203"/>
      <c r="AH213" s="204">
        <f t="shared" si="200"/>
        <v>4.6847888953152115</v>
      </c>
      <c r="AI213" s="204">
        <f t="shared" si="201"/>
        <v>28</v>
      </c>
      <c r="AJ213" s="205">
        <v>35</v>
      </c>
      <c r="AK213" s="205" t="str">
        <f t="shared" si="202"/>
        <v/>
      </c>
      <c r="AL213" s="205">
        <f t="shared" si="203"/>
        <v>5</v>
      </c>
      <c r="AM213" s="205">
        <f t="shared" si="204"/>
        <v>28</v>
      </c>
      <c r="AN213" s="206" t="str">
        <f t="shared" si="205"/>
        <v/>
      </c>
      <c r="AO213" s="46" t="str">
        <f t="shared" si="206"/>
        <v/>
      </c>
    </row>
    <row r="214" ht="47.25">
      <c r="A214" s="87">
        <v>174</v>
      </c>
      <c r="B214" s="152" t="s">
        <v>453</v>
      </c>
      <c r="C214" s="125">
        <f>2022!B212</f>
        <v>21.34</v>
      </c>
      <c r="D214" s="142"/>
      <c r="E214" s="126">
        <f>2022!E212</f>
        <v>103</v>
      </c>
      <c r="F214" s="125">
        <f>2022!H212</f>
        <v>4.8266166822867858</v>
      </c>
      <c r="G214" s="82"/>
      <c r="H214" s="143"/>
      <c r="I214" s="62"/>
      <c r="J214" s="62"/>
      <c r="K214" s="62"/>
      <c r="L214" s="132"/>
      <c r="M214" s="59"/>
      <c r="N214" s="59"/>
      <c r="O214" s="82"/>
      <c r="P214" s="59"/>
      <c r="Q214" s="59"/>
      <c r="R214" s="59"/>
      <c r="S214" s="59"/>
      <c r="T214" s="59"/>
      <c r="U214" s="82"/>
      <c r="V214" s="127">
        <f>2022!J212</f>
        <v>36.049999999999997</v>
      </c>
      <c r="W214" s="59">
        <f t="shared" si="196"/>
        <v>35</v>
      </c>
      <c r="X214" s="59">
        <f>2022!L212</f>
        <v>36</v>
      </c>
      <c r="Y214" s="127">
        <f t="shared" si="197"/>
        <v>34.95145631067961</v>
      </c>
      <c r="Z214" s="59"/>
      <c r="AA214" s="59"/>
      <c r="AB214" s="59"/>
      <c r="AC214" s="59"/>
      <c r="AD214" s="59">
        <f t="shared" si="198"/>
        <v>36</v>
      </c>
      <c r="AE214" s="59"/>
      <c r="AF214" s="115" t="str">
        <f t="shared" si="199"/>
        <v/>
      </c>
      <c r="AG214" s="203"/>
      <c r="AH214" s="204">
        <f t="shared" si="200"/>
        <v>4.8266166822867858</v>
      </c>
      <c r="AI214" s="204">
        <f t="shared" si="201"/>
        <v>36</v>
      </c>
      <c r="AJ214" s="205">
        <v>35</v>
      </c>
      <c r="AK214" s="205" t="str">
        <f t="shared" si="202"/>
        <v/>
      </c>
      <c r="AL214" s="205">
        <f t="shared" si="203"/>
        <v>7</v>
      </c>
      <c r="AM214" s="205">
        <f t="shared" si="204"/>
        <v>36</v>
      </c>
      <c r="AN214" s="206" t="str">
        <f t="shared" si="205"/>
        <v/>
      </c>
      <c r="AO214" s="46" t="str">
        <f t="shared" si="206"/>
        <v/>
      </c>
    </row>
    <row r="215" ht="63">
      <c r="A215" s="46">
        <v>175</v>
      </c>
      <c r="B215" s="73" t="s">
        <v>355</v>
      </c>
      <c r="C215" s="125">
        <f>2022!B213</f>
        <v>398.80799999999999</v>
      </c>
      <c r="D215" s="126">
        <f>2022!D213</f>
        <v>1043</v>
      </c>
      <c r="E215" s="126">
        <f>2022!E213</f>
        <v>1320</v>
      </c>
      <c r="F215" s="125">
        <f>2022!H213</f>
        <v>3.3098633929108745</v>
      </c>
      <c r="G215" s="59">
        <f>2021!L165</f>
        <v>365</v>
      </c>
      <c r="H215" s="127">
        <f t="shared" si="195"/>
        <v>34.995206136145733</v>
      </c>
      <c r="I215" s="59"/>
      <c r="J215" s="59"/>
      <c r="K215" s="59"/>
      <c r="L215" s="59"/>
      <c r="M215" s="59"/>
      <c r="N215" s="59"/>
      <c r="O215" s="59">
        <f>'Добыча 2021'!S180</f>
        <v>365</v>
      </c>
      <c r="P215" s="59"/>
      <c r="Q215" s="59"/>
      <c r="R215" s="59"/>
      <c r="S215" s="59"/>
      <c r="T215" s="59"/>
      <c r="U215" s="59">
        <f t="shared" si="194"/>
        <v>100</v>
      </c>
      <c r="V215" s="127">
        <f>2022!J213</f>
        <v>461.99999999999994</v>
      </c>
      <c r="W215" s="59">
        <f t="shared" si="196"/>
        <v>35</v>
      </c>
      <c r="X215" s="59">
        <f>2022!L213</f>
        <v>460</v>
      </c>
      <c r="Y215" s="127">
        <f t="shared" si="197"/>
        <v>34.848484848484851</v>
      </c>
      <c r="Z215" s="59"/>
      <c r="AA215" s="59"/>
      <c r="AB215" s="59"/>
      <c r="AC215" s="59"/>
      <c r="AD215" s="59">
        <f t="shared" si="198"/>
        <v>460</v>
      </c>
      <c r="AE215" s="59"/>
      <c r="AF215" s="115" t="str">
        <f t="shared" si="199"/>
        <v/>
      </c>
      <c r="AG215" s="203"/>
      <c r="AH215" s="204">
        <f t="shared" si="200"/>
        <v>3.3098633929108745</v>
      </c>
      <c r="AI215" s="204">
        <f t="shared" si="201"/>
        <v>462</v>
      </c>
      <c r="AJ215" s="205">
        <v>35</v>
      </c>
      <c r="AK215" s="205" t="str">
        <f t="shared" si="202"/>
        <v/>
      </c>
      <c r="AL215" s="205">
        <f t="shared" si="203"/>
        <v>92</v>
      </c>
      <c r="AM215" s="205">
        <f t="shared" si="204"/>
        <v>460</v>
      </c>
      <c r="AN215" s="206" t="str">
        <f t="shared" si="205"/>
        <v/>
      </c>
      <c r="AO215" s="46" t="str">
        <f t="shared" si="206"/>
        <v/>
      </c>
    </row>
    <row r="216" ht="47.25">
      <c r="A216" s="46">
        <v>176</v>
      </c>
      <c r="B216" s="165" t="s">
        <v>454</v>
      </c>
      <c r="C216" s="125">
        <f>2022!B214</f>
        <v>379.44299999999998</v>
      </c>
      <c r="D216" s="126">
        <f>2022!D214</f>
        <v>0</v>
      </c>
      <c r="E216" s="126">
        <f>2022!E214</f>
        <v>1821</v>
      </c>
      <c r="F216" s="125">
        <f>2022!H214</f>
        <v>4.7991397917473773</v>
      </c>
      <c r="G216" s="59"/>
      <c r="H216" s="127">
        <f t="shared" si="195"/>
        <v>0</v>
      </c>
      <c r="I216" s="71"/>
      <c r="J216" s="71"/>
      <c r="K216" s="71"/>
      <c r="L216" s="140"/>
      <c r="M216" s="59"/>
      <c r="N216" s="59"/>
      <c r="O216" s="59"/>
      <c r="P216" s="59"/>
      <c r="Q216" s="59"/>
      <c r="R216" s="59"/>
      <c r="S216" s="59"/>
      <c r="T216" s="59"/>
      <c r="U216" s="59">
        <f t="shared" si="194"/>
        <v>0</v>
      </c>
      <c r="V216" s="127">
        <f>2022!J214</f>
        <v>637.34999999999991</v>
      </c>
      <c r="W216" s="59">
        <f t="shared" si="196"/>
        <v>35</v>
      </c>
      <c r="X216" s="59">
        <f>2022!L214</f>
        <v>637</v>
      </c>
      <c r="Y216" s="127">
        <f t="shared" si="197"/>
        <v>34.98077979132345</v>
      </c>
      <c r="Z216" s="59"/>
      <c r="AA216" s="59"/>
      <c r="AB216" s="59"/>
      <c r="AC216" s="59"/>
      <c r="AD216" s="59">
        <f t="shared" si="198"/>
        <v>637</v>
      </c>
      <c r="AE216" s="59"/>
      <c r="AF216" s="115" t="str">
        <f t="shared" si="199"/>
        <v/>
      </c>
      <c r="AG216" s="203"/>
      <c r="AH216" s="204">
        <f t="shared" si="200"/>
        <v>4.7991397917473773</v>
      </c>
      <c r="AI216" s="204">
        <f t="shared" si="201"/>
        <v>637</v>
      </c>
      <c r="AJ216" s="205">
        <v>35</v>
      </c>
      <c r="AK216" s="205" t="str">
        <f t="shared" si="202"/>
        <v/>
      </c>
      <c r="AL216" s="205">
        <f t="shared" si="203"/>
        <v>127</v>
      </c>
      <c r="AM216" s="205">
        <f t="shared" si="204"/>
        <v>637</v>
      </c>
      <c r="AN216" s="206" t="str">
        <f t="shared" si="205"/>
        <v/>
      </c>
      <c r="AO216" s="46" t="str">
        <f t="shared" si="206"/>
        <v/>
      </c>
    </row>
    <row r="217" ht="47.25">
      <c r="A217" s="46">
        <v>177</v>
      </c>
      <c r="B217" s="165" t="s">
        <v>455</v>
      </c>
      <c r="C217" s="125">
        <f>2022!B215</f>
        <v>349.32100000000003</v>
      </c>
      <c r="D217" s="126">
        <f>2022!D215</f>
        <v>0</v>
      </c>
      <c r="E217" s="126">
        <f>2022!E215</f>
        <v>1670</v>
      </c>
      <c r="F217" s="125">
        <f>2022!H215</f>
        <v>4.7807031355114633</v>
      </c>
      <c r="G217" s="59"/>
      <c r="H217" s="127">
        <f t="shared" si="195"/>
        <v>0</v>
      </c>
      <c r="I217" s="71"/>
      <c r="J217" s="71"/>
      <c r="K217" s="71"/>
      <c r="L217" s="140"/>
      <c r="M217" s="59"/>
      <c r="N217" s="59"/>
      <c r="O217" s="59"/>
      <c r="P217" s="59"/>
      <c r="Q217" s="59"/>
      <c r="R217" s="59"/>
      <c r="S217" s="59"/>
      <c r="T217" s="59"/>
      <c r="U217" s="59">
        <f t="shared" si="194"/>
        <v>0</v>
      </c>
      <c r="V217" s="127">
        <f>2022!J215</f>
        <v>584.5</v>
      </c>
      <c r="W217" s="59">
        <f t="shared" si="196"/>
        <v>35</v>
      </c>
      <c r="X217" s="59">
        <f>2022!L215</f>
        <v>584</v>
      </c>
      <c r="Y217" s="127">
        <f t="shared" si="197"/>
        <v>34.970059880239525</v>
      </c>
      <c r="Z217" s="59"/>
      <c r="AA217" s="59"/>
      <c r="AB217" s="59"/>
      <c r="AC217" s="59"/>
      <c r="AD217" s="59">
        <f t="shared" si="198"/>
        <v>584</v>
      </c>
      <c r="AE217" s="59"/>
      <c r="AF217" s="115" t="str">
        <f t="shared" si="199"/>
        <v/>
      </c>
      <c r="AG217" s="203"/>
      <c r="AH217" s="204">
        <f t="shared" si="200"/>
        <v>4.7807031355114633</v>
      </c>
      <c r="AI217" s="204">
        <f t="shared" si="201"/>
        <v>584</v>
      </c>
      <c r="AJ217" s="205">
        <v>35</v>
      </c>
      <c r="AK217" s="205" t="str">
        <f t="shared" si="202"/>
        <v/>
      </c>
      <c r="AL217" s="205">
        <f t="shared" si="203"/>
        <v>116</v>
      </c>
      <c r="AM217" s="205">
        <f t="shared" si="204"/>
        <v>584</v>
      </c>
      <c r="AN217" s="206" t="str">
        <f t="shared" si="205"/>
        <v/>
      </c>
      <c r="AO217" s="46" t="str">
        <f t="shared" si="206"/>
        <v/>
      </c>
    </row>
    <row r="218" ht="47.25">
      <c r="A218" s="46">
        <v>178</v>
      </c>
      <c r="B218" s="165" t="s">
        <v>456</v>
      </c>
      <c r="C218" s="125">
        <f>2022!B216</f>
        <v>144.42500000000001</v>
      </c>
      <c r="D218" s="126">
        <f>2022!D216</f>
        <v>0</v>
      </c>
      <c r="E218" s="126">
        <f>2022!E216</f>
        <v>687</v>
      </c>
      <c r="F218" s="125">
        <f>2022!H216</f>
        <v>4.7567941838324383</v>
      </c>
      <c r="G218" s="59"/>
      <c r="H218" s="127">
        <f t="shared" si="195"/>
        <v>0</v>
      </c>
      <c r="I218" s="71"/>
      <c r="J218" s="71"/>
      <c r="K218" s="71"/>
      <c r="L218" s="140"/>
      <c r="M218" s="59"/>
      <c r="N218" s="59"/>
      <c r="O218" s="59"/>
      <c r="P218" s="59"/>
      <c r="Q218" s="59"/>
      <c r="R218" s="59"/>
      <c r="S218" s="59"/>
      <c r="T218" s="59"/>
      <c r="U218" s="59">
        <f t="shared" si="194"/>
        <v>0</v>
      </c>
      <c r="V218" s="127">
        <f>2022!J216</f>
        <v>240.44999999999999</v>
      </c>
      <c r="W218" s="59">
        <f t="shared" si="196"/>
        <v>35</v>
      </c>
      <c r="X218" s="59">
        <f>2022!L216</f>
        <v>240</v>
      </c>
      <c r="Y218" s="127">
        <f t="shared" si="197"/>
        <v>34.934497816593883</v>
      </c>
      <c r="Z218" s="59"/>
      <c r="AA218" s="59"/>
      <c r="AB218" s="59"/>
      <c r="AC218" s="59"/>
      <c r="AD218" s="59">
        <f t="shared" si="198"/>
        <v>240</v>
      </c>
      <c r="AE218" s="59"/>
      <c r="AF218" s="115" t="str">
        <f t="shared" si="199"/>
        <v/>
      </c>
      <c r="AG218" s="203"/>
      <c r="AH218" s="204">
        <f t="shared" si="200"/>
        <v>4.7567941838324383</v>
      </c>
      <c r="AI218" s="204">
        <f t="shared" si="201"/>
        <v>240</v>
      </c>
      <c r="AJ218" s="205">
        <v>35</v>
      </c>
      <c r="AK218" s="205" t="str">
        <f t="shared" si="202"/>
        <v/>
      </c>
      <c r="AL218" s="205">
        <f t="shared" si="203"/>
        <v>48</v>
      </c>
      <c r="AM218" s="205">
        <f t="shared" si="204"/>
        <v>240</v>
      </c>
      <c r="AN218" s="206" t="str">
        <f t="shared" si="205"/>
        <v/>
      </c>
      <c r="AO218" s="46" t="str">
        <f t="shared" si="206"/>
        <v/>
      </c>
    </row>
    <row r="219" ht="47.25">
      <c r="A219" s="46">
        <v>179</v>
      </c>
      <c r="B219" s="165" t="s">
        <v>457</v>
      </c>
      <c r="C219" s="125">
        <f>2022!B217</f>
        <v>289.97000000000003</v>
      </c>
      <c r="D219" s="126">
        <f>2022!D217</f>
        <v>0</v>
      </c>
      <c r="E219" s="126">
        <f>2022!E217</f>
        <v>1392</v>
      </c>
      <c r="F219" s="125">
        <f>2022!H217</f>
        <v>4.8004966030968719</v>
      </c>
      <c r="G219" s="59"/>
      <c r="H219" s="127">
        <f t="shared" si="195"/>
        <v>0</v>
      </c>
      <c r="I219" s="71"/>
      <c r="J219" s="71"/>
      <c r="K219" s="71"/>
      <c r="L219" s="140"/>
      <c r="M219" s="59"/>
      <c r="N219" s="59"/>
      <c r="O219" s="59"/>
      <c r="P219" s="59"/>
      <c r="Q219" s="59"/>
      <c r="R219" s="59"/>
      <c r="S219" s="59"/>
      <c r="T219" s="59"/>
      <c r="U219" s="59">
        <f t="shared" si="194"/>
        <v>0</v>
      </c>
      <c r="V219" s="127">
        <f>2022!J217</f>
        <v>487.19999999999999</v>
      </c>
      <c r="W219" s="59">
        <f t="shared" si="196"/>
        <v>35</v>
      </c>
      <c r="X219" s="59">
        <f>2022!L217</f>
        <v>487</v>
      </c>
      <c r="Y219" s="127">
        <f t="shared" si="197"/>
        <v>34.985632183908045</v>
      </c>
      <c r="Z219" s="59"/>
      <c r="AA219" s="59"/>
      <c r="AB219" s="59"/>
      <c r="AC219" s="59"/>
      <c r="AD219" s="59">
        <f t="shared" si="198"/>
        <v>487</v>
      </c>
      <c r="AE219" s="59"/>
      <c r="AF219" s="115" t="str">
        <f t="shared" si="199"/>
        <v/>
      </c>
      <c r="AG219" s="203"/>
      <c r="AH219" s="204">
        <f t="shared" si="200"/>
        <v>4.8004966030968719</v>
      </c>
      <c r="AI219" s="204">
        <f t="shared" si="201"/>
        <v>487</v>
      </c>
      <c r="AJ219" s="205">
        <v>35</v>
      </c>
      <c r="AK219" s="205" t="str">
        <f t="shared" si="202"/>
        <v/>
      </c>
      <c r="AL219" s="205">
        <f t="shared" si="203"/>
        <v>97</v>
      </c>
      <c r="AM219" s="205">
        <f t="shared" si="204"/>
        <v>487</v>
      </c>
      <c r="AN219" s="206" t="str">
        <f t="shared" si="205"/>
        <v/>
      </c>
      <c r="AO219" s="46" t="str">
        <f t="shared" si="206"/>
        <v/>
      </c>
    </row>
    <row r="220" ht="47.25">
      <c r="A220" s="46">
        <v>180</v>
      </c>
      <c r="B220" s="165" t="s">
        <v>458</v>
      </c>
      <c r="C220" s="125">
        <f>2022!B218</f>
        <v>246.11000000000001</v>
      </c>
      <c r="D220" s="126">
        <f>2022!D218</f>
        <v>0</v>
      </c>
      <c r="E220" s="126">
        <f>2022!E218</f>
        <v>1046</v>
      </c>
      <c r="F220" s="125">
        <f>2022!H218</f>
        <v>4.2501320547722559</v>
      </c>
      <c r="G220" s="59"/>
      <c r="H220" s="127">
        <f t="shared" si="195"/>
        <v>0</v>
      </c>
      <c r="I220" s="71"/>
      <c r="J220" s="71"/>
      <c r="K220" s="71"/>
      <c r="L220" s="140"/>
      <c r="M220" s="59"/>
      <c r="N220" s="59"/>
      <c r="O220" s="59"/>
      <c r="P220" s="59"/>
      <c r="Q220" s="59"/>
      <c r="R220" s="59"/>
      <c r="S220" s="59"/>
      <c r="T220" s="59"/>
      <c r="U220" s="59">
        <f t="shared" si="194"/>
        <v>0</v>
      </c>
      <c r="V220" s="127">
        <f>2022!J218</f>
        <v>366.09999999999997</v>
      </c>
      <c r="W220" s="59">
        <f t="shared" si="196"/>
        <v>35</v>
      </c>
      <c r="X220" s="59">
        <f>2022!L218</f>
        <v>360</v>
      </c>
      <c r="Y220" s="127">
        <f t="shared" si="197"/>
        <v>34.416826003824092</v>
      </c>
      <c r="Z220" s="59"/>
      <c r="AA220" s="59"/>
      <c r="AB220" s="59"/>
      <c r="AC220" s="59"/>
      <c r="AD220" s="59">
        <f t="shared" si="198"/>
        <v>360</v>
      </c>
      <c r="AE220" s="59"/>
      <c r="AF220" s="115" t="str">
        <f t="shared" si="199"/>
        <v/>
      </c>
      <c r="AG220" s="203"/>
      <c r="AH220" s="204">
        <f t="shared" si="200"/>
        <v>4.2501320547722559</v>
      </c>
      <c r="AI220" s="204">
        <f t="shared" si="201"/>
        <v>366</v>
      </c>
      <c r="AJ220" s="205">
        <v>35</v>
      </c>
      <c r="AK220" s="205" t="str">
        <f t="shared" si="202"/>
        <v/>
      </c>
      <c r="AL220" s="205">
        <f t="shared" si="203"/>
        <v>72</v>
      </c>
      <c r="AM220" s="205">
        <f t="shared" si="204"/>
        <v>360</v>
      </c>
      <c r="AN220" s="206" t="str">
        <f t="shared" si="205"/>
        <v/>
      </c>
      <c r="AO220" s="46" t="str">
        <f t="shared" si="206"/>
        <v/>
      </c>
    </row>
    <row r="221" ht="47.25">
      <c r="A221" s="87">
        <v>181</v>
      </c>
      <c r="B221" s="166" t="s">
        <v>240</v>
      </c>
      <c r="C221" s="125">
        <f>2022!B219</f>
        <v>89.932000000000002</v>
      </c>
      <c r="D221" s="126">
        <f>2022!D219</f>
        <v>259</v>
      </c>
      <c r="E221" s="126">
        <f>2022!E219</f>
        <v>268</v>
      </c>
      <c r="F221" s="125">
        <f>2022!H219</f>
        <v>2.9800293555130541</v>
      </c>
      <c r="G221" s="59">
        <f>2021!L166</f>
        <v>90</v>
      </c>
      <c r="H221" s="127">
        <f t="shared" si="195"/>
        <v>34.749034749034749</v>
      </c>
      <c r="I221" s="62"/>
      <c r="J221" s="62"/>
      <c r="K221" s="62"/>
      <c r="L221" s="132"/>
      <c r="M221" s="59"/>
      <c r="N221" s="59"/>
      <c r="O221" s="59">
        <f>'Добыча 2021'!S181</f>
        <v>73</v>
      </c>
      <c r="P221" s="59"/>
      <c r="Q221" s="59"/>
      <c r="R221" s="59"/>
      <c r="S221" s="59"/>
      <c r="T221" s="59"/>
      <c r="U221" s="59">
        <f t="shared" si="194"/>
        <v>81.111111111111114</v>
      </c>
      <c r="V221" s="127">
        <f>2022!J219</f>
        <v>93.799999999999997</v>
      </c>
      <c r="W221" s="59">
        <f t="shared" si="196"/>
        <v>35</v>
      </c>
      <c r="X221" s="59">
        <f>2022!L219</f>
        <v>93</v>
      </c>
      <c r="Y221" s="127">
        <f t="shared" si="197"/>
        <v>34.701492537313435</v>
      </c>
      <c r="Z221" s="59"/>
      <c r="AA221" s="59"/>
      <c r="AB221" s="59"/>
      <c r="AC221" s="59"/>
      <c r="AD221" s="59">
        <f t="shared" si="198"/>
        <v>93</v>
      </c>
      <c r="AE221" s="59"/>
      <c r="AF221" s="115" t="str">
        <f t="shared" si="199"/>
        <v/>
      </c>
      <c r="AG221" s="203"/>
      <c r="AH221" s="204">
        <f t="shared" si="200"/>
        <v>2.9800293555130541</v>
      </c>
      <c r="AI221" s="204">
        <f t="shared" si="201"/>
        <v>93</v>
      </c>
      <c r="AJ221" s="205">
        <v>35</v>
      </c>
      <c r="AK221" s="205" t="str">
        <f t="shared" si="202"/>
        <v/>
      </c>
      <c r="AL221" s="205">
        <f t="shared" si="203"/>
        <v>18</v>
      </c>
      <c r="AM221" s="205">
        <f t="shared" si="204"/>
        <v>93</v>
      </c>
      <c r="AN221" s="206" t="str">
        <f t="shared" si="205"/>
        <v/>
      </c>
      <c r="AO221" s="46" t="str">
        <f t="shared" si="206"/>
        <v/>
      </c>
    </row>
    <row r="222" ht="18.75">
      <c r="A222" s="46"/>
      <c r="B222" s="61" t="s">
        <v>251</v>
      </c>
      <c r="C222" s="131"/>
      <c r="D222" s="130"/>
      <c r="E222" s="130"/>
      <c r="F222" s="131"/>
      <c r="G222" s="59"/>
      <c r="H222" s="127"/>
      <c r="I222" s="59"/>
      <c r="J222" s="59"/>
      <c r="K222" s="59"/>
      <c r="L222" s="59"/>
      <c r="M222" s="71"/>
      <c r="N222" s="71"/>
      <c r="O222" s="71"/>
      <c r="P222" s="71"/>
      <c r="Q222" s="71"/>
      <c r="R222" s="71"/>
      <c r="S222" s="71"/>
      <c r="T222" s="71"/>
      <c r="U222" s="59"/>
      <c r="V222" s="144"/>
      <c r="W222" s="59"/>
      <c r="X222" s="71"/>
      <c r="Y222" s="127"/>
      <c r="Z222" s="71"/>
      <c r="AA222" s="71"/>
      <c r="AB222" s="71"/>
      <c r="AC222" s="71"/>
      <c r="AD222" s="71" t="str">
        <f t="shared" si="198"/>
        <v/>
      </c>
      <c r="AE222" s="71"/>
      <c r="AF222" s="115" t="str">
        <f t="shared" si="199"/>
        <v/>
      </c>
      <c r="AG222" s="203"/>
      <c r="AH222" s="204" t="str">
        <f t="shared" si="200"/>
        <v/>
      </c>
      <c r="AI222" s="204">
        <f t="shared" si="201"/>
        <v>0</v>
      </c>
      <c r="AJ222" s="205">
        <v>35</v>
      </c>
      <c r="AK222" s="205" t="str">
        <f t="shared" si="202"/>
        <v/>
      </c>
      <c r="AL222" s="205" t="str">
        <f t="shared" si="203"/>
        <v/>
      </c>
      <c r="AM222" s="205" t="str">
        <f t="shared" si="204"/>
        <v/>
      </c>
      <c r="AN222" s="206" t="str">
        <f t="shared" si="205"/>
        <v/>
      </c>
      <c r="AO222" s="46" t="str">
        <f t="shared" si="206"/>
        <v/>
      </c>
    </row>
    <row r="223" ht="48" customHeight="1">
      <c r="A223" s="46">
        <v>182</v>
      </c>
      <c r="B223" s="72" t="s">
        <v>356</v>
      </c>
      <c r="C223" s="125">
        <f>2022!B221</f>
        <v>144.40000000000001</v>
      </c>
      <c r="D223" s="126">
        <f>2022!D221</f>
        <v>736</v>
      </c>
      <c r="E223" s="126">
        <f>2022!E221</f>
        <v>449</v>
      </c>
      <c r="F223" s="125">
        <f>2022!H221</f>
        <v>3.1094182825484764</v>
      </c>
      <c r="G223" s="59">
        <f>2021!L168</f>
        <v>110</v>
      </c>
      <c r="H223" s="127">
        <f t="shared" si="195"/>
        <v>14.945652173913043</v>
      </c>
      <c r="I223" s="59"/>
      <c r="J223" s="59"/>
      <c r="K223" s="59"/>
      <c r="L223" s="59"/>
      <c r="M223" s="59"/>
      <c r="N223" s="59"/>
      <c r="O223" s="59">
        <f>'Добыча 2021'!S183</f>
        <v>40</v>
      </c>
      <c r="P223" s="59"/>
      <c r="Q223" s="59"/>
      <c r="R223" s="59"/>
      <c r="S223" s="59"/>
      <c r="T223" s="59"/>
      <c r="U223" s="59">
        <f t="shared" si="194"/>
        <v>36.363636363636367</v>
      </c>
      <c r="V223" s="127">
        <f>2022!J221</f>
        <v>157.14999999999998</v>
      </c>
      <c r="W223" s="59">
        <f t="shared" si="196"/>
        <v>34.999999999999993</v>
      </c>
      <c r="X223" s="59">
        <f>2022!L221</f>
        <v>157</v>
      </c>
      <c r="Y223" s="127">
        <f t="shared" si="197"/>
        <v>34.966592427616931</v>
      </c>
      <c r="Z223" s="59"/>
      <c r="AA223" s="59"/>
      <c r="AB223" s="59"/>
      <c r="AC223" s="59"/>
      <c r="AD223" s="59">
        <f t="shared" si="198"/>
        <v>157</v>
      </c>
      <c r="AE223" s="59"/>
      <c r="AF223" s="115" t="str">
        <f t="shared" si="199"/>
        <v/>
      </c>
      <c r="AG223" s="203"/>
      <c r="AH223" s="204">
        <f t="shared" si="200"/>
        <v>3.1094182825484764</v>
      </c>
      <c r="AI223" s="204">
        <f t="shared" si="201"/>
        <v>157</v>
      </c>
      <c r="AJ223" s="205">
        <v>35</v>
      </c>
      <c r="AK223" s="205" t="str">
        <f t="shared" si="202"/>
        <v/>
      </c>
      <c r="AL223" s="205">
        <f t="shared" si="203"/>
        <v>31</v>
      </c>
      <c r="AM223" s="205">
        <f t="shared" si="204"/>
        <v>157</v>
      </c>
      <c r="AN223" s="206" t="str">
        <f t="shared" si="205"/>
        <v/>
      </c>
      <c r="AO223" s="46" t="str">
        <f t="shared" si="206"/>
        <v/>
      </c>
    </row>
    <row r="224" ht="63">
      <c r="A224" s="46">
        <v>183</v>
      </c>
      <c r="B224" s="72" t="s">
        <v>357</v>
      </c>
      <c r="C224" s="125">
        <f>2022!B222</f>
        <v>18</v>
      </c>
      <c r="D224" s="126">
        <f>2022!D222</f>
        <v>48</v>
      </c>
      <c r="E224" s="126">
        <f>2022!E222</f>
        <v>60</v>
      </c>
      <c r="F224" s="125">
        <f>2022!H222</f>
        <v>3.3333333333333335</v>
      </c>
      <c r="G224" s="59">
        <f>2021!L169</f>
        <v>16</v>
      </c>
      <c r="H224" s="127">
        <f t="shared" si="195"/>
        <v>33.333333333333329</v>
      </c>
      <c r="I224" s="59"/>
      <c r="J224" s="59"/>
      <c r="K224" s="59"/>
      <c r="L224" s="59"/>
      <c r="M224" s="59"/>
      <c r="N224" s="59"/>
      <c r="O224" s="59">
        <f>'Добыча 2021'!S184</f>
        <v>0</v>
      </c>
      <c r="P224" s="59"/>
      <c r="Q224" s="59"/>
      <c r="R224" s="59"/>
      <c r="S224" s="59"/>
      <c r="T224" s="59"/>
      <c r="U224" s="59">
        <f t="shared" si="194"/>
        <v>0</v>
      </c>
      <c r="V224" s="127">
        <f>2022!J222</f>
        <v>21</v>
      </c>
      <c r="W224" s="59">
        <f t="shared" si="196"/>
        <v>35</v>
      </c>
      <c r="X224" s="59">
        <f>2022!L222</f>
        <v>21</v>
      </c>
      <c r="Y224" s="127">
        <f t="shared" si="197"/>
        <v>35</v>
      </c>
      <c r="Z224" s="59"/>
      <c r="AA224" s="59"/>
      <c r="AB224" s="59"/>
      <c r="AC224" s="59"/>
      <c r="AD224" s="59">
        <f t="shared" si="198"/>
        <v>21</v>
      </c>
      <c r="AE224" s="59"/>
      <c r="AF224" s="115" t="str">
        <f t="shared" si="199"/>
        <v/>
      </c>
      <c r="AG224" s="203"/>
      <c r="AH224" s="204">
        <f t="shared" si="200"/>
        <v>3.3333333333333335</v>
      </c>
      <c r="AI224" s="204">
        <f t="shared" si="201"/>
        <v>21</v>
      </c>
      <c r="AJ224" s="205">
        <v>35</v>
      </c>
      <c r="AK224" s="205" t="str">
        <f t="shared" si="202"/>
        <v/>
      </c>
      <c r="AL224" s="205">
        <f t="shared" si="203"/>
        <v>4</v>
      </c>
      <c r="AM224" s="205">
        <f t="shared" si="204"/>
        <v>21</v>
      </c>
      <c r="AN224" s="206" t="str">
        <f t="shared" si="205"/>
        <v/>
      </c>
      <c r="AO224" s="46" t="str">
        <f t="shared" si="206"/>
        <v/>
      </c>
    </row>
    <row r="225" ht="18.75">
      <c r="A225" s="46"/>
      <c r="B225" s="61" t="s">
        <v>21</v>
      </c>
      <c r="C225" s="131"/>
      <c r="D225" s="130"/>
      <c r="E225" s="130"/>
      <c r="F225" s="131"/>
      <c r="G225" s="59"/>
      <c r="H225" s="127"/>
      <c r="I225" s="59"/>
      <c r="J225" s="59"/>
      <c r="K225" s="59"/>
      <c r="L225" s="59"/>
      <c r="M225" s="71"/>
      <c r="N225" s="71"/>
      <c r="O225" s="71"/>
      <c r="P225" s="71"/>
      <c r="Q225" s="71"/>
      <c r="R225" s="71"/>
      <c r="S225" s="71"/>
      <c r="T225" s="71"/>
      <c r="U225" s="59"/>
      <c r="V225" s="144"/>
      <c r="W225" s="59"/>
      <c r="X225" s="71"/>
      <c r="Y225" s="127"/>
      <c r="Z225" s="71"/>
      <c r="AA225" s="71"/>
      <c r="AB225" s="71"/>
      <c r="AC225" s="71"/>
      <c r="AD225" s="71" t="str">
        <f t="shared" si="198"/>
        <v/>
      </c>
      <c r="AE225" s="71"/>
      <c r="AF225" s="115" t="str">
        <f t="shared" si="199"/>
        <v/>
      </c>
      <c r="AG225" s="203"/>
      <c r="AH225" s="204" t="str">
        <f t="shared" si="200"/>
        <v/>
      </c>
      <c r="AI225" s="204">
        <f t="shared" si="201"/>
        <v>0</v>
      </c>
      <c r="AJ225" s="205">
        <v>35</v>
      </c>
      <c r="AK225" s="205" t="str">
        <f t="shared" si="202"/>
        <v/>
      </c>
      <c r="AL225" s="205" t="str">
        <f t="shared" si="203"/>
        <v/>
      </c>
      <c r="AM225" s="205" t="str">
        <f t="shared" si="204"/>
        <v/>
      </c>
      <c r="AN225" s="206" t="str">
        <f t="shared" si="205"/>
        <v/>
      </c>
      <c r="AO225" s="46" t="str">
        <f t="shared" si="206"/>
        <v/>
      </c>
    </row>
    <row r="226" ht="31.5">
      <c r="A226" s="87">
        <v>184</v>
      </c>
      <c r="B226" s="72" t="s">
        <v>22</v>
      </c>
      <c r="C226" s="125">
        <f>2022!B224</f>
        <v>240</v>
      </c>
      <c r="D226" s="126">
        <f>2022!D224</f>
        <v>0</v>
      </c>
      <c r="E226" s="126">
        <f>2022!E224</f>
        <v>0</v>
      </c>
      <c r="F226" s="125">
        <f>2022!H224</f>
        <v>0</v>
      </c>
      <c r="G226" s="71">
        <f>2021!L171</f>
        <v>0</v>
      </c>
      <c r="H226" s="127">
        <f t="shared" si="195"/>
        <v>0</v>
      </c>
      <c r="I226" s="62"/>
      <c r="J226" s="62"/>
      <c r="K226" s="62"/>
      <c r="L226" s="132"/>
      <c r="M226" s="59"/>
      <c r="N226" s="59"/>
      <c r="O226" s="59">
        <f>'Добыча 2021'!S186</f>
        <v>0</v>
      </c>
      <c r="P226" s="59"/>
      <c r="Q226" s="59"/>
      <c r="R226" s="59"/>
      <c r="S226" s="59"/>
      <c r="T226" s="59"/>
      <c r="U226" s="59">
        <f t="shared" si="194"/>
        <v>0</v>
      </c>
      <c r="V226" s="127">
        <f>2022!J224</f>
        <v>0</v>
      </c>
      <c r="W226" s="59">
        <f t="shared" si="196"/>
        <v>0</v>
      </c>
      <c r="X226" s="59">
        <f>2022!L224</f>
        <v>0</v>
      </c>
      <c r="Y226" s="127">
        <f t="shared" si="197"/>
        <v>0</v>
      </c>
      <c r="Z226" s="59"/>
      <c r="AA226" s="59"/>
      <c r="AB226" s="59"/>
      <c r="AC226" s="59"/>
      <c r="AD226" s="59" t="str">
        <f t="shared" si="198"/>
        <v/>
      </c>
      <c r="AE226" s="59"/>
      <c r="AF226" s="115" t="str">
        <f t="shared" si="199"/>
        <v/>
      </c>
      <c r="AG226" s="203"/>
      <c r="AH226" s="204">
        <f t="shared" si="200"/>
        <v>0</v>
      </c>
      <c r="AI226" s="204">
        <f t="shared" si="201"/>
        <v>0</v>
      </c>
      <c r="AJ226" s="205">
        <v>35</v>
      </c>
      <c r="AK226" s="205" t="str">
        <f t="shared" si="202"/>
        <v/>
      </c>
      <c r="AL226" s="205">
        <f t="shared" si="203"/>
        <v>0</v>
      </c>
      <c r="AM226" s="205">
        <f t="shared" si="204"/>
        <v>0</v>
      </c>
      <c r="AN226" s="206" t="str">
        <f t="shared" si="205"/>
        <v/>
      </c>
      <c r="AO226" s="46" t="str">
        <f t="shared" si="206"/>
        <v/>
      </c>
    </row>
    <row r="227" ht="18.75">
      <c r="A227" s="87"/>
      <c r="B227" s="61" t="s">
        <v>29</v>
      </c>
      <c r="C227" s="131"/>
      <c r="D227" s="130"/>
      <c r="E227" s="130"/>
      <c r="F227" s="131"/>
      <c r="G227" s="59"/>
      <c r="H227" s="127"/>
      <c r="I227" s="59"/>
      <c r="J227" s="59"/>
      <c r="K227" s="59"/>
      <c r="L227" s="59"/>
      <c r="M227" s="71"/>
      <c r="N227" s="71"/>
      <c r="O227" s="71"/>
      <c r="P227" s="71"/>
      <c r="Q227" s="71"/>
      <c r="R227" s="71"/>
      <c r="S227" s="71"/>
      <c r="T227" s="71"/>
      <c r="U227" s="59"/>
      <c r="V227" s="144"/>
      <c r="W227" s="59"/>
      <c r="X227" s="71"/>
      <c r="Y227" s="127"/>
      <c r="Z227" s="71"/>
      <c r="AA227" s="71"/>
      <c r="AB227" s="71"/>
      <c r="AC227" s="71"/>
      <c r="AD227" s="71" t="str">
        <f t="shared" si="198"/>
        <v/>
      </c>
      <c r="AE227" s="71"/>
      <c r="AF227" s="115" t="str">
        <f t="shared" si="199"/>
        <v/>
      </c>
      <c r="AG227" s="203"/>
      <c r="AH227" s="204" t="str">
        <f t="shared" si="200"/>
        <v/>
      </c>
      <c r="AI227" s="204">
        <f t="shared" si="201"/>
        <v>0</v>
      </c>
      <c r="AJ227" s="205">
        <v>35</v>
      </c>
      <c r="AK227" s="205" t="str">
        <f t="shared" si="202"/>
        <v/>
      </c>
      <c r="AL227" s="205" t="str">
        <f t="shared" si="203"/>
        <v/>
      </c>
      <c r="AM227" s="205" t="str">
        <f t="shared" si="204"/>
        <v/>
      </c>
      <c r="AN227" s="206" t="str">
        <f t="shared" si="205"/>
        <v/>
      </c>
      <c r="AO227" s="46" t="str">
        <f t="shared" si="206"/>
        <v/>
      </c>
    </row>
    <row r="228" ht="63">
      <c r="A228" s="87">
        <v>185</v>
      </c>
      <c r="B228" s="162" t="s">
        <v>358</v>
      </c>
      <c r="C228" s="125">
        <f>2022!B226</f>
        <v>33.299999999999997</v>
      </c>
      <c r="D228" s="138">
        <f>2022!D226</f>
        <v>52</v>
      </c>
      <c r="E228" s="126">
        <f>2022!E226</f>
        <v>27</v>
      </c>
      <c r="F228" s="125">
        <f>2022!H226</f>
        <v>0.81081081081081086</v>
      </c>
      <c r="G228" s="80">
        <f>2021!L173</f>
        <v>18</v>
      </c>
      <c r="H228" s="139">
        <f t="shared" si="195"/>
        <v>34.615384615384613</v>
      </c>
      <c r="I228" s="59"/>
      <c r="J228" s="59"/>
      <c r="K228" s="59"/>
      <c r="L228" s="59"/>
      <c r="M228" s="59"/>
      <c r="N228" s="59"/>
      <c r="O228" s="59">
        <f>'Добыча 2021'!S188</f>
        <v>2</v>
      </c>
      <c r="P228" s="59"/>
      <c r="Q228" s="59"/>
      <c r="R228" s="59"/>
      <c r="S228" s="59"/>
      <c r="T228" s="59"/>
      <c r="U228" s="59">
        <f t="shared" si="194"/>
        <v>11.111111111111111</v>
      </c>
      <c r="V228" s="127">
        <f>2022!J226</f>
        <v>9.4499999999999993</v>
      </c>
      <c r="W228" s="59">
        <f t="shared" si="196"/>
        <v>35</v>
      </c>
      <c r="X228" s="59">
        <f>2022!L226</f>
        <v>9</v>
      </c>
      <c r="Y228" s="127">
        <f t="shared" si="197"/>
        <v>33.333333333333329</v>
      </c>
      <c r="Z228" s="59"/>
      <c r="AA228" s="59"/>
      <c r="AB228" s="59"/>
      <c r="AC228" s="59"/>
      <c r="AD228" s="59">
        <f t="shared" si="198"/>
        <v>9</v>
      </c>
      <c r="AE228" s="59"/>
      <c r="AF228" s="115" t="str">
        <f t="shared" si="199"/>
        <v>Ошибка!</v>
      </c>
      <c r="AG228" s="203"/>
      <c r="AH228" s="204">
        <f t="shared" si="200"/>
        <v>0.81081081081081086</v>
      </c>
      <c r="AI228" s="204">
        <f t="shared" si="201"/>
        <v>9</v>
      </c>
      <c r="AJ228" s="205">
        <v>35</v>
      </c>
      <c r="AK228" s="205" t="str">
        <f t="shared" si="202"/>
        <v/>
      </c>
      <c r="AL228" s="205">
        <f t="shared" si="203"/>
        <v>1</v>
      </c>
      <c r="AM228" s="205">
        <f t="shared" si="204"/>
        <v>9</v>
      </c>
      <c r="AN228" s="206" t="str">
        <f t="shared" si="205"/>
        <v/>
      </c>
      <c r="AO228" s="46" t="str">
        <f t="shared" si="206"/>
        <v/>
      </c>
    </row>
    <row r="229" ht="67.5" customHeight="1">
      <c r="A229" s="87">
        <v>186</v>
      </c>
      <c r="B229" s="152" t="s">
        <v>359</v>
      </c>
      <c r="C229" s="125">
        <f>2022!B227</f>
        <v>31.300000000000001</v>
      </c>
      <c r="D229" s="142"/>
      <c r="E229" s="126">
        <f>2022!E227</f>
        <v>32</v>
      </c>
      <c r="F229" s="125">
        <f>2022!H227</f>
        <v>1.0223642172523961</v>
      </c>
      <c r="G229" s="82"/>
      <c r="H229" s="143"/>
      <c r="I229" s="59"/>
      <c r="J229" s="59"/>
      <c r="K229" s="59"/>
      <c r="L229" s="59"/>
      <c r="M229" s="59"/>
      <c r="N229" s="59"/>
      <c r="O229" s="59">
        <f>'Добыча 2021'!S189</f>
        <v>0</v>
      </c>
      <c r="P229" s="59"/>
      <c r="Q229" s="59"/>
      <c r="R229" s="59"/>
      <c r="S229" s="59"/>
      <c r="T229" s="59"/>
      <c r="U229" s="59">
        <f t="shared" si="194"/>
        <v>0</v>
      </c>
      <c r="V229" s="127">
        <f>2022!J227</f>
        <v>11.199999999999999</v>
      </c>
      <c r="W229" s="59">
        <f t="shared" si="196"/>
        <v>35</v>
      </c>
      <c r="X229" s="59">
        <f>2022!L227</f>
        <v>11</v>
      </c>
      <c r="Y229" s="127">
        <f t="shared" si="197"/>
        <v>34.375</v>
      </c>
      <c r="Z229" s="59"/>
      <c r="AA229" s="59"/>
      <c r="AB229" s="59"/>
      <c r="AC229" s="59"/>
      <c r="AD229" s="59">
        <f t="shared" si="198"/>
        <v>11</v>
      </c>
      <c r="AE229" s="59"/>
      <c r="AF229" s="115" t="str">
        <f t="shared" si="199"/>
        <v>Ошибка!</v>
      </c>
      <c r="AG229" s="203"/>
      <c r="AH229" s="204">
        <f t="shared" si="200"/>
        <v>1.0223642172523961</v>
      </c>
      <c r="AI229" s="204">
        <f t="shared" si="201"/>
        <v>11</v>
      </c>
      <c r="AJ229" s="205">
        <v>35</v>
      </c>
      <c r="AK229" s="205" t="str">
        <f t="shared" si="202"/>
        <v/>
      </c>
      <c r="AL229" s="205">
        <f t="shared" si="203"/>
        <v>2</v>
      </c>
      <c r="AM229" s="205">
        <f t="shared" si="204"/>
        <v>11</v>
      </c>
      <c r="AN229" s="206" t="str">
        <f t="shared" si="205"/>
        <v/>
      </c>
      <c r="AO229" s="46" t="str">
        <f t="shared" si="206"/>
        <v/>
      </c>
    </row>
    <row r="230" ht="47.25">
      <c r="A230" s="87">
        <v>187</v>
      </c>
      <c r="B230" s="72" t="s">
        <v>30</v>
      </c>
      <c r="C230" s="125">
        <f>2022!B228</f>
        <v>34</v>
      </c>
      <c r="D230" s="126">
        <f>2022!D228</f>
        <v>58</v>
      </c>
      <c r="E230" s="126">
        <f>2022!E228</f>
        <v>70</v>
      </c>
      <c r="F230" s="125">
        <f>2022!H228</f>
        <v>2.0588235294117645</v>
      </c>
      <c r="G230" s="59">
        <f>2021!L174</f>
        <v>20</v>
      </c>
      <c r="H230" s="127">
        <f t="shared" si="195"/>
        <v>34.482758620689658</v>
      </c>
      <c r="I230" s="59"/>
      <c r="J230" s="59"/>
      <c r="K230" s="59"/>
      <c r="L230" s="59"/>
      <c r="M230" s="59"/>
      <c r="N230" s="59"/>
      <c r="O230" s="59">
        <f>'Добыча 2021'!S190</f>
        <v>20</v>
      </c>
      <c r="P230" s="59"/>
      <c r="Q230" s="59"/>
      <c r="R230" s="59"/>
      <c r="S230" s="59"/>
      <c r="T230" s="59"/>
      <c r="U230" s="59">
        <f t="shared" si="194"/>
        <v>100</v>
      </c>
      <c r="V230" s="127">
        <f>2022!J228</f>
        <v>24.5</v>
      </c>
      <c r="W230" s="59">
        <f t="shared" si="196"/>
        <v>35</v>
      </c>
      <c r="X230" s="59">
        <f>2022!L228</f>
        <v>24</v>
      </c>
      <c r="Y230" s="127">
        <f t="shared" si="197"/>
        <v>34.285714285714285</v>
      </c>
      <c r="Z230" s="59"/>
      <c r="AA230" s="59"/>
      <c r="AB230" s="59"/>
      <c r="AC230" s="59"/>
      <c r="AD230" s="59">
        <f t="shared" si="198"/>
        <v>24</v>
      </c>
      <c r="AE230" s="59"/>
      <c r="AF230" s="115" t="str">
        <f t="shared" si="199"/>
        <v/>
      </c>
      <c r="AG230" s="203"/>
      <c r="AH230" s="204">
        <f t="shared" si="200"/>
        <v>2.0588235294117645</v>
      </c>
      <c r="AI230" s="204">
        <f t="shared" si="201"/>
        <v>24</v>
      </c>
      <c r="AJ230" s="205">
        <v>35</v>
      </c>
      <c r="AK230" s="205" t="str">
        <f t="shared" si="202"/>
        <v/>
      </c>
      <c r="AL230" s="205">
        <f t="shared" si="203"/>
        <v>4</v>
      </c>
      <c r="AM230" s="205">
        <f t="shared" si="204"/>
        <v>24</v>
      </c>
      <c r="AN230" s="206" t="str">
        <f t="shared" si="205"/>
        <v/>
      </c>
      <c r="AO230" s="46" t="str">
        <f t="shared" si="206"/>
        <v/>
      </c>
    </row>
    <row r="231" ht="31.5">
      <c r="A231" s="87">
        <v>188</v>
      </c>
      <c r="B231" s="72" t="s">
        <v>31</v>
      </c>
      <c r="C231" s="125">
        <f>2022!B229</f>
        <v>21.359999999999999</v>
      </c>
      <c r="D231" s="126">
        <f>2022!D229</f>
        <v>7</v>
      </c>
      <c r="E231" s="126">
        <f>2022!E229</f>
        <v>10</v>
      </c>
      <c r="F231" s="125">
        <f>2022!H229</f>
        <v>0.46816479400749067</v>
      </c>
      <c r="G231" s="59">
        <f>2021!L175</f>
        <v>0</v>
      </c>
      <c r="H231" s="127">
        <f t="shared" si="195"/>
        <v>0</v>
      </c>
      <c r="I231" s="59"/>
      <c r="J231" s="59"/>
      <c r="K231" s="59"/>
      <c r="L231" s="59"/>
      <c r="M231" s="59"/>
      <c r="N231" s="59"/>
      <c r="O231" s="59">
        <f>'Добыча 2021'!S191</f>
        <v>0</v>
      </c>
      <c r="P231" s="59"/>
      <c r="Q231" s="59"/>
      <c r="R231" s="59"/>
      <c r="S231" s="59"/>
      <c r="T231" s="59"/>
      <c r="U231" s="59">
        <f t="shared" si="194"/>
        <v>0</v>
      </c>
      <c r="V231" s="127">
        <f>2022!J229</f>
        <v>3.5</v>
      </c>
      <c r="W231" s="59">
        <f t="shared" si="196"/>
        <v>35</v>
      </c>
      <c r="X231" s="59">
        <f>2022!L229</f>
        <v>0</v>
      </c>
      <c r="Y231" s="127">
        <f t="shared" si="197"/>
        <v>0</v>
      </c>
      <c r="Z231" s="59"/>
      <c r="AA231" s="59"/>
      <c r="AB231" s="59"/>
      <c r="AC231" s="59"/>
      <c r="AD231" s="59" t="str">
        <f t="shared" si="198"/>
        <v/>
      </c>
      <c r="AE231" s="59"/>
      <c r="AF231" s="115" t="str">
        <f t="shared" si="199"/>
        <v/>
      </c>
      <c r="AG231" s="203"/>
      <c r="AH231" s="204">
        <f t="shared" si="200"/>
        <v>0.46816479400749067</v>
      </c>
      <c r="AI231" s="204">
        <f t="shared" si="201"/>
        <v>3</v>
      </c>
      <c r="AJ231" s="205">
        <v>35</v>
      </c>
      <c r="AK231" s="205" t="str">
        <f t="shared" si="202"/>
        <v/>
      </c>
      <c r="AL231" s="205">
        <f t="shared" si="203"/>
        <v>0</v>
      </c>
      <c r="AM231" s="205">
        <f t="shared" si="204"/>
        <v>0</v>
      </c>
      <c r="AN231" s="206" t="str">
        <f t="shared" si="205"/>
        <v/>
      </c>
      <c r="AO231" s="46" t="str">
        <f t="shared" si="206"/>
        <v/>
      </c>
    </row>
    <row r="232" ht="31.5">
      <c r="A232" s="87">
        <v>189</v>
      </c>
      <c r="B232" s="72" t="s">
        <v>34</v>
      </c>
      <c r="C232" s="125">
        <f>2022!B230</f>
        <v>254.53999999999999</v>
      </c>
      <c r="D232" s="126">
        <f>2022!D230</f>
        <v>16</v>
      </c>
      <c r="E232" s="126">
        <f>2022!E230</f>
        <v>9</v>
      </c>
      <c r="F232" s="125">
        <f>2022!H230</f>
        <v>3.5357900526439855e-002</v>
      </c>
      <c r="G232" s="59">
        <f>2021!L176</f>
        <v>0</v>
      </c>
      <c r="H232" s="127">
        <f t="shared" si="195"/>
        <v>0</v>
      </c>
      <c r="I232" s="59"/>
      <c r="J232" s="59"/>
      <c r="K232" s="59"/>
      <c r="L232" s="59"/>
      <c r="M232" s="59"/>
      <c r="N232" s="59"/>
      <c r="O232" s="59">
        <f>'Добыча 2021'!S192</f>
        <v>0</v>
      </c>
      <c r="P232" s="59"/>
      <c r="Q232" s="59"/>
      <c r="R232" s="59"/>
      <c r="S232" s="59"/>
      <c r="T232" s="59"/>
      <c r="U232" s="59">
        <f t="shared" si="194"/>
        <v>0</v>
      </c>
      <c r="V232" s="127">
        <f>2022!J230</f>
        <v>3.1499999999999999</v>
      </c>
      <c r="W232" s="59">
        <f t="shared" si="196"/>
        <v>35</v>
      </c>
      <c r="X232" s="59">
        <f>2022!L230</f>
        <v>0</v>
      </c>
      <c r="Y232" s="127">
        <f t="shared" si="197"/>
        <v>0</v>
      </c>
      <c r="Z232" s="59"/>
      <c r="AA232" s="59"/>
      <c r="AB232" s="59"/>
      <c r="AC232" s="59"/>
      <c r="AD232" s="59" t="str">
        <f t="shared" si="198"/>
        <v/>
      </c>
      <c r="AE232" s="59"/>
      <c r="AF232" s="115" t="str">
        <f t="shared" si="199"/>
        <v/>
      </c>
      <c r="AG232" s="203"/>
      <c r="AH232" s="204">
        <f t="shared" si="200"/>
        <v>3.5357900526439855e-002</v>
      </c>
      <c r="AI232" s="204">
        <f t="shared" si="201"/>
        <v>3</v>
      </c>
      <c r="AJ232" s="205">
        <v>35</v>
      </c>
      <c r="AK232" s="205" t="str">
        <f t="shared" si="202"/>
        <v/>
      </c>
      <c r="AL232" s="205">
        <f t="shared" si="203"/>
        <v>0</v>
      </c>
      <c r="AM232" s="205">
        <f t="shared" si="204"/>
        <v>0</v>
      </c>
      <c r="AN232" s="206" t="str">
        <f t="shared" si="205"/>
        <v/>
      </c>
      <c r="AO232" s="46" t="str">
        <f t="shared" si="206"/>
        <v/>
      </c>
    </row>
    <row r="233" ht="18.75">
      <c r="A233" s="87"/>
      <c r="B233" s="61" t="s">
        <v>37</v>
      </c>
      <c r="C233" s="131"/>
      <c r="D233" s="130"/>
      <c r="E233" s="130"/>
      <c r="F233" s="131"/>
      <c r="G233" s="59"/>
      <c r="H233" s="127"/>
      <c r="I233" s="59"/>
      <c r="J233" s="59"/>
      <c r="K233" s="59"/>
      <c r="L233" s="59"/>
      <c r="M233" s="71"/>
      <c r="N233" s="71"/>
      <c r="O233" s="71"/>
      <c r="P233" s="71"/>
      <c r="Q233" s="71"/>
      <c r="R233" s="71"/>
      <c r="S233" s="71"/>
      <c r="T233" s="71"/>
      <c r="U233" s="59"/>
      <c r="V233" s="144"/>
      <c r="W233" s="59"/>
      <c r="X233" s="71"/>
      <c r="Y233" s="127"/>
      <c r="Z233" s="71"/>
      <c r="AA233" s="71"/>
      <c r="AB233" s="71"/>
      <c r="AC233" s="71"/>
      <c r="AD233" s="71" t="str">
        <f t="shared" si="198"/>
        <v/>
      </c>
      <c r="AE233" s="71"/>
      <c r="AF233" s="115" t="str">
        <f t="shared" si="199"/>
        <v/>
      </c>
      <c r="AG233" s="203"/>
      <c r="AH233" s="204" t="str">
        <f t="shared" si="200"/>
        <v/>
      </c>
      <c r="AI233" s="204">
        <f t="shared" si="201"/>
        <v>0</v>
      </c>
      <c r="AJ233" s="205">
        <v>35</v>
      </c>
      <c r="AK233" s="205" t="str">
        <f t="shared" si="202"/>
        <v/>
      </c>
      <c r="AL233" s="205" t="str">
        <f t="shared" si="203"/>
        <v/>
      </c>
      <c r="AM233" s="205" t="str">
        <f t="shared" si="204"/>
        <v/>
      </c>
      <c r="AN233" s="206" t="str">
        <f t="shared" si="205"/>
        <v/>
      </c>
      <c r="AO233" s="46" t="str">
        <f t="shared" si="206"/>
        <v/>
      </c>
    </row>
    <row r="234" ht="31.5">
      <c r="A234" s="87">
        <v>190</v>
      </c>
      <c r="B234" s="72" t="s">
        <v>360</v>
      </c>
      <c r="C234" s="125">
        <f>2022!B232</f>
        <v>9.0289999999999999</v>
      </c>
      <c r="D234" s="126">
        <f>2022!D232</f>
        <v>1</v>
      </c>
      <c r="E234" s="126">
        <f>2022!E232</f>
        <v>0</v>
      </c>
      <c r="F234" s="125">
        <f>2022!H232</f>
        <v>0</v>
      </c>
      <c r="G234" s="59">
        <f>2021!L178</f>
        <v>0</v>
      </c>
      <c r="H234" s="127">
        <f t="shared" si="195"/>
        <v>0</v>
      </c>
      <c r="I234" s="59"/>
      <c r="J234" s="59"/>
      <c r="K234" s="59"/>
      <c r="L234" s="59"/>
      <c r="M234" s="59"/>
      <c r="N234" s="59"/>
      <c r="O234" s="59">
        <f>'Добыча 2021'!S194</f>
        <v>0</v>
      </c>
      <c r="P234" s="59"/>
      <c r="Q234" s="59"/>
      <c r="R234" s="59"/>
      <c r="S234" s="59"/>
      <c r="T234" s="59"/>
      <c r="U234" s="59">
        <f t="shared" si="194"/>
        <v>0</v>
      </c>
      <c r="V234" s="127">
        <f>2022!J232</f>
        <v>0</v>
      </c>
      <c r="W234" s="59">
        <f t="shared" si="196"/>
        <v>0</v>
      </c>
      <c r="X234" s="59">
        <f>2022!L232</f>
        <v>0</v>
      </c>
      <c r="Y234" s="127">
        <f t="shared" si="197"/>
        <v>0</v>
      </c>
      <c r="Z234" s="59"/>
      <c r="AA234" s="59"/>
      <c r="AB234" s="59"/>
      <c r="AC234" s="59"/>
      <c r="AD234" s="59" t="str">
        <f t="shared" si="198"/>
        <v/>
      </c>
      <c r="AE234" s="59"/>
      <c r="AF234" s="115" t="str">
        <f t="shared" si="199"/>
        <v/>
      </c>
      <c r="AG234" s="203"/>
      <c r="AH234" s="204">
        <f t="shared" si="200"/>
        <v>0</v>
      </c>
      <c r="AI234" s="204">
        <f t="shared" si="201"/>
        <v>0</v>
      </c>
      <c r="AJ234" s="205">
        <v>35</v>
      </c>
      <c r="AK234" s="205" t="str">
        <f t="shared" si="202"/>
        <v/>
      </c>
      <c r="AL234" s="205">
        <f t="shared" si="203"/>
        <v>0</v>
      </c>
      <c r="AM234" s="205">
        <f t="shared" si="204"/>
        <v>0</v>
      </c>
      <c r="AN234" s="206" t="str">
        <f t="shared" si="205"/>
        <v/>
      </c>
      <c r="AO234" s="46" t="str">
        <f t="shared" si="206"/>
        <v/>
      </c>
    </row>
    <row r="235" ht="31.5">
      <c r="A235" s="87">
        <v>191</v>
      </c>
      <c r="B235" s="64" t="s">
        <v>361</v>
      </c>
      <c r="C235" s="125">
        <f>2022!B233</f>
        <v>19.600000000000001</v>
      </c>
      <c r="D235" s="126">
        <f>2022!D233</f>
        <v>37</v>
      </c>
      <c r="E235" s="126">
        <f>2022!E233</f>
        <v>41</v>
      </c>
      <c r="F235" s="125">
        <f>2022!H233</f>
        <v>2.0918367346938775</v>
      </c>
      <c r="G235" s="59">
        <f>2021!L179</f>
        <v>12</v>
      </c>
      <c r="H235" s="127">
        <f t="shared" si="195"/>
        <v>32.432432432432435</v>
      </c>
      <c r="I235" s="62"/>
      <c r="J235" s="62"/>
      <c r="K235" s="62"/>
      <c r="L235" s="132"/>
      <c r="M235" s="59"/>
      <c r="N235" s="59"/>
      <c r="O235" s="59">
        <f>'Добыча 2021'!S195</f>
        <v>0</v>
      </c>
      <c r="P235" s="59"/>
      <c r="Q235" s="59"/>
      <c r="R235" s="59"/>
      <c r="S235" s="59"/>
      <c r="T235" s="59"/>
      <c r="U235" s="59">
        <f t="shared" si="194"/>
        <v>0</v>
      </c>
      <c r="V235" s="127">
        <f>2022!J233</f>
        <v>14.35</v>
      </c>
      <c r="W235" s="59">
        <f t="shared" si="196"/>
        <v>35</v>
      </c>
      <c r="X235" s="59">
        <f>2022!L233</f>
        <v>14</v>
      </c>
      <c r="Y235" s="127">
        <f t="shared" si="197"/>
        <v>34.146341463414636</v>
      </c>
      <c r="Z235" s="59"/>
      <c r="AA235" s="59"/>
      <c r="AB235" s="59"/>
      <c r="AC235" s="59"/>
      <c r="AD235" s="59">
        <f t="shared" si="198"/>
        <v>14</v>
      </c>
      <c r="AE235" s="59"/>
      <c r="AF235" s="115" t="str">
        <f t="shared" si="199"/>
        <v/>
      </c>
      <c r="AG235" s="203"/>
      <c r="AH235" s="204">
        <f t="shared" si="200"/>
        <v>2.0918367346938775</v>
      </c>
      <c r="AI235" s="204">
        <f t="shared" si="201"/>
        <v>14</v>
      </c>
      <c r="AJ235" s="205">
        <v>35</v>
      </c>
      <c r="AK235" s="205" t="str">
        <f t="shared" si="202"/>
        <v/>
      </c>
      <c r="AL235" s="205">
        <f t="shared" si="203"/>
        <v>2</v>
      </c>
      <c r="AM235" s="205">
        <f t="shared" si="204"/>
        <v>14</v>
      </c>
      <c r="AN235" s="206" t="str">
        <f t="shared" si="205"/>
        <v/>
      </c>
      <c r="AO235" s="46" t="str">
        <f t="shared" si="206"/>
        <v/>
      </c>
    </row>
    <row r="236" ht="31.5">
      <c r="A236" s="87">
        <v>192</v>
      </c>
      <c r="B236" s="72" t="s">
        <v>44</v>
      </c>
      <c r="C236" s="125">
        <f>2022!B234</f>
        <v>10</v>
      </c>
      <c r="D236" s="126">
        <f>2022!D234</f>
        <v>12</v>
      </c>
      <c r="E236" s="126">
        <f>2022!E234</f>
        <v>13</v>
      </c>
      <c r="F236" s="125">
        <f>2022!H234</f>
        <v>1.3</v>
      </c>
      <c r="G236" s="59">
        <f>2021!L180</f>
        <v>0</v>
      </c>
      <c r="H236" s="127">
        <f t="shared" si="195"/>
        <v>0</v>
      </c>
      <c r="I236" s="59"/>
      <c r="J236" s="59"/>
      <c r="K236" s="59"/>
      <c r="L236" s="59"/>
      <c r="M236" s="59"/>
      <c r="N236" s="59"/>
      <c r="O236" s="59">
        <f>'Добыча 2021'!S196</f>
        <v>0</v>
      </c>
      <c r="P236" s="59"/>
      <c r="Q236" s="59"/>
      <c r="R236" s="59"/>
      <c r="S236" s="59"/>
      <c r="T236" s="59"/>
      <c r="U236" s="59">
        <f t="shared" si="194"/>
        <v>0</v>
      </c>
      <c r="V236" s="127">
        <f>2022!J234</f>
        <v>4.5499999999999998</v>
      </c>
      <c r="W236" s="59">
        <f t="shared" si="196"/>
        <v>35</v>
      </c>
      <c r="X236" s="59">
        <f>2022!L234</f>
        <v>0</v>
      </c>
      <c r="Y236" s="127">
        <f t="shared" si="197"/>
        <v>0</v>
      </c>
      <c r="Z236" s="59"/>
      <c r="AA236" s="59"/>
      <c r="AB236" s="59"/>
      <c r="AC236" s="59"/>
      <c r="AD236" s="59" t="str">
        <f t="shared" si="198"/>
        <v/>
      </c>
      <c r="AE236" s="59"/>
      <c r="AF236" s="115" t="str">
        <f t="shared" si="199"/>
        <v/>
      </c>
      <c r="AG236" s="203"/>
      <c r="AH236" s="204">
        <f t="shared" si="200"/>
        <v>1.3</v>
      </c>
      <c r="AI236" s="204">
        <f t="shared" si="201"/>
        <v>4</v>
      </c>
      <c r="AJ236" s="205">
        <v>35</v>
      </c>
      <c r="AK236" s="205" t="str">
        <f t="shared" si="202"/>
        <v/>
      </c>
      <c r="AL236" s="205">
        <f t="shared" si="203"/>
        <v>0</v>
      </c>
      <c r="AM236" s="205">
        <f t="shared" si="204"/>
        <v>0</v>
      </c>
      <c r="AN236" s="206" t="str">
        <f t="shared" si="205"/>
        <v/>
      </c>
      <c r="AO236" s="46" t="str">
        <f t="shared" si="206"/>
        <v/>
      </c>
    </row>
    <row r="237" ht="47.25">
      <c r="A237" s="87">
        <v>193</v>
      </c>
      <c r="B237" s="72" t="s">
        <v>45</v>
      </c>
      <c r="C237" s="125">
        <f>2022!B235</f>
        <v>9.8000000000000007</v>
      </c>
      <c r="D237" s="126">
        <f>2022!D235</f>
        <v>0</v>
      </c>
      <c r="E237" s="126">
        <f>2022!E235</f>
        <v>0</v>
      </c>
      <c r="F237" s="125">
        <f>2022!H235</f>
        <v>0</v>
      </c>
      <c r="G237" s="59">
        <f>2021!L181</f>
        <v>0</v>
      </c>
      <c r="H237" s="127">
        <f t="shared" si="195"/>
        <v>0</v>
      </c>
      <c r="I237" s="59"/>
      <c r="J237" s="59"/>
      <c r="K237" s="59"/>
      <c r="L237" s="59"/>
      <c r="M237" s="59"/>
      <c r="N237" s="59"/>
      <c r="O237" s="59">
        <f>'Добыча 2021'!S197</f>
        <v>0</v>
      </c>
      <c r="P237" s="59"/>
      <c r="Q237" s="59"/>
      <c r="R237" s="59"/>
      <c r="S237" s="59"/>
      <c r="T237" s="59"/>
      <c r="U237" s="59">
        <f t="shared" si="194"/>
        <v>0</v>
      </c>
      <c r="V237" s="127">
        <f>2022!J235</f>
        <v>0</v>
      </c>
      <c r="W237" s="59">
        <f t="shared" si="196"/>
        <v>0</v>
      </c>
      <c r="X237" s="59">
        <f>2022!L235</f>
        <v>0</v>
      </c>
      <c r="Y237" s="127">
        <f t="shared" si="197"/>
        <v>0</v>
      </c>
      <c r="Z237" s="59"/>
      <c r="AA237" s="59"/>
      <c r="AB237" s="59"/>
      <c r="AC237" s="59"/>
      <c r="AD237" s="59" t="str">
        <f t="shared" si="198"/>
        <v/>
      </c>
      <c r="AE237" s="59"/>
      <c r="AF237" s="115" t="str">
        <f t="shared" si="199"/>
        <v/>
      </c>
      <c r="AG237" s="203"/>
      <c r="AH237" s="204">
        <f t="shared" si="200"/>
        <v>0</v>
      </c>
      <c r="AI237" s="204">
        <f t="shared" si="201"/>
        <v>0</v>
      </c>
      <c r="AJ237" s="205">
        <v>35</v>
      </c>
      <c r="AK237" s="205" t="str">
        <f t="shared" si="202"/>
        <v/>
      </c>
      <c r="AL237" s="205">
        <f t="shared" si="203"/>
        <v>0</v>
      </c>
      <c r="AM237" s="205">
        <f t="shared" si="204"/>
        <v>0</v>
      </c>
      <c r="AN237" s="206" t="str">
        <f t="shared" si="205"/>
        <v/>
      </c>
      <c r="AO237" s="46" t="str">
        <f t="shared" si="206"/>
        <v/>
      </c>
    </row>
    <row r="238" ht="31.5">
      <c r="A238" s="87">
        <v>194</v>
      </c>
      <c r="B238" s="152" t="s">
        <v>459</v>
      </c>
      <c r="C238" s="125">
        <f>2022!B236</f>
        <v>302.69999999999999</v>
      </c>
      <c r="D238" s="138">
        <f>2022!D236</f>
        <v>69</v>
      </c>
      <c r="E238" s="126">
        <f>2022!E236</f>
        <v>56</v>
      </c>
      <c r="F238" s="125">
        <f>2022!H236</f>
        <v>0.18500165180046252</v>
      </c>
      <c r="G238" s="80">
        <f>2021!L182</f>
        <v>0</v>
      </c>
      <c r="H238" s="139">
        <f t="shared" si="195"/>
        <v>0</v>
      </c>
      <c r="I238" s="71"/>
      <c r="J238" s="71"/>
      <c r="K238" s="71"/>
      <c r="L238" s="140"/>
      <c r="M238" s="59"/>
      <c r="N238" s="59"/>
      <c r="O238" s="80">
        <f>'Добыча 2021'!S198</f>
        <v>0</v>
      </c>
      <c r="P238" s="59"/>
      <c r="Q238" s="59"/>
      <c r="R238" s="59"/>
      <c r="S238" s="59"/>
      <c r="T238" s="59"/>
      <c r="U238" s="80">
        <f t="shared" si="194"/>
        <v>0</v>
      </c>
      <c r="V238" s="127">
        <f>2022!J236</f>
        <v>19.599999999999998</v>
      </c>
      <c r="W238" s="59">
        <f t="shared" si="196"/>
        <v>35</v>
      </c>
      <c r="X238" s="59">
        <f>2022!L236</f>
        <v>19</v>
      </c>
      <c r="Y238" s="127">
        <f t="shared" si="197"/>
        <v>33.928571428571431</v>
      </c>
      <c r="Z238" s="59"/>
      <c r="AA238" s="59"/>
      <c r="AB238" s="59"/>
      <c r="AC238" s="59"/>
      <c r="AD238" s="59">
        <f t="shared" si="198"/>
        <v>19</v>
      </c>
      <c r="AE238" s="59"/>
      <c r="AF238" s="115" t="str">
        <f t="shared" si="199"/>
        <v/>
      </c>
      <c r="AG238" s="203"/>
      <c r="AH238" s="204">
        <f t="shared" si="200"/>
        <v>0.18500165180046252</v>
      </c>
      <c r="AI238" s="204">
        <f t="shared" si="201"/>
        <v>19</v>
      </c>
      <c r="AJ238" s="205">
        <v>35</v>
      </c>
      <c r="AK238" s="205" t="str">
        <f t="shared" si="202"/>
        <v/>
      </c>
      <c r="AL238" s="205">
        <f t="shared" si="203"/>
        <v>3</v>
      </c>
      <c r="AM238" s="205">
        <f t="shared" si="204"/>
        <v>19</v>
      </c>
      <c r="AN238" s="206" t="str">
        <f t="shared" si="205"/>
        <v/>
      </c>
      <c r="AO238" s="46" t="str">
        <f t="shared" si="206"/>
        <v/>
      </c>
    </row>
    <row r="239" ht="31.5">
      <c r="A239" s="87">
        <v>195</v>
      </c>
      <c r="B239" s="152" t="s">
        <v>460</v>
      </c>
      <c r="C239" s="125">
        <f>2022!B237</f>
        <v>4.7999999999999998</v>
      </c>
      <c r="D239" s="142"/>
      <c r="E239" s="126">
        <f>2022!E237</f>
        <v>3</v>
      </c>
      <c r="F239" s="125">
        <f>2022!H237</f>
        <v>0.625</v>
      </c>
      <c r="G239" s="82"/>
      <c r="H239" s="143"/>
      <c r="I239" s="62"/>
      <c r="J239" s="62"/>
      <c r="K239" s="62"/>
      <c r="L239" s="132"/>
      <c r="M239" s="59"/>
      <c r="N239" s="59"/>
      <c r="O239" s="82"/>
      <c r="P239" s="59"/>
      <c r="Q239" s="59"/>
      <c r="R239" s="59"/>
      <c r="S239" s="59"/>
      <c r="T239" s="59"/>
      <c r="U239" s="82"/>
      <c r="V239" s="127">
        <f>2022!J237</f>
        <v>1.0499999999999998</v>
      </c>
      <c r="W239" s="59">
        <f t="shared" si="196"/>
        <v>34.999999999999993</v>
      </c>
      <c r="X239" s="59">
        <f>2022!L237</f>
        <v>1</v>
      </c>
      <c r="Y239" s="127">
        <f t="shared" si="197"/>
        <v>0</v>
      </c>
      <c r="Z239" s="59"/>
      <c r="AA239" s="59"/>
      <c r="AB239" s="59"/>
      <c r="AC239" s="59"/>
      <c r="AD239" s="59">
        <f t="shared" si="198"/>
        <v>1</v>
      </c>
      <c r="AE239" s="59"/>
      <c r="AF239" s="115" t="str">
        <f t="shared" si="199"/>
        <v>Ошибка!</v>
      </c>
      <c r="AG239" s="203"/>
      <c r="AH239" s="204">
        <f t="shared" si="200"/>
        <v>0.625</v>
      </c>
      <c r="AI239" s="204">
        <f t="shared" si="201"/>
        <v>1</v>
      </c>
      <c r="AJ239" s="205">
        <v>35</v>
      </c>
      <c r="AK239" s="205" t="str">
        <f t="shared" si="202"/>
        <v/>
      </c>
      <c r="AL239" s="205">
        <f t="shared" si="203"/>
        <v>1</v>
      </c>
      <c r="AM239" s="205">
        <f t="shared" si="204"/>
        <v>1</v>
      </c>
      <c r="AN239" s="206" t="str">
        <f t="shared" si="205"/>
        <v/>
      </c>
      <c r="AO239" s="46" t="str">
        <f t="shared" si="206"/>
        <v/>
      </c>
    </row>
    <row r="240" ht="31.5">
      <c r="A240" s="87">
        <v>196</v>
      </c>
      <c r="B240" s="72" t="s">
        <v>38</v>
      </c>
      <c r="C240" s="125">
        <f>2022!B238</f>
        <v>5.1580000000000004</v>
      </c>
      <c r="D240" s="126">
        <f>2022!D238</f>
        <v>10</v>
      </c>
      <c r="E240" s="126">
        <f>2022!E238</f>
        <v>14</v>
      </c>
      <c r="F240" s="125">
        <f>2022!H238</f>
        <v>2.7142303218301667</v>
      </c>
      <c r="G240" s="59">
        <f>2021!L183</f>
        <v>3</v>
      </c>
      <c r="H240" s="127">
        <f t="shared" si="195"/>
        <v>30</v>
      </c>
      <c r="I240" s="59"/>
      <c r="J240" s="59"/>
      <c r="K240" s="59"/>
      <c r="L240" s="59"/>
      <c r="M240" s="59"/>
      <c r="N240" s="59"/>
      <c r="O240" s="59">
        <f>'Добыча 2021'!S199</f>
        <v>0</v>
      </c>
      <c r="P240" s="59"/>
      <c r="Q240" s="59"/>
      <c r="R240" s="59"/>
      <c r="S240" s="59"/>
      <c r="T240" s="59"/>
      <c r="U240" s="59">
        <f t="shared" si="194"/>
        <v>0</v>
      </c>
      <c r="V240" s="127">
        <f>2022!J238</f>
        <v>4.8999999999999995</v>
      </c>
      <c r="W240" s="59">
        <f t="shared" si="196"/>
        <v>35</v>
      </c>
      <c r="X240" s="59">
        <f>2022!L238</f>
        <v>4</v>
      </c>
      <c r="Y240" s="127">
        <f t="shared" si="197"/>
        <v>28.571428571428569</v>
      </c>
      <c r="Z240" s="59"/>
      <c r="AA240" s="59"/>
      <c r="AB240" s="59"/>
      <c r="AC240" s="59"/>
      <c r="AD240" s="59">
        <f t="shared" si="198"/>
        <v>4</v>
      </c>
      <c r="AE240" s="59"/>
      <c r="AF240" s="115" t="str">
        <f t="shared" si="199"/>
        <v>Ошибка!</v>
      </c>
      <c r="AG240" s="203"/>
      <c r="AH240" s="204">
        <f t="shared" si="200"/>
        <v>2.7142303218301667</v>
      </c>
      <c r="AI240" s="204">
        <f t="shared" si="201"/>
        <v>4</v>
      </c>
      <c r="AJ240" s="205">
        <v>35</v>
      </c>
      <c r="AK240" s="205" t="str">
        <f t="shared" si="202"/>
        <v/>
      </c>
      <c r="AL240" s="205">
        <f t="shared" si="203"/>
        <v>1</v>
      </c>
      <c r="AM240" s="205">
        <f t="shared" si="204"/>
        <v>4</v>
      </c>
      <c r="AN240" s="206" t="str">
        <f t="shared" si="205"/>
        <v/>
      </c>
      <c r="AO240" s="46" t="str">
        <f t="shared" si="206"/>
        <v/>
      </c>
    </row>
    <row r="241" ht="31.5">
      <c r="A241" s="87">
        <v>197</v>
      </c>
      <c r="B241" s="72" t="s">
        <v>362</v>
      </c>
      <c r="C241" s="125">
        <f>2022!B239</f>
        <v>6.7999999999999998</v>
      </c>
      <c r="D241" s="126">
        <f>2022!D239</f>
        <v>15</v>
      </c>
      <c r="E241" s="126">
        <f>2022!E239</f>
        <v>17</v>
      </c>
      <c r="F241" s="125">
        <f>2022!H239</f>
        <v>2.5</v>
      </c>
      <c r="G241" s="59">
        <f>2021!L184</f>
        <v>5</v>
      </c>
      <c r="H241" s="127">
        <f t="shared" si="195"/>
        <v>33.333333333333329</v>
      </c>
      <c r="I241" s="62"/>
      <c r="J241" s="62"/>
      <c r="K241" s="62"/>
      <c r="L241" s="132"/>
      <c r="M241" s="59"/>
      <c r="N241" s="59"/>
      <c r="O241" s="59">
        <f>'Добыча 2021'!S200</f>
        <v>0</v>
      </c>
      <c r="P241" s="59"/>
      <c r="Q241" s="59"/>
      <c r="R241" s="59"/>
      <c r="S241" s="59"/>
      <c r="T241" s="59"/>
      <c r="U241" s="59">
        <f t="shared" ref="U241:U262" si="207">IF(G241=0,0,O241/G241*100)</f>
        <v>0</v>
      </c>
      <c r="V241" s="127">
        <f>2022!J239</f>
        <v>5.9499999999999993</v>
      </c>
      <c r="W241" s="59">
        <f t="shared" si="196"/>
        <v>35</v>
      </c>
      <c r="X241" s="59">
        <f>2022!L239</f>
        <v>5</v>
      </c>
      <c r="Y241" s="127">
        <f t="shared" si="197"/>
        <v>29.411764705882355</v>
      </c>
      <c r="Z241" s="59"/>
      <c r="AA241" s="59"/>
      <c r="AB241" s="59"/>
      <c r="AC241" s="59"/>
      <c r="AD241" s="59">
        <f t="shared" si="198"/>
        <v>5</v>
      </c>
      <c r="AE241" s="59"/>
      <c r="AF241" s="115" t="str">
        <f t="shared" si="199"/>
        <v>Ошибка!</v>
      </c>
      <c r="AG241" s="203"/>
      <c r="AH241" s="204">
        <f t="shared" si="200"/>
        <v>2.5</v>
      </c>
      <c r="AI241" s="204">
        <f t="shared" si="201"/>
        <v>5</v>
      </c>
      <c r="AJ241" s="205">
        <v>35</v>
      </c>
      <c r="AK241" s="205" t="str">
        <f t="shared" si="202"/>
        <v/>
      </c>
      <c r="AL241" s="205">
        <f t="shared" si="203"/>
        <v>1</v>
      </c>
      <c r="AM241" s="205">
        <f t="shared" si="204"/>
        <v>5</v>
      </c>
      <c r="AN241" s="206" t="str">
        <f t="shared" si="205"/>
        <v/>
      </c>
      <c r="AO241" s="46" t="str">
        <f t="shared" si="206"/>
        <v/>
      </c>
    </row>
    <row r="242" ht="18.75">
      <c r="A242" s="46"/>
      <c r="B242" s="61" t="s">
        <v>170</v>
      </c>
      <c r="C242" s="131"/>
      <c r="D242" s="130"/>
      <c r="E242" s="130"/>
      <c r="F242" s="131"/>
      <c r="G242" s="59"/>
      <c r="H242" s="127"/>
      <c r="I242" s="59"/>
      <c r="J242" s="59"/>
      <c r="K242" s="59"/>
      <c r="L242" s="59"/>
      <c r="M242" s="71"/>
      <c r="N242" s="71"/>
      <c r="O242" s="71"/>
      <c r="P242" s="71"/>
      <c r="Q242" s="71"/>
      <c r="R242" s="71"/>
      <c r="S242" s="71"/>
      <c r="T242" s="71"/>
      <c r="U242" s="59"/>
      <c r="V242" s="144"/>
      <c r="W242" s="59"/>
      <c r="X242" s="71"/>
      <c r="Y242" s="127"/>
      <c r="Z242" s="71"/>
      <c r="AA242" s="71"/>
      <c r="AB242" s="71"/>
      <c r="AC242" s="71"/>
      <c r="AD242" s="71" t="str">
        <f t="shared" si="198"/>
        <v/>
      </c>
      <c r="AE242" s="71"/>
      <c r="AF242" s="115" t="str">
        <f t="shared" si="199"/>
        <v/>
      </c>
      <c r="AG242" s="203"/>
      <c r="AH242" s="204" t="str">
        <f t="shared" si="200"/>
        <v/>
      </c>
      <c r="AI242" s="204">
        <f t="shared" si="201"/>
        <v>0</v>
      </c>
      <c r="AJ242" s="205">
        <v>35</v>
      </c>
      <c r="AK242" s="205" t="str">
        <f t="shared" si="202"/>
        <v/>
      </c>
      <c r="AL242" s="205" t="str">
        <f t="shared" si="203"/>
        <v/>
      </c>
      <c r="AM242" s="205" t="str">
        <f t="shared" si="204"/>
        <v/>
      </c>
      <c r="AN242" s="206" t="str">
        <f t="shared" si="205"/>
        <v/>
      </c>
      <c r="AO242" s="46" t="str">
        <f t="shared" si="206"/>
        <v/>
      </c>
    </row>
    <row r="243" ht="31.5">
      <c r="A243" s="46">
        <v>198</v>
      </c>
      <c r="B243" s="72" t="s">
        <v>171</v>
      </c>
      <c r="C243" s="125">
        <f>2022!B241</f>
        <v>91.599999999999994</v>
      </c>
      <c r="D243" s="126">
        <f>2022!D241</f>
        <v>173</v>
      </c>
      <c r="E243" s="126">
        <f>2022!E241</f>
        <v>194</v>
      </c>
      <c r="F243" s="125">
        <f>2022!H241</f>
        <v>2.1179039301310043</v>
      </c>
      <c r="G243" s="59">
        <f>2021!L186</f>
        <v>60</v>
      </c>
      <c r="H243" s="127">
        <f t="shared" ref="H242:H262" si="208">IF(G243&gt;0,G243/D243*100,0)</f>
        <v>34.682080924855491</v>
      </c>
      <c r="I243" s="59"/>
      <c r="J243" s="59"/>
      <c r="K243" s="59"/>
      <c r="L243" s="59"/>
      <c r="M243" s="59"/>
      <c r="N243" s="59"/>
      <c r="O243" s="59">
        <f>'Добыча 2021'!S202</f>
        <v>35</v>
      </c>
      <c r="P243" s="59"/>
      <c r="Q243" s="59"/>
      <c r="R243" s="59"/>
      <c r="S243" s="59"/>
      <c r="T243" s="59"/>
      <c r="U243" s="59">
        <f t="shared" si="207"/>
        <v>58.333333333333336</v>
      </c>
      <c r="V243" s="127">
        <f>2022!J241</f>
        <v>67.899999999999991</v>
      </c>
      <c r="W243" s="59">
        <f t="shared" ref="W242:W262" si="209">IF(V243&gt;0,V243/E243*100,0)</f>
        <v>35</v>
      </c>
      <c r="X243" s="59">
        <f>2022!L241</f>
        <v>67</v>
      </c>
      <c r="Y243" s="127">
        <f t="shared" ref="Y242:Y262" si="210">IF(X243&gt;1,X243/E243*100,0)</f>
        <v>34.536082474226802</v>
      </c>
      <c r="Z243" s="59"/>
      <c r="AA243" s="59"/>
      <c r="AB243" s="59"/>
      <c r="AC243" s="59"/>
      <c r="AD243" s="59">
        <f t="shared" si="198"/>
        <v>67</v>
      </c>
      <c r="AE243" s="59"/>
      <c r="AF243" s="115" t="str">
        <f t="shared" si="199"/>
        <v/>
      </c>
      <c r="AG243" s="203"/>
      <c r="AH243" s="204">
        <f t="shared" si="200"/>
        <v>2.1179039301310043</v>
      </c>
      <c r="AI243" s="204">
        <f t="shared" si="201"/>
        <v>67</v>
      </c>
      <c r="AJ243" s="205">
        <v>35</v>
      </c>
      <c r="AK243" s="205" t="str">
        <f t="shared" si="202"/>
        <v/>
      </c>
      <c r="AL243" s="205">
        <f t="shared" si="203"/>
        <v>13</v>
      </c>
      <c r="AM243" s="205">
        <f t="shared" si="204"/>
        <v>67</v>
      </c>
      <c r="AN243" s="206" t="str">
        <f t="shared" si="205"/>
        <v/>
      </c>
      <c r="AO243" s="46" t="str">
        <f t="shared" si="206"/>
        <v/>
      </c>
    </row>
    <row r="244" ht="33" customHeight="1">
      <c r="A244" s="46">
        <v>199</v>
      </c>
      <c r="B244" s="72" t="s">
        <v>172</v>
      </c>
      <c r="C244" s="125">
        <f>2022!B242</f>
        <v>347.19999999999999</v>
      </c>
      <c r="D244" s="126">
        <f>2022!D242</f>
        <v>423</v>
      </c>
      <c r="E244" s="126">
        <f>2022!E242</f>
        <v>501</v>
      </c>
      <c r="F244" s="125">
        <f>2022!H242</f>
        <v>1.4429723502304148</v>
      </c>
      <c r="G244" s="59">
        <f>2021!L187</f>
        <v>130</v>
      </c>
      <c r="H244" s="127">
        <f t="shared" si="208"/>
        <v>30.732860520094562</v>
      </c>
      <c r="I244" s="59"/>
      <c r="J244" s="59"/>
      <c r="K244" s="59"/>
      <c r="L244" s="59"/>
      <c r="M244" s="59"/>
      <c r="N244" s="59"/>
      <c r="O244" s="59">
        <f>'Добыча 2021'!S203</f>
        <v>45</v>
      </c>
      <c r="P244" s="59"/>
      <c r="Q244" s="59"/>
      <c r="R244" s="59"/>
      <c r="S244" s="59"/>
      <c r="T244" s="59"/>
      <c r="U244" s="59">
        <f t="shared" si="207"/>
        <v>34.615384615384613</v>
      </c>
      <c r="V244" s="127">
        <f>2022!J242</f>
        <v>175.34999999999999</v>
      </c>
      <c r="W244" s="59">
        <f t="shared" si="209"/>
        <v>35</v>
      </c>
      <c r="X244" s="59">
        <f>2022!L242</f>
        <v>130</v>
      </c>
      <c r="Y244" s="127">
        <f t="shared" si="210"/>
        <v>25.948103792415168</v>
      </c>
      <c r="Z244" s="59"/>
      <c r="AA244" s="59"/>
      <c r="AB244" s="59"/>
      <c r="AC244" s="59"/>
      <c r="AD244" s="59">
        <f t="shared" si="198"/>
        <v>130</v>
      </c>
      <c r="AE244" s="59"/>
      <c r="AF244" s="115" t="str">
        <f t="shared" si="199"/>
        <v/>
      </c>
      <c r="AG244" s="203"/>
      <c r="AH244" s="204">
        <f t="shared" si="200"/>
        <v>1.4429723502304148</v>
      </c>
      <c r="AI244" s="204">
        <f t="shared" si="201"/>
        <v>175</v>
      </c>
      <c r="AJ244" s="205">
        <v>35</v>
      </c>
      <c r="AK244" s="205" t="str">
        <f t="shared" si="202"/>
        <v/>
      </c>
      <c r="AL244" s="205">
        <f t="shared" si="203"/>
        <v>26</v>
      </c>
      <c r="AM244" s="205">
        <f t="shared" si="204"/>
        <v>130</v>
      </c>
      <c r="AN244" s="206" t="str">
        <f t="shared" si="205"/>
        <v/>
      </c>
      <c r="AO244" s="46" t="str">
        <f t="shared" si="206"/>
        <v/>
      </c>
    </row>
    <row r="245" ht="18.75">
      <c r="A245" s="46"/>
      <c r="B245" s="61" t="s">
        <v>151</v>
      </c>
      <c r="C245" s="131"/>
      <c r="D245" s="130"/>
      <c r="E245" s="130"/>
      <c r="F245" s="131"/>
      <c r="G245" s="59"/>
      <c r="H245" s="127"/>
      <c r="I245" s="59"/>
      <c r="J245" s="59"/>
      <c r="K245" s="59"/>
      <c r="L245" s="59"/>
      <c r="M245" s="71"/>
      <c r="N245" s="71"/>
      <c r="O245" s="71"/>
      <c r="P245" s="71"/>
      <c r="Q245" s="71"/>
      <c r="R245" s="71"/>
      <c r="S245" s="71"/>
      <c r="T245" s="71"/>
      <c r="U245" s="59"/>
      <c r="V245" s="144"/>
      <c r="W245" s="59"/>
      <c r="X245" s="71"/>
      <c r="Y245" s="127"/>
      <c r="Z245" s="71"/>
      <c r="AA245" s="71"/>
      <c r="AB245" s="71"/>
      <c r="AC245" s="71"/>
      <c r="AD245" s="71" t="str">
        <f t="shared" si="198"/>
        <v/>
      </c>
      <c r="AE245" s="71"/>
      <c r="AF245" s="115" t="str">
        <f t="shared" si="199"/>
        <v/>
      </c>
      <c r="AG245" s="203"/>
      <c r="AH245" s="204" t="str">
        <f t="shared" si="200"/>
        <v/>
      </c>
      <c r="AI245" s="204">
        <f t="shared" si="201"/>
        <v>0</v>
      </c>
      <c r="AJ245" s="205">
        <v>35</v>
      </c>
      <c r="AK245" s="205" t="str">
        <f t="shared" si="202"/>
        <v/>
      </c>
      <c r="AL245" s="205" t="str">
        <f t="shared" si="203"/>
        <v/>
      </c>
      <c r="AM245" s="205" t="str">
        <f t="shared" si="204"/>
        <v/>
      </c>
      <c r="AN245" s="206" t="str">
        <f t="shared" si="205"/>
        <v/>
      </c>
      <c r="AO245" s="46" t="str">
        <f t="shared" si="206"/>
        <v/>
      </c>
    </row>
    <row r="246" ht="31.5">
      <c r="A246" s="46">
        <v>200</v>
      </c>
      <c r="B246" s="72" t="s">
        <v>152</v>
      </c>
      <c r="C246" s="125">
        <f>2022!B244</f>
        <v>211.19999999999999</v>
      </c>
      <c r="D246" s="126">
        <f>2022!D244</f>
        <v>0</v>
      </c>
      <c r="E246" s="126">
        <f>2022!E244</f>
        <v>0</v>
      </c>
      <c r="F246" s="125">
        <f>2022!H244</f>
        <v>0</v>
      </c>
      <c r="G246" s="59">
        <f>2021!L189</f>
        <v>0</v>
      </c>
      <c r="H246" s="127">
        <f t="shared" si="208"/>
        <v>0</v>
      </c>
      <c r="I246" s="59"/>
      <c r="J246" s="59"/>
      <c r="K246" s="59"/>
      <c r="L246" s="59"/>
      <c r="M246" s="59"/>
      <c r="N246" s="59"/>
      <c r="O246" s="59">
        <f>'Добыча 2021'!S205</f>
        <v>0</v>
      </c>
      <c r="P246" s="59"/>
      <c r="Q246" s="59"/>
      <c r="R246" s="59"/>
      <c r="S246" s="59"/>
      <c r="T246" s="59"/>
      <c r="U246" s="59">
        <f t="shared" si="207"/>
        <v>0</v>
      </c>
      <c r="V246" s="127">
        <f>2022!J244</f>
        <v>0</v>
      </c>
      <c r="W246" s="59">
        <f t="shared" si="209"/>
        <v>0</v>
      </c>
      <c r="X246" s="59">
        <f>2022!L244</f>
        <v>0</v>
      </c>
      <c r="Y246" s="127">
        <f t="shared" si="210"/>
        <v>0</v>
      </c>
      <c r="Z246" s="59"/>
      <c r="AA246" s="59"/>
      <c r="AB246" s="59"/>
      <c r="AC246" s="59"/>
      <c r="AD246" s="59" t="str">
        <f t="shared" si="198"/>
        <v/>
      </c>
      <c r="AE246" s="59"/>
      <c r="AF246" s="115" t="str">
        <f t="shared" si="199"/>
        <v/>
      </c>
      <c r="AG246" s="203"/>
      <c r="AH246" s="204">
        <f t="shared" si="200"/>
        <v>0</v>
      </c>
      <c r="AI246" s="204">
        <f t="shared" si="201"/>
        <v>0</v>
      </c>
      <c r="AJ246" s="205">
        <v>35</v>
      </c>
      <c r="AK246" s="205" t="str">
        <f t="shared" si="202"/>
        <v/>
      </c>
      <c r="AL246" s="205">
        <f t="shared" si="203"/>
        <v>0</v>
      </c>
      <c r="AM246" s="205">
        <f t="shared" si="204"/>
        <v>0</v>
      </c>
      <c r="AN246" s="206" t="str">
        <f t="shared" si="205"/>
        <v/>
      </c>
      <c r="AO246" s="46" t="str">
        <f t="shared" si="206"/>
        <v/>
      </c>
    </row>
    <row r="247" ht="18.75">
      <c r="A247" s="46"/>
      <c r="B247" s="61" t="s">
        <v>254</v>
      </c>
      <c r="C247" s="131"/>
      <c r="D247" s="130"/>
      <c r="E247" s="130"/>
      <c r="F247" s="131"/>
      <c r="G247" s="59"/>
      <c r="H247" s="127"/>
      <c r="I247" s="59"/>
      <c r="J247" s="59"/>
      <c r="K247" s="59"/>
      <c r="L247" s="59"/>
      <c r="M247" s="71"/>
      <c r="N247" s="71"/>
      <c r="O247" s="71"/>
      <c r="P247" s="71"/>
      <c r="Q247" s="71"/>
      <c r="R247" s="71"/>
      <c r="S247" s="71"/>
      <c r="T247" s="71"/>
      <c r="U247" s="59"/>
      <c r="V247" s="144"/>
      <c r="W247" s="59"/>
      <c r="X247" s="71"/>
      <c r="Y247" s="127"/>
      <c r="Z247" s="71"/>
      <c r="AA247" s="71"/>
      <c r="AB247" s="71"/>
      <c r="AC247" s="71"/>
      <c r="AD247" s="71" t="str">
        <f t="shared" si="198"/>
        <v/>
      </c>
      <c r="AE247" s="71"/>
      <c r="AF247" s="115" t="str">
        <f t="shared" si="199"/>
        <v/>
      </c>
      <c r="AG247" s="203"/>
      <c r="AH247" s="204" t="str">
        <f t="shared" si="200"/>
        <v/>
      </c>
      <c r="AI247" s="204">
        <f t="shared" si="201"/>
        <v>0</v>
      </c>
      <c r="AJ247" s="205">
        <v>35</v>
      </c>
      <c r="AK247" s="205" t="str">
        <f t="shared" si="202"/>
        <v/>
      </c>
      <c r="AL247" s="205" t="str">
        <f t="shared" si="203"/>
        <v/>
      </c>
      <c r="AM247" s="205" t="str">
        <f t="shared" si="204"/>
        <v/>
      </c>
      <c r="AN247" s="206" t="str">
        <f t="shared" si="205"/>
        <v/>
      </c>
      <c r="AO247" s="46" t="str">
        <f t="shared" si="206"/>
        <v/>
      </c>
    </row>
    <row r="248" ht="67.5" customHeight="1">
      <c r="A248" s="46">
        <v>201</v>
      </c>
      <c r="B248" s="72" t="s">
        <v>363</v>
      </c>
      <c r="C248" s="125">
        <f>2022!B246</f>
        <v>15.6</v>
      </c>
      <c r="D248" s="126">
        <f>2022!D246</f>
        <v>25</v>
      </c>
      <c r="E248" s="126">
        <f>2022!E246</f>
        <v>32</v>
      </c>
      <c r="F248" s="125">
        <f>2022!H246</f>
        <v>2.0512820512820515</v>
      </c>
      <c r="G248" s="59">
        <f>2021!L191</f>
        <v>0</v>
      </c>
      <c r="H248" s="127">
        <f t="shared" si="208"/>
        <v>0</v>
      </c>
      <c r="I248" s="59"/>
      <c r="J248" s="59"/>
      <c r="K248" s="59"/>
      <c r="L248" s="59"/>
      <c r="M248" s="59"/>
      <c r="N248" s="59"/>
      <c r="O248" s="59">
        <f>'Добыча 2021'!S207</f>
        <v>0</v>
      </c>
      <c r="P248" s="59"/>
      <c r="Q248" s="59"/>
      <c r="R248" s="59"/>
      <c r="S248" s="59"/>
      <c r="T248" s="59"/>
      <c r="U248" s="59">
        <f t="shared" si="207"/>
        <v>0</v>
      </c>
      <c r="V248" s="127">
        <f>2022!J246</f>
        <v>11.199999999999999</v>
      </c>
      <c r="W248" s="59">
        <f t="shared" si="209"/>
        <v>35</v>
      </c>
      <c r="X248" s="59">
        <f>2022!L246</f>
        <v>0</v>
      </c>
      <c r="Y248" s="127">
        <f t="shared" si="210"/>
        <v>0</v>
      </c>
      <c r="Z248" s="59"/>
      <c r="AA248" s="59"/>
      <c r="AB248" s="59"/>
      <c r="AC248" s="59"/>
      <c r="AD248" s="59" t="str">
        <f t="shared" si="198"/>
        <v/>
      </c>
      <c r="AE248" s="59"/>
      <c r="AF248" s="115" t="str">
        <f t="shared" si="199"/>
        <v/>
      </c>
      <c r="AG248" s="203"/>
      <c r="AH248" s="204">
        <f t="shared" si="200"/>
        <v>2.0512820512820515</v>
      </c>
      <c r="AI248" s="204">
        <f t="shared" si="201"/>
        <v>11</v>
      </c>
      <c r="AJ248" s="205">
        <v>35</v>
      </c>
      <c r="AK248" s="205" t="str">
        <f t="shared" si="202"/>
        <v/>
      </c>
      <c r="AL248" s="205">
        <f t="shared" si="203"/>
        <v>0</v>
      </c>
      <c r="AM248" s="205">
        <f t="shared" si="204"/>
        <v>0</v>
      </c>
      <c r="AN248" s="206" t="str">
        <f t="shared" si="205"/>
        <v/>
      </c>
      <c r="AO248" s="46" t="str">
        <f t="shared" si="206"/>
        <v/>
      </c>
    </row>
    <row r="249" ht="47.25">
      <c r="A249" s="46">
        <v>202</v>
      </c>
      <c r="B249" s="72" t="s">
        <v>364</v>
      </c>
      <c r="C249" s="125">
        <f>2022!B247</f>
        <v>5.2999999999999998</v>
      </c>
      <c r="D249" s="126">
        <f>2022!D247</f>
        <v>6</v>
      </c>
      <c r="E249" s="126">
        <f>2022!E247</f>
        <v>12</v>
      </c>
      <c r="F249" s="125">
        <f>2022!H247</f>
        <v>2.2641509433962264</v>
      </c>
      <c r="G249" s="59">
        <f>2021!L192</f>
        <v>0</v>
      </c>
      <c r="H249" s="127">
        <f t="shared" si="208"/>
        <v>0</v>
      </c>
      <c r="I249" s="59"/>
      <c r="J249" s="59"/>
      <c r="K249" s="59"/>
      <c r="L249" s="59"/>
      <c r="M249" s="59"/>
      <c r="N249" s="59"/>
      <c r="O249" s="59">
        <f>'Добыча 2021'!S208</f>
        <v>0</v>
      </c>
      <c r="P249" s="59"/>
      <c r="Q249" s="59"/>
      <c r="R249" s="59"/>
      <c r="S249" s="59"/>
      <c r="T249" s="59"/>
      <c r="U249" s="59">
        <f t="shared" si="207"/>
        <v>0</v>
      </c>
      <c r="V249" s="127">
        <f>2022!J247</f>
        <v>4.1999999999999993</v>
      </c>
      <c r="W249" s="59">
        <f t="shared" si="209"/>
        <v>34.999999999999993</v>
      </c>
      <c r="X249" s="59">
        <f>2022!L247</f>
        <v>0</v>
      </c>
      <c r="Y249" s="127">
        <f t="shared" si="210"/>
        <v>0</v>
      </c>
      <c r="Z249" s="59"/>
      <c r="AA249" s="59"/>
      <c r="AB249" s="59"/>
      <c r="AC249" s="59"/>
      <c r="AD249" s="59" t="str">
        <f t="shared" si="198"/>
        <v/>
      </c>
      <c r="AE249" s="59"/>
      <c r="AF249" s="115" t="str">
        <f t="shared" si="199"/>
        <v/>
      </c>
      <c r="AG249" s="203"/>
      <c r="AH249" s="204">
        <f t="shared" si="200"/>
        <v>2.2641509433962264</v>
      </c>
      <c r="AI249" s="204">
        <f t="shared" si="201"/>
        <v>4</v>
      </c>
      <c r="AJ249" s="205">
        <v>35</v>
      </c>
      <c r="AK249" s="205" t="str">
        <f t="shared" si="202"/>
        <v/>
      </c>
      <c r="AL249" s="205">
        <f t="shared" si="203"/>
        <v>0</v>
      </c>
      <c r="AM249" s="205">
        <f t="shared" si="204"/>
        <v>0</v>
      </c>
      <c r="AN249" s="206" t="str">
        <f t="shared" si="205"/>
        <v/>
      </c>
      <c r="AO249" s="46" t="str">
        <f t="shared" si="206"/>
        <v/>
      </c>
    </row>
    <row r="250" ht="47.25">
      <c r="A250" s="46">
        <v>203</v>
      </c>
      <c r="B250" s="72" t="s">
        <v>365</v>
      </c>
      <c r="C250" s="125">
        <f>2022!B248</f>
        <v>3.2000000000000002</v>
      </c>
      <c r="D250" s="126">
        <f>2022!D248</f>
        <v>3</v>
      </c>
      <c r="E250" s="126">
        <f>2022!E248</f>
        <v>8</v>
      </c>
      <c r="F250" s="125">
        <f>2022!H248</f>
        <v>2.5</v>
      </c>
      <c r="G250" s="59">
        <f>2021!L193</f>
        <v>0</v>
      </c>
      <c r="H250" s="127">
        <f t="shared" si="208"/>
        <v>0</v>
      </c>
      <c r="I250" s="59"/>
      <c r="J250" s="59"/>
      <c r="K250" s="59"/>
      <c r="L250" s="59"/>
      <c r="M250" s="59"/>
      <c r="N250" s="59"/>
      <c r="O250" s="59">
        <f>'Добыча 2021'!S209</f>
        <v>0</v>
      </c>
      <c r="P250" s="59"/>
      <c r="Q250" s="59"/>
      <c r="R250" s="59"/>
      <c r="S250" s="59"/>
      <c r="T250" s="59"/>
      <c r="U250" s="59">
        <f t="shared" si="207"/>
        <v>0</v>
      </c>
      <c r="V250" s="127">
        <f>2022!J248</f>
        <v>2.7999999999999998</v>
      </c>
      <c r="W250" s="59">
        <f t="shared" si="209"/>
        <v>35</v>
      </c>
      <c r="X250" s="59">
        <f>2022!L248</f>
        <v>0</v>
      </c>
      <c r="Y250" s="127">
        <f t="shared" si="210"/>
        <v>0</v>
      </c>
      <c r="Z250" s="59"/>
      <c r="AA250" s="59"/>
      <c r="AB250" s="59"/>
      <c r="AC250" s="59"/>
      <c r="AD250" s="59" t="str">
        <f t="shared" si="198"/>
        <v/>
      </c>
      <c r="AE250" s="59"/>
      <c r="AF250" s="115" t="str">
        <f t="shared" si="199"/>
        <v/>
      </c>
      <c r="AG250" s="203"/>
      <c r="AH250" s="204">
        <f t="shared" si="200"/>
        <v>2.5</v>
      </c>
      <c r="AI250" s="204">
        <f t="shared" si="201"/>
        <v>2</v>
      </c>
      <c r="AJ250" s="205">
        <v>35</v>
      </c>
      <c r="AK250" s="205" t="str">
        <f t="shared" si="202"/>
        <v/>
      </c>
      <c r="AL250" s="205">
        <f t="shared" si="203"/>
        <v>0</v>
      </c>
      <c r="AM250" s="205">
        <f t="shared" si="204"/>
        <v>0</v>
      </c>
      <c r="AN250" s="206" t="str">
        <f t="shared" si="205"/>
        <v/>
      </c>
      <c r="AO250" s="46" t="str">
        <f t="shared" si="206"/>
        <v/>
      </c>
    </row>
    <row r="251" ht="31.5">
      <c r="A251" s="46">
        <v>204</v>
      </c>
      <c r="B251" s="72" t="s">
        <v>258</v>
      </c>
      <c r="C251" s="125">
        <f>2022!B249</f>
        <v>4</v>
      </c>
      <c r="D251" s="126">
        <f>2022!D249</f>
        <v>12</v>
      </c>
      <c r="E251" s="126">
        <f>2022!E249</f>
        <v>21</v>
      </c>
      <c r="F251" s="125">
        <f>2022!H249</f>
        <v>5.25</v>
      </c>
      <c r="G251" s="59">
        <f>2021!L194</f>
        <v>0</v>
      </c>
      <c r="H251" s="127">
        <f t="shared" si="208"/>
        <v>0</v>
      </c>
      <c r="I251" s="59"/>
      <c r="J251" s="59"/>
      <c r="K251" s="59"/>
      <c r="L251" s="59"/>
      <c r="M251" s="59"/>
      <c r="N251" s="59"/>
      <c r="O251" s="59">
        <f>'Добыча 2021'!S210</f>
        <v>0</v>
      </c>
      <c r="P251" s="59"/>
      <c r="Q251" s="59"/>
      <c r="R251" s="59"/>
      <c r="S251" s="59"/>
      <c r="T251" s="59"/>
      <c r="U251" s="59">
        <f t="shared" si="207"/>
        <v>0</v>
      </c>
      <c r="V251" s="127">
        <f>2022!J249</f>
        <v>7.3499999999999996</v>
      </c>
      <c r="W251" s="59">
        <f t="shared" si="209"/>
        <v>35</v>
      </c>
      <c r="X251" s="59">
        <f>2022!L249</f>
        <v>5</v>
      </c>
      <c r="Y251" s="127">
        <f t="shared" si="210"/>
        <v>23.809523809523807</v>
      </c>
      <c r="Z251" s="59"/>
      <c r="AA251" s="59"/>
      <c r="AB251" s="59"/>
      <c r="AC251" s="59"/>
      <c r="AD251" s="59">
        <f t="shared" si="198"/>
        <v>5</v>
      </c>
      <c r="AE251" s="59"/>
      <c r="AF251" s="115" t="str">
        <f t="shared" si="199"/>
        <v>Ошибка!</v>
      </c>
      <c r="AG251" s="203"/>
      <c r="AH251" s="204">
        <f t="shared" si="200"/>
        <v>5.25</v>
      </c>
      <c r="AI251" s="204">
        <f t="shared" si="201"/>
        <v>7</v>
      </c>
      <c r="AJ251" s="205">
        <v>35</v>
      </c>
      <c r="AK251" s="205" t="str">
        <f t="shared" si="202"/>
        <v/>
      </c>
      <c r="AL251" s="205">
        <f t="shared" si="203"/>
        <v>1</v>
      </c>
      <c r="AM251" s="205">
        <f t="shared" si="204"/>
        <v>5</v>
      </c>
      <c r="AN251" s="206" t="str">
        <f t="shared" si="205"/>
        <v/>
      </c>
      <c r="AO251" s="46" t="str">
        <f t="shared" si="206"/>
        <v/>
      </c>
    </row>
    <row r="252" ht="31.5">
      <c r="A252" s="46">
        <v>205</v>
      </c>
      <c r="B252" s="72" t="s">
        <v>262</v>
      </c>
      <c r="C252" s="125">
        <f>2022!B250</f>
        <v>3.52</v>
      </c>
      <c r="D252" s="126">
        <f>2022!D250</f>
        <v>3</v>
      </c>
      <c r="E252" s="126">
        <f>2022!E250</f>
        <v>6</v>
      </c>
      <c r="F252" s="125">
        <f>2022!H250</f>
        <v>1.7045454545454546</v>
      </c>
      <c r="G252" s="59">
        <f>2021!L195</f>
        <v>0</v>
      </c>
      <c r="H252" s="127">
        <f t="shared" si="208"/>
        <v>0</v>
      </c>
      <c r="I252" s="59"/>
      <c r="J252" s="59"/>
      <c r="K252" s="59"/>
      <c r="L252" s="59"/>
      <c r="M252" s="59"/>
      <c r="N252" s="59"/>
      <c r="O252" s="59">
        <f>'Добыча 2021'!S211</f>
        <v>0</v>
      </c>
      <c r="P252" s="59"/>
      <c r="Q252" s="59"/>
      <c r="R252" s="59"/>
      <c r="S252" s="59"/>
      <c r="T252" s="59"/>
      <c r="U252" s="59">
        <f t="shared" si="207"/>
        <v>0</v>
      </c>
      <c r="V252" s="127">
        <f>2022!J250</f>
        <v>2.0999999999999996</v>
      </c>
      <c r="W252" s="59">
        <f t="shared" si="209"/>
        <v>34.999999999999993</v>
      </c>
      <c r="X252" s="59">
        <f>2022!L250</f>
        <v>2</v>
      </c>
      <c r="Y252" s="127">
        <f t="shared" si="210"/>
        <v>33.333333333333329</v>
      </c>
      <c r="Z252" s="59"/>
      <c r="AA252" s="59"/>
      <c r="AB252" s="59"/>
      <c r="AC252" s="59"/>
      <c r="AD252" s="59">
        <f t="shared" si="198"/>
        <v>2</v>
      </c>
      <c r="AE252" s="59"/>
      <c r="AF252" s="115" t="str">
        <f t="shared" si="199"/>
        <v>Ошибка!</v>
      </c>
      <c r="AG252" s="203"/>
      <c r="AH252" s="204">
        <f t="shared" si="200"/>
        <v>1.7045454545454546</v>
      </c>
      <c r="AI252" s="204">
        <f t="shared" si="201"/>
        <v>2</v>
      </c>
      <c r="AJ252" s="205">
        <v>35</v>
      </c>
      <c r="AK252" s="205" t="str">
        <f t="shared" si="202"/>
        <v/>
      </c>
      <c r="AL252" s="205">
        <f t="shared" si="203"/>
        <v>1</v>
      </c>
      <c r="AM252" s="205">
        <f t="shared" si="204"/>
        <v>2</v>
      </c>
      <c r="AN252" s="206" t="str">
        <f t="shared" si="205"/>
        <v/>
      </c>
      <c r="AO252" s="46" t="str">
        <f t="shared" si="206"/>
        <v/>
      </c>
    </row>
    <row r="253" ht="80.25" customHeight="1">
      <c r="A253" s="46">
        <v>206</v>
      </c>
      <c r="B253" s="72" t="s">
        <v>261</v>
      </c>
      <c r="C253" s="125">
        <f>2022!B251</f>
        <v>7.2000000000000002</v>
      </c>
      <c r="D253" s="126">
        <f>2022!D251</f>
        <v>7</v>
      </c>
      <c r="E253" s="126">
        <f>2022!E251</f>
        <v>8</v>
      </c>
      <c r="F253" s="125">
        <f>2022!H251</f>
        <v>1.1111111111111112</v>
      </c>
      <c r="G253" s="59">
        <f>2021!L196</f>
        <v>0</v>
      </c>
      <c r="H253" s="127">
        <f t="shared" si="208"/>
        <v>0</v>
      </c>
      <c r="I253" s="59"/>
      <c r="J253" s="59"/>
      <c r="K253" s="59"/>
      <c r="L253" s="59"/>
      <c r="M253" s="59"/>
      <c r="N253" s="59"/>
      <c r="O253" s="59">
        <f>'Добыча 2021'!S212</f>
        <v>0</v>
      </c>
      <c r="P253" s="59"/>
      <c r="Q253" s="59"/>
      <c r="R253" s="59"/>
      <c r="S253" s="59"/>
      <c r="T253" s="59"/>
      <c r="U253" s="59">
        <f t="shared" si="207"/>
        <v>0</v>
      </c>
      <c r="V253" s="127">
        <f>2022!J251</f>
        <v>2.7999999999999998</v>
      </c>
      <c r="W253" s="59">
        <f t="shared" si="209"/>
        <v>35</v>
      </c>
      <c r="X253" s="59">
        <f>2022!L251</f>
        <v>0</v>
      </c>
      <c r="Y253" s="127">
        <f t="shared" si="210"/>
        <v>0</v>
      </c>
      <c r="Z253" s="59"/>
      <c r="AA253" s="59"/>
      <c r="AB253" s="59"/>
      <c r="AC253" s="59"/>
      <c r="AD253" s="59" t="str">
        <f t="shared" si="198"/>
        <v/>
      </c>
      <c r="AE253" s="59"/>
      <c r="AF253" s="115" t="str">
        <f t="shared" si="199"/>
        <v/>
      </c>
      <c r="AG253" s="203"/>
      <c r="AH253" s="204">
        <f t="shared" si="200"/>
        <v>1.1111111111111112</v>
      </c>
      <c r="AI253" s="204">
        <f t="shared" si="201"/>
        <v>2</v>
      </c>
      <c r="AJ253" s="205">
        <v>35</v>
      </c>
      <c r="AK253" s="205" t="str">
        <f t="shared" si="202"/>
        <v/>
      </c>
      <c r="AL253" s="205">
        <f t="shared" si="203"/>
        <v>0</v>
      </c>
      <c r="AM253" s="205">
        <f t="shared" si="204"/>
        <v>0</v>
      </c>
      <c r="AN253" s="206" t="str">
        <f t="shared" si="205"/>
        <v/>
      </c>
      <c r="AO253" s="46" t="str">
        <f t="shared" si="206"/>
        <v/>
      </c>
    </row>
    <row r="254" ht="37.5" customHeight="1">
      <c r="A254" s="46">
        <v>207</v>
      </c>
      <c r="B254" s="72" t="s">
        <v>259</v>
      </c>
      <c r="C254" s="125">
        <f>2022!B252</f>
        <v>9.4000000000000004</v>
      </c>
      <c r="D254" s="126">
        <f>2022!D252</f>
        <v>0</v>
      </c>
      <c r="E254" s="126">
        <f>2022!E252</f>
        <v>0</v>
      </c>
      <c r="F254" s="125">
        <f>2022!H252</f>
        <v>0</v>
      </c>
      <c r="G254" s="59">
        <f>2021!L197</f>
        <v>0</v>
      </c>
      <c r="H254" s="127">
        <f t="shared" si="208"/>
        <v>0</v>
      </c>
      <c r="I254" s="59"/>
      <c r="J254" s="59"/>
      <c r="K254" s="59"/>
      <c r="L254" s="59"/>
      <c r="M254" s="59"/>
      <c r="N254" s="59"/>
      <c r="O254" s="59">
        <f>'Добыча 2021'!S213</f>
        <v>0</v>
      </c>
      <c r="P254" s="59"/>
      <c r="Q254" s="59"/>
      <c r="R254" s="59"/>
      <c r="S254" s="59"/>
      <c r="T254" s="59"/>
      <c r="U254" s="59">
        <f t="shared" si="207"/>
        <v>0</v>
      </c>
      <c r="V254" s="127">
        <f>2022!J252</f>
        <v>0</v>
      </c>
      <c r="W254" s="59">
        <f t="shared" si="209"/>
        <v>0</v>
      </c>
      <c r="X254" s="59">
        <f>2022!L252</f>
        <v>0</v>
      </c>
      <c r="Y254" s="127">
        <f t="shared" si="210"/>
        <v>0</v>
      </c>
      <c r="Z254" s="59"/>
      <c r="AA254" s="59"/>
      <c r="AB254" s="59"/>
      <c r="AC254" s="59"/>
      <c r="AD254" s="59" t="str">
        <f t="shared" si="198"/>
        <v/>
      </c>
      <c r="AE254" s="59"/>
      <c r="AF254" s="115" t="str">
        <f t="shared" si="199"/>
        <v/>
      </c>
      <c r="AG254" s="203"/>
      <c r="AH254" s="204">
        <f t="shared" si="200"/>
        <v>0</v>
      </c>
      <c r="AI254" s="204">
        <f t="shared" si="201"/>
        <v>0</v>
      </c>
      <c r="AJ254" s="205">
        <v>35</v>
      </c>
      <c r="AK254" s="205" t="str">
        <f t="shared" si="202"/>
        <v/>
      </c>
      <c r="AL254" s="205">
        <f t="shared" si="203"/>
        <v>0</v>
      </c>
      <c r="AM254" s="205">
        <f t="shared" si="204"/>
        <v>0</v>
      </c>
      <c r="AN254" s="206" t="str">
        <f t="shared" si="205"/>
        <v/>
      </c>
      <c r="AO254" s="46" t="str">
        <f t="shared" si="206"/>
        <v/>
      </c>
    </row>
    <row r="255" ht="73.5" customHeight="1">
      <c r="A255" s="46">
        <v>208</v>
      </c>
      <c r="B255" s="72" t="s">
        <v>255</v>
      </c>
      <c r="C255" s="125">
        <f>2022!B253</f>
        <v>29.600000000000001</v>
      </c>
      <c r="D255" s="126">
        <f>2022!D253</f>
        <v>8</v>
      </c>
      <c r="E255" s="126">
        <f>2022!E253</f>
        <v>56</v>
      </c>
      <c r="F255" s="125">
        <f>2022!H253</f>
        <v>1.8918918918918919</v>
      </c>
      <c r="G255" s="59">
        <f>2021!L198</f>
        <v>0</v>
      </c>
      <c r="H255" s="127">
        <f t="shared" si="208"/>
        <v>0</v>
      </c>
      <c r="I255" s="59"/>
      <c r="J255" s="59"/>
      <c r="K255" s="59"/>
      <c r="L255" s="59"/>
      <c r="M255" s="59"/>
      <c r="N255" s="59"/>
      <c r="O255" s="59">
        <f>'Добыча 2021'!S214</f>
        <v>0</v>
      </c>
      <c r="P255" s="59"/>
      <c r="Q255" s="59"/>
      <c r="R255" s="59"/>
      <c r="S255" s="59"/>
      <c r="T255" s="59"/>
      <c r="U255" s="59">
        <f t="shared" si="207"/>
        <v>0</v>
      </c>
      <c r="V255" s="127">
        <f>2022!J253</f>
        <v>19.599999999999998</v>
      </c>
      <c r="W255" s="59">
        <f t="shared" si="209"/>
        <v>35</v>
      </c>
      <c r="X255" s="59">
        <f>2022!L253</f>
        <v>0</v>
      </c>
      <c r="Y255" s="127">
        <f t="shared" si="210"/>
        <v>0</v>
      </c>
      <c r="Z255" s="59"/>
      <c r="AA255" s="59"/>
      <c r="AB255" s="59"/>
      <c r="AC255" s="59"/>
      <c r="AD255" s="59" t="str">
        <f t="shared" si="198"/>
        <v/>
      </c>
      <c r="AE255" s="59"/>
      <c r="AF255" s="115" t="str">
        <f t="shared" si="199"/>
        <v/>
      </c>
      <c r="AG255" s="203"/>
      <c r="AH255" s="204">
        <f t="shared" si="200"/>
        <v>1.8918918918918919</v>
      </c>
      <c r="AI255" s="204">
        <f t="shared" si="201"/>
        <v>19</v>
      </c>
      <c r="AJ255" s="205">
        <v>35</v>
      </c>
      <c r="AK255" s="205" t="str">
        <f t="shared" si="202"/>
        <v/>
      </c>
      <c r="AL255" s="205">
        <f t="shared" si="203"/>
        <v>0</v>
      </c>
      <c r="AM255" s="205">
        <f t="shared" si="204"/>
        <v>0</v>
      </c>
      <c r="AN255" s="206" t="str">
        <f t="shared" si="205"/>
        <v/>
      </c>
      <c r="AO255" s="46" t="str">
        <f t="shared" si="206"/>
        <v/>
      </c>
    </row>
    <row r="256" ht="37.5" customHeight="1">
      <c r="A256" s="46">
        <v>209</v>
      </c>
      <c r="B256" s="72" t="s">
        <v>263</v>
      </c>
      <c r="C256" s="125">
        <f>2022!B254</f>
        <v>23.164000000000001</v>
      </c>
      <c r="D256" s="126">
        <f>2022!D254</f>
        <v>59</v>
      </c>
      <c r="E256" s="126">
        <f>2022!E254</f>
        <v>46</v>
      </c>
      <c r="F256" s="125">
        <f>2022!H254</f>
        <v>1.9858400967017784</v>
      </c>
      <c r="G256" s="59">
        <f>2021!L199</f>
        <v>10</v>
      </c>
      <c r="H256" s="127">
        <f t="shared" si="208"/>
        <v>16.949152542372879</v>
      </c>
      <c r="I256" s="59"/>
      <c r="J256" s="59"/>
      <c r="K256" s="59"/>
      <c r="L256" s="59"/>
      <c r="M256" s="59"/>
      <c r="N256" s="59"/>
      <c r="O256" s="59">
        <f>'Добыча 2021'!S215</f>
        <v>0</v>
      </c>
      <c r="P256" s="59"/>
      <c r="Q256" s="59"/>
      <c r="R256" s="59"/>
      <c r="S256" s="59"/>
      <c r="T256" s="59"/>
      <c r="U256" s="59">
        <f t="shared" si="207"/>
        <v>0</v>
      </c>
      <c r="V256" s="127">
        <f>2022!J254</f>
        <v>16.099999999999998</v>
      </c>
      <c r="W256" s="59">
        <f t="shared" si="209"/>
        <v>35</v>
      </c>
      <c r="X256" s="59">
        <f>2022!L254</f>
        <v>10</v>
      </c>
      <c r="Y256" s="127">
        <f t="shared" si="210"/>
        <v>21.739130434782609</v>
      </c>
      <c r="Z256" s="59"/>
      <c r="AA256" s="59"/>
      <c r="AB256" s="59"/>
      <c r="AC256" s="59"/>
      <c r="AD256" s="59">
        <f t="shared" si="198"/>
        <v>10</v>
      </c>
      <c r="AE256" s="59"/>
      <c r="AF256" s="115" t="str">
        <f t="shared" si="199"/>
        <v/>
      </c>
      <c r="AG256" s="203"/>
      <c r="AH256" s="204">
        <f t="shared" si="200"/>
        <v>1.9858400967017784</v>
      </c>
      <c r="AI256" s="204">
        <f t="shared" si="201"/>
        <v>16</v>
      </c>
      <c r="AJ256" s="205">
        <v>35</v>
      </c>
      <c r="AK256" s="205" t="str">
        <f t="shared" si="202"/>
        <v/>
      </c>
      <c r="AL256" s="205">
        <f t="shared" si="203"/>
        <v>2</v>
      </c>
      <c r="AM256" s="205">
        <f t="shared" si="204"/>
        <v>10</v>
      </c>
      <c r="AN256" s="206" t="str">
        <f t="shared" si="205"/>
        <v/>
      </c>
      <c r="AO256" s="46" t="str">
        <f t="shared" si="206"/>
        <v/>
      </c>
    </row>
    <row r="257" ht="72.75" customHeight="1">
      <c r="A257" s="46">
        <v>210</v>
      </c>
      <c r="B257" s="72" t="s">
        <v>260</v>
      </c>
      <c r="C257" s="125">
        <f>2022!B255</f>
        <v>11.4</v>
      </c>
      <c r="D257" s="126">
        <f>2022!D255</f>
        <v>9</v>
      </c>
      <c r="E257" s="126">
        <f>2022!E255</f>
        <v>12</v>
      </c>
      <c r="F257" s="125">
        <f>2022!H255</f>
        <v>1.0526315789473684</v>
      </c>
      <c r="G257" s="59">
        <f>2021!L200</f>
        <v>0</v>
      </c>
      <c r="H257" s="127">
        <f t="shared" si="208"/>
        <v>0</v>
      </c>
      <c r="I257" s="59"/>
      <c r="J257" s="59"/>
      <c r="K257" s="59"/>
      <c r="L257" s="59"/>
      <c r="M257" s="59"/>
      <c r="N257" s="59"/>
      <c r="O257" s="59">
        <f>'Добыча 2021'!S216</f>
        <v>0</v>
      </c>
      <c r="P257" s="59"/>
      <c r="Q257" s="59"/>
      <c r="R257" s="59"/>
      <c r="S257" s="59"/>
      <c r="T257" s="59"/>
      <c r="U257" s="59">
        <f t="shared" si="207"/>
        <v>0</v>
      </c>
      <c r="V257" s="127">
        <f>2022!J255</f>
        <v>4.1999999999999993</v>
      </c>
      <c r="W257" s="59">
        <f t="shared" si="209"/>
        <v>34.999999999999993</v>
      </c>
      <c r="X257" s="59">
        <f>2022!L255</f>
        <v>0</v>
      </c>
      <c r="Y257" s="127">
        <f t="shared" si="210"/>
        <v>0</v>
      </c>
      <c r="Z257" s="59"/>
      <c r="AA257" s="59"/>
      <c r="AB257" s="59"/>
      <c r="AC257" s="59"/>
      <c r="AD257" s="59" t="str">
        <f t="shared" si="198"/>
        <v/>
      </c>
      <c r="AE257" s="59"/>
      <c r="AF257" s="115" t="str">
        <f t="shared" si="199"/>
        <v/>
      </c>
      <c r="AG257" s="203"/>
      <c r="AH257" s="204">
        <f t="shared" si="200"/>
        <v>1.0526315789473684</v>
      </c>
      <c r="AI257" s="204">
        <f t="shared" si="201"/>
        <v>4</v>
      </c>
      <c r="AJ257" s="205">
        <v>35</v>
      </c>
      <c r="AK257" s="205" t="str">
        <f t="shared" si="202"/>
        <v/>
      </c>
      <c r="AL257" s="205">
        <f t="shared" si="203"/>
        <v>0</v>
      </c>
      <c r="AM257" s="205">
        <f t="shared" si="204"/>
        <v>0</v>
      </c>
      <c r="AN257" s="206" t="str">
        <f t="shared" si="205"/>
        <v/>
      </c>
      <c r="AO257" s="46" t="str">
        <f t="shared" si="206"/>
        <v/>
      </c>
    </row>
    <row r="258" ht="55.5" customHeight="1">
      <c r="A258" s="46">
        <v>211</v>
      </c>
      <c r="B258" s="152" t="s">
        <v>366</v>
      </c>
      <c r="C258" s="125">
        <f>2022!B256</f>
        <v>23.773</v>
      </c>
      <c r="D258" s="126">
        <f>2022!D256</f>
        <v>32</v>
      </c>
      <c r="E258" s="126">
        <f>2022!E256</f>
        <v>52</v>
      </c>
      <c r="F258" s="125">
        <f>2022!H256</f>
        <v>2.1873554031884912</v>
      </c>
      <c r="G258" s="59">
        <f>2021!L201</f>
        <v>0</v>
      </c>
      <c r="H258" s="127">
        <f t="shared" si="208"/>
        <v>0</v>
      </c>
      <c r="I258" s="59"/>
      <c r="J258" s="59"/>
      <c r="K258" s="59"/>
      <c r="L258" s="59"/>
      <c r="M258" s="59"/>
      <c r="N258" s="59"/>
      <c r="O258" s="59">
        <f>'Добыча 2021'!S217</f>
        <v>0</v>
      </c>
      <c r="P258" s="59"/>
      <c r="Q258" s="59"/>
      <c r="R258" s="59"/>
      <c r="S258" s="59"/>
      <c r="T258" s="59"/>
      <c r="U258" s="59">
        <f t="shared" si="207"/>
        <v>0</v>
      </c>
      <c r="V258" s="127">
        <f>2022!J256</f>
        <v>18.199999999999999</v>
      </c>
      <c r="W258" s="59">
        <f t="shared" si="209"/>
        <v>35</v>
      </c>
      <c r="X258" s="59">
        <f>2022!L256</f>
        <v>6</v>
      </c>
      <c r="Y258" s="127">
        <f t="shared" si="210"/>
        <v>11.538461538461538</v>
      </c>
      <c r="Z258" s="59"/>
      <c r="AA258" s="59"/>
      <c r="AB258" s="59"/>
      <c r="AC258" s="59"/>
      <c r="AD258" s="59">
        <f t="shared" si="198"/>
        <v>6</v>
      </c>
      <c r="AE258" s="59"/>
      <c r="AF258" s="115" t="str">
        <f t="shared" si="199"/>
        <v/>
      </c>
      <c r="AG258" s="203"/>
      <c r="AH258" s="204">
        <f t="shared" si="200"/>
        <v>2.1873554031884912</v>
      </c>
      <c r="AI258" s="204">
        <f t="shared" si="201"/>
        <v>18</v>
      </c>
      <c r="AJ258" s="205">
        <v>35</v>
      </c>
      <c r="AK258" s="205" t="str">
        <f t="shared" si="202"/>
        <v/>
      </c>
      <c r="AL258" s="205">
        <f t="shared" si="203"/>
        <v>1</v>
      </c>
      <c r="AM258" s="205">
        <f t="shared" si="204"/>
        <v>6</v>
      </c>
      <c r="AN258" s="206" t="str">
        <f t="shared" si="205"/>
        <v/>
      </c>
      <c r="AO258" s="46" t="str">
        <f t="shared" si="206"/>
        <v/>
      </c>
    </row>
    <row r="259" ht="68.25" customHeight="1">
      <c r="A259" s="46">
        <v>212</v>
      </c>
      <c r="B259" s="72" t="s">
        <v>367</v>
      </c>
      <c r="C259" s="125">
        <f>2022!B257</f>
        <v>12.676</v>
      </c>
      <c r="D259" s="126">
        <f>2022!D257</f>
        <v>4</v>
      </c>
      <c r="E259" s="126">
        <f>2022!E257</f>
        <v>8</v>
      </c>
      <c r="F259" s="125">
        <f>2022!H257</f>
        <v>0.63111391606184919</v>
      </c>
      <c r="G259" s="59">
        <f>2021!L202</f>
        <v>0</v>
      </c>
      <c r="H259" s="127">
        <f t="shared" si="208"/>
        <v>0</v>
      </c>
      <c r="I259" s="59"/>
      <c r="J259" s="59"/>
      <c r="K259" s="59"/>
      <c r="L259" s="59"/>
      <c r="M259" s="59"/>
      <c r="N259" s="59"/>
      <c r="O259" s="59">
        <f>'Добыча 2021'!S218</f>
        <v>0</v>
      </c>
      <c r="P259" s="59"/>
      <c r="Q259" s="59"/>
      <c r="R259" s="59"/>
      <c r="S259" s="59"/>
      <c r="T259" s="59"/>
      <c r="U259" s="59">
        <f t="shared" si="207"/>
        <v>0</v>
      </c>
      <c r="V259" s="127">
        <f>2022!J257</f>
        <v>2.7999999999999998</v>
      </c>
      <c r="W259" s="59">
        <f t="shared" si="209"/>
        <v>35</v>
      </c>
      <c r="X259" s="59">
        <f>2022!L257</f>
        <v>0</v>
      </c>
      <c r="Y259" s="127">
        <f t="shared" si="210"/>
        <v>0</v>
      </c>
      <c r="Z259" s="59"/>
      <c r="AA259" s="59"/>
      <c r="AB259" s="59"/>
      <c r="AC259" s="59"/>
      <c r="AD259" s="59" t="str">
        <f t="shared" si="198"/>
        <v/>
      </c>
      <c r="AE259" s="59"/>
      <c r="AF259" s="115" t="str">
        <f t="shared" si="199"/>
        <v/>
      </c>
      <c r="AG259" s="203"/>
      <c r="AH259" s="204">
        <f t="shared" si="200"/>
        <v>0.63111391606184919</v>
      </c>
      <c r="AI259" s="204">
        <f t="shared" si="201"/>
        <v>2</v>
      </c>
      <c r="AJ259" s="205">
        <v>35</v>
      </c>
      <c r="AK259" s="205" t="str">
        <f t="shared" si="202"/>
        <v/>
      </c>
      <c r="AL259" s="205">
        <f t="shared" si="203"/>
        <v>0</v>
      </c>
      <c r="AM259" s="205">
        <f t="shared" si="204"/>
        <v>0</v>
      </c>
      <c r="AN259" s="206" t="str">
        <f t="shared" si="205"/>
        <v/>
      </c>
      <c r="AO259" s="46" t="str">
        <f t="shared" si="206"/>
        <v/>
      </c>
    </row>
    <row r="260" ht="57.75" customHeight="1">
      <c r="A260" s="46">
        <v>213</v>
      </c>
      <c r="B260" s="72" t="s">
        <v>368</v>
      </c>
      <c r="C260" s="125">
        <f>2022!B258</f>
        <v>40.100000000000001</v>
      </c>
      <c r="D260" s="126">
        <f>2022!D258</f>
        <v>61</v>
      </c>
      <c r="E260" s="126">
        <f>2022!E258</f>
        <v>102</v>
      </c>
      <c r="F260" s="125">
        <f>2022!H258</f>
        <v>2.5436408977556111</v>
      </c>
      <c r="G260" s="59">
        <f>2021!L203</f>
        <v>10</v>
      </c>
      <c r="H260" s="127">
        <f t="shared" si="208"/>
        <v>16.393442622950818</v>
      </c>
      <c r="I260" s="59"/>
      <c r="J260" s="59"/>
      <c r="K260" s="59"/>
      <c r="L260" s="59"/>
      <c r="M260" s="59"/>
      <c r="N260" s="59"/>
      <c r="O260" s="59">
        <f>'Добыча 2021'!S219</f>
        <v>10</v>
      </c>
      <c r="P260" s="59"/>
      <c r="Q260" s="59"/>
      <c r="R260" s="59"/>
      <c r="S260" s="59"/>
      <c r="T260" s="59"/>
      <c r="U260" s="59">
        <f t="shared" si="207"/>
        <v>100</v>
      </c>
      <c r="V260" s="127">
        <f>2022!J258</f>
        <v>35.699999999999996</v>
      </c>
      <c r="W260" s="59">
        <f t="shared" si="209"/>
        <v>35</v>
      </c>
      <c r="X260" s="59">
        <f>2022!L258</f>
        <v>35</v>
      </c>
      <c r="Y260" s="127">
        <f t="shared" si="210"/>
        <v>34.313725490196077</v>
      </c>
      <c r="Z260" s="59"/>
      <c r="AA260" s="59"/>
      <c r="AB260" s="59"/>
      <c r="AC260" s="59"/>
      <c r="AD260" s="59">
        <f t="shared" si="198"/>
        <v>35</v>
      </c>
      <c r="AE260" s="59"/>
      <c r="AF260" s="115" t="str">
        <f t="shared" si="199"/>
        <v/>
      </c>
      <c r="AG260" s="203"/>
      <c r="AH260" s="204">
        <f t="shared" si="200"/>
        <v>2.5436408977556111</v>
      </c>
      <c r="AI260" s="204">
        <f t="shared" si="201"/>
        <v>35</v>
      </c>
      <c r="AJ260" s="205">
        <v>35</v>
      </c>
      <c r="AK260" s="205" t="str">
        <f t="shared" si="202"/>
        <v/>
      </c>
      <c r="AL260" s="205">
        <f t="shared" si="203"/>
        <v>7</v>
      </c>
      <c r="AM260" s="205">
        <f t="shared" si="204"/>
        <v>35</v>
      </c>
      <c r="AN260" s="206" t="str">
        <f t="shared" si="205"/>
        <v/>
      </c>
      <c r="AO260" s="46" t="str">
        <f t="shared" si="206"/>
        <v/>
      </c>
    </row>
    <row r="261" ht="37.5" customHeight="1">
      <c r="A261" s="46">
        <v>214</v>
      </c>
      <c r="B261" s="64" t="s">
        <v>264</v>
      </c>
      <c r="C261" s="125">
        <f>2022!B259</f>
        <v>34.82</v>
      </c>
      <c r="D261" s="126">
        <f>2022!D259</f>
        <v>20</v>
      </c>
      <c r="E261" s="126">
        <f>2022!E259</f>
        <v>25</v>
      </c>
      <c r="F261" s="125">
        <f>2022!H259</f>
        <v>0.71797817346352666</v>
      </c>
      <c r="G261" s="59">
        <f>2021!L204</f>
        <v>0</v>
      </c>
      <c r="H261" s="127">
        <f t="shared" si="208"/>
        <v>0</v>
      </c>
      <c r="I261" s="59"/>
      <c r="J261" s="59"/>
      <c r="K261" s="59"/>
      <c r="L261" s="59"/>
      <c r="M261" s="59"/>
      <c r="N261" s="59"/>
      <c r="O261" s="59">
        <f>'Добыча 2021'!S220</f>
        <v>0</v>
      </c>
      <c r="P261" s="59"/>
      <c r="Q261" s="59"/>
      <c r="R261" s="59"/>
      <c r="S261" s="59"/>
      <c r="T261" s="59"/>
      <c r="U261" s="59">
        <f t="shared" si="207"/>
        <v>0</v>
      </c>
      <c r="V261" s="127">
        <f>2022!J259</f>
        <v>8.75</v>
      </c>
      <c r="W261" s="59">
        <f t="shared" si="209"/>
        <v>35</v>
      </c>
      <c r="X261" s="59">
        <f>2022!L259</f>
        <v>0</v>
      </c>
      <c r="Y261" s="127">
        <f t="shared" si="210"/>
        <v>0</v>
      </c>
      <c r="Z261" s="59"/>
      <c r="AA261" s="59"/>
      <c r="AB261" s="59"/>
      <c r="AC261" s="59"/>
      <c r="AD261" s="59" t="str">
        <f t="shared" si="198"/>
        <v/>
      </c>
      <c r="AE261" s="59"/>
      <c r="AF261" s="115" t="str">
        <f t="shared" si="199"/>
        <v/>
      </c>
      <c r="AG261" s="203"/>
      <c r="AH261" s="204">
        <f t="shared" si="200"/>
        <v>0.71797817346352666</v>
      </c>
      <c r="AI261" s="204">
        <f t="shared" si="201"/>
        <v>8</v>
      </c>
      <c r="AJ261" s="205">
        <v>35</v>
      </c>
      <c r="AK261" s="205" t="str">
        <f t="shared" si="202"/>
        <v/>
      </c>
      <c r="AL261" s="205">
        <f t="shared" si="203"/>
        <v>0</v>
      </c>
      <c r="AM261" s="205">
        <f t="shared" si="204"/>
        <v>0</v>
      </c>
      <c r="AN261" s="206" t="str">
        <f t="shared" si="205"/>
        <v/>
      </c>
      <c r="AO261" s="46" t="str">
        <f t="shared" si="206"/>
        <v/>
      </c>
    </row>
    <row r="262" ht="37.5" customHeight="1">
      <c r="A262" s="46">
        <v>215</v>
      </c>
      <c r="B262" s="72" t="s">
        <v>267</v>
      </c>
      <c r="C262" s="125">
        <f>2022!B260</f>
        <v>179.86000000000001</v>
      </c>
      <c r="D262" s="126">
        <f>2022!D260</f>
        <v>45</v>
      </c>
      <c r="E262" s="126">
        <f>2022!E260</f>
        <v>42</v>
      </c>
      <c r="F262" s="125">
        <f>2022!H260</f>
        <v>0.23351495607694872</v>
      </c>
      <c r="G262" s="59">
        <f>2021!L205</f>
        <v>6</v>
      </c>
      <c r="H262" s="127">
        <f t="shared" si="208"/>
        <v>13.333333333333334</v>
      </c>
      <c r="I262" s="59"/>
      <c r="J262" s="59"/>
      <c r="K262" s="59"/>
      <c r="L262" s="59"/>
      <c r="M262" s="59"/>
      <c r="N262" s="59"/>
      <c r="O262" s="59">
        <f>'Добыча 2021'!S221</f>
        <v>2</v>
      </c>
      <c r="P262" s="59"/>
      <c r="Q262" s="59"/>
      <c r="R262" s="59"/>
      <c r="S262" s="59"/>
      <c r="T262" s="59"/>
      <c r="U262" s="59">
        <f t="shared" si="207"/>
        <v>33.333333333333329</v>
      </c>
      <c r="V262" s="127">
        <f>2022!J260</f>
        <v>14.699999999999999</v>
      </c>
      <c r="W262" s="59">
        <f t="shared" si="209"/>
        <v>35</v>
      </c>
      <c r="X262" s="59">
        <f>2022!L260</f>
        <v>12</v>
      </c>
      <c r="Y262" s="127">
        <f t="shared" si="210"/>
        <v>28.571428571428569</v>
      </c>
      <c r="Z262" s="59"/>
      <c r="AA262" s="59"/>
      <c r="AB262" s="59"/>
      <c r="AC262" s="59"/>
      <c r="AD262" s="59">
        <f t="shared" si="198"/>
        <v>12</v>
      </c>
      <c r="AE262" s="59"/>
      <c r="AF262" s="115" t="str">
        <f t="shared" si="199"/>
        <v/>
      </c>
      <c r="AG262" s="203"/>
      <c r="AH262" s="204">
        <f t="shared" si="200"/>
        <v>0.23351495607694872</v>
      </c>
      <c r="AI262" s="204">
        <f t="shared" si="201"/>
        <v>14</v>
      </c>
      <c r="AJ262" s="205">
        <v>35</v>
      </c>
      <c r="AK262" s="205" t="str">
        <f t="shared" si="202"/>
        <v/>
      </c>
      <c r="AL262" s="205">
        <f t="shared" si="203"/>
        <v>2</v>
      </c>
      <c r="AM262" s="205">
        <f t="shared" si="204"/>
        <v>12</v>
      </c>
      <c r="AN262" s="206" t="str">
        <f t="shared" si="205"/>
        <v/>
      </c>
      <c r="AO262" s="46" t="str">
        <f t="shared" si="206"/>
        <v/>
      </c>
    </row>
    <row r="263" ht="15.75">
      <c r="A263" s="92" t="s">
        <v>369</v>
      </c>
      <c r="B263" s="93"/>
      <c r="C263" s="167"/>
      <c r="D263" s="167"/>
      <c r="E263" s="59">
        <f>SUM(E16:E254)</f>
        <v>263808</v>
      </c>
      <c r="F263" s="167"/>
      <c r="G263" s="167">
        <f>SUM(G16:G262)</f>
        <v>70828</v>
      </c>
      <c r="H263" s="167">
        <f>SUM(H16:H262)</f>
        <v>4094.4554715698737</v>
      </c>
      <c r="I263" s="167">
        <f t="shared" ref="I263:AE263" si="211">SUM(I16:I262)</f>
        <v>3923</v>
      </c>
      <c r="J263" s="167">
        <f t="shared" si="211"/>
        <v>0</v>
      </c>
      <c r="K263" s="167">
        <f t="shared" si="211"/>
        <v>0</v>
      </c>
      <c r="L263" s="167">
        <f t="shared" si="211"/>
        <v>0</v>
      </c>
      <c r="M263" s="167">
        <f t="shared" si="211"/>
        <v>0</v>
      </c>
      <c r="N263" s="167">
        <f t="shared" si="211"/>
        <v>0</v>
      </c>
      <c r="O263" s="167">
        <f t="shared" si="211"/>
        <v>62482</v>
      </c>
      <c r="P263" s="167">
        <f t="shared" si="211"/>
        <v>0</v>
      </c>
      <c r="Q263" s="167">
        <f t="shared" si="211"/>
        <v>0</v>
      </c>
      <c r="R263" s="167">
        <f t="shared" si="211"/>
        <v>0</v>
      </c>
      <c r="S263" s="167">
        <f t="shared" si="211"/>
        <v>0</v>
      </c>
      <c r="T263" s="167">
        <f t="shared" si="211"/>
        <v>0</v>
      </c>
      <c r="U263" s="167">
        <f t="shared" si="211"/>
        <v>9033.7519475213776</v>
      </c>
      <c r="V263" s="127">
        <f t="shared" si="211"/>
        <v>92452.850000000006</v>
      </c>
      <c r="W263" s="167"/>
      <c r="X263" s="167">
        <f t="shared" si="211"/>
        <v>90569</v>
      </c>
      <c r="Y263" s="167"/>
      <c r="Z263" s="167">
        <f t="shared" si="211"/>
        <v>8838</v>
      </c>
      <c r="AA263" s="167">
        <f t="shared" si="211"/>
        <v>0</v>
      </c>
      <c r="AB263" s="167">
        <f t="shared" si="211"/>
        <v>0</v>
      </c>
      <c r="AC263" s="167">
        <f t="shared" si="211"/>
        <v>0</v>
      </c>
      <c r="AD263" s="167">
        <f t="shared" si="211"/>
        <v>90569</v>
      </c>
      <c r="AE263" s="167">
        <f t="shared" si="211"/>
        <v>0</v>
      </c>
    </row>
    <row r="264" ht="10.5" customHeight="1">
      <c r="F264" s="169"/>
      <c r="G264" s="169"/>
      <c r="H264" s="169"/>
      <c r="I264" s="169"/>
      <c r="J264" s="169"/>
      <c r="K264" s="169"/>
      <c r="L264" s="169"/>
    </row>
    <row r="265" ht="15.75" customHeight="1">
      <c r="A265" s="95"/>
      <c r="B265" s="211"/>
      <c r="C265" s="95"/>
      <c r="D265" s="95"/>
      <c r="F265" s="178"/>
      <c r="G265" s="178"/>
      <c r="H265" s="178"/>
      <c r="I265" s="178"/>
      <c r="J265" s="178"/>
      <c r="K265" s="178"/>
      <c r="L265" s="178"/>
    </row>
    <row r="266" ht="123" customHeight="1">
      <c r="A266" s="170" t="s">
        <v>461</v>
      </c>
      <c r="B266" s="170"/>
      <c r="C266" s="170"/>
      <c r="D266" s="171"/>
      <c r="E266" s="212"/>
      <c r="F266" s="174"/>
      <c r="G266" s="173" t="s">
        <v>462</v>
      </c>
      <c r="H266" s="173"/>
      <c r="I266" s="174"/>
      <c r="J266" s="175" t="s">
        <v>463</v>
      </c>
      <c r="K266" s="175"/>
      <c r="L266" s="175"/>
      <c r="M266" s="175"/>
    </row>
    <row r="267" ht="20.25">
      <c r="A267" s="176"/>
      <c r="B267" s="171"/>
      <c r="C267" s="171"/>
      <c r="D267" s="171"/>
      <c r="E267" s="177" t="s">
        <v>464</v>
      </c>
      <c r="F267" s="174"/>
      <c r="G267" s="175"/>
      <c r="H267" s="174"/>
      <c r="I267" s="174"/>
      <c r="J267" s="174"/>
      <c r="K267" s="174"/>
      <c r="L267" s="174"/>
      <c r="M267" s="175"/>
    </row>
    <row r="268" ht="15.75">
      <c r="F268" s="178"/>
      <c r="G268" s="178"/>
      <c r="H268" s="178"/>
      <c r="I268" s="178"/>
      <c r="J268" s="178"/>
      <c r="K268" s="178"/>
      <c r="L268" s="178"/>
    </row>
    <row r="269" ht="15.75">
      <c r="F269" s="178"/>
      <c r="G269" s="178"/>
      <c r="H269" s="178"/>
      <c r="I269" s="178"/>
      <c r="J269" s="178"/>
      <c r="K269" s="178"/>
      <c r="L269" s="178"/>
    </row>
    <row r="270" ht="15.75">
      <c r="F270" s="179"/>
      <c r="G270" s="178"/>
      <c r="H270" s="178"/>
      <c r="I270" s="178"/>
      <c r="J270" s="178"/>
      <c r="K270" s="178"/>
      <c r="L270" s="178"/>
    </row>
    <row r="271" ht="15.75">
      <c r="F271" s="179"/>
      <c r="G271" s="178"/>
      <c r="H271" s="178"/>
      <c r="I271" s="178"/>
      <c r="J271" s="178"/>
      <c r="K271" s="178"/>
      <c r="L271" s="178"/>
    </row>
    <row r="272" ht="15.75">
      <c r="F272" s="179"/>
      <c r="G272" s="178"/>
      <c r="H272" s="178"/>
      <c r="I272" s="178"/>
      <c r="J272" s="178"/>
      <c r="K272" s="178"/>
      <c r="L272" s="178"/>
    </row>
    <row r="273" ht="15.75">
      <c r="F273" s="179"/>
      <c r="G273" s="178"/>
      <c r="H273" s="178"/>
      <c r="I273" s="178"/>
      <c r="J273" s="178"/>
      <c r="K273" s="178"/>
      <c r="L273" s="178"/>
    </row>
    <row r="274" ht="15.75">
      <c r="F274" s="179"/>
      <c r="G274" s="178"/>
      <c r="H274" s="178"/>
      <c r="I274" s="178"/>
      <c r="J274" s="178"/>
      <c r="K274" s="178"/>
      <c r="L274" s="178"/>
    </row>
  </sheetData>
  <mergeCells count="108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D51:D53"/>
    <mergeCell ref="G51:G53"/>
    <mergeCell ref="H51:H53"/>
    <mergeCell ref="O51:O53"/>
    <mergeCell ref="U51:U53"/>
    <mergeCell ref="D66:D68"/>
    <mergeCell ref="G66:G68"/>
    <mergeCell ref="H66:H68"/>
    <mergeCell ref="I66:I68"/>
    <mergeCell ref="O66:O68"/>
    <mergeCell ref="U66:U68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A266:C266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2" useFirstPageNumber="0" usePrinterDefaults="1" verticalDpi="300"/>
  <headerFooter>
    <oddHeader>&amp;C&amp;P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pane state="frozen" topLeftCell="C4" xSplit="2" ySplit="3"/>
      <selection activeCell="DN80" activeCellId="0" sqref="DN80"/>
    </sheetView>
  </sheetViews>
  <sheetFormatPr baseColWidth="8" customHeight="1" defaultRowHeight="12.75"/>
  <cols>
    <col bestFit="1" customWidth="1" min="1" max="1" style="215" width="38.855499999999999"/>
    <col bestFit="1" customWidth="1" min="2" max="2" style="215" width="8.1406299999999998"/>
    <col bestFit="1" customWidth="1" min="3" max="3" style="215" width="7.5703100000000001"/>
    <col bestFit="1" customWidth="1" min="4" max="4" style="215" width="9.5703099999999992"/>
    <col bestFit="1" customWidth="1" min="5" max="5" style="216" width="8.7109400000000008"/>
    <col bestFit="1" customWidth="1" min="6" max="6" style="217" width="5.8554700000000004"/>
    <col bestFit="1" customWidth="1" min="7" max="7" style="218" width="5.7109399999999999"/>
    <col bestFit="1" customWidth="1" min="8" max="8" style="215" width="6.8554700000000004"/>
    <col bestFit="1" customWidth="1" min="9" max="9" style="219" width="7.1406299999999998"/>
    <col bestFit="1" customWidth="1" min="10" max="10" style="220" width="11.425800000000001"/>
    <col bestFit="1" customWidth="1" min="11" max="11" style="221" width="8.4257799999999996"/>
    <col bestFit="1" customWidth="1" min="12" max="12" style="222" width="10.2852"/>
    <col bestFit="1" customWidth="1" min="13" max="13" style="222" width="5.8554700000000004"/>
    <col bestFit="1" customWidth="1" min="14" max="14" style="222" width="6.4257799999999996"/>
    <col bestFit="1" customWidth="1" min="15" max="15" style="222" width="8.1406299999999998"/>
    <col bestFit="1" customWidth="1" min="16" max="16" style="222" width="7.1406299999999998"/>
    <col bestFit="1" customWidth="1" min="17" max="17" style="222" width="6.7109399999999999"/>
    <col bestFit="1" customWidth="1" min="18" max="18" style="222" width="10.140599999999999"/>
    <col bestFit="1" customWidth="1" min="19" max="19" style="222" width="6"/>
    <col bestFit="1" customWidth="1" min="20" max="20" style="222" width="5.5703100000000001"/>
    <col bestFit="1" customWidth="1" min="21" max="21" style="223" width="8"/>
    <col bestFit="1" customWidth="1" min="22" max="22" width="9.4257799999999996"/>
    <col bestFit="1" customWidth="1" min="23" max="23" style="224" width="8.8554700000000004"/>
    <col bestFit="1" customWidth="1" min="24" max="24" width="7"/>
    <col bestFit="1" customWidth="1" min="25" max="25" style="225" width="12.2852"/>
    <col bestFit="1" customWidth="1" min="26" max="27" width="10.2852"/>
    <col bestFit="1" customWidth="1" min="28" max="28" style="180" width="10.2852"/>
    <col bestFit="1" customWidth="1" min="29" max="30" width="10.2852"/>
    <col bestFit="1" customWidth="1" min="31" max="31" style="223" width="12"/>
    <col bestFit="1" customWidth="1" min="32" max="32" style="226" width="8"/>
    <col bestFit="1" customWidth="1" min="33" max="33" width="12"/>
    <col bestFit="1" customWidth="1" min="34" max="36" style="225" width="9.4257799999999996"/>
    <col bestFit="1" customWidth="1" min="37" max="37" style="222" width="7.4257799999999996"/>
    <col bestFit="1" customWidth="1" min="38" max="38" style="223" width="6.5703100000000001"/>
    <col bestFit="1" customWidth="1" min="39" max="39" width="7.7109399999999999"/>
    <col bestFit="1" customWidth="1" min="40" max="40" style="180" width="7.7109399999999999"/>
    <col bestFit="1" customWidth="1" min="41" max="41" width="7.2851600000000003"/>
    <col bestFit="1" customWidth="1" min="42" max="42" width="7"/>
    <col bestFit="1" customWidth="1" min="43" max="43" width="7.1406299999999998"/>
    <col bestFit="1" customWidth="1" min="44" max="44" style="227" width="6"/>
    <col bestFit="1" customWidth="1" min="45" max="46" width="9.4257799999999996"/>
    <col bestFit="1" customWidth="1" min="47" max="48" width="7.8554700000000004"/>
    <col bestFit="1" customWidth="1" min="49" max="49" style="228" width="7.2851600000000003"/>
    <col bestFit="1" customWidth="1" min="50" max="50" width="6.2851600000000003"/>
    <col bestFit="1" customWidth="1" min="51" max="55" width="10.2852"/>
    <col bestFit="1" customWidth="1" min="56" max="56" width="6.8554700000000004"/>
    <col bestFit="1" customWidth="1" min="57" max="57" width="7.2851600000000003"/>
    <col bestFit="1" customWidth="1" min="58" max="58" style="180" width="7.5703100000000001"/>
    <col bestFit="1" customWidth="1" min="59" max="59" width="7.1406299999999998"/>
    <col bestFit="1" customWidth="1" min="60" max="60" width="6.8554700000000004"/>
    <col bestFit="1" customWidth="1" min="61" max="61" width="7.2851600000000003"/>
    <col bestFit="1" customWidth="1" min="62" max="62" style="227" width="6.5703100000000001"/>
    <col bestFit="1" customWidth="1" min="63" max="64" width="7.2851600000000003"/>
    <col bestFit="1" customWidth="1" min="65" max="65" style="224" width="8.4257799999999996"/>
    <col bestFit="1" customWidth="1" min="66" max="66" width="8.4257799999999996"/>
    <col bestFit="1" customWidth="1" min="67" max="67" style="229" width="8"/>
    <col bestFit="1" customWidth="1" min="68" max="68" width="9.5703099999999992"/>
    <col bestFit="1" customWidth="1" min="69" max="69" width="10.425800000000001"/>
    <col bestFit="1" customWidth="1" min="70" max="70" style="230" width="7"/>
    <col bestFit="1" customWidth="1" min="71" max="71" width="8.7109400000000008"/>
    <col bestFit="1" customWidth="1" min="72" max="73" width="7.2851600000000003"/>
    <col bestFit="1" customWidth="1" min="74" max="74" width="6.5703100000000001"/>
    <col bestFit="1" customWidth="1" min="75" max="75" style="180" width="8.5703099999999992"/>
    <col bestFit="1" customWidth="1" min="76" max="76" width="6.7109399999999999"/>
    <col bestFit="1" customWidth="1" min="77" max="78" width="7.2851600000000003"/>
    <col bestFit="1" customWidth="1" min="79" max="79" style="227" width="6.2851600000000003"/>
    <col bestFit="1" customWidth="1" min="80" max="80" width="6.2851600000000003"/>
    <col bestFit="1" customWidth="1" min="81" max="83" width="7.2851600000000003"/>
    <col bestFit="1" customWidth="1" min="84" max="84" width="6.2851600000000003"/>
    <col bestFit="1" customWidth="1" min="85" max="87" width="7.2851600000000003"/>
    <col bestFit="1" customWidth="1" min="88" max="88" style="231" width="8.5703099999999992"/>
    <col bestFit="1" customWidth="1" min="89" max="89" style="231" width="7.1406299999999998"/>
    <col bestFit="1" customWidth="1" min="90" max="90" style="231" width="6.8554700000000004"/>
    <col bestFit="1" customWidth="1" min="91" max="91" style="231" width="6.2851600000000003"/>
    <col bestFit="1" customWidth="1" min="92" max="92" width="6.1406299999999998"/>
    <col bestFit="1" customWidth="1" min="93" max="93" width="6.2851600000000003"/>
    <col bestFit="1" customWidth="1" min="94" max="94" width="4.1406299999999998"/>
    <col bestFit="1" customWidth="1" hidden="1" min="95" max="96" width="5"/>
    <col bestFit="1" customWidth="1" hidden="1" min="97" max="97" width="10.2852"/>
    <col bestFit="1" customWidth="1" hidden="1" min="98" max="99" width="5"/>
    <col bestFit="1" customWidth="1" hidden="1" min="100" max="100" width="10.2852"/>
    <col bestFit="1" customWidth="1" hidden="1" min="101" max="101" style="231" width="12"/>
    <col bestFit="1" customWidth="1" hidden="1" min="102" max="102" style="224" width="12.2852"/>
    <col bestFit="1" customWidth="1" hidden="1" min="103" max="103" width="12.2852"/>
    <col bestFit="1" customWidth="1" hidden="1" min="104" max="104" width="4"/>
    <col bestFit="1" customWidth="1" hidden="1" min="105" max="105" width="16.855499999999999"/>
    <col bestFit="1" customWidth="1" hidden="1" min="106" max="106" style="222" width="10.2852"/>
    <col bestFit="1" customWidth="1" min="107" max="107" width="6.2851600000000003"/>
    <col bestFit="1" customWidth="1" min="108" max="108" width="6.4257799999999996"/>
    <col bestFit="1" customWidth="1" min="109" max="109" style="180" width="7.4257799999999996"/>
    <col bestFit="1" customWidth="1" min="110" max="110" width="5.8554700000000004"/>
    <col bestFit="1" customWidth="1" min="111" max="111" width="5.7109399999999999"/>
    <col bestFit="1" customWidth="1" min="112" max="112" width="6.8554700000000004"/>
    <col bestFit="1" customWidth="1" min="113" max="113" style="227" width="7.1406299999999998"/>
    <col bestFit="1" customWidth="1" min="114" max="114" style="224" width="11.425800000000001"/>
    <col bestFit="1" customWidth="1" min="115" max="115" width="8.4257799999999996"/>
    <col bestFit="1" customWidth="1" min="116" max="120" style="225" width="5.8554700000000004"/>
    <col bestFit="1" customWidth="1" min="121" max="121" style="232" width="7.2851600000000003"/>
    <col bestFit="1" customWidth="1" min="122" max="122" width="6.2851600000000003"/>
    <col bestFit="1" customWidth="1" min="124" max="124" style="223" width="6.5703100000000001"/>
    <col bestFit="1" customWidth="1" min="125" max="125" style="227" width="5.5703100000000001"/>
    <col bestFit="1" customWidth="1" min="126" max="126" width="6.7109399999999999"/>
    <col bestFit="1" customWidth="1" min="127" max="127" style="225" width="7.4257799999999996"/>
    <col bestFit="1" customWidth="1" min="128" max="128" style="222" width="7.1406299999999998"/>
    <col bestFit="1" customWidth="1" min="129" max="129" style="223" width="5.4257799999999996"/>
    <col bestFit="1" customWidth="1" min="130" max="130" width="5.7109399999999999"/>
    <col bestFit="1" customWidth="1" min="131" max="131" width="7.5703100000000001"/>
    <col bestFit="1" customWidth="1" min="132" max="132" width="6.4257799999999996"/>
    <col bestFit="1" customWidth="1" min="133" max="133" width="6.2851600000000003"/>
    <col bestFit="1" customWidth="1" min="135" max="135" style="227" width="9.1406299999999998"/>
  </cols>
  <sheetData>
    <row r="1" ht="11.25" customHeight="1">
      <c r="A1" s="233"/>
      <c r="B1" s="234" t="s">
        <v>469</v>
      </c>
      <c r="C1" s="235" t="s">
        <v>277</v>
      </c>
      <c r="D1" s="236"/>
      <c r="E1" s="236"/>
      <c r="F1" s="236"/>
      <c r="G1" s="236"/>
      <c r="H1" s="236"/>
      <c r="I1" s="236"/>
      <c r="J1" s="236"/>
      <c r="K1" s="236"/>
      <c r="L1" s="237"/>
      <c r="M1" s="238" t="s">
        <v>276</v>
      </c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5" t="s">
        <v>8</v>
      </c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7"/>
      <c r="AL1" s="238" t="s">
        <v>6</v>
      </c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39"/>
      <c r="AY1" s="239"/>
      <c r="AZ1" s="239"/>
      <c r="BA1" s="239"/>
      <c r="BB1" s="239"/>
      <c r="BC1" s="240"/>
      <c r="BD1" s="235" t="s">
        <v>4</v>
      </c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7"/>
      <c r="BU1" s="238" t="s">
        <v>5</v>
      </c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40"/>
      <c r="CP1" s="239"/>
      <c r="CQ1" s="241" t="s">
        <v>967</v>
      </c>
      <c r="CR1" s="242"/>
      <c r="CS1" s="242"/>
      <c r="CT1" s="242"/>
      <c r="CU1" s="242"/>
      <c r="CV1" s="242"/>
      <c r="CW1" s="242"/>
      <c r="CX1" s="242"/>
      <c r="CY1" s="242"/>
      <c r="CZ1" s="242"/>
      <c r="DA1" s="242"/>
      <c r="DB1" s="243"/>
      <c r="DC1" s="244" t="s">
        <v>7</v>
      </c>
      <c r="DD1" s="245"/>
      <c r="DE1" s="245"/>
      <c r="DF1" s="245"/>
      <c r="DG1" s="245"/>
      <c r="DH1" s="245"/>
      <c r="DI1" s="245"/>
      <c r="DJ1" s="245"/>
      <c r="DK1" s="245"/>
      <c r="DL1" s="245"/>
      <c r="DM1" s="245"/>
      <c r="DN1" s="245"/>
      <c r="DO1" s="244" t="s">
        <v>278</v>
      </c>
      <c r="DP1" s="245"/>
      <c r="DQ1" s="245"/>
      <c r="DR1" s="245"/>
      <c r="DS1" s="245"/>
      <c r="DT1" s="245"/>
      <c r="DU1" s="245"/>
      <c r="DV1" s="245"/>
      <c r="DW1" s="245"/>
      <c r="DX1" s="245"/>
      <c r="DY1" s="238" t="s">
        <v>279</v>
      </c>
      <c r="DZ1" s="239"/>
      <c r="EA1" s="239"/>
      <c r="EB1" s="239"/>
      <c r="EC1" s="239"/>
      <c r="ED1" s="239"/>
      <c r="EE1" s="239"/>
      <c r="EF1" s="239"/>
      <c r="EG1" s="239"/>
      <c r="EH1" s="239"/>
    </row>
    <row r="2" ht="24.75" customHeight="1">
      <c r="A2" s="246"/>
      <c r="B2" s="234"/>
      <c r="C2" s="247" t="s">
        <v>968</v>
      </c>
      <c r="D2" s="247"/>
      <c r="E2" s="247"/>
      <c r="F2" s="247" t="s">
        <v>11</v>
      </c>
      <c r="G2" s="247"/>
      <c r="H2" s="247"/>
      <c r="I2" s="248" t="s">
        <v>969</v>
      </c>
      <c r="J2" s="249" t="s">
        <v>970</v>
      </c>
      <c r="K2" s="250" t="s">
        <v>971</v>
      </c>
      <c r="L2" s="251" t="s">
        <v>972</v>
      </c>
      <c r="M2" s="247" t="s">
        <v>968</v>
      </c>
      <c r="N2" s="247"/>
      <c r="O2" s="247"/>
      <c r="P2" s="247" t="s">
        <v>11</v>
      </c>
      <c r="Q2" s="247"/>
      <c r="R2" s="247"/>
      <c r="S2" s="252" t="s">
        <v>969</v>
      </c>
      <c r="T2" s="248" t="s">
        <v>973</v>
      </c>
      <c r="U2" s="249" t="s">
        <v>970</v>
      </c>
      <c r="V2" s="250" t="s">
        <v>971</v>
      </c>
      <c r="W2" s="251" t="s">
        <v>972</v>
      </c>
      <c r="X2" s="251" t="s">
        <v>974</v>
      </c>
      <c r="Y2" s="253" t="s">
        <v>975</v>
      </c>
      <c r="Z2" s="247" t="s">
        <v>968</v>
      </c>
      <c r="AA2" s="247"/>
      <c r="AB2" s="247"/>
      <c r="AC2" s="247" t="s">
        <v>11</v>
      </c>
      <c r="AD2" s="247"/>
      <c r="AE2" s="247"/>
      <c r="AF2" s="248" t="s">
        <v>969</v>
      </c>
      <c r="AG2" s="249" t="s">
        <v>970</v>
      </c>
      <c r="AH2" s="250" t="s">
        <v>971</v>
      </c>
      <c r="AI2" s="254" t="s">
        <v>976</v>
      </c>
      <c r="AJ2" s="251" t="s">
        <v>972</v>
      </c>
      <c r="AK2" s="251" t="s">
        <v>977</v>
      </c>
      <c r="AL2" s="247" t="s">
        <v>968</v>
      </c>
      <c r="AM2" s="247"/>
      <c r="AN2" s="247"/>
      <c r="AO2" s="247" t="s">
        <v>11</v>
      </c>
      <c r="AP2" s="247"/>
      <c r="AQ2" s="247"/>
      <c r="AR2" s="248" t="s">
        <v>969</v>
      </c>
      <c r="AS2" s="248" t="s">
        <v>978</v>
      </c>
      <c r="AT2" s="248"/>
      <c r="AU2" s="249" t="s">
        <v>970</v>
      </c>
      <c r="AV2" s="255"/>
      <c r="AW2" s="254" t="s">
        <v>971</v>
      </c>
      <c r="AX2" s="251" t="s">
        <v>972</v>
      </c>
      <c r="AY2" s="249" t="s">
        <v>979</v>
      </c>
      <c r="AZ2" s="250" t="s">
        <v>980</v>
      </c>
      <c r="BA2" s="251" t="s">
        <v>981</v>
      </c>
      <c r="BB2" s="249" t="s">
        <v>982</v>
      </c>
      <c r="BC2" s="251" t="s">
        <v>983</v>
      </c>
      <c r="BD2" s="247" t="s">
        <v>968</v>
      </c>
      <c r="BE2" s="247"/>
      <c r="BF2" s="247"/>
      <c r="BG2" s="247" t="s">
        <v>11</v>
      </c>
      <c r="BH2" s="247"/>
      <c r="BI2" s="247"/>
      <c r="BJ2" s="252" t="s">
        <v>969</v>
      </c>
      <c r="BK2" s="252" t="s">
        <v>984</v>
      </c>
      <c r="BL2" s="252"/>
      <c r="BM2" s="249" t="s">
        <v>970</v>
      </c>
      <c r="BN2" s="254" t="s">
        <v>971</v>
      </c>
      <c r="BO2" s="251" t="s">
        <v>972</v>
      </c>
      <c r="BP2" s="249" t="s">
        <v>985</v>
      </c>
      <c r="BQ2" s="250" t="s">
        <v>986</v>
      </c>
      <c r="BR2" s="251" t="s">
        <v>987</v>
      </c>
      <c r="BS2" s="249" t="s">
        <v>982</v>
      </c>
      <c r="BT2" s="251" t="s">
        <v>983</v>
      </c>
      <c r="BU2" s="247" t="s">
        <v>968</v>
      </c>
      <c r="BV2" s="247"/>
      <c r="BW2" s="247"/>
      <c r="BX2" s="247" t="s">
        <v>11</v>
      </c>
      <c r="BY2" s="247"/>
      <c r="BZ2" s="247"/>
      <c r="CA2" s="252" t="s">
        <v>969</v>
      </c>
      <c r="CB2" s="248" t="s">
        <v>988</v>
      </c>
      <c r="CC2" s="252" t="s">
        <v>989</v>
      </c>
      <c r="CD2" s="252"/>
      <c r="CE2" s="249" t="s">
        <v>970</v>
      </c>
      <c r="CF2" s="254" t="s">
        <v>971</v>
      </c>
      <c r="CG2" s="251" t="s">
        <v>972</v>
      </c>
      <c r="CH2" s="249" t="s">
        <v>990</v>
      </c>
      <c r="CI2" s="250" t="s">
        <v>991</v>
      </c>
      <c r="CJ2" s="251" t="s">
        <v>992</v>
      </c>
      <c r="CK2" s="249" t="s">
        <v>993</v>
      </c>
      <c r="CL2" s="250" t="s">
        <v>994</v>
      </c>
      <c r="CM2" s="251" t="s">
        <v>995</v>
      </c>
      <c r="CN2" s="249" t="s">
        <v>982</v>
      </c>
      <c r="CO2" s="251" t="s">
        <v>983</v>
      </c>
      <c r="CP2" s="256" t="s">
        <v>975</v>
      </c>
      <c r="CQ2" s="247" t="s">
        <v>968</v>
      </c>
      <c r="CR2" s="247"/>
      <c r="CS2" s="247"/>
      <c r="CT2" s="247" t="s">
        <v>11</v>
      </c>
      <c r="CU2" s="247"/>
      <c r="CV2" s="247"/>
      <c r="CW2" s="252" t="s">
        <v>969</v>
      </c>
      <c r="CX2" s="249" t="s">
        <v>970</v>
      </c>
      <c r="CY2" s="254" t="s">
        <v>971</v>
      </c>
      <c r="CZ2" s="251" t="s">
        <v>972</v>
      </c>
      <c r="DA2" s="249" t="s">
        <v>982</v>
      </c>
      <c r="DB2" s="251" t="s">
        <v>983</v>
      </c>
      <c r="DC2" s="247" t="s">
        <v>968</v>
      </c>
      <c r="DD2" s="247"/>
      <c r="DE2" s="247"/>
      <c r="DF2" s="247" t="s">
        <v>11</v>
      </c>
      <c r="DG2" s="247"/>
      <c r="DH2" s="247"/>
      <c r="DI2" s="252" t="s">
        <v>969</v>
      </c>
      <c r="DJ2" s="249" t="s">
        <v>970</v>
      </c>
      <c r="DK2" s="250" t="s">
        <v>971</v>
      </c>
      <c r="DL2" s="251" t="s">
        <v>972</v>
      </c>
      <c r="DM2" s="249" t="s">
        <v>982</v>
      </c>
      <c r="DN2" s="251" t="s">
        <v>983</v>
      </c>
      <c r="DO2" s="247" t="s">
        <v>968</v>
      </c>
      <c r="DP2" s="247"/>
      <c r="DQ2" s="247"/>
      <c r="DR2" s="247" t="s">
        <v>11</v>
      </c>
      <c r="DS2" s="247"/>
      <c r="DT2" s="247"/>
      <c r="DU2" s="252" t="s">
        <v>969</v>
      </c>
      <c r="DV2" s="249" t="s">
        <v>970</v>
      </c>
      <c r="DW2" s="250" t="s">
        <v>971</v>
      </c>
      <c r="DX2" s="257" t="s">
        <v>972</v>
      </c>
      <c r="DY2" s="247" t="s">
        <v>968</v>
      </c>
      <c r="DZ2" s="247"/>
      <c r="EA2" s="247"/>
      <c r="EB2" s="247" t="s">
        <v>11</v>
      </c>
      <c r="EC2" s="247"/>
      <c r="ED2" s="247"/>
      <c r="EE2" s="252" t="s">
        <v>969</v>
      </c>
      <c r="EF2" s="249" t="s">
        <v>970</v>
      </c>
      <c r="EG2" s="250" t="s">
        <v>971</v>
      </c>
      <c r="EH2" s="251" t="s">
        <v>972</v>
      </c>
    </row>
    <row r="3" ht="24.75" customHeight="1">
      <c r="A3" s="241"/>
      <c r="B3" s="258"/>
      <c r="C3" s="259">
        <v>2020</v>
      </c>
      <c r="D3" s="260">
        <v>2021</v>
      </c>
      <c r="E3" s="260">
        <v>2022</v>
      </c>
      <c r="F3" s="259">
        <v>2020</v>
      </c>
      <c r="G3" s="259">
        <v>2021</v>
      </c>
      <c r="H3" s="259">
        <v>2022</v>
      </c>
      <c r="I3" s="261"/>
      <c r="J3" s="249"/>
      <c r="K3" s="262"/>
      <c r="L3" s="251"/>
      <c r="M3" s="259">
        <v>2020</v>
      </c>
      <c r="N3" s="260">
        <v>2021</v>
      </c>
      <c r="O3" s="260">
        <v>2022</v>
      </c>
      <c r="P3" s="259">
        <v>2020</v>
      </c>
      <c r="Q3" s="259">
        <v>2021</v>
      </c>
      <c r="R3" s="259">
        <v>2022</v>
      </c>
      <c r="S3" s="252"/>
      <c r="T3" s="261"/>
      <c r="U3" s="249"/>
      <c r="V3" s="262"/>
      <c r="W3" s="251"/>
      <c r="X3" s="251"/>
      <c r="Y3" s="263"/>
      <c r="Z3" s="259">
        <v>2020</v>
      </c>
      <c r="AA3" s="260">
        <v>2021</v>
      </c>
      <c r="AB3" s="260">
        <v>2022</v>
      </c>
      <c r="AC3" s="259">
        <v>2020</v>
      </c>
      <c r="AD3" s="259">
        <v>2021</v>
      </c>
      <c r="AE3" s="259">
        <v>2022</v>
      </c>
      <c r="AF3" s="261"/>
      <c r="AG3" s="249"/>
      <c r="AH3" s="262"/>
      <c r="AI3" s="264"/>
      <c r="AJ3" s="251"/>
      <c r="AK3" s="251"/>
      <c r="AL3" s="259">
        <v>2020</v>
      </c>
      <c r="AM3" s="260">
        <v>2021</v>
      </c>
      <c r="AN3" s="260">
        <v>2022</v>
      </c>
      <c r="AO3" s="259">
        <v>2020</v>
      </c>
      <c r="AP3" s="259">
        <v>2021</v>
      </c>
      <c r="AQ3" s="259">
        <v>2022</v>
      </c>
      <c r="AR3" s="261"/>
      <c r="AS3" s="261"/>
      <c r="AT3" s="261"/>
      <c r="AU3" s="249"/>
      <c r="AV3" s="265"/>
      <c r="AW3" s="264"/>
      <c r="AX3" s="251"/>
      <c r="AY3" s="249"/>
      <c r="AZ3" s="262"/>
      <c r="BA3" s="251"/>
      <c r="BB3" s="249"/>
      <c r="BC3" s="251"/>
      <c r="BD3" s="259">
        <v>2020</v>
      </c>
      <c r="BE3" s="260">
        <v>2021</v>
      </c>
      <c r="BF3" s="260">
        <v>2022</v>
      </c>
      <c r="BG3" s="259">
        <v>2020</v>
      </c>
      <c r="BH3" s="259">
        <v>2021</v>
      </c>
      <c r="BI3" s="259">
        <v>2022</v>
      </c>
      <c r="BJ3" s="252"/>
      <c r="BK3" s="252"/>
      <c r="BL3" s="252"/>
      <c r="BM3" s="249"/>
      <c r="BN3" s="264"/>
      <c r="BO3" s="251"/>
      <c r="BP3" s="249"/>
      <c r="BQ3" s="262"/>
      <c r="BR3" s="251"/>
      <c r="BS3" s="249"/>
      <c r="BT3" s="251"/>
      <c r="BU3" s="259">
        <v>2020</v>
      </c>
      <c r="BV3" s="260">
        <v>2021</v>
      </c>
      <c r="BW3" s="260">
        <v>2022</v>
      </c>
      <c r="BX3" s="259">
        <v>2020</v>
      </c>
      <c r="BY3" s="259">
        <v>2021</v>
      </c>
      <c r="BZ3" s="259">
        <v>2022</v>
      </c>
      <c r="CA3" s="252"/>
      <c r="CB3" s="261"/>
      <c r="CC3" s="252"/>
      <c r="CD3" s="252"/>
      <c r="CE3" s="249"/>
      <c r="CF3" s="264"/>
      <c r="CG3" s="251"/>
      <c r="CH3" s="249"/>
      <c r="CI3" s="262"/>
      <c r="CJ3" s="251"/>
      <c r="CK3" s="249"/>
      <c r="CL3" s="262"/>
      <c r="CM3" s="251"/>
      <c r="CN3" s="249"/>
      <c r="CO3" s="251"/>
      <c r="CP3" s="266"/>
      <c r="CQ3" s="259">
        <v>2011</v>
      </c>
      <c r="CR3" s="259">
        <v>2012</v>
      </c>
      <c r="CS3" s="259">
        <v>2013</v>
      </c>
      <c r="CT3" s="259">
        <v>2011</v>
      </c>
      <c r="CU3" s="259">
        <v>2012</v>
      </c>
      <c r="CV3" s="259">
        <v>2013</v>
      </c>
      <c r="CW3" s="252"/>
      <c r="CX3" s="249"/>
      <c r="CY3" s="264"/>
      <c r="CZ3" s="251"/>
      <c r="DA3" s="249"/>
      <c r="DB3" s="251"/>
      <c r="DC3" s="259">
        <v>2020</v>
      </c>
      <c r="DD3" s="260">
        <v>2021</v>
      </c>
      <c r="DE3" s="260">
        <v>2022</v>
      </c>
      <c r="DF3" s="259">
        <v>2020</v>
      </c>
      <c r="DG3" s="259">
        <v>2021</v>
      </c>
      <c r="DH3" s="259">
        <v>2022</v>
      </c>
      <c r="DI3" s="252"/>
      <c r="DJ3" s="249"/>
      <c r="DK3" s="262"/>
      <c r="DL3" s="251"/>
      <c r="DM3" s="249"/>
      <c r="DN3" s="251"/>
      <c r="DO3" s="259">
        <v>2020</v>
      </c>
      <c r="DP3" s="260">
        <v>2021</v>
      </c>
      <c r="DQ3" s="260">
        <v>2022</v>
      </c>
      <c r="DR3" s="259">
        <v>2020</v>
      </c>
      <c r="DS3" s="259">
        <v>2021</v>
      </c>
      <c r="DT3" s="259">
        <v>2022</v>
      </c>
      <c r="DU3" s="252"/>
      <c r="DV3" s="249"/>
      <c r="DW3" s="262"/>
      <c r="DX3" s="267"/>
      <c r="DY3" s="259">
        <v>2020</v>
      </c>
      <c r="DZ3" s="260">
        <v>2021</v>
      </c>
      <c r="EA3" s="260">
        <v>2022</v>
      </c>
      <c r="EB3" s="259">
        <v>2020</v>
      </c>
      <c r="EC3" s="259">
        <v>2021</v>
      </c>
      <c r="ED3" s="259">
        <v>2022</v>
      </c>
      <c r="EE3" s="252"/>
      <c r="EF3" s="249"/>
      <c r="EG3" s="262"/>
      <c r="EH3" s="251"/>
    </row>
    <row r="4" ht="28.5" customHeight="1">
      <c r="A4" s="268" t="s">
        <v>23</v>
      </c>
      <c r="B4" s="269"/>
      <c r="C4" s="269"/>
      <c r="D4" s="269"/>
      <c r="F4" s="270"/>
      <c r="G4" s="270"/>
      <c r="H4" s="270"/>
      <c r="I4" s="271"/>
      <c r="J4" s="272"/>
      <c r="K4" s="273"/>
      <c r="L4" s="274"/>
      <c r="M4" s="269"/>
      <c r="N4" s="269"/>
      <c r="O4" s="269"/>
      <c r="P4" s="269"/>
      <c r="Q4" s="270"/>
      <c r="R4" s="270"/>
      <c r="S4" s="271"/>
      <c r="T4" s="271"/>
      <c r="U4" s="272"/>
      <c r="V4" s="273"/>
      <c r="W4" s="274"/>
      <c r="X4" s="274"/>
      <c r="Y4" s="275"/>
      <c r="Z4" s="269"/>
      <c r="AA4" s="269"/>
      <c r="AB4" s="276"/>
      <c r="AC4" s="269"/>
      <c r="AD4" s="270"/>
      <c r="AE4" s="270"/>
      <c r="AF4" s="271"/>
      <c r="AG4" s="277"/>
      <c r="AH4" s="278"/>
      <c r="AI4" s="279"/>
      <c r="AJ4" s="274"/>
      <c r="AK4" s="274"/>
      <c r="AL4" s="269"/>
      <c r="AM4" s="269"/>
      <c r="AN4" s="276"/>
      <c r="AO4" s="269"/>
      <c r="AP4" s="270"/>
      <c r="AQ4" s="270"/>
      <c r="AR4" s="271"/>
      <c r="AS4" s="271"/>
      <c r="AT4" s="271"/>
      <c r="AU4" s="280"/>
      <c r="AV4" s="280"/>
      <c r="AW4" s="279"/>
      <c r="AX4" s="274"/>
      <c r="AY4" s="272"/>
      <c r="AZ4" s="273"/>
      <c r="BA4" s="274"/>
      <c r="BB4" s="272"/>
      <c r="BC4" s="274"/>
      <c r="BD4" s="269"/>
      <c r="BE4" s="269"/>
      <c r="BF4" s="276"/>
      <c r="BG4" s="269"/>
      <c r="BH4" s="270"/>
      <c r="BI4" s="270"/>
      <c r="BJ4" s="271"/>
      <c r="BK4" s="271"/>
      <c r="BL4" s="271"/>
      <c r="BM4" s="280"/>
      <c r="BN4" s="279"/>
      <c r="BO4" s="274"/>
      <c r="BP4" s="272"/>
      <c r="BQ4" s="273"/>
      <c r="BR4" s="274"/>
      <c r="BS4" s="272"/>
      <c r="BT4" s="274"/>
      <c r="BU4" s="269"/>
      <c r="BV4" s="269"/>
      <c r="BW4" s="276"/>
      <c r="BX4" s="269"/>
      <c r="BY4" s="270"/>
      <c r="BZ4" s="270"/>
      <c r="CA4" s="271"/>
      <c r="CB4" s="271"/>
      <c r="CC4" s="271"/>
      <c r="CD4" s="271"/>
      <c r="CE4" s="280"/>
      <c r="CF4" s="279"/>
      <c r="CG4" s="274"/>
      <c r="CH4" s="272"/>
      <c r="CI4" s="273"/>
      <c r="CJ4" s="274"/>
      <c r="CK4" s="272"/>
      <c r="CL4" s="273"/>
      <c r="CM4" s="274"/>
      <c r="CN4" s="272"/>
      <c r="CO4" s="274"/>
      <c r="CP4" s="281"/>
      <c r="CQ4" s="269"/>
      <c r="CR4" s="269"/>
      <c r="CS4" s="269"/>
      <c r="CT4" s="270"/>
      <c r="CU4" s="270"/>
      <c r="CV4" s="270"/>
      <c r="CW4" s="271"/>
      <c r="CX4" s="280"/>
      <c r="CY4" s="279"/>
      <c r="CZ4" s="274"/>
      <c r="DA4" s="272"/>
      <c r="DB4" s="274"/>
      <c r="DC4" s="269"/>
      <c r="DD4" s="269"/>
      <c r="DE4" s="276"/>
      <c r="DF4" s="269"/>
      <c r="DG4" s="270"/>
      <c r="DH4" s="270"/>
      <c r="DI4" s="271"/>
      <c r="DJ4" s="272"/>
      <c r="DK4" s="273"/>
      <c r="DL4" s="274"/>
      <c r="DM4" s="272"/>
      <c r="DN4" s="274"/>
      <c r="DO4" s="269"/>
      <c r="DP4" s="269"/>
      <c r="DQ4" s="276"/>
      <c r="DR4" s="269"/>
      <c r="DS4" s="270"/>
      <c r="DT4" s="270"/>
      <c r="DU4" s="271"/>
      <c r="DV4" s="272"/>
      <c r="DW4" s="273"/>
      <c r="DX4" s="274"/>
      <c r="DY4" s="269"/>
      <c r="DZ4" s="269"/>
      <c r="EA4" s="269"/>
      <c r="EB4" s="269"/>
      <c r="EC4" s="270"/>
      <c r="ED4" s="270"/>
      <c r="EE4" s="271"/>
      <c r="EF4" s="272"/>
      <c r="EG4" s="273"/>
      <c r="EH4" s="274"/>
    </row>
    <row r="5" ht="49.5" customHeight="1">
      <c r="A5" s="141" t="s">
        <v>24</v>
      </c>
      <c r="B5" s="282">
        <f>'численность 2021'!C7</f>
        <v>67.034000000000006</v>
      </c>
      <c r="C5" s="283">
        <v>33.584347000000001</v>
      </c>
      <c r="D5" s="283">
        <v>28</v>
      </c>
      <c r="E5" s="283">
        <f>_xlfn.FLOOR.PRECISE('численность 2021'!D7)</f>
        <v>82</v>
      </c>
      <c r="F5" s="282">
        <v>0.50103500000000001</v>
      </c>
      <c r="G5" s="282">
        <v>0.41772300000000001</v>
      </c>
      <c r="H5" s="282">
        <f t="shared" ref="H5:H9" si="212">E5/B5</f>
        <v>1.2232598382910165</v>
      </c>
      <c r="I5" s="284">
        <f>_xlfn.FLOOR.PRECISE('численность 2021'!R7)</f>
        <v>28</v>
      </c>
      <c r="J5" s="285">
        <f t="shared" ref="J5:J68" si="213">IF(E5&gt;1,E5*0.34999999999999998,0)</f>
        <v>28.699999999999999</v>
      </c>
      <c r="K5" s="286">
        <f t="shared" ref="K5:K68" si="214">IF(I5&lt;J5,I5,J5)</f>
        <v>28</v>
      </c>
      <c r="L5" s="287">
        <v>28</v>
      </c>
      <c r="M5" s="283">
        <v>14</v>
      </c>
      <c r="N5" s="283">
        <v>14</v>
      </c>
      <c r="O5" s="282">
        <f>_xlfn.FLOOR.PRECISE('численность 2021'!P7)</f>
        <v>16</v>
      </c>
      <c r="P5" s="282">
        <v>0.20886199999999999</v>
      </c>
      <c r="Q5" s="282">
        <v>0.20886199999999999</v>
      </c>
      <c r="R5" s="282">
        <f t="shared" ref="R5:R68" si="215">O5/B5</f>
        <v>0.23868484649580807</v>
      </c>
      <c r="S5" s="284">
        <f>_xlfn.FLOOR.PRECISE('численность 2021'!Q7)</f>
        <v>4</v>
      </c>
      <c r="T5" s="284"/>
      <c r="U5" s="285">
        <f t="shared" ref="U5:U68" si="216">O5*0.29999999999999999</f>
        <v>4.7999999999999998</v>
      </c>
      <c r="V5" s="286">
        <f t="shared" ref="V5:V68" si="217">IF(S5&lt;U5,S5,U5)</f>
        <v>4</v>
      </c>
      <c r="W5" s="287">
        <v>4</v>
      </c>
      <c r="X5" s="287"/>
      <c r="Y5" s="288"/>
      <c r="Z5" s="283">
        <v>0</v>
      </c>
      <c r="AA5" s="283">
        <v>0</v>
      </c>
      <c r="AB5" s="282">
        <f>_xlfn.FLOOR.PRECISE('численность 2021'!E7)</f>
        <v>0</v>
      </c>
      <c r="AC5" s="282">
        <v>0</v>
      </c>
      <c r="AD5" s="282">
        <v>0</v>
      </c>
      <c r="AE5" s="282">
        <f t="shared" ref="AE5:AE9" si="218">AB5/B5</f>
        <v>0</v>
      </c>
      <c r="AF5" s="284">
        <f>_xlfn.FLOOR.PRECISE('численность 2021'!O7)</f>
        <v>0</v>
      </c>
      <c r="AG5" s="285">
        <f t="shared" ref="AG5:AG68" si="219">IF(AB5&gt;34,AB5*0.050000000000000003,0)</f>
        <v>0</v>
      </c>
      <c r="AH5" s="286">
        <f t="shared" ref="AH5:AH68" si="220">IF(AF5&lt;AG5,AF5,AG5)</f>
        <v>0</v>
      </c>
      <c r="AI5" s="289">
        <f t="shared" ref="AI5:AI68" si="221">AJ5*0.75</f>
        <v>0</v>
      </c>
      <c r="AJ5" s="287"/>
      <c r="AK5" s="287"/>
      <c r="AL5" s="283">
        <v>881.589111</v>
      </c>
      <c r="AM5" s="283">
        <v>1082</v>
      </c>
      <c r="AN5" s="282">
        <f>_xlfn.FLOOR.PRECISE('численность 2021'!F7)</f>
        <v>1198</v>
      </c>
      <c r="AO5" s="282">
        <v>13.152158</v>
      </c>
      <c r="AP5" s="282">
        <v>16.142026000000001</v>
      </c>
      <c r="AQ5" s="282">
        <f t="shared" ref="AQ5:AQ68" si="222">AN5/B5</f>
        <v>17.87152788137363</v>
      </c>
      <c r="AR5" s="284">
        <f>_xlfn.FLOOR.PRECISE('численность 2021'!L7)</f>
        <v>120</v>
      </c>
      <c r="AS5" s="284"/>
      <c r="AT5" s="284">
        <f t="shared" ref="AT5:AT68" si="223">IF(AND(B5&lt;7,AQ5&lt;5),0,AR5)</f>
        <v>120</v>
      </c>
      <c r="AU5" s="285">
        <f t="shared" ref="AU5:AU9" si="224">IF(AN5&gt;34,IF(AQ5&gt;10,AN5*0.14999999999999999,IF(AQ5&gt;8,AN5*0.12,IF(AQ5&gt;6,AN5*0.10000000000000001,IF(AQ5&gt;4,AN5*0.080000000000000002,IF(AQ5&gt;2,AN5*0.070000000000000007,IF(AQ5&gt;1,AN5*0.050000000000000003,IF(AQ5&lt;1,AN5*0.029999999999999999,0))))))),0)</f>
        <v>179.69999999999999</v>
      </c>
      <c r="AV5" s="285">
        <f>IF(AN5&gt;34,IF(AQ5&gt;20,AN5*0.29999999999999999,IF(AQ5&gt;15,AN5*0.25,IF(AQ5&gt;12,AN5*0.20000000000000001,IF(AQ5&gt;10,AN5*0.14999999999999999)))),0)</f>
        <v>299.5</v>
      </c>
      <c r="AW5" s="290">
        <f>IF(AV5&gt;AU5,IF(AR5&gt;AV5,AV5,AR5),AU5)</f>
        <v>120</v>
      </c>
      <c r="AX5" s="287">
        <v>120</v>
      </c>
      <c r="AY5" s="285">
        <f t="shared" ref="AY5:AY68" si="225">IF(AX5&gt;7,AX5*0.14999999999999999,0)</f>
        <v>18</v>
      </c>
      <c r="AZ5" s="286">
        <f t="shared" ref="AZ5:AZ68" si="226">IF(AS5&lt;AY5,AS5,AY5)</f>
        <v>0</v>
      </c>
      <c r="BA5" s="287"/>
      <c r="BB5" s="285">
        <f t="shared" ref="BB5:BB68" si="227">AX5*0.29999999999999999</f>
        <v>36</v>
      </c>
      <c r="BC5" s="287"/>
      <c r="BD5" s="283">
        <v>0.88916899999999999</v>
      </c>
      <c r="BE5" s="283">
        <v>6</v>
      </c>
      <c r="BF5" s="282">
        <f>_xlfn.FLOOR.PRECISE('численность 2021'!G7)</f>
        <v>0</v>
      </c>
      <c r="BG5" s="282">
        <v>1.3265000000000001e-002</v>
      </c>
      <c r="BH5" s="282">
        <v>8.9511999999999994e-002</v>
      </c>
      <c r="BI5" s="282">
        <f t="shared" ref="BI5:BI9" si="228">BF5/B5</f>
        <v>0</v>
      </c>
      <c r="BJ5" s="284">
        <f>_xlfn.FLOOR.PRECISE('численность 2021'!K7)</f>
        <v>0</v>
      </c>
      <c r="BK5" s="284"/>
      <c r="BL5" s="284">
        <f t="shared" ref="BL5:BL68" si="229">IF(AND(B5&lt;7,BI5&lt;5),0,BJ5)</f>
        <v>0</v>
      </c>
      <c r="BM5" s="285">
        <f t="shared" ref="BM5:BM9" si="230">IF(BF5&gt;1,IF(BI5&gt;10,BF5*0.14999999999999999,IF(BI5&gt;8,BF5*0.12,IF(BI5&gt;6,BF5*0.10000000000000001,IF(BI5&gt;4,BF5*0.080000000000000002,IF(BI5&gt;2,BF5*0.070000000000000007,IF(BI5&gt;1,BF5*0.050000000000000003,IF(BI5&lt;1,BF5*0.029999999999999999,0))))))),0)</f>
        <v>0</v>
      </c>
      <c r="BN5" s="290">
        <f t="shared" ref="BN5:BN68" si="231">IF(BJ5&lt;BM5,BJ5,BM5)</f>
        <v>0</v>
      </c>
      <c r="BO5" s="287"/>
      <c r="BP5" s="285">
        <f t="shared" ref="BP5:BP68" si="232">IF(BO5&gt;3,BO5*0.14999999999999999,0)</f>
        <v>0</v>
      </c>
      <c r="BQ5" s="286">
        <f t="shared" ref="BQ5:BQ68" si="233">IF(BK5&lt;BP5,BK5,BP5)</f>
        <v>0</v>
      </c>
      <c r="BR5" s="287"/>
      <c r="BS5" s="285">
        <f t="shared" ref="BS5:BS68" si="234">BO5*0.20000000000000001</f>
        <v>0</v>
      </c>
      <c r="BT5" s="287"/>
      <c r="BU5" s="283">
        <v>40.901772000000001</v>
      </c>
      <c r="BV5" s="283">
        <v>12</v>
      </c>
      <c r="BW5" s="282">
        <f>_xlfn.FLOOR.PRECISE('численность 2021'!H7)</f>
        <v>43</v>
      </c>
      <c r="BX5" s="282">
        <v>0.61020099999999999</v>
      </c>
      <c r="BY5" s="282">
        <v>0.17902399999999999</v>
      </c>
      <c r="BZ5" s="282">
        <f t="shared" ref="BZ5:BZ9" si="235">BW5/B5</f>
        <v>0.64146552495748421</v>
      </c>
      <c r="CA5" s="284">
        <f>_xlfn.FLOOR.PRECISE('численность 2021'!M7)</f>
        <v>1</v>
      </c>
      <c r="CB5" s="284"/>
      <c r="CC5" s="284"/>
      <c r="CD5" s="284">
        <f t="shared" ref="CD5:CD68" si="236">IF(AND(B5&lt;7,BZ5&lt;5),0,CA5)</f>
        <v>1</v>
      </c>
      <c r="CE5" s="285">
        <f t="shared" ref="CE5:CE68" si="237">IF(BW5&gt;1,IF(BZ5&gt;10,BW5*0.14999999999999999,IF(BZ5&gt;8,BW5*0.12,IF(BZ5&gt;6,BW5*0.10000000000000001,IF(BZ5&gt;4,BW5*0.080000000000000002,IF(BZ5&gt;2,BW5*0.070000000000000007,IF(BZ5&gt;1,BW5*0.050000000000000003,IF(BZ5&lt;1,BW5*0.029999999999999999,0))))))),0)</f>
        <v>1.29</v>
      </c>
      <c r="CF5" s="290">
        <f t="shared" ref="CF5:CF68" si="238">IF(CA5&lt;CE5,CA5,CE5)</f>
        <v>1</v>
      </c>
      <c r="CG5" s="287">
        <v>1</v>
      </c>
      <c r="CH5" s="285">
        <f t="shared" ref="CH5:CH68" si="239">IF(CG5&gt;3,CG5*0.074999999999999997,0)</f>
        <v>0</v>
      </c>
      <c r="CI5" s="286">
        <f t="shared" ref="CI5:CI68" si="240">IF(CB5&lt;CH5,CB5,CH5)</f>
        <v>0</v>
      </c>
      <c r="CJ5" s="287"/>
      <c r="CK5" s="285">
        <f t="shared" ref="CK5:CK68" si="241">IF(CG5&gt;3,CG5*0.074999999999999997,0)</f>
        <v>0</v>
      </c>
      <c r="CL5" s="286">
        <f t="shared" ref="CL5:CL68" si="242">IF(CC5&lt;CK5,CC5,CK5)</f>
        <v>0</v>
      </c>
      <c r="CM5" s="287"/>
      <c r="CN5" s="285">
        <f t="shared" ref="CN5:CN68" si="243">CG5*0.20000000000000001</f>
        <v>0.20000000000000001</v>
      </c>
      <c r="CO5" s="287"/>
      <c r="CP5" s="291">
        <f t="shared" ref="CP5:CP68" si="244">IF(CG5*0.25&gt;CJ5+CM5-0.10000000000000001,1,0)</f>
        <v>1</v>
      </c>
      <c r="CQ5" s="283">
        <v>9</v>
      </c>
      <c r="CR5" s="283">
        <v>0</v>
      </c>
      <c r="CS5" s="283" t="e">
        <f>#REF!</f>
        <v>#REF!</v>
      </c>
      <c r="CT5" s="282">
        <v>0.109</v>
      </c>
      <c r="CU5" s="282">
        <v>0</v>
      </c>
      <c r="CV5" s="282" t="e">
        <f>#REF!</f>
        <v>#REF!</v>
      </c>
      <c r="CW5" s="284" t="e">
        <f>#REF!</f>
        <v>#REF!</v>
      </c>
      <c r="CX5" s="285" t="e">
        <f t="shared" ref="CX5:CX8" si="245">IF((CS5*0.10000000000000001)&gt;0,CS5*0.80000000000000004,0)</f>
        <v>#REF!</v>
      </c>
      <c r="CY5" s="290" t="e">
        <f t="shared" ref="CY5:CY8" si="246">IF(CW5&lt;CX5,CW5,CX5)</f>
        <v>#REF!</v>
      </c>
      <c r="CZ5" s="292"/>
      <c r="DA5" s="285">
        <f t="shared" ref="DA5:DA8" si="247">CZ5*0.80000000000000004</f>
        <v>0</v>
      </c>
      <c r="DB5" s="292"/>
      <c r="DC5" s="283">
        <v>0</v>
      </c>
      <c r="DD5" s="283">
        <v>0</v>
      </c>
      <c r="DE5" s="282">
        <f>_xlfn.FLOOR.PRECISE('численность 2021'!I7)</f>
        <v>0</v>
      </c>
      <c r="DF5" s="282">
        <v>0</v>
      </c>
      <c r="DG5" s="282">
        <v>0</v>
      </c>
      <c r="DH5" s="282">
        <f t="shared" ref="DH5:DH9" si="248">DE5/B5</f>
        <v>0</v>
      </c>
      <c r="DI5" s="284">
        <f>_xlfn.FLOOR.PRECISE('численность 2021'!N7)</f>
        <v>0</v>
      </c>
      <c r="DJ5" s="285">
        <f t="shared" ref="DJ5:DJ68" si="249">IF(DE5&gt;34,DE5*0.14999999999999999,0)</f>
        <v>0</v>
      </c>
      <c r="DK5" s="286">
        <f t="shared" ref="DK5:DK68" si="250">IF(DI5&lt;DJ5,DI5,DJ5)</f>
        <v>0</v>
      </c>
      <c r="DL5" s="287"/>
      <c r="DM5" s="285">
        <f t="shared" ref="DM5:DM68" si="251">DL5*0.20000000000000001</f>
        <v>0</v>
      </c>
      <c r="DN5" s="287"/>
      <c r="DO5" s="283">
        <v>0</v>
      </c>
      <c r="DP5" s="283">
        <v>0</v>
      </c>
      <c r="DQ5" s="282">
        <f>_xlfn.FLOOR.PRECISE('численность 2021'!J7)</f>
        <v>0</v>
      </c>
      <c r="DR5" s="282">
        <v>0</v>
      </c>
      <c r="DS5" s="282">
        <v>0</v>
      </c>
      <c r="DT5" s="282">
        <f t="shared" ref="DT5:DT9" si="252">DQ5/B5</f>
        <v>0</v>
      </c>
      <c r="DU5" s="284">
        <f>_xlfn.FLOOR.PRECISE('численность 2021'!S7)</f>
        <v>0</v>
      </c>
      <c r="DV5" s="285">
        <f t="shared" ref="DV5:DV68" si="253">DQ5*0.10000000000000001</f>
        <v>0</v>
      </c>
      <c r="DW5" s="286">
        <f t="shared" ref="DW5:DW68" si="254">IF(DU5&lt;DV5,DU5,DV5)</f>
        <v>0</v>
      </c>
      <c r="DX5" s="287"/>
      <c r="DY5" s="283">
        <v>21</v>
      </c>
      <c r="DZ5" s="293">
        <v>21</v>
      </c>
      <c r="EA5" s="282">
        <f>_xlfn.FLOOR.PRECISE('численность 2021'!T7)</f>
        <v>32</v>
      </c>
      <c r="EB5" s="282">
        <v>0.31329299999999999</v>
      </c>
      <c r="EC5" s="282">
        <v>0.31329299999999999</v>
      </c>
      <c r="ED5" s="282">
        <f t="shared" ref="ED5:ED9" si="255">EA5/B5</f>
        <v>0.47736969299161613</v>
      </c>
      <c r="EE5" s="284">
        <f>_xlfn.FLOOR.PRECISE('численность 2021'!U7)</f>
        <v>3</v>
      </c>
      <c r="EF5" s="285">
        <f t="shared" ref="EF5:EF9" si="256">EA5*0.10000000000000001</f>
        <v>3.2000000000000002</v>
      </c>
      <c r="EG5" s="286">
        <f t="shared" ref="EG5:EG68" si="257">IF(EE5&lt;EF5,EE5,EF5)</f>
        <v>3</v>
      </c>
      <c r="EH5" s="292">
        <v>3</v>
      </c>
    </row>
    <row r="6" ht="30" customHeight="1">
      <c r="A6" s="294" t="s">
        <v>25</v>
      </c>
      <c r="B6" s="282">
        <f>'численность 2021'!C8</f>
        <v>10.308</v>
      </c>
      <c r="C6" s="283">
        <v>36.139178999999999</v>
      </c>
      <c r="D6" s="283">
        <v>10</v>
      </c>
      <c r="E6" s="282">
        <f>_xlfn.FLOOR.PRECISE('численность 2021'!D8)</f>
        <v>16</v>
      </c>
      <c r="F6" s="282">
        <v>2.8244769999999999</v>
      </c>
      <c r="G6" s="282">
        <v>0.781555</v>
      </c>
      <c r="H6" s="282">
        <f t="shared" si="212"/>
        <v>1.5521924718665114</v>
      </c>
      <c r="I6" s="284">
        <f>_xlfn.FLOOR.PRECISE('численность 2021'!R8)</f>
        <v>5</v>
      </c>
      <c r="J6" s="285">
        <f t="shared" si="213"/>
        <v>5.5999999999999996</v>
      </c>
      <c r="K6" s="286">
        <f t="shared" si="214"/>
        <v>5</v>
      </c>
      <c r="L6" s="287">
        <v>5</v>
      </c>
      <c r="M6" s="283">
        <v>10</v>
      </c>
      <c r="N6" s="283">
        <v>5</v>
      </c>
      <c r="O6" s="282">
        <f>_xlfn.FLOOR.PRECISE('численность 2021'!P8)</f>
        <v>5</v>
      </c>
      <c r="P6" s="282">
        <v>0.781555</v>
      </c>
      <c r="Q6" s="282">
        <v>0.39077800000000001</v>
      </c>
      <c r="R6" s="282">
        <f t="shared" si="215"/>
        <v>0.48506014745828485</v>
      </c>
      <c r="S6" s="284">
        <f>_xlfn.FLOOR.PRECISE('численность 2021'!Q8)</f>
        <v>1</v>
      </c>
      <c r="T6" s="284"/>
      <c r="U6" s="285">
        <f t="shared" si="216"/>
        <v>1.5</v>
      </c>
      <c r="V6" s="286">
        <f t="shared" si="217"/>
        <v>1</v>
      </c>
      <c r="W6" s="287">
        <v>1</v>
      </c>
      <c r="X6" s="287">
        <v>1</v>
      </c>
      <c r="Y6" s="288"/>
      <c r="Z6" s="283">
        <v>9.6569859999999998</v>
      </c>
      <c r="AA6" s="283">
        <v>4</v>
      </c>
      <c r="AB6" s="282">
        <f>_xlfn.FLOOR.PRECISE('численность 2021'!E8)</f>
        <v>2</v>
      </c>
      <c r="AC6" s="282">
        <v>0.75474699999999995</v>
      </c>
      <c r="AD6" s="282">
        <v>0.31262200000000001</v>
      </c>
      <c r="AE6" s="282">
        <f t="shared" si="218"/>
        <v>0.19402405898331393</v>
      </c>
      <c r="AF6" s="284">
        <f>_xlfn.FLOOR.PRECISE('численность 2021'!O8)</f>
        <v>0</v>
      </c>
      <c r="AG6" s="285">
        <f t="shared" si="219"/>
        <v>0</v>
      </c>
      <c r="AH6" s="286">
        <f t="shared" si="220"/>
        <v>0</v>
      </c>
      <c r="AI6" s="289">
        <f t="shared" si="221"/>
        <v>0</v>
      </c>
      <c r="AJ6" s="287"/>
      <c r="AK6" s="287"/>
      <c r="AL6" s="283">
        <v>184.409729</v>
      </c>
      <c r="AM6" s="283">
        <v>54</v>
      </c>
      <c r="AN6" s="282">
        <f>_xlfn.FLOOR.PRECISE('численность 2021'!F8)</f>
        <v>92</v>
      </c>
      <c r="AO6" s="282">
        <v>14.41264</v>
      </c>
      <c r="AP6" s="282">
        <v>4.2203989999999996</v>
      </c>
      <c r="AQ6" s="282">
        <f t="shared" si="222"/>
        <v>8.9251067132324415</v>
      </c>
      <c r="AR6" s="284">
        <f>_xlfn.FLOOR.PRECISE('численность 2021'!L8)</f>
        <v>11</v>
      </c>
      <c r="AS6" s="284"/>
      <c r="AT6" s="284">
        <f t="shared" si="223"/>
        <v>11</v>
      </c>
      <c r="AU6" s="285">
        <f t="shared" si="224"/>
        <v>11.039999999999999</v>
      </c>
      <c r="AV6" s="285">
        <f t="shared" ref="AV6:AV39" si="258">IF(AN6&gt;34,IF(AQ6&gt;20,AN6*0.29999999999999999,IF(AQ6&gt;15,AN6*0.25,IF(AQ6&gt;12,AN6*0.20000000000000001,IF(AQ6&gt;10,AN6*0.14999999999999999,IF(AQ6&gt;8,AN6*0.12,IF(AQ6&gt;6,AN6*0.10000000000000001,IF(AQ6&lt;1,AN6*0.029999999999999999,0))))))),0)</f>
        <v>11.039999999999999</v>
      </c>
      <c r="AW6" s="290">
        <f t="shared" ref="AW6:AW9" si="259">IF(AR6&lt;AU6,AR6,AU6)</f>
        <v>11</v>
      </c>
      <c r="AX6" s="287">
        <v>11</v>
      </c>
      <c r="AY6" s="285">
        <f t="shared" si="225"/>
        <v>1.6499999999999999</v>
      </c>
      <c r="AZ6" s="286">
        <f t="shared" si="226"/>
        <v>0</v>
      </c>
      <c r="BA6" s="287">
        <v>1</v>
      </c>
      <c r="BB6" s="285">
        <f t="shared" si="227"/>
        <v>3.2999999999999998</v>
      </c>
      <c r="BC6" s="287">
        <v>4</v>
      </c>
      <c r="BD6" s="283">
        <v>32.912117000000002</v>
      </c>
      <c r="BE6" s="283">
        <v>5</v>
      </c>
      <c r="BF6" s="282">
        <f>_xlfn.FLOOR.PRECISE('численность 2021'!G8)</f>
        <v>0</v>
      </c>
      <c r="BG6" s="282">
        <v>2.5722640000000001</v>
      </c>
      <c r="BH6" s="282">
        <v>0.39077800000000001</v>
      </c>
      <c r="BI6" s="282">
        <f t="shared" si="228"/>
        <v>0</v>
      </c>
      <c r="BJ6" s="284">
        <f>_xlfn.FLOOR.PRECISE('численность 2021'!K8)</f>
        <v>0</v>
      </c>
      <c r="BK6" s="284"/>
      <c r="BL6" s="284">
        <f t="shared" si="229"/>
        <v>0</v>
      </c>
      <c r="BM6" s="285">
        <f t="shared" si="230"/>
        <v>0</v>
      </c>
      <c r="BN6" s="290">
        <f t="shared" si="231"/>
        <v>0</v>
      </c>
      <c r="BO6" s="287"/>
      <c r="BP6" s="285">
        <f t="shared" si="232"/>
        <v>0</v>
      </c>
      <c r="BQ6" s="286">
        <f t="shared" si="233"/>
        <v>0</v>
      </c>
      <c r="BR6" s="287"/>
      <c r="BS6" s="285">
        <f t="shared" si="234"/>
        <v>0</v>
      </c>
      <c r="BT6" s="287"/>
      <c r="BU6" s="283">
        <v>79.029929999999993</v>
      </c>
      <c r="BV6" s="283">
        <v>7</v>
      </c>
      <c r="BW6" s="282">
        <f>_xlfn.FLOOR.PRECISE('численность 2021'!H8)</f>
        <v>17</v>
      </c>
      <c r="BX6" s="282">
        <v>6.1766259999999997</v>
      </c>
      <c r="BY6" s="282">
        <v>0.54708900000000005</v>
      </c>
      <c r="BZ6" s="282">
        <f t="shared" si="235"/>
        <v>1.6492045013581684</v>
      </c>
      <c r="CA6" s="284">
        <f>_xlfn.FLOOR.PRECISE('численность 2021'!M8)</f>
        <v>0</v>
      </c>
      <c r="CB6" s="284"/>
      <c r="CC6" s="284"/>
      <c r="CD6" s="284">
        <f t="shared" si="236"/>
        <v>0</v>
      </c>
      <c r="CE6" s="285">
        <f t="shared" si="237"/>
        <v>0.85000000000000009</v>
      </c>
      <c r="CF6" s="290">
        <f t="shared" si="238"/>
        <v>0</v>
      </c>
      <c r="CG6" s="287"/>
      <c r="CH6" s="285">
        <f t="shared" si="239"/>
        <v>0</v>
      </c>
      <c r="CI6" s="286">
        <f t="shared" si="240"/>
        <v>0</v>
      </c>
      <c r="CJ6" s="287"/>
      <c r="CK6" s="285">
        <f t="shared" si="241"/>
        <v>0</v>
      </c>
      <c r="CL6" s="286">
        <f t="shared" si="242"/>
        <v>0</v>
      </c>
      <c r="CM6" s="287"/>
      <c r="CN6" s="285">
        <f t="shared" si="243"/>
        <v>0</v>
      </c>
      <c r="CO6" s="287"/>
      <c r="CP6" s="291">
        <f t="shared" si="244"/>
        <v>1</v>
      </c>
      <c r="CQ6" s="283"/>
      <c r="CR6" s="283">
        <v>37</v>
      </c>
      <c r="CS6" s="283" t="e">
        <f>#REF!</f>
        <v>#REF!</v>
      </c>
      <c r="CT6" s="282"/>
      <c r="CU6" s="282">
        <v>0.10000000000000001</v>
      </c>
      <c r="CV6" s="282" t="e">
        <f>#REF!</f>
        <v>#REF!</v>
      </c>
      <c r="CW6" s="284" t="e">
        <f>#REF!</f>
        <v>#REF!</v>
      </c>
      <c r="CX6" s="285" t="e">
        <f t="shared" si="245"/>
        <v>#REF!</v>
      </c>
      <c r="CY6" s="290" t="e">
        <f t="shared" si="246"/>
        <v>#REF!</v>
      </c>
      <c r="CZ6" s="292"/>
      <c r="DA6" s="285">
        <f t="shared" si="247"/>
        <v>0</v>
      </c>
      <c r="DB6" s="292"/>
      <c r="DC6" s="283">
        <v>0</v>
      </c>
      <c r="DD6" s="283">
        <v>0</v>
      </c>
      <c r="DE6" s="282">
        <f>_xlfn.FLOOR.PRECISE('численность 2021'!I8)</f>
        <v>0</v>
      </c>
      <c r="DF6" s="282">
        <v>0</v>
      </c>
      <c r="DG6" s="282">
        <v>0</v>
      </c>
      <c r="DH6" s="282">
        <f t="shared" si="248"/>
        <v>0</v>
      </c>
      <c r="DI6" s="284">
        <f>_xlfn.FLOOR.PRECISE('численность 2021'!N8)</f>
        <v>0</v>
      </c>
      <c r="DJ6" s="285">
        <f t="shared" si="249"/>
        <v>0</v>
      </c>
      <c r="DK6" s="286">
        <f t="shared" si="250"/>
        <v>0</v>
      </c>
      <c r="DL6" s="287"/>
      <c r="DM6" s="285">
        <f t="shared" si="251"/>
        <v>0</v>
      </c>
      <c r="DN6" s="287"/>
      <c r="DO6" s="283">
        <v>1.010615</v>
      </c>
      <c r="DP6" s="283">
        <v>1</v>
      </c>
      <c r="DQ6" s="282">
        <f>_xlfn.FLOOR.PRECISE('численность 2021'!J8)</f>
        <v>1</v>
      </c>
      <c r="DR6" s="282">
        <v>7.8985e-002</v>
      </c>
      <c r="DS6" s="282">
        <v>7.8156000000000003e-002</v>
      </c>
      <c r="DT6" s="282">
        <f t="shared" si="252"/>
        <v>9.7012029491656965e-002</v>
      </c>
      <c r="DU6" s="284">
        <f>_xlfn.FLOOR.PRECISE('численность 2021'!S8)</f>
        <v>0</v>
      </c>
      <c r="DV6" s="285">
        <f t="shared" si="253"/>
        <v>0.10000000000000001</v>
      </c>
      <c r="DW6" s="286">
        <f t="shared" si="254"/>
        <v>0</v>
      </c>
      <c r="DX6" s="287"/>
      <c r="DY6" s="283">
        <v>25</v>
      </c>
      <c r="DZ6" s="293">
        <v>21</v>
      </c>
      <c r="EA6" s="282">
        <f>_xlfn.FLOOR.PRECISE('численность 2021'!T8)</f>
        <v>21</v>
      </c>
      <c r="EB6" s="282">
        <v>1.9538880000000001</v>
      </c>
      <c r="EC6" s="282">
        <v>1.6412659999999999</v>
      </c>
      <c r="ED6" s="282">
        <f t="shared" si="255"/>
        <v>2.0372526193247964</v>
      </c>
      <c r="EE6" s="284">
        <f>_xlfn.FLOOR.PRECISE('численность 2021'!U8)</f>
        <v>2</v>
      </c>
      <c r="EF6" s="285">
        <f t="shared" si="256"/>
        <v>2.1000000000000001</v>
      </c>
      <c r="EG6" s="286">
        <f t="shared" si="257"/>
        <v>2</v>
      </c>
      <c r="EH6" s="292">
        <v>2</v>
      </c>
      <c r="EI6" s="282"/>
    </row>
    <row r="7" ht="13.5" customHeight="1">
      <c r="A7" s="268">
        <f>'[1]Таблица 6'!A39</f>
        <v>0</v>
      </c>
      <c r="B7" s="282"/>
      <c r="C7" s="283"/>
      <c r="D7" s="283"/>
      <c r="E7" s="282"/>
      <c r="F7" s="282"/>
      <c r="G7" s="282"/>
      <c r="H7" s="282"/>
      <c r="I7" s="284"/>
      <c r="J7" s="285">
        <f t="shared" si="213"/>
        <v>0</v>
      </c>
      <c r="K7" s="286"/>
      <c r="L7" s="292"/>
      <c r="M7" s="283"/>
      <c r="N7" s="283"/>
      <c r="O7" s="282"/>
      <c r="P7" s="282"/>
      <c r="Q7" s="282"/>
      <c r="R7" s="282"/>
      <c r="S7" s="284"/>
      <c r="T7" s="284"/>
      <c r="U7" s="285">
        <f t="shared" si="216"/>
        <v>0</v>
      </c>
      <c r="V7" s="286"/>
      <c r="W7" s="292"/>
      <c r="X7" s="292"/>
      <c r="Y7" s="288"/>
      <c r="Z7" s="283"/>
      <c r="AA7" s="283"/>
      <c r="AB7" s="282"/>
      <c r="AC7" s="282"/>
      <c r="AD7" s="282"/>
      <c r="AE7" s="282"/>
      <c r="AF7" s="284"/>
      <c r="AG7" s="285">
        <f t="shared" si="219"/>
        <v>0</v>
      </c>
      <c r="AH7" s="286">
        <f t="shared" si="220"/>
        <v>0</v>
      </c>
      <c r="AI7" s="289"/>
      <c r="AJ7" s="292"/>
      <c r="AK7" s="292"/>
      <c r="AL7" s="283"/>
      <c r="AM7" s="283"/>
      <c r="AN7" s="282"/>
      <c r="AO7" s="282"/>
      <c r="AP7" s="282"/>
      <c r="AQ7" s="282"/>
      <c r="AR7" s="284"/>
      <c r="AS7" s="284"/>
      <c r="AT7" s="284">
        <f t="shared" si="223"/>
        <v>0</v>
      </c>
      <c r="AU7" s="285">
        <f t="shared" si="224"/>
        <v>0</v>
      </c>
      <c r="AV7" s="285">
        <f t="shared" si="258"/>
        <v>0</v>
      </c>
      <c r="AW7" s="290">
        <f t="shared" si="259"/>
        <v>0</v>
      </c>
      <c r="AX7" s="292"/>
      <c r="AY7" s="285">
        <f t="shared" si="225"/>
        <v>0</v>
      </c>
      <c r="AZ7" s="286">
        <f t="shared" si="226"/>
        <v>0</v>
      </c>
      <c r="BA7" s="292"/>
      <c r="BB7" s="285">
        <f t="shared" si="227"/>
        <v>0</v>
      </c>
      <c r="BC7" s="292"/>
      <c r="BD7" s="283"/>
      <c r="BE7" s="283"/>
      <c r="BF7" s="282"/>
      <c r="BG7" s="282"/>
      <c r="BH7" s="282"/>
      <c r="BI7" s="282"/>
      <c r="BJ7" s="284"/>
      <c r="BK7" s="284"/>
      <c r="BL7" s="284">
        <f t="shared" si="229"/>
        <v>0</v>
      </c>
      <c r="BM7" s="285">
        <f t="shared" si="230"/>
        <v>0</v>
      </c>
      <c r="BN7" s="290">
        <f t="shared" si="231"/>
        <v>0</v>
      </c>
      <c r="BO7" s="292"/>
      <c r="BP7" s="285">
        <f t="shared" si="232"/>
        <v>0</v>
      </c>
      <c r="BQ7" s="286">
        <f t="shared" si="233"/>
        <v>0</v>
      </c>
      <c r="BR7" s="292"/>
      <c r="BS7" s="285">
        <f t="shared" si="234"/>
        <v>0</v>
      </c>
      <c r="BT7" s="292"/>
      <c r="BU7" s="283"/>
      <c r="BV7" s="283"/>
      <c r="BW7" s="282"/>
      <c r="BX7" s="282"/>
      <c r="BY7" s="282"/>
      <c r="BZ7" s="282"/>
      <c r="CA7" s="284"/>
      <c r="CB7" s="284"/>
      <c r="CC7" s="284"/>
      <c r="CD7" s="284">
        <f t="shared" si="236"/>
        <v>0</v>
      </c>
      <c r="CE7" s="285">
        <f t="shared" si="237"/>
        <v>0</v>
      </c>
      <c r="CF7" s="290">
        <f t="shared" si="238"/>
        <v>0</v>
      </c>
      <c r="CG7" s="292"/>
      <c r="CH7" s="285">
        <f t="shared" si="239"/>
        <v>0</v>
      </c>
      <c r="CI7" s="286">
        <f t="shared" si="240"/>
        <v>0</v>
      </c>
      <c r="CJ7" s="292"/>
      <c r="CK7" s="285">
        <f t="shared" si="241"/>
        <v>0</v>
      </c>
      <c r="CL7" s="286">
        <f t="shared" si="242"/>
        <v>0</v>
      </c>
      <c r="CM7" s="292"/>
      <c r="CN7" s="285">
        <f t="shared" si="243"/>
        <v>0</v>
      </c>
      <c r="CO7" s="292"/>
      <c r="CP7" s="291">
        <f t="shared" si="244"/>
        <v>1</v>
      </c>
      <c r="CQ7" s="283"/>
      <c r="CR7" s="283"/>
      <c r="CS7" s="283"/>
      <c r="CT7" s="282"/>
      <c r="CU7" s="282"/>
      <c r="CV7" s="282"/>
      <c r="CW7" s="284"/>
      <c r="CX7" s="285"/>
      <c r="CY7" s="290"/>
      <c r="CZ7" s="292"/>
      <c r="DA7" s="285"/>
      <c r="DB7" s="292"/>
      <c r="DC7" s="283"/>
      <c r="DD7" s="283"/>
      <c r="DE7" s="282"/>
      <c r="DF7" s="282"/>
      <c r="DG7" s="282"/>
      <c r="DH7" s="282"/>
      <c r="DI7" s="284"/>
      <c r="DJ7" s="285">
        <f t="shared" si="249"/>
        <v>0</v>
      </c>
      <c r="DK7" s="286">
        <f t="shared" si="250"/>
        <v>0</v>
      </c>
      <c r="DL7" s="292"/>
      <c r="DM7" s="285">
        <f t="shared" si="251"/>
        <v>0</v>
      </c>
      <c r="DN7" s="292"/>
      <c r="DO7" s="283"/>
      <c r="DP7" s="283"/>
      <c r="DQ7" s="282"/>
      <c r="DR7" s="282"/>
      <c r="DS7" s="282"/>
      <c r="DT7" s="282"/>
      <c r="DU7" s="284"/>
      <c r="DV7" s="285">
        <f t="shared" si="253"/>
        <v>0</v>
      </c>
      <c r="DW7" s="286">
        <f t="shared" si="254"/>
        <v>0</v>
      </c>
      <c r="DX7" s="292"/>
      <c r="DY7" s="283"/>
      <c r="DZ7" s="293"/>
      <c r="EA7" s="282"/>
      <c r="EB7" s="282"/>
      <c r="EC7" s="282"/>
      <c r="ED7" s="282"/>
      <c r="EE7" s="284"/>
      <c r="EF7" s="285">
        <f t="shared" si="256"/>
        <v>0</v>
      </c>
      <c r="EG7" s="286">
        <f t="shared" si="257"/>
        <v>0</v>
      </c>
      <c r="EH7" s="292"/>
    </row>
    <row r="8" ht="48" customHeight="1">
      <c r="A8" s="141" t="s">
        <v>285</v>
      </c>
      <c r="B8" s="282">
        <f>'численность 2021'!C10</f>
        <v>397.60000000000002</v>
      </c>
      <c r="C8" s="283">
        <v>310.72442599999999</v>
      </c>
      <c r="D8" s="283">
        <v>237</v>
      </c>
      <c r="E8" s="282">
        <f>_xlfn.FLOOR.PRECISE('численность 2021'!D10)</f>
        <v>232</v>
      </c>
      <c r="F8" s="282">
        <v>0.78149999999999997</v>
      </c>
      <c r="G8" s="282">
        <v>0.59607600000000005</v>
      </c>
      <c r="H8" s="282">
        <f t="shared" si="212"/>
        <v>0.58350100603621724</v>
      </c>
      <c r="I8" s="284">
        <f>_xlfn.FLOOR.PRECISE('численность 2021'!R10)</f>
        <v>34</v>
      </c>
      <c r="J8" s="285">
        <f t="shared" si="213"/>
        <v>81.199999999999989</v>
      </c>
      <c r="K8" s="286">
        <f t="shared" si="214"/>
        <v>34</v>
      </c>
      <c r="L8" s="292">
        <v>34</v>
      </c>
      <c r="M8" s="283">
        <v>107</v>
      </c>
      <c r="N8" s="283">
        <v>121</v>
      </c>
      <c r="O8" s="282">
        <f>_xlfn.FLOOR.PRECISE('численность 2021'!P10)</f>
        <v>119</v>
      </c>
      <c r="P8" s="282">
        <v>0.26911499999999999</v>
      </c>
      <c r="Q8" s="282">
        <v>0.30432599999999999</v>
      </c>
      <c r="R8" s="282">
        <f t="shared" si="215"/>
        <v>0.29929577464788731</v>
      </c>
      <c r="S8" s="284">
        <f>_xlfn.FLOOR.PRECISE('численность 2021'!Q10)</f>
        <v>17</v>
      </c>
      <c r="T8" s="295"/>
      <c r="U8" s="285">
        <f t="shared" si="216"/>
        <v>35.699999999999996</v>
      </c>
      <c r="V8" s="286">
        <f t="shared" si="217"/>
        <v>17</v>
      </c>
      <c r="W8" s="292">
        <v>17</v>
      </c>
      <c r="X8" s="292"/>
      <c r="Y8" s="288"/>
      <c r="Z8" s="283">
        <v>621.66467299999999</v>
      </c>
      <c r="AA8" s="283">
        <v>647</v>
      </c>
      <c r="AB8" s="282">
        <f>_xlfn.FLOOR.PRECISE('численность 2021'!E10)</f>
        <v>638</v>
      </c>
      <c r="AC8" s="282">
        <v>1.5635429999999999</v>
      </c>
      <c r="AD8" s="282">
        <v>1.627264</v>
      </c>
      <c r="AE8" s="282">
        <f t="shared" si="218"/>
        <v>1.6046277665995974</v>
      </c>
      <c r="AF8" s="284">
        <f>_xlfn.FLOOR.PRECISE('численность 2021'!O10)</f>
        <v>31</v>
      </c>
      <c r="AG8" s="285">
        <f t="shared" si="219"/>
        <v>31.900000000000002</v>
      </c>
      <c r="AH8" s="286">
        <f t="shared" si="220"/>
        <v>31</v>
      </c>
      <c r="AI8" s="289">
        <f t="shared" si="221"/>
        <v>23.25</v>
      </c>
      <c r="AJ8" s="292">
        <v>31</v>
      </c>
      <c r="AK8" s="292">
        <v>23</v>
      </c>
      <c r="AL8" s="283">
        <v>569.66149900000005</v>
      </c>
      <c r="AM8" s="283">
        <v>575</v>
      </c>
      <c r="AN8" s="282">
        <f>_xlfn.FLOOR.PRECISE('численность 2021'!F10)</f>
        <v>586</v>
      </c>
      <c r="AO8" s="282">
        <v>1.43275</v>
      </c>
      <c r="AP8" s="282">
        <v>1.446177</v>
      </c>
      <c r="AQ8" s="282">
        <f t="shared" si="222"/>
        <v>1.4738430583501005</v>
      </c>
      <c r="AR8" s="284">
        <f>_xlfn.FLOOR.PRECISE('численность 2021'!L10)</f>
        <v>29</v>
      </c>
      <c r="AS8" s="295"/>
      <c r="AT8" s="284">
        <f t="shared" si="223"/>
        <v>29</v>
      </c>
      <c r="AU8" s="285">
        <f t="shared" si="224"/>
        <v>29.300000000000001</v>
      </c>
      <c r="AV8" s="285">
        <f t="shared" si="258"/>
        <v>0</v>
      </c>
      <c r="AW8" s="290">
        <f t="shared" si="259"/>
        <v>29</v>
      </c>
      <c r="AX8" s="292">
        <v>29</v>
      </c>
      <c r="AY8" s="285">
        <f t="shared" si="225"/>
        <v>4.3499999999999996</v>
      </c>
      <c r="AZ8" s="286">
        <f t="shared" si="226"/>
        <v>0</v>
      </c>
      <c r="BA8" s="292"/>
      <c r="BB8" s="285">
        <f t="shared" si="227"/>
        <v>8.6999999999999993</v>
      </c>
      <c r="BC8" s="292"/>
      <c r="BD8" s="283">
        <v>394.87899800000002</v>
      </c>
      <c r="BE8" s="283">
        <v>426</v>
      </c>
      <c r="BF8" s="282">
        <f>_xlfn.FLOOR.PRECISE('численность 2021'!G10)</f>
        <v>421</v>
      </c>
      <c r="BG8" s="282">
        <v>0.99315600000000004</v>
      </c>
      <c r="BH8" s="282">
        <v>1.071429</v>
      </c>
      <c r="BI8" s="282">
        <f t="shared" si="228"/>
        <v>1.0588531187122736</v>
      </c>
      <c r="BJ8" s="284">
        <f>_xlfn.FLOOR.PRECISE('численность 2021'!K10)</f>
        <v>21</v>
      </c>
      <c r="BK8" s="295"/>
      <c r="BL8" s="284">
        <f t="shared" si="229"/>
        <v>21</v>
      </c>
      <c r="BM8" s="285">
        <f t="shared" si="230"/>
        <v>21.050000000000001</v>
      </c>
      <c r="BN8" s="290">
        <f t="shared" si="231"/>
        <v>21</v>
      </c>
      <c r="BO8" s="292">
        <v>21</v>
      </c>
      <c r="BP8" s="285">
        <f t="shared" si="232"/>
        <v>3.1499999999999999</v>
      </c>
      <c r="BQ8" s="286">
        <f t="shared" si="233"/>
        <v>0</v>
      </c>
      <c r="BR8" s="292"/>
      <c r="BS8" s="285">
        <f t="shared" si="234"/>
        <v>4.2000000000000002</v>
      </c>
      <c r="BT8" s="292"/>
      <c r="BU8" s="283">
        <v>559.41192599999999</v>
      </c>
      <c r="BV8" s="283">
        <v>597</v>
      </c>
      <c r="BW8" s="282">
        <f>_xlfn.FLOOR.PRECISE('численность 2021'!H10)</f>
        <v>595</v>
      </c>
      <c r="BX8" s="282">
        <v>1.4069719999999999</v>
      </c>
      <c r="BY8" s="282">
        <v>1.501509</v>
      </c>
      <c r="BZ8" s="282">
        <f t="shared" si="235"/>
        <v>1.4964788732394365</v>
      </c>
      <c r="CA8" s="284">
        <f>_xlfn.FLOOR.PRECISE('численность 2021'!M10)</f>
        <v>29</v>
      </c>
      <c r="CB8" s="295"/>
      <c r="CC8" s="295"/>
      <c r="CD8" s="284">
        <f t="shared" si="236"/>
        <v>29</v>
      </c>
      <c r="CE8" s="285">
        <f t="shared" si="237"/>
        <v>29.75</v>
      </c>
      <c r="CF8" s="290">
        <f t="shared" si="238"/>
        <v>29</v>
      </c>
      <c r="CG8" s="292">
        <v>29</v>
      </c>
      <c r="CH8" s="285">
        <f t="shared" si="239"/>
        <v>2.1749999999999998</v>
      </c>
      <c r="CI8" s="286">
        <f t="shared" si="240"/>
        <v>0</v>
      </c>
      <c r="CJ8" s="292"/>
      <c r="CK8" s="285">
        <f t="shared" si="241"/>
        <v>2.1749999999999998</v>
      </c>
      <c r="CL8" s="286">
        <f t="shared" si="242"/>
        <v>0</v>
      </c>
      <c r="CM8" s="292"/>
      <c r="CN8" s="285">
        <f t="shared" si="243"/>
        <v>5.8000000000000007</v>
      </c>
      <c r="CO8" s="292"/>
      <c r="CP8" s="291">
        <f t="shared" si="244"/>
        <v>1</v>
      </c>
      <c r="CQ8" s="283">
        <v>0</v>
      </c>
      <c r="CR8" s="283">
        <v>0</v>
      </c>
      <c r="CS8" s="283" t="e">
        <f>#REF!</f>
        <v>#REF!</v>
      </c>
      <c r="CT8" s="282">
        <v>0</v>
      </c>
      <c r="CU8" s="282">
        <v>0</v>
      </c>
      <c r="CV8" s="282" t="e">
        <f>#REF!</f>
        <v>#REF!</v>
      </c>
      <c r="CW8" s="295" t="e">
        <f>#REF!</f>
        <v>#REF!</v>
      </c>
      <c r="CX8" s="285" t="e">
        <f t="shared" si="245"/>
        <v>#REF!</v>
      </c>
      <c r="CY8" s="290" t="e">
        <f t="shared" si="246"/>
        <v>#REF!</v>
      </c>
      <c r="CZ8" s="292"/>
      <c r="DA8" s="285">
        <f t="shared" si="247"/>
        <v>0</v>
      </c>
      <c r="DB8" s="292"/>
      <c r="DC8" s="283">
        <v>0</v>
      </c>
      <c r="DD8" s="283">
        <v>0</v>
      </c>
      <c r="DE8" s="282">
        <f>_xlfn.FLOOR.PRECISE('численность 2021'!I10)</f>
        <v>0</v>
      </c>
      <c r="DF8" s="282">
        <v>0</v>
      </c>
      <c r="DG8" s="282">
        <v>0</v>
      </c>
      <c r="DH8" s="282">
        <f t="shared" si="248"/>
        <v>0</v>
      </c>
      <c r="DI8" s="284">
        <f>_xlfn.FLOOR.PRECISE('численность 2021'!N10)</f>
        <v>0</v>
      </c>
      <c r="DJ8" s="285">
        <f t="shared" si="249"/>
        <v>0</v>
      </c>
      <c r="DK8" s="286">
        <f t="shared" si="250"/>
        <v>0</v>
      </c>
      <c r="DL8" s="292"/>
      <c r="DM8" s="285">
        <f t="shared" si="251"/>
        <v>0</v>
      </c>
      <c r="DN8" s="292"/>
      <c r="DO8" s="283">
        <v>6.473427</v>
      </c>
      <c r="DP8" s="283">
        <v>12</v>
      </c>
      <c r="DQ8" s="282">
        <f>_xlfn.FLOOR.PRECISE('численность 2021'!J10)</f>
        <v>11</v>
      </c>
      <c r="DR8" s="282">
        <v>1.6281e-002</v>
      </c>
      <c r="DS8" s="282">
        <v>3.0180999999999999e-002</v>
      </c>
      <c r="DT8" s="282">
        <f t="shared" si="252"/>
        <v>2.7665995975855128e-002</v>
      </c>
      <c r="DU8" s="284">
        <f>_xlfn.FLOOR.PRECISE('численность 2021'!S10)</f>
        <v>1</v>
      </c>
      <c r="DV8" s="285">
        <f t="shared" si="253"/>
        <v>1.1000000000000001</v>
      </c>
      <c r="DW8" s="286">
        <f t="shared" si="254"/>
        <v>1</v>
      </c>
      <c r="DX8" s="292">
        <v>1</v>
      </c>
      <c r="DY8" s="283">
        <v>0</v>
      </c>
      <c r="DZ8" s="296">
        <v>0</v>
      </c>
      <c r="EA8" s="282">
        <f>_xlfn.FLOOR.PRECISE('численность 2021'!T10)</f>
        <v>82</v>
      </c>
      <c r="EB8" s="282">
        <v>0</v>
      </c>
      <c r="EC8" s="282">
        <v>0</v>
      </c>
      <c r="ED8" s="282">
        <f t="shared" si="255"/>
        <v>0.20623742454728369</v>
      </c>
      <c r="EE8" s="284">
        <f>_xlfn.FLOOR.PRECISE('численность 2021'!U10)</f>
        <v>8</v>
      </c>
      <c r="EF8" s="285">
        <f t="shared" si="256"/>
        <v>8.2000000000000011</v>
      </c>
      <c r="EG8" s="286">
        <f t="shared" si="257"/>
        <v>8</v>
      </c>
      <c r="EH8" s="292">
        <v>8</v>
      </c>
      <c r="EI8" s="282"/>
    </row>
    <row r="9" s="297" customFormat="1" ht="30">
      <c r="A9" s="155" t="s">
        <v>28</v>
      </c>
      <c r="B9" s="298">
        <f>'численность 2021'!C11</f>
        <v>236.40000000000001</v>
      </c>
      <c r="C9" s="299">
        <v>88.037079000000006</v>
      </c>
      <c r="D9" s="299">
        <v>126</v>
      </c>
      <c r="E9" s="298">
        <f>_xlfn.FLOOR.PRECISE('численность 2021'!D11)</f>
        <v>123</v>
      </c>
      <c r="F9" s="298">
        <v>0.37240699999999999</v>
      </c>
      <c r="G9" s="282">
        <v>0.532995</v>
      </c>
      <c r="H9" s="298">
        <f t="shared" si="212"/>
        <v>0.52030456852791873</v>
      </c>
      <c r="I9" s="300">
        <f>_xlfn.FLOOR.PRECISE('численность 2021'!R11)</f>
        <v>43</v>
      </c>
      <c r="J9" s="285">
        <f t="shared" si="213"/>
        <v>43.049999999999997</v>
      </c>
      <c r="K9" s="301">
        <f t="shared" si="214"/>
        <v>43</v>
      </c>
      <c r="L9" s="287">
        <v>43</v>
      </c>
      <c r="M9" s="299">
        <v>40</v>
      </c>
      <c r="N9" s="299">
        <v>50</v>
      </c>
      <c r="O9" s="298">
        <f>_xlfn.FLOOR.PRECISE('численность 2021'!P11)</f>
        <v>48</v>
      </c>
      <c r="P9" s="282">
        <v>0.16920499999999999</v>
      </c>
      <c r="Q9" s="298">
        <v>0.211506</v>
      </c>
      <c r="R9" s="298">
        <f t="shared" si="215"/>
        <v>0.20304568527918782</v>
      </c>
      <c r="S9" s="300">
        <f>_xlfn.FLOOR.PRECISE('численность 2021'!Q11)</f>
        <v>7</v>
      </c>
      <c r="T9" s="295"/>
      <c r="U9" s="285">
        <f t="shared" si="216"/>
        <v>14.399999999999999</v>
      </c>
      <c r="V9" s="301">
        <f t="shared" si="217"/>
        <v>7</v>
      </c>
      <c r="W9" s="287">
        <v>7</v>
      </c>
      <c r="X9" s="287">
        <v>4</v>
      </c>
      <c r="Y9" s="302"/>
      <c r="Z9" s="299">
        <v>187.30806000000001</v>
      </c>
      <c r="AA9" s="299">
        <v>187</v>
      </c>
      <c r="AB9" s="298">
        <f>_xlfn.FLOOR.PRECISE('численность 2021'!E11)</f>
        <v>185</v>
      </c>
      <c r="AC9" s="298">
        <v>0.79233500000000001</v>
      </c>
      <c r="AD9" s="298">
        <v>0.79103199999999996</v>
      </c>
      <c r="AE9" s="298">
        <f t="shared" si="218"/>
        <v>0.78257191201353637</v>
      </c>
      <c r="AF9" s="300">
        <f>_xlfn.FLOOR.PRECISE('численность 2021'!O11)</f>
        <v>9</v>
      </c>
      <c r="AG9" s="285">
        <f t="shared" si="219"/>
        <v>9.25</v>
      </c>
      <c r="AH9" s="286">
        <f t="shared" si="220"/>
        <v>9</v>
      </c>
      <c r="AI9" s="289">
        <f t="shared" si="221"/>
        <v>6.75</v>
      </c>
      <c r="AJ9" s="287">
        <v>9</v>
      </c>
      <c r="AK9" s="287">
        <v>6</v>
      </c>
      <c r="AL9" s="299">
        <v>371.40646400000003</v>
      </c>
      <c r="AM9" s="299">
        <v>402</v>
      </c>
      <c r="AN9" s="298">
        <f>_xlfn.FLOOR.PRECISE('численность 2021'!F11)</f>
        <v>401</v>
      </c>
      <c r="AO9" s="298">
        <v>1.5710930000000001</v>
      </c>
      <c r="AP9" s="298">
        <v>1.7005079999999999</v>
      </c>
      <c r="AQ9" s="298">
        <f t="shared" si="222"/>
        <v>1.6962774957698814</v>
      </c>
      <c r="AR9" s="300">
        <f>_xlfn.FLOOR.PRECISE('численность 2021'!L11)</f>
        <v>20</v>
      </c>
      <c r="AS9" s="295"/>
      <c r="AT9" s="284">
        <f t="shared" si="223"/>
        <v>20</v>
      </c>
      <c r="AU9" s="303">
        <f t="shared" si="224"/>
        <v>20.050000000000001</v>
      </c>
      <c r="AV9" s="285">
        <f t="shared" si="258"/>
        <v>0</v>
      </c>
      <c r="AW9" s="289">
        <f t="shared" si="259"/>
        <v>20</v>
      </c>
      <c r="AX9" s="287">
        <v>20</v>
      </c>
      <c r="AY9" s="285">
        <f t="shared" si="225"/>
        <v>3</v>
      </c>
      <c r="AZ9" s="301">
        <f t="shared" si="226"/>
        <v>0</v>
      </c>
      <c r="BA9" s="287">
        <v>2</v>
      </c>
      <c r="BB9" s="285">
        <f t="shared" si="227"/>
        <v>6</v>
      </c>
      <c r="BC9" s="287">
        <v>7</v>
      </c>
      <c r="BD9" s="299">
        <v>171.31693999999999</v>
      </c>
      <c r="BE9" s="299">
        <v>181</v>
      </c>
      <c r="BF9" s="298">
        <f>_xlfn.FLOOR.PRECISE('численность 2021'!G11)</f>
        <v>179</v>
      </c>
      <c r="BG9" s="298">
        <v>0.72469099999999997</v>
      </c>
      <c r="BH9" s="298">
        <v>0.76565099999999997</v>
      </c>
      <c r="BI9" s="298">
        <f t="shared" si="228"/>
        <v>0.75719120135363793</v>
      </c>
      <c r="BJ9" s="300">
        <f>_xlfn.FLOOR.PRECISE('численность 2021'!K11)</f>
        <v>5</v>
      </c>
      <c r="BK9" s="295"/>
      <c r="BL9" s="284">
        <f t="shared" si="229"/>
        <v>5</v>
      </c>
      <c r="BM9" s="303">
        <f t="shared" si="230"/>
        <v>5.3700000000000001</v>
      </c>
      <c r="BN9" s="289">
        <f t="shared" si="231"/>
        <v>5</v>
      </c>
      <c r="BO9" s="287">
        <v>5</v>
      </c>
      <c r="BP9" s="285">
        <f t="shared" si="232"/>
        <v>0.75</v>
      </c>
      <c r="BQ9" s="301">
        <f t="shared" si="233"/>
        <v>0</v>
      </c>
      <c r="BR9" s="287"/>
      <c r="BS9" s="303">
        <f t="shared" si="234"/>
        <v>1</v>
      </c>
      <c r="BT9" s="287">
        <v>1</v>
      </c>
      <c r="BU9" s="299">
        <v>234.24970999999999</v>
      </c>
      <c r="BV9" s="299">
        <v>237</v>
      </c>
      <c r="BW9" s="298">
        <f>_xlfn.FLOOR.PRECISE('численность 2021'!H11)</f>
        <v>243</v>
      </c>
      <c r="BX9" s="298">
        <v>0.99090400000000001</v>
      </c>
      <c r="BY9" s="298">
        <v>1.0025379999999999</v>
      </c>
      <c r="BZ9" s="298">
        <f t="shared" si="235"/>
        <v>1.0279187817258884</v>
      </c>
      <c r="CA9" s="300">
        <f>_xlfn.FLOOR.PRECISE('численность 2021'!M11)</f>
        <v>12</v>
      </c>
      <c r="CB9" s="295"/>
      <c r="CC9" s="295"/>
      <c r="CD9" s="284">
        <f t="shared" si="236"/>
        <v>12</v>
      </c>
      <c r="CE9" s="303">
        <f t="shared" si="237"/>
        <v>12.15</v>
      </c>
      <c r="CF9" s="289">
        <f t="shared" si="238"/>
        <v>12</v>
      </c>
      <c r="CG9" s="287">
        <v>12</v>
      </c>
      <c r="CH9" s="285">
        <f t="shared" si="239"/>
        <v>0.89999999999999991</v>
      </c>
      <c r="CI9" s="301">
        <f t="shared" si="240"/>
        <v>0</v>
      </c>
      <c r="CJ9" s="287"/>
      <c r="CK9" s="285">
        <f t="shared" si="241"/>
        <v>0.89999999999999991</v>
      </c>
      <c r="CL9" s="301">
        <f t="shared" si="242"/>
        <v>0</v>
      </c>
      <c r="CM9" s="287">
        <v>1</v>
      </c>
      <c r="CN9" s="303">
        <f t="shared" si="243"/>
        <v>2.4000000000000004</v>
      </c>
      <c r="CO9" s="287">
        <v>4</v>
      </c>
      <c r="CP9" s="304">
        <f t="shared" si="244"/>
        <v>1</v>
      </c>
      <c r="CQ9" s="299"/>
      <c r="CR9" s="299"/>
      <c r="CS9" s="299"/>
      <c r="CT9" s="298"/>
      <c r="CU9" s="298"/>
      <c r="CV9" s="298"/>
      <c r="CW9" s="295"/>
      <c r="CX9" s="303"/>
      <c r="CY9" s="289"/>
      <c r="CZ9" s="287"/>
      <c r="DA9" s="303"/>
      <c r="DB9" s="287"/>
      <c r="DC9" s="299">
        <v>0</v>
      </c>
      <c r="DD9" s="299">
        <v>0</v>
      </c>
      <c r="DE9" s="298">
        <f>_xlfn.FLOOR.PRECISE('численность 2021'!I11)</f>
        <v>0</v>
      </c>
      <c r="DF9" s="298">
        <v>0</v>
      </c>
      <c r="DG9" s="298">
        <v>0</v>
      </c>
      <c r="DH9" s="298">
        <f t="shared" si="248"/>
        <v>0</v>
      </c>
      <c r="DI9" s="300">
        <f>_xlfn.FLOOR.PRECISE('численность 2021'!N11)</f>
        <v>0</v>
      </c>
      <c r="DJ9" s="285">
        <f t="shared" si="249"/>
        <v>0</v>
      </c>
      <c r="DK9" s="301">
        <f t="shared" si="250"/>
        <v>0</v>
      </c>
      <c r="DL9" s="287"/>
      <c r="DM9" s="285">
        <f t="shared" si="251"/>
        <v>0</v>
      </c>
      <c r="DN9" s="287"/>
      <c r="DO9" s="299">
        <v>2.2926319999999998</v>
      </c>
      <c r="DP9" s="299">
        <v>2</v>
      </c>
      <c r="DQ9" s="298">
        <f>_xlfn.FLOOR.PRECISE('численность 2021'!J11)</f>
        <v>1</v>
      </c>
      <c r="DR9" s="298">
        <v>9.698e-003</v>
      </c>
      <c r="DS9" s="298">
        <v>8.4600000000000005e-003</v>
      </c>
      <c r="DT9" s="298">
        <f t="shared" si="252"/>
        <v>4.2301184433164128e-003</v>
      </c>
      <c r="DU9" s="300">
        <f>_xlfn.FLOOR.PRECISE('численность 2021'!S11)</f>
        <v>0</v>
      </c>
      <c r="DV9" s="303">
        <f t="shared" si="253"/>
        <v>0.10000000000000001</v>
      </c>
      <c r="DW9" s="301">
        <f t="shared" si="254"/>
        <v>0</v>
      </c>
      <c r="DX9" s="287"/>
      <c r="DY9" s="299">
        <v>0</v>
      </c>
      <c r="DZ9" s="296">
        <v>0</v>
      </c>
      <c r="EA9" s="298">
        <f>_xlfn.FLOOR.PRECISE('численность 2021'!T11)</f>
        <v>0</v>
      </c>
      <c r="EB9" s="282">
        <v>0</v>
      </c>
      <c r="EC9" s="298">
        <v>0</v>
      </c>
      <c r="ED9" s="298">
        <f t="shared" si="255"/>
        <v>0</v>
      </c>
      <c r="EE9" s="300">
        <f>_xlfn.FLOOR.PRECISE('численность 2021'!U11)</f>
        <v>0</v>
      </c>
      <c r="EF9" s="303">
        <f t="shared" si="256"/>
        <v>0</v>
      </c>
      <c r="EG9" s="301">
        <f t="shared" si="257"/>
        <v>0</v>
      </c>
      <c r="EH9" s="287"/>
      <c r="EI9" s="305"/>
    </row>
    <row r="10" ht="13.5" customHeight="1">
      <c r="A10" s="268" t="s">
        <v>46</v>
      </c>
      <c r="B10" s="282"/>
      <c r="C10" s="283"/>
      <c r="D10" s="283"/>
      <c r="E10" s="282"/>
      <c r="F10" s="282"/>
      <c r="G10" s="282"/>
      <c r="H10" s="282"/>
      <c r="I10" s="284"/>
      <c r="J10" s="285">
        <f t="shared" si="213"/>
        <v>0</v>
      </c>
      <c r="K10" s="286"/>
      <c r="L10" s="292"/>
      <c r="M10" s="283"/>
      <c r="N10" s="283"/>
      <c r="O10" s="282"/>
      <c r="P10" s="282"/>
      <c r="Q10" s="282"/>
      <c r="R10" s="282"/>
      <c r="S10" s="284"/>
      <c r="T10" s="284"/>
      <c r="U10" s="285">
        <f t="shared" si="216"/>
        <v>0</v>
      </c>
      <c r="V10" s="286"/>
      <c r="W10" s="292"/>
      <c r="X10" s="292"/>
      <c r="Y10" s="288"/>
      <c r="Z10" s="283"/>
      <c r="AA10" s="283"/>
      <c r="AB10" s="282"/>
      <c r="AC10" s="282"/>
      <c r="AD10" s="282"/>
      <c r="AE10" s="282"/>
      <c r="AF10" s="284"/>
      <c r="AG10" s="285">
        <f t="shared" si="219"/>
        <v>0</v>
      </c>
      <c r="AH10" s="286">
        <f t="shared" si="220"/>
        <v>0</v>
      </c>
      <c r="AI10" s="289"/>
      <c r="AJ10" s="292"/>
      <c r="AK10" s="292"/>
      <c r="AL10" s="283"/>
      <c r="AM10" s="283"/>
      <c r="AN10" s="282"/>
      <c r="AO10" s="282"/>
      <c r="AP10" s="282"/>
      <c r="AQ10" s="282"/>
      <c r="AR10" s="284"/>
      <c r="AS10" s="284"/>
      <c r="AT10" s="284">
        <f t="shared" si="223"/>
        <v>0</v>
      </c>
      <c r="AU10" s="285"/>
      <c r="AV10" s="285">
        <f t="shared" si="258"/>
        <v>0</v>
      </c>
      <c r="AW10" s="290"/>
      <c r="AX10" s="292"/>
      <c r="AY10" s="285">
        <f t="shared" si="225"/>
        <v>0</v>
      </c>
      <c r="AZ10" s="286"/>
      <c r="BA10" s="292"/>
      <c r="BB10" s="285">
        <f t="shared" si="227"/>
        <v>0</v>
      </c>
      <c r="BC10" s="292"/>
      <c r="BD10" s="283"/>
      <c r="BE10" s="283"/>
      <c r="BF10" s="282"/>
      <c r="BG10" s="282"/>
      <c r="BH10" s="282"/>
      <c r="BI10" s="282"/>
      <c r="BJ10" s="284"/>
      <c r="BK10" s="284"/>
      <c r="BL10" s="284">
        <f t="shared" si="229"/>
        <v>0</v>
      </c>
      <c r="BM10" s="285"/>
      <c r="BN10" s="290">
        <f t="shared" si="231"/>
        <v>0</v>
      </c>
      <c r="BO10" s="292"/>
      <c r="BP10" s="285">
        <f t="shared" si="232"/>
        <v>0</v>
      </c>
      <c r="BQ10" s="286"/>
      <c r="BR10" s="292"/>
      <c r="BS10" s="285"/>
      <c r="BT10" s="292"/>
      <c r="BU10" s="283"/>
      <c r="BV10" s="283"/>
      <c r="BW10" s="282"/>
      <c r="BX10" s="282"/>
      <c r="BY10" s="282"/>
      <c r="BZ10" s="282"/>
      <c r="CA10" s="284"/>
      <c r="CB10" s="284"/>
      <c r="CC10" s="284"/>
      <c r="CD10" s="284">
        <f t="shared" si="236"/>
        <v>0</v>
      </c>
      <c r="CE10" s="285"/>
      <c r="CF10" s="290"/>
      <c r="CG10" s="292"/>
      <c r="CH10" s="285">
        <f t="shared" si="239"/>
        <v>0</v>
      </c>
      <c r="CI10" s="286"/>
      <c r="CJ10" s="292"/>
      <c r="CK10" s="285">
        <f t="shared" si="241"/>
        <v>0</v>
      </c>
      <c r="CL10" s="286"/>
      <c r="CM10" s="292"/>
      <c r="CN10" s="285"/>
      <c r="CO10" s="292"/>
      <c r="CP10" s="291"/>
      <c r="CQ10" s="283"/>
      <c r="CR10" s="283"/>
      <c r="CS10" s="283"/>
      <c r="CT10" s="282"/>
      <c r="CU10" s="282"/>
      <c r="CV10" s="282"/>
      <c r="CW10" s="284"/>
      <c r="CX10" s="285"/>
      <c r="CY10" s="290"/>
      <c r="CZ10" s="292"/>
      <c r="DA10" s="285"/>
      <c r="DB10" s="292"/>
      <c r="DC10" s="283"/>
      <c r="DD10" s="283"/>
      <c r="DE10" s="282"/>
      <c r="DF10" s="282"/>
      <c r="DG10" s="282"/>
      <c r="DH10" s="282"/>
      <c r="DI10" s="284"/>
      <c r="DJ10" s="285">
        <f t="shared" si="249"/>
        <v>0</v>
      </c>
      <c r="DK10" s="286"/>
      <c r="DL10" s="292"/>
      <c r="DM10" s="285">
        <f t="shared" si="251"/>
        <v>0</v>
      </c>
      <c r="DN10" s="292"/>
      <c r="DO10" s="283"/>
      <c r="DP10" s="283"/>
      <c r="DQ10" s="282"/>
      <c r="DR10" s="282"/>
      <c r="DS10" s="282"/>
      <c r="DT10" s="282"/>
      <c r="DU10" s="284"/>
      <c r="DV10" s="285"/>
      <c r="DW10" s="286"/>
      <c r="DX10" s="292"/>
      <c r="DY10" s="283"/>
      <c r="DZ10" s="293"/>
      <c r="EA10" s="282"/>
      <c r="EB10" s="282"/>
      <c r="EC10" s="282"/>
      <c r="ED10" s="282"/>
      <c r="EE10" s="284"/>
      <c r="EF10" s="285"/>
      <c r="EG10" s="286"/>
      <c r="EH10" s="292"/>
    </row>
    <row r="11" ht="47.25" customHeight="1">
      <c r="A11" s="141" t="s">
        <v>286</v>
      </c>
      <c r="B11" s="282">
        <f>'численность 2021'!C38</f>
        <v>225.40000000000001</v>
      </c>
      <c r="C11" s="283">
        <v>427.12786899999998</v>
      </c>
      <c r="D11" s="283">
        <v>439</v>
      </c>
      <c r="E11" s="282">
        <f>_xlfn.FLOOR.PRECISE('численность 2021'!D38)</f>
        <v>420</v>
      </c>
      <c r="F11" s="282">
        <v>1.8949769999999999</v>
      </c>
      <c r="G11" s="282">
        <v>1.947649</v>
      </c>
      <c r="H11" s="282">
        <f t="shared" ref="H11:H74" si="260">E11/B11</f>
        <v>1.8633540372670807</v>
      </c>
      <c r="I11" s="284">
        <f>_xlfn.FLOOR.PRECISE('численность 2021'!R38)</f>
        <v>147</v>
      </c>
      <c r="J11" s="285">
        <f t="shared" si="213"/>
        <v>147</v>
      </c>
      <c r="K11" s="286">
        <f t="shared" si="214"/>
        <v>147</v>
      </c>
      <c r="L11" s="292">
        <v>147</v>
      </c>
      <c r="M11" s="283">
        <v>128</v>
      </c>
      <c r="N11" s="283">
        <v>132</v>
      </c>
      <c r="O11" s="282">
        <f>_xlfn.FLOOR.PRECISE('численность 2021'!P38)</f>
        <v>107</v>
      </c>
      <c r="P11" s="282">
        <v>0.56787900000000002</v>
      </c>
      <c r="Q11" s="282">
        <v>0.58562599999999998</v>
      </c>
      <c r="R11" s="282">
        <f t="shared" si="215"/>
        <v>0.47471162377994675</v>
      </c>
      <c r="S11" s="284">
        <f>_xlfn.FLOOR.PRECISE('численность 2021'!Q38)</f>
        <v>17</v>
      </c>
      <c r="T11" s="284"/>
      <c r="U11" s="285">
        <f t="shared" si="216"/>
        <v>32.100000000000001</v>
      </c>
      <c r="V11" s="286">
        <f t="shared" si="217"/>
        <v>17</v>
      </c>
      <c r="W11" s="292">
        <v>17</v>
      </c>
      <c r="X11" s="292"/>
      <c r="Y11" s="288"/>
      <c r="Z11" s="283">
        <v>37.724617000000002</v>
      </c>
      <c r="AA11" s="283">
        <v>43</v>
      </c>
      <c r="AB11" s="282">
        <f>_xlfn.FLOOR.PRECISE('численность 2021'!E38)</f>
        <v>46</v>
      </c>
      <c r="AC11" s="282">
        <v>0.16736699999999999</v>
      </c>
      <c r="AD11" s="282">
        <v>0.190772</v>
      </c>
      <c r="AE11" s="282">
        <f t="shared" ref="AE11:AE74" si="261">AB11/B11</f>
        <v>0.20408163265306123</v>
      </c>
      <c r="AF11" s="284">
        <f>_xlfn.FLOOR.PRECISE('численность 2021'!O38)</f>
        <v>2</v>
      </c>
      <c r="AG11" s="285">
        <f t="shared" si="219"/>
        <v>2.3000000000000003</v>
      </c>
      <c r="AH11" s="286">
        <f t="shared" si="220"/>
        <v>2</v>
      </c>
      <c r="AI11" s="289">
        <f t="shared" si="221"/>
        <v>1.5</v>
      </c>
      <c r="AJ11" s="292">
        <v>2</v>
      </c>
      <c r="AK11" s="292">
        <v>1</v>
      </c>
      <c r="AL11" s="283">
        <v>137.30688499999999</v>
      </c>
      <c r="AM11" s="283">
        <v>138</v>
      </c>
      <c r="AN11" s="282">
        <f>_xlfn.FLOOR.PRECISE('численность 2021'!F38)</f>
        <v>147</v>
      </c>
      <c r="AO11" s="282">
        <v>0.60916999999999999</v>
      </c>
      <c r="AP11" s="282">
        <v>0.61224500000000004</v>
      </c>
      <c r="AQ11" s="282">
        <f t="shared" si="222"/>
        <v>0.65217391304347827</v>
      </c>
      <c r="AR11" s="284">
        <f>_xlfn.FLOOR.PRECISE('численность 2021'!L38)</f>
        <v>4</v>
      </c>
      <c r="AS11" s="284"/>
      <c r="AT11" s="284">
        <f t="shared" si="223"/>
        <v>4</v>
      </c>
      <c r="AU11" s="285">
        <f t="shared" ref="AU11:AU74" si="262">IF(AN11&gt;34,IF(AQ11&gt;10,AN11*0.14999999999999999,IF(AQ11&gt;8,AN11*0.12,IF(AQ11&gt;6,AN11*0.10000000000000001,IF(AQ11&gt;4,AN11*0.080000000000000002,IF(AQ11&gt;2,AN11*0.070000000000000007,IF(AQ11&gt;1,AN11*0.050000000000000003,IF(AQ11&lt;1,AN11*0.029999999999999999,0))))))),0)</f>
        <v>4.4100000000000001</v>
      </c>
      <c r="AV11" s="285">
        <f t="shared" si="258"/>
        <v>4.4100000000000001</v>
      </c>
      <c r="AW11" s="290">
        <f t="shared" ref="AW11:AW74" si="263">IF(AR11&lt;AU11,AR11,AU11)</f>
        <v>4</v>
      </c>
      <c r="AX11" s="292">
        <v>4</v>
      </c>
      <c r="AY11" s="285">
        <f t="shared" si="225"/>
        <v>0</v>
      </c>
      <c r="AZ11" s="286">
        <f t="shared" si="226"/>
        <v>0</v>
      </c>
      <c r="BA11" s="292"/>
      <c r="BB11" s="285">
        <f t="shared" si="227"/>
        <v>1.2</v>
      </c>
      <c r="BC11" s="292"/>
      <c r="BD11" s="283">
        <v>393.72720299999997</v>
      </c>
      <c r="BE11" s="283">
        <v>401</v>
      </c>
      <c r="BF11" s="282">
        <f>_xlfn.FLOOR.PRECISE('численность 2021'!G38)</f>
        <v>424</v>
      </c>
      <c r="BG11" s="282">
        <v>1.746793</v>
      </c>
      <c r="BH11" s="282">
        <v>1.7790589999999999</v>
      </c>
      <c r="BI11" s="282">
        <f t="shared" ref="BI11:BI74" si="264">BF11/B11</f>
        <v>1.881100266193434</v>
      </c>
      <c r="BJ11" s="284">
        <f>_xlfn.FLOOR.PRECISE('численность 2021'!K38)</f>
        <v>21</v>
      </c>
      <c r="BK11" s="284"/>
      <c r="BL11" s="284">
        <f t="shared" si="229"/>
        <v>21</v>
      </c>
      <c r="BM11" s="285">
        <f t="shared" ref="BM11:BM74" si="265">IF(BF11&gt;1,IF(BI11&gt;10,BF11*0.14999999999999999,IF(BI11&gt;8,BF11*0.12,IF(BI11&gt;6,BF11*0.10000000000000001,IF(BI11&gt;4,BF11*0.080000000000000002,IF(BI11&gt;2,BF11*0.070000000000000007,IF(BI11&gt;1,BF11*0.050000000000000003,IF(BI11&lt;1,BF11*0.029999999999999999,0))))))),0)</f>
        <v>21.200000000000003</v>
      </c>
      <c r="BN11" s="290">
        <f t="shared" si="231"/>
        <v>21</v>
      </c>
      <c r="BO11" s="292">
        <v>21</v>
      </c>
      <c r="BP11" s="285">
        <f t="shared" si="232"/>
        <v>3.1499999999999999</v>
      </c>
      <c r="BQ11" s="286">
        <f t="shared" si="233"/>
        <v>0</v>
      </c>
      <c r="BR11" s="292"/>
      <c r="BS11" s="285">
        <f t="shared" si="234"/>
        <v>4.2000000000000002</v>
      </c>
      <c r="BT11" s="292"/>
      <c r="BU11" s="283">
        <v>321.09789999999998</v>
      </c>
      <c r="BV11" s="283">
        <v>340</v>
      </c>
      <c r="BW11" s="282">
        <f>_xlfn.FLOOR.PRECISE('численность 2021'!H38)</f>
        <v>403</v>
      </c>
      <c r="BX11" s="282">
        <v>1.424569</v>
      </c>
      <c r="BY11" s="282">
        <v>1.508429</v>
      </c>
      <c r="BZ11" s="282">
        <f t="shared" ref="BZ11:BZ74" si="266">BW11/B11</f>
        <v>1.7879325643300799</v>
      </c>
      <c r="CA11" s="284">
        <f>_xlfn.FLOOR.PRECISE('численность 2021'!M38)</f>
        <v>20</v>
      </c>
      <c r="CB11" s="284"/>
      <c r="CC11" s="284"/>
      <c r="CD11" s="284">
        <f t="shared" si="236"/>
        <v>20</v>
      </c>
      <c r="CE11" s="285">
        <f t="shared" si="237"/>
        <v>20.150000000000002</v>
      </c>
      <c r="CF11" s="290">
        <f t="shared" si="238"/>
        <v>20</v>
      </c>
      <c r="CG11" s="292">
        <v>20</v>
      </c>
      <c r="CH11" s="285">
        <f t="shared" si="239"/>
        <v>1.5</v>
      </c>
      <c r="CI11" s="286">
        <f t="shared" si="240"/>
        <v>0</v>
      </c>
      <c r="CJ11" s="292"/>
      <c r="CK11" s="285">
        <f t="shared" si="241"/>
        <v>1.5</v>
      </c>
      <c r="CL11" s="286">
        <f t="shared" si="242"/>
        <v>0</v>
      </c>
      <c r="CM11" s="292"/>
      <c r="CN11" s="285">
        <f t="shared" si="243"/>
        <v>4</v>
      </c>
      <c r="CO11" s="292"/>
      <c r="CP11" s="291">
        <f t="shared" si="244"/>
        <v>1</v>
      </c>
      <c r="CQ11" s="283">
        <v>0</v>
      </c>
      <c r="CR11" s="283">
        <v>0</v>
      </c>
      <c r="CS11" s="283" t="e">
        <f>#REF!</f>
        <v>#REF!</v>
      </c>
      <c r="CT11" s="282">
        <v>0</v>
      </c>
      <c r="CU11" s="282">
        <v>0</v>
      </c>
      <c r="CV11" s="282" t="e">
        <f>#REF!</f>
        <v>#REF!</v>
      </c>
      <c r="CW11" s="284" t="e">
        <f>#REF!</f>
        <v>#REF!</v>
      </c>
      <c r="CX11" s="285" t="e">
        <f t="shared" ref="CX11:CX74" si="267">IF((CS11*0.10000000000000001)&gt;0,CS11*0.80000000000000004,0)</f>
        <v>#REF!</v>
      </c>
      <c r="CY11" s="290" t="e">
        <f t="shared" ref="CY11:CY74" si="268">IF(CW11&lt;CX11,CW11,CX11)</f>
        <v>#REF!</v>
      </c>
      <c r="CZ11" s="292"/>
      <c r="DA11" s="285">
        <f t="shared" ref="DA11:DA74" si="269">CZ11*0.80000000000000004</f>
        <v>0</v>
      </c>
      <c r="DB11" s="292"/>
      <c r="DC11" s="283">
        <v>4.3865829999999999</v>
      </c>
      <c r="DD11" s="283">
        <v>6</v>
      </c>
      <c r="DE11" s="282">
        <f>_xlfn.FLOOR.PRECISE('численность 2021'!I38)</f>
        <v>0</v>
      </c>
      <c r="DF11" s="282">
        <v>1.9460999999999999e-002</v>
      </c>
      <c r="DG11" s="282">
        <v>2.6619e-002</v>
      </c>
      <c r="DH11" s="282">
        <f t="shared" ref="DH11:DH74" si="270">DE11/B11</f>
        <v>0</v>
      </c>
      <c r="DI11" s="284">
        <f>_xlfn.FLOOR.PRECISE('численность 2021'!N38)</f>
        <v>0</v>
      </c>
      <c r="DJ11" s="285">
        <f t="shared" si="249"/>
        <v>0</v>
      </c>
      <c r="DK11" s="286">
        <f t="shared" si="250"/>
        <v>0</v>
      </c>
      <c r="DL11" s="292"/>
      <c r="DM11" s="285">
        <f t="shared" si="251"/>
        <v>0</v>
      </c>
      <c r="DN11" s="292"/>
      <c r="DO11" s="283">
        <v>31.332739</v>
      </c>
      <c r="DP11" s="283">
        <v>32</v>
      </c>
      <c r="DQ11" s="282">
        <f>_xlfn.FLOOR.PRECISE('численность 2021'!J38)</f>
        <v>25</v>
      </c>
      <c r="DR11" s="282">
        <v>0.13900899999999999</v>
      </c>
      <c r="DS11" s="282">
        <v>0.14197000000000001</v>
      </c>
      <c r="DT11" s="282">
        <f t="shared" ref="DT11:DT74" si="271">DQ11/B11</f>
        <v>0.11091393078970718</v>
      </c>
      <c r="DU11" s="284">
        <f>_xlfn.FLOOR.PRECISE('численность 2021'!S38)</f>
        <v>2</v>
      </c>
      <c r="DV11" s="285">
        <f t="shared" si="253"/>
        <v>2.5</v>
      </c>
      <c r="DW11" s="286">
        <f t="shared" si="254"/>
        <v>2</v>
      </c>
      <c r="DX11" s="292">
        <v>2</v>
      </c>
      <c r="DY11" s="283">
        <v>0</v>
      </c>
      <c r="DZ11" s="293">
        <v>15</v>
      </c>
      <c r="EA11" s="282">
        <f>_xlfn.FLOOR.PRECISE('численность 2021'!T38)</f>
        <v>15</v>
      </c>
      <c r="EB11" s="282">
        <v>0</v>
      </c>
      <c r="EC11" s="282">
        <v>6.6547999999999996e-002</v>
      </c>
      <c r="ED11" s="282">
        <f t="shared" ref="ED11:ED74" si="272">EA11/B11</f>
        <v>6.6548358473824315e-002</v>
      </c>
      <c r="EE11" s="284">
        <f>_xlfn.FLOOR.PRECISE('численность 2021'!U38)</f>
        <v>1</v>
      </c>
      <c r="EF11" s="285">
        <f t="shared" ref="EF11:EF74" si="273">EA11*0.10000000000000001</f>
        <v>1.5</v>
      </c>
      <c r="EG11" s="286">
        <f t="shared" si="257"/>
        <v>1</v>
      </c>
      <c r="EH11" s="292">
        <v>1</v>
      </c>
    </row>
    <row r="12" ht="34.5" customHeight="1">
      <c r="A12" s="141" t="s">
        <v>48</v>
      </c>
      <c r="B12" s="282">
        <f>'численность 2021'!C31</f>
        <v>358.69999999999999</v>
      </c>
      <c r="C12" s="283">
        <v>796.95245399999999</v>
      </c>
      <c r="D12" s="283">
        <v>787</v>
      </c>
      <c r="E12" s="282">
        <f>_xlfn.FLOOR.PRECISE('численность 2021'!D31)</f>
        <v>775</v>
      </c>
      <c r="F12" s="282">
        <v>2.2217799999999999</v>
      </c>
      <c r="G12" s="282">
        <v>2.1940339999999998</v>
      </c>
      <c r="H12" s="282">
        <f t="shared" si="260"/>
        <v>2.1605798717591305</v>
      </c>
      <c r="I12" s="284">
        <f>_xlfn.FLOOR.PRECISE('численность 2021'!R31)</f>
        <v>271</v>
      </c>
      <c r="J12" s="285">
        <f t="shared" si="213"/>
        <v>271.25</v>
      </c>
      <c r="K12" s="286">
        <f t="shared" si="214"/>
        <v>271</v>
      </c>
      <c r="L12" s="292">
        <v>271</v>
      </c>
      <c r="M12" s="283">
        <v>167</v>
      </c>
      <c r="N12" s="283">
        <v>174</v>
      </c>
      <c r="O12" s="282">
        <f>_xlfn.FLOOR.PRECISE('численность 2021'!P31)</f>
        <v>129</v>
      </c>
      <c r="P12" s="282">
        <v>0.46556999999999998</v>
      </c>
      <c r="Q12" s="282">
        <v>0.48508499999999999</v>
      </c>
      <c r="R12" s="282">
        <f t="shared" si="215"/>
        <v>0.35963200446055199</v>
      </c>
      <c r="S12" s="284">
        <f>_xlfn.FLOOR.PRECISE('численность 2021'!Q31)</f>
        <v>38</v>
      </c>
      <c r="T12" s="284"/>
      <c r="U12" s="285">
        <f t="shared" si="216"/>
        <v>38.699999999999996</v>
      </c>
      <c r="V12" s="286">
        <f t="shared" si="217"/>
        <v>38</v>
      </c>
      <c r="W12" s="292">
        <v>38</v>
      </c>
      <c r="X12" s="292"/>
      <c r="Y12" s="288"/>
      <c r="Z12" s="283">
        <v>66.412704000000005</v>
      </c>
      <c r="AA12" s="283">
        <v>83</v>
      </c>
      <c r="AB12" s="282">
        <f>_xlfn.FLOOR.PRECISE('численность 2021'!E31)</f>
        <v>80</v>
      </c>
      <c r="AC12" s="282">
        <v>0.18514800000000001</v>
      </c>
      <c r="AD12" s="282">
        <v>0.23139100000000001</v>
      </c>
      <c r="AE12" s="282">
        <f t="shared" si="261"/>
        <v>0.2230275996654586</v>
      </c>
      <c r="AF12" s="284">
        <f>_xlfn.FLOOR.PRECISE('численность 2021'!O31)</f>
        <v>4</v>
      </c>
      <c r="AG12" s="285">
        <f t="shared" si="219"/>
        <v>4</v>
      </c>
      <c r="AH12" s="286">
        <f t="shared" si="220"/>
        <v>4</v>
      </c>
      <c r="AI12" s="289">
        <f t="shared" si="221"/>
        <v>3</v>
      </c>
      <c r="AJ12" s="292">
        <v>4</v>
      </c>
      <c r="AK12" s="292">
        <v>3</v>
      </c>
      <c r="AL12" s="283">
        <v>365.73590100000001</v>
      </c>
      <c r="AM12" s="283">
        <v>360</v>
      </c>
      <c r="AN12" s="282">
        <f>_xlfn.FLOOR.PRECISE('численность 2021'!F31)</f>
        <v>377</v>
      </c>
      <c r="AO12" s="282">
        <v>1.0196149999999999</v>
      </c>
      <c r="AP12" s="282">
        <v>1.0036240000000001</v>
      </c>
      <c r="AQ12" s="282">
        <f t="shared" si="222"/>
        <v>1.0510175634234737</v>
      </c>
      <c r="AR12" s="284">
        <f>_xlfn.FLOOR.PRECISE('численность 2021'!L31)</f>
        <v>18</v>
      </c>
      <c r="AS12" s="284"/>
      <c r="AT12" s="284">
        <f t="shared" si="223"/>
        <v>18</v>
      </c>
      <c r="AU12" s="285">
        <f t="shared" si="262"/>
        <v>18.850000000000001</v>
      </c>
      <c r="AV12" s="285">
        <f t="shared" si="258"/>
        <v>0</v>
      </c>
      <c r="AW12" s="290">
        <f t="shared" si="263"/>
        <v>18</v>
      </c>
      <c r="AX12" s="292">
        <v>18</v>
      </c>
      <c r="AY12" s="285">
        <f t="shared" si="225"/>
        <v>2.6999999999999997</v>
      </c>
      <c r="AZ12" s="286">
        <f t="shared" si="226"/>
        <v>0</v>
      </c>
      <c r="BA12" s="292"/>
      <c r="BB12" s="285">
        <f t="shared" si="227"/>
        <v>5.3999999999999995</v>
      </c>
      <c r="BC12" s="292"/>
      <c r="BD12" s="283">
        <v>624.163635</v>
      </c>
      <c r="BE12" s="283">
        <v>641</v>
      </c>
      <c r="BF12" s="282">
        <f>_xlfn.FLOOR.PRECISE('численность 2021'!G31)</f>
        <v>692</v>
      </c>
      <c r="BG12" s="282">
        <v>1.7400709999999999</v>
      </c>
      <c r="BH12" s="282">
        <v>1.7870090000000001</v>
      </c>
      <c r="BI12" s="282">
        <f t="shared" si="264"/>
        <v>1.9291887371062169</v>
      </c>
      <c r="BJ12" s="284">
        <f>_xlfn.FLOOR.PRECISE('численность 2021'!K31)</f>
        <v>34</v>
      </c>
      <c r="BK12" s="284"/>
      <c r="BL12" s="284">
        <f t="shared" si="229"/>
        <v>34</v>
      </c>
      <c r="BM12" s="285">
        <f t="shared" si="265"/>
        <v>34.600000000000001</v>
      </c>
      <c r="BN12" s="290">
        <f t="shared" si="231"/>
        <v>34</v>
      </c>
      <c r="BO12" s="292">
        <v>34</v>
      </c>
      <c r="BP12" s="285">
        <f t="shared" si="232"/>
        <v>5.0999999999999996</v>
      </c>
      <c r="BQ12" s="286">
        <f t="shared" si="233"/>
        <v>0</v>
      </c>
      <c r="BR12" s="292"/>
      <c r="BS12" s="285">
        <f t="shared" si="234"/>
        <v>6.8000000000000007</v>
      </c>
      <c r="BT12" s="292"/>
      <c r="BU12" s="283">
        <v>559.39184599999999</v>
      </c>
      <c r="BV12" s="283">
        <v>541</v>
      </c>
      <c r="BW12" s="282">
        <f>_xlfn.FLOOR.PRECISE('численность 2021'!H31)</f>
        <v>644</v>
      </c>
      <c r="BX12" s="282">
        <v>1.5594980000000001</v>
      </c>
      <c r="BY12" s="282">
        <v>1.508224</v>
      </c>
      <c r="BZ12" s="282">
        <f t="shared" si="266"/>
        <v>1.7953721773069418</v>
      </c>
      <c r="CA12" s="284">
        <f>_xlfn.FLOOR.PRECISE('численность 2021'!M31)</f>
        <v>32</v>
      </c>
      <c r="CB12" s="284"/>
      <c r="CC12" s="284"/>
      <c r="CD12" s="284">
        <f t="shared" si="236"/>
        <v>32</v>
      </c>
      <c r="CE12" s="285">
        <f t="shared" si="237"/>
        <v>32.200000000000003</v>
      </c>
      <c r="CF12" s="290">
        <f t="shared" si="238"/>
        <v>32</v>
      </c>
      <c r="CG12" s="292">
        <v>32</v>
      </c>
      <c r="CH12" s="285">
        <f t="shared" si="239"/>
        <v>2.3999999999999999</v>
      </c>
      <c r="CI12" s="286">
        <f t="shared" si="240"/>
        <v>0</v>
      </c>
      <c r="CJ12" s="292"/>
      <c r="CK12" s="285">
        <f t="shared" si="241"/>
        <v>2.3999999999999999</v>
      </c>
      <c r="CL12" s="286">
        <f t="shared" si="242"/>
        <v>0</v>
      </c>
      <c r="CM12" s="292"/>
      <c r="CN12" s="285">
        <f t="shared" si="243"/>
        <v>6.4000000000000004</v>
      </c>
      <c r="CO12" s="292"/>
      <c r="CP12" s="291">
        <f t="shared" si="244"/>
        <v>1</v>
      </c>
      <c r="CQ12" s="283">
        <v>0</v>
      </c>
      <c r="CR12" s="283">
        <v>0</v>
      </c>
      <c r="CS12" s="283" t="e">
        <f>#REF!</f>
        <v>#REF!</v>
      </c>
      <c r="CT12" s="282">
        <v>0</v>
      </c>
      <c r="CU12" s="282">
        <v>0</v>
      </c>
      <c r="CV12" s="282" t="e">
        <f>#REF!</f>
        <v>#REF!</v>
      </c>
      <c r="CW12" s="284" t="e">
        <f>#REF!</f>
        <v>#REF!</v>
      </c>
      <c r="CX12" s="285" t="e">
        <f t="shared" si="267"/>
        <v>#REF!</v>
      </c>
      <c r="CY12" s="290" t="e">
        <f t="shared" si="268"/>
        <v>#REF!</v>
      </c>
      <c r="CZ12" s="292"/>
      <c r="DA12" s="285">
        <f t="shared" si="269"/>
        <v>0</v>
      </c>
      <c r="DB12" s="292"/>
      <c r="DC12" s="283">
        <v>13.514213</v>
      </c>
      <c r="DD12" s="283">
        <v>16</v>
      </c>
      <c r="DE12" s="282">
        <f>_xlfn.FLOOR.PRECISE('численность 2021'!I31)</f>
        <v>19</v>
      </c>
      <c r="DF12" s="282">
        <v>3.7676000000000001e-002</v>
      </c>
      <c r="DG12" s="282">
        <v>4.4606e-002</v>
      </c>
      <c r="DH12" s="282">
        <f t="shared" si="270"/>
        <v>5.2969054920546418e-002</v>
      </c>
      <c r="DI12" s="284">
        <f>_xlfn.FLOOR.PRECISE('численность 2021'!N31)</f>
        <v>0</v>
      </c>
      <c r="DJ12" s="285">
        <f t="shared" si="249"/>
        <v>0</v>
      </c>
      <c r="DK12" s="286">
        <f t="shared" si="250"/>
        <v>0</v>
      </c>
      <c r="DL12" s="292"/>
      <c r="DM12" s="285">
        <f t="shared" si="251"/>
        <v>0</v>
      </c>
      <c r="DN12" s="292"/>
      <c r="DO12" s="283">
        <v>36.681435</v>
      </c>
      <c r="DP12" s="283">
        <v>32</v>
      </c>
      <c r="DQ12" s="282">
        <f>_xlfn.FLOOR.PRECISE('численность 2021'!J31)</f>
        <v>24</v>
      </c>
      <c r="DR12" s="282">
        <v>0.10226200000000001</v>
      </c>
      <c r="DS12" s="282">
        <v>8.9210999999999999e-002</v>
      </c>
      <c r="DT12" s="282">
        <f t="shared" si="271"/>
        <v>6.6908279899637588e-002</v>
      </c>
      <c r="DU12" s="284">
        <f>_xlfn.FLOOR.PRECISE('численность 2021'!S31)</f>
        <v>2</v>
      </c>
      <c r="DV12" s="285">
        <f t="shared" si="253"/>
        <v>2.4000000000000004</v>
      </c>
      <c r="DW12" s="286">
        <f t="shared" si="254"/>
        <v>2</v>
      </c>
      <c r="DX12" s="292">
        <v>2</v>
      </c>
      <c r="DY12" s="283">
        <v>0</v>
      </c>
      <c r="DZ12" s="293">
        <v>15</v>
      </c>
      <c r="EA12" s="282">
        <f>_xlfn.FLOOR.PRECISE('численность 2021'!T31)</f>
        <v>15</v>
      </c>
      <c r="EB12" s="282">
        <v>0</v>
      </c>
      <c r="EC12" s="282">
        <v>4.1818000000000001e-002</v>
      </c>
      <c r="ED12" s="282">
        <f t="shared" si="272"/>
        <v>4.1817674937273487e-002</v>
      </c>
      <c r="EE12" s="284">
        <f>_xlfn.FLOOR.PRECISE('численность 2021'!U31)</f>
        <v>1</v>
      </c>
      <c r="EF12" s="285">
        <f t="shared" si="273"/>
        <v>1.5</v>
      </c>
      <c r="EG12" s="286">
        <f t="shared" si="257"/>
        <v>1</v>
      </c>
      <c r="EH12" s="292">
        <v>1</v>
      </c>
    </row>
    <row r="13" ht="34.5" customHeight="1">
      <c r="A13" s="147" t="s">
        <v>50</v>
      </c>
      <c r="B13" s="282">
        <f>'численность 2021'!C33</f>
        <v>57.560000000000002</v>
      </c>
      <c r="C13" s="283">
        <v>192.19845599999999</v>
      </c>
      <c r="D13" s="283">
        <v>162</v>
      </c>
      <c r="E13" s="282">
        <f>_xlfn.FLOOR.PRECISE('численность 2021'!D33)</f>
        <v>204</v>
      </c>
      <c r="F13" s="282">
        <v>3.3355049999999999</v>
      </c>
      <c r="G13" s="282">
        <v>2.811426</v>
      </c>
      <c r="H13" s="282">
        <f t="shared" si="260"/>
        <v>3.5441278665740095</v>
      </c>
      <c r="I13" s="284">
        <f>_xlfn.FLOOR.PRECISE('численность 2021'!R33)</f>
        <v>30</v>
      </c>
      <c r="J13" s="285">
        <f t="shared" si="213"/>
        <v>71.399999999999991</v>
      </c>
      <c r="K13" s="286">
        <f t="shared" si="214"/>
        <v>30</v>
      </c>
      <c r="L13" s="292">
        <v>30</v>
      </c>
      <c r="M13" s="283">
        <v>15</v>
      </c>
      <c r="N13" s="283">
        <v>18</v>
      </c>
      <c r="O13" s="282">
        <f>_xlfn.FLOOR.PRECISE('численность 2021'!P33)</f>
        <v>16</v>
      </c>
      <c r="P13" s="282">
        <v>0.26031700000000002</v>
      </c>
      <c r="Q13" s="282">
        <v>0.31238100000000002</v>
      </c>
      <c r="R13" s="282">
        <f t="shared" si="215"/>
        <v>0.27797081306462823</v>
      </c>
      <c r="S13" s="284">
        <f>_xlfn.FLOOR.PRECISE('численность 2021'!Q33)</f>
        <v>3</v>
      </c>
      <c r="T13" s="284"/>
      <c r="U13" s="285">
        <f t="shared" si="216"/>
        <v>4.7999999999999998</v>
      </c>
      <c r="V13" s="286">
        <f t="shared" si="217"/>
        <v>3</v>
      </c>
      <c r="W13" s="292">
        <v>3</v>
      </c>
      <c r="X13" s="292"/>
      <c r="Y13" s="288"/>
      <c r="Z13" s="283">
        <v>0</v>
      </c>
      <c r="AA13" s="283">
        <v>0</v>
      </c>
      <c r="AB13" s="282">
        <f>_xlfn.FLOOR.PRECISE('численность 2021'!E33)</f>
        <v>0</v>
      </c>
      <c r="AC13" s="282">
        <v>0</v>
      </c>
      <c r="AD13" s="282">
        <v>0</v>
      </c>
      <c r="AE13" s="282">
        <f t="shared" si="261"/>
        <v>0</v>
      </c>
      <c r="AF13" s="284">
        <f>_xlfn.FLOOR.PRECISE('численность 2021'!O33)</f>
        <v>0</v>
      </c>
      <c r="AG13" s="285">
        <f t="shared" si="219"/>
        <v>0</v>
      </c>
      <c r="AH13" s="286">
        <f t="shared" si="220"/>
        <v>0</v>
      </c>
      <c r="AI13" s="289">
        <f t="shared" si="221"/>
        <v>0</v>
      </c>
      <c r="AJ13" s="292"/>
      <c r="AK13" s="292"/>
      <c r="AL13" s="283">
        <v>153.908951</v>
      </c>
      <c r="AM13" s="283">
        <v>157</v>
      </c>
      <c r="AN13" s="282">
        <f>_xlfn.FLOOR.PRECISE('численность 2021'!F33)</f>
        <v>161</v>
      </c>
      <c r="AO13" s="282">
        <v>2.6710099999999999</v>
      </c>
      <c r="AP13" s="282">
        <v>2.7246540000000001</v>
      </c>
      <c r="AQ13" s="282">
        <f t="shared" si="222"/>
        <v>2.7970813064628213</v>
      </c>
      <c r="AR13" s="284">
        <f>_xlfn.FLOOR.PRECISE('численность 2021'!L33)</f>
        <v>10</v>
      </c>
      <c r="AS13" s="284"/>
      <c r="AT13" s="284">
        <f t="shared" si="223"/>
        <v>10</v>
      </c>
      <c r="AU13" s="285">
        <f t="shared" si="262"/>
        <v>11.270000000000001</v>
      </c>
      <c r="AV13" s="285">
        <f t="shared" si="258"/>
        <v>0</v>
      </c>
      <c r="AW13" s="290">
        <f t="shared" si="263"/>
        <v>10</v>
      </c>
      <c r="AX13" s="292">
        <v>10</v>
      </c>
      <c r="AY13" s="285">
        <f t="shared" si="225"/>
        <v>1.5</v>
      </c>
      <c r="AZ13" s="286">
        <f t="shared" si="226"/>
        <v>0</v>
      </c>
      <c r="BA13" s="292"/>
      <c r="BB13" s="285">
        <f t="shared" si="227"/>
        <v>3</v>
      </c>
      <c r="BC13" s="292"/>
      <c r="BD13" s="283">
        <v>168.87751800000001</v>
      </c>
      <c r="BE13" s="283">
        <v>174</v>
      </c>
      <c r="BF13" s="282">
        <f>_xlfn.FLOOR.PRECISE('численность 2021'!G33)</f>
        <v>191</v>
      </c>
      <c r="BG13" s="282">
        <v>2.9307820000000002</v>
      </c>
      <c r="BH13" s="282">
        <v>3.0196800000000001</v>
      </c>
      <c r="BI13" s="282">
        <f t="shared" si="264"/>
        <v>3.3182765809589991</v>
      </c>
      <c r="BJ13" s="284">
        <f>_xlfn.FLOOR.PRECISE('численность 2021'!K33)</f>
        <v>13</v>
      </c>
      <c r="BK13" s="284"/>
      <c r="BL13" s="284">
        <f t="shared" si="229"/>
        <v>13</v>
      </c>
      <c r="BM13" s="285">
        <f t="shared" si="265"/>
        <v>13.370000000000001</v>
      </c>
      <c r="BN13" s="290">
        <f t="shared" si="231"/>
        <v>13</v>
      </c>
      <c r="BO13" s="292">
        <v>13</v>
      </c>
      <c r="BP13" s="285">
        <f t="shared" si="232"/>
        <v>1.95</v>
      </c>
      <c r="BQ13" s="286">
        <f t="shared" si="233"/>
        <v>0</v>
      </c>
      <c r="BR13" s="292"/>
      <c r="BS13" s="285">
        <f t="shared" si="234"/>
        <v>2.6000000000000001</v>
      </c>
      <c r="BT13" s="292"/>
      <c r="BU13" s="283">
        <v>87.778144999999995</v>
      </c>
      <c r="BV13" s="283">
        <v>102</v>
      </c>
      <c r="BW13" s="282">
        <f>_xlfn.FLOOR.PRECISE('численность 2021'!H33)</f>
        <v>120</v>
      </c>
      <c r="BX13" s="282">
        <v>1.523344</v>
      </c>
      <c r="BY13" s="282">
        <v>1.770157</v>
      </c>
      <c r="BZ13" s="282">
        <f t="shared" si="266"/>
        <v>2.0847810979847115</v>
      </c>
      <c r="CA13" s="284">
        <f>_xlfn.FLOOR.PRECISE('численность 2021'!M33)</f>
        <v>8</v>
      </c>
      <c r="CB13" s="284"/>
      <c r="CC13" s="284"/>
      <c r="CD13" s="284">
        <f t="shared" si="236"/>
        <v>8</v>
      </c>
      <c r="CE13" s="285">
        <f t="shared" si="237"/>
        <v>8.4000000000000004</v>
      </c>
      <c r="CF13" s="290">
        <f t="shared" si="238"/>
        <v>8</v>
      </c>
      <c r="CG13" s="292">
        <v>8</v>
      </c>
      <c r="CH13" s="285">
        <f t="shared" si="239"/>
        <v>0.59999999999999998</v>
      </c>
      <c r="CI13" s="286">
        <f t="shared" si="240"/>
        <v>0</v>
      </c>
      <c r="CJ13" s="292"/>
      <c r="CK13" s="285">
        <f t="shared" si="241"/>
        <v>0.59999999999999998</v>
      </c>
      <c r="CL13" s="286">
        <f t="shared" si="242"/>
        <v>0</v>
      </c>
      <c r="CM13" s="292"/>
      <c r="CN13" s="285">
        <f t="shared" si="243"/>
        <v>1.6000000000000001</v>
      </c>
      <c r="CO13" s="292"/>
      <c r="CP13" s="291">
        <f t="shared" si="244"/>
        <v>1</v>
      </c>
      <c r="CQ13" s="283">
        <v>0</v>
      </c>
      <c r="CR13" s="283">
        <v>0</v>
      </c>
      <c r="CS13" s="283" t="e">
        <f>#REF!</f>
        <v>#REF!</v>
      </c>
      <c r="CT13" s="282">
        <v>0</v>
      </c>
      <c r="CU13" s="282">
        <v>0</v>
      </c>
      <c r="CV13" s="282" t="e">
        <f>#REF!</f>
        <v>#REF!</v>
      </c>
      <c r="CW13" s="284" t="e">
        <f>#REF!</f>
        <v>#REF!</v>
      </c>
      <c r="CX13" s="285" t="e">
        <f t="shared" si="267"/>
        <v>#REF!</v>
      </c>
      <c r="CY13" s="290" t="e">
        <f t="shared" si="268"/>
        <v>#REF!</v>
      </c>
      <c r="CZ13" s="292"/>
      <c r="DA13" s="285">
        <f t="shared" si="269"/>
        <v>0</v>
      </c>
      <c r="DB13" s="292"/>
      <c r="DC13" s="283">
        <v>0</v>
      </c>
      <c r="DD13" s="283">
        <v>0</v>
      </c>
      <c r="DE13" s="282">
        <f>_xlfn.FLOOR.PRECISE('численность 2021'!I33)</f>
        <v>0</v>
      </c>
      <c r="DF13" s="282">
        <v>0</v>
      </c>
      <c r="DG13" s="282">
        <v>0</v>
      </c>
      <c r="DH13" s="282">
        <f t="shared" si="270"/>
        <v>0</v>
      </c>
      <c r="DI13" s="284">
        <f>_xlfn.FLOOR.PRECISE('численность 2021'!N33)</f>
        <v>0</v>
      </c>
      <c r="DJ13" s="285">
        <f t="shared" si="249"/>
        <v>0</v>
      </c>
      <c r="DK13" s="286">
        <f t="shared" si="250"/>
        <v>0</v>
      </c>
      <c r="DL13" s="292"/>
      <c r="DM13" s="285">
        <f t="shared" si="251"/>
        <v>0</v>
      </c>
      <c r="DN13" s="292"/>
      <c r="DO13" s="283">
        <v>4.3795229999999998</v>
      </c>
      <c r="DP13" s="283">
        <v>6</v>
      </c>
      <c r="DQ13" s="282">
        <f>_xlfn.FLOOR.PRECISE('численность 2021'!J33)</f>
        <v>5</v>
      </c>
      <c r="DR13" s="282">
        <v>7.6004000000000002e-002</v>
      </c>
      <c r="DS13" s="282">
        <v>0.104127</v>
      </c>
      <c r="DT13" s="282">
        <f t="shared" si="271"/>
        <v>8.6865879082696315e-002</v>
      </c>
      <c r="DU13" s="284">
        <f>_xlfn.FLOOR.PRECISE('численность 2021'!S33)</f>
        <v>0</v>
      </c>
      <c r="DV13" s="285">
        <f t="shared" si="253"/>
        <v>0.5</v>
      </c>
      <c r="DW13" s="286">
        <f t="shared" si="254"/>
        <v>0</v>
      </c>
      <c r="DX13" s="292"/>
      <c r="DY13" s="283">
        <v>0</v>
      </c>
      <c r="DZ13" s="293">
        <v>0</v>
      </c>
      <c r="EA13" s="282">
        <f>_xlfn.FLOOR.PRECISE('численность 2021'!T33)</f>
        <v>0</v>
      </c>
      <c r="EB13" s="282">
        <v>0</v>
      </c>
      <c r="EC13" s="282">
        <v>0</v>
      </c>
      <c r="ED13" s="282">
        <f t="shared" si="272"/>
        <v>0</v>
      </c>
      <c r="EE13" s="284">
        <f>_xlfn.FLOOR.PRECISE('численность 2021'!U33)</f>
        <v>0</v>
      </c>
      <c r="EF13" s="285">
        <f t="shared" si="273"/>
        <v>0</v>
      </c>
      <c r="EG13" s="286">
        <f t="shared" si="257"/>
        <v>0</v>
      </c>
      <c r="EH13" s="292"/>
    </row>
    <row r="14" ht="47.25" customHeight="1">
      <c r="A14" s="147" t="s">
        <v>51</v>
      </c>
      <c r="B14" s="282">
        <f>'численность 2021'!C34</f>
        <v>335.70999999999998</v>
      </c>
      <c r="C14" s="283">
        <v>1062.795654</v>
      </c>
      <c r="D14" s="283">
        <v>1012</v>
      </c>
      <c r="E14" s="282">
        <f>_xlfn.FLOOR.PRECISE('численность 2021'!D34)</f>
        <v>1097</v>
      </c>
      <c r="F14" s="282">
        <v>2.7554270000000001</v>
      </c>
      <c r="G14" s="282">
        <v>2.6237330000000001</v>
      </c>
      <c r="H14" s="282">
        <f t="shared" si="260"/>
        <v>3.2677012898036999</v>
      </c>
      <c r="I14" s="284">
        <f>_xlfn.FLOOR.PRECISE('численность 2021'!R34)</f>
        <v>329</v>
      </c>
      <c r="J14" s="285">
        <f t="shared" si="213"/>
        <v>383.94999999999999</v>
      </c>
      <c r="K14" s="286">
        <f t="shared" si="214"/>
        <v>329</v>
      </c>
      <c r="L14" s="292">
        <v>329</v>
      </c>
      <c r="M14" s="283">
        <v>80</v>
      </c>
      <c r="N14" s="283">
        <v>93</v>
      </c>
      <c r="O14" s="282">
        <f>_xlfn.FLOOR.PRECISE('численность 2021'!P34)</f>
        <v>95</v>
      </c>
      <c r="P14" s="282">
        <v>0.20741000000000001</v>
      </c>
      <c r="Q14" s="282">
        <v>0.24111399999999999</v>
      </c>
      <c r="R14" s="282">
        <f t="shared" si="215"/>
        <v>0.28298233594471423</v>
      </c>
      <c r="S14" s="284">
        <f>_xlfn.FLOOR.PRECISE('численность 2021'!Q34)</f>
        <v>23</v>
      </c>
      <c r="T14" s="284"/>
      <c r="U14" s="285">
        <f t="shared" si="216"/>
        <v>28.5</v>
      </c>
      <c r="V14" s="286">
        <f t="shared" si="217"/>
        <v>23</v>
      </c>
      <c r="W14" s="292">
        <v>23</v>
      </c>
      <c r="X14" s="292"/>
      <c r="Y14" s="288"/>
      <c r="Z14" s="283">
        <v>0</v>
      </c>
      <c r="AA14" s="283">
        <v>0</v>
      </c>
      <c r="AB14" s="282">
        <f>_xlfn.FLOOR.PRECISE('численность 2021'!E34)</f>
        <v>0</v>
      </c>
      <c r="AC14" s="282">
        <v>0</v>
      </c>
      <c r="AD14" s="282">
        <v>0</v>
      </c>
      <c r="AE14" s="282">
        <f t="shared" si="261"/>
        <v>0</v>
      </c>
      <c r="AF14" s="284">
        <f>_xlfn.FLOOR.PRECISE('численность 2021'!O34)</f>
        <v>0</v>
      </c>
      <c r="AG14" s="285">
        <f t="shared" si="219"/>
        <v>0</v>
      </c>
      <c r="AH14" s="286">
        <f t="shared" si="220"/>
        <v>0</v>
      </c>
      <c r="AI14" s="289">
        <f t="shared" si="221"/>
        <v>0</v>
      </c>
      <c r="AJ14" s="292"/>
      <c r="AK14" s="292"/>
      <c r="AL14" s="283">
        <v>1562.934814</v>
      </c>
      <c r="AM14" s="283">
        <v>878</v>
      </c>
      <c r="AN14" s="282">
        <f>_xlfn.FLOOR.PRECISE('численность 2021'!F34)</f>
        <v>1301</v>
      </c>
      <c r="AO14" s="282">
        <v>4.052098</v>
      </c>
      <c r="AP14" s="282">
        <v>2.276322</v>
      </c>
      <c r="AQ14" s="282">
        <f t="shared" si="222"/>
        <v>3.8753686217270862</v>
      </c>
      <c r="AR14" s="284">
        <f>_xlfn.FLOOR.PRECISE('численность 2021'!L34)</f>
        <v>91</v>
      </c>
      <c r="AS14" s="284"/>
      <c r="AT14" s="284">
        <f t="shared" si="223"/>
        <v>91</v>
      </c>
      <c r="AU14" s="285">
        <f t="shared" si="262"/>
        <v>91.070000000000007</v>
      </c>
      <c r="AV14" s="285">
        <f t="shared" si="258"/>
        <v>0</v>
      </c>
      <c r="AW14" s="290">
        <f t="shared" si="263"/>
        <v>91</v>
      </c>
      <c r="AX14" s="292">
        <v>91</v>
      </c>
      <c r="AY14" s="285">
        <f t="shared" si="225"/>
        <v>13.65</v>
      </c>
      <c r="AZ14" s="286">
        <f t="shared" si="226"/>
        <v>0</v>
      </c>
      <c r="BA14" s="292"/>
      <c r="BB14" s="285">
        <f t="shared" si="227"/>
        <v>27.300000000000001</v>
      </c>
      <c r="BC14" s="292"/>
      <c r="BD14" s="283">
        <v>959.065247</v>
      </c>
      <c r="BE14" s="283">
        <v>893</v>
      </c>
      <c r="BF14" s="282">
        <f>_xlfn.FLOOR.PRECISE('численность 2021'!G34)</f>
        <v>986</v>
      </c>
      <c r="BG14" s="282">
        <v>2.4864929999999998</v>
      </c>
      <c r="BH14" s="282">
        <v>2.3152110000000001</v>
      </c>
      <c r="BI14" s="282">
        <f t="shared" si="264"/>
        <v>2.9370587709630338</v>
      </c>
      <c r="BJ14" s="284">
        <f>_xlfn.FLOOR.PRECISE('численность 2021'!K34)</f>
        <v>69</v>
      </c>
      <c r="BK14" s="284"/>
      <c r="BL14" s="284">
        <f t="shared" si="229"/>
        <v>69</v>
      </c>
      <c r="BM14" s="285">
        <f t="shared" si="265"/>
        <v>69.02000000000001</v>
      </c>
      <c r="BN14" s="290">
        <f t="shared" si="231"/>
        <v>69</v>
      </c>
      <c r="BO14" s="292">
        <v>69</v>
      </c>
      <c r="BP14" s="285">
        <f t="shared" si="232"/>
        <v>10.35</v>
      </c>
      <c r="BQ14" s="286">
        <f t="shared" si="233"/>
        <v>0</v>
      </c>
      <c r="BR14" s="292"/>
      <c r="BS14" s="285">
        <f t="shared" si="234"/>
        <v>13.800000000000001</v>
      </c>
      <c r="BT14" s="292"/>
      <c r="BU14" s="283">
        <v>771.79217500000004</v>
      </c>
      <c r="BV14" s="283">
        <v>706</v>
      </c>
      <c r="BW14" s="282">
        <f>_xlfn.FLOOR.PRECISE('численность 2021'!H34)</f>
        <v>772</v>
      </c>
      <c r="BX14" s="282">
        <v>2.0009649999999999</v>
      </c>
      <c r="BY14" s="282">
        <v>1.8303910000000001</v>
      </c>
      <c r="BZ14" s="282">
        <f t="shared" si="266"/>
        <v>2.2996038247296777</v>
      </c>
      <c r="CA14" s="284">
        <f>_xlfn.FLOOR.PRECISE('численность 2021'!M34)</f>
        <v>54</v>
      </c>
      <c r="CB14" s="284"/>
      <c r="CC14" s="284"/>
      <c r="CD14" s="284">
        <f t="shared" si="236"/>
        <v>54</v>
      </c>
      <c r="CE14" s="285">
        <f t="shared" si="237"/>
        <v>54.040000000000006</v>
      </c>
      <c r="CF14" s="290">
        <f t="shared" si="238"/>
        <v>54</v>
      </c>
      <c r="CG14" s="292">
        <v>54</v>
      </c>
      <c r="CH14" s="285">
        <f t="shared" si="239"/>
        <v>4.0499999999999998</v>
      </c>
      <c r="CI14" s="286">
        <f t="shared" si="240"/>
        <v>0</v>
      </c>
      <c r="CJ14" s="292"/>
      <c r="CK14" s="285">
        <f t="shared" si="241"/>
        <v>4.0499999999999998</v>
      </c>
      <c r="CL14" s="286">
        <f t="shared" si="242"/>
        <v>0</v>
      </c>
      <c r="CM14" s="292"/>
      <c r="CN14" s="285">
        <f t="shared" si="243"/>
        <v>10.800000000000001</v>
      </c>
      <c r="CO14" s="292"/>
      <c r="CP14" s="291">
        <f t="shared" si="244"/>
        <v>1</v>
      </c>
      <c r="CQ14" s="283">
        <v>0</v>
      </c>
      <c r="CR14" s="283">
        <v>0</v>
      </c>
      <c r="CS14" s="283" t="e">
        <f>#REF!</f>
        <v>#REF!</v>
      </c>
      <c r="CT14" s="282">
        <v>0</v>
      </c>
      <c r="CU14" s="282">
        <v>0</v>
      </c>
      <c r="CV14" s="282" t="e">
        <f>#REF!</f>
        <v>#REF!</v>
      </c>
      <c r="CW14" s="284" t="e">
        <f>#REF!</f>
        <v>#REF!</v>
      </c>
      <c r="CX14" s="285" t="e">
        <f t="shared" si="267"/>
        <v>#REF!</v>
      </c>
      <c r="CY14" s="290" t="e">
        <f t="shared" si="268"/>
        <v>#REF!</v>
      </c>
      <c r="CZ14" s="292"/>
      <c r="DA14" s="285">
        <f t="shared" si="269"/>
        <v>0</v>
      </c>
      <c r="DB14" s="292"/>
      <c r="DC14" s="283">
        <v>0</v>
      </c>
      <c r="DD14" s="283">
        <v>0</v>
      </c>
      <c r="DE14" s="282">
        <f>_xlfn.FLOOR.PRECISE('численность 2021'!I34)</f>
        <v>0</v>
      </c>
      <c r="DF14" s="282">
        <v>0</v>
      </c>
      <c r="DG14" s="282">
        <v>0</v>
      </c>
      <c r="DH14" s="282">
        <f t="shared" si="270"/>
        <v>0</v>
      </c>
      <c r="DI14" s="284">
        <f>_xlfn.FLOOR.PRECISE('численность 2021'!N34)</f>
        <v>0</v>
      </c>
      <c r="DJ14" s="285">
        <f t="shared" si="249"/>
        <v>0</v>
      </c>
      <c r="DK14" s="286">
        <f t="shared" si="250"/>
        <v>0</v>
      </c>
      <c r="DL14" s="292"/>
      <c r="DM14" s="285">
        <f t="shared" si="251"/>
        <v>0</v>
      </c>
      <c r="DN14" s="292"/>
      <c r="DO14" s="283">
        <v>18.606366999999999</v>
      </c>
      <c r="DP14" s="283">
        <v>16</v>
      </c>
      <c r="DQ14" s="282">
        <f>_xlfn.FLOOR.PRECISE('численность 2021'!J34)</f>
        <v>19</v>
      </c>
      <c r="DR14" s="282">
        <v>4.8238999999999997e-002</v>
      </c>
      <c r="DS14" s="282">
        <v>4.1481999999999998e-002</v>
      </c>
      <c r="DT14" s="282">
        <f t="shared" si="271"/>
        <v>5.6596467188942838e-002</v>
      </c>
      <c r="DU14" s="284">
        <f>_xlfn.FLOOR.PRECISE('численность 2021'!S34)</f>
        <v>1</v>
      </c>
      <c r="DV14" s="285">
        <f t="shared" si="253"/>
        <v>1.9000000000000001</v>
      </c>
      <c r="DW14" s="286">
        <f t="shared" si="254"/>
        <v>1</v>
      </c>
      <c r="DX14" s="292">
        <v>1</v>
      </c>
      <c r="DY14" s="283">
        <v>0</v>
      </c>
      <c r="DZ14" s="293">
        <v>0</v>
      </c>
      <c r="EA14" s="282">
        <f>_xlfn.FLOOR.PRECISE('численность 2021'!T34)</f>
        <v>16</v>
      </c>
      <c r="EB14" s="282">
        <v>0</v>
      </c>
      <c r="EC14" s="282">
        <v>0</v>
      </c>
      <c r="ED14" s="282">
        <f t="shared" si="272"/>
        <v>4.7660182895951864e-002</v>
      </c>
      <c r="EE14" s="284">
        <f>_xlfn.FLOOR.PRECISE('численность 2021'!U34)</f>
        <v>0</v>
      </c>
      <c r="EF14" s="285">
        <f t="shared" si="273"/>
        <v>1.6000000000000001</v>
      </c>
      <c r="EG14" s="286">
        <f t="shared" si="257"/>
        <v>0</v>
      </c>
      <c r="EH14" s="292"/>
    </row>
    <row r="15" s="297" customFormat="1" ht="47.25" customHeight="1">
      <c r="A15" s="137" t="s">
        <v>287</v>
      </c>
      <c r="B15" s="298">
        <f>'численность 2021'!C30</f>
        <v>164.08600000000001</v>
      </c>
      <c r="C15" s="299">
        <v>350.49096700000001</v>
      </c>
      <c r="D15" s="299">
        <v>363</v>
      </c>
      <c r="E15" s="298">
        <f>_xlfn.FLOOR.PRECISE('численность 2021'!D30)</f>
        <v>361</v>
      </c>
      <c r="F15" s="298">
        <v>2.1360199999999998</v>
      </c>
      <c r="G15" s="282">
        <v>2.2122549999999999</v>
      </c>
      <c r="H15" s="298">
        <f t="shared" si="260"/>
        <v>2.2000658191436195</v>
      </c>
      <c r="I15" s="300">
        <f>_xlfn.FLOOR.PRECISE('численность 2021'!R30)</f>
        <v>111</v>
      </c>
      <c r="J15" s="285">
        <f t="shared" si="213"/>
        <v>126.34999999999999</v>
      </c>
      <c r="K15" s="301">
        <f t="shared" ref="K15:K20" si="274">IF(I15&lt;J15,I15,J15)</f>
        <v>111</v>
      </c>
      <c r="L15" s="287">
        <v>111</v>
      </c>
      <c r="M15" s="299">
        <v>40</v>
      </c>
      <c r="N15" s="299">
        <v>57</v>
      </c>
      <c r="O15" s="298">
        <f>_xlfn.FLOOR.PRECISE('численность 2021'!P30)</f>
        <v>42</v>
      </c>
      <c r="P15" s="282">
        <v>0.24377499999999999</v>
      </c>
      <c r="Q15" s="298">
        <v>0.34737899999999999</v>
      </c>
      <c r="R15" s="298">
        <f t="shared" si="215"/>
        <v>0.25596333629925766</v>
      </c>
      <c r="S15" s="300">
        <f>_xlfn.FLOOR.PRECISE('численность 2021'!Q30)</f>
        <v>6</v>
      </c>
      <c r="T15" s="300"/>
      <c r="U15" s="285">
        <f t="shared" si="216"/>
        <v>12.6</v>
      </c>
      <c r="V15" s="301">
        <f t="shared" si="217"/>
        <v>6</v>
      </c>
      <c r="W15" s="287">
        <v>6</v>
      </c>
      <c r="X15" s="287"/>
      <c r="Y15" s="302"/>
      <c r="Z15" s="299">
        <v>0</v>
      </c>
      <c r="AA15" s="299">
        <v>0</v>
      </c>
      <c r="AB15" s="298">
        <f>_xlfn.FLOOR.PRECISE('численность 2021'!E30)</f>
        <v>0</v>
      </c>
      <c r="AC15" s="298">
        <v>0</v>
      </c>
      <c r="AD15" s="298">
        <v>0</v>
      </c>
      <c r="AE15" s="298">
        <f t="shared" si="261"/>
        <v>0</v>
      </c>
      <c r="AF15" s="300">
        <f>_xlfn.FLOOR.PRECISE('численность 2021'!O30)</f>
        <v>0</v>
      </c>
      <c r="AG15" s="285">
        <f t="shared" si="219"/>
        <v>0</v>
      </c>
      <c r="AH15" s="286">
        <f t="shared" si="220"/>
        <v>0</v>
      </c>
      <c r="AI15" s="289">
        <f t="shared" si="221"/>
        <v>0</v>
      </c>
      <c r="AJ15" s="287"/>
      <c r="AK15" s="287"/>
      <c r="AL15" s="299">
        <v>212.16830400000001</v>
      </c>
      <c r="AM15" s="299">
        <v>283</v>
      </c>
      <c r="AN15" s="298">
        <f>_xlfn.FLOOR.PRECISE('численность 2021'!F30)</f>
        <v>276</v>
      </c>
      <c r="AO15" s="298">
        <v>1.293031</v>
      </c>
      <c r="AP15" s="298">
        <v>1.7247049999999999</v>
      </c>
      <c r="AQ15" s="298">
        <f t="shared" si="222"/>
        <v>1.682044781395122</v>
      </c>
      <c r="AR15" s="300">
        <f>_xlfn.FLOOR.PRECISE('численность 2021'!L30)</f>
        <v>13</v>
      </c>
      <c r="AS15" s="300"/>
      <c r="AT15" s="284">
        <f t="shared" si="223"/>
        <v>13</v>
      </c>
      <c r="AU15" s="303">
        <f t="shared" si="262"/>
        <v>13.800000000000001</v>
      </c>
      <c r="AV15" s="285">
        <f t="shared" si="258"/>
        <v>0</v>
      </c>
      <c r="AW15" s="289">
        <f t="shared" si="263"/>
        <v>13</v>
      </c>
      <c r="AX15" s="287">
        <v>13</v>
      </c>
      <c r="AY15" s="285">
        <f t="shared" si="225"/>
        <v>1.95</v>
      </c>
      <c r="AZ15" s="301">
        <f t="shared" si="226"/>
        <v>0</v>
      </c>
      <c r="BA15" s="287"/>
      <c r="BB15" s="285">
        <f t="shared" si="227"/>
        <v>3.8999999999999999</v>
      </c>
      <c r="BC15" s="287"/>
      <c r="BD15" s="299">
        <v>344.56686400000001</v>
      </c>
      <c r="BE15" s="299">
        <v>403</v>
      </c>
      <c r="BF15" s="298">
        <f>_xlfn.FLOOR.PRECISE('численность 2021'!G30)</f>
        <v>393</v>
      </c>
      <c r="BG15" s="298">
        <v>2.0999159999999999</v>
      </c>
      <c r="BH15" s="298">
        <v>2.456029</v>
      </c>
      <c r="BI15" s="298">
        <f t="shared" si="264"/>
        <v>2.3950855039430539</v>
      </c>
      <c r="BJ15" s="300">
        <f>_xlfn.FLOOR.PRECISE('численность 2021'!K30)</f>
        <v>27</v>
      </c>
      <c r="BK15" s="300"/>
      <c r="BL15" s="284">
        <f t="shared" si="229"/>
        <v>27</v>
      </c>
      <c r="BM15" s="303">
        <f t="shared" si="265"/>
        <v>27.510000000000002</v>
      </c>
      <c r="BN15" s="289">
        <f t="shared" si="231"/>
        <v>27</v>
      </c>
      <c r="BO15" s="287">
        <v>27</v>
      </c>
      <c r="BP15" s="285">
        <f t="shared" si="232"/>
        <v>4.0499999999999998</v>
      </c>
      <c r="BQ15" s="301">
        <f t="shared" si="233"/>
        <v>0</v>
      </c>
      <c r="BR15" s="287"/>
      <c r="BS15" s="303">
        <f t="shared" si="234"/>
        <v>5.4000000000000004</v>
      </c>
      <c r="BT15" s="287"/>
      <c r="BU15" s="299">
        <v>207.30036899999999</v>
      </c>
      <c r="BV15" s="299">
        <v>283</v>
      </c>
      <c r="BW15" s="298">
        <f>_xlfn.FLOOR.PRECISE('численность 2021'!H30)</f>
        <v>285</v>
      </c>
      <c r="BX15" s="298">
        <v>1.2633639999999999</v>
      </c>
      <c r="BY15" s="298">
        <v>1.7247049999999999</v>
      </c>
      <c r="BZ15" s="298">
        <f t="shared" si="266"/>
        <v>1.7368940677449629</v>
      </c>
      <c r="CA15" s="300">
        <f>_xlfn.FLOOR.PRECISE('численность 2021'!M30)</f>
        <v>14</v>
      </c>
      <c r="CB15" s="300"/>
      <c r="CC15" s="300"/>
      <c r="CD15" s="284">
        <f t="shared" si="236"/>
        <v>14</v>
      </c>
      <c r="CE15" s="303">
        <f t="shared" si="237"/>
        <v>14.25</v>
      </c>
      <c r="CF15" s="289">
        <f t="shared" si="238"/>
        <v>14</v>
      </c>
      <c r="CG15" s="287">
        <v>14</v>
      </c>
      <c r="CH15" s="285">
        <f t="shared" si="239"/>
        <v>1.05</v>
      </c>
      <c r="CI15" s="301">
        <f t="shared" si="240"/>
        <v>0</v>
      </c>
      <c r="CJ15" s="287"/>
      <c r="CK15" s="285">
        <f t="shared" si="241"/>
        <v>1.05</v>
      </c>
      <c r="CL15" s="301">
        <f t="shared" si="242"/>
        <v>0</v>
      </c>
      <c r="CM15" s="287"/>
      <c r="CN15" s="303">
        <f t="shared" si="243"/>
        <v>2.8000000000000003</v>
      </c>
      <c r="CO15" s="287"/>
      <c r="CP15" s="304">
        <f t="shared" si="244"/>
        <v>1</v>
      </c>
      <c r="CQ15" s="299"/>
      <c r="CR15" s="299"/>
      <c r="CS15" s="299"/>
      <c r="CT15" s="298"/>
      <c r="CU15" s="298"/>
      <c r="CV15" s="298"/>
      <c r="CW15" s="300"/>
      <c r="CX15" s="303"/>
      <c r="CY15" s="289"/>
      <c r="CZ15" s="287"/>
      <c r="DA15" s="303"/>
      <c r="DB15" s="287"/>
      <c r="DC15" s="299">
        <v>0</v>
      </c>
      <c r="DD15" s="299">
        <v>0</v>
      </c>
      <c r="DE15" s="298">
        <f>_xlfn.FLOOR.PRECISE('численность 2021'!I30)</f>
        <v>0</v>
      </c>
      <c r="DF15" s="298">
        <v>0</v>
      </c>
      <c r="DG15" s="298">
        <v>0</v>
      </c>
      <c r="DH15" s="298">
        <f t="shared" si="270"/>
        <v>0</v>
      </c>
      <c r="DI15" s="300">
        <f>_xlfn.FLOOR.PRECISE('численность 2021'!N30)</f>
        <v>0</v>
      </c>
      <c r="DJ15" s="285">
        <f t="shared" si="249"/>
        <v>0</v>
      </c>
      <c r="DK15" s="301">
        <f t="shared" si="250"/>
        <v>0</v>
      </c>
      <c r="DL15" s="287"/>
      <c r="DM15" s="285">
        <f t="shared" si="251"/>
        <v>0</v>
      </c>
      <c r="DN15" s="287"/>
      <c r="DO15" s="299">
        <v>7.3478190000000003</v>
      </c>
      <c r="DP15" s="299">
        <v>9</v>
      </c>
      <c r="DQ15" s="298">
        <f>_xlfn.FLOOR.PRECISE('численность 2021'!J30)</f>
        <v>10</v>
      </c>
      <c r="DR15" s="298">
        <v>4.478e-002</v>
      </c>
      <c r="DS15" s="298">
        <v>5.4849000000000002e-002</v>
      </c>
      <c r="DT15" s="298">
        <f t="shared" si="271"/>
        <v>6.0943651499823261e-002</v>
      </c>
      <c r="DU15" s="300">
        <f>_xlfn.FLOOR.PRECISE('численность 2021'!S30)</f>
        <v>1</v>
      </c>
      <c r="DV15" s="303">
        <f t="shared" si="253"/>
        <v>1</v>
      </c>
      <c r="DW15" s="301">
        <f t="shared" si="254"/>
        <v>1</v>
      </c>
      <c r="DX15" s="287">
        <v>1</v>
      </c>
      <c r="DY15" s="299">
        <v>0</v>
      </c>
      <c r="DZ15" s="306">
        <v>0</v>
      </c>
      <c r="EA15" s="298">
        <f>_xlfn.FLOOR.PRECISE('численность 2021'!T30)</f>
        <v>0</v>
      </c>
      <c r="EB15" s="282">
        <v>0</v>
      </c>
      <c r="EC15" s="298">
        <v>0</v>
      </c>
      <c r="ED15" s="298">
        <f t="shared" si="272"/>
        <v>0</v>
      </c>
      <c r="EE15" s="300">
        <f>_xlfn.FLOOR.PRECISE('численность 2021'!U30)</f>
        <v>0</v>
      </c>
      <c r="EF15" s="303">
        <f t="shared" si="273"/>
        <v>0</v>
      </c>
      <c r="EG15" s="301">
        <f t="shared" si="257"/>
        <v>0</v>
      </c>
      <c r="EH15" s="287"/>
    </row>
    <row r="16" s="297" customFormat="1" ht="47.25" customHeight="1">
      <c r="A16" s="137" t="s">
        <v>288</v>
      </c>
      <c r="B16" s="298">
        <f>'численность 2021'!C35</f>
        <v>371.93000000000001</v>
      </c>
      <c r="C16" s="299">
        <v>623.50482199999999</v>
      </c>
      <c r="D16" s="299">
        <v>628</v>
      </c>
      <c r="E16" s="298">
        <f>_xlfn.FLOOR.PRECISE('численность 2021'!D35)</f>
        <v>648</v>
      </c>
      <c r="F16" s="298">
        <v>1.676404</v>
      </c>
      <c r="G16" s="282">
        <v>1.68849</v>
      </c>
      <c r="H16" s="298">
        <f t="shared" si="260"/>
        <v>1.7422633291210712</v>
      </c>
      <c r="I16" s="300">
        <f>_xlfn.FLOOR.PRECISE('численность 2021'!R35)</f>
        <v>226</v>
      </c>
      <c r="J16" s="285">
        <f t="shared" si="213"/>
        <v>226.79999999999998</v>
      </c>
      <c r="K16" s="301">
        <f t="shared" si="274"/>
        <v>226</v>
      </c>
      <c r="L16" s="287">
        <v>226</v>
      </c>
      <c r="M16" s="299">
        <v>99</v>
      </c>
      <c r="N16" s="299">
        <v>100</v>
      </c>
      <c r="O16" s="298">
        <f>_xlfn.FLOOR.PRECISE('численность 2021'!P35)</f>
        <v>64</v>
      </c>
      <c r="P16" s="282">
        <v>0.266179</v>
      </c>
      <c r="Q16" s="298">
        <v>0.268868</v>
      </c>
      <c r="R16" s="298">
        <f t="shared" si="215"/>
        <v>0.17207539053047616</v>
      </c>
      <c r="S16" s="300">
        <f>_xlfn.FLOOR.PRECISE('численность 2021'!Q35)</f>
        <v>16</v>
      </c>
      <c r="T16" s="300"/>
      <c r="U16" s="285">
        <f t="shared" si="216"/>
        <v>19.199999999999999</v>
      </c>
      <c r="V16" s="301">
        <f t="shared" si="217"/>
        <v>16</v>
      </c>
      <c r="W16" s="287">
        <v>16</v>
      </c>
      <c r="X16" s="287"/>
      <c r="Y16" s="302"/>
      <c r="Z16" s="299">
        <v>0</v>
      </c>
      <c r="AA16" s="299">
        <v>0</v>
      </c>
      <c r="AB16" s="298">
        <f>_xlfn.FLOOR.PRECISE('численность 2021'!E35)</f>
        <v>48</v>
      </c>
      <c r="AC16" s="298">
        <v>0</v>
      </c>
      <c r="AD16" s="298">
        <v>0</v>
      </c>
      <c r="AE16" s="298">
        <f t="shared" si="261"/>
        <v>0.12905654289785712</v>
      </c>
      <c r="AF16" s="300">
        <f>_xlfn.FLOOR.PRECISE('численность 2021'!O35)</f>
        <v>0</v>
      </c>
      <c r="AG16" s="285">
        <f t="shared" si="219"/>
        <v>2.4000000000000004</v>
      </c>
      <c r="AH16" s="286">
        <f t="shared" si="220"/>
        <v>0</v>
      </c>
      <c r="AI16" s="289">
        <f t="shared" si="221"/>
        <v>0</v>
      </c>
      <c r="AJ16" s="287"/>
      <c r="AK16" s="287"/>
      <c r="AL16" s="299">
        <v>392.58578499999999</v>
      </c>
      <c r="AM16" s="299">
        <v>381</v>
      </c>
      <c r="AN16" s="298">
        <f>_xlfn.FLOOR.PRECISE('численность 2021'!F35)</f>
        <v>398</v>
      </c>
      <c r="AO16" s="298">
        <v>1.0555369999999999</v>
      </c>
      <c r="AP16" s="298">
        <v>1.024386</v>
      </c>
      <c r="AQ16" s="298">
        <f t="shared" si="222"/>
        <v>1.0700938348613986</v>
      </c>
      <c r="AR16" s="300">
        <f>_xlfn.FLOOR.PRECISE('численность 2021'!L35)</f>
        <v>19</v>
      </c>
      <c r="AS16" s="300"/>
      <c r="AT16" s="284">
        <f t="shared" si="223"/>
        <v>19</v>
      </c>
      <c r="AU16" s="303">
        <f t="shared" si="262"/>
        <v>19.900000000000002</v>
      </c>
      <c r="AV16" s="285">
        <f t="shared" si="258"/>
        <v>0</v>
      </c>
      <c r="AW16" s="289">
        <f t="shared" si="263"/>
        <v>19</v>
      </c>
      <c r="AX16" s="287">
        <v>19</v>
      </c>
      <c r="AY16" s="285">
        <f t="shared" si="225"/>
        <v>2.8500000000000001</v>
      </c>
      <c r="AZ16" s="301">
        <f t="shared" si="226"/>
        <v>0</v>
      </c>
      <c r="BA16" s="287"/>
      <c r="BB16" s="285">
        <f t="shared" si="227"/>
        <v>5.7000000000000002</v>
      </c>
      <c r="BC16" s="287"/>
      <c r="BD16" s="299">
        <v>478.97036700000001</v>
      </c>
      <c r="BE16" s="299">
        <v>484</v>
      </c>
      <c r="BF16" s="298">
        <f>_xlfn.FLOOR.PRECISE('численность 2021'!G35)</f>
        <v>568</v>
      </c>
      <c r="BG16" s="298">
        <v>1.2877970000000001</v>
      </c>
      <c r="BH16" s="298">
        <v>1.30132</v>
      </c>
      <c r="BI16" s="298">
        <f t="shared" si="264"/>
        <v>1.527169090957976</v>
      </c>
      <c r="BJ16" s="300">
        <f>_xlfn.FLOOR.PRECISE('численность 2021'!K35)</f>
        <v>28</v>
      </c>
      <c r="BK16" s="300"/>
      <c r="BL16" s="284">
        <f t="shared" si="229"/>
        <v>28</v>
      </c>
      <c r="BM16" s="303">
        <f t="shared" si="265"/>
        <v>28.400000000000002</v>
      </c>
      <c r="BN16" s="289">
        <f t="shared" si="231"/>
        <v>28</v>
      </c>
      <c r="BO16" s="287">
        <v>28</v>
      </c>
      <c r="BP16" s="285">
        <f t="shared" si="232"/>
        <v>4.2000000000000002</v>
      </c>
      <c r="BQ16" s="301">
        <f t="shared" si="233"/>
        <v>0</v>
      </c>
      <c r="BR16" s="287"/>
      <c r="BS16" s="303">
        <f t="shared" si="234"/>
        <v>5.6000000000000005</v>
      </c>
      <c r="BT16" s="287"/>
      <c r="BU16" s="299">
        <v>444.14523300000002</v>
      </c>
      <c r="BV16" s="299">
        <v>437</v>
      </c>
      <c r="BW16" s="298">
        <f>_xlfn.FLOOR.PRECISE('численность 2021'!H35)</f>
        <v>543</v>
      </c>
      <c r="BX16" s="298">
        <v>1.1941630000000001</v>
      </c>
      <c r="BY16" s="298">
        <v>1.174952</v>
      </c>
      <c r="BZ16" s="298">
        <f t="shared" si="266"/>
        <v>1.4599521415320087</v>
      </c>
      <c r="CA16" s="300">
        <f>_xlfn.FLOOR.PRECISE('численность 2021'!M35)</f>
        <v>27</v>
      </c>
      <c r="CB16" s="300"/>
      <c r="CC16" s="300"/>
      <c r="CD16" s="284">
        <f t="shared" si="236"/>
        <v>27</v>
      </c>
      <c r="CE16" s="303">
        <f t="shared" si="237"/>
        <v>27.150000000000002</v>
      </c>
      <c r="CF16" s="289">
        <f t="shared" si="238"/>
        <v>27</v>
      </c>
      <c r="CG16" s="287">
        <v>27</v>
      </c>
      <c r="CH16" s="285">
        <f t="shared" si="239"/>
        <v>2.0249999999999999</v>
      </c>
      <c r="CI16" s="301">
        <f t="shared" si="240"/>
        <v>0</v>
      </c>
      <c r="CJ16" s="287"/>
      <c r="CK16" s="285">
        <f t="shared" si="241"/>
        <v>2.0249999999999999</v>
      </c>
      <c r="CL16" s="301">
        <f t="shared" si="242"/>
        <v>0</v>
      </c>
      <c r="CM16" s="287"/>
      <c r="CN16" s="303">
        <f t="shared" si="243"/>
        <v>5.4000000000000004</v>
      </c>
      <c r="CO16" s="287"/>
      <c r="CP16" s="304">
        <f t="shared" si="244"/>
        <v>1</v>
      </c>
      <c r="CQ16" s="299"/>
      <c r="CR16" s="299"/>
      <c r="CS16" s="299"/>
      <c r="CT16" s="298"/>
      <c r="CU16" s="298"/>
      <c r="CV16" s="298"/>
      <c r="CW16" s="300"/>
      <c r="CX16" s="303"/>
      <c r="CY16" s="289"/>
      <c r="CZ16" s="287"/>
      <c r="DA16" s="303"/>
      <c r="DB16" s="287"/>
      <c r="DC16" s="299">
        <v>0</v>
      </c>
      <c r="DD16" s="299">
        <v>0</v>
      </c>
      <c r="DE16" s="298">
        <f>_xlfn.FLOOR.PRECISE('численность 2021'!I35)</f>
        <v>15</v>
      </c>
      <c r="DF16" s="298">
        <v>0</v>
      </c>
      <c r="DG16" s="298">
        <v>0</v>
      </c>
      <c r="DH16" s="298">
        <f t="shared" si="270"/>
        <v>4.0330169655580353e-002</v>
      </c>
      <c r="DI16" s="300">
        <f>_xlfn.FLOOR.PRECISE('численность 2021'!N35)</f>
        <v>0</v>
      </c>
      <c r="DJ16" s="285">
        <f t="shared" si="249"/>
        <v>0</v>
      </c>
      <c r="DK16" s="301">
        <f t="shared" si="250"/>
        <v>0</v>
      </c>
      <c r="DL16" s="287"/>
      <c r="DM16" s="285">
        <f t="shared" si="251"/>
        <v>0</v>
      </c>
      <c r="DN16" s="287"/>
      <c r="DO16" s="299">
        <v>40.713935999999997</v>
      </c>
      <c r="DP16" s="299">
        <v>42</v>
      </c>
      <c r="DQ16" s="298">
        <f>_xlfn.FLOOR.PRECISE('численность 2021'!J35)</f>
        <v>39</v>
      </c>
      <c r="DR16" s="298">
        <v>0.10946699999999999</v>
      </c>
      <c r="DS16" s="298">
        <v>0.112924</v>
      </c>
      <c r="DT16" s="298">
        <f t="shared" si="271"/>
        <v>0.10485844110450891</v>
      </c>
      <c r="DU16" s="300">
        <f>_xlfn.FLOOR.PRECISE('численность 2021'!S35)</f>
        <v>3</v>
      </c>
      <c r="DV16" s="303">
        <f t="shared" si="253"/>
        <v>3.9000000000000004</v>
      </c>
      <c r="DW16" s="301">
        <f t="shared" si="254"/>
        <v>3</v>
      </c>
      <c r="DX16" s="287">
        <v>3</v>
      </c>
      <c r="DY16" s="299">
        <v>0</v>
      </c>
      <c r="DZ16" s="306">
        <v>0</v>
      </c>
      <c r="EA16" s="298">
        <f>_xlfn.FLOOR.PRECISE('численность 2021'!T35)</f>
        <v>0</v>
      </c>
      <c r="EB16" s="282">
        <v>0</v>
      </c>
      <c r="EC16" s="298">
        <v>0</v>
      </c>
      <c r="ED16" s="298">
        <f t="shared" si="272"/>
        <v>0</v>
      </c>
      <c r="EE16" s="300">
        <f>_xlfn.FLOOR.PRECISE('численность 2021'!U35)</f>
        <v>0</v>
      </c>
      <c r="EF16" s="303">
        <f t="shared" si="273"/>
        <v>0</v>
      </c>
      <c r="EG16" s="301">
        <f t="shared" si="257"/>
        <v>0</v>
      </c>
      <c r="EH16" s="287"/>
    </row>
    <row r="17" s="297" customFormat="1" ht="47.25" customHeight="1">
      <c r="A17" s="137" t="s">
        <v>289</v>
      </c>
      <c r="B17" s="298">
        <f>'численность 2021'!C36</f>
        <v>291.029</v>
      </c>
      <c r="C17" s="299">
        <v>383.01745599999998</v>
      </c>
      <c r="D17" s="299">
        <v>390</v>
      </c>
      <c r="E17" s="298">
        <f>_xlfn.FLOOR.PRECISE('численность 2021'!D36)</f>
        <v>407</v>
      </c>
      <c r="F17" s="298">
        <v>1.3160799999999999</v>
      </c>
      <c r="G17" s="282">
        <v>1.3400730000000001</v>
      </c>
      <c r="H17" s="298">
        <f t="shared" si="260"/>
        <v>1.3984860615265147</v>
      </c>
      <c r="I17" s="300">
        <f>_xlfn.FLOOR.PRECISE('численность 2021'!R36)</f>
        <v>142</v>
      </c>
      <c r="J17" s="285">
        <f t="shared" si="213"/>
        <v>142.44999999999999</v>
      </c>
      <c r="K17" s="301">
        <f t="shared" si="274"/>
        <v>142</v>
      </c>
      <c r="L17" s="287">
        <v>142</v>
      </c>
      <c r="M17" s="299">
        <v>68</v>
      </c>
      <c r="N17" s="299">
        <v>78</v>
      </c>
      <c r="O17" s="298">
        <f>_xlfn.FLOOR.PRECISE('численность 2021'!P36)</f>
        <v>64</v>
      </c>
      <c r="P17" s="282">
        <v>0.233654</v>
      </c>
      <c r="Q17" s="298">
        <v>0.268015</v>
      </c>
      <c r="R17" s="298">
        <f t="shared" si="215"/>
        <v>0.21990935611227747</v>
      </c>
      <c r="S17" s="300">
        <f>_xlfn.FLOOR.PRECISE('численность 2021'!Q36)</f>
        <v>12</v>
      </c>
      <c r="T17" s="300"/>
      <c r="U17" s="285">
        <f t="shared" si="216"/>
        <v>19.199999999999999</v>
      </c>
      <c r="V17" s="301">
        <f t="shared" si="217"/>
        <v>12</v>
      </c>
      <c r="W17" s="287">
        <v>12</v>
      </c>
      <c r="X17" s="287"/>
      <c r="Y17" s="302"/>
      <c r="Z17" s="299">
        <v>0</v>
      </c>
      <c r="AA17" s="299">
        <v>0</v>
      </c>
      <c r="AB17" s="298">
        <f>_xlfn.FLOOR.PRECISE('численность 2021'!E36)</f>
        <v>0</v>
      </c>
      <c r="AC17" s="298">
        <v>0</v>
      </c>
      <c r="AD17" s="298">
        <v>0</v>
      </c>
      <c r="AE17" s="298">
        <f t="shared" si="261"/>
        <v>0</v>
      </c>
      <c r="AF17" s="300">
        <f>_xlfn.FLOOR.PRECISE('численность 2021'!O36)</f>
        <v>0</v>
      </c>
      <c r="AG17" s="285">
        <f t="shared" si="219"/>
        <v>0</v>
      </c>
      <c r="AH17" s="286">
        <f t="shared" si="220"/>
        <v>0</v>
      </c>
      <c r="AI17" s="289">
        <f t="shared" si="221"/>
        <v>0</v>
      </c>
      <c r="AJ17" s="287"/>
      <c r="AK17" s="287"/>
      <c r="AL17" s="299">
        <v>659.33984375</v>
      </c>
      <c r="AM17" s="299">
        <v>699</v>
      </c>
      <c r="AN17" s="298">
        <f>_xlfn.FLOOR.PRECISE('численность 2021'!F36)</f>
        <v>723</v>
      </c>
      <c r="AO17" s="298">
        <v>2.2655470000000002</v>
      </c>
      <c r="AP17" s="298">
        <v>2.4018229999999998</v>
      </c>
      <c r="AQ17" s="298">
        <f t="shared" si="222"/>
        <v>2.4842885073308847</v>
      </c>
      <c r="AR17" s="300">
        <f>_xlfn.FLOOR.PRECISE('численность 2021'!L36)</f>
        <v>50</v>
      </c>
      <c r="AS17" s="300"/>
      <c r="AT17" s="284">
        <f t="shared" si="223"/>
        <v>50</v>
      </c>
      <c r="AU17" s="303">
        <f t="shared" si="262"/>
        <v>50.610000000000007</v>
      </c>
      <c r="AV17" s="285">
        <f t="shared" si="258"/>
        <v>0</v>
      </c>
      <c r="AW17" s="289">
        <f t="shared" si="263"/>
        <v>50</v>
      </c>
      <c r="AX17" s="287">
        <v>50</v>
      </c>
      <c r="AY17" s="285">
        <f t="shared" si="225"/>
        <v>7.5</v>
      </c>
      <c r="AZ17" s="301">
        <f t="shared" si="226"/>
        <v>0</v>
      </c>
      <c r="BA17" s="287"/>
      <c r="BB17" s="285">
        <f t="shared" si="227"/>
        <v>15</v>
      </c>
      <c r="BC17" s="287"/>
      <c r="BD17" s="299">
        <v>339.38629200000003</v>
      </c>
      <c r="BE17" s="299">
        <v>334</v>
      </c>
      <c r="BF17" s="298">
        <f>_xlfn.FLOOR.PRECISE('численность 2021'!G36)</f>
        <v>327</v>
      </c>
      <c r="BG17" s="298">
        <v>1.1661600000000001</v>
      </c>
      <c r="BH17" s="298">
        <v>1.1476519999999999</v>
      </c>
      <c r="BI17" s="298">
        <f t="shared" si="264"/>
        <v>1.1235993663861676</v>
      </c>
      <c r="BJ17" s="300">
        <f>_xlfn.FLOOR.PRECISE('численность 2021'!K36)</f>
        <v>16</v>
      </c>
      <c r="BK17" s="300"/>
      <c r="BL17" s="284">
        <f t="shared" si="229"/>
        <v>16</v>
      </c>
      <c r="BM17" s="303">
        <f t="shared" si="265"/>
        <v>16.350000000000001</v>
      </c>
      <c r="BN17" s="289">
        <f t="shared" si="231"/>
        <v>16</v>
      </c>
      <c r="BO17" s="287">
        <v>16</v>
      </c>
      <c r="BP17" s="285">
        <f t="shared" si="232"/>
        <v>2.3999999999999999</v>
      </c>
      <c r="BQ17" s="301">
        <f t="shared" si="233"/>
        <v>0</v>
      </c>
      <c r="BR17" s="287"/>
      <c r="BS17" s="303">
        <f t="shared" si="234"/>
        <v>3.2000000000000002</v>
      </c>
      <c r="BT17" s="287"/>
      <c r="BU17" s="299">
        <v>375.11114500000002</v>
      </c>
      <c r="BV17" s="299">
        <v>384</v>
      </c>
      <c r="BW17" s="298">
        <f>_xlfn.FLOOR.PRECISE('численность 2021'!H36)</f>
        <v>402</v>
      </c>
      <c r="BX17" s="298">
        <v>1.288913</v>
      </c>
      <c r="BY17" s="298">
        <v>1.319456</v>
      </c>
      <c r="BZ17" s="298">
        <f t="shared" si="266"/>
        <v>1.3813056430802428</v>
      </c>
      <c r="CA17" s="300">
        <f>_xlfn.FLOOR.PRECISE('численность 2021'!M36)</f>
        <v>20</v>
      </c>
      <c r="CB17" s="300"/>
      <c r="CC17" s="300"/>
      <c r="CD17" s="284">
        <f t="shared" si="236"/>
        <v>20</v>
      </c>
      <c r="CE17" s="303">
        <f t="shared" si="237"/>
        <v>20.100000000000001</v>
      </c>
      <c r="CF17" s="289">
        <f t="shared" si="238"/>
        <v>20</v>
      </c>
      <c r="CG17" s="287">
        <v>20</v>
      </c>
      <c r="CH17" s="285">
        <f t="shared" si="239"/>
        <v>1.5</v>
      </c>
      <c r="CI17" s="301">
        <f t="shared" si="240"/>
        <v>0</v>
      </c>
      <c r="CJ17" s="287"/>
      <c r="CK17" s="285">
        <f t="shared" si="241"/>
        <v>1.5</v>
      </c>
      <c r="CL17" s="301">
        <f t="shared" si="242"/>
        <v>0</v>
      </c>
      <c r="CM17" s="287"/>
      <c r="CN17" s="303">
        <f t="shared" si="243"/>
        <v>4</v>
      </c>
      <c r="CO17" s="287"/>
      <c r="CP17" s="304">
        <f t="shared" si="244"/>
        <v>1</v>
      </c>
      <c r="CQ17" s="299"/>
      <c r="CR17" s="299"/>
      <c r="CS17" s="299"/>
      <c r="CT17" s="298"/>
      <c r="CU17" s="298"/>
      <c r="CV17" s="298"/>
      <c r="CW17" s="300"/>
      <c r="CX17" s="303"/>
      <c r="CY17" s="289"/>
      <c r="CZ17" s="287"/>
      <c r="DA17" s="303"/>
      <c r="DB17" s="287"/>
      <c r="DC17" s="299">
        <v>0</v>
      </c>
      <c r="DD17" s="299">
        <v>0</v>
      </c>
      <c r="DE17" s="298">
        <f>_xlfn.FLOOR.PRECISE('численность 2021'!I36)</f>
        <v>0</v>
      </c>
      <c r="DF17" s="298">
        <v>0</v>
      </c>
      <c r="DG17" s="298">
        <v>0</v>
      </c>
      <c r="DH17" s="298">
        <f t="shared" si="270"/>
        <v>0</v>
      </c>
      <c r="DI17" s="300">
        <f>_xlfn.FLOOR.PRECISE('численность 2021'!N36)</f>
        <v>0</v>
      </c>
      <c r="DJ17" s="285">
        <f t="shared" si="249"/>
        <v>0</v>
      </c>
      <c r="DK17" s="301">
        <f t="shared" si="250"/>
        <v>0</v>
      </c>
      <c r="DL17" s="287"/>
      <c r="DM17" s="285">
        <f t="shared" si="251"/>
        <v>0</v>
      </c>
      <c r="DN17" s="287"/>
      <c r="DO17" s="299">
        <v>40.995750000000001</v>
      </c>
      <c r="DP17" s="299">
        <v>32</v>
      </c>
      <c r="DQ17" s="298">
        <f>_xlfn.FLOOR.PRECISE('численность 2021'!J36)</f>
        <v>31</v>
      </c>
      <c r="DR17" s="298">
        <v>0.14086499999999999</v>
      </c>
      <c r="DS17" s="298">
        <v>0.109955</v>
      </c>
      <c r="DT17" s="298">
        <f t="shared" si="271"/>
        <v>0.10651859436688441</v>
      </c>
      <c r="DU17" s="300">
        <f>_xlfn.FLOOR.PRECISE('численность 2021'!S36)</f>
        <v>3</v>
      </c>
      <c r="DV17" s="303">
        <f t="shared" si="253"/>
        <v>3.1000000000000001</v>
      </c>
      <c r="DW17" s="301">
        <f t="shared" si="254"/>
        <v>3</v>
      </c>
      <c r="DX17" s="287">
        <v>3</v>
      </c>
      <c r="DY17" s="299">
        <v>0</v>
      </c>
      <c r="DZ17" s="306">
        <v>56</v>
      </c>
      <c r="EA17" s="298">
        <f>_xlfn.FLOOR.PRECISE('численность 2021'!T36)</f>
        <v>56</v>
      </c>
      <c r="EB17" s="282">
        <v>0</v>
      </c>
      <c r="EC17" s="298">
        <v>0.19242100000000001</v>
      </c>
      <c r="ED17" s="298">
        <f t="shared" si="272"/>
        <v>0.1924206865982428</v>
      </c>
      <c r="EE17" s="300">
        <f>_xlfn.FLOOR.PRECISE('численность 2021'!U36)</f>
        <v>5</v>
      </c>
      <c r="EF17" s="303">
        <f t="shared" si="273"/>
        <v>5.6000000000000005</v>
      </c>
      <c r="EG17" s="301">
        <f t="shared" si="257"/>
        <v>5</v>
      </c>
      <c r="EH17" s="287">
        <v>5</v>
      </c>
    </row>
    <row r="18" s="297" customFormat="1" ht="47.25" customHeight="1">
      <c r="A18" s="137" t="s">
        <v>290</v>
      </c>
      <c r="B18" s="298">
        <f>'численность 2021'!C37</f>
        <v>170.64400000000001</v>
      </c>
      <c r="C18" s="299">
        <v>323.96310399999999</v>
      </c>
      <c r="D18" s="299">
        <v>328</v>
      </c>
      <c r="E18" s="298">
        <f>_xlfn.FLOOR.PRECISE('численность 2021'!D37)</f>
        <v>318</v>
      </c>
      <c r="F18" s="298">
        <v>1.8984730000000001</v>
      </c>
      <c r="G18" s="282">
        <v>1.9221299999999999</v>
      </c>
      <c r="H18" s="298">
        <f t="shared" si="260"/>
        <v>1.8635287499120976</v>
      </c>
      <c r="I18" s="300">
        <f>_xlfn.FLOOR.PRECISE('численность 2021'!R37)</f>
        <v>111</v>
      </c>
      <c r="J18" s="285">
        <f t="shared" si="213"/>
        <v>111.3</v>
      </c>
      <c r="K18" s="301">
        <f t="shared" si="274"/>
        <v>111</v>
      </c>
      <c r="L18" s="287">
        <v>111</v>
      </c>
      <c r="M18" s="299">
        <v>114</v>
      </c>
      <c r="N18" s="299">
        <v>121</v>
      </c>
      <c r="O18" s="298">
        <f>_xlfn.FLOOR.PRECISE('численность 2021'!P37)</f>
        <v>95</v>
      </c>
      <c r="P18" s="282">
        <v>0.66805700000000001</v>
      </c>
      <c r="Q18" s="298">
        <v>0.70907900000000001</v>
      </c>
      <c r="R18" s="298">
        <f t="shared" si="215"/>
        <v>0.55671456365298511</v>
      </c>
      <c r="S18" s="300">
        <f>_xlfn.FLOOR.PRECISE('численность 2021'!Q37)</f>
        <v>14</v>
      </c>
      <c r="T18" s="300"/>
      <c r="U18" s="285">
        <f t="shared" si="216"/>
        <v>28.5</v>
      </c>
      <c r="V18" s="301">
        <f t="shared" si="217"/>
        <v>14</v>
      </c>
      <c r="W18" s="287">
        <v>14</v>
      </c>
      <c r="X18" s="287"/>
      <c r="Y18" s="302"/>
      <c r="Z18" s="299">
        <v>0</v>
      </c>
      <c r="AA18" s="299">
        <v>0</v>
      </c>
      <c r="AB18" s="298">
        <f>_xlfn.FLOOR.PRECISE('численность 2021'!E37)</f>
        <v>0</v>
      </c>
      <c r="AC18" s="298">
        <v>0</v>
      </c>
      <c r="AD18" s="298">
        <v>0</v>
      </c>
      <c r="AE18" s="298">
        <f t="shared" si="261"/>
        <v>0</v>
      </c>
      <c r="AF18" s="300">
        <f>_xlfn.FLOOR.PRECISE('численность 2021'!O37)</f>
        <v>0</v>
      </c>
      <c r="AG18" s="285">
        <f t="shared" si="219"/>
        <v>0</v>
      </c>
      <c r="AH18" s="286">
        <f t="shared" si="220"/>
        <v>0</v>
      </c>
      <c r="AI18" s="289">
        <f t="shared" si="221"/>
        <v>0</v>
      </c>
      <c r="AJ18" s="287"/>
      <c r="AK18" s="287"/>
      <c r="AL18" s="299">
        <v>122.975494</v>
      </c>
      <c r="AM18" s="299">
        <v>133</v>
      </c>
      <c r="AN18" s="298">
        <f>_xlfn.FLOOR.PRECISE('численность 2021'!F37)</f>
        <v>138</v>
      </c>
      <c r="AO18" s="298">
        <v>0.72065500000000005</v>
      </c>
      <c r="AP18" s="298">
        <v>0.77939999999999998</v>
      </c>
      <c r="AQ18" s="298">
        <f t="shared" si="222"/>
        <v>0.8087011556222311</v>
      </c>
      <c r="AR18" s="300">
        <f>_xlfn.FLOOR.PRECISE('численность 2021'!L37)</f>
        <v>4</v>
      </c>
      <c r="AS18" s="300"/>
      <c r="AT18" s="284">
        <f t="shared" si="223"/>
        <v>4</v>
      </c>
      <c r="AU18" s="303">
        <f t="shared" si="262"/>
        <v>4.1399999999999997</v>
      </c>
      <c r="AV18" s="285">
        <f t="shared" si="258"/>
        <v>4.1399999999999997</v>
      </c>
      <c r="AW18" s="289">
        <f t="shared" si="263"/>
        <v>4</v>
      </c>
      <c r="AX18" s="287">
        <v>4</v>
      </c>
      <c r="AY18" s="285">
        <f t="shared" si="225"/>
        <v>0</v>
      </c>
      <c r="AZ18" s="301">
        <f t="shared" si="226"/>
        <v>0</v>
      </c>
      <c r="BA18" s="287"/>
      <c r="BB18" s="285">
        <f t="shared" si="227"/>
        <v>1.2</v>
      </c>
      <c r="BC18" s="287"/>
      <c r="BD18" s="299">
        <v>283.0458984375</v>
      </c>
      <c r="BE18" s="299">
        <v>285</v>
      </c>
      <c r="BF18" s="298">
        <f>_xlfn.FLOOR.PRECISE('численность 2021'!G37)</f>
        <v>347</v>
      </c>
      <c r="BG18" s="298">
        <v>1.6586920000000001</v>
      </c>
      <c r="BH18" s="298">
        <v>1.6701440000000001</v>
      </c>
      <c r="BI18" s="298">
        <f t="shared" si="264"/>
        <v>2.0334731956587984</v>
      </c>
      <c r="BJ18" s="300">
        <f>_xlfn.FLOOR.PRECISE('численность 2021'!K37)</f>
        <v>24</v>
      </c>
      <c r="BK18" s="300"/>
      <c r="BL18" s="284">
        <f t="shared" si="229"/>
        <v>24</v>
      </c>
      <c r="BM18" s="303">
        <f t="shared" si="265"/>
        <v>24.290000000000003</v>
      </c>
      <c r="BN18" s="289">
        <f t="shared" si="231"/>
        <v>24</v>
      </c>
      <c r="BO18" s="287">
        <v>24</v>
      </c>
      <c r="BP18" s="285">
        <f t="shared" si="232"/>
        <v>3.5999999999999996</v>
      </c>
      <c r="BQ18" s="301">
        <f t="shared" si="233"/>
        <v>0</v>
      </c>
      <c r="BR18" s="287"/>
      <c r="BS18" s="303">
        <f t="shared" si="234"/>
        <v>4.8000000000000007</v>
      </c>
      <c r="BT18" s="287"/>
      <c r="BU18" s="299">
        <v>268.75067100000001</v>
      </c>
      <c r="BV18" s="299">
        <v>263</v>
      </c>
      <c r="BW18" s="298">
        <f>_xlfn.FLOOR.PRECISE('численность 2021'!H37)</f>
        <v>281</v>
      </c>
      <c r="BX18" s="298">
        <v>1.5749200000000001</v>
      </c>
      <c r="BY18" s="298">
        <v>1.54122</v>
      </c>
      <c r="BZ18" s="298">
        <f t="shared" si="266"/>
        <v>1.646703077752514</v>
      </c>
      <c r="CA18" s="300">
        <f>_xlfn.FLOOR.PRECISE('численность 2021'!M37)</f>
        <v>14</v>
      </c>
      <c r="CB18" s="300"/>
      <c r="CC18" s="300"/>
      <c r="CD18" s="284">
        <f t="shared" si="236"/>
        <v>14</v>
      </c>
      <c r="CE18" s="303">
        <f t="shared" si="237"/>
        <v>14.050000000000001</v>
      </c>
      <c r="CF18" s="289">
        <f t="shared" si="238"/>
        <v>14</v>
      </c>
      <c r="CG18" s="287">
        <v>14</v>
      </c>
      <c r="CH18" s="285">
        <f t="shared" si="239"/>
        <v>1.05</v>
      </c>
      <c r="CI18" s="301">
        <f t="shared" si="240"/>
        <v>0</v>
      </c>
      <c r="CJ18" s="287"/>
      <c r="CK18" s="285">
        <f t="shared" si="241"/>
        <v>1.05</v>
      </c>
      <c r="CL18" s="301">
        <f t="shared" si="242"/>
        <v>0</v>
      </c>
      <c r="CM18" s="287"/>
      <c r="CN18" s="303">
        <f t="shared" si="243"/>
        <v>2.8000000000000003</v>
      </c>
      <c r="CO18" s="287"/>
      <c r="CP18" s="304">
        <f t="shared" si="244"/>
        <v>1</v>
      </c>
      <c r="CQ18" s="299"/>
      <c r="CR18" s="299"/>
      <c r="CS18" s="299"/>
      <c r="CT18" s="298"/>
      <c r="CU18" s="298"/>
      <c r="CV18" s="298"/>
      <c r="CW18" s="300"/>
      <c r="CX18" s="303"/>
      <c r="CY18" s="289"/>
      <c r="CZ18" s="287"/>
      <c r="DA18" s="303"/>
      <c r="DB18" s="287"/>
      <c r="DC18" s="299">
        <v>0</v>
      </c>
      <c r="DD18" s="299">
        <v>0</v>
      </c>
      <c r="DE18" s="298">
        <f>_xlfn.FLOOR.PRECISE('численность 2021'!I37)</f>
        <v>0</v>
      </c>
      <c r="DF18" s="298">
        <v>0</v>
      </c>
      <c r="DG18" s="298">
        <v>0</v>
      </c>
      <c r="DH18" s="298">
        <f t="shared" si="270"/>
        <v>0</v>
      </c>
      <c r="DI18" s="300">
        <f>_xlfn.FLOOR.PRECISE('численность 2021'!N37)</f>
        <v>0</v>
      </c>
      <c r="DJ18" s="285">
        <f t="shared" si="249"/>
        <v>0</v>
      </c>
      <c r="DK18" s="301">
        <f t="shared" si="250"/>
        <v>0</v>
      </c>
      <c r="DL18" s="287"/>
      <c r="DM18" s="285">
        <f t="shared" si="251"/>
        <v>0</v>
      </c>
      <c r="DN18" s="287"/>
      <c r="DO18" s="299">
        <v>22.497437999999999</v>
      </c>
      <c r="DP18" s="299">
        <v>20</v>
      </c>
      <c r="DQ18" s="298">
        <f>_xlfn.FLOOR.PRECISE('численность 2021'!J37)</f>
        <v>17</v>
      </c>
      <c r="DR18" s="298">
        <v>0.13183800000000001</v>
      </c>
      <c r="DS18" s="298">
        <v>0.117203</v>
      </c>
      <c r="DT18" s="298">
        <f t="shared" si="271"/>
        <v>9.9622606127376293e-002</v>
      </c>
      <c r="DU18" s="300">
        <f>_xlfn.FLOOR.PRECISE('численность 2021'!S37)</f>
        <v>1</v>
      </c>
      <c r="DV18" s="303">
        <f t="shared" si="253"/>
        <v>1.7000000000000002</v>
      </c>
      <c r="DW18" s="301">
        <f t="shared" si="254"/>
        <v>1</v>
      </c>
      <c r="DX18" s="287">
        <v>1</v>
      </c>
      <c r="DY18" s="299">
        <v>0</v>
      </c>
      <c r="DZ18" s="306">
        <v>0</v>
      </c>
      <c r="EA18" s="298">
        <f>_xlfn.FLOOR.PRECISE('численность 2021'!T37)</f>
        <v>8</v>
      </c>
      <c r="EB18" s="282">
        <v>0</v>
      </c>
      <c r="EC18" s="298">
        <v>0</v>
      </c>
      <c r="ED18" s="298">
        <f t="shared" si="272"/>
        <v>4.6881226412882962e-002</v>
      </c>
      <c r="EE18" s="300">
        <f>_xlfn.FLOOR.PRECISE('численность 2021'!U37)</f>
        <v>0</v>
      </c>
      <c r="EF18" s="303">
        <f t="shared" si="273"/>
        <v>0.80000000000000004</v>
      </c>
      <c r="EG18" s="301">
        <f t="shared" si="257"/>
        <v>0</v>
      </c>
      <c r="EH18" s="287"/>
    </row>
    <row r="19" s="297" customFormat="1" ht="47.25" customHeight="1">
      <c r="A19" s="137" t="s">
        <v>291</v>
      </c>
      <c r="B19" s="298">
        <f>'численность 2021'!C32</f>
        <v>50</v>
      </c>
      <c r="C19" s="299"/>
      <c r="D19" s="299"/>
      <c r="E19" s="298">
        <f>_xlfn.FLOOR.PRECISE('численность 2021'!D32)</f>
        <v>15</v>
      </c>
      <c r="F19" s="298"/>
      <c r="G19" s="282"/>
      <c r="H19" s="298">
        <f t="shared" si="260"/>
        <v>0.29999999999999999</v>
      </c>
      <c r="I19" s="300">
        <f>_xlfn.FLOOR.PRECISE('численность 2021'!R32)</f>
        <v>5</v>
      </c>
      <c r="J19" s="285">
        <f t="shared" ref="J19:J21" si="275">IF(E19&gt;1,E19*0.34999999999999998,0)</f>
        <v>5.25</v>
      </c>
      <c r="K19" s="301">
        <f t="shared" si="274"/>
        <v>5</v>
      </c>
      <c r="L19" s="287">
        <v>5</v>
      </c>
      <c r="M19" s="299"/>
      <c r="N19" s="299"/>
      <c r="O19" s="298">
        <f>_xlfn.FLOOR.PRECISE('численность 2021'!P32)</f>
        <v>6</v>
      </c>
      <c r="P19" s="282"/>
      <c r="Q19" s="298"/>
      <c r="R19" s="298">
        <f t="shared" ref="R19:R20" si="276">O19/B19</f>
        <v>0.12</v>
      </c>
      <c r="S19" s="300">
        <f>_xlfn.FLOOR.PRECISE('численность 2021'!Q32)</f>
        <v>1</v>
      </c>
      <c r="T19" s="300"/>
      <c r="U19" s="285">
        <f t="shared" ref="U19:U21" si="277">O19*0.29999999999999999</f>
        <v>1.7999999999999998</v>
      </c>
      <c r="V19" s="301">
        <f t="shared" ref="V19:V21" si="278">IF(S19&lt;U19,S19,U19)</f>
        <v>1</v>
      </c>
      <c r="W19" s="287">
        <v>1</v>
      </c>
      <c r="X19" s="287"/>
      <c r="Y19" s="302"/>
      <c r="Z19" s="299"/>
      <c r="AA19" s="299"/>
      <c r="AB19" s="298">
        <f>_xlfn.FLOOR.PRECISE('численность 2021'!E32)</f>
        <v>0</v>
      </c>
      <c r="AC19" s="298"/>
      <c r="AD19" s="298"/>
      <c r="AE19" s="298">
        <f t="shared" si="261"/>
        <v>0</v>
      </c>
      <c r="AF19" s="300">
        <f>_xlfn.FLOOR.PRECISE('численность 2021'!O32)</f>
        <v>0</v>
      </c>
      <c r="AG19" s="285">
        <f t="shared" ref="AG19:AG21" si="279">IF(AB19&gt;34,AB19*0.050000000000000003,0)</f>
        <v>0</v>
      </c>
      <c r="AH19" s="286"/>
      <c r="AI19" s="289">
        <f t="shared" ref="AI19:AI21" si="280">AJ19*0.75</f>
        <v>0</v>
      </c>
      <c r="AJ19" s="287"/>
      <c r="AK19" s="287"/>
      <c r="AL19" s="299"/>
      <c r="AM19" s="299"/>
      <c r="AN19" s="298">
        <f>_xlfn.FLOOR.PRECISE('численность 2021'!F32)</f>
        <v>14</v>
      </c>
      <c r="AO19" s="298"/>
      <c r="AP19" s="298"/>
      <c r="AQ19" s="298">
        <f t="shared" ref="AQ19:AQ20" si="281">AN19/B19</f>
        <v>0.28000000000000003</v>
      </c>
      <c r="AR19" s="300">
        <f>_xlfn.FLOOR.PRECISE('численность 2021'!L32)</f>
        <v>0</v>
      </c>
      <c r="AS19" s="300"/>
      <c r="AT19" s="284">
        <f t="shared" ref="AT19:AT21" si="282">IF(AND(B19&lt;7,AQ19&lt;5),0,AR19)</f>
        <v>0</v>
      </c>
      <c r="AU19" s="303">
        <f t="shared" si="262"/>
        <v>0</v>
      </c>
      <c r="AV19" s="285">
        <f t="shared" ref="AV19:AV21" si="283">IF(AN19&gt;34,IF(AQ19&gt;20,AN19*0.29999999999999999,IF(AQ19&gt;15,AN19*0.25,IF(AQ19&gt;12,AN19*0.20000000000000001,IF(AQ19&gt;10,AN19*0.14999999999999999,IF(AQ19&gt;8,AN19*0.12,IF(AQ19&gt;6,AN19*0.10000000000000001,IF(AQ19&lt;1,AN19*0.029999999999999999,0))))))),0)</f>
        <v>0</v>
      </c>
      <c r="AW19" s="289">
        <f t="shared" si="263"/>
        <v>0</v>
      </c>
      <c r="AX19" s="287"/>
      <c r="AY19" s="285">
        <f t="shared" ref="AY19:AY21" si="284">IF(AX19&gt;7,AX19*0.14999999999999999,0)</f>
        <v>0</v>
      </c>
      <c r="AZ19" s="301"/>
      <c r="BA19" s="287"/>
      <c r="BB19" s="285">
        <f t="shared" ref="BB19:BB21" si="285">AX19*0.29999999999999999</f>
        <v>0</v>
      </c>
      <c r="BC19" s="287"/>
      <c r="BD19" s="299"/>
      <c r="BE19" s="299"/>
      <c r="BF19" s="298">
        <f>_xlfn.FLOOR.PRECISE('численность 2021'!G32)</f>
        <v>14</v>
      </c>
      <c r="BG19" s="298"/>
      <c r="BH19" s="298"/>
      <c r="BI19" s="298">
        <f t="shared" si="264"/>
        <v>0.28000000000000003</v>
      </c>
      <c r="BJ19" s="300">
        <f>_xlfn.FLOOR.PRECISE('численность 2021'!K32)</f>
        <v>0</v>
      </c>
      <c r="BK19" s="300"/>
      <c r="BL19" s="284">
        <f t="shared" ref="BL19:BL21" si="286">IF(AND(B19&lt;7,BI19&lt;5),0,BJ19)</f>
        <v>0</v>
      </c>
      <c r="BM19" s="303">
        <f t="shared" si="265"/>
        <v>0.41999999999999998</v>
      </c>
      <c r="BN19" s="289">
        <f t="shared" ref="BN19:BN21" si="287">IF(BJ19&lt;BM19,BJ19,BM19)</f>
        <v>0</v>
      </c>
      <c r="BO19" s="287"/>
      <c r="BP19" s="285">
        <f t="shared" ref="BP19:BP20" si="288">IF(BO19&gt;3,BO19*0.14999999999999999,0)</f>
        <v>0</v>
      </c>
      <c r="BQ19" s="301">
        <f t="shared" ref="BQ19:BQ20" si="289">IF(BK19&lt;BP19,BK19,BP19)</f>
        <v>0</v>
      </c>
      <c r="BR19" s="287"/>
      <c r="BS19" s="303">
        <f t="shared" ref="BS19:BS20" si="290">BO19*0.20000000000000001</f>
        <v>0</v>
      </c>
      <c r="BT19" s="287"/>
      <c r="BU19" s="299"/>
      <c r="BV19" s="299"/>
      <c r="BW19" s="298">
        <f>_xlfn.FLOOR.PRECISE('численность 2021'!H32)</f>
        <v>25</v>
      </c>
      <c r="BX19" s="298"/>
      <c r="BY19" s="298"/>
      <c r="BZ19" s="298">
        <f t="shared" si="266"/>
        <v>0.5</v>
      </c>
      <c r="CA19" s="300">
        <f>_xlfn.FLOOR.PRECISE('численность 2021'!M32)</f>
        <v>0</v>
      </c>
      <c r="CB19" s="300"/>
      <c r="CC19" s="300"/>
      <c r="CD19" s="284">
        <f t="shared" ref="CD19:CD20" si="291">IF(AND(B19&lt;7,BZ19&lt;5),0,CA19)</f>
        <v>0</v>
      </c>
      <c r="CE19" s="303">
        <f t="shared" ref="CE19:CE20" si="292">IF(BW19&gt;1,IF(BZ19&gt;10,BW19*0.14999999999999999,IF(BZ19&gt;8,BW19*0.12,IF(BZ19&gt;6,BW19*0.10000000000000001,IF(BZ19&gt;4,BW19*0.080000000000000002,IF(BZ19&gt;2,BW19*0.070000000000000007,IF(BZ19&gt;1,BW19*0.050000000000000003,IF(BZ19&lt;1,BW19*0.029999999999999999,0))))))),0)</f>
        <v>0.75</v>
      </c>
      <c r="CF19" s="289">
        <f t="shared" ref="CF19:CF20" si="293">IF(CA19&lt;CE19,CA19,CE19)</f>
        <v>0</v>
      </c>
      <c r="CG19" s="287"/>
      <c r="CH19" s="285">
        <f t="shared" ref="CH19:CH20" si="294">IF(CG19&gt;3,CG19*0.074999999999999997,0)</f>
        <v>0</v>
      </c>
      <c r="CI19" s="301">
        <f t="shared" ref="CI19:CI20" si="295">IF(CB19&lt;CH19,CB19,CH19)</f>
        <v>0</v>
      </c>
      <c r="CJ19" s="287"/>
      <c r="CK19" s="285">
        <f t="shared" ref="CK19:CK20" si="296">IF(CG19&gt;3,CG19*0.074999999999999997,0)</f>
        <v>0</v>
      </c>
      <c r="CL19" s="301">
        <f t="shared" ref="CL19:CL20" si="297">IF(CC19&lt;CK19,CC19,CK19)</f>
        <v>0</v>
      </c>
      <c r="CM19" s="287"/>
      <c r="CN19" s="303">
        <f t="shared" ref="CN19:CN20" si="298">CG19*0.20000000000000001</f>
        <v>0</v>
      </c>
      <c r="CO19" s="287"/>
      <c r="CP19" s="304">
        <f t="shared" ref="CP19:CP20" si="299">IF(CG19*0.25&gt;CJ19+CM19-0.10000000000000001,1,0)</f>
        <v>1</v>
      </c>
      <c r="CQ19" s="299">
        <v>0</v>
      </c>
      <c r="CR19" s="299">
        <v>0</v>
      </c>
      <c r="CS19" s="299" t="e">
        <f>#REF!</f>
        <v>#REF!</v>
      </c>
      <c r="CT19" s="298">
        <v>0</v>
      </c>
      <c r="CU19" s="298">
        <v>0</v>
      </c>
      <c r="CV19" s="298" t="e">
        <f>#REF!</f>
        <v>#REF!</v>
      </c>
      <c r="CW19" s="300" t="e">
        <f>#REF!</f>
        <v>#REF!</v>
      </c>
      <c r="CX19" s="303" t="e">
        <f t="shared" si="267"/>
        <v>#REF!</v>
      </c>
      <c r="CY19" s="289" t="e">
        <f t="shared" si="268"/>
        <v>#REF!</v>
      </c>
      <c r="CZ19" s="287"/>
      <c r="DA19" s="303">
        <f t="shared" si="269"/>
        <v>0</v>
      </c>
      <c r="DB19" s="287"/>
      <c r="DC19" s="299">
        <v>0</v>
      </c>
      <c r="DD19" s="299">
        <v>0</v>
      </c>
      <c r="DE19" s="298">
        <f>_xlfn.FLOOR.PRECISE('численность 2021'!I32)</f>
        <v>0</v>
      </c>
      <c r="DF19" s="298">
        <v>0</v>
      </c>
      <c r="DG19" s="298">
        <v>0</v>
      </c>
      <c r="DH19" s="298">
        <f t="shared" si="270"/>
        <v>0</v>
      </c>
      <c r="DI19" s="300">
        <f>_xlfn.FLOOR.PRECISE('численность 2021'!N32)</f>
        <v>0</v>
      </c>
      <c r="DJ19" s="285">
        <f t="shared" ref="DJ19:DJ20" si="300">IF(DE19&gt;34,DE19*0.14999999999999999,0)</f>
        <v>0</v>
      </c>
      <c r="DK19" s="301">
        <f t="shared" ref="DK19:DK20" si="301">IF(DI19&lt;DJ19,DI19,DJ19)</f>
        <v>0</v>
      </c>
      <c r="DL19" s="287"/>
      <c r="DM19" s="285">
        <f t="shared" ref="DM19:DM20" si="302">DL19*0.20000000000000001</f>
        <v>0</v>
      </c>
      <c r="DN19" s="287"/>
      <c r="DO19" s="299"/>
      <c r="DP19" s="299"/>
      <c r="DQ19" s="298">
        <f>_xlfn.FLOOR.PRECISE('численность 2021'!J32)</f>
        <v>0</v>
      </c>
      <c r="DR19" s="298"/>
      <c r="DS19" s="298"/>
      <c r="DT19" s="298">
        <f t="shared" si="271"/>
        <v>0</v>
      </c>
      <c r="DU19" s="300">
        <f>_xlfn.FLOOR.PRECISE('численность 2021'!S32)</f>
        <v>0</v>
      </c>
      <c r="DV19" s="303">
        <f t="shared" ref="DV19:DV20" si="303">DQ19*0.10000000000000001</f>
        <v>0</v>
      </c>
      <c r="DW19" s="301">
        <f t="shared" ref="DW19:DW20" si="304">IF(DU19&lt;DV19,DU19,DV19)</f>
        <v>0</v>
      </c>
      <c r="DX19" s="287"/>
      <c r="DY19" s="299"/>
      <c r="DZ19" s="306"/>
      <c r="EA19" s="298">
        <f>_xlfn.FLOOR.PRECISE('численность 2021'!T32)</f>
        <v>0</v>
      </c>
      <c r="EB19" s="282"/>
      <c r="EC19" s="298"/>
      <c r="ED19" s="298">
        <f t="shared" si="272"/>
        <v>0</v>
      </c>
      <c r="EE19" s="300">
        <f>_xlfn.FLOOR.PRECISE('численность 2021'!U32)</f>
        <v>0</v>
      </c>
      <c r="EF19" s="303">
        <f t="shared" si="273"/>
        <v>0</v>
      </c>
      <c r="EG19" s="301">
        <f t="shared" ref="EG19:EG20" si="305">IF(EE19&lt;EF19,EE19,EF19)</f>
        <v>0</v>
      </c>
      <c r="EH19" s="287"/>
    </row>
    <row r="20" s="297" customFormat="1" ht="47.25" customHeight="1">
      <c r="A20" s="137" t="s">
        <v>408</v>
      </c>
      <c r="B20" s="298">
        <f>'численность 2021'!C39</f>
        <v>434.36000000000001</v>
      </c>
      <c r="C20" s="299">
        <v>300.2841796875</v>
      </c>
      <c r="D20" s="299">
        <v>764</v>
      </c>
      <c r="E20" s="298">
        <f>_xlfn.FLOOR.PRECISE('численность 2021'!D39)</f>
        <v>569</v>
      </c>
      <c r="F20" s="298">
        <v>0.691334</v>
      </c>
      <c r="G20" s="282">
        <v>1.7589300000000001</v>
      </c>
      <c r="H20" s="298">
        <f t="shared" si="260"/>
        <v>1.3099732940418085</v>
      </c>
      <c r="I20" s="300">
        <f>_xlfn.FLOOR.PRECISE('численность 2021'!R39)</f>
        <v>199</v>
      </c>
      <c r="J20" s="285">
        <f t="shared" si="275"/>
        <v>199.14999999999998</v>
      </c>
      <c r="K20" s="301">
        <f t="shared" si="274"/>
        <v>199</v>
      </c>
      <c r="L20" s="287">
        <v>199</v>
      </c>
      <c r="M20" s="299">
        <v>205</v>
      </c>
      <c r="N20" s="299">
        <v>93</v>
      </c>
      <c r="O20" s="298">
        <f>_xlfn.FLOOR.PRECISE('численность 2021'!P39)</f>
        <v>65</v>
      </c>
      <c r="P20" s="282">
        <v>0.47196399999999999</v>
      </c>
      <c r="Q20" s="298">
        <v>0.214111</v>
      </c>
      <c r="R20" s="298">
        <f t="shared" si="276"/>
        <v>0.14964545538263191</v>
      </c>
      <c r="S20" s="300">
        <f>_xlfn.FLOOR.PRECISE('численность 2021'!Q39)</f>
        <v>19</v>
      </c>
      <c r="T20" s="300"/>
      <c r="U20" s="285">
        <f t="shared" si="277"/>
        <v>19.5</v>
      </c>
      <c r="V20" s="301">
        <f t="shared" si="278"/>
        <v>19</v>
      </c>
      <c r="W20" s="287">
        <v>19</v>
      </c>
      <c r="X20" s="287">
        <v>9</v>
      </c>
      <c r="Y20" s="302"/>
      <c r="Z20" s="299"/>
      <c r="AA20" s="299"/>
      <c r="AB20" s="298">
        <f>_xlfn.FLOOR.PRECISE('численность 2021'!E39)</f>
        <v>113</v>
      </c>
      <c r="AC20" s="298"/>
      <c r="AD20" s="298"/>
      <c r="AE20" s="298">
        <f t="shared" si="261"/>
        <v>0.2601528685882678</v>
      </c>
      <c r="AF20" s="300">
        <f>_xlfn.FLOOR.PRECISE('численность 2021'!O39)</f>
        <v>5</v>
      </c>
      <c r="AG20" s="285">
        <f t="shared" si="279"/>
        <v>5.6500000000000004</v>
      </c>
      <c r="AH20" s="286">
        <f>IF(AF20&lt;AG20,AF20,AG20)</f>
        <v>5</v>
      </c>
      <c r="AI20" s="289">
        <f t="shared" si="280"/>
        <v>3.75</v>
      </c>
      <c r="AJ20" s="287">
        <v>5</v>
      </c>
      <c r="AK20" s="287">
        <v>3</v>
      </c>
      <c r="AL20" s="299">
        <v>543.61792000000003</v>
      </c>
      <c r="AM20" s="299">
        <v>723</v>
      </c>
      <c r="AN20" s="298">
        <f>_xlfn.FLOOR.PRECISE('численность 2021'!F39)</f>
        <v>821</v>
      </c>
      <c r="AO20" s="298">
        <v>1.251552</v>
      </c>
      <c r="AP20" s="298">
        <v>1.6645369999999999</v>
      </c>
      <c r="AQ20" s="298">
        <f t="shared" si="281"/>
        <v>1.890137213371397</v>
      </c>
      <c r="AR20" s="300">
        <f>_xlfn.FLOOR.PRECISE('численность 2021'!L39)</f>
        <v>41</v>
      </c>
      <c r="AS20" s="300"/>
      <c r="AT20" s="284">
        <f t="shared" si="282"/>
        <v>41</v>
      </c>
      <c r="AU20" s="303">
        <f t="shared" si="262"/>
        <v>41.050000000000004</v>
      </c>
      <c r="AV20" s="285">
        <f t="shared" si="283"/>
        <v>0</v>
      </c>
      <c r="AW20" s="289">
        <f t="shared" si="263"/>
        <v>41</v>
      </c>
      <c r="AX20" s="287">
        <v>41</v>
      </c>
      <c r="AY20" s="285">
        <f t="shared" si="284"/>
        <v>6.1499999999999995</v>
      </c>
      <c r="AZ20" s="301">
        <f>IF(AS20&lt;AY20,AS20,AY20)</f>
        <v>0</v>
      </c>
      <c r="BA20" s="287">
        <v>3</v>
      </c>
      <c r="BB20" s="285">
        <f t="shared" si="285"/>
        <v>12.299999999999999</v>
      </c>
      <c r="BC20" s="287">
        <v>13</v>
      </c>
      <c r="BD20" s="299">
        <v>427.667664</v>
      </c>
      <c r="BE20" s="299">
        <v>796</v>
      </c>
      <c r="BF20" s="298">
        <f>_xlfn.FLOOR.PRECISE('численность 2021'!G39)</f>
        <v>443</v>
      </c>
      <c r="BG20" s="298">
        <v>0.98460400000000003</v>
      </c>
      <c r="BH20" s="298">
        <v>1.8326020000000001</v>
      </c>
      <c r="BI20" s="298">
        <f t="shared" si="264"/>
        <v>1.0198913343770144</v>
      </c>
      <c r="BJ20" s="300">
        <f>_xlfn.FLOOR.PRECISE('численность 2021'!K39)</f>
        <v>22</v>
      </c>
      <c r="BK20" s="300"/>
      <c r="BL20" s="284">
        <f t="shared" si="286"/>
        <v>22</v>
      </c>
      <c r="BM20" s="303">
        <f t="shared" si="265"/>
        <v>22.150000000000002</v>
      </c>
      <c r="BN20" s="289">
        <f t="shared" si="287"/>
        <v>22</v>
      </c>
      <c r="BO20" s="287">
        <v>22</v>
      </c>
      <c r="BP20" s="285">
        <f t="shared" si="288"/>
        <v>3.2999999999999998</v>
      </c>
      <c r="BQ20" s="301">
        <f t="shared" si="289"/>
        <v>0</v>
      </c>
      <c r="BR20" s="287">
        <v>3</v>
      </c>
      <c r="BS20" s="303">
        <f t="shared" si="290"/>
        <v>4.4000000000000004</v>
      </c>
      <c r="BT20" s="287">
        <v>5</v>
      </c>
      <c r="BU20" s="299">
        <v>381.611176</v>
      </c>
      <c r="BV20" s="299">
        <v>708</v>
      </c>
      <c r="BW20" s="298">
        <f>_xlfn.FLOOR.PRECISE('численность 2021'!H39)</f>
        <v>508</v>
      </c>
      <c r="BX20" s="298">
        <v>0.87856999999999996</v>
      </c>
      <c r="BY20" s="298">
        <v>1.6300030000000001</v>
      </c>
      <c r="BZ20" s="298">
        <f t="shared" si="266"/>
        <v>1.1695367897596463</v>
      </c>
      <c r="CA20" s="300">
        <f>_xlfn.FLOOR.PRECISE('численность 2021'!M39)</f>
        <v>25</v>
      </c>
      <c r="CB20" s="300"/>
      <c r="CC20" s="300"/>
      <c r="CD20" s="284">
        <f t="shared" si="291"/>
        <v>25</v>
      </c>
      <c r="CE20" s="303">
        <f t="shared" si="292"/>
        <v>25.400000000000002</v>
      </c>
      <c r="CF20" s="289">
        <f t="shared" si="293"/>
        <v>25</v>
      </c>
      <c r="CG20" s="287">
        <v>25</v>
      </c>
      <c r="CH20" s="285">
        <f t="shared" si="294"/>
        <v>1.875</v>
      </c>
      <c r="CI20" s="301">
        <f t="shared" si="295"/>
        <v>0</v>
      </c>
      <c r="CJ20" s="287">
        <v>1</v>
      </c>
      <c r="CK20" s="285">
        <f t="shared" si="296"/>
        <v>1.875</v>
      </c>
      <c r="CL20" s="301">
        <f t="shared" si="297"/>
        <v>0</v>
      </c>
      <c r="CM20" s="287">
        <v>2</v>
      </c>
      <c r="CN20" s="303">
        <f t="shared" si="298"/>
        <v>5</v>
      </c>
      <c r="CO20" s="287">
        <v>5</v>
      </c>
      <c r="CP20" s="304">
        <f t="shared" si="299"/>
        <v>1</v>
      </c>
      <c r="CQ20" s="299">
        <v>0</v>
      </c>
      <c r="CR20" s="299">
        <v>0</v>
      </c>
      <c r="CS20" s="299" t="e">
        <f>#REF!</f>
        <v>#REF!</v>
      </c>
      <c r="CT20" s="298">
        <v>0</v>
      </c>
      <c r="CU20" s="298">
        <v>0</v>
      </c>
      <c r="CV20" s="298" t="e">
        <f>#REF!</f>
        <v>#REF!</v>
      </c>
      <c r="CW20" s="300" t="e">
        <f>#REF!</f>
        <v>#REF!</v>
      </c>
      <c r="CX20" s="303" t="e">
        <f t="shared" si="267"/>
        <v>#REF!</v>
      </c>
      <c r="CY20" s="289" t="e">
        <f t="shared" si="268"/>
        <v>#REF!</v>
      </c>
      <c r="CZ20" s="287"/>
      <c r="DA20" s="303">
        <f t="shared" si="269"/>
        <v>0</v>
      </c>
      <c r="DB20" s="287"/>
      <c r="DC20" s="299"/>
      <c r="DD20" s="299"/>
      <c r="DE20" s="298">
        <f>_xlfn.FLOOR.PRECISE('численность 2021'!I39)</f>
        <v>0</v>
      </c>
      <c r="DF20" s="298"/>
      <c r="DG20" s="298"/>
      <c r="DH20" s="298">
        <f t="shared" si="270"/>
        <v>0</v>
      </c>
      <c r="DI20" s="300">
        <f>_xlfn.FLOOR.PRECISE('численность 2021'!N39)</f>
        <v>0</v>
      </c>
      <c r="DJ20" s="285">
        <f t="shared" si="300"/>
        <v>0</v>
      </c>
      <c r="DK20" s="301">
        <f t="shared" si="301"/>
        <v>0</v>
      </c>
      <c r="DL20" s="287"/>
      <c r="DM20" s="285">
        <f t="shared" si="302"/>
        <v>0</v>
      </c>
      <c r="DN20" s="287"/>
      <c r="DO20" s="299">
        <v>2.1572140000000002</v>
      </c>
      <c r="DP20" s="299">
        <v>26</v>
      </c>
      <c r="DQ20" s="298">
        <f>_xlfn.FLOOR.PRECISE('численность 2021'!J39)</f>
        <v>26</v>
      </c>
      <c r="DR20" s="298"/>
      <c r="DS20" s="298">
        <f>DP20/617.25999999999999</f>
        <v>4.2121634319411592e-002</v>
      </c>
      <c r="DT20" s="298">
        <f t="shared" si="271"/>
        <v>5.9858182153052768e-002</v>
      </c>
      <c r="DU20" s="300">
        <f>_xlfn.FLOOR.PRECISE('численность 2021'!S39)</f>
        <v>2</v>
      </c>
      <c r="DV20" s="303">
        <f t="shared" si="303"/>
        <v>2.6000000000000001</v>
      </c>
      <c r="DW20" s="301">
        <f t="shared" si="304"/>
        <v>2</v>
      </c>
      <c r="DX20" s="287">
        <v>2</v>
      </c>
      <c r="DY20" s="299"/>
      <c r="DZ20" s="306"/>
      <c r="EA20" s="298">
        <f>_xlfn.FLOOR.PRECISE('численность 2021'!T39)</f>
        <v>0</v>
      </c>
      <c r="EB20" s="282"/>
      <c r="EC20" s="298"/>
      <c r="ED20" s="298">
        <f t="shared" si="272"/>
        <v>0</v>
      </c>
      <c r="EE20" s="300">
        <f>_xlfn.FLOOR.PRECISE('численность 2021'!U39)</f>
        <v>0</v>
      </c>
      <c r="EF20" s="303">
        <f t="shared" si="273"/>
        <v>0</v>
      </c>
      <c r="EG20" s="301">
        <f t="shared" si="305"/>
        <v>0</v>
      </c>
      <c r="EH20" s="287"/>
    </row>
    <row r="21" ht="30" customHeight="1">
      <c r="A21" s="141" t="s">
        <v>409</v>
      </c>
      <c r="B21" s="282">
        <f>'численность 2021'!C40</f>
        <v>182.90000000000001</v>
      </c>
      <c r="C21" s="283">
        <v>300.2841796875</v>
      </c>
      <c r="D21" s="283">
        <v>764</v>
      </c>
      <c r="E21" s="282">
        <f>_xlfn.FLOOR.PRECISE('численность 2021'!D40)</f>
        <v>320</v>
      </c>
      <c r="F21" s="282">
        <v>0.691334</v>
      </c>
      <c r="G21" s="282">
        <v>1.7589300000000001</v>
      </c>
      <c r="H21" s="282">
        <f t="shared" si="260"/>
        <v>1.7495899398578458</v>
      </c>
      <c r="I21" s="284">
        <f>_xlfn.FLOOR.PRECISE('численность 2021'!R40)</f>
        <v>112</v>
      </c>
      <c r="J21" s="285">
        <f t="shared" si="275"/>
        <v>112</v>
      </c>
      <c r="K21" s="286">
        <f t="shared" si="214"/>
        <v>112</v>
      </c>
      <c r="L21" s="292">
        <v>112</v>
      </c>
      <c r="M21" s="283">
        <v>205</v>
      </c>
      <c r="N21" s="283">
        <v>93</v>
      </c>
      <c r="O21" s="282">
        <f>_xlfn.FLOOR.PRECISE('численность 2021'!P40)</f>
        <v>35</v>
      </c>
      <c r="P21" s="282">
        <v>0.47196399999999999</v>
      </c>
      <c r="Q21" s="282">
        <v>0.214111</v>
      </c>
      <c r="R21" s="282">
        <f t="shared" si="215"/>
        <v>0.19136139967195187</v>
      </c>
      <c r="S21" s="284">
        <f>_xlfn.FLOOR.PRECISE('численность 2021'!Q40)</f>
        <v>10</v>
      </c>
      <c r="T21" s="284"/>
      <c r="U21" s="285">
        <f t="shared" si="277"/>
        <v>10.5</v>
      </c>
      <c r="V21" s="286">
        <f t="shared" si="278"/>
        <v>10</v>
      </c>
      <c r="W21" s="292">
        <v>10</v>
      </c>
      <c r="X21" s="292">
        <v>2</v>
      </c>
      <c r="Y21" s="288"/>
      <c r="Z21" s="283">
        <v>0</v>
      </c>
      <c r="AA21" s="283">
        <v>0</v>
      </c>
      <c r="AB21" s="282">
        <f>_xlfn.FLOOR.PRECISE('численность 2021'!E40)</f>
        <v>0</v>
      </c>
      <c r="AC21" s="282">
        <v>0</v>
      </c>
      <c r="AD21" s="282">
        <v>0</v>
      </c>
      <c r="AE21" s="282">
        <f t="shared" si="261"/>
        <v>0</v>
      </c>
      <c r="AF21" s="284">
        <f>_xlfn.FLOOR.PRECISE('численность 2021'!O40)</f>
        <v>0</v>
      </c>
      <c r="AG21" s="285">
        <f t="shared" si="279"/>
        <v>0</v>
      </c>
      <c r="AH21" s="286">
        <f t="shared" si="220"/>
        <v>0</v>
      </c>
      <c r="AI21" s="289">
        <f t="shared" si="280"/>
        <v>0</v>
      </c>
      <c r="AJ21" s="292"/>
      <c r="AK21" s="292"/>
      <c r="AL21" s="283">
        <v>543.61792000000003</v>
      </c>
      <c r="AM21" s="283">
        <v>723</v>
      </c>
      <c r="AN21" s="282">
        <f>_xlfn.FLOOR.PRECISE('численность 2021'!F40)</f>
        <v>0</v>
      </c>
      <c r="AO21" s="282">
        <v>1.251552</v>
      </c>
      <c r="AP21" s="282">
        <v>1.6645369999999999</v>
      </c>
      <c r="AQ21" s="282">
        <f t="shared" si="222"/>
        <v>0</v>
      </c>
      <c r="AR21" s="284">
        <f>_xlfn.FLOOR.PRECISE('численность 2021'!L40)</f>
        <v>0</v>
      </c>
      <c r="AS21" s="284"/>
      <c r="AT21" s="284">
        <f t="shared" si="282"/>
        <v>0</v>
      </c>
      <c r="AU21" s="285">
        <f t="shared" si="262"/>
        <v>0</v>
      </c>
      <c r="AV21" s="285">
        <f t="shared" si="283"/>
        <v>0</v>
      </c>
      <c r="AW21" s="290">
        <f t="shared" si="263"/>
        <v>0</v>
      </c>
      <c r="AX21" s="292"/>
      <c r="AY21" s="285">
        <f t="shared" si="284"/>
        <v>0</v>
      </c>
      <c r="AZ21" s="286">
        <f t="shared" si="226"/>
        <v>0</v>
      </c>
      <c r="BA21" s="292"/>
      <c r="BB21" s="285">
        <f t="shared" si="285"/>
        <v>0</v>
      </c>
      <c r="BC21" s="292"/>
      <c r="BD21" s="283">
        <v>427.667664</v>
      </c>
      <c r="BE21" s="283">
        <v>796</v>
      </c>
      <c r="BF21" s="282">
        <f>_xlfn.FLOOR.PRECISE('численность 2021'!G40)</f>
        <v>360</v>
      </c>
      <c r="BG21" s="282">
        <v>0.98460400000000003</v>
      </c>
      <c r="BH21" s="282">
        <v>1.8326020000000001</v>
      </c>
      <c r="BI21" s="282">
        <f t="shared" si="264"/>
        <v>1.9682886823400765</v>
      </c>
      <c r="BJ21" s="284">
        <f>_xlfn.FLOOR.PRECISE('численность 2021'!K40)</f>
        <v>18</v>
      </c>
      <c r="BK21" s="284"/>
      <c r="BL21" s="284">
        <f t="shared" si="286"/>
        <v>18</v>
      </c>
      <c r="BM21" s="285">
        <f t="shared" si="265"/>
        <v>18</v>
      </c>
      <c r="BN21" s="290">
        <f t="shared" si="287"/>
        <v>18</v>
      </c>
      <c r="BO21" s="292">
        <v>18</v>
      </c>
      <c r="BP21" s="285">
        <f t="shared" si="232"/>
        <v>2.6999999999999997</v>
      </c>
      <c r="BQ21" s="286">
        <f t="shared" si="233"/>
        <v>0</v>
      </c>
      <c r="BR21" s="292">
        <v>2</v>
      </c>
      <c r="BS21" s="285">
        <f t="shared" si="234"/>
        <v>3.6000000000000001</v>
      </c>
      <c r="BT21" s="292">
        <v>4</v>
      </c>
      <c r="BU21" s="283">
        <v>381.611176</v>
      </c>
      <c r="BV21" s="283">
        <v>708</v>
      </c>
      <c r="BW21" s="282">
        <f>_xlfn.FLOOR.PRECISE('численность 2021'!H40)</f>
        <v>223</v>
      </c>
      <c r="BX21" s="282">
        <v>0.87856999999999996</v>
      </c>
      <c r="BY21" s="282">
        <v>1.6300030000000001</v>
      </c>
      <c r="BZ21" s="282">
        <f t="shared" si="266"/>
        <v>1.2192454893384364</v>
      </c>
      <c r="CA21" s="284">
        <f>_xlfn.FLOOR.PRECISE('численность 2021'!M40)</f>
        <v>11</v>
      </c>
      <c r="CB21" s="284"/>
      <c r="CC21" s="284"/>
      <c r="CD21" s="284">
        <f t="shared" si="236"/>
        <v>11</v>
      </c>
      <c r="CE21" s="285">
        <f t="shared" si="237"/>
        <v>11.15</v>
      </c>
      <c r="CF21" s="290">
        <f t="shared" si="238"/>
        <v>11</v>
      </c>
      <c r="CG21" s="292">
        <v>11</v>
      </c>
      <c r="CH21" s="285">
        <f t="shared" si="239"/>
        <v>0.82499999999999996</v>
      </c>
      <c r="CI21" s="286">
        <f t="shared" si="240"/>
        <v>0</v>
      </c>
      <c r="CJ21" s="292"/>
      <c r="CK21" s="285">
        <f t="shared" si="241"/>
        <v>0.82499999999999996</v>
      </c>
      <c r="CL21" s="286">
        <f t="shared" si="242"/>
        <v>0</v>
      </c>
      <c r="CM21" s="292">
        <v>1</v>
      </c>
      <c r="CN21" s="285">
        <f t="shared" si="243"/>
        <v>2.2000000000000002</v>
      </c>
      <c r="CO21" s="292">
        <v>3</v>
      </c>
      <c r="CP21" s="291">
        <f t="shared" si="244"/>
        <v>1</v>
      </c>
      <c r="CQ21" s="283">
        <v>0</v>
      </c>
      <c r="CR21" s="283">
        <v>0</v>
      </c>
      <c r="CS21" s="283" t="e">
        <f>#REF!</f>
        <v>#REF!</v>
      </c>
      <c r="CT21" s="282">
        <v>0</v>
      </c>
      <c r="CU21" s="282">
        <v>0</v>
      </c>
      <c r="CV21" s="282" t="e">
        <f>#REF!</f>
        <v>#REF!</v>
      </c>
      <c r="CW21" s="284" t="e">
        <f>#REF!</f>
        <v>#REF!</v>
      </c>
      <c r="CX21" s="285" t="e">
        <f t="shared" si="267"/>
        <v>#REF!</v>
      </c>
      <c r="CY21" s="290" t="e">
        <f t="shared" si="268"/>
        <v>#REF!</v>
      </c>
      <c r="CZ21" s="292"/>
      <c r="DA21" s="285">
        <f t="shared" si="269"/>
        <v>0</v>
      </c>
      <c r="DB21" s="292"/>
      <c r="DC21" s="283">
        <v>0</v>
      </c>
      <c r="DD21" s="283">
        <v>0</v>
      </c>
      <c r="DE21" s="282">
        <f>_xlfn.FLOOR.PRECISE('численность 2021'!I40)</f>
        <v>0</v>
      </c>
      <c r="DF21" s="282">
        <v>0</v>
      </c>
      <c r="DG21" s="282">
        <v>0</v>
      </c>
      <c r="DH21" s="282">
        <f t="shared" si="270"/>
        <v>0</v>
      </c>
      <c r="DI21" s="284">
        <f>_xlfn.FLOOR.PRECISE('численность 2021'!N40)</f>
        <v>0</v>
      </c>
      <c r="DJ21" s="285">
        <f t="shared" si="249"/>
        <v>0</v>
      </c>
      <c r="DK21" s="286">
        <f t="shared" si="250"/>
        <v>0</v>
      </c>
      <c r="DL21" s="292"/>
      <c r="DM21" s="285">
        <f t="shared" si="251"/>
        <v>0</v>
      </c>
      <c r="DN21" s="292"/>
      <c r="DO21" s="283">
        <v>2.1572140000000002</v>
      </c>
      <c r="DP21" s="283">
        <v>26</v>
      </c>
      <c r="DQ21" s="282">
        <f>_xlfn.FLOOR.PRECISE('численность 2021'!J40)</f>
        <v>0</v>
      </c>
      <c r="DR21" s="282">
        <v>4.9659999999999999e-003</v>
      </c>
      <c r="DS21" s="282">
        <v>5.9859000000000002e-002</v>
      </c>
      <c r="DT21" s="282">
        <f t="shared" si="271"/>
        <v>0</v>
      </c>
      <c r="DU21" s="284">
        <f>_xlfn.FLOOR.PRECISE('численность 2021'!S40)</f>
        <v>0</v>
      </c>
      <c r="DV21" s="285">
        <f t="shared" si="253"/>
        <v>0</v>
      </c>
      <c r="DW21" s="286">
        <f t="shared" si="254"/>
        <v>0</v>
      </c>
      <c r="DX21" s="292"/>
      <c r="DY21" s="283">
        <v>0</v>
      </c>
      <c r="DZ21" s="293">
        <v>0</v>
      </c>
      <c r="EA21" s="282">
        <f>_xlfn.FLOOR.PRECISE('численность 2021'!T40)</f>
        <v>0</v>
      </c>
      <c r="EB21" s="282">
        <v>0</v>
      </c>
      <c r="EC21" s="282">
        <v>0</v>
      </c>
      <c r="ED21" s="282">
        <f t="shared" si="272"/>
        <v>0</v>
      </c>
      <c r="EE21" s="284">
        <f>_xlfn.FLOOR.PRECISE('численность 2021'!U40)</f>
        <v>0</v>
      </c>
      <c r="EF21" s="285">
        <f t="shared" si="273"/>
        <v>0</v>
      </c>
      <c r="EG21" s="286">
        <f t="shared" si="257"/>
        <v>0</v>
      </c>
      <c r="EH21" s="292"/>
    </row>
    <row r="22" ht="13.5" customHeight="1">
      <c r="A22" s="268" t="s">
        <v>35</v>
      </c>
      <c r="B22" s="282"/>
      <c r="C22" s="283"/>
      <c r="D22" s="283"/>
      <c r="E22" s="282"/>
      <c r="F22" s="282"/>
      <c r="G22" s="282"/>
      <c r="H22" s="282"/>
      <c r="I22" s="284"/>
      <c r="J22" s="285">
        <f t="shared" si="213"/>
        <v>0</v>
      </c>
      <c r="K22" s="286">
        <f t="shared" si="214"/>
        <v>0</v>
      </c>
      <c r="L22" s="292"/>
      <c r="M22" s="283"/>
      <c r="N22" s="283"/>
      <c r="O22" s="282"/>
      <c r="P22" s="282"/>
      <c r="Q22" s="282"/>
      <c r="R22" s="282" t="e">
        <f t="shared" si="215"/>
        <v>#DIV/0!</v>
      </c>
      <c r="S22" s="284"/>
      <c r="T22" s="284"/>
      <c r="U22" s="285">
        <f t="shared" si="216"/>
        <v>0</v>
      </c>
      <c r="V22" s="286">
        <f t="shared" si="217"/>
        <v>0</v>
      </c>
      <c r="W22" s="292"/>
      <c r="X22" s="292"/>
      <c r="Y22" s="288"/>
      <c r="Z22" s="283"/>
      <c r="AA22" s="283"/>
      <c r="AB22" s="282"/>
      <c r="AC22" s="282"/>
      <c r="AD22" s="282"/>
      <c r="AE22" s="282" t="e">
        <f t="shared" si="261"/>
        <v>#DIV/0!</v>
      </c>
      <c r="AF22" s="284"/>
      <c r="AG22" s="285">
        <f t="shared" si="219"/>
        <v>0</v>
      </c>
      <c r="AH22" s="286">
        <f t="shared" si="220"/>
        <v>0</v>
      </c>
      <c r="AI22" s="289">
        <f t="shared" si="221"/>
        <v>0</v>
      </c>
      <c r="AJ22" s="292"/>
      <c r="AK22" s="292"/>
      <c r="AL22" s="283"/>
      <c r="AM22" s="283"/>
      <c r="AN22" s="282"/>
      <c r="AO22" s="282"/>
      <c r="AP22" s="282"/>
      <c r="AQ22" s="282" t="e">
        <f t="shared" si="222"/>
        <v>#DIV/0!</v>
      </c>
      <c r="AR22" s="284"/>
      <c r="AS22" s="284"/>
      <c r="AT22" s="284" t="e">
        <f t="shared" si="223"/>
        <v>#DIV/0!</v>
      </c>
      <c r="AU22" s="285">
        <f t="shared" si="262"/>
        <v>0</v>
      </c>
      <c r="AV22" s="285">
        <f t="shared" si="258"/>
        <v>0</v>
      </c>
      <c r="AW22" s="290">
        <f t="shared" si="263"/>
        <v>0</v>
      </c>
      <c r="AX22" s="292"/>
      <c r="AY22" s="285">
        <f t="shared" si="225"/>
        <v>0</v>
      </c>
      <c r="AZ22" s="286">
        <f t="shared" si="226"/>
        <v>0</v>
      </c>
      <c r="BA22" s="292"/>
      <c r="BB22" s="285">
        <f t="shared" si="227"/>
        <v>0</v>
      </c>
      <c r="BC22" s="292"/>
      <c r="BD22" s="283"/>
      <c r="BE22" s="283"/>
      <c r="BF22" s="282"/>
      <c r="BG22" s="282"/>
      <c r="BH22" s="282"/>
      <c r="BI22" s="282" t="e">
        <f t="shared" si="264"/>
        <v>#DIV/0!</v>
      </c>
      <c r="BJ22" s="284"/>
      <c r="BK22" s="284"/>
      <c r="BL22" s="284" t="e">
        <f t="shared" si="229"/>
        <v>#DIV/0!</v>
      </c>
      <c r="BM22" s="285">
        <f t="shared" si="265"/>
        <v>0</v>
      </c>
      <c r="BN22" s="290">
        <f t="shared" si="231"/>
        <v>0</v>
      </c>
      <c r="BO22" s="292"/>
      <c r="BP22" s="285">
        <f>IF(BO22&gt;3,BO22*0.14999999999999999,0)</f>
        <v>0</v>
      </c>
      <c r="BQ22" s="286">
        <f t="shared" si="233"/>
        <v>0</v>
      </c>
      <c r="BR22" s="292"/>
      <c r="BS22" s="285">
        <f t="shared" si="234"/>
        <v>0</v>
      </c>
      <c r="BT22" s="292"/>
      <c r="BU22" s="283"/>
      <c r="BV22" s="283"/>
      <c r="BW22" s="282"/>
      <c r="BX22" s="282"/>
      <c r="BY22" s="282"/>
      <c r="BZ22" s="282" t="e">
        <f t="shared" si="266"/>
        <v>#DIV/0!</v>
      </c>
      <c r="CA22" s="284"/>
      <c r="CB22" s="284"/>
      <c r="CC22" s="284"/>
      <c r="CD22" s="284" t="e">
        <f t="shared" si="236"/>
        <v>#DIV/0!</v>
      </c>
      <c r="CE22" s="285">
        <f t="shared" si="237"/>
        <v>0</v>
      </c>
      <c r="CF22" s="290">
        <f t="shared" si="238"/>
        <v>0</v>
      </c>
      <c r="CG22" s="292"/>
      <c r="CH22" s="285">
        <f t="shared" si="239"/>
        <v>0</v>
      </c>
      <c r="CI22" s="286">
        <f t="shared" si="240"/>
        <v>0</v>
      </c>
      <c r="CJ22" s="292"/>
      <c r="CK22" s="285">
        <f t="shared" si="241"/>
        <v>0</v>
      </c>
      <c r="CL22" s="286">
        <f t="shared" si="242"/>
        <v>0</v>
      </c>
      <c r="CM22" s="292"/>
      <c r="CN22" s="285">
        <f t="shared" si="243"/>
        <v>0</v>
      </c>
      <c r="CO22" s="292"/>
      <c r="CP22" s="291">
        <f t="shared" si="244"/>
        <v>1</v>
      </c>
      <c r="CQ22" s="283"/>
      <c r="CR22" s="283"/>
      <c r="CS22" s="283"/>
      <c r="CT22" s="282"/>
      <c r="CU22" s="282"/>
      <c r="CV22" s="282"/>
      <c r="CW22" s="284"/>
      <c r="CX22" s="285">
        <f t="shared" si="267"/>
        <v>0</v>
      </c>
      <c r="CY22" s="290">
        <f t="shared" si="268"/>
        <v>0</v>
      </c>
      <c r="CZ22" s="292"/>
      <c r="DA22" s="285">
        <f t="shared" si="269"/>
        <v>0</v>
      </c>
      <c r="DB22" s="292"/>
      <c r="DC22" s="283"/>
      <c r="DD22" s="283"/>
      <c r="DE22" s="282"/>
      <c r="DF22" s="282"/>
      <c r="DG22" s="282"/>
      <c r="DH22" s="282" t="e">
        <f t="shared" si="270"/>
        <v>#DIV/0!</v>
      </c>
      <c r="DI22" s="284"/>
      <c r="DJ22" s="285">
        <f t="shared" si="249"/>
        <v>0</v>
      </c>
      <c r="DK22" s="286">
        <f t="shared" si="250"/>
        <v>0</v>
      </c>
      <c r="DL22" s="292"/>
      <c r="DM22" s="285">
        <f t="shared" si="251"/>
        <v>0</v>
      </c>
      <c r="DN22" s="292"/>
      <c r="DO22" s="283"/>
      <c r="DP22" s="283"/>
      <c r="DQ22" s="282"/>
      <c r="DR22" s="282"/>
      <c r="DS22" s="282"/>
      <c r="DT22" s="282" t="e">
        <f t="shared" si="271"/>
        <v>#DIV/0!</v>
      </c>
      <c r="DU22" s="284"/>
      <c r="DV22" s="285">
        <f t="shared" si="253"/>
        <v>0</v>
      </c>
      <c r="DW22" s="286">
        <f t="shared" si="254"/>
        <v>0</v>
      </c>
      <c r="DX22" s="292"/>
      <c r="DY22" s="283"/>
      <c r="DZ22" s="293"/>
      <c r="EA22" s="282"/>
      <c r="EB22" s="282"/>
      <c r="EC22" s="282"/>
      <c r="ED22" s="282" t="e">
        <f t="shared" si="272"/>
        <v>#DIV/0!</v>
      </c>
      <c r="EE22" s="284"/>
      <c r="EF22" s="285">
        <f t="shared" si="273"/>
        <v>0</v>
      </c>
      <c r="EG22" s="286">
        <f t="shared" si="257"/>
        <v>0</v>
      </c>
      <c r="EH22" s="292"/>
    </row>
    <row r="23" ht="48.75" customHeight="1">
      <c r="A23" s="141" t="s">
        <v>36</v>
      </c>
      <c r="B23" s="282">
        <f>'численность 2021'!C19</f>
        <v>8592.01953125</v>
      </c>
      <c r="C23" s="283">
        <v>25009.398438</v>
      </c>
      <c r="D23" s="283">
        <v>24699</v>
      </c>
      <c r="E23" s="282">
        <f>_xlfn.FLOOR.PRECISE('численность 2021'!D19)</f>
        <v>26337</v>
      </c>
      <c r="F23" s="282">
        <v>2.9107090000000002</v>
      </c>
      <c r="G23" s="282">
        <v>2.874644</v>
      </c>
      <c r="H23" s="282">
        <f t="shared" si="260"/>
        <v>3.0652863281106151</v>
      </c>
      <c r="I23" s="284">
        <f>_xlfn.FLOOR.PRECISE('численность 2021'!R19)</f>
        <v>9217</v>
      </c>
      <c r="J23" s="285">
        <f t="shared" si="213"/>
        <v>9217.9499999999989</v>
      </c>
      <c r="K23" s="286">
        <f t="shared" si="214"/>
        <v>9217</v>
      </c>
      <c r="L23" s="287">
        <v>9217</v>
      </c>
      <c r="M23" s="283">
        <v>2652</v>
      </c>
      <c r="N23" s="283">
        <v>2749</v>
      </c>
      <c r="O23" s="282">
        <f>_xlfn.FLOOR.PRECISE('численность 2021'!P19)</f>
        <v>3007</v>
      </c>
      <c r="P23" s="282">
        <v>0.30865199999999998</v>
      </c>
      <c r="Q23" s="282">
        <v>0.31994800000000001</v>
      </c>
      <c r="R23" s="282">
        <f t="shared" si="215"/>
        <v>0.34997592697074908</v>
      </c>
      <c r="S23" s="284">
        <f>_xlfn.FLOOR.PRECISE('численность 2021'!Q19)</f>
        <v>24</v>
      </c>
      <c r="T23" s="284"/>
      <c r="U23" s="285">
        <f t="shared" si="216"/>
        <v>902.10000000000002</v>
      </c>
      <c r="V23" s="286">
        <f t="shared" si="217"/>
        <v>24</v>
      </c>
      <c r="W23" s="287">
        <v>24</v>
      </c>
      <c r="X23" s="287"/>
      <c r="Y23" s="288"/>
      <c r="Z23" s="283">
        <v>11788.966796999999</v>
      </c>
      <c r="AA23" s="283">
        <v>14165</v>
      </c>
      <c r="AB23" s="282">
        <f>_xlfn.FLOOR.PRECISE('численность 2021'!E19)</f>
        <v>15682</v>
      </c>
      <c r="AC23" s="282">
        <v>1.3720540000000001</v>
      </c>
      <c r="AD23" s="282">
        <v>1.6486229999999999</v>
      </c>
      <c r="AE23" s="282">
        <f t="shared" si="261"/>
        <v>1.8251820707533382</v>
      </c>
      <c r="AF23" s="284">
        <f>_xlfn.FLOOR.PRECISE('численность 2021'!O19)</f>
        <v>784</v>
      </c>
      <c r="AG23" s="285">
        <f t="shared" si="219"/>
        <v>784.10000000000002</v>
      </c>
      <c r="AH23" s="286">
        <f t="shared" si="220"/>
        <v>784</v>
      </c>
      <c r="AI23" s="289">
        <f t="shared" si="221"/>
        <v>588</v>
      </c>
      <c r="AJ23" s="287">
        <v>784</v>
      </c>
      <c r="AK23" s="287">
        <v>588</v>
      </c>
      <c r="AL23" s="283">
        <v>0</v>
      </c>
      <c r="AM23" s="283">
        <v>0</v>
      </c>
      <c r="AN23" s="282">
        <f>_xlfn.FLOOR.PRECISE('численность 2021'!F19)</f>
        <v>0</v>
      </c>
      <c r="AO23" s="282">
        <v>0</v>
      </c>
      <c r="AP23" s="282">
        <v>0</v>
      </c>
      <c r="AQ23" s="282">
        <f t="shared" si="222"/>
        <v>0</v>
      </c>
      <c r="AR23" s="284">
        <f>_xlfn.FLOOR.PRECISE('численность 2021'!L19)</f>
        <v>0</v>
      </c>
      <c r="AS23" s="284"/>
      <c r="AT23" s="284">
        <f t="shared" si="223"/>
        <v>0</v>
      </c>
      <c r="AU23" s="285">
        <f t="shared" si="262"/>
        <v>0</v>
      </c>
      <c r="AV23" s="285">
        <f t="shared" si="258"/>
        <v>0</v>
      </c>
      <c r="AW23" s="290">
        <f t="shared" si="263"/>
        <v>0</v>
      </c>
      <c r="AX23" s="287"/>
      <c r="AY23" s="285">
        <f t="shared" si="225"/>
        <v>0</v>
      </c>
      <c r="AZ23" s="286">
        <f t="shared" si="226"/>
        <v>0</v>
      </c>
      <c r="BA23" s="287"/>
      <c r="BB23" s="285">
        <f t="shared" si="227"/>
        <v>0</v>
      </c>
      <c r="BC23" s="287"/>
      <c r="BD23" s="283">
        <v>4994.9653319999998</v>
      </c>
      <c r="BE23" s="283">
        <v>4634</v>
      </c>
      <c r="BF23" s="282">
        <f>_xlfn.FLOOR.PRECISE('численность 2021'!G19)</f>
        <v>5636</v>
      </c>
      <c r="BG23" s="282">
        <v>0.58133699999999999</v>
      </c>
      <c r="BH23" s="282">
        <v>0.53933799999999998</v>
      </c>
      <c r="BI23" s="282">
        <f t="shared" si="264"/>
        <v>0.6559575405411181</v>
      </c>
      <c r="BJ23" s="284">
        <f>_xlfn.FLOOR.PRECISE('численность 2021'!K19)</f>
        <v>22</v>
      </c>
      <c r="BK23" s="284"/>
      <c r="BL23" s="284">
        <f t="shared" si="229"/>
        <v>22</v>
      </c>
      <c r="BM23" s="285">
        <f t="shared" si="265"/>
        <v>169.07999999999998</v>
      </c>
      <c r="BN23" s="290">
        <f t="shared" si="231"/>
        <v>22</v>
      </c>
      <c r="BO23" s="287">
        <v>22</v>
      </c>
      <c r="BP23" s="285">
        <f t="shared" si="232"/>
        <v>3.2999999999999998</v>
      </c>
      <c r="BQ23" s="286">
        <f t="shared" si="233"/>
        <v>0</v>
      </c>
      <c r="BR23" s="287"/>
      <c r="BS23" s="285">
        <f t="shared" si="234"/>
        <v>4.4000000000000004</v>
      </c>
      <c r="BT23" s="287"/>
      <c r="BU23" s="283">
        <v>5401.9624020000001</v>
      </c>
      <c r="BV23" s="283">
        <v>5724</v>
      </c>
      <c r="BW23" s="282">
        <f>_xlfn.FLOOR.PRECISE('численность 2021'!H19)</f>
        <v>6142</v>
      </c>
      <c r="BX23" s="282">
        <v>0.62870499999999996</v>
      </c>
      <c r="BY23" s="282">
        <v>0.66620000000000001</v>
      </c>
      <c r="BZ23" s="282">
        <f t="shared" si="266"/>
        <v>0.71484939921993385</v>
      </c>
      <c r="CA23" s="284">
        <f>_xlfn.FLOOR.PRECISE('численность 2021'!M19)</f>
        <v>42</v>
      </c>
      <c r="CB23" s="284"/>
      <c r="CC23" s="284"/>
      <c r="CD23" s="284">
        <f t="shared" si="236"/>
        <v>42</v>
      </c>
      <c r="CE23" s="285">
        <f t="shared" si="237"/>
        <v>184.25999999999999</v>
      </c>
      <c r="CF23" s="290">
        <f t="shared" si="238"/>
        <v>42</v>
      </c>
      <c r="CG23" s="287">
        <v>42</v>
      </c>
      <c r="CH23" s="285">
        <f t="shared" si="239"/>
        <v>3.1499999999999999</v>
      </c>
      <c r="CI23" s="286">
        <f t="shared" si="240"/>
        <v>0</v>
      </c>
      <c r="CJ23" s="287"/>
      <c r="CK23" s="285">
        <f t="shared" si="241"/>
        <v>3.1499999999999999</v>
      </c>
      <c r="CL23" s="286">
        <f t="shared" si="242"/>
        <v>0</v>
      </c>
      <c r="CM23" s="287"/>
      <c r="CN23" s="285">
        <f t="shared" si="243"/>
        <v>8.4000000000000004</v>
      </c>
      <c r="CO23" s="287"/>
      <c r="CP23" s="291">
        <f t="shared" si="244"/>
        <v>1</v>
      </c>
      <c r="CQ23" s="283">
        <v>0</v>
      </c>
      <c r="CR23" s="283">
        <v>0</v>
      </c>
      <c r="CS23" s="283" t="e">
        <f>#REF!</f>
        <v>#REF!</v>
      </c>
      <c r="CT23" s="282">
        <v>0</v>
      </c>
      <c r="CU23" s="282">
        <v>0</v>
      </c>
      <c r="CV23" s="282" t="e">
        <f>#REF!</f>
        <v>#REF!</v>
      </c>
      <c r="CW23" s="284" t="e">
        <f>#REF!</f>
        <v>#REF!</v>
      </c>
      <c r="CX23" s="285" t="e">
        <f t="shared" si="267"/>
        <v>#REF!</v>
      </c>
      <c r="CY23" s="290" t="e">
        <f t="shared" si="268"/>
        <v>#REF!</v>
      </c>
      <c r="CZ23" s="292"/>
      <c r="DA23" s="285">
        <f t="shared" si="269"/>
        <v>0</v>
      </c>
      <c r="DB23" s="292"/>
      <c r="DC23" s="283">
        <v>9213.5419920000004</v>
      </c>
      <c r="DD23" s="283">
        <v>10077</v>
      </c>
      <c r="DE23" s="282">
        <f>_xlfn.FLOOR.PRECISE('численность 2021'!I19)</f>
        <v>10755</v>
      </c>
      <c r="DF23" s="282">
        <v>1.0723149999999999</v>
      </c>
      <c r="DG23" s="282">
        <v>1.172833</v>
      </c>
      <c r="DH23" s="282">
        <f t="shared" si="270"/>
        <v>1.2517429646060547</v>
      </c>
      <c r="DI23" s="284">
        <f>_xlfn.FLOOR.PRECISE('численность 2021'!N19)</f>
        <v>107</v>
      </c>
      <c r="DJ23" s="285">
        <f t="shared" si="249"/>
        <v>1613.25</v>
      </c>
      <c r="DK23" s="286">
        <f t="shared" si="250"/>
        <v>107</v>
      </c>
      <c r="DL23" s="287">
        <v>107</v>
      </c>
      <c r="DM23" s="285">
        <f t="shared" si="251"/>
        <v>21.400000000000002</v>
      </c>
      <c r="DN23" s="287"/>
      <c r="DO23" s="283">
        <v>218.35914600000001</v>
      </c>
      <c r="DP23" s="283">
        <v>153</v>
      </c>
      <c r="DQ23" s="282">
        <f>_xlfn.FLOOR.PRECISE('численность 2021'!J19)</f>
        <v>223</v>
      </c>
      <c r="DR23" s="282">
        <v>2.5413999999999999e-002</v>
      </c>
      <c r="DS23" s="282">
        <v>1.7807e-002</v>
      </c>
      <c r="DT23" s="282">
        <f t="shared" si="271"/>
        <v>2.5954317164774542e-002</v>
      </c>
      <c r="DU23" s="284">
        <f>_xlfn.FLOOR.PRECISE('численность 2021'!S19)</f>
        <v>0</v>
      </c>
      <c r="DV23" s="285">
        <f t="shared" si="253"/>
        <v>22.300000000000001</v>
      </c>
      <c r="DW23" s="286">
        <f t="shared" si="254"/>
        <v>0</v>
      </c>
      <c r="DX23" s="287"/>
      <c r="DY23" s="283">
        <v>0</v>
      </c>
      <c r="DZ23" s="293">
        <v>0</v>
      </c>
      <c r="EA23" s="282">
        <f>_xlfn.FLOOR.PRECISE('численность 2021'!T19)</f>
        <v>0</v>
      </c>
      <c r="EB23" s="282">
        <v>0</v>
      </c>
      <c r="EC23" s="282">
        <v>0</v>
      </c>
      <c r="ED23" s="282">
        <f t="shared" si="272"/>
        <v>0</v>
      </c>
      <c r="EE23" s="284">
        <f>_xlfn.FLOOR.PRECISE('численность 2021'!U19)</f>
        <v>0</v>
      </c>
      <c r="EF23" s="285">
        <f t="shared" si="273"/>
        <v>0</v>
      </c>
      <c r="EG23" s="286">
        <f t="shared" si="257"/>
        <v>0</v>
      </c>
      <c r="EH23" s="292"/>
    </row>
    <row r="24" ht="32.25" customHeight="1">
      <c r="A24" s="307" t="s">
        <v>293</v>
      </c>
      <c r="B24" s="282"/>
      <c r="C24" s="283"/>
      <c r="D24" s="283"/>
      <c r="E24" s="282"/>
      <c r="F24" s="282"/>
      <c r="G24" s="282"/>
      <c r="H24" s="282"/>
      <c r="I24" s="284"/>
      <c r="J24" s="285">
        <f t="shared" si="213"/>
        <v>0</v>
      </c>
      <c r="K24" s="286"/>
      <c r="L24" s="287"/>
      <c r="M24" s="283"/>
      <c r="N24" s="283"/>
      <c r="O24" s="282"/>
      <c r="P24" s="282"/>
      <c r="Q24" s="282"/>
      <c r="R24" s="282"/>
      <c r="S24" s="284"/>
      <c r="T24" s="284"/>
      <c r="U24" s="285">
        <f t="shared" si="216"/>
        <v>0</v>
      </c>
      <c r="V24" s="286">
        <f t="shared" si="217"/>
        <v>0</v>
      </c>
      <c r="W24" s="287"/>
      <c r="X24" s="287"/>
      <c r="Y24" s="288"/>
      <c r="Z24" s="283"/>
      <c r="AA24" s="283"/>
      <c r="AB24" s="282"/>
      <c r="AC24" s="282">
        <v>0</v>
      </c>
      <c r="AD24" s="282">
        <v>0</v>
      </c>
      <c r="AE24" s="282">
        <v>0</v>
      </c>
      <c r="AF24" s="284"/>
      <c r="AG24" s="285">
        <f t="shared" si="219"/>
        <v>0</v>
      </c>
      <c r="AH24" s="286">
        <f t="shared" si="220"/>
        <v>0</v>
      </c>
      <c r="AI24" s="289">
        <f t="shared" si="221"/>
        <v>0</v>
      </c>
      <c r="AJ24" s="287"/>
      <c r="AK24" s="287"/>
      <c r="AL24" s="283"/>
      <c r="AM24" s="283"/>
      <c r="AN24" s="282"/>
      <c r="AO24" s="282">
        <v>0</v>
      </c>
      <c r="AP24" s="282">
        <v>0</v>
      </c>
      <c r="AQ24" s="282">
        <v>0</v>
      </c>
      <c r="AR24" s="284"/>
      <c r="AS24" s="284"/>
      <c r="AT24" s="284">
        <f t="shared" si="223"/>
        <v>0</v>
      </c>
      <c r="AU24" s="285">
        <f t="shared" si="262"/>
        <v>0</v>
      </c>
      <c r="AV24" s="285">
        <f t="shared" si="258"/>
        <v>0</v>
      </c>
      <c r="AW24" s="290">
        <f t="shared" si="263"/>
        <v>0</v>
      </c>
      <c r="AX24" s="287"/>
      <c r="AY24" s="285">
        <f t="shared" si="225"/>
        <v>0</v>
      </c>
      <c r="AZ24" s="286">
        <f t="shared" si="226"/>
        <v>0</v>
      </c>
      <c r="BA24" s="287"/>
      <c r="BB24" s="285">
        <f t="shared" si="227"/>
        <v>0</v>
      </c>
      <c r="BC24" s="287"/>
      <c r="BD24" s="283"/>
      <c r="BE24" s="283"/>
      <c r="BF24" s="282"/>
      <c r="BG24" s="282">
        <v>0</v>
      </c>
      <c r="BH24" s="282">
        <v>0</v>
      </c>
      <c r="BI24" s="282">
        <v>0</v>
      </c>
      <c r="BJ24" s="284"/>
      <c r="BK24" s="284"/>
      <c r="BL24" s="284">
        <f t="shared" si="229"/>
        <v>0</v>
      </c>
      <c r="BM24" s="285">
        <f t="shared" si="265"/>
        <v>0</v>
      </c>
      <c r="BN24" s="290">
        <f t="shared" si="231"/>
        <v>0</v>
      </c>
      <c r="BO24" s="287"/>
      <c r="BP24" s="285">
        <f t="shared" si="232"/>
        <v>0</v>
      </c>
      <c r="BQ24" s="286">
        <f t="shared" si="233"/>
        <v>0</v>
      </c>
      <c r="BR24" s="287"/>
      <c r="BS24" s="285">
        <f t="shared" si="234"/>
        <v>0</v>
      </c>
      <c r="BT24" s="287"/>
      <c r="BU24" s="283"/>
      <c r="BV24" s="283"/>
      <c r="BW24" s="282"/>
      <c r="BX24" s="282">
        <v>0</v>
      </c>
      <c r="BY24" s="282">
        <v>0</v>
      </c>
      <c r="BZ24" s="282">
        <v>0</v>
      </c>
      <c r="CA24" s="284"/>
      <c r="CB24" s="284"/>
      <c r="CC24" s="284"/>
      <c r="CD24" s="284">
        <f t="shared" si="236"/>
        <v>0</v>
      </c>
      <c r="CE24" s="285">
        <f t="shared" si="237"/>
        <v>0</v>
      </c>
      <c r="CF24" s="290">
        <f t="shared" si="238"/>
        <v>0</v>
      </c>
      <c r="CG24" s="287"/>
      <c r="CH24" s="285">
        <f t="shared" si="239"/>
        <v>0</v>
      </c>
      <c r="CI24" s="286">
        <f t="shared" si="240"/>
        <v>0</v>
      </c>
      <c r="CJ24" s="287"/>
      <c r="CK24" s="285">
        <f t="shared" si="241"/>
        <v>0</v>
      </c>
      <c r="CL24" s="286">
        <f t="shared" si="242"/>
        <v>0</v>
      </c>
      <c r="CM24" s="287"/>
      <c r="CN24" s="285">
        <f t="shared" si="243"/>
        <v>0</v>
      </c>
      <c r="CO24" s="287"/>
      <c r="CP24" s="291">
        <f t="shared" si="244"/>
        <v>1</v>
      </c>
      <c r="CQ24" s="283"/>
      <c r="CR24" s="283"/>
      <c r="CS24" s="283"/>
      <c r="CT24" s="282"/>
      <c r="CU24" s="282"/>
      <c r="CV24" s="282"/>
      <c r="CW24" s="284"/>
      <c r="CX24" s="285">
        <f t="shared" si="267"/>
        <v>0</v>
      </c>
      <c r="CY24" s="290"/>
      <c r="CZ24" s="292"/>
      <c r="DA24" s="285"/>
      <c r="DB24" s="292"/>
      <c r="DC24" s="283"/>
      <c r="DD24" s="283"/>
      <c r="DE24" s="282"/>
      <c r="DF24" s="282">
        <v>0</v>
      </c>
      <c r="DG24" s="282">
        <v>0</v>
      </c>
      <c r="DH24" s="282">
        <v>0</v>
      </c>
      <c r="DI24" s="284"/>
      <c r="DJ24" s="285">
        <f t="shared" si="249"/>
        <v>0</v>
      </c>
      <c r="DK24" s="286">
        <f t="shared" si="250"/>
        <v>0</v>
      </c>
      <c r="DL24" s="287"/>
      <c r="DM24" s="285">
        <f t="shared" si="251"/>
        <v>0</v>
      </c>
      <c r="DN24" s="287"/>
      <c r="DO24" s="283"/>
      <c r="DP24" s="283"/>
      <c r="DQ24" s="282"/>
      <c r="DR24" s="282">
        <v>0</v>
      </c>
      <c r="DS24" s="282">
        <v>0</v>
      </c>
      <c r="DT24" s="282">
        <v>0</v>
      </c>
      <c r="DU24" s="284"/>
      <c r="DV24" s="285">
        <f t="shared" si="253"/>
        <v>0</v>
      </c>
      <c r="DW24" s="286">
        <f t="shared" si="254"/>
        <v>0</v>
      </c>
      <c r="DX24" s="287"/>
      <c r="DY24" s="283"/>
      <c r="DZ24" s="293"/>
      <c r="EA24" s="282"/>
      <c r="EB24" s="282">
        <v>0</v>
      </c>
      <c r="EC24" s="282">
        <v>0</v>
      </c>
      <c r="ED24" s="282">
        <v>0</v>
      </c>
      <c r="EE24" s="284"/>
      <c r="EF24" s="285">
        <f t="shared" si="273"/>
        <v>0</v>
      </c>
      <c r="EG24" s="286">
        <f t="shared" si="257"/>
        <v>0</v>
      </c>
      <c r="EH24" s="292"/>
    </row>
    <row r="25" ht="18.75" customHeight="1">
      <c r="A25" s="268" t="s">
        <v>58</v>
      </c>
      <c r="B25" s="282"/>
      <c r="C25" s="283"/>
      <c r="D25" s="283"/>
      <c r="E25" s="282"/>
      <c r="F25" s="282"/>
      <c r="G25" s="282"/>
      <c r="H25" s="282"/>
      <c r="I25" s="284"/>
      <c r="J25" s="285">
        <f t="shared" si="213"/>
        <v>0</v>
      </c>
      <c r="K25" s="286"/>
      <c r="L25" s="292"/>
      <c r="M25" s="283"/>
      <c r="N25" s="283"/>
      <c r="O25" s="282"/>
      <c r="P25" s="282"/>
      <c r="Q25" s="282"/>
      <c r="R25" s="282" t="e">
        <f t="shared" si="215"/>
        <v>#DIV/0!</v>
      </c>
      <c r="S25" s="284"/>
      <c r="T25" s="284"/>
      <c r="U25" s="285">
        <f t="shared" si="216"/>
        <v>0</v>
      </c>
      <c r="V25" s="286">
        <f t="shared" si="217"/>
        <v>0</v>
      </c>
      <c r="W25" s="292"/>
      <c r="X25" s="292"/>
      <c r="Y25" s="288"/>
      <c r="Z25" s="283"/>
      <c r="AA25" s="283"/>
      <c r="AB25" s="282"/>
      <c r="AC25" s="282"/>
      <c r="AD25" s="282"/>
      <c r="AE25" s="282" t="e">
        <f t="shared" si="261"/>
        <v>#DIV/0!</v>
      </c>
      <c r="AF25" s="284"/>
      <c r="AG25" s="285">
        <f t="shared" si="219"/>
        <v>0</v>
      </c>
      <c r="AH25" s="286">
        <f t="shared" si="220"/>
        <v>0</v>
      </c>
      <c r="AI25" s="289">
        <f t="shared" si="221"/>
        <v>0</v>
      </c>
      <c r="AJ25" s="292"/>
      <c r="AK25" s="292"/>
      <c r="AL25" s="283"/>
      <c r="AM25" s="283"/>
      <c r="AN25" s="282"/>
      <c r="AO25" s="282"/>
      <c r="AP25" s="282"/>
      <c r="AQ25" s="282" t="e">
        <f t="shared" si="222"/>
        <v>#DIV/0!</v>
      </c>
      <c r="AR25" s="284"/>
      <c r="AS25" s="284"/>
      <c r="AT25" s="284" t="e">
        <f t="shared" si="223"/>
        <v>#DIV/0!</v>
      </c>
      <c r="AU25" s="285">
        <f t="shared" si="262"/>
        <v>0</v>
      </c>
      <c r="AV25" s="285">
        <f t="shared" si="258"/>
        <v>0</v>
      </c>
      <c r="AW25" s="290">
        <f t="shared" si="263"/>
        <v>0</v>
      </c>
      <c r="AX25" s="292"/>
      <c r="AY25" s="285">
        <f t="shared" si="225"/>
        <v>0</v>
      </c>
      <c r="AZ25" s="286">
        <f t="shared" si="226"/>
        <v>0</v>
      </c>
      <c r="BA25" s="292"/>
      <c r="BB25" s="285">
        <f t="shared" si="227"/>
        <v>0</v>
      </c>
      <c r="BC25" s="292"/>
      <c r="BD25" s="283"/>
      <c r="BE25" s="283"/>
      <c r="BF25" s="282"/>
      <c r="BG25" s="282"/>
      <c r="BH25" s="282"/>
      <c r="BI25" s="282" t="e">
        <f t="shared" si="264"/>
        <v>#DIV/0!</v>
      </c>
      <c r="BJ25" s="284"/>
      <c r="BK25" s="284"/>
      <c r="BL25" s="284" t="e">
        <f t="shared" si="229"/>
        <v>#DIV/0!</v>
      </c>
      <c r="BM25" s="285">
        <f t="shared" si="265"/>
        <v>0</v>
      </c>
      <c r="BN25" s="290">
        <f t="shared" si="231"/>
        <v>0</v>
      </c>
      <c r="BO25" s="292"/>
      <c r="BP25" s="285">
        <f t="shared" si="232"/>
        <v>0</v>
      </c>
      <c r="BQ25" s="286">
        <f t="shared" si="233"/>
        <v>0</v>
      </c>
      <c r="BR25" s="292"/>
      <c r="BS25" s="285">
        <f t="shared" si="234"/>
        <v>0</v>
      </c>
      <c r="BT25" s="292"/>
      <c r="BU25" s="283"/>
      <c r="BV25" s="283"/>
      <c r="BW25" s="282"/>
      <c r="BX25" s="282"/>
      <c r="BY25" s="282"/>
      <c r="BZ25" s="282" t="e">
        <f t="shared" si="266"/>
        <v>#DIV/0!</v>
      </c>
      <c r="CA25" s="284"/>
      <c r="CB25" s="284"/>
      <c r="CC25" s="284"/>
      <c r="CD25" s="284" t="e">
        <f t="shared" si="236"/>
        <v>#DIV/0!</v>
      </c>
      <c r="CE25" s="285">
        <f t="shared" si="237"/>
        <v>0</v>
      </c>
      <c r="CF25" s="290">
        <f t="shared" si="238"/>
        <v>0</v>
      </c>
      <c r="CG25" s="292"/>
      <c r="CH25" s="285">
        <f t="shared" si="239"/>
        <v>0</v>
      </c>
      <c r="CI25" s="286">
        <f t="shared" si="240"/>
        <v>0</v>
      </c>
      <c r="CJ25" s="292"/>
      <c r="CK25" s="285">
        <f t="shared" si="241"/>
        <v>0</v>
      </c>
      <c r="CL25" s="286">
        <f t="shared" si="242"/>
        <v>0</v>
      </c>
      <c r="CM25" s="292"/>
      <c r="CN25" s="285">
        <f t="shared" si="243"/>
        <v>0</v>
      </c>
      <c r="CO25" s="292"/>
      <c r="CP25" s="291">
        <f t="shared" si="244"/>
        <v>1</v>
      </c>
      <c r="CQ25" s="283"/>
      <c r="CR25" s="283"/>
      <c r="CS25" s="283"/>
      <c r="CT25" s="282"/>
      <c r="CU25" s="282"/>
      <c r="CV25" s="282"/>
      <c r="CW25" s="284"/>
      <c r="CX25" s="285">
        <f t="shared" si="267"/>
        <v>0</v>
      </c>
      <c r="CY25" s="290">
        <f t="shared" si="268"/>
        <v>0</v>
      </c>
      <c r="CZ25" s="292"/>
      <c r="DA25" s="285">
        <f t="shared" si="269"/>
        <v>0</v>
      </c>
      <c r="DB25" s="292"/>
      <c r="DC25" s="283"/>
      <c r="DD25" s="283"/>
      <c r="DE25" s="282"/>
      <c r="DF25" s="282"/>
      <c r="DG25" s="282"/>
      <c r="DH25" s="282" t="e">
        <f t="shared" si="270"/>
        <v>#DIV/0!</v>
      </c>
      <c r="DI25" s="284"/>
      <c r="DJ25" s="285">
        <f t="shared" si="249"/>
        <v>0</v>
      </c>
      <c r="DK25" s="286">
        <f t="shared" si="250"/>
        <v>0</v>
      </c>
      <c r="DL25" s="292"/>
      <c r="DM25" s="285">
        <f t="shared" si="251"/>
        <v>0</v>
      </c>
      <c r="DN25" s="292"/>
      <c r="DO25" s="283"/>
      <c r="DP25" s="283"/>
      <c r="DQ25" s="282"/>
      <c r="DR25" s="282"/>
      <c r="DS25" s="282"/>
      <c r="DT25" s="282" t="e">
        <f t="shared" si="271"/>
        <v>#DIV/0!</v>
      </c>
      <c r="DU25" s="284"/>
      <c r="DV25" s="285">
        <f t="shared" si="253"/>
        <v>0</v>
      </c>
      <c r="DW25" s="286">
        <f t="shared" si="254"/>
        <v>0</v>
      </c>
      <c r="DX25" s="292"/>
      <c r="DY25" s="283"/>
      <c r="DZ25" s="293"/>
      <c r="EA25" s="282"/>
      <c r="EB25" s="282"/>
      <c r="EC25" s="282"/>
      <c r="ED25" s="282" t="e">
        <f t="shared" si="272"/>
        <v>#DIV/0!</v>
      </c>
      <c r="EE25" s="284"/>
      <c r="EF25" s="285">
        <f t="shared" si="273"/>
        <v>0</v>
      </c>
      <c r="EG25" s="286">
        <f t="shared" si="257"/>
        <v>0</v>
      </c>
      <c r="EH25" s="292"/>
    </row>
    <row r="26" ht="35.25" customHeight="1">
      <c r="A26" s="152" t="s">
        <v>60</v>
      </c>
      <c r="B26" s="282">
        <f>'численность 2021'!C43</f>
        <v>1576.173</v>
      </c>
      <c r="C26" s="283">
        <v>5855.1503910000001</v>
      </c>
      <c r="D26" s="283">
        <v>5364</v>
      </c>
      <c r="E26" s="282">
        <f>_xlfn.FLOOR.PRECISE('численность 2021'!D43)</f>
        <v>6620</v>
      </c>
      <c r="F26" s="282">
        <v>3.7149610000000002</v>
      </c>
      <c r="G26" s="282">
        <v>3.4033739999999999</v>
      </c>
      <c r="H26" s="282">
        <f t="shared" si="260"/>
        <v>4.200046568492164</v>
      </c>
      <c r="I26" s="284">
        <f>_xlfn.FLOOR.PRECISE('численность 2021'!R43)</f>
        <v>1986</v>
      </c>
      <c r="J26" s="285">
        <f t="shared" si="213"/>
        <v>2317</v>
      </c>
      <c r="K26" s="286">
        <f t="shared" si="214"/>
        <v>1986</v>
      </c>
      <c r="L26" s="292">
        <v>1986</v>
      </c>
      <c r="M26" s="283">
        <v>551</v>
      </c>
      <c r="N26" s="283">
        <v>583</v>
      </c>
      <c r="O26" s="282">
        <f>_xlfn.FLOOR.PRECISE('численность 2021'!P43)</f>
        <v>567</v>
      </c>
      <c r="P26" s="282">
        <v>0.34959699999999999</v>
      </c>
      <c r="Q26" s="282">
        <v>0.36990400000000001</v>
      </c>
      <c r="R26" s="282">
        <f t="shared" si="215"/>
        <v>0.35973208524698747</v>
      </c>
      <c r="S26" s="284">
        <f>_xlfn.FLOOR.PRECISE('численность 2021'!Q43)</f>
        <v>85</v>
      </c>
      <c r="T26" s="284"/>
      <c r="U26" s="285">
        <f t="shared" si="216"/>
        <v>170.09999999999999</v>
      </c>
      <c r="V26" s="286">
        <f t="shared" si="217"/>
        <v>85</v>
      </c>
      <c r="W26" s="292">
        <v>85</v>
      </c>
      <c r="X26" s="292"/>
      <c r="Y26" s="288"/>
      <c r="Z26" s="283">
        <v>4095.7783199999999</v>
      </c>
      <c r="AA26" s="283">
        <v>5336</v>
      </c>
      <c r="AB26" s="282">
        <f>_xlfn.FLOOR.PRECISE('численность 2021'!E43)</f>
        <v>5591</v>
      </c>
      <c r="AC26" s="282">
        <v>2.5986790000000002</v>
      </c>
      <c r="AD26" s="282">
        <v>3.385608</v>
      </c>
      <c r="AE26" s="282">
        <f t="shared" si="261"/>
        <v>3.5471994508217053</v>
      </c>
      <c r="AF26" s="284">
        <f>_xlfn.FLOOR.PRECISE('численность 2021'!O43)</f>
        <v>279</v>
      </c>
      <c r="AG26" s="285">
        <f t="shared" si="219"/>
        <v>279.55000000000001</v>
      </c>
      <c r="AH26" s="286">
        <f t="shared" si="220"/>
        <v>279</v>
      </c>
      <c r="AI26" s="289">
        <f t="shared" si="221"/>
        <v>209.25</v>
      </c>
      <c r="AJ26" s="292">
        <v>279</v>
      </c>
      <c r="AK26" s="292">
        <v>209</v>
      </c>
      <c r="AL26" s="283">
        <v>3853.0427249999998</v>
      </c>
      <c r="AM26" s="283">
        <v>1949</v>
      </c>
      <c r="AN26" s="282">
        <f>_xlfn.FLOOR.PRECISE('численность 2021'!F43)</f>
        <v>2383</v>
      </c>
      <c r="AO26" s="282">
        <v>2.4446690000000002</v>
      </c>
      <c r="AP26" s="282">
        <v>1.23661</v>
      </c>
      <c r="AQ26" s="282">
        <f t="shared" si="222"/>
        <v>1.5118898750327534</v>
      </c>
      <c r="AR26" s="284">
        <f>_xlfn.FLOOR.PRECISE('численность 2021'!L43)</f>
        <v>119</v>
      </c>
      <c r="AS26" s="284"/>
      <c r="AT26" s="284">
        <f t="shared" si="223"/>
        <v>119</v>
      </c>
      <c r="AU26" s="285">
        <f t="shared" si="262"/>
        <v>119.15000000000001</v>
      </c>
      <c r="AV26" s="285">
        <f t="shared" si="258"/>
        <v>0</v>
      </c>
      <c r="AW26" s="290">
        <f t="shared" si="263"/>
        <v>119</v>
      </c>
      <c r="AX26" s="292">
        <v>119</v>
      </c>
      <c r="AY26" s="285">
        <f t="shared" si="225"/>
        <v>17.849999999999998</v>
      </c>
      <c r="AZ26" s="286">
        <f t="shared" si="226"/>
        <v>0</v>
      </c>
      <c r="BA26" s="292"/>
      <c r="BB26" s="285">
        <f t="shared" si="227"/>
        <v>35.699999999999996</v>
      </c>
      <c r="BC26" s="292"/>
      <c r="BD26" s="283">
        <v>1237.0295410000001</v>
      </c>
      <c r="BE26" s="283">
        <v>1704</v>
      </c>
      <c r="BF26" s="282">
        <f>_xlfn.FLOOR.PRECISE('численность 2021'!G43)</f>
        <v>1894</v>
      </c>
      <c r="BG26" s="282">
        <v>0.78486699999999998</v>
      </c>
      <c r="BH26" s="282">
        <v>1.081161</v>
      </c>
      <c r="BI26" s="282">
        <f t="shared" si="264"/>
        <v>1.2016447433118065</v>
      </c>
      <c r="BJ26" s="284">
        <f>_xlfn.FLOOR.PRECISE('численность 2021'!K43)</f>
        <v>94</v>
      </c>
      <c r="BK26" s="284"/>
      <c r="BL26" s="284">
        <f t="shared" si="229"/>
        <v>94</v>
      </c>
      <c r="BM26" s="285">
        <f t="shared" si="265"/>
        <v>94.700000000000003</v>
      </c>
      <c r="BN26" s="290">
        <f t="shared" si="231"/>
        <v>94</v>
      </c>
      <c r="BO26" s="292">
        <v>94</v>
      </c>
      <c r="BP26" s="285">
        <f t="shared" si="232"/>
        <v>14.1</v>
      </c>
      <c r="BQ26" s="286">
        <f t="shared" si="233"/>
        <v>0</v>
      </c>
      <c r="BR26" s="292"/>
      <c r="BS26" s="285">
        <f t="shared" si="234"/>
        <v>18.800000000000001</v>
      </c>
      <c r="BT26" s="292"/>
      <c r="BU26" s="283">
        <v>1330.7438959999999</v>
      </c>
      <c r="BV26" s="283">
        <v>1843</v>
      </c>
      <c r="BW26" s="282">
        <f>_xlfn.FLOOR.PRECISE('численность 2021'!H43)</f>
        <v>2019</v>
      </c>
      <c r="BX26" s="282">
        <v>0.84432700000000005</v>
      </c>
      <c r="BY26" s="282">
        <v>1.1693549999999999</v>
      </c>
      <c r="BZ26" s="282">
        <f t="shared" si="266"/>
        <v>1.2809507585778972</v>
      </c>
      <c r="CA26" s="284">
        <f>_xlfn.FLOOR.PRECISE('численность 2021'!M43)</f>
        <v>100</v>
      </c>
      <c r="CB26" s="284"/>
      <c r="CC26" s="284"/>
      <c r="CD26" s="284">
        <f t="shared" si="236"/>
        <v>100</v>
      </c>
      <c r="CE26" s="285">
        <f t="shared" si="237"/>
        <v>100.95</v>
      </c>
      <c r="CF26" s="290">
        <f t="shared" si="238"/>
        <v>100</v>
      </c>
      <c r="CG26" s="292">
        <v>100</v>
      </c>
      <c r="CH26" s="285">
        <f t="shared" si="239"/>
        <v>7.5</v>
      </c>
      <c r="CI26" s="286">
        <f t="shared" si="240"/>
        <v>0</v>
      </c>
      <c r="CJ26" s="292"/>
      <c r="CK26" s="285">
        <f t="shared" si="241"/>
        <v>7.5</v>
      </c>
      <c r="CL26" s="286">
        <f t="shared" si="242"/>
        <v>0</v>
      </c>
      <c r="CM26" s="292"/>
      <c r="CN26" s="285">
        <f t="shared" si="243"/>
        <v>20</v>
      </c>
      <c r="CO26" s="292"/>
      <c r="CP26" s="291">
        <f t="shared" si="244"/>
        <v>1</v>
      </c>
      <c r="CQ26" s="283">
        <v>0</v>
      </c>
      <c r="CR26" s="283">
        <v>0</v>
      </c>
      <c r="CS26" s="283" t="e">
        <f>#REF!</f>
        <v>#REF!</v>
      </c>
      <c r="CT26" s="282">
        <v>0</v>
      </c>
      <c r="CU26" s="282">
        <v>0</v>
      </c>
      <c r="CV26" s="282" t="e">
        <f>#REF!</f>
        <v>#REF!</v>
      </c>
      <c r="CW26" s="284" t="e">
        <f>#REF!</f>
        <v>#REF!</v>
      </c>
      <c r="CX26" s="285" t="e">
        <f t="shared" si="267"/>
        <v>#REF!</v>
      </c>
      <c r="CY26" s="290" t="e">
        <f t="shared" si="268"/>
        <v>#REF!</v>
      </c>
      <c r="CZ26" s="292"/>
      <c r="DA26" s="285">
        <f t="shared" si="269"/>
        <v>0</v>
      </c>
      <c r="DB26" s="292"/>
      <c r="DC26" s="283">
        <v>516.19708300000002</v>
      </c>
      <c r="DD26" s="283">
        <v>466</v>
      </c>
      <c r="DE26" s="282">
        <f>_xlfn.FLOOR.PRECISE('численность 2021'!I43)</f>
        <v>441</v>
      </c>
      <c r="DF26" s="282">
        <v>0.327515</v>
      </c>
      <c r="DG26" s="282">
        <v>0.29566999999999999</v>
      </c>
      <c r="DH26" s="282">
        <f t="shared" si="270"/>
        <v>0.27979162185876805</v>
      </c>
      <c r="DI26" s="284">
        <f>_xlfn.FLOOR.PRECISE('численность 2021'!N43)</f>
        <v>30</v>
      </c>
      <c r="DJ26" s="285">
        <f t="shared" si="249"/>
        <v>66.149999999999991</v>
      </c>
      <c r="DK26" s="286">
        <f t="shared" si="250"/>
        <v>30</v>
      </c>
      <c r="DL26" s="292">
        <v>30</v>
      </c>
      <c r="DM26" s="285">
        <f t="shared" si="251"/>
        <v>6</v>
      </c>
      <c r="DN26" s="292"/>
      <c r="DO26" s="283">
        <v>98.323265000000006</v>
      </c>
      <c r="DP26" s="283">
        <v>116</v>
      </c>
      <c r="DQ26" s="282">
        <f>_xlfn.FLOOR.PRECISE('численность 2021'!J43)</f>
        <v>110</v>
      </c>
      <c r="DR26" s="282">
        <v>6.2384000000000002e-002</v>
      </c>
      <c r="DS26" s="282">
        <v>7.3599999999999999e-002</v>
      </c>
      <c r="DT26" s="282">
        <f t="shared" si="271"/>
        <v>6.9789293434159835e-002</v>
      </c>
      <c r="DU26" s="284">
        <f>_xlfn.FLOOR.PRECISE('численность 2021'!S43)</f>
        <v>11</v>
      </c>
      <c r="DV26" s="285">
        <f t="shared" si="253"/>
        <v>11</v>
      </c>
      <c r="DW26" s="286">
        <f t="shared" si="254"/>
        <v>11</v>
      </c>
      <c r="DX26" s="292">
        <v>11</v>
      </c>
      <c r="DY26" s="283">
        <v>0</v>
      </c>
      <c r="DZ26" s="293">
        <v>0</v>
      </c>
      <c r="EA26" s="282">
        <f>_xlfn.FLOOR.PRECISE('численность 2021'!T43)</f>
        <v>0</v>
      </c>
      <c r="EB26" s="282">
        <v>0</v>
      </c>
      <c r="EC26" s="282">
        <v>0</v>
      </c>
      <c r="ED26" s="282">
        <f t="shared" si="272"/>
        <v>0</v>
      </c>
      <c r="EE26" s="284">
        <f>_xlfn.FLOOR.PRECISE('численность 2021'!U43)</f>
        <v>0</v>
      </c>
      <c r="EF26" s="285">
        <f t="shared" si="273"/>
        <v>0</v>
      </c>
      <c r="EG26" s="286">
        <f t="shared" si="257"/>
        <v>0</v>
      </c>
      <c r="EH26" s="292"/>
    </row>
    <row r="27" ht="53.25" customHeight="1">
      <c r="A27" s="152" t="s">
        <v>59</v>
      </c>
      <c r="B27" s="282">
        <f>'численность 2021'!C42</f>
        <v>116.81</v>
      </c>
      <c r="C27" s="283">
        <v>284.21658300000001</v>
      </c>
      <c r="D27" s="283">
        <v>282</v>
      </c>
      <c r="E27" s="282">
        <f>_xlfn.FLOOR.PRECISE('численность 2021'!D42)</f>
        <v>279</v>
      </c>
      <c r="F27" s="282">
        <v>2.4331529999999999</v>
      </c>
      <c r="G27" s="282">
        <v>2.414177</v>
      </c>
      <c r="H27" s="282">
        <f t="shared" si="260"/>
        <v>2.3884941357760465</v>
      </c>
      <c r="I27" s="284">
        <f>_xlfn.FLOOR.PRECISE('численность 2021'!R42)</f>
        <v>97</v>
      </c>
      <c r="J27" s="285">
        <f t="shared" si="213"/>
        <v>97.649999999999991</v>
      </c>
      <c r="K27" s="286">
        <f t="shared" si="214"/>
        <v>97</v>
      </c>
      <c r="L27" s="292">
        <v>97</v>
      </c>
      <c r="M27" s="283">
        <v>49</v>
      </c>
      <c r="N27" s="283">
        <v>52</v>
      </c>
      <c r="O27" s="282">
        <f>_xlfn.FLOOR.PRECISE('численность 2021'!P42)</f>
        <v>56</v>
      </c>
      <c r="P27" s="282">
        <v>0.419485</v>
      </c>
      <c r="Q27" s="282">
        <v>0.44516699999999998</v>
      </c>
      <c r="R27" s="282">
        <f t="shared" si="215"/>
        <v>0.47941100933139286</v>
      </c>
      <c r="S27" s="284">
        <f>_xlfn.FLOOR.PRECISE('численность 2021'!Q42)</f>
        <v>11</v>
      </c>
      <c r="T27" s="284"/>
      <c r="U27" s="285">
        <f t="shared" si="216"/>
        <v>16.800000000000001</v>
      </c>
      <c r="V27" s="286">
        <f t="shared" si="217"/>
        <v>11</v>
      </c>
      <c r="W27" s="292">
        <v>11</v>
      </c>
      <c r="X27" s="292"/>
      <c r="Y27" s="288"/>
      <c r="Z27" s="283">
        <v>478.44430499999999</v>
      </c>
      <c r="AA27" s="283">
        <v>486</v>
      </c>
      <c r="AB27" s="282">
        <f>_xlfn.FLOOR.PRECISE('численность 2021'!E42)</f>
        <v>486</v>
      </c>
      <c r="AC27" s="282">
        <v>4.0959190000000003</v>
      </c>
      <c r="AD27" s="282">
        <v>4.1606030000000001</v>
      </c>
      <c r="AE27" s="282">
        <f t="shared" si="261"/>
        <v>4.1606026881260165</v>
      </c>
      <c r="AF27" s="284">
        <f>_xlfn.FLOOR.PRECISE('численность 2021'!O42)</f>
        <v>24</v>
      </c>
      <c r="AG27" s="285">
        <f t="shared" si="219"/>
        <v>24.300000000000001</v>
      </c>
      <c r="AH27" s="286">
        <f t="shared" si="220"/>
        <v>24</v>
      </c>
      <c r="AI27" s="289">
        <f t="shared" si="221"/>
        <v>18</v>
      </c>
      <c r="AJ27" s="292">
        <v>24</v>
      </c>
      <c r="AK27" s="292">
        <v>18</v>
      </c>
      <c r="AL27" s="283">
        <v>614.53539999999998</v>
      </c>
      <c r="AM27" s="283">
        <v>625</v>
      </c>
      <c r="AN27" s="282">
        <f>_xlfn.FLOOR.PRECISE('численность 2021'!F42)</f>
        <v>632</v>
      </c>
      <c r="AO27" s="282">
        <v>5.2609830000000004</v>
      </c>
      <c r="AP27" s="282">
        <v>5.3505690000000001</v>
      </c>
      <c r="AQ27" s="282">
        <f t="shared" si="222"/>
        <v>5.4104956767400054</v>
      </c>
      <c r="AR27" s="284">
        <f>_xlfn.FLOOR.PRECISE('численность 2021'!L42)</f>
        <v>50</v>
      </c>
      <c r="AS27" s="284"/>
      <c r="AT27" s="284">
        <f t="shared" si="223"/>
        <v>50</v>
      </c>
      <c r="AU27" s="285">
        <f t="shared" si="262"/>
        <v>50.560000000000002</v>
      </c>
      <c r="AV27" s="285">
        <f t="shared" si="258"/>
        <v>0</v>
      </c>
      <c r="AW27" s="290">
        <f t="shared" si="263"/>
        <v>50</v>
      </c>
      <c r="AX27" s="292">
        <v>50</v>
      </c>
      <c r="AY27" s="285">
        <f t="shared" si="225"/>
        <v>7.5</v>
      </c>
      <c r="AZ27" s="286">
        <f t="shared" si="226"/>
        <v>0</v>
      </c>
      <c r="BA27" s="292"/>
      <c r="BB27" s="285">
        <f t="shared" si="227"/>
        <v>15</v>
      </c>
      <c r="BC27" s="292"/>
      <c r="BD27" s="283">
        <v>91.455757000000006</v>
      </c>
      <c r="BE27" s="283">
        <v>73</v>
      </c>
      <c r="BF27" s="282">
        <f>_xlfn.FLOOR.PRECISE('численность 2021'!G42)</f>
        <v>76</v>
      </c>
      <c r="BG27" s="282">
        <v>0.782945</v>
      </c>
      <c r="BH27" s="282">
        <v>0.624946</v>
      </c>
      <c r="BI27" s="282">
        <f t="shared" si="264"/>
        <v>0.65062922694974745</v>
      </c>
      <c r="BJ27" s="284">
        <f>_xlfn.FLOOR.PRECISE('численность 2021'!K42)</f>
        <v>2</v>
      </c>
      <c r="BK27" s="284"/>
      <c r="BL27" s="284">
        <f t="shared" si="229"/>
        <v>2</v>
      </c>
      <c r="BM27" s="285">
        <f t="shared" si="265"/>
        <v>2.2799999999999998</v>
      </c>
      <c r="BN27" s="290">
        <f t="shared" si="231"/>
        <v>2</v>
      </c>
      <c r="BO27" s="292">
        <v>2</v>
      </c>
      <c r="BP27" s="285">
        <f t="shared" si="232"/>
        <v>0</v>
      </c>
      <c r="BQ27" s="286">
        <f t="shared" si="233"/>
        <v>0</v>
      </c>
      <c r="BR27" s="292"/>
      <c r="BS27" s="285">
        <f t="shared" si="234"/>
        <v>0.40000000000000002</v>
      </c>
      <c r="BT27" s="292"/>
      <c r="BU27" s="283">
        <v>243.375122</v>
      </c>
      <c r="BV27" s="283">
        <v>272</v>
      </c>
      <c r="BW27" s="282">
        <f>_xlfn.FLOOR.PRECISE('численность 2021'!H42)</f>
        <v>274</v>
      </c>
      <c r="BX27" s="282">
        <v>2.0835129999999999</v>
      </c>
      <c r="BY27" s="282">
        <v>2.3285680000000002</v>
      </c>
      <c r="BZ27" s="282">
        <f t="shared" si="266"/>
        <v>2.3456895813714578</v>
      </c>
      <c r="CA27" s="284">
        <f>_xlfn.FLOOR.PRECISE('численность 2021'!M42)</f>
        <v>19</v>
      </c>
      <c r="CB27" s="284"/>
      <c r="CC27" s="284"/>
      <c r="CD27" s="284">
        <f t="shared" si="236"/>
        <v>19</v>
      </c>
      <c r="CE27" s="285">
        <f t="shared" si="237"/>
        <v>19.180000000000003</v>
      </c>
      <c r="CF27" s="290">
        <f t="shared" si="238"/>
        <v>19</v>
      </c>
      <c r="CG27" s="292">
        <v>19</v>
      </c>
      <c r="CH27" s="285">
        <f t="shared" si="239"/>
        <v>1.425</v>
      </c>
      <c r="CI27" s="286">
        <f t="shared" si="240"/>
        <v>0</v>
      </c>
      <c r="CJ27" s="292"/>
      <c r="CK27" s="285">
        <f t="shared" si="241"/>
        <v>1.425</v>
      </c>
      <c r="CL27" s="286">
        <f t="shared" si="242"/>
        <v>0</v>
      </c>
      <c r="CM27" s="292"/>
      <c r="CN27" s="285">
        <f t="shared" si="243"/>
        <v>3.8000000000000003</v>
      </c>
      <c r="CO27" s="292"/>
      <c r="CP27" s="291">
        <f t="shared" si="244"/>
        <v>1</v>
      </c>
      <c r="CQ27" s="283">
        <v>0</v>
      </c>
      <c r="CR27" s="283">
        <v>0</v>
      </c>
      <c r="CS27" s="283" t="e">
        <f>#REF!</f>
        <v>#REF!</v>
      </c>
      <c r="CT27" s="282">
        <v>0</v>
      </c>
      <c r="CU27" s="282">
        <v>0</v>
      </c>
      <c r="CV27" s="282" t="e">
        <f>#REF!</f>
        <v>#REF!</v>
      </c>
      <c r="CW27" s="284" t="e">
        <f>#REF!</f>
        <v>#REF!</v>
      </c>
      <c r="CX27" s="285" t="e">
        <f t="shared" si="267"/>
        <v>#REF!</v>
      </c>
      <c r="CY27" s="290" t="e">
        <f t="shared" si="268"/>
        <v>#REF!</v>
      </c>
      <c r="CZ27" s="292"/>
      <c r="DA27" s="285">
        <f t="shared" si="269"/>
        <v>0</v>
      </c>
      <c r="DB27" s="292"/>
      <c r="DC27" s="283">
        <v>0</v>
      </c>
      <c r="DD27" s="283">
        <v>0</v>
      </c>
      <c r="DE27" s="282">
        <f>_xlfn.FLOOR.PRECISE('численность 2021'!I42)</f>
        <v>0</v>
      </c>
      <c r="DF27" s="282">
        <v>0</v>
      </c>
      <c r="DG27" s="282">
        <v>0</v>
      </c>
      <c r="DH27" s="282">
        <f t="shared" si="270"/>
        <v>0</v>
      </c>
      <c r="DI27" s="284">
        <f>_xlfn.FLOOR.PRECISE('численность 2021'!N42)</f>
        <v>0</v>
      </c>
      <c r="DJ27" s="285">
        <f t="shared" si="249"/>
        <v>0</v>
      </c>
      <c r="DK27" s="286">
        <f t="shared" si="250"/>
        <v>0</v>
      </c>
      <c r="DL27" s="292"/>
      <c r="DM27" s="285">
        <f t="shared" si="251"/>
        <v>0</v>
      </c>
      <c r="DN27" s="292"/>
      <c r="DO27" s="283">
        <v>3.904074</v>
      </c>
      <c r="DP27" s="283">
        <v>4</v>
      </c>
      <c r="DQ27" s="282">
        <f>_xlfn.FLOOR.PRECISE('численность 2021'!J42)</f>
        <v>5</v>
      </c>
      <c r="DR27" s="282">
        <v>3.3422e-002</v>
      </c>
      <c r="DS27" s="282">
        <v>3.4243999999999997e-002</v>
      </c>
      <c r="DT27" s="282">
        <f t="shared" si="271"/>
        <v>4.2804554404588649e-002</v>
      </c>
      <c r="DU27" s="284">
        <f>_xlfn.FLOOR.PRECISE('численность 2021'!S42)</f>
        <v>0</v>
      </c>
      <c r="DV27" s="285">
        <f t="shared" si="253"/>
        <v>0.5</v>
      </c>
      <c r="DW27" s="286">
        <f t="shared" si="254"/>
        <v>0</v>
      </c>
      <c r="DX27" s="292"/>
      <c r="DY27" s="283">
        <v>0</v>
      </c>
      <c r="DZ27" s="293">
        <v>0</v>
      </c>
      <c r="EA27" s="282">
        <f>_xlfn.FLOOR.PRECISE('численность 2021'!T42)</f>
        <v>0</v>
      </c>
      <c r="EB27" s="282">
        <v>0</v>
      </c>
      <c r="EC27" s="282">
        <v>0</v>
      </c>
      <c r="ED27" s="282">
        <f t="shared" si="272"/>
        <v>0</v>
      </c>
      <c r="EE27" s="284">
        <f>_xlfn.FLOOR.PRECISE('численность 2021'!U42)</f>
        <v>0</v>
      </c>
      <c r="EF27" s="285">
        <f t="shared" si="273"/>
        <v>0</v>
      </c>
      <c r="EG27" s="286">
        <f t="shared" si="257"/>
        <v>0</v>
      </c>
      <c r="EH27" s="292"/>
    </row>
    <row r="28" ht="31.5" customHeight="1">
      <c r="A28" s="152" t="s">
        <v>294</v>
      </c>
      <c r="B28" s="282">
        <f>'численность 2021'!C44</f>
        <v>109.2</v>
      </c>
      <c r="C28" s="283">
        <v>227.29319799999999</v>
      </c>
      <c r="D28" s="283">
        <v>192</v>
      </c>
      <c r="E28" s="282">
        <f>_xlfn.FLOOR.PRECISE('численность 2021'!D44)</f>
        <v>238</v>
      </c>
      <c r="F28" s="282">
        <v>2.0717639999999999</v>
      </c>
      <c r="G28" s="282">
        <v>1.750068</v>
      </c>
      <c r="H28" s="282">
        <f t="shared" si="260"/>
        <v>2.1794871794871793</v>
      </c>
      <c r="I28" s="284">
        <f>_xlfn.FLOOR.PRECISE('численность 2021'!R44)</f>
        <v>83</v>
      </c>
      <c r="J28" s="285">
        <f t="shared" si="213"/>
        <v>83.299999999999997</v>
      </c>
      <c r="K28" s="286">
        <f t="shared" si="214"/>
        <v>83</v>
      </c>
      <c r="L28" s="292">
        <v>83</v>
      </c>
      <c r="M28" s="283">
        <v>45</v>
      </c>
      <c r="N28" s="283">
        <v>55</v>
      </c>
      <c r="O28" s="282">
        <f>_xlfn.FLOOR.PRECISE('численность 2021'!P44)</f>
        <v>55</v>
      </c>
      <c r="P28" s="282">
        <v>0.41017199999999998</v>
      </c>
      <c r="Q28" s="282">
        <v>0.50132200000000005</v>
      </c>
      <c r="R28" s="282">
        <f t="shared" si="215"/>
        <v>0.50366300366300365</v>
      </c>
      <c r="S28" s="284">
        <f>_xlfn.FLOOR.PRECISE('численность 2021'!Q44)</f>
        <v>16</v>
      </c>
      <c r="T28" s="284"/>
      <c r="U28" s="285">
        <f t="shared" si="216"/>
        <v>16.5</v>
      </c>
      <c r="V28" s="286">
        <f t="shared" si="217"/>
        <v>16</v>
      </c>
      <c r="W28" s="292">
        <v>16</v>
      </c>
      <c r="X28" s="292"/>
      <c r="Y28" s="288"/>
      <c r="Z28" s="283">
        <v>775.68316700000003</v>
      </c>
      <c r="AA28" s="283">
        <v>645</v>
      </c>
      <c r="AB28" s="282">
        <f>_xlfn.FLOOR.PRECISE('численность 2021'!E44)</f>
        <v>692</v>
      </c>
      <c r="AC28" s="282">
        <v>7.0703050000000003</v>
      </c>
      <c r="AD28" s="282">
        <v>5.8791359999999999</v>
      </c>
      <c r="AE28" s="282">
        <f t="shared" si="261"/>
        <v>6.3369963369963367</v>
      </c>
      <c r="AF28" s="284">
        <f>_xlfn.FLOOR.PRECISE('численность 2021'!O44)</f>
        <v>34</v>
      </c>
      <c r="AG28" s="285">
        <f t="shared" si="219"/>
        <v>34.600000000000001</v>
      </c>
      <c r="AH28" s="286">
        <f t="shared" si="220"/>
        <v>34</v>
      </c>
      <c r="AI28" s="289">
        <f t="shared" si="221"/>
        <v>25.5</v>
      </c>
      <c r="AJ28" s="292">
        <v>34</v>
      </c>
      <c r="AK28" s="292">
        <v>25</v>
      </c>
      <c r="AL28" s="283">
        <v>282.42535400000003</v>
      </c>
      <c r="AM28" s="283">
        <v>350</v>
      </c>
      <c r="AN28" s="282">
        <f>_xlfn.FLOOR.PRECISE('численность 2021'!F44)</f>
        <v>377</v>
      </c>
      <c r="AO28" s="282">
        <v>2.57429</v>
      </c>
      <c r="AP28" s="282">
        <v>3.190229</v>
      </c>
      <c r="AQ28" s="282">
        <f t="shared" si="222"/>
        <v>3.4523809523809521</v>
      </c>
      <c r="AR28" s="284">
        <f>_xlfn.FLOOR.PRECISE('численность 2021'!L44)</f>
        <v>26</v>
      </c>
      <c r="AS28" s="284"/>
      <c r="AT28" s="284">
        <f t="shared" si="223"/>
        <v>26</v>
      </c>
      <c r="AU28" s="285">
        <f t="shared" si="262"/>
        <v>26.390000000000004</v>
      </c>
      <c r="AV28" s="285">
        <f t="shared" si="258"/>
        <v>0</v>
      </c>
      <c r="AW28" s="290">
        <f t="shared" si="263"/>
        <v>26</v>
      </c>
      <c r="AX28" s="292">
        <v>26</v>
      </c>
      <c r="AY28" s="285">
        <f t="shared" si="225"/>
        <v>3.8999999999999999</v>
      </c>
      <c r="AZ28" s="286">
        <f t="shared" si="226"/>
        <v>0</v>
      </c>
      <c r="BA28" s="292"/>
      <c r="BB28" s="285">
        <f t="shared" si="227"/>
        <v>7.7999999999999998</v>
      </c>
      <c r="BC28" s="292"/>
      <c r="BD28" s="283">
        <v>134.10977199999999</v>
      </c>
      <c r="BE28" s="283">
        <v>154</v>
      </c>
      <c r="BF28" s="282">
        <f>_xlfn.FLOOR.PRECISE('численность 2021'!G44)</f>
        <v>142</v>
      </c>
      <c r="BG28" s="282">
        <v>1.222402</v>
      </c>
      <c r="BH28" s="282">
        <v>1.4037010000000001</v>
      </c>
      <c r="BI28" s="282">
        <f t="shared" si="264"/>
        <v>1.3003663003663004</v>
      </c>
      <c r="BJ28" s="284">
        <f>_xlfn.FLOOR.PRECISE('численность 2021'!K44)</f>
        <v>7</v>
      </c>
      <c r="BK28" s="284"/>
      <c r="BL28" s="284">
        <f t="shared" si="229"/>
        <v>7</v>
      </c>
      <c r="BM28" s="285">
        <f t="shared" si="265"/>
        <v>7.1000000000000005</v>
      </c>
      <c r="BN28" s="290">
        <f t="shared" si="231"/>
        <v>7</v>
      </c>
      <c r="BO28" s="292">
        <v>7</v>
      </c>
      <c r="BP28" s="285">
        <f t="shared" si="232"/>
        <v>1.05</v>
      </c>
      <c r="BQ28" s="286">
        <f t="shared" si="233"/>
        <v>0</v>
      </c>
      <c r="BR28" s="292"/>
      <c r="BS28" s="285">
        <f t="shared" si="234"/>
        <v>1.4000000000000001</v>
      </c>
      <c r="BT28" s="292"/>
      <c r="BU28" s="283">
        <v>361.064728</v>
      </c>
      <c r="BV28" s="283">
        <v>375</v>
      </c>
      <c r="BW28" s="282">
        <f>_xlfn.FLOOR.PRECISE('численность 2021'!H44)</f>
        <v>401</v>
      </c>
      <c r="BX28" s="282">
        <v>3.291083</v>
      </c>
      <c r="BY28" s="282">
        <v>3.4181020000000002</v>
      </c>
      <c r="BZ28" s="282">
        <f t="shared" si="266"/>
        <v>3.672161172161172</v>
      </c>
      <c r="CA28" s="284">
        <f>_xlfn.FLOOR.PRECISE('численность 2021'!M44)</f>
        <v>28</v>
      </c>
      <c r="CB28" s="284"/>
      <c r="CC28" s="284"/>
      <c r="CD28" s="284">
        <f t="shared" si="236"/>
        <v>28</v>
      </c>
      <c r="CE28" s="285">
        <f t="shared" si="237"/>
        <v>28.070000000000004</v>
      </c>
      <c r="CF28" s="290">
        <f t="shared" si="238"/>
        <v>28</v>
      </c>
      <c r="CG28" s="292">
        <v>28</v>
      </c>
      <c r="CH28" s="285">
        <f t="shared" si="239"/>
        <v>2.1000000000000001</v>
      </c>
      <c r="CI28" s="286">
        <f t="shared" si="240"/>
        <v>0</v>
      </c>
      <c r="CJ28" s="292"/>
      <c r="CK28" s="285">
        <f t="shared" si="241"/>
        <v>2.1000000000000001</v>
      </c>
      <c r="CL28" s="286">
        <f t="shared" si="242"/>
        <v>0</v>
      </c>
      <c r="CM28" s="292"/>
      <c r="CN28" s="285">
        <f t="shared" si="243"/>
        <v>5.6000000000000005</v>
      </c>
      <c r="CO28" s="292"/>
      <c r="CP28" s="291">
        <f t="shared" si="244"/>
        <v>1</v>
      </c>
      <c r="CQ28" s="283">
        <v>0</v>
      </c>
      <c r="CR28" s="283">
        <v>0</v>
      </c>
      <c r="CS28" s="283" t="e">
        <f>#REF!</f>
        <v>#REF!</v>
      </c>
      <c r="CT28" s="282">
        <v>0</v>
      </c>
      <c r="CU28" s="282">
        <v>0</v>
      </c>
      <c r="CV28" s="282" t="e">
        <f>#REF!</f>
        <v>#REF!</v>
      </c>
      <c r="CW28" s="284" t="e">
        <f>#REF!</f>
        <v>#REF!</v>
      </c>
      <c r="CX28" s="285" t="e">
        <f t="shared" si="267"/>
        <v>#REF!</v>
      </c>
      <c r="CY28" s="290" t="e">
        <f t="shared" si="268"/>
        <v>#REF!</v>
      </c>
      <c r="CZ28" s="292"/>
      <c r="DA28" s="285">
        <f t="shared" si="269"/>
        <v>0</v>
      </c>
      <c r="DB28" s="292"/>
      <c r="DC28" s="283">
        <v>21.703344000000001</v>
      </c>
      <c r="DD28" s="283">
        <v>24</v>
      </c>
      <c r="DE28" s="282">
        <f>_xlfn.FLOOR.PRECISE('численность 2021'!I44)</f>
        <v>24</v>
      </c>
      <c r="DF28" s="282">
        <v>0.197825</v>
      </c>
      <c r="DG28" s="282">
        <v>0.21875900000000001</v>
      </c>
      <c r="DH28" s="282">
        <f t="shared" si="270"/>
        <v>0.21978021978021978</v>
      </c>
      <c r="DI28" s="284">
        <f>_xlfn.FLOOR.PRECISE('численность 2021'!N44)</f>
        <v>0</v>
      </c>
      <c r="DJ28" s="285">
        <f t="shared" si="249"/>
        <v>0</v>
      </c>
      <c r="DK28" s="286">
        <f t="shared" si="250"/>
        <v>0</v>
      </c>
      <c r="DL28" s="292"/>
      <c r="DM28" s="285">
        <f t="shared" si="251"/>
        <v>0</v>
      </c>
      <c r="DN28" s="292"/>
      <c r="DO28" s="283">
        <v>16.347975000000002</v>
      </c>
      <c r="DP28" s="283">
        <v>22</v>
      </c>
      <c r="DQ28" s="282">
        <f>_xlfn.FLOOR.PRECISE('численность 2021'!J44)</f>
        <v>25</v>
      </c>
      <c r="DR28" s="282">
        <v>0.149011</v>
      </c>
      <c r="DS28" s="282">
        <v>0.20052900000000001</v>
      </c>
      <c r="DT28" s="282">
        <f t="shared" si="271"/>
        <v>0.22893772893772893</v>
      </c>
      <c r="DU28" s="284">
        <f>_xlfn.FLOOR.PRECISE('численность 2021'!S44)</f>
        <v>2</v>
      </c>
      <c r="DV28" s="285">
        <f t="shared" si="253"/>
        <v>2.5</v>
      </c>
      <c r="DW28" s="286">
        <f t="shared" si="254"/>
        <v>2</v>
      </c>
      <c r="DX28" s="292">
        <v>2</v>
      </c>
      <c r="DY28" s="283">
        <v>0</v>
      </c>
      <c r="DZ28" s="293">
        <v>0</v>
      </c>
      <c r="EA28" s="282">
        <f>_xlfn.FLOOR.PRECISE('численность 2021'!T44)</f>
        <v>0</v>
      </c>
      <c r="EB28" s="282">
        <v>0</v>
      </c>
      <c r="EC28" s="282">
        <v>0</v>
      </c>
      <c r="ED28" s="282">
        <f t="shared" si="272"/>
        <v>0</v>
      </c>
      <c r="EE28" s="284">
        <f>_xlfn.FLOOR.PRECISE('численность 2021'!U44)</f>
        <v>0</v>
      </c>
      <c r="EF28" s="285">
        <f t="shared" si="273"/>
        <v>0</v>
      </c>
      <c r="EG28" s="286">
        <f t="shared" si="257"/>
        <v>0</v>
      </c>
      <c r="EH28" s="292"/>
    </row>
    <row r="29" ht="31.5" customHeight="1">
      <c r="A29" s="155" t="s">
        <v>62</v>
      </c>
      <c r="B29" s="282">
        <f>'численность 2021'!C45</f>
        <v>395.19999999999999</v>
      </c>
      <c r="C29" s="283">
        <v>843.38928199999998</v>
      </c>
      <c r="D29" s="283">
        <v>799</v>
      </c>
      <c r="E29" s="282">
        <f>_xlfn.FLOOR.PRECISE('численность 2021'!D45)</f>
        <v>723</v>
      </c>
      <c r="F29" s="282">
        <v>1.887127</v>
      </c>
      <c r="G29" s="282">
        <v>1.7878039999999999</v>
      </c>
      <c r="H29" s="282">
        <f t="shared" si="260"/>
        <v>1.8294534412955465</v>
      </c>
      <c r="I29" s="284">
        <f>_xlfn.FLOOR.PRECISE('численность 2021'!R45)</f>
        <v>253</v>
      </c>
      <c r="J29" s="285">
        <f t="shared" si="213"/>
        <v>253.04999999999998</v>
      </c>
      <c r="K29" s="286">
        <f t="shared" si="214"/>
        <v>253</v>
      </c>
      <c r="L29" s="292">
        <v>253</v>
      </c>
      <c r="M29" s="283">
        <v>99</v>
      </c>
      <c r="N29" s="283">
        <v>99</v>
      </c>
      <c r="O29" s="282">
        <f>_xlfn.FLOOR.PRECISE('численность 2021'!P45)</f>
        <v>112</v>
      </c>
      <c r="P29" s="282">
        <v>0.22151799999999999</v>
      </c>
      <c r="Q29" s="282">
        <v>0.22151799999999999</v>
      </c>
      <c r="R29" s="282">
        <f t="shared" si="215"/>
        <v>0.2834008097165992</v>
      </c>
      <c r="S29" s="284">
        <f>_xlfn.FLOOR.PRECISE('численность 2021'!Q45)</f>
        <v>33</v>
      </c>
      <c r="T29" s="284"/>
      <c r="U29" s="285">
        <f t="shared" si="216"/>
        <v>33.600000000000001</v>
      </c>
      <c r="V29" s="286">
        <f t="shared" si="217"/>
        <v>33</v>
      </c>
      <c r="W29" s="292">
        <v>33</v>
      </c>
      <c r="X29" s="292">
        <v>17</v>
      </c>
      <c r="Y29" s="288"/>
      <c r="Z29" s="283">
        <v>2599.6948240000002</v>
      </c>
      <c r="AA29" s="283">
        <v>2178</v>
      </c>
      <c r="AB29" s="282">
        <f>_xlfn.FLOOR.PRECISE('численность 2021'!E45)</f>
        <v>2292</v>
      </c>
      <c r="AC29" s="282">
        <v>5.8169519999999997</v>
      </c>
      <c r="AD29" s="282">
        <v>4.8733880000000003</v>
      </c>
      <c r="AE29" s="282">
        <f t="shared" si="261"/>
        <v>5.7995951417004052</v>
      </c>
      <c r="AF29" s="284">
        <f>_xlfn.FLOOR.PRECISE('численность 2021'!O45)</f>
        <v>114</v>
      </c>
      <c r="AG29" s="285">
        <f t="shared" si="219"/>
        <v>114.60000000000001</v>
      </c>
      <c r="AH29" s="286">
        <f t="shared" si="220"/>
        <v>114</v>
      </c>
      <c r="AI29" s="289">
        <f t="shared" si="221"/>
        <v>85.5</v>
      </c>
      <c r="AJ29" s="292">
        <v>114</v>
      </c>
      <c r="AK29" s="292">
        <v>85</v>
      </c>
      <c r="AL29" s="283">
        <v>770.83972200000005</v>
      </c>
      <c r="AM29" s="283">
        <v>419</v>
      </c>
      <c r="AN29" s="282">
        <f>_xlfn.FLOOR.PRECISE('численность 2021'!F45)</f>
        <v>644</v>
      </c>
      <c r="AO29" s="282">
        <v>1.7247939999999999</v>
      </c>
      <c r="AP29" s="282">
        <v>0.93753399999999998</v>
      </c>
      <c r="AQ29" s="282">
        <f t="shared" si="222"/>
        <v>1.6295546558704455</v>
      </c>
      <c r="AR29" s="284">
        <f>_xlfn.FLOOR.PRECISE('численность 2021'!L45)</f>
        <v>32</v>
      </c>
      <c r="AS29" s="284"/>
      <c r="AT29" s="284">
        <f t="shared" si="223"/>
        <v>32</v>
      </c>
      <c r="AU29" s="285">
        <f t="shared" si="262"/>
        <v>32.200000000000003</v>
      </c>
      <c r="AV29" s="285">
        <f t="shared" si="258"/>
        <v>0</v>
      </c>
      <c r="AW29" s="290">
        <f t="shared" si="263"/>
        <v>32</v>
      </c>
      <c r="AX29" s="292">
        <v>32</v>
      </c>
      <c r="AY29" s="285">
        <f t="shared" si="225"/>
        <v>4.7999999999999998</v>
      </c>
      <c r="AZ29" s="286">
        <f t="shared" si="226"/>
        <v>0</v>
      </c>
      <c r="BA29" s="292">
        <v>4</v>
      </c>
      <c r="BB29" s="285">
        <f t="shared" si="227"/>
        <v>9.5999999999999996</v>
      </c>
      <c r="BC29" s="292">
        <v>10</v>
      </c>
      <c r="BD29" s="283">
        <v>432.18035900000001</v>
      </c>
      <c r="BE29" s="283">
        <v>390</v>
      </c>
      <c r="BF29" s="282">
        <f>_xlfn.FLOOR.PRECISE('численность 2021'!G45)</f>
        <v>403</v>
      </c>
      <c r="BG29" s="282">
        <v>0.96702600000000005</v>
      </c>
      <c r="BH29" s="282">
        <v>0.872645</v>
      </c>
      <c r="BI29" s="282">
        <f t="shared" si="264"/>
        <v>1.0197368421052633</v>
      </c>
      <c r="BJ29" s="284">
        <f>_xlfn.FLOOR.PRECISE('численность 2021'!K45)</f>
        <v>20</v>
      </c>
      <c r="BK29" s="284"/>
      <c r="BL29" s="284">
        <f t="shared" si="229"/>
        <v>20</v>
      </c>
      <c r="BM29" s="285">
        <f t="shared" si="265"/>
        <v>20.150000000000002</v>
      </c>
      <c r="BN29" s="290">
        <f t="shared" si="231"/>
        <v>20</v>
      </c>
      <c r="BO29" s="292">
        <v>20</v>
      </c>
      <c r="BP29" s="285">
        <f t="shared" si="232"/>
        <v>3</v>
      </c>
      <c r="BQ29" s="286">
        <f t="shared" si="233"/>
        <v>0</v>
      </c>
      <c r="BR29" s="292">
        <v>3</v>
      </c>
      <c r="BS29" s="285">
        <f t="shared" si="234"/>
        <v>4</v>
      </c>
      <c r="BT29" s="292">
        <v>4</v>
      </c>
      <c r="BU29" s="283">
        <v>639.626892</v>
      </c>
      <c r="BV29" s="283">
        <v>528</v>
      </c>
      <c r="BW29" s="282">
        <f>_xlfn.FLOOR.PRECISE('численность 2021'!H45)</f>
        <v>541</v>
      </c>
      <c r="BX29" s="282">
        <v>1.431198</v>
      </c>
      <c r="BY29" s="282">
        <v>1.181427</v>
      </c>
      <c r="BZ29" s="282">
        <f t="shared" si="266"/>
        <v>1.3689271255060729</v>
      </c>
      <c r="CA29" s="284">
        <f>_xlfn.FLOOR.PRECISE('численность 2021'!M45)</f>
        <v>27</v>
      </c>
      <c r="CB29" s="284"/>
      <c r="CC29" s="284"/>
      <c r="CD29" s="284">
        <f t="shared" si="236"/>
        <v>27</v>
      </c>
      <c r="CE29" s="285">
        <f t="shared" si="237"/>
        <v>27.050000000000001</v>
      </c>
      <c r="CF29" s="290">
        <f t="shared" si="238"/>
        <v>27</v>
      </c>
      <c r="CG29" s="292">
        <v>27</v>
      </c>
      <c r="CH29" s="285">
        <f t="shared" si="239"/>
        <v>2.0249999999999999</v>
      </c>
      <c r="CI29" s="286">
        <f t="shared" si="240"/>
        <v>0</v>
      </c>
      <c r="CJ29" s="292">
        <v>2</v>
      </c>
      <c r="CK29" s="285">
        <f t="shared" si="241"/>
        <v>2.0249999999999999</v>
      </c>
      <c r="CL29" s="286">
        <f t="shared" si="242"/>
        <v>0</v>
      </c>
      <c r="CM29" s="292">
        <v>2</v>
      </c>
      <c r="CN29" s="285">
        <f t="shared" si="243"/>
        <v>5.4000000000000004</v>
      </c>
      <c r="CO29" s="292">
        <v>6</v>
      </c>
      <c r="CP29" s="291">
        <f t="shared" si="244"/>
        <v>1</v>
      </c>
      <c r="CQ29" s="283"/>
      <c r="CR29" s="283"/>
      <c r="CS29" s="283" t="e">
        <f>#REF!</f>
        <v>#REF!</v>
      </c>
      <c r="CT29" s="282"/>
      <c r="CU29" s="282"/>
      <c r="CV29" s="282" t="e">
        <f>#REF!</f>
        <v>#REF!</v>
      </c>
      <c r="CW29" s="284" t="e">
        <f>#REF!</f>
        <v>#REF!</v>
      </c>
      <c r="CX29" s="285" t="e">
        <f t="shared" si="267"/>
        <v>#REF!</v>
      </c>
      <c r="CY29" s="290" t="e">
        <f t="shared" si="268"/>
        <v>#REF!</v>
      </c>
      <c r="CZ29" s="292"/>
      <c r="DA29" s="285">
        <f t="shared" si="269"/>
        <v>0</v>
      </c>
      <c r="DB29" s="292"/>
      <c r="DC29" s="283">
        <v>135.558212</v>
      </c>
      <c r="DD29" s="283">
        <v>126</v>
      </c>
      <c r="DE29" s="282">
        <f>_xlfn.FLOOR.PRECISE('численность 2021'!I45)</f>
        <v>177</v>
      </c>
      <c r="DF29" s="282">
        <v>0.30331900000000001</v>
      </c>
      <c r="DG29" s="282">
        <v>0.28193200000000002</v>
      </c>
      <c r="DH29" s="282">
        <f t="shared" si="270"/>
        <v>0.44787449392712553</v>
      </c>
      <c r="DI29" s="284">
        <f>_xlfn.FLOOR.PRECISE('численность 2021'!N45)</f>
        <v>26</v>
      </c>
      <c r="DJ29" s="285">
        <f t="shared" si="249"/>
        <v>26.550000000000001</v>
      </c>
      <c r="DK29" s="286">
        <f t="shared" si="250"/>
        <v>26</v>
      </c>
      <c r="DL29" s="292">
        <v>26</v>
      </c>
      <c r="DM29" s="285">
        <f t="shared" si="251"/>
        <v>5.2000000000000002</v>
      </c>
      <c r="DN29" s="292">
        <v>6</v>
      </c>
      <c r="DO29" s="283">
        <v>66.125953999999993</v>
      </c>
      <c r="DP29" s="283">
        <v>58</v>
      </c>
      <c r="DQ29" s="282">
        <f>_xlfn.FLOOR.PRECISE('численность 2021'!J45)</f>
        <v>51</v>
      </c>
      <c r="DR29" s="282">
        <v>0.14796000000000001</v>
      </c>
      <c r="DS29" s="282">
        <v>0.129778</v>
      </c>
      <c r="DT29" s="282">
        <f t="shared" si="271"/>
        <v>0.12904858299595143</v>
      </c>
      <c r="DU29" s="284">
        <f>_xlfn.FLOOR.PRECISE('численность 2021'!S45)</f>
        <v>5</v>
      </c>
      <c r="DV29" s="285">
        <f t="shared" si="253"/>
        <v>5.1000000000000005</v>
      </c>
      <c r="DW29" s="286">
        <f t="shared" si="254"/>
        <v>5</v>
      </c>
      <c r="DX29" s="292">
        <v>5</v>
      </c>
      <c r="DY29" s="283">
        <v>0</v>
      </c>
      <c r="DZ29" s="293">
        <v>0</v>
      </c>
      <c r="EA29" s="282">
        <f>_xlfn.FLOOR.PRECISE('численность 2021'!T45)</f>
        <v>0</v>
      </c>
      <c r="EB29" s="282">
        <v>0</v>
      </c>
      <c r="EC29" s="282">
        <v>0</v>
      </c>
      <c r="ED29" s="282">
        <f t="shared" si="272"/>
        <v>0</v>
      </c>
      <c r="EE29" s="284">
        <f>_xlfn.FLOOR.PRECISE('численность 2021'!U45)</f>
        <v>0</v>
      </c>
      <c r="EF29" s="285">
        <f t="shared" si="273"/>
        <v>0</v>
      </c>
      <c r="EG29" s="286">
        <f t="shared" si="257"/>
        <v>0</v>
      </c>
      <c r="EH29" s="292"/>
    </row>
    <row r="30" ht="13.5" customHeight="1">
      <c r="A30" s="268" t="s">
        <v>63</v>
      </c>
      <c r="B30" s="282"/>
      <c r="C30" s="283"/>
      <c r="D30" s="283"/>
      <c r="E30" s="282"/>
      <c r="F30" s="282"/>
      <c r="G30" s="282"/>
      <c r="H30" s="282"/>
      <c r="I30" s="284"/>
      <c r="J30" s="285">
        <f t="shared" si="213"/>
        <v>0</v>
      </c>
      <c r="K30" s="286">
        <f t="shared" si="214"/>
        <v>0</v>
      </c>
      <c r="L30" s="292"/>
      <c r="M30" s="283"/>
      <c r="N30" s="283"/>
      <c r="O30" s="282"/>
      <c r="P30" s="282"/>
      <c r="Q30" s="282"/>
      <c r="R30" s="282" t="e">
        <f t="shared" si="215"/>
        <v>#DIV/0!</v>
      </c>
      <c r="S30" s="284"/>
      <c r="T30" s="284"/>
      <c r="U30" s="285">
        <f t="shared" si="216"/>
        <v>0</v>
      </c>
      <c r="V30" s="286">
        <f t="shared" si="217"/>
        <v>0</v>
      </c>
      <c r="W30" s="292"/>
      <c r="X30" s="292"/>
      <c r="Y30" s="288"/>
      <c r="Z30" s="283"/>
      <c r="AA30" s="283"/>
      <c r="AB30" s="282"/>
      <c r="AC30" s="282"/>
      <c r="AD30" s="282"/>
      <c r="AE30" s="282" t="e">
        <f t="shared" si="261"/>
        <v>#DIV/0!</v>
      </c>
      <c r="AF30" s="284"/>
      <c r="AG30" s="285">
        <f t="shared" si="219"/>
        <v>0</v>
      </c>
      <c r="AH30" s="286">
        <f t="shared" si="220"/>
        <v>0</v>
      </c>
      <c r="AI30" s="289">
        <f t="shared" si="221"/>
        <v>0</v>
      </c>
      <c r="AJ30" s="292"/>
      <c r="AK30" s="292"/>
      <c r="AL30" s="283"/>
      <c r="AM30" s="283"/>
      <c r="AN30" s="282"/>
      <c r="AO30" s="282"/>
      <c r="AP30" s="282"/>
      <c r="AQ30" s="282" t="e">
        <f t="shared" si="222"/>
        <v>#DIV/0!</v>
      </c>
      <c r="AR30" s="284"/>
      <c r="AS30" s="284"/>
      <c r="AT30" s="284" t="e">
        <f t="shared" si="223"/>
        <v>#DIV/0!</v>
      </c>
      <c r="AU30" s="285">
        <f t="shared" si="262"/>
        <v>0</v>
      </c>
      <c r="AV30" s="285">
        <f t="shared" si="258"/>
        <v>0</v>
      </c>
      <c r="AW30" s="290">
        <f t="shared" si="263"/>
        <v>0</v>
      </c>
      <c r="AX30" s="292"/>
      <c r="AY30" s="285">
        <f t="shared" si="225"/>
        <v>0</v>
      </c>
      <c r="AZ30" s="286">
        <f t="shared" si="226"/>
        <v>0</v>
      </c>
      <c r="BA30" s="292"/>
      <c r="BB30" s="285">
        <f t="shared" si="227"/>
        <v>0</v>
      </c>
      <c r="BC30" s="292"/>
      <c r="BD30" s="283"/>
      <c r="BE30" s="283"/>
      <c r="BF30" s="282"/>
      <c r="BG30" s="282"/>
      <c r="BH30" s="282"/>
      <c r="BI30" s="282" t="e">
        <f t="shared" si="264"/>
        <v>#DIV/0!</v>
      </c>
      <c r="BJ30" s="284"/>
      <c r="BK30" s="284"/>
      <c r="BL30" s="284" t="e">
        <f t="shared" si="229"/>
        <v>#DIV/0!</v>
      </c>
      <c r="BM30" s="285">
        <f t="shared" si="265"/>
        <v>0</v>
      </c>
      <c r="BN30" s="290">
        <f t="shared" si="231"/>
        <v>0</v>
      </c>
      <c r="BO30" s="292"/>
      <c r="BP30" s="285">
        <f t="shared" si="232"/>
        <v>0</v>
      </c>
      <c r="BQ30" s="286">
        <f t="shared" si="233"/>
        <v>0</v>
      </c>
      <c r="BR30" s="292"/>
      <c r="BS30" s="285">
        <f t="shared" si="234"/>
        <v>0</v>
      </c>
      <c r="BT30" s="292"/>
      <c r="BU30" s="283"/>
      <c r="BV30" s="283"/>
      <c r="BW30" s="282"/>
      <c r="BX30" s="282"/>
      <c r="BY30" s="282"/>
      <c r="BZ30" s="282" t="e">
        <f t="shared" si="266"/>
        <v>#DIV/0!</v>
      </c>
      <c r="CA30" s="284"/>
      <c r="CB30" s="284"/>
      <c r="CC30" s="284"/>
      <c r="CD30" s="284" t="e">
        <f t="shared" si="236"/>
        <v>#DIV/0!</v>
      </c>
      <c r="CE30" s="285">
        <f t="shared" si="237"/>
        <v>0</v>
      </c>
      <c r="CF30" s="290">
        <f t="shared" si="238"/>
        <v>0</v>
      </c>
      <c r="CG30" s="292"/>
      <c r="CH30" s="285">
        <f t="shared" si="239"/>
        <v>0</v>
      </c>
      <c r="CI30" s="286">
        <f t="shared" si="240"/>
        <v>0</v>
      </c>
      <c r="CJ30" s="292"/>
      <c r="CK30" s="285">
        <f t="shared" si="241"/>
        <v>0</v>
      </c>
      <c r="CL30" s="286">
        <f t="shared" si="242"/>
        <v>0</v>
      </c>
      <c r="CM30" s="292"/>
      <c r="CN30" s="285">
        <f t="shared" si="243"/>
        <v>0</v>
      </c>
      <c r="CO30" s="292"/>
      <c r="CP30" s="291">
        <f t="shared" si="244"/>
        <v>1</v>
      </c>
      <c r="CQ30" s="283"/>
      <c r="CR30" s="283"/>
      <c r="CS30" s="283"/>
      <c r="CT30" s="282"/>
      <c r="CU30" s="282"/>
      <c r="CV30" s="282"/>
      <c r="CW30" s="284"/>
      <c r="CX30" s="285">
        <f t="shared" si="267"/>
        <v>0</v>
      </c>
      <c r="CY30" s="290">
        <f t="shared" si="268"/>
        <v>0</v>
      </c>
      <c r="CZ30" s="292"/>
      <c r="DA30" s="285">
        <f t="shared" si="269"/>
        <v>0</v>
      </c>
      <c r="DB30" s="292"/>
      <c r="DC30" s="283"/>
      <c r="DD30" s="283"/>
      <c r="DE30" s="282"/>
      <c r="DF30" s="282"/>
      <c r="DG30" s="282"/>
      <c r="DH30" s="282" t="e">
        <f t="shared" si="270"/>
        <v>#DIV/0!</v>
      </c>
      <c r="DI30" s="284"/>
      <c r="DJ30" s="285">
        <f t="shared" si="249"/>
        <v>0</v>
      </c>
      <c r="DK30" s="286">
        <f t="shared" si="250"/>
        <v>0</v>
      </c>
      <c r="DL30" s="292"/>
      <c r="DM30" s="285">
        <f t="shared" si="251"/>
        <v>0</v>
      </c>
      <c r="DN30" s="292"/>
      <c r="DO30" s="283"/>
      <c r="DP30" s="283"/>
      <c r="DQ30" s="282"/>
      <c r="DR30" s="282"/>
      <c r="DS30" s="282"/>
      <c r="DT30" s="282" t="e">
        <f t="shared" si="271"/>
        <v>#DIV/0!</v>
      </c>
      <c r="DU30" s="284"/>
      <c r="DV30" s="285">
        <f t="shared" si="253"/>
        <v>0</v>
      </c>
      <c r="DW30" s="286">
        <f t="shared" si="254"/>
        <v>0</v>
      </c>
      <c r="DX30" s="292"/>
      <c r="DY30" s="283"/>
      <c r="DZ30" s="293"/>
      <c r="EA30" s="282"/>
      <c r="EB30" s="282"/>
      <c r="EC30" s="282"/>
      <c r="ED30" s="282" t="e">
        <f t="shared" si="272"/>
        <v>#DIV/0!</v>
      </c>
      <c r="EE30" s="284"/>
      <c r="EF30" s="285">
        <f t="shared" si="273"/>
        <v>0</v>
      </c>
      <c r="EG30" s="286">
        <f t="shared" si="257"/>
        <v>0</v>
      </c>
      <c r="EH30" s="292"/>
    </row>
    <row r="31" ht="33.75" customHeight="1">
      <c r="A31" s="152" t="s">
        <v>295</v>
      </c>
      <c r="B31" s="282">
        <f>'численность 2021'!C48</f>
        <v>375.81700000000001</v>
      </c>
      <c r="C31" s="283">
        <v>1544.265259</v>
      </c>
      <c r="D31" s="283">
        <v>1424</v>
      </c>
      <c r="E31" s="282">
        <f>_xlfn.FLOOR.PRECISE('численность 2021'!D48)</f>
        <v>1425</v>
      </c>
      <c r="F31" s="282">
        <v>4.1433650000000002</v>
      </c>
      <c r="G31" s="282">
        <v>3.8206850000000001</v>
      </c>
      <c r="H31" s="282">
        <f t="shared" si="260"/>
        <v>3.7917390644914946</v>
      </c>
      <c r="I31" s="284">
        <f>_xlfn.FLOOR.PRECISE('численность 2021'!R48)</f>
        <v>498</v>
      </c>
      <c r="J31" s="285">
        <f t="shared" si="213"/>
        <v>498.74999999999994</v>
      </c>
      <c r="K31" s="286">
        <f t="shared" si="214"/>
        <v>498</v>
      </c>
      <c r="L31" s="287">
        <v>498</v>
      </c>
      <c r="M31" s="283">
        <v>416</v>
      </c>
      <c r="N31" s="283">
        <v>416</v>
      </c>
      <c r="O31" s="282">
        <f>_xlfn.FLOOR.PRECISE('численность 2021'!P48)</f>
        <v>416</v>
      </c>
      <c r="P31" s="282">
        <v>1.116155</v>
      </c>
      <c r="Q31" s="282">
        <v>1.116155</v>
      </c>
      <c r="R31" s="282">
        <f t="shared" si="215"/>
        <v>1.1069217198796222</v>
      </c>
      <c r="S31" s="284">
        <f>_xlfn.FLOOR.PRECISE('численность 2021'!Q48)</f>
        <v>82</v>
      </c>
      <c r="T31" s="284"/>
      <c r="U31" s="285">
        <f t="shared" si="216"/>
        <v>124.8</v>
      </c>
      <c r="V31" s="286">
        <f t="shared" si="217"/>
        <v>82</v>
      </c>
      <c r="W31" s="287">
        <v>82</v>
      </c>
      <c r="X31" s="287"/>
      <c r="Y31" s="288"/>
      <c r="Z31" s="283">
        <v>3653.6062010000001</v>
      </c>
      <c r="AA31" s="283">
        <v>3504</v>
      </c>
      <c r="AB31" s="282">
        <f>_xlfn.FLOOR.PRECISE('численность 2021'!E48)</f>
        <v>3501</v>
      </c>
      <c r="AC31" s="282">
        <v>9.8028650000000006</v>
      </c>
      <c r="AD31" s="282">
        <v>9.4014620000000004</v>
      </c>
      <c r="AE31" s="282">
        <f t="shared" si="261"/>
        <v>9.3157041858138392</v>
      </c>
      <c r="AF31" s="284">
        <f>_xlfn.FLOOR.PRECISE('численность 2021'!O48)</f>
        <v>175</v>
      </c>
      <c r="AG31" s="285">
        <f t="shared" si="219"/>
        <v>175.05000000000001</v>
      </c>
      <c r="AH31" s="286">
        <f t="shared" si="220"/>
        <v>175</v>
      </c>
      <c r="AI31" s="289">
        <f t="shared" si="221"/>
        <v>131.25</v>
      </c>
      <c r="AJ31" s="287">
        <v>175</v>
      </c>
      <c r="AK31" s="287">
        <v>131</v>
      </c>
      <c r="AL31" s="283">
        <v>1553.8641359999999</v>
      </c>
      <c r="AM31" s="283">
        <v>1470</v>
      </c>
      <c r="AN31" s="282">
        <f>_xlfn.FLOOR.PRECISE('численность 2021'!F48)</f>
        <v>1498</v>
      </c>
      <c r="AO31" s="282">
        <v>4.1691190000000002</v>
      </c>
      <c r="AP31" s="282">
        <v>3.9441060000000001</v>
      </c>
      <c r="AQ31" s="282">
        <f t="shared" si="222"/>
        <v>3.9859825393742168</v>
      </c>
      <c r="AR31" s="284">
        <f>_xlfn.FLOOR.PRECISE('численность 2021'!L48)</f>
        <v>104</v>
      </c>
      <c r="AS31" s="284"/>
      <c r="AT31" s="284">
        <f t="shared" si="223"/>
        <v>104</v>
      </c>
      <c r="AU31" s="285">
        <f t="shared" si="262"/>
        <v>104.86000000000001</v>
      </c>
      <c r="AV31" s="285">
        <f t="shared" si="258"/>
        <v>0</v>
      </c>
      <c r="AW31" s="290">
        <f t="shared" si="263"/>
        <v>104</v>
      </c>
      <c r="AX31" s="287">
        <v>104</v>
      </c>
      <c r="AY31" s="285">
        <f t="shared" si="225"/>
        <v>15.6</v>
      </c>
      <c r="AZ31" s="286">
        <f t="shared" si="226"/>
        <v>0</v>
      </c>
      <c r="BA31" s="287"/>
      <c r="BB31" s="285">
        <f t="shared" si="227"/>
        <v>31.199999999999999</v>
      </c>
      <c r="BC31" s="287"/>
      <c r="BD31" s="283">
        <v>967.70971699999996</v>
      </c>
      <c r="BE31" s="283">
        <v>871</v>
      </c>
      <c r="BF31" s="282">
        <f>_xlfn.FLOOR.PRECISE('численность 2021'!G48)</f>
        <v>863</v>
      </c>
      <c r="BG31" s="282">
        <v>2.5964290000000001</v>
      </c>
      <c r="BH31" s="282">
        <v>2.3369499999999999</v>
      </c>
      <c r="BI31" s="282">
        <f t="shared" si="264"/>
        <v>2.2963303948464278</v>
      </c>
      <c r="BJ31" s="284">
        <f>_xlfn.FLOOR.PRECISE('численность 2021'!K48)</f>
        <v>60</v>
      </c>
      <c r="BK31" s="284"/>
      <c r="BL31" s="284">
        <f t="shared" si="229"/>
        <v>60</v>
      </c>
      <c r="BM31" s="285">
        <f t="shared" si="265"/>
        <v>60.410000000000004</v>
      </c>
      <c r="BN31" s="290">
        <f t="shared" si="231"/>
        <v>60</v>
      </c>
      <c r="BO31" s="287">
        <v>60</v>
      </c>
      <c r="BP31" s="285">
        <f t="shared" si="232"/>
        <v>9</v>
      </c>
      <c r="BQ31" s="286">
        <f t="shared" si="233"/>
        <v>0</v>
      </c>
      <c r="BR31" s="287"/>
      <c r="BS31" s="285">
        <f t="shared" si="234"/>
        <v>12</v>
      </c>
      <c r="BT31" s="287"/>
      <c r="BU31" s="283">
        <v>1831.517578</v>
      </c>
      <c r="BV31" s="283">
        <v>1758</v>
      </c>
      <c r="BW31" s="282">
        <f>_xlfn.FLOOR.PRECISE('численность 2021'!H48)</f>
        <v>1792</v>
      </c>
      <c r="BX31" s="282">
        <v>4.9140819999999996</v>
      </c>
      <c r="BY31" s="282">
        <v>4.7168289999999997</v>
      </c>
      <c r="BZ31" s="282">
        <f t="shared" si="266"/>
        <v>4.7682781779429879</v>
      </c>
      <c r="CA31" s="284">
        <f>_xlfn.FLOOR.PRECISE('численность 2021'!M48)</f>
        <v>143</v>
      </c>
      <c r="CB31" s="284"/>
      <c r="CC31" s="284"/>
      <c r="CD31" s="284">
        <f t="shared" si="236"/>
        <v>143</v>
      </c>
      <c r="CE31" s="285">
        <f t="shared" si="237"/>
        <v>143.36000000000001</v>
      </c>
      <c r="CF31" s="290">
        <f t="shared" si="238"/>
        <v>143</v>
      </c>
      <c r="CG31" s="287">
        <v>143</v>
      </c>
      <c r="CH31" s="285">
        <f t="shared" si="239"/>
        <v>10.725</v>
      </c>
      <c r="CI31" s="286">
        <f t="shared" si="240"/>
        <v>0</v>
      </c>
      <c r="CJ31" s="287"/>
      <c r="CK31" s="285">
        <f t="shared" si="241"/>
        <v>10.725</v>
      </c>
      <c r="CL31" s="286">
        <f t="shared" si="242"/>
        <v>0</v>
      </c>
      <c r="CM31" s="287"/>
      <c r="CN31" s="285">
        <f t="shared" si="243"/>
        <v>28.600000000000001</v>
      </c>
      <c r="CO31" s="287"/>
      <c r="CP31" s="291">
        <f t="shared" si="244"/>
        <v>1</v>
      </c>
      <c r="CQ31" s="283">
        <v>225</v>
      </c>
      <c r="CR31" s="283">
        <v>224</v>
      </c>
      <c r="CS31" s="283" t="e">
        <f>#REF!</f>
        <v>#REF!</v>
      </c>
      <c r="CT31" s="282">
        <v>0.626</v>
      </c>
      <c r="CU31" s="282">
        <v>0.621</v>
      </c>
      <c r="CV31" s="282" t="e">
        <f>#REF!</f>
        <v>#REF!</v>
      </c>
      <c r="CW31" s="284" t="e">
        <f>#REF!</f>
        <v>#REF!</v>
      </c>
      <c r="CX31" s="285" t="e">
        <f t="shared" si="267"/>
        <v>#REF!</v>
      </c>
      <c r="CY31" s="290" t="e">
        <f t="shared" si="268"/>
        <v>#REF!</v>
      </c>
      <c r="CZ31" s="292"/>
      <c r="DA31" s="285">
        <f t="shared" si="269"/>
        <v>0</v>
      </c>
      <c r="DB31" s="292"/>
      <c r="DC31" s="283">
        <v>0</v>
      </c>
      <c r="DD31" s="283">
        <v>5</v>
      </c>
      <c r="DE31" s="282">
        <f>_xlfn.FLOOR.PRECISE('численность 2021'!I48)</f>
        <v>5</v>
      </c>
      <c r="DF31" s="282">
        <v>0</v>
      </c>
      <c r="DG31" s="282">
        <v>1.3415e-002</v>
      </c>
      <c r="DH31" s="282">
        <f t="shared" si="270"/>
        <v>1.3304347594706998e-002</v>
      </c>
      <c r="DI31" s="284">
        <f>_xlfn.FLOOR.PRECISE('численность 2021'!N48)</f>
        <v>0</v>
      </c>
      <c r="DJ31" s="285">
        <f t="shared" si="249"/>
        <v>0</v>
      </c>
      <c r="DK31" s="286">
        <f t="shared" si="250"/>
        <v>0</v>
      </c>
      <c r="DL31" s="287"/>
      <c r="DM31" s="285">
        <f t="shared" si="251"/>
        <v>0</v>
      </c>
      <c r="DN31" s="287"/>
      <c r="DO31" s="283">
        <v>16.498560000000001</v>
      </c>
      <c r="DP31" s="283">
        <v>20</v>
      </c>
      <c r="DQ31" s="282">
        <f>_xlfn.FLOOR.PRECISE('численность 2021'!J48)</f>
        <v>21</v>
      </c>
      <c r="DR31" s="282">
        <v>4.4267000000000001e-002</v>
      </c>
      <c r="DS31" s="282">
        <v>5.3661e-002</v>
      </c>
      <c r="DT31" s="282">
        <f t="shared" si="271"/>
        <v>5.5878259897769393e-002</v>
      </c>
      <c r="DU31" s="284">
        <f>_xlfn.FLOOR.PRECISE('численность 2021'!S48)</f>
        <v>2</v>
      </c>
      <c r="DV31" s="285">
        <f t="shared" si="253"/>
        <v>2.1000000000000001</v>
      </c>
      <c r="DW31" s="286">
        <f t="shared" si="254"/>
        <v>2</v>
      </c>
      <c r="DX31" s="287">
        <v>2</v>
      </c>
      <c r="DY31" s="283">
        <v>0</v>
      </c>
      <c r="DZ31" s="293">
        <v>0</v>
      </c>
      <c r="EA31" s="282">
        <f>_xlfn.FLOOR.PRECISE('численность 2021'!T48)</f>
        <v>0</v>
      </c>
      <c r="EB31" s="282">
        <v>0</v>
      </c>
      <c r="EC31" s="282">
        <v>0</v>
      </c>
      <c r="ED31" s="282">
        <f t="shared" si="272"/>
        <v>0</v>
      </c>
      <c r="EE31" s="284">
        <f>_xlfn.FLOOR.PRECISE('численность 2021'!U48)</f>
        <v>0</v>
      </c>
      <c r="EF31" s="285">
        <f t="shared" si="273"/>
        <v>0</v>
      </c>
      <c r="EG31" s="286">
        <f t="shared" si="257"/>
        <v>0</v>
      </c>
      <c r="EH31" s="292"/>
    </row>
    <row r="32" ht="54" customHeight="1">
      <c r="A32" s="152" t="s">
        <v>296</v>
      </c>
      <c r="B32" s="282">
        <f>'численность 2021'!C47</f>
        <v>242.90000000000001</v>
      </c>
      <c r="C32" s="283">
        <v>84.204941000000005</v>
      </c>
      <c r="D32" s="283">
        <v>120</v>
      </c>
      <c r="E32" s="282">
        <f>_xlfn.FLOOR.PRECISE('численность 2021'!D47)</f>
        <v>168</v>
      </c>
      <c r="F32" s="282">
        <v>0.346665</v>
      </c>
      <c r="G32" s="282">
        <v>0.49403000000000002</v>
      </c>
      <c r="H32" s="282">
        <f t="shared" si="260"/>
        <v>0.69164265129683</v>
      </c>
      <c r="I32" s="284">
        <f>_xlfn.FLOOR.PRECISE('численность 2021'!R47)</f>
        <v>58</v>
      </c>
      <c r="J32" s="285">
        <f t="shared" si="213"/>
        <v>58.799999999999997</v>
      </c>
      <c r="K32" s="286">
        <f t="shared" si="214"/>
        <v>58</v>
      </c>
      <c r="L32" s="287">
        <v>58</v>
      </c>
      <c r="M32" s="283">
        <v>50</v>
      </c>
      <c r="N32" s="283">
        <v>50</v>
      </c>
      <c r="O32" s="282">
        <f>_xlfn.FLOOR.PRECISE('численность 2021'!P47)</f>
        <v>50</v>
      </c>
      <c r="P32" s="282">
        <v>0.205846</v>
      </c>
      <c r="Q32" s="282">
        <v>0.205846</v>
      </c>
      <c r="R32" s="282">
        <f t="shared" si="215"/>
        <v>0.20584602717167558</v>
      </c>
      <c r="S32" s="284">
        <f>_xlfn.FLOOR.PRECISE('численность 2021'!Q47)</f>
        <v>5</v>
      </c>
      <c r="T32" s="284"/>
      <c r="U32" s="285">
        <f t="shared" si="216"/>
        <v>15</v>
      </c>
      <c r="V32" s="286">
        <f t="shared" si="217"/>
        <v>5</v>
      </c>
      <c r="W32" s="287">
        <v>5</v>
      </c>
      <c r="X32" s="287"/>
      <c r="Y32" s="288"/>
      <c r="Z32" s="283">
        <v>305.60275300000001</v>
      </c>
      <c r="AA32" s="283">
        <v>337</v>
      </c>
      <c r="AB32" s="282">
        <f>_xlfn.FLOOR.PRECISE('численность 2021'!E47)</f>
        <v>340</v>
      </c>
      <c r="AC32" s="282">
        <v>1.2581420000000001</v>
      </c>
      <c r="AD32" s="282">
        <v>1.387402</v>
      </c>
      <c r="AE32" s="282">
        <f t="shared" si="261"/>
        <v>1.399752984767394</v>
      </c>
      <c r="AF32" s="284">
        <f>_xlfn.FLOOR.PRECISE('численность 2021'!O47)</f>
        <v>16</v>
      </c>
      <c r="AG32" s="285">
        <f t="shared" si="219"/>
        <v>17</v>
      </c>
      <c r="AH32" s="286">
        <f t="shared" si="220"/>
        <v>16</v>
      </c>
      <c r="AI32" s="289">
        <f t="shared" si="221"/>
        <v>12</v>
      </c>
      <c r="AJ32" s="287">
        <v>16</v>
      </c>
      <c r="AK32" s="287">
        <v>12</v>
      </c>
      <c r="AL32" s="283">
        <v>2702.0522460000002</v>
      </c>
      <c r="AM32" s="283">
        <v>3610</v>
      </c>
      <c r="AN32" s="282">
        <f>_xlfn.FLOOR.PRECISE('численность 2021'!F47)</f>
        <v>3894</v>
      </c>
      <c r="AO32" s="282">
        <v>11.124135000000001</v>
      </c>
      <c r="AP32" s="282">
        <v>14.862083999999999</v>
      </c>
      <c r="AQ32" s="282">
        <f t="shared" si="222"/>
        <v>16.031288596130093</v>
      </c>
      <c r="AR32" s="284">
        <f>_xlfn.FLOOR.PRECISE('численность 2021'!L47)</f>
        <v>500</v>
      </c>
      <c r="AS32" s="284"/>
      <c r="AT32" s="284">
        <f t="shared" si="223"/>
        <v>500</v>
      </c>
      <c r="AU32" s="285">
        <f t="shared" si="262"/>
        <v>584.10000000000002</v>
      </c>
      <c r="AV32" s="285">
        <f t="shared" si="258"/>
        <v>973.5</v>
      </c>
      <c r="AW32" s="290">
        <f t="shared" si="263"/>
        <v>500</v>
      </c>
      <c r="AX32" s="287">
        <v>500</v>
      </c>
      <c r="AY32" s="285">
        <f t="shared" si="225"/>
        <v>75</v>
      </c>
      <c r="AZ32" s="286">
        <f t="shared" si="226"/>
        <v>0</v>
      </c>
      <c r="BA32" s="287"/>
      <c r="BB32" s="285">
        <f t="shared" si="227"/>
        <v>150</v>
      </c>
      <c r="BC32" s="287"/>
      <c r="BD32" s="283">
        <v>186.18151900000001</v>
      </c>
      <c r="BE32" s="283">
        <v>99</v>
      </c>
      <c r="BF32" s="282">
        <f>_xlfn.FLOOR.PRECISE('численность 2021'!G47)</f>
        <v>212</v>
      </c>
      <c r="BG32" s="282">
        <v>0.76649500000000004</v>
      </c>
      <c r="BH32" s="282">
        <v>0.40757500000000002</v>
      </c>
      <c r="BI32" s="282">
        <f t="shared" si="264"/>
        <v>0.87278715520790451</v>
      </c>
      <c r="BJ32" s="284">
        <f>_xlfn.FLOOR.PRECISE('численность 2021'!K47)</f>
        <v>5</v>
      </c>
      <c r="BK32" s="284"/>
      <c r="BL32" s="284">
        <f t="shared" si="229"/>
        <v>5</v>
      </c>
      <c r="BM32" s="285">
        <f t="shared" si="265"/>
        <v>6.3599999999999994</v>
      </c>
      <c r="BN32" s="290">
        <f t="shared" si="231"/>
        <v>5</v>
      </c>
      <c r="BO32" s="287">
        <v>5</v>
      </c>
      <c r="BP32" s="285">
        <f t="shared" si="232"/>
        <v>0.75</v>
      </c>
      <c r="BQ32" s="286">
        <f t="shared" si="233"/>
        <v>0</v>
      </c>
      <c r="BR32" s="287"/>
      <c r="BS32" s="285">
        <f t="shared" si="234"/>
        <v>1</v>
      </c>
      <c r="BT32" s="287"/>
      <c r="BU32" s="283">
        <v>120.729736328125</v>
      </c>
      <c r="BV32" s="283">
        <v>62</v>
      </c>
      <c r="BW32" s="282">
        <f>_xlfn.FLOOR.PRECISE('численность 2021'!H47)</f>
        <v>122</v>
      </c>
      <c r="BX32" s="282">
        <v>0.497035</v>
      </c>
      <c r="BY32" s="282">
        <v>0.255249</v>
      </c>
      <c r="BZ32" s="282">
        <f t="shared" si="266"/>
        <v>0.50226430629888841</v>
      </c>
      <c r="CA32" s="284">
        <f>_xlfn.FLOOR.PRECISE('численность 2021'!M47)</f>
        <v>3</v>
      </c>
      <c r="CB32" s="284"/>
      <c r="CC32" s="284"/>
      <c r="CD32" s="284">
        <f t="shared" si="236"/>
        <v>3</v>
      </c>
      <c r="CE32" s="285">
        <f t="shared" si="237"/>
        <v>3.6599999999999997</v>
      </c>
      <c r="CF32" s="290">
        <f t="shared" si="238"/>
        <v>3</v>
      </c>
      <c r="CG32" s="287">
        <v>3</v>
      </c>
      <c r="CH32" s="285">
        <f t="shared" si="239"/>
        <v>0</v>
      </c>
      <c r="CI32" s="286">
        <f t="shared" si="240"/>
        <v>0</v>
      </c>
      <c r="CJ32" s="287"/>
      <c r="CK32" s="285">
        <f t="shared" si="241"/>
        <v>0</v>
      </c>
      <c r="CL32" s="286">
        <f t="shared" si="242"/>
        <v>0</v>
      </c>
      <c r="CM32" s="287"/>
      <c r="CN32" s="285">
        <f t="shared" si="243"/>
        <v>0.60000000000000009</v>
      </c>
      <c r="CO32" s="287"/>
      <c r="CP32" s="291">
        <f t="shared" si="244"/>
        <v>1</v>
      </c>
      <c r="CQ32" s="283">
        <v>52</v>
      </c>
      <c r="CR32" s="283">
        <v>222</v>
      </c>
      <c r="CS32" s="283" t="e">
        <f>#REF!</f>
        <v>#REF!</v>
      </c>
      <c r="CT32" s="282">
        <v>0.17999999999999999</v>
      </c>
      <c r="CU32" s="282">
        <v>0.76300000000000001</v>
      </c>
      <c r="CV32" s="282" t="e">
        <f>#REF!</f>
        <v>#REF!</v>
      </c>
      <c r="CW32" s="284" t="e">
        <f>#REF!</f>
        <v>#REF!</v>
      </c>
      <c r="CX32" s="285" t="e">
        <f t="shared" si="267"/>
        <v>#REF!</v>
      </c>
      <c r="CY32" s="290" t="e">
        <f t="shared" si="268"/>
        <v>#REF!</v>
      </c>
      <c r="CZ32" s="292"/>
      <c r="DA32" s="285">
        <f t="shared" si="269"/>
        <v>0</v>
      </c>
      <c r="DB32" s="292"/>
      <c r="DC32" s="283">
        <v>0</v>
      </c>
      <c r="DD32" s="283">
        <v>0</v>
      </c>
      <c r="DE32" s="282">
        <f>_xlfn.FLOOR.PRECISE('численность 2021'!I47)</f>
        <v>0</v>
      </c>
      <c r="DF32" s="282">
        <v>0</v>
      </c>
      <c r="DG32" s="282">
        <v>0</v>
      </c>
      <c r="DH32" s="282">
        <f t="shared" si="270"/>
        <v>0</v>
      </c>
      <c r="DI32" s="284">
        <f>_xlfn.FLOOR.PRECISE('численность 2021'!N47)</f>
        <v>0</v>
      </c>
      <c r="DJ32" s="285">
        <f t="shared" si="249"/>
        <v>0</v>
      </c>
      <c r="DK32" s="286">
        <f t="shared" si="250"/>
        <v>0</v>
      </c>
      <c r="DL32" s="287"/>
      <c r="DM32" s="285">
        <f t="shared" si="251"/>
        <v>0</v>
      </c>
      <c r="DN32" s="287"/>
      <c r="DO32" s="283">
        <v>2.6988759999999998</v>
      </c>
      <c r="DP32" s="283">
        <v>2</v>
      </c>
      <c r="DQ32" s="282">
        <f>_xlfn.FLOOR.PRECISE('численность 2021'!J47)</f>
        <v>3</v>
      </c>
      <c r="DR32" s="282">
        <v>1.1110999999999999e-002</v>
      </c>
      <c r="DS32" s="282">
        <v>8.234e-003</v>
      </c>
      <c r="DT32" s="282">
        <f t="shared" si="271"/>
        <v>1.2350761630300536e-002</v>
      </c>
      <c r="DU32" s="284">
        <f>_xlfn.FLOOR.PRECISE('численность 2021'!S47)</f>
        <v>0</v>
      </c>
      <c r="DV32" s="285">
        <f t="shared" si="253"/>
        <v>0.30000000000000004</v>
      </c>
      <c r="DW32" s="286">
        <f t="shared" si="254"/>
        <v>0</v>
      </c>
      <c r="DX32" s="287"/>
      <c r="DY32" s="283">
        <v>500</v>
      </c>
      <c r="DZ32" s="293">
        <v>500</v>
      </c>
      <c r="EA32" s="282">
        <f>_xlfn.FLOOR.PRECISE('численность 2021'!T47)</f>
        <v>500</v>
      </c>
      <c r="EB32" s="282">
        <v>2.0584600000000002</v>
      </c>
      <c r="EC32" s="282">
        <v>2.0584600000000002</v>
      </c>
      <c r="ED32" s="282">
        <f t="shared" si="272"/>
        <v>2.0584602717167559</v>
      </c>
      <c r="EE32" s="284">
        <f>_xlfn.FLOOR.PRECISE('численность 2021'!U47)</f>
        <v>40</v>
      </c>
      <c r="EF32" s="285">
        <f t="shared" si="273"/>
        <v>50</v>
      </c>
      <c r="EG32" s="286">
        <f t="shared" si="257"/>
        <v>40</v>
      </c>
      <c r="EH32" s="292">
        <v>40</v>
      </c>
    </row>
    <row r="33" ht="34.5" customHeight="1">
      <c r="A33" s="152" t="s">
        <v>66</v>
      </c>
      <c r="B33" s="282">
        <f>'численность 2021'!C49</f>
        <v>46.606000000000002</v>
      </c>
      <c r="C33" s="283">
        <v>111.403381</v>
      </c>
      <c r="D33" s="283">
        <v>117</v>
      </c>
      <c r="E33" s="282">
        <f>_xlfn.FLOOR.PRECISE('численность 2021'!D49)</f>
        <v>121</v>
      </c>
      <c r="F33" s="282">
        <v>2.3602409999999998</v>
      </c>
      <c r="G33" s="282">
        <v>2.4790760000000001</v>
      </c>
      <c r="H33" s="282">
        <f t="shared" si="260"/>
        <v>2.5962322447753508</v>
      </c>
      <c r="I33" s="284">
        <f>_xlfn.FLOOR.PRECISE('численность 2021'!R49)</f>
        <v>42</v>
      </c>
      <c r="J33" s="285">
        <f t="shared" si="213"/>
        <v>42.349999999999994</v>
      </c>
      <c r="K33" s="286">
        <f t="shared" si="214"/>
        <v>42</v>
      </c>
      <c r="L33" s="287">
        <v>42</v>
      </c>
      <c r="M33" s="283">
        <v>46</v>
      </c>
      <c r="N33" s="283">
        <v>46</v>
      </c>
      <c r="O33" s="282">
        <f>_xlfn.FLOOR.PRECISE('численность 2021'!P49)</f>
        <v>46</v>
      </c>
      <c r="P33" s="282">
        <v>0.974576</v>
      </c>
      <c r="Q33" s="282">
        <v>0.97467999999999999</v>
      </c>
      <c r="R33" s="282">
        <f t="shared" si="215"/>
        <v>0.98699738231129031</v>
      </c>
      <c r="S33" s="284">
        <f>_xlfn.FLOOR.PRECISE('численность 2021'!Q49)</f>
        <v>11</v>
      </c>
      <c r="T33" s="284"/>
      <c r="U33" s="285">
        <f t="shared" si="216"/>
        <v>13.799999999999999</v>
      </c>
      <c r="V33" s="286">
        <f t="shared" si="217"/>
        <v>11</v>
      </c>
      <c r="W33" s="287">
        <v>11</v>
      </c>
      <c r="X33" s="287"/>
      <c r="Y33" s="288"/>
      <c r="Z33" s="283">
        <v>271.15164199999998</v>
      </c>
      <c r="AA33" s="283">
        <v>282</v>
      </c>
      <c r="AB33" s="282">
        <f>_xlfn.FLOOR.PRECISE('численность 2021'!E49)</f>
        <v>292</v>
      </c>
      <c r="AC33" s="282">
        <v>5.7447379999999999</v>
      </c>
      <c r="AD33" s="282">
        <v>5.9752090000000004</v>
      </c>
      <c r="AE33" s="282">
        <f t="shared" si="261"/>
        <v>6.2652877311934088</v>
      </c>
      <c r="AF33" s="284">
        <f>_xlfn.FLOOR.PRECISE('численность 2021'!O49)</f>
        <v>14</v>
      </c>
      <c r="AG33" s="285">
        <f t="shared" si="219"/>
        <v>14.600000000000001</v>
      </c>
      <c r="AH33" s="286">
        <f t="shared" si="220"/>
        <v>14</v>
      </c>
      <c r="AI33" s="289">
        <f t="shared" si="221"/>
        <v>10.5</v>
      </c>
      <c r="AJ33" s="287">
        <v>14</v>
      </c>
      <c r="AK33" s="287">
        <v>10</v>
      </c>
      <c r="AL33" s="283">
        <v>364.62112400000001</v>
      </c>
      <c r="AM33" s="283">
        <v>367</v>
      </c>
      <c r="AN33" s="282">
        <f>_xlfn.FLOOR.PRECISE('численность 2021'!F49)</f>
        <v>373</v>
      </c>
      <c r="AO33" s="282">
        <v>7.7250240000000003</v>
      </c>
      <c r="AP33" s="282">
        <v>7.7762479999999998</v>
      </c>
      <c r="AQ33" s="282">
        <f t="shared" si="222"/>
        <v>8.0032613826545944</v>
      </c>
      <c r="AR33" s="284">
        <f>_xlfn.FLOOR.PRECISE('численность 2021'!L49)</f>
        <v>37</v>
      </c>
      <c r="AS33" s="284"/>
      <c r="AT33" s="284">
        <f t="shared" si="223"/>
        <v>37</v>
      </c>
      <c r="AU33" s="285">
        <f t="shared" si="262"/>
        <v>44.759999999999998</v>
      </c>
      <c r="AV33" s="285">
        <f t="shared" si="258"/>
        <v>44.759999999999998</v>
      </c>
      <c r="AW33" s="290">
        <f t="shared" si="263"/>
        <v>37</v>
      </c>
      <c r="AX33" s="287">
        <v>37</v>
      </c>
      <c r="AY33" s="285">
        <f t="shared" si="225"/>
        <v>5.5499999999999998</v>
      </c>
      <c r="AZ33" s="286">
        <f t="shared" si="226"/>
        <v>0</v>
      </c>
      <c r="BA33" s="287"/>
      <c r="BB33" s="285">
        <f t="shared" si="227"/>
        <v>11.1</v>
      </c>
      <c r="BC33" s="287"/>
      <c r="BD33" s="283">
        <v>105.361603</v>
      </c>
      <c r="BE33" s="283">
        <v>113</v>
      </c>
      <c r="BF33" s="282">
        <f>_xlfn.FLOOR.PRECISE('численность 2021'!G49)</f>
        <v>123</v>
      </c>
      <c r="BG33" s="282">
        <v>2.232237</v>
      </c>
      <c r="BH33" s="282">
        <v>2.3943210000000001</v>
      </c>
      <c r="BI33" s="282">
        <f t="shared" si="264"/>
        <v>2.639145174441059</v>
      </c>
      <c r="BJ33" s="284">
        <f>_xlfn.FLOOR.PRECISE('численность 2021'!K49)</f>
        <v>8</v>
      </c>
      <c r="BK33" s="284"/>
      <c r="BL33" s="284">
        <f t="shared" si="229"/>
        <v>8</v>
      </c>
      <c r="BM33" s="285">
        <f t="shared" si="265"/>
        <v>8.6100000000000012</v>
      </c>
      <c r="BN33" s="290">
        <f t="shared" si="231"/>
        <v>8</v>
      </c>
      <c r="BO33" s="287">
        <v>8</v>
      </c>
      <c r="BP33" s="285">
        <f t="shared" si="232"/>
        <v>1.2</v>
      </c>
      <c r="BQ33" s="286">
        <f t="shared" si="233"/>
        <v>0</v>
      </c>
      <c r="BR33" s="287"/>
      <c r="BS33" s="285">
        <f t="shared" si="234"/>
        <v>1.6000000000000001</v>
      </c>
      <c r="BT33" s="287"/>
      <c r="BU33" s="283">
        <v>227.94487000000001</v>
      </c>
      <c r="BV33" s="283">
        <v>234</v>
      </c>
      <c r="BW33" s="282">
        <f>_xlfn.FLOOR.PRECISE('численность 2021'!H49)</f>
        <v>245</v>
      </c>
      <c r="BX33" s="282">
        <v>4.8293400000000002</v>
      </c>
      <c r="BY33" s="282">
        <v>4.9581520000000001</v>
      </c>
      <c r="BZ33" s="282">
        <f t="shared" si="266"/>
        <v>5.2568338840492634</v>
      </c>
      <c r="CA33" s="284">
        <f>_xlfn.FLOOR.PRECISE('численность 2021'!M49)</f>
        <v>19</v>
      </c>
      <c r="CB33" s="284"/>
      <c r="CC33" s="284"/>
      <c r="CD33" s="284">
        <f t="shared" si="236"/>
        <v>19</v>
      </c>
      <c r="CE33" s="285">
        <f t="shared" si="237"/>
        <v>19.600000000000001</v>
      </c>
      <c r="CF33" s="290">
        <f t="shared" si="238"/>
        <v>19</v>
      </c>
      <c r="CG33" s="287">
        <v>19</v>
      </c>
      <c r="CH33" s="285">
        <f t="shared" si="239"/>
        <v>1.425</v>
      </c>
      <c r="CI33" s="286">
        <f t="shared" si="240"/>
        <v>0</v>
      </c>
      <c r="CJ33" s="287"/>
      <c r="CK33" s="285">
        <f t="shared" si="241"/>
        <v>1.425</v>
      </c>
      <c r="CL33" s="286">
        <f t="shared" si="242"/>
        <v>0</v>
      </c>
      <c r="CM33" s="287"/>
      <c r="CN33" s="285">
        <f t="shared" si="243"/>
        <v>3.8000000000000003</v>
      </c>
      <c r="CO33" s="287"/>
      <c r="CP33" s="291">
        <f t="shared" si="244"/>
        <v>1</v>
      </c>
      <c r="CQ33" s="283">
        <v>42</v>
      </c>
      <c r="CR33" s="283">
        <v>45</v>
      </c>
      <c r="CS33" s="283" t="e">
        <f>#REF!</f>
        <v>#REF!</v>
      </c>
      <c r="CT33" s="282">
        <v>0.91200000000000003</v>
      </c>
      <c r="CU33" s="282">
        <v>0.97299999999999998</v>
      </c>
      <c r="CV33" s="282" t="e">
        <f>#REF!</f>
        <v>#REF!</v>
      </c>
      <c r="CW33" s="284" t="e">
        <f>#REF!</f>
        <v>#REF!</v>
      </c>
      <c r="CX33" s="285" t="e">
        <f t="shared" si="267"/>
        <v>#REF!</v>
      </c>
      <c r="CY33" s="290" t="e">
        <f t="shared" si="268"/>
        <v>#REF!</v>
      </c>
      <c r="CZ33" s="292"/>
      <c r="DA33" s="285">
        <f t="shared" si="269"/>
        <v>0</v>
      </c>
      <c r="DB33" s="292"/>
      <c r="DC33" s="283">
        <v>0</v>
      </c>
      <c r="DD33" s="283">
        <v>0</v>
      </c>
      <c r="DE33" s="282">
        <f>_xlfn.FLOOR.PRECISE('численность 2021'!I49)</f>
        <v>0</v>
      </c>
      <c r="DF33" s="282">
        <v>0</v>
      </c>
      <c r="DG33" s="282">
        <v>0</v>
      </c>
      <c r="DH33" s="282">
        <f t="shared" si="270"/>
        <v>0</v>
      </c>
      <c r="DI33" s="284">
        <f>_xlfn.FLOOR.PRECISE('численность 2021'!N49)</f>
        <v>0</v>
      </c>
      <c r="DJ33" s="285">
        <f t="shared" si="249"/>
        <v>0</v>
      </c>
      <c r="DK33" s="286">
        <f t="shared" si="250"/>
        <v>0</v>
      </c>
      <c r="DL33" s="287"/>
      <c r="DM33" s="285">
        <f t="shared" si="251"/>
        <v>0</v>
      </c>
      <c r="DN33" s="287"/>
      <c r="DO33" s="283">
        <v>1.4596880000000001</v>
      </c>
      <c r="DP33" s="283">
        <v>1</v>
      </c>
      <c r="DQ33" s="282">
        <f>_xlfn.FLOOR.PRECISE('численность 2021'!J49)</f>
        <v>2</v>
      </c>
      <c r="DR33" s="282">
        <v>3.0925999999999999e-002</v>
      </c>
      <c r="DS33" s="282">
        <v>2.1189e-002</v>
      </c>
      <c r="DT33" s="282">
        <f t="shared" si="271"/>
        <v>4.2912929665708276e-002</v>
      </c>
      <c r="DU33" s="284">
        <f>_xlfn.FLOOR.PRECISE('численность 2021'!S49)</f>
        <v>0</v>
      </c>
      <c r="DV33" s="285">
        <f t="shared" si="253"/>
        <v>0.20000000000000001</v>
      </c>
      <c r="DW33" s="286">
        <f t="shared" si="254"/>
        <v>0</v>
      </c>
      <c r="DX33" s="287"/>
      <c r="DY33" s="283">
        <v>0</v>
      </c>
      <c r="DZ33" s="293">
        <v>0</v>
      </c>
      <c r="EA33" s="282">
        <f>_xlfn.FLOOR.PRECISE('численность 2021'!T49)</f>
        <v>0</v>
      </c>
      <c r="EB33" s="282">
        <v>0</v>
      </c>
      <c r="EC33" s="282">
        <v>0</v>
      </c>
      <c r="ED33" s="282">
        <f t="shared" si="272"/>
        <v>0</v>
      </c>
      <c r="EE33" s="284">
        <f>_xlfn.FLOOR.PRECISE('численность 2021'!U49)</f>
        <v>0</v>
      </c>
      <c r="EF33" s="285">
        <f t="shared" si="273"/>
        <v>0</v>
      </c>
      <c r="EG33" s="286">
        <f t="shared" si="257"/>
        <v>0</v>
      </c>
      <c r="EH33" s="292"/>
    </row>
    <row r="34" ht="13.5" customHeight="1">
      <c r="A34" s="268" t="s">
        <v>67</v>
      </c>
      <c r="B34" s="282"/>
      <c r="C34" s="283"/>
      <c r="D34" s="283"/>
      <c r="E34" s="282"/>
      <c r="F34" s="282"/>
      <c r="G34" s="282"/>
      <c r="H34" s="282"/>
      <c r="I34" s="284"/>
      <c r="J34" s="285">
        <f t="shared" si="213"/>
        <v>0</v>
      </c>
      <c r="K34" s="286">
        <f t="shared" si="214"/>
        <v>0</v>
      </c>
      <c r="L34" s="292"/>
      <c r="M34" s="283"/>
      <c r="N34" s="283"/>
      <c r="O34" s="282"/>
      <c r="P34" s="282"/>
      <c r="Q34" s="282"/>
      <c r="R34" s="282" t="e">
        <f t="shared" si="215"/>
        <v>#DIV/0!</v>
      </c>
      <c r="S34" s="284"/>
      <c r="T34" s="284"/>
      <c r="U34" s="285">
        <f t="shared" si="216"/>
        <v>0</v>
      </c>
      <c r="V34" s="286">
        <f t="shared" si="217"/>
        <v>0</v>
      </c>
      <c r="W34" s="292"/>
      <c r="X34" s="292"/>
      <c r="Y34" s="288"/>
      <c r="Z34" s="283"/>
      <c r="AA34" s="283"/>
      <c r="AB34" s="282"/>
      <c r="AC34" s="282"/>
      <c r="AD34" s="282"/>
      <c r="AE34" s="282" t="e">
        <f t="shared" si="261"/>
        <v>#DIV/0!</v>
      </c>
      <c r="AF34" s="284"/>
      <c r="AG34" s="285">
        <f t="shared" si="219"/>
        <v>0</v>
      </c>
      <c r="AH34" s="286">
        <f t="shared" si="220"/>
        <v>0</v>
      </c>
      <c r="AI34" s="289">
        <f t="shared" si="221"/>
        <v>0</v>
      </c>
      <c r="AJ34" s="292"/>
      <c r="AK34" s="292"/>
      <c r="AL34" s="283"/>
      <c r="AM34" s="283"/>
      <c r="AN34" s="282"/>
      <c r="AO34" s="282"/>
      <c r="AP34" s="282"/>
      <c r="AQ34" s="282" t="e">
        <f t="shared" si="222"/>
        <v>#DIV/0!</v>
      </c>
      <c r="AR34" s="284"/>
      <c r="AS34" s="284"/>
      <c r="AT34" s="284" t="e">
        <f t="shared" si="223"/>
        <v>#DIV/0!</v>
      </c>
      <c r="AU34" s="285">
        <f t="shared" si="262"/>
        <v>0</v>
      </c>
      <c r="AV34" s="285">
        <f t="shared" si="258"/>
        <v>0</v>
      </c>
      <c r="AW34" s="290">
        <f t="shared" si="263"/>
        <v>0</v>
      </c>
      <c r="AX34" s="292"/>
      <c r="AY34" s="285">
        <f t="shared" si="225"/>
        <v>0</v>
      </c>
      <c r="AZ34" s="286">
        <f t="shared" si="226"/>
        <v>0</v>
      </c>
      <c r="BA34" s="292"/>
      <c r="BB34" s="285">
        <f t="shared" si="227"/>
        <v>0</v>
      </c>
      <c r="BC34" s="292"/>
      <c r="BD34" s="283"/>
      <c r="BE34" s="283"/>
      <c r="BF34" s="282"/>
      <c r="BG34" s="282"/>
      <c r="BH34" s="282"/>
      <c r="BI34" s="282" t="e">
        <f t="shared" si="264"/>
        <v>#DIV/0!</v>
      </c>
      <c r="BJ34" s="284"/>
      <c r="BK34" s="284"/>
      <c r="BL34" s="284" t="e">
        <f t="shared" si="229"/>
        <v>#DIV/0!</v>
      </c>
      <c r="BM34" s="285">
        <f t="shared" si="265"/>
        <v>0</v>
      </c>
      <c r="BN34" s="290">
        <f t="shared" si="231"/>
        <v>0</v>
      </c>
      <c r="BO34" s="292"/>
      <c r="BP34" s="285">
        <f t="shared" si="232"/>
        <v>0</v>
      </c>
      <c r="BQ34" s="286">
        <f t="shared" si="233"/>
        <v>0</v>
      </c>
      <c r="BR34" s="292"/>
      <c r="BS34" s="285">
        <f t="shared" si="234"/>
        <v>0</v>
      </c>
      <c r="BT34" s="292"/>
      <c r="BU34" s="283"/>
      <c r="BV34" s="283"/>
      <c r="BW34" s="282"/>
      <c r="BX34" s="282"/>
      <c r="BY34" s="282"/>
      <c r="BZ34" s="282" t="e">
        <f t="shared" si="266"/>
        <v>#DIV/0!</v>
      </c>
      <c r="CA34" s="284"/>
      <c r="CB34" s="284"/>
      <c r="CC34" s="284"/>
      <c r="CD34" s="284" t="e">
        <f t="shared" si="236"/>
        <v>#DIV/0!</v>
      </c>
      <c r="CE34" s="285">
        <f t="shared" si="237"/>
        <v>0</v>
      </c>
      <c r="CF34" s="290">
        <f t="shared" si="238"/>
        <v>0</v>
      </c>
      <c r="CG34" s="292"/>
      <c r="CH34" s="285">
        <f t="shared" si="239"/>
        <v>0</v>
      </c>
      <c r="CI34" s="286">
        <f t="shared" si="240"/>
        <v>0</v>
      </c>
      <c r="CJ34" s="292"/>
      <c r="CK34" s="285">
        <f t="shared" si="241"/>
        <v>0</v>
      </c>
      <c r="CL34" s="286">
        <f t="shared" si="242"/>
        <v>0</v>
      </c>
      <c r="CM34" s="292"/>
      <c r="CN34" s="285">
        <f t="shared" si="243"/>
        <v>0</v>
      </c>
      <c r="CO34" s="292"/>
      <c r="CP34" s="291">
        <f t="shared" si="244"/>
        <v>1</v>
      </c>
      <c r="CQ34" s="283"/>
      <c r="CR34" s="283"/>
      <c r="CS34" s="283"/>
      <c r="CT34" s="282"/>
      <c r="CU34" s="282"/>
      <c r="CV34" s="282"/>
      <c r="CW34" s="284"/>
      <c r="CX34" s="285">
        <f t="shared" si="267"/>
        <v>0</v>
      </c>
      <c r="CY34" s="290">
        <f t="shared" si="268"/>
        <v>0</v>
      </c>
      <c r="CZ34" s="292"/>
      <c r="DA34" s="285">
        <f t="shared" si="269"/>
        <v>0</v>
      </c>
      <c r="DB34" s="292"/>
      <c r="DC34" s="283"/>
      <c r="DD34" s="283"/>
      <c r="DE34" s="282"/>
      <c r="DF34" s="282"/>
      <c r="DG34" s="282"/>
      <c r="DH34" s="282" t="e">
        <f t="shared" si="270"/>
        <v>#DIV/0!</v>
      </c>
      <c r="DI34" s="284"/>
      <c r="DJ34" s="285">
        <f t="shared" si="249"/>
        <v>0</v>
      </c>
      <c r="DK34" s="286">
        <f t="shared" si="250"/>
        <v>0</v>
      </c>
      <c r="DL34" s="292"/>
      <c r="DM34" s="285">
        <f t="shared" si="251"/>
        <v>0</v>
      </c>
      <c r="DN34" s="292"/>
      <c r="DO34" s="283"/>
      <c r="DP34" s="283"/>
      <c r="DQ34" s="282"/>
      <c r="DR34" s="282"/>
      <c r="DS34" s="282"/>
      <c r="DT34" s="282" t="e">
        <f t="shared" si="271"/>
        <v>#DIV/0!</v>
      </c>
      <c r="DU34" s="284"/>
      <c r="DV34" s="285">
        <f t="shared" si="253"/>
        <v>0</v>
      </c>
      <c r="DW34" s="286">
        <f t="shared" si="254"/>
        <v>0</v>
      </c>
      <c r="DX34" s="292"/>
      <c r="DY34" s="283"/>
      <c r="DZ34" s="293"/>
      <c r="EA34" s="282"/>
      <c r="EB34" s="282"/>
      <c r="EC34" s="282"/>
      <c r="ED34" s="282" t="e">
        <f t="shared" si="272"/>
        <v>#DIV/0!</v>
      </c>
      <c r="EE34" s="284"/>
      <c r="EF34" s="285">
        <f t="shared" si="273"/>
        <v>0</v>
      </c>
      <c r="EG34" s="286">
        <f t="shared" si="257"/>
        <v>0</v>
      </c>
      <c r="EH34" s="292"/>
    </row>
    <row r="35" ht="45" customHeight="1">
      <c r="A35" s="308" t="s">
        <v>297</v>
      </c>
      <c r="B35" s="282">
        <f>'численность 2021'!C51</f>
        <v>399.13200000000001</v>
      </c>
      <c r="C35" s="283">
        <v>178.36575300000001</v>
      </c>
      <c r="D35" s="283">
        <v>203</v>
      </c>
      <c r="E35" s="282">
        <f>_xlfn.FLOOR.PRECISE('численность 2021'!D51)</f>
        <v>209</v>
      </c>
      <c r="F35" s="282">
        <v>0.44975999999999999</v>
      </c>
      <c r="G35" s="282">
        <v>0.50803299999999996</v>
      </c>
      <c r="H35" s="282">
        <f t="shared" si="260"/>
        <v>0.52363629075092955</v>
      </c>
      <c r="I35" s="284">
        <f>_xlfn.FLOOR.PRECISE('численность 2021'!R51)</f>
        <v>20</v>
      </c>
      <c r="J35" s="285">
        <f t="shared" si="213"/>
        <v>73.149999999999991</v>
      </c>
      <c r="K35" s="286">
        <f t="shared" si="214"/>
        <v>20</v>
      </c>
      <c r="L35" s="287">
        <v>20</v>
      </c>
      <c r="M35" s="283">
        <v>26</v>
      </c>
      <c r="N35" s="283">
        <v>27</v>
      </c>
      <c r="O35" s="282">
        <f>_xlfn.FLOOR.PRECISE('численность 2021'!P51)</f>
        <v>32</v>
      </c>
      <c r="P35" s="282">
        <v>6.5560999999999994e-002</v>
      </c>
      <c r="Q35" s="282">
        <v>6.7571000000000006e-002</v>
      </c>
      <c r="R35" s="282">
        <f t="shared" si="215"/>
        <v>8.0173977531242793e-002</v>
      </c>
      <c r="S35" s="284">
        <f>_xlfn.FLOOR.PRECISE('численность 2021'!Q51)</f>
        <v>5</v>
      </c>
      <c r="T35" s="284"/>
      <c r="U35" s="285">
        <f t="shared" si="216"/>
        <v>9.5999999999999996</v>
      </c>
      <c r="V35" s="286">
        <f t="shared" si="217"/>
        <v>5</v>
      </c>
      <c r="W35" s="287">
        <v>5</v>
      </c>
      <c r="X35" s="287"/>
      <c r="Y35" s="288"/>
      <c r="Z35" s="283">
        <v>0</v>
      </c>
      <c r="AA35" s="283">
        <v>0</v>
      </c>
      <c r="AB35" s="282">
        <f>_xlfn.FLOOR.PRECISE('численность 2021'!E51)</f>
        <v>0</v>
      </c>
      <c r="AC35" s="282">
        <v>0</v>
      </c>
      <c r="AD35" s="282">
        <v>0</v>
      </c>
      <c r="AE35" s="282">
        <f t="shared" si="261"/>
        <v>0</v>
      </c>
      <c r="AF35" s="284">
        <f>_xlfn.FLOOR.PRECISE('численность 2021'!O51)</f>
        <v>0</v>
      </c>
      <c r="AG35" s="285">
        <f t="shared" si="219"/>
        <v>0</v>
      </c>
      <c r="AH35" s="286">
        <f t="shared" si="220"/>
        <v>0</v>
      </c>
      <c r="AI35" s="289">
        <f t="shared" si="221"/>
        <v>0</v>
      </c>
      <c r="AJ35" s="287"/>
      <c r="AK35" s="287"/>
      <c r="AL35" s="283">
        <v>1816.110596</v>
      </c>
      <c r="AM35" s="283">
        <v>1844</v>
      </c>
      <c r="AN35" s="282">
        <f>_xlfn.FLOOR.PRECISE('численность 2021'!F51)</f>
        <v>2312</v>
      </c>
      <c r="AO35" s="282">
        <v>4.5794300000000003</v>
      </c>
      <c r="AP35" s="282">
        <v>4.6148449999999999</v>
      </c>
      <c r="AQ35" s="282">
        <f t="shared" si="222"/>
        <v>5.7925698766322924</v>
      </c>
      <c r="AR35" s="284">
        <f>_xlfn.FLOOR.PRECISE('численность 2021'!L51)</f>
        <v>184</v>
      </c>
      <c r="AS35" s="284"/>
      <c r="AT35" s="284">
        <f t="shared" si="223"/>
        <v>184</v>
      </c>
      <c r="AU35" s="285">
        <f t="shared" si="262"/>
        <v>184.96000000000001</v>
      </c>
      <c r="AV35" s="285">
        <f t="shared" si="258"/>
        <v>0</v>
      </c>
      <c r="AW35" s="290">
        <f t="shared" si="263"/>
        <v>184</v>
      </c>
      <c r="AX35" s="287">
        <v>184</v>
      </c>
      <c r="AY35" s="285">
        <f t="shared" si="225"/>
        <v>27.599999999999998</v>
      </c>
      <c r="AZ35" s="286">
        <f t="shared" si="226"/>
        <v>0</v>
      </c>
      <c r="BA35" s="287"/>
      <c r="BB35" s="285">
        <f t="shared" si="227"/>
        <v>55.199999999999996</v>
      </c>
      <c r="BC35" s="287"/>
      <c r="BD35" s="283">
        <v>222.29058800000001</v>
      </c>
      <c r="BE35" s="283">
        <v>199</v>
      </c>
      <c r="BF35" s="282">
        <f>_xlfn.FLOOR.PRECISE('численность 2021'!G51)</f>
        <v>256</v>
      </c>
      <c r="BG35" s="282">
        <v>0.56051899999999999</v>
      </c>
      <c r="BH35" s="282">
        <v>0.49802299999999999</v>
      </c>
      <c r="BI35" s="282">
        <f t="shared" si="264"/>
        <v>0.64139182024994235</v>
      </c>
      <c r="BJ35" s="284">
        <f>_xlfn.FLOOR.PRECISE('численность 2021'!K51)</f>
        <v>7</v>
      </c>
      <c r="BK35" s="284"/>
      <c r="BL35" s="284">
        <f t="shared" si="229"/>
        <v>7</v>
      </c>
      <c r="BM35" s="285">
        <f t="shared" si="265"/>
        <v>7.6799999999999997</v>
      </c>
      <c r="BN35" s="290">
        <f t="shared" si="231"/>
        <v>7</v>
      </c>
      <c r="BO35" s="287">
        <v>7</v>
      </c>
      <c r="BP35" s="285">
        <f t="shared" si="232"/>
        <v>1.05</v>
      </c>
      <c r="BQ35" s="286">
        <f t="shared" si="233"/>
        <v>0</v>
      </c>
      <c r="BR35" s="287"/>
      <c r="BS35" s="285">
        <f t="shared" si="234"/>
        <v>1.4000000000000001</v>
      </c>
      <c r="BT35" s="287"/>
      <c r="BU35" s="283">
        <v>393.34457400000002</v>
      </c>
      <c r="BV35" s="283">
        <v>154</v>
      </c>
      <c r="BW35" s="282">
        <f>_xlfn.FLOOR.PRECISE('численность 2021'!H51)</f>
        <v>185</v>
      </c>
      <c r="BX35" s="282">
        <v>0.991842</v>
      </c>
      <c r="BY35" s="282">
        <v>0.385405</v>
      </c>
      <c r="BZ35" s="282">
        <f t="shared" si="266"/>
        <v>0.46350580760249743</v>
      </c>
      <c r="CA35" s="284">
        <f>_xlfn.FLOOR.PRECISE('численность 2021'!M51)</f>
        <v>5</v>
      </c>
      <c r="CB35" s="284"/>
      <c r="CC35" s="284"/>
      <c r="CD35" s="284">
        <f t="shared" si="236"/>
        <v>5</v>
      </c>
      <c r="CE35" s="285">
        <f t="shared" si="237"/>
        <v>5.5499999999999998</v>
      </c>
      <c r="CF35" s="290">
        <f t="shared" si="238"/>
        <v>5</v>
      </c>
      <c r="CG35" s="287">
        <v>5</v>
      </c>
      <c r="CH35" s="285">
        <f t="shared" si="239"/>
        <v>0.375</v>
      </c>
      <c r="CI35" s="286">
        <f t="shared" si="240"/>
        <v>0</v>
      </c>
      <c r="CJ35" s="287"/>
      <c r="CK35" s="285">
        <f t="shared" si="241"/>
        <v>0.375</v>
      </c>
      <c r="CL35" s="286">
        <f t="shared" si="242"/>
        <v>0</v>
      </c>
      <c r="CM35" s="287"/>
      <c r="CN35" s="285">
        <f t="shared" si="243"/>
        <v>1</v>
      </c>
      <c r="CO35" s="287"/>
      <c r="CP35" s="291">
        <f t="shared" si="244"/>
        <v>1</v>
      </c>
      <c r="CQ35" s="283">
        <v>33</v>
      </c>
      <c r="CR35" s="283">
        <v>36</v>
      </c>
      <c r="CS35" s="283" t="e">
        <f>#REF!</f>
        <v>#REF!</v>
      </c>
      <c r="CT35" s="282">
        <v>8.5000000000000006e-002</v>
      </c>
      <c r="CU35" s="282">
        <v>9.2999999999999999e-002</v>
      </c>
      <c r="CV35" s="282" t="e">
        <f>#REF!</f>
        <v>#REF!</v>
      </c>
      <c r="CW35" s="284" t="e">
        <f>#REF!</f>
        <v>#REF!</v>
      </c>
      <c r="CX35" s="285" t="e">
        <f t="shared" si="267"/>
        <v>#REF!</v>
      </c>
      <c r="CY35" s="290" t="e">
        <f t="shared" si="268"/>
        <v>#REF!</v>
      </c>
      <c r="CZ35" s="292"/>
      <c r="DA35" s="285">
        <f t="shared" si="269"/>
        <v>0</v>
      </c>
      <c r="DB35" s="292"/>
      <c r="DC35" s="283">
        <v>0</v>
      </c>
      <c r="DD35" s="283">
        <v>0</v>
      </c>
      <c r="DE35" s="282">
        <f>_xlfn.FLOOR.PRECISE('численность 2021'!I51)</f>
        <v>0</v>
      </c>
      <c r="DF35" s="282">
        <v>0</v>
      </c>
      <c r="DG35" s="282">
        <v>0</v>
      </c>
      <c r="DH35" s="282">
        <f t="shared" si="270"/>
        <v>0</v>
      </c>
      <c r="DI35" s="284">
        <f>_xlfn.FLOOR.PRECISE('численность 2021'!N51)</f>
        <v>0</v>
      </c>
      <c r="DJ35" s="285">
        <f t="shared" si="249"/>
        <v>0</v>
      </c>
      <c r="DK35" s="286">
        <f t="shared" si="250"/>
        <v>0</v>
      </c>
      <c r="DL35" s="287"/>
      <c r="DM35" s="285">
        <f t="shared" si="251"/>
        <v>0</v>
      </c>
      <c r="DN35" s="287"/>
      <c r="DO35" s="283">
        <v>39.345387000000002</v>
      </c>
      <c r="DP35" s="283">
        <v>35</v>
      </c>
      <c r="DQ35" s="282">
        <f>_xlfn.FLOOR.PRECISE('численность 2021'!J51)</f>
        <v>20</v>
      </c>
      <c r="DR35" s="282">
        <v>9.9211999999999995e-002</v>
      </c>
      <c r="DS35" s="282">
        <v>8.7592000000000003e-002</v>
      </c>
      <c r="DT35" s="282">
        <f t="shared" si="271"/>
        <v>5.0108735957026744e-002</v>
      </c>
      <c r="DU35" s="284">
        <f>_xlfn.FLOOR.PRECISE('численность 2021'!S51)</f>
        <v>1</v>
      </c>
      <c r="DV35" s="285">
        <f t="shared" si="253"/>
        <v>2</v>
      </c>
      <c r="DW35" s="286">
        <f t="shared" si="254"/>
        <v>1</v>
      </c>
      <c r="DX35" s="287">
        <v>1</v>
      </c>
      <c r="DY35" s="283">
        <v>145</v>
      </c>
      <c r="DZ35" s="293">
        <v>167</v>
      </c>
      <c r="EA35" s="282">
        <f>_xlfn.FLOOR.PRECISE('численность 2021'!T51)</f>
        <v>183</v>
      </c>
      <c r="EB35" s="282">
        <v>0.36562600000000001</v>
      </c>
      <c r="EC35" s="282">
        <v>0.417939</v>
      </c>
      <c r="ED35" s="282">
        <f t="shared" si="272"/>
        <v>0.45849493400679475</v>
      </c>
      <c r="EE35" s="284">
        <f>_xlfn.FLOOR.PRECISE('численность 2021'!U51)</f>
        <v>15</v>
      </c>
      <c r="EF35" s="285">
        <f t="shared" si="273"/>
        <v>18.300000000000001</v>
      </c>
      <c r="EG35" s="286">
        <f t="shared" si="257"/>
        <v>15</v>
      </c>
      <c r="EH35" s="292">
        <v>15</v>
      </c>
    </row>
    <row r="36" ht="33.75" customHeight="1">
      <c r="A36" s="308" t="s">
        <v>298</v>
      </c>
      <c r="B36" s="282">
        <f>'численность 2021'!C52</f>
        <v>162.821</v>
      </c>
      <c r="C36" s="283">
        <v>494.43472300000002</v>
      </c>
      <c r="D36" s="283">
        <v>372</v>
      </c>
      <c r="E36" s="282">
        <f>_xlfn.FLOOR.PRECISE('численность 2021'!D52)</f>
        <v>480</v>
      </c>
      <c r="F36" s="282">
        <v>3.0366770000000001</v>
      </c>
      <c r="G36" s="282">
        <v>2.2847179999999998</v>
      </c>
      <c r="H36" s="282">
        <f t="shared" si="260"/>
        <v>2.9480226752077434</v>
      </c>
      <c r="I36" s="284">
        <f>_xlfn.FLOOR.PRECISE('численность 2021'!R52)</f>
        <v>100</v>
      </c>
      <c r="J36" s="285">
        <f t="shared" si="213"/>
        <v>168</v>
      </c>
      <c r="K36" s="286">
        <f t="shared" si="214"/>
        <v>100</v>
      </c>
      <c r="L36" s="287">
        <v>100</v>
      </c>
      <c r="M36" s="283">
        <v>89</v>
      </c>
      <c r="N36" s="283">
        <v>65</v>
      </c>
      <c r="O36" s="282">
        <f>_xlfn.FLOOR.PRECISE('численность 2021'!P52)</f>
        <v>65</v>
      </c>
      <c r="P36" s="282">
        <v>0.54661300000000002</v>
      </c>
      <c r="Q36" s="282">
        <v>0.39921099999999998</v>
      </c>
      <c r="R36" s="282">
        <f t="shared" si="215"/>
        <v>0.39921140393438193</v>
      </c>
      <c r="S36" s="284">
        <f>_xlfn.FLOOR.PRECISE('численность 2021'!Q52)</f>
        <v>5</v>
      </c>
      <c r="T36" s="284"/>
      <c r="U36" s="285">
        <f t="shared" si="216"/>
        <v>19.5</v>
      </c>
      <c r="V36" s="286">
        <f t="shared" si="217"/>
        <v>5</v>
      </c>
      <c r="W36" s="287">
        <v>5</v>
      </c>
      <c r="X36" s="287"/>
      <c r="Y36" s="288"/>
      <c r="Z36" s="283">
        <v>575.14556900000002</v>
      </c>
      <c r="AA36" s="283">
        <v>617</v>
      </c>
      <c r="AB36" s="282">
        <f>_xlfn.FLOOR.PRECISE('численность 2021'!E52)</f>
        <v>691</v>
      </c>
      <c r="AC36" s="282">
        <v>3.5323799999999999</v>
      </c>
      <c r="AD36" s="282">
        <v>3.7894380000000001</v>
      </c>
      <c r="AE36" s="282">
        <f t="shared" si="261"/>
        <v>4.2439243095178139</v>
      </c>
      <c r="AF36" s="284">
        <f>_xlfn.FLOOR.PRECISE('численность 2021'!O52)</f>
        <v>32</v>
      </c>
      <c r="AG36" s="285">
        <f t="shared" si="219"/>
        <v>34.550000000000004</v>
      </c>
      <c r="AH36" s="286">
        <f t="shared" si="220"/>
        <v>32</v>
      </c>
      <c r="AI36" s="289">
        <f t="shared" si="221"/>
        <v>24</v>
      </c>
      <c r="AJ36" s="287">
        <v>32</v>
      </c>
      <c r="AK36" s="287">
        <v>24</v>
      </c>
      <c r="AL36" s="283">
        <v>749.49847399999999</v>
      </c>
      <c r="AM36" s="283">
        <v>617</v>
      </c>
      <c r="AN36" s="282">
        <f>_xlfn.FLOOR.PRECISE('численность 2021'!F52)</f>
        <v>895</v>
      </c>
      <c r="AO36" s="282">
        <v>4.603205</v>
      </c>
      <c r="AP36" s="282">
        <v>3.7894380000000001</v>
      </c>
      <c r="AQ36" s="282">
        <f t="shared" si="222"/>
        <v>5.4968339464811047</v>
      </c>
      <c r="AR36" s="284">
        <f>_xlfn.FLOOR.PRECISE('численность 2021'!L52)</f>
        <v>30</v>
      </c>
      <c r="AS36" s="284"/>
      <c r="AT36" s="284">
        <f t="shared" si="223"/>
        <v>30</v>
      </c>
      <c r="AU36" s="285">
        <f t="shared" si="262"/>
        <v>71.600000000000009</v>
      </c>
      <c r="AV36" s="285">
        <f t="shared" si="258"/>
        <v>0</v>
      </c>
      <c r="AW36" s="290">
        <f t="shared" si="263"/>
        <v>30</v>
      </c>
      <c r="AX36" s="287">
        <v>30</v>
      </c>
      <c r="AY36" s="285">
        <f t="shared" si="225"/>
        <v>4.5</v>
      </c>
      <c r="AZ36" s="286">
        <f t="shared" si="226"/>
        <v>0</v>
      </c>
      <c r="BA36" s="287"/>
      <c r="BB36" s="285">
        <f t="shared" si="227"/>
        <v>9</v>
      </c>
      <c r="BC36" s="287"/>
      <c r="BD36" s="283">
        <v>305.57565299999999</v>
      </c>
      <c r="BE36" s="283">
        <v>232</v>
      </c>
      <c r="BF36" s="282">
        <f>_xlfn.FLOOR.PRECISE('численность 2021'!G52)</f>
        <v>257</v>
      </c>
      <c r="BG36" s="282">
        <v>1.8767579999999999</v>
      </c>
      <c r="BH36" s="282">
        <v>1.4248780000000001</v>
      </c>
      <c r="BI36" s="282">
        <f t="shared" si="264"/>
        <v>1.5784204740174794</v>
      </c>
      <c r="BJ36" s="284">
        <f>_xlfn.FLOOR.PRECISE('численность 2021'!K52)</f>
        <v>8</v>
      </c>
      <c r="BK36" s="284"/>
      <c r="BL36" s="284">
        <f t="shared" si="229"/>
        <v>8</v>
      </c>
      <c r="BM36" s="285">
        <f t="shared" si="265"/>
        <v>12.850000000000001</v>
      </c>
      <c r="BN36" s="290">
        <f t="shared" si="231"/>
        <v>8</v>
      </c>
      <c r="BO36" s="287">
        <v>8</v>
      </c>
      <c r="BP36" s="285">
        <f t="shared" si="232"/>
        <v>1.2</v>
      </c>
      <c r="BQ36" s="286">
        <f t="shared" si="233"/>
        <v>0</v>
      </c>
      <c r="BR36" s="287"/>
      <c r="BS36" s="285">
        <f t="shared" si="234"/>
        <v>1.6000000000000001</v>
      </c>
      <c r="BT36" s="287"/>
      <c r="BU36" s="283">
        <v>447.55441300000001</v>
      </c>
      <c r="BV36" s="283">
        <v>384</v>
      </c>
      <c r="BW36" s="282">
        <f>_xlfn.FLOOR.PRECISE('численность 2021'!H52)</f>
        <v>413</v>
      </c>
      <c r="BX36" s="282">
        <v>2.7487509999999999</v>
      </c>
      <c r="BY36" s="282">
        <v>2.3584179999999999</v>
      </c>
      <c r="BZ36" s="282">
        <f t="shared" si="266"/>
        <v>2.536527843459996</v>
      </c>
      <c r="CA36" s="284">
        <f>_xlfn.FLOOR.PRECISE('численность 2021'!M52)</f>
        <v>20</v>
      </c>
      <c r="CB36" s="284"/>
      <c r="CC36" s="284"/>
      <c r="CD36" s="284">
        <f t="shared" si="236"/>
        <v>20</v>
      </c>
      <c r="CE36" s="285">
        <f t="shared" si="237"/>
        <v>28.910000000000004</v>
      </c>
      <c r="CF36" s="290">
        <f t="shared" si="238"/>
        <v>20</v>
      </c>
      <c r="CG36" s="287">
        <v>20</v>
      </c>
      <c r="CH36" s="285">
        <f t="shared" si="239"/>
        <v>1.5</v>
      </c>
      <c r="CI36" s="286">
        <f t="shared" si="240"/>
        <v>0</v>
      </c>
      <c r="CJ36" s="287"/>
      <c r="CK36" s="285">
        <f t="shared" si="241"/>
        <v>1.5</v>
      </c>
      <c r="CL36" s="286">
        <f t="shared" si="242"/>
        <v>0</v>
      </c>
      <c r="CM36" s="287"/>
      <c r="CN36" s="285">
        <f t="shared" si="243"/>
        <v>4</v>
      </c>
      <c r="CO36" s="287"/>
      <c r="CP36" s="291">
        <f t="shared" si="244"/>
        <v>1</v>
      </c>
      <c r="CQ36" s="283">
        <v>0</v>
      </c>
      <c r="CR36" s="283">
        <v>112</v>
      </c>
      <c r="CS36" s="283" t="e">
        <f>#REF!</f>
        <v>#REF!</v>
      </c>
      <c r="CT36" s="282">
        <v>0</v>
      </c>
      <c r="CU36" s="282">
        <v>0.93400000000000005</v>
      </c>
      <c r="CV36" s="282" t="e">
        <f>#REF!</f>
        <v>#REF!</v>
      </c>
      <c r="CW36" s="284" t="e">
        <f>#REF!</f>
        <v>#REF!</v>
      </c>
      <c r="CX36" s="285" t="e">
        <f t="shared" si="267"/>
        <v>#REF!</v>
      </c>
      <c r="CY36" s="290" t="e">
        <f t="shared" si="268"/>
        <v>#REF!</v>
      </c>
      <c r="CZ36" s="292"/>
      <c r="DA36" s="285">
        <f t="shared" si="269"/>
        <v>0</v>
      </c>
      <c r="DB36" s="292"/>
      <c r="DC36" s="283">
        <v>0</v>
      </c>
      <c r="DD36" s="283">
        <v>0</v>
      </c>
      <c r="DE36" s="282">
        <f>_xlfn.FLOOR.PRECISE('численность 2021'!I52)</f>
        <v>0</v>
      </c>
      <c r="DF36" s="282">
        <v>0</v>
      </c>
      <c r="DG36" s="282">
        <v>0</v>
      </c>
      <c r="DH36" s="282">
        <f t="shared" si="270"/>
        <v>0</v>
      </c>
      <c r="DI36" s="284">
        <f>_xlfn.FLOOR.PRECISE('численность 2021'!N52)</f>
        <v>0</v>
      </c>
      <c r="DJ36" s="285">
        <f t="shared" si="249"/>
        <v>0</v>
      </c>
      <c r="DK36" s="286">
        <f t="shared" si="250"/>
        <v>0</v>
      </c>
      <c r="DL36" s="287"/>
      <c r="DM36" s="285">
        <f t="shared" si="251"/>
        <v>0</v>
      </c>
      <c r="DN36" s="287"/>
      <c r="DO36" s="283">
        <v>7.4827849999999998</v>
      </c>
      <c r="DP36" s="283">
        <v>20</v>
      </c>
      <c r="DQ36" s="282">
        <f>_xlfn.FLOOR.PRECISE('численность 2021'!J52)</f>
        <v>24</v>
      </c>
      <c r="DR36" s="282">
        <v>4.5956999999999998e-002</v>
      </c>
      <c r="DS36" s="282">
        <v>0.122834</v>
      </c>
      <c r="DT36" s="282">
        <f t="shared" si="271"/>
        <v>0.14740113376038719</v>
      </c>
      <c r="DU36" s="284">
        <f>_xlfn.FLOOR.PRECISE('численность 2021'!S52)</f>
        <v>1</v>
      </c>
      <c r="DV36" s="285">
        <f t="shared" si="253"/>
        <v>2.4000000000000004</v>
      </c>
      <c r="DW36" s="286">
        <f t="shared" si="254"/>
        <v>1</v>
      </c>
      <c r="DX36" s="287">
        <v>1</v>
      </c>
      <c r="DY36" s="283">
        <v>0</v>
      </c>
      <c r="DZ36" s="293">
        <v>0</v>
      </c>
      <c r="EA36" s="282">
        <f>_xlfn.FLOOR.PRECISE('численность 2021'!T52)</f>
        <v>0</v>
      </c>
      <c r="EB36" s="282">
        <v>0</v>
      </c>
      <c r="EC36" s="282">
        <v>0</v>
      </c>
      <c r="ED36" s="282">
        <f t="shared" si="272"/>
        <v>0</v>
      </c>
      <c r="EE36" s="284">
        <f>_xlfn.FLOOR.PRECISE('численность 2021'!U52)</f>
        <v>0</v>
      </c>
      <c r="EF36" s="285">
        <f t="shared" si="273"/>
        <v>0</v>
      </c>
      <c r="EG36" s="286">
        <f t="shared" si="257"/>
        <v>0</v>
      </c>
      <c r="EH36" s="292"/>
    </row>
    <row r="37" ht="13.5" customHeight="1">
      <c r="A37" s="268" t="s">
        <v>70</v>
      </c>
      <c r="B37" s="282"/>
      <c r="C37" s="283"/>
      <c r="D37" s="283"/>
      <c r="E37" s="282"/>
      <c r="F37" s="282"/>
      <c r="G37" s="282"/>
      <c r="H37" s="282"/>
      <c r="I37" s="284"/>
      <c r="J37" s="285">
        <f t="shared" si="213"/>
        <v>0</v>
      </c>
      <c r="K37" s="286">
        <f t="shared" si="214"/>
        <v>0</v>
      </c>
      <c r="L37" s="292"/>
      <c r="M37" s="283"/>
      <c r="N37" s="283"/>
      <c r="O37" s="282"/>
      <c r="P37" s="282"/>
      <c r="Q37" s="282"/>
      <c r="R37" s="282" t="e">
        <f t="shared" si="215"/>
        <v>#DIV/0!</v>
      </c>
      <c r="S37" s="284"/>
      <c r="T37" s="284"/>
      <c r="U37" s="285">
        <f t="shared" si="216"/>
        <v>0</v>
      </c>
      <c r="V37" s="286">
        <f t="shared" si="217"/>
        <v>0</v>
      </c>
      <c r="W37" s="292"/>
      <c r="X37" s="292"/>
      <c r="Y37" s="288"/>
      <c r="Z37" s="283"/>
      <c r="AA37" s="283"/>
      <c r="AB37" s="282"/>
      <c r="AC37" s="282"/>
      <c r="AD37" s="282"/>
      <c r="AE37" s="282" t="e">
        <f t="shared" si="261"/>
        <v>#DIV/0!</v>
      </c>
      <c r="AF37" s="284"/>
      <c r="AG37" s="285">
        <f t="shared" si="219"/>
        <v>0</v>
      </c>
      <c r="AH37" s="286">
        <f t="shared" si="220"/>
        <v>0</v>
      </c>
      <c r="AI37" s="289">
        <f t="shared" si="221"/>
        <v>0</v>
      </c>
      <c r="AJ37" s="292"/>
      <c r="AK37" s="292"/>
      <c r="AL37" s="283"/>
      <c r="AM37" s="283"/>
      <c r="AN37" s="282"/>
      <c r="AO37" s="282"/>
      <c r="AP37" s="282"/>
      <c r="AQ37" s="282" t="e">
        <f t="shared" si="222"/>
        <v>#DIV/0!</v>
      </c>
      <c r="AR37" s="284"/>
      <c r="AS37" s="284"/>
      <c r="AT37" s="284" t="e">
        <f t="shared" si="223"/>
        <v>#DIV/0!</v>
      </c>
      <c r="AU37" s="285">
        <f t="shared" si="262"/>
        <v>0</v>
      </c>
      <c r="AV37" s="285">
        <f t="shared" si="258"/>
        <v>0</v>
      </c>
      <c r="AW37" s="290">
        <f t="shared" si="263"/>
        <v>0</v>
      </c>
      <c r="AX37" s="292"/>
      <c r="AY37" s="285">
        <f t="shared" si="225"/>
        <v>0</v>
      </c>
      <c r="AZ37" s="286">
        <f t="shared" si="226"/>
        <v>0</v>
      </c>
      <c r="BA37" s="292"/>
      <c r="BB37" s="285">
        <f t="shared" si="227"/>
        <v>0</v>
      </c>
      <c r="BC37" s="292"/>
      <c r="BD37" s="283"/>
      <c r="BE37" s="283"/>
      <c r="BF37" s="282"/>
      <c r="BG37" s="282"/>
      <c r="BH37" s="282"/>
      <c r="BI37" s="282" t="e">
        <f t="shared" si="264"/>
        <v>#DIV/0!</v>
      </c>
      <c r="BJ37" s="284"/>
      <c r="BK37" s="284"/>
      <c r="BL37" s="284" t="e">
        <f t="shared" si="229"/>
        <v>#DIV/0!</v>
      </c>
      <c r="BM37" s="285">
        <f t="shared" si="265"/>
        <v>0</v>
      </c>
      <c r="BN37" s="290">
        <f t="shared" si="231"/>
        <v>0</v>
      </c>
      <c r="BO37" s="292"/>
      <c r="BP37" s="285">
        <f t="shared" si="232"/>
        <v>0</v>
      </c>
      <c r="BQ37" s="286">
        <f t="shared" si="233"/>
        <v>0</v>
      </c>
      <c r="BR37" s="292"/>
      <c r="BS37" s="285">
        <f t="shared" si="234"/>
        <v>0</v>
      </c>
      <c r="BT37" s="292"/>
      <c r="BU37" s="283"/>
      <c r="BV37" s="283"/>
      <c r="BW37" s="282"/>
      <c r="BX37" s="282"/>
      <c r="BY37" s="282"/>
      <c r="BZ37" s="282" t="e">
        <f t="shared" si="266"/>
        <v>#DIV/0!</v>
      </c>
      <c r="CA37" s="284"/>
      <c r="CB37" s="284"/>
      <c r="CC37" s="284"/>
      <c r="CD37" s="284" t="e">
        <f t="shared" si="236"/>
        <v>#DIV/0!</v>
      </c>
      <c r="CE37" s="285">
        <f t="shared" si="237"/>
        <v>0</v>
      </c>
      <c r="CF37" s="290">
        <f t="shared" si="238"/>
        <v>0</v>
      </c>
      <c r="CG37" s="292"/>
      <c r="CH37" s="285">
        <f t="shared" si="239"/>
        <v>0</v>
      </c>
      <c r="CI37" s="286">
        <f t="shared" si="240"/>
        <v>0</v>
      </c>
      <c r="CJ37" s="292"/>
      <c r="CK37" s="285">
        <f t="shared" si="241"/>
        <v>0</v>
      </c>
      <c r="CL37" s="286">
        <f t="shared" si="242"/>
        <v>0</v>
      </c>
      <c r="CM37" s="292"/>
      <c r="CN37" s="285">
        <f t="shared" si="243"/>
        <v>0</v>
      </c>
      <c r="CO37" s="292"/>
      <c r="CP37" s="291">
        <f t="shared" si="244"/>
        <v>1</v>
      </c>
      <c r="CQ37" s="283"/>
      <c r="CR37" s="283"/>
      <c r="CS37" s="283"/>
      <c r="CT37" s="282"/>
      <c r="CU37" s="282"/>
      <c r="CV37" s="282"/>
      <c r="CW37" s="284"/>
      <c r="CX37" s="285">
        <f t="shared" si="267"/>
        <v>0</v>
      </c>
      <c r="CY37" s="290">
        <f t="shared" si="268"/>
        <v>0</v>
      </c>
      <c r="CZ37" s="292"/>
      <c r="DA37" s="285">
        <f t="shared" si="269"/>
        <v>0</v>
      </c>
      <c r="DB37" s="292"/>
      <c r="DC37" s="283"/>
      <c r="DD37" s="283"/>
      <c r="DE37" s="282"/>
      <c r="DF37" s="282"/>
      <c r="DG37" s="282"/>
      <c r="DH37" s="282" t="e">
        <f t="shared" si="270"/>
        <v>#DIV/0!</v>
      </c>
      <c r="DI37" s="284"/>
      <c r="DJ37" s="285">
        <f t="shared" si="249"/>
        <v>0</v>
      </c>
      <c r="DK37" s="286">
        <f t="shared" si="250"/>
        <v>0</v>
      </c>
      <c r="DL37" s="292"/>
      <c r="DM37" s="285">
        <f t="shared" si="251"/>
        <v>0</v>
      </c>
      <c r="DN37" s="292"/>
      <c r="DO37" s="283"/>
      <c r="DP37" s="283"/>
      <c r="DQ37" s="282"/>
      <c r="DR37" s="282"/>
      <c r="DS37" s="282"/>
      <c r="DT37" s="282" t="e">
        <f t="shared" si="271"/>
        <v>#DIV/0!</v>
      </c>
      <c r="DU37" s="284"/>
      <c r="DV37" s="285">
        <f t="shared" si="253"/>
        <v>0</v>
      </c>
      <c r="DW37" s="286">
        <f t="shared" si="254"/>
        <v>0</v>
      </c>
      <c r="DX37" s="292"/>
      <c r="DY37" s="283"/>
      <c r="DZ37" s="293"/>
      <c r="EA37" s="282"/>
      <c r="EB37" s="282"/>
      <c r="EC37" s="282"/>
      <c r="ED37" s="282" t="e">
        <f t="shared" si="272"/>
        <v>#DIV/0!</v>
      </c>
      <c r="EE37" s="284"/>
      <c r="EF37" s="285">
        <f t="shared" si="273"/>
        <v>0</v>
      </c>
      <c r="EG37" s="286">
        <f t="shared" si="257"/>
        <v>0</v>
      </c>
      <c r="EH37" s="292"/>
    </row>
    <row r="38" ht="31.5" customHeight="1">
      <c r="A38" s="147" t="s">
        <v>77</v>
      </c>
      <c r="B38" s="282">
        <f>'численность 2021'!C60</f>
        <v>7.1820000000000004</v>
      </c>
      <c r="C38" s="283">
        <v>4.5509709999999997</v>
      </c>
      <c r="D38" s="283">
        <v>6</v>
      </c>
      <c r="E38" s="282">
        <f>_xlfn.FLOOR.PRECISE('численность 2021'!D60)</f>
        <v>7</v>
      </c>
      <c r="F38" s="282">
        <v>0.63366299999999998</v>
      </c>
      <c r="G38" s="282">
        <v>0.835422</v>
      </c>
      <c r="H38" s="282">
        <f t="shared" si="260"/>
        <v>0.97465886939571145</v>
      </c>
      <c r="I38" s="284">
        <f>_xlfn.FLOOR.PRECISE('численность 2021'!R60)</f>
        <v>0</v>
      </c>
      <c r="J38" s="285">
        <f t="shared" si="213"/>
        <v>2.4499999999999997</v>
      </c>
      <c r="K38" s="286">
        <f t="shared" si="214"/>
        <v>0</v>
      </c>
      <c r="L38" s="287"/>
      <c r="M38" s="283">
        <v>10</v>
      </c>
      <c r="N38" s="283">
        <v>11</v>
      </c>
      <c r="O38" s="282">
        <f>_xlfn.FLOOR.PRECISE('численность 2021'!P60)</f>
        <v>11</v>
      </c>
      <c r="P38" s="282">
        <v>1.3923700000000001</v>
      </c>
      <c r="Q38" s="282">
        <v>1.5316069999999999</v>
      </c>
      <c r="R38" s="282">
        <f t="shared" si="215"/>
        <v>1.5316067947646894</v>
      </c>
      <c r="S38" s="284">
        <f>_xlfn.FLOOR.PRECISE('численность 2021'!Q60)</f>
        <v>3</v>
      </c>
      <c r="T38" s="284"/>
      <c r="U38" s="285">
        <f t="shared" si="216"/>
        <v>3.2999999999999998</v>
      </c>
      <c r="V38" s="286">
        <f t="shared" si="217"/>
        <v>3</v>
      </c>
      <c r="W38" s="287">
        <v>3</v>
      </c>
      <c r="X38" s="287"/>
      <c r="Y38" s="288"/>
      <c r="Z38" s="283">
        <v>4.076911</v>
      </c>
      <c r="AA38" s="283">
        <v>9</v>
      </c>
      <c r="AB38" s="282">
        <f>_xlfn.FLOOR.PRECISE('численность 2021'!E60)</f>
        <v>9</v>
      </c>
      <c r="AC38" s="282">
        <v>0.56765699999999997</v>
      </c>
      <c r="AD38" s="282">
        <v>1.2531330000000001</v>
      </c>
      <c r="AE38" s="282">
        <f t="shared" si="261"/>
        <v>1.2531328320802004</v>
      </c>
      <c r="AF38" s="284">
        <f>_xlfn.FLOOR.PRECISE('численность 2021'!O60)</f>
        <v>0</v>
      </c>
      <c r="AG38" s="285">
        <f t="shared" si="219"/>
        <v>0</v>
      </c>
      <c r="AH38" s="286">
        <f t="shared" si="220"/>
        <v>0</v>
      </c>
      <c r="AI38" s="289">
        <f t="shared" si="221"/>
        <v>0</v>
      </c>
      <c r="AJ38" s="287"/>
      <c r="AK38" s="287"/>
      <c r="AL38" s="283">
        <v>46.694854999999997</v>
      </c>
      <c r="AM38" s="283">
        <v>54</v>
      </c>
      <c r="AN38" s="282">
        <f>_xlfn.FLOOR.PRECISE('численность 2021'!F60)</f>
        <v>56</v>
      </c>
      <c r="AO38" s="282">
        <v>6.5016499999999997</v>
      </c>
      <c r="AP38" s="282">
        <v>7.5187970000000002</v>
      </c>
      <c r="AQ38" s="282">
        <f t="shared" si="222"/>
        <v>7.7972709551656916</v>
      </c>
      <c r="AR38" s="284">
        <f>_xlfn.FLOOR.PRECISE('численность 2021'!L60)</f>
        <v>5</v>
      </c>
      <c r="AS38" s="284"/>
      <c r="AT38" s="284">
        <f t="shared" si="223"/>
        <v>5</v>
      </c>
      <c r="AU38" s="285">
        <f t="shared" si="262"/>
        <v>5.6000000000000005</v>
      </c>
      <c r="AV38" s="285">
        <f t="shared" si="258"/>
        <v>5.6000000000000005</v>
      </c>
      <c r="AW38" s="290">
        <f t="shared" si="263"/>
        <v>5</v>
      </c>
      <c r="AX38" s="287">
        <v>5</v>
      </c>
      <c r="AY38" s="285">
        <f t="shared" si="225"/>
        <v>0</v>
      </c>
      <c r="AZ38" s="286">
        <f t="shared" si="226"/>
        <v>0</v>
      </c>
      <c r="BA38" s="287"/>
      <c r="BB38" s="285">
        <f t="shared" si="227"/>
        <v>1.5</v>
      </c>
      <c r="BC38" s="287"/>
      <c r="BD38" s="283">
        <v>4.0966630000000004</v>
      </c>
      <c r="BE38" s="283">
        <v>5</v>
      </c>
      <c r="BF38" s="282">
        <f>_xlfn.FLOOR.PRECISE('численность 2021'!G60)</f>
        <v>5</v>
      </c>
      <c r="BG38" s="282">
        <v>0.570407</v>
      </c>
      <c r="BH38" s="282">
        <v>0.69618500000000005</v>
      </c>
      <c r="BI38" s="282">
        <f t="shared" si="264"/>
        <v>0.69618490671122246</v>
      </c>
      <c r="BJ38" s="284">
        <f>_xlfn.FLOOR.PRECISE('численность 2021'!K60)</f>
        <v>0</v>
      </c>
      <c r="BK38" s="284"/>
      <c r="BL38" s="284">
        <f t="shared" si="229"/>
        <v>0</v>
      </c>
      <c r="BM38" s="285">
        <f t="shared" si="265"/>
        <v>0.14999999999999999</v>
      </c>
      <c r="BN38" s="290">
        <f t="shared" si="231"/>
        <v>0</v>
      </c>
      <c r="BO38" s="287"/>
      <c r="BP38" s="285">
        <f t="shared" si="232"/>
        <v>0</v>
      </c>
      <c r="BQ38" s="286">
        <f t="shared" si="233"/>
        <v>0</v>
      </c>
      <c r="BR38" s="287"/>
      <c r="BS38" s="285">
        <f t="shared" si="234"/>
        <v>0</v>
      </c>
      <c r="BT38" s="287"/>
      <c r="BU38" s="283">
        <v>40.484676</v>
      </c>
      <c r="BV38" s="283">
        <v>47</v>
      </c>
      <c r="BW38" s="282">
        <f>_xlfn.FLOOR.PRECISE('численность 2021'!H60)</f>
        <v>48</v>
      </c>
      <c r="BX38" s="282">
        <v>5.6369639999999999</v>
      </c>
      <c r="BY38" s="282">
        <v>6.5441380000000002</v>
      </c>
      <c r="BZ38" s="282">
        <f t="shared" si="266"/>
        <v>6.6833751044277356</v>
      </c>
      <c r="CA38" s="284">
        <f>_xlfn.FLOOR.PRECISE('численность 2021'!M60)</f>
        <v>4</v>
      </c>
      <c r="CB38" s="284"/>
      <c r="CC38" s="284"/>
      <c r="CD38" s="284">
        <f t="shared" si="236"/>
        <v>4</v>
      </c>
      <c r="CE38" s="285">
        <f t="shared" si="237"/>
        <v>4.8000000000000007</v>
      </c>
      <c r="CF38" s="290">
        <f t="shared" si="238"/>
        <v>4</v>
      </c>
      <c r="CG38" s="287">
        <v>4</v>
      </c>
      <c r="CH38" s="285">
        <f t="shared" si="239"/>
        <v>0.29999999999999999</v>
      </c>
      <c r="CI38" s="286">
        <f t="shared" si="240"/>
        <v>0</v>
      </c>
      <c r="CJ38" s="287"/>
      <c r="CK38" s="285">
        <f t="shared" si="241"/>
        <v>0.29999999999999999</v>
      </c>
      <c r="CL38" s="286">
        <f t="shared" si="242"/>
        <v>0</v>
      </c>
      <c r="CM38" s="287"/>
      <c r="CN38" s="285">
        <f t="shared" si="243"/>
        <v>0.80000000000000004</v>
      </c>
      <c r="CO38" s="287"/>
      <c r="CP38" s="291">
        <f t="shared" si="244"/>
        <v>1</v>
      </c>
      <c r="CQ38" s="283">
        <v>35</v>
      </c>
      <c r="CR38" s="283">
        <v>0</v>
      </c>
      <c r="CS38" s="283" t="e">
        <f>#REF!</f>
        <v>#REF!</v>
      </c>
      <c r="CT38" s="282">
        <v>3.5190000000000001</v>
      </c>
      <c r="CU38" s="282">
        <v>0</v>
      </c>
      <c r="CV38" s="282" t="e">
        <f>#REF!</f>
        <v>#REF!</v>
      </c>
      <c r="CW38" s="284" t="e">
        <f>#REF!</f>
        <v>#REF!</v>
      </c>
      <c r="CX38" s="285" t="e">
        <f t="shared" si="267"/>
        <v>#REF!</v>
      </c>
      <c r="CY38" s="290" t="e">
        <f t="shared" si="268"/>
        <v>#REF!</v>
      </c>
      <c r="CZ38" s="292"/>
      <c r="DA38" s="285">
        <f t="shared" si="269"/>
        <v>0</v>
      </c>
      <c r="DB38" s="292"/>
      <c r="DC38" s="283">
        <v>0</v>
      </c>
      <c r="DD38" s="283">
        <v>0</v>
      </c>
      <c r="DE38" s="282">
        <f>_xlfn.FLOOR.PRECISE('численность 2021'!I60)</f>
        <v>0</v>
      </c>
      <c r="DF38" s="282">
        <v>0</v>
      </c>
      <c r="DG38" s="282">
        <v>0</v>
      </c>
      <c r="DH38" s="282">
        <f t="shared" si="270"/>
        <v>0</v>
      </c>
      <c r="DI38" s="284">
        <f>_xlfn.FLOOR.PRECISE('численность 2021'!N60)</f>
        <v>0</v>
      </c>
      <c r="DJ38" s="285">
        <f t="shared" si="249"/>
        <v>0</v>
      </c>
      <c r="DK38" s="286">
        <f t="shared" si="250"/>
        <v>0</v>
      </c>
      <c r="DL38" s="287"/>
      <c r="DM38" s="285">
        <f t="shared" si="251"/>
        <v>0</v>
      </c>
      <c r="DN38" s="287"/>
      <c r="DO38" s="283">
        <v>0.23702999999999999</v>
      </c>
      <c r="DP38" s="283">
        <v>0</v>
      </c>
      <c r="DQ38" s="282">
        <f>_xlfn.FLOOR.PRECISE('численность 2021'!J60)</f>
        <v>1</v>
      </c>
      <c r="DR38" s="282">
        <v>3.3002999999999998e-002</v>
      </c>
      <c r="DS38" s="282">
        <v>0</v>
      </c>
      <c r="DT38" s="282">
        <f t="shared" si="271"/>
        <v>0.13923698134224449</v>
      </c>
      <c r="DU38" s="284">
        <f>_xlfn.FLOOR.PRECISE('численность 2021'!S60)</f>
        <v>0</v>
      </c>
      <c r="DV38" s="285">
        <f t="shared" si="253"/>
        <v>0.10000000000000001</v>
      </c>
      <c r="DW38" s="286">
        <f t="shared" si="254"/>
        <v>0</v>
      </c>
      <c r="DX38" s="287"/>
      <c r="DY38" s="283">
        <v>0</v>
      </c>
      <c r="DZ38" s="293">
        <v>0</v>
      </c>
      <c r="EA38" s="282">
        <f>_xlfn.FLOOR.PRECISE('численность 2021'!T60)</f>
        <v>0</v>
      </c>
      <c r="EB38" s="282">
        <v>0</v>
      </c>
      <c r="EC38" s="282">
        <v>0</v>
      </c>
      <c r="ED38" s="282">
        <f t="shared" si="272"/>
        <v>0</v>
      </c>
      <c r="EE38" s="284">
        <f>_xlfn.FLOOR.PRECISE('численность 2021'!U60)</f>
        <v>0</v>
      </c>
      <c r="EF38" s="285">
        <f t="shared" si="273"/>
        <v>0</v>
      </c>
      <c r="EG38" s="286">
        <f t="shared" si="257"/>
        <v>0</v>
      </c>
      <c r="EH38" s="292"/>
    </row>
    <row r="39" ht="32.25" customHeight="1">
      <c r="A39" s="147" t="s">
        <v>76</v>
      </c>
      <c r="B39" s="282">
        <f>'численность 2021'!C59</f>
        <v>11.596</v>
      </c>
      <c r="C39" s="283">
        <v>9.9799310000000006</v>
      </c>
      <c r="D39" s="283">
        <v>9</v>
      </c>
      <c r="E39" s="282">
        <f>_xlfn.FLOOR.PRECISE('численность 2021'!D59)</f>
        <v>10</v>
      </c>
      <c r="F39" s="282">
        <v>0.86063599999999996</v>
      </c>
      <c r="G39" s="282">
        <v>0.77612999999999999</v>
      </c>
      <c r="H39" s="282">
        <f t="shared" si="260"/>
        <v>0.8623663332183511</v>
      </c>
      <c r="I39" s="284">
        <f>_xlfn.FLOOR.PRECISE('численность 2021'!R59)</f>
        <v>0</v>
      </c>
      <c r="J39" s="285">
        <f t="shared" si="213"/>
        <v>3.5</v>
      </c>
      <c r="K39" s="286">
        <f t="shared" si="214"/>
        <v>0</v>
      </c>
      <c r="L39" s="287"/>
      <c r="M39" s="283">
        <v>15</v>
      </c>
      <c r="N39" s="283">
        <v>17</v>
      </c>
      <c r="O39" s="282">
        <f>_xlfn.FLOOR.PRECISE('численность 2021'!P59)</f>
        <v>17</v>
      </c>
      <c r="P39" s="282">
        <v>1.29355</v>
      </c>
      <c r="Q39" s="282">
        <v>1.4660230000000001</v>
      </c>
      <c r="R39" s="282">
        <f t="shared" si="215"/>
        <v>1.4660227664711969</v>
      </c>
      <c r="S39" s="284">
        <f>_xlfn.FLOOR.PRECISE('численность 2021'!Q59)</f>
        <v>4</v>
      </c>
      <c r="T39" s="284"/>
      <c r="U39" s="285">
        <f t="shared" si="216"/>
        <v>5.0999999999999996</v>
      </c>
      <c r="V39" s="286">
        <f t="shared" si="217"/>
        <v>4</v>
      </c>
      <c r="W39" s="287">
        <v>4</v>
      </c>
      <c r="X39" s="287"/>
      <c r="Y39" s="288"/>
      <c r="Z39" s="283">
        <v>0</v>
      </c>
      <c r="AA39" s="283">
        <v>0</v>
      </c>
      <c r="AB39" s="282">
        <f>_xlfn.FLOOR.PRECISE('численность 2021'!E59)</f>
        <v>0</v>
      </c>
      <c r="AC39" s="282">
        <v>0</v>
      </c>
      <c r="AD39" s="282">
        <v>0</v>
      </c>
      <c r="AE39" s="282">
        <f t="shared" si="261"/>
        <v>0</v>
      </c>
      <c r="AF39" s="284">
        <f>_xlfn.FLOOR.PRECISE('численность 2021'!O59)</f>
        <v>0</v>
      </c>
      <c r="AG39" s="285">
        <f t="shared" si="219"/>
        <v>0</v>
      </c>
      <c r="AH39" s="286">
        <f t="shared" si="220"/>
        <v>0</v>
      </c>
      <c r="AI39" s="289">
        <f t="shared" si="221"/>
        <v>0</v>
      </c>
      <c r="AJ39" s="287"/>
      <c r="AK39" s="287"/>
      <c r="AL39" s="283">
        <v>79.007796999999997</v>
      </c>
      <c r="AM39" s="283">
        <v>95</v>
      </c>
      <c r="AN39" s="282">
        <f>_xlfn.FLOOR.PRECISE('численность 2021'!F59)</f>
        <v>97</v>
      </c>
      <c r="AO39" s="282">
        <v>6.8133670000000004</v>
      </c>
      <c r="AP39" s="282">
        <v>8.1924799999999998</v>
      </c>
      <c r="AQ39" s="282">
        <f t="shared" si="222"/>
        <v>8.364953432218007</v>
      </c>
      <c r="AR39" s="284">
        <f>_xlfn.FLOOR.PRECISE('численность 2021'!L59)</f>
        <v>11</v>
      </c>
      <c r="AS39" s="284"/>
      <c r="AT39" s="284">
        <f t="shared" si="223"/>
        <v>11</v>
      </c>
      <c r="AU39" s="285">
        <f t="shared" si="262"/>
        <v>11.639999999999999</v>
      </c>
      <c r="AV39" s="285">
        <f t="shared" si="258"/>
        <v>11.639999999999999</v>
      </c>
      <c r="AW39" s="290">
        <f t="shared" si="263"/>
        <v>11</v>
      </c>
      <c r="AX39" s="287">
        <v>11</v>
      </c>
      <c r="AY39" s="285">
        <f t="shared" si="225"/>
        <v>1.6499999999999999</v>
      </c>
      <c r="AZ39" s="286">
        <f t="shared" si="226"/>
        <v>0</v>
      </c>
      <c r="BA39" s="287"/>
      <c r="BB39" s="285">
        <f t="shared" si="227"/>
        <v>3.2999999999999998</v>
      </c>
      <c r="BC39" s="287"/>
      <c r="BD39" s="283">
        <v>38.432819000000002</v>
      </c>
      <c r="BE39" s="283">
        <v>49</v>
      </c>
      <c r="BF39" s="282">
        <f>_xlfn.FLOOR.PRECISE('численность 2021'!G59)</f>
        <v>50</v>
      </c>
      <c r="BG39" s="282">
        <v>3.314317</v>
      </c>
      <c r="BH39" s="282">
        <v>4.2255950000000002</v>
      </c>
      <c r="BI39" s="282">
        <f t="shared" si="264"/>
        <v>4.3118316660917557</v>
      </c>
      <c r="BJ39" s="284">
        <f>_xlfn.FLOOR.PRECISE('численность 2021'!K59)</f>
        <v>3</v>
      </c>
      <c r="BK39" s="284"/>
      <c r="BL39" s="284">
        <f t="shared" si="229"/>
        <v>3</v>
      </c>
      <c r="BM39" s="285">
        <f t="shared" si="265"/>
        <v>4</v>
      </c>
      <c r="BN39" s="290">
        <f t="shared" si="231"/>
        <v>3</v>
      </c>
      <c r="BO39" s="287">
        <v>3</v>
      </c>
      <c r="BP39" s="285">
        <f t="shared" si="232"/>
        <v>0</v>
      </c>
      <c r="BQ39" s="286">
        <f t="shared" si="233"/>
        <v>0</v>
      </c>
      <c r="BR39" s="287"/>
      <c r="BS39" s="285">
        <f t="shared" si="234"/>
        <v>0.60000000000000009</v>
      </c>
      <c r="BT39" s="287"/>
      <c r="BU39" s="283">
        <v>72.638023000000004</v>
      </c>
      <c r="BV39" s="283">
        <v>84</v>
      </c>
      <c r="BW39" s="282">
        <f>_xlfn.FLOOR.PRECISE('численность 2021'!H59)</f>
        <v>85</v>
      </c>
      <c r="BX39" s="282">
        <v>6.2640589999999996</v>
      </c>
      <c r="BY39" s="282">
        <v>7.2438770000000003</v>
      </c>
      <c r="BZ39" s="282">
        <f t="shared" si="266"/>
        <v>7.3301138323559849</v>
      </c>
      <c r="CA39" s="284">
        <f>_xlfn.FLOOR.PRECISE('численность 2021'!M59)</f>
        <v>8</v>
      </c>
      <c r="CB39" s="284"/>
      <c r="CC39" s="284"/>
      <c r="CD39" s="284">
        <f t="shared" si="236"/>
        <v>8</v>
      </c>
      <c r="CE39" s="285">
        <f t="shared" si="237"/>
        <v>8.5</v>
      </c>
      <c r="CF39" s="290">
        <f t="shared" si="238"/>
        <v>8</v>
      </c>
      <c r="CG39" s="287">
        <v>8</v>
      </c>
      <c r="CH39" s="285">
        <f t="shared" si="239"/>
        <v>0.59999999999999998</v>
      </c>
      <c r="CI39" s="286">
        <f t="shared" si="240"/>
        <v>0</v>
      </c>
      <c r="CJ39" s="287"/>
      <c r="CK39" s="285">
        <f t="shared" si="241"/>
        <v>0.59999999999999998</v>
      </c>
      <c r="CL39" s="286">
        <f t="shared" si="242"/>
        <v>0</v>
      </c>
      <c r="CM39" s="287"/>
      <c r="CN39" s="285">
        <f t="shared" si="243"/>
        <v>1.6000000000000001</v>
      </c>
      <c r="CO39" s="287"/>
      <c r="CP39" s="291">
        <f t="shared" si="244"/>
        <v>1</v>
      </c>
      <c r="CQ39" s="283">
        <v>35</v>
      </c>
      <c r="CR39" s="283">
        <v>0</v>
      </c>
      <c r="CS39" s="283" t="e">
        <f>#REF!</f>
        <v>#REF!</v>
      </c>
      <c r="CT39" s="282">
        <v>3.5190000000000001</v>
      </c>
      <c r="CU39" s="282">
        <v>0</v>
      </c>
      <c r="CV39" s="282" t="e">
        <f>#REF!</f>
        <v>#REF!</v>
      </c>
      <c r="CW39" s="284" t="e">
        <f>#REF!</f>
        <v>#REF!</v>
      </c>
      <c r="CX39" s="285" t="e">
        <f t="shared" si="267"/>
        <v>#REF!</v>
      </c>
      <c r="CY39" s="290" t="e">
        <f t="shared" si="268"/>
        <v>#REF!</v>
      </c>
      <c r="CZ39" s="292"/>
      <c r="DA39" s="285">
        <f t="shared" si="269"/>
        <v>0</v>
      </c>
      <c r="DB39" s="292"/>
      <c r="DC39" s="283">
        <v>0</v>
      </c>
      <c r="DD39" s="283">
        <v>0</v>
      </c>
      <c r="DE39" s="282">
        <f>_xlfn.FLOOR.PRECISE('численность 2021'!I59)</f>
        <v>0</v>
      </c>
      <c r="DF39" s="282">
        <v>0</v>
      </c>
      <c r="DG39" s="282">
        <v>0</v>
      </c>
      <c r="DH39" s="282">
        <f t="shared" si="270"/>
        <v>0</v>
      </c>
      <c r="DI39" s="284">
        <f>_xlfn.FLOOR.PRECISE('численность 2021'!N59)</f>
        <v>0</v>
      </c>
      <c r="DJ39" s="285">
        <f t="shared" si="249"/>
        <v>0</v>
      </c>
      <c r="DK39" s="286">
        <f t="shared" si="250"/>
        <v>0</v>
      </c>
      <c r="DL39" s="287"/>
      <c r="DM39" s="285">
        <f t="shared" si="251"/>
        <v>0</v>
      </c>
      <c r="DN39" s="287"/>
      <c r="DO39" s="283">
        <v>0.315023</v>
      </c>
      <c r="DP39" s="283">
        <v>0</v>
      </c>
      <c r="DQ39" s="282">
        <f>_xlfn.FLOOR.PRECISE('численность 2021'!J59)</f>
        <v>1</v>
      </c>
      <c r="DR39" s="282">
        <v>2.7167e-002</v>
      </c>
      <c r="DS39" s="282">
        <v>0</v>
      </c>
      <c r="DT39" s="282">
        <f t="shared" si="271"/>
        <v>8.6236633321835121e-002</v>
      </c>
      <c r="DU39" s="284">
        <f>_xlfn.FLOOR.PRECISE('численность 2021'!S59)</f>
        <v>0</v>
      </c>
      <c r="DV39" s="285">
        <f t="shared" si="253"/>
        <v>0.10000000000000001</v>
      </c>
      <c r="DW39" s="286">
        <f t="shared" si="254"/>
        <v>0</v>
      </c>
      <c r="DX39" s="287"/>
      <c r="DY39" s="283">
        <v>0</v>
      </c>
      <c r="DZ39" s="293">
        <v>0</v>
      </c>
      <c r="EA39" s="282">
        <f>_xlfn.FLOOR.PRECISE('численность 2021'!T59)</f>
        <v>0</v>
      </c>
      <c r="EB39" s="282">
        <v>0</v>
      </c>
      <c r="EC39" s="282">
        <v>0</v>
      </c>
      <c r="ED39" s="282">
        <f t="shared" si="272"/>
        <v>0</v>
      </c>
      <c r="EE39" s="284">
        <f>_xlfn.FLOOR.PRECISE('численность 2021'!U59)</f>
        <v>0</v>
      </c>
      <c r="EF39" s="285">
        <f t="shared" si="273"/>
        <v>0</v>
      </c>
      <c r="EG39" s="286">
        <f t="shared" si="257"/>
        <v>0</v>
      </c>
      <c r="EH39" s="292"/>
    </row>
    <row r="40" ht="32.25" customHeight="1">
      <c r="A40" s="147" t="s">
        <v>75</v>
      </c>
      <c r="B40" s="282">
        <f>'численность 2021'!C58</f>
        <v>16.030000000000001</v>
      </c>
      <c r="C40" s="283">
        <v>49.609413000000004</v>
      </c>
      <c r="D40" s="283">
        <v>49</v>
      </c>
      <c r="E40" s="298">
        <f>_xlfn.FLOOR.PRECISE('численность 2021'!D58)</f>
        <v>51</v>
      </c>
      <c r="F40" s="282">
        <v>3.0947849999999999</v>
      </c>
      <c r="G40" s="282">
        <v>3.0567679999999999</v>
      </c>
      <c r="H40" s="282">
        <f t="shared" si="260"/>
        <v>3.1815346225826575</v>
      </c>
      <c r="I40" s="300">
        <f>_xlfn.FLOOR.PRECISE('численность 2021'!R58)</f>
        <v>17</v>
      </c>
      <c r="J40" s="285">
        <f t="shared" si="213"/>
        <v>17.849999999999998</v>
      </c>
      <c r="K40" s="286">
        <f t="shared" si="214"/>
        <v>17</v>
      </c>
      <c r="L40" s="287">
        <v>17</v>
      </c>
      <c r="M40" s="283">
        <v>16</v>
      </c>
      <c r="N40" s="283">
        <v>16</v>
      </c>
      <c r="O40" s="298">
        <f>_xlfn.FLOOR.PRECISE('численность 2021'!P58)</f>
        <v>16</v>
      </c>
      <c r="P40" s="282">
        <v>0.99812800000000002</v>
      </c>
      <c r="Q40" s="282">
        <v>0.99812800000000002</v>
      </c>
      <c r="R40" s="282">
        <f t="shared" si="215"/>
        <v>0.99812850904553951</v>
      </c>
      <c r="S40" s="300">
        <f>_xlfn.FLOOR.PRECISE('численность 2021'!Q58)</f>
        <v>2</v>
      </c>
      <c r="T40" s="284"/>
      <c r="U40" s="285">
        <f t="shared" si="216"/>
        <v>4.7999999999999998</v>
      </c>
      <c r="V40" s="286">
        <f t="shared" si="217"/>
        <v>2</v>
      </c>
      <c r="W40" s="287">
        <v>2</v>
      </c>
      <c r="X40" s="287"/>
      <c r="Y40" s="288"/>
      <c r="Z40" s="283">
        <v>69.4636</v>
      </c>
      <c r="AA40" s="283">
        <v>70</v>
      </c>
      <c r="AB40" s="298">
        <f>_xlfn.FLOOR.PRECISE('численность 2021'!E58)</f>
        <v>80</v>
      </c>
      <c r="AC40" s="282">
        <v>4.3333500000000003</v>
      </c>
      <c r="AD40" s="282">
        <v>4.3668120000000004</v>
      </c>
      <c r="AE40" s="282">
        <f t="shared" si="261"/>
        <v>4.9906425452276979</v>
      </c>
      <c r="AF40" s="300">
        <f>_xlfn.FLOOR.PRECISE('численность 2021'!O58)</f>
        <v>4</v>
      </c>
      <c r="AG40" s="285">
        <f t="shared" si="219"/>
        <v>4</v>
      </c>
      <c r="AH40" s="286">
        <f t="shared" si="220"/>
        <v>4</v>
      </c>
      <c r="AI40" s="289">
        <f t="shared" si="221"/>
        <v>3</v>
      </c>
      <c r="AJ40" s="287">
        <v>4</v>
      </c>
      <c r="AK40" s="287">
        <v>3</v>
      </c>
      <c r="AL40" s="283">
        <v>142.941742</v>
      </c>
      <c r="AM40" s="283">
        <v>127</v>
      </c>
      <c r="AN40" s="298">
        <f>_xlfn.FLOOR.PRECISE('численность 2021'!F58)</f>
        <v>130</v>
      </c>
      <c r="AO40" s="282">
        <v>8.9171390000000006</v>
      </c>
      <c r="AP40" s="282">
        <v>7.9226450000000002</v>
      </c>
      <c r="AQ40" s="282">
        <f t="shared" si="222"/>
        <v>8.1097941359950081</v>
      </c>
      <c r="AR40" s="300">
        <f>_xlfn.FLOOR.PRECISE('численность 2021'!L58)</f>
        <v>15</v>
      </c>
      <c r="AS40" s="284"/>
      <c r="AT40" s="284">
        <f t="shared" si="223"/>
        <v>15</v>
      </c>
      <c r="AU40" s="285">
        <f t="shared" si="262"/>
        <v>15.6</v>
      </c>
      <c r="AV40" s="285">
        <f t="shared" ref="AV40:AV103" si="306">IF(AN40&gt;34,IF(AQ40&gt;20,AN40*0.29999999999999999,IF(AQ40&gt;15,AN40*0.25,IF(AQ40&gt;12,AN40*0.20000000000000001,IF(AQ40&gt;10,AN40*0.14999999999999999,IF(AQ40&gt;8,AN40*0.12,IF(AQ40&gt;6,AN40*0.10000000000000001,IF(AQ40&lt;1,AN40*0.029999999999999999,0))))))),0)</f>
        <v>15.6</v>
      </c>
      <c r="AW40" s="290">
        <f t="shared" si="263"/>
        <v>15</v>
      </c>
      <c r="AX40" s="287">
        <v>15</v>
      </c>
      <c r="AY40" s="285">
        <f t="shared" si="225"/>
        <v>2.25</v>
      </c>
      <c r="AZ40" s="286">
        <f t="shared" si="226"/>
        <v>0</v>
      </c>
      <c r="BA40" s="287"/>
      <c r="BB40" s="285">
        <f t="shared" si="227"/>
        <v>4.5</v>
      </c>
      <c r="BC40" s="287"/>
      <c r="BD40" s="283">
        <v>69.667693999999997</v>
      </c>
      <c r="BE40" s="283">
        <v>69</v>
      </c>
      <c r="BF40" s="298">
        <f>_xlfn.FLOOR.PRECISE('численность 2021'!G58)</f>
        <v>71</v>
      </c>
      <c r="BG40" s="282">
        <v>4.346082</v>
      </c>
      <c r="BH40" s="282">
        <v>4.3044289999999998</v>
      </c>
      <c r="BI40" s="282">
        <f t="shared" si="264"/>
        <v>4.4291952588895818</v>
      </c>
      <c r="BJ40" s="300">
        <f>_xlfn.FLOOR.PRECISE('численность 2021'!K58)</f>
        <v>5</v>
      </c>
      <c r="BK40" s="284"/>
      <c r="BL40" s="284">
        <f t="shared" si="229"/>
        <v>5</v>
      </c>
      <c r="BM40" s="285">
        <f t="shared" si="265"/>
        <v>5.6799999999999997</v>
      </c>
      <c r="BN40" s="290">
        <f t="shared" si="231"/>
        <v>5</v>
      </c>
      <c r="BO40" s="287">
        <v>5</v>
      </c>
      <c r="BP40" s="285">
        <f t="shared" si="232"/>
        <v>0.75</v>
      </c>
      <c r="BQ40" s="286">
        <f t="shared" si="233"/>
        <v>0</v>
      </c>
      <c r="BR40" s="287"/>
      <c r="BS40" s="285">
        <f t="shared" si="234"/>
        <v>1</v>
      </c>
      <c r="BT40" s="287"/>
      <c r="BU40" s="283">
        <v>117.24046300000001</v>
      </c>
      <c r="BV40" s="283">
        <v>109</v>
      </c>
      <c r="BW40" s="298">
        <f>_xlfn.FLOOR.PRECISE('численность 2021'!H58)</f>
        <v>111</v>
      </c>
      <c r="BX40" s="282">
        <v>7.313815</v>
      </c>
      <c r="BY40" s="282">
        <v>6.7997500000000004</v>
      </c>
      <c r="BZ40" s="282">
        <f t="shared" si="266"/>
        <v>6.9245165315034303</v>
      </c>
      <c r="CA40" s="300">
        <f>_xlfn.FLOOR.PRECISE('численность 2021'!M58)</f>
        <v>11</v>
      </c>
      <c r="CB40" s="284"/>
      <c r="CC40" s="284"/>
      <c r="CD40" s="284">
        <f t="shared" si="236"/>
        <v>11</v>
      </c>
      <c r="CE40" s="285">
        <f t="shared" si="237"/>
        <v>11.100000000000001</v>
      </c>
      <c r="CF40" s="290">
        <f t="shared" si="238"/>
        <v>11</v>
      </c>
      <c r="CG40" s="287">
        <v>11</v>
      </c>
      <c r="CH40" s="285">
        <f t="shared" si="239"/>
        <v>0.82499999999999996</v>
      </c>
      <c r="CI40" s="286">
        <f t="shared" si="240"/>
        <v>0</v>
      </c>
      <c r="CJ40" s="287"/>
      <c r="CK40" s="285">
        <f t="shared" si="241"/>
        <v>0.82499999999999996</v>
      </c>
      <c r="CL40" s="286">
        <f t="shared" si="242"/>
        <v>0</v>
      </c>
      <c r="CM40" s="287"/>
      <c r="CN40" s="285">
        <f t="shared" si="243"/>
        <v>2.2000000000000002</v>
      </c>
      <c r="CO40" s="287"/>
      <c r="CP40" s="291">
        <f t="shared" si="244"/>
        <v>1</v>
      </c>
      <c r="CQ40" s="283">
        <v>35</v>
      </c>
      <c r="CR40" s="283">
        <v>0</v>
      </c>
      <c r="CS40" s="283" t="e">
        <f>#REF!</f>
        <v>#REF!</v>
      </c>
      <c r="CT40" s="282">
        <v>3.5190000000000001</v>
      </c>
      <c r="CU40" s="282">
        <v>0</v>
      </c>
      <c r="CV40" s="282" t="e">
        <f>#REF!</f>
        <v>#REF!</v>
      </c>
      <c r="CW40" s="284" t="e">
        <f>#REF!</f>
        <v>#REF!</v>
      </c>
      <c r="CX40" s="285" t="e">
        <f t="shared" si="267"/>
        <v>#REF!</v>
      </c>
      <c r="CY40" s="290" t="e">
        <f t="shared" si="268"/>
        <v>#REF!</v>
      </c>
      <c r="CZ40" s="292"/>
      <c r="DA40" s="285">
        <f t="shared" si="269"/>
        <v>0</v>
      </c>
      <c r="DB40" s="292"/>
      <c r="DC40" s="283">
        <v>0</v>
      </c>
      <c r="DD40" s="283">
        <v>0</v>
      </c>
      <c r="DE40" s="298">
        <f>_xlfn.FLOOR.PRECISE('численность 2021'!I58)</f>
        <v>0</v>
      </c>
      <c r="DF40" s="282">
        <v>0</v>
      </c>
      <c r="DG40" s="282">
        <v>0</v>
      </c>
      <c r="DH40" s="282">
        <f t="shared" si="270"/>
        <v>0</v>
      </c>
      <c r="DI40" s="300">
        <f>_xlfn.FLOOR.PRECISE('численность 2021'!N58)</f>
        <v>0</v>
      </c>
      <c r="DJ40" s="285">
        <f t="shared" si="249"/>
        <v>0</v>
      </c>
      <c r="DK40" s="286">
        <f t="shared" si="250"/>
        <v>0</v>
      </c>
      <c r="DL40" s="287"/>
      <c r="DM40" s="285">
        <f t="shared" si="251"/>
        <v>0</v>
      </c>
      <c r="DN40" s="287"/>
      <c r="DO40" s="283">
        <v>0.43425599999999998</v>
      </c>
      <c r="DP40" s="283">
        <v>0</v>
      </c>
      <c r="DQ40" s="298">
        <f>_xlfn.FLOOR.PRECISE('численность 2021'!J58)</f>
        <v>0</v>
      </c>
      <c r="DR40" s="282">
        <v>2.7089999999999999e-002</v>
      </c>
      <c r="DS40" s="282">
        <v>0</v>
      </c>
      <c r="DT40" s="282">
        <f t="shared" si="271"/>
        <v>0</v>
      </c>
      <c r="DU40" s="300">
        <f>_xlfn.FLOOR.PRECISE('численность 2021'!S58)</f>
        <v>0</v>
      </c>
      <c r="DV40" s="285">
        <f t="shared" si="253"/>
        <v>0</v>
      </c>
      <c r="DW40" s="286">
        <f t="shared" si="254"/>
        <v>0</v>
      </c>
      <c r="DX40" s="287"/>
      <c r="DY40" s="283">
        <v>0</v>
      </c>
      <c r="DZ40" s="293">
        <v>0</v>
      </c>
      <c r="EA40" s="298">
        <f>_xlfn.FLOOR.PRECISE('численность 2021'!T58)</f>
        <v>0</v>
      </c>
      <c r="EB40" s="282">
        <v>0</v>
      </c>
      <c r="EC40" s="282">
        <v>0</v>
      </c>
      <c r="ED40" s="282">
        <f t="shared" si="272"/>
        <v>0</v>
      </c>
      <c r="EE40" s="300">
        <f>_xlfn.FLOOR.PRECISE('численность 2021'!U58)</f>
        <v>0</v>
      </c>
      <c r="EF40" s="285">
        <f t="shared" si="273"/>
        <v>0</v>
      </c>
      <c r="EG40" s="286">
        <f t="shared" si="257"/>
        <v>0</v>
      </c>
      <c r="EH40" s="292"/>
    </row>
    <row r="41" ht="32.25" customHeight="1">
      <c r="A41" s="147" t="s">
        <v>410</v>
      </c>
      <c r="B41" s="282">
        <f>'численность 2021'!C61</f>
        <v>7.9729999999999999</v>
      </c>
      <c r="C41" s="283">
        <v>61.677860000000003</v>
      </c>
      <c r="D41" s="283">
        <v>67</v>
      </c>
      <c r="E41" s="298">
        <f>_xlfn.FLOOR.PRECISE('численность 2021'!D61)</f>
        <v>11</v>
      </c>
      <c r="F41" s="282">
        <v>0.80730199999999996</v>
      </c>
      <c r="G41" s="282">
        <v>0.87696300000000005</v>
      </c>
      <c r="H41" s="282">
        <f t="shared" si="260"/>
        <v>1.3796563401479995</v>
      </c>
      <c r="I41" s="300">
        <f>_xlfn.FLOOR.PRECISE('численность 2021'!R61)</f>
        <v>3</v>
      </c>
      <c r="J41" s="285">
        <f t="shared" ref="J41:J42" si="307">IF(E41&gt;1,E41*0.34999999999999998,0)</f>
        <v>3.8499999999999996</v>
      </c>
      <c r="K41" s="286">
        <f t="shared" si="214"/>
        <v>3</v>
      </c>
      <c r="L41" s="287">
        <v>3</v>
      </c>
      <c r="M41" s="283">
        <v>12</v>
      </c>
      <c r="N41" s="283">
        <v>15</v>
      </c>
      <c r="O41" s="298">
        <f>_xlfn.FLOOR.PRECISE('численность 2021'!P61)</f>
        <v>6</v>
      </c>
      <c r="P41" s="282">
        <v>0.15706800000000001</v>
      </c>
      <c r="Q41" s="282">
        <v>0.19633500000000001</v>
      </c>
      <c r="R41" s="282">
        <f t="shared" si="215"/>
        <v>0.75253982189890878</v>
      </c>
      <c r="S41" s="300">
        <f>_xlfn.FLOOR.PRECISE('численность 2021'!Q61)</f>
        <v>1</v>
      </c>
      <c r="T41" s="284"/>
      <c r="U41" s="285">
        <f t="shared" ref="U41:U42" si="308">O41*0.29999999999999999</f>
        <v>1.7999999999999998</v>
      </c>
      <c r="V41" s="286">
        <f t="shared" ref="V41:V42" si="309">IF(S41&lt;U41,S41,U41)</f>
        <v>1</v>
      </c>
      <c r="W41" s="287">
        <v>1</v>
      </c>
      <c r="X41" s="287">
        <v>1</v>
      </c>
      <c r="Y41" s="288"/>
      <c r="Z41" s="283"/>
      <c r="AA41" s="283"/>
      <c r="AB41" s="298">
        <f>_xlfn.FLOOR.PRECISE('численность 2021'!E61)</f>
        <v>3</v>
      </c>
      <c r="AC41" s="282"/>
      <c r="AD41" s="282"/>
      <c r="AE41" s="282">
        <f t="shared" si="261"/>
        <v>0.37626991094945439</v>
      </c>
      <c r="AF41" s="300">
        <f>_xlfn.FLOOR.PRECISE('численность 2021'!O61)</f>
        <v>0</v>
      </c>
      <c r="AG41" s="285">
        <f t="shared" ref="AG41:AG42" si="310">IF(AB41&gt;34,AB41*0.050000000000000003,0)</f>
        <v>0</v>
      </c>
      <c r="AH41" s="286">
        <f t="shared" si="220"/>
        <v>0</v>
      </c>
      <c r="AI41" s="289">
        <f t="shared" ref="AI41:AI42" si="311">AJ41*0.75</f>
        <v>0</v>
      </c>
      <c r="AJ41" s="287"/>
      <c r="AK41" s="287"/>
      <c r="AL41" s="283">
        <v>229.85485800000001</v>
      </c>
      <c r="AM41" s="283">
        <v>572</v>
      </c>
      <c r="AN41" s="298">
        <f>_xlfn.FLOOR.PRECISE('численность 2021'!F61)</f>
        <v>57</v>
      </c>
      <c r="AO41" s="282">
        <v>3.0085709999999999</v>
      </c>
      <c r="AP41" s="282">
        <v>7.4869110000000001</v>
      </c>
      <c r="AQ41" s="282">
        <f t="shared" si="222"/>
        <v>7.1491283080396339</v>
      </c>
      <c r="AR41" s="300">
        <f>_xlfn.FLOOR.PRECISE('численность 2021'!L61)</f>
        <v>5</v>
      </c>
      <c r="AS41" s="284"/>
      <c r="AT41" s="284">
        <f t="shared" ref="AT41:AT42" si="312">IF(AND(B41&lt;7,AQ41&lt;5),0,AR41)</f>
        <v>5</v>
      </c>
      <c r="AU41" s="285">
        <f t="shared" si="262"/>
        <v>5.7000000000000002</v>
      </c>
      <c r="AV41" s="285">
        <f t="shared" si="306"/>
        <v>5.7000000000000002</v>
      </c>
      <c r="AW41" s="290">
        <f t="shared" si="263"/>
        <v>5</v>
      </c>
      <c r="AX41" s="287">
        <v>5</v>
      </c>
      <c r="AY41" s="285">
        <f t="shared" ref="AY41:AY42" si="313">IF(AX41&gt;7,AX41*0.14999999999999999,0)</f>
        <v>0</v>
      </c>
      <c r="AZ41" s="286">
        <f t="shared" si="226"/>
        <v>0</v>
      </c>
      <c r="BA41" s="287"/>
      <c r="BB41" s="285">
        <f t="shared" ref="BB41:BB42" si="314">AX41*0.29999999999999999</f>
        <v>1.5</v>
      </c>
      <c r="BC41" s="287">
        <v>2</v>
      </c>
      <c r="BD41" s="283">
        <v>86.319725000000005</v>
      </c>
      <c r="BE41" s="283">
        <v>155</v>
      </c>
      <c r="BF41" s="298">
        <f>_xlfn.FLOOR.PRECISE('численность 2021'!G61)</f>
        <v>30</v>
      </c>
      <c r="BG41" s="282">
        <v>1.129839</v>
      </c>
      <c r="BH41" s="282">
        <v>2.0287959999999998</v>
      </c>
      <c r="BI41" s="282">
        <f t="shared" si="264"/>
        <v>3.7626991094945441</v>
      </c>
      <c r="BJ41" s="300">
        <f>_xlfn.FLOOR.PRECISE('численность 2021'!K61)</f>
        <v>2</v>
      </c>
      <c r="BK41" s="284"/>
      <c r="BL41" s="284">
        <f t="shared" ref="BL41:BL42" si="315">IF(AND(B41&lt;7,BI41&lt;5),0,BJ41)</f>
        <v>2</v>
      </c>
      <c r="BM41" s="285">
        <f t="shared" si="265"/>
        <v>2.1000000000000001</v>
      </c>
      <c r="BN41" s="290">
        <f t="shared" ref="BN41:BN42" si="316">IF(BJ41&lt;BM41,BJ41,BM41)</f>
        <v>2</v>
      </c>
      <c r="BO41" s="287">
        <v>2</v>
      </c>
      <c r="BP41" s="285">
        <f t="shared" si="232"/>
        <v>0</v>
      </c>
      <c r="BQ41" s="286">
        <f t="shared" si="233"/>
        <v>0</v>
      </c>
      <c r="BR41" s="287"/>
      <c r="BS41" s="285">
        <f t="shared" si="234"/>
        <v>0.40000000000000002</v>
      </c>
      <c r="BT41" s="287">
        <v>1</v>
      </c>
      <c r="BU41" s="283">
        <v>177.600357</v>
      </c>
      <c r="BV41" s="283">
        <v>245</v>
      </c>
      <c r="BW41" s="298">
        <f>_xlfn.FLOOR.PRECISE('численность 2021'!H61)</f>
        <v>35</v>
      </c>
      <c r="BX41" s="282">
        <v>2.3246120000000001</v>
      </c>
      <c r="BY41" s="282">
        <v>3.2068059999999998</v>
      </c>
      <c r="BZ41" s="282">
        <f t="shared" si="266"/>
        <v>4.3898156277436344</v>
      </c>
      <c r="CA41" s="300">
        <f>_xlfn.FLOOR.PRECISE('численность 2021'!M61)</f>
        <v>2</v>
      </c>
      <c r="CB41" s="284"/>
      <c r="CC41" s="284"/>
      <c r="CD41" s="284">
        <f t="shared" si="236"/>
        <v>2</v>
      </c>
      <c r="CE41" s="285">
        <f t="shared" si="237"/>
        <v>2.8000000000000003</v>
      </c>
      <c r="CF41" s="290">
        <f t="shared" si="238"/>
        <v>2</v>
      </c>
      <c r="CG41" s="287">
        <v>2</v>
      </c>
      <c r="CH41" s="285">
        <f t="shared" si="239"/>
        <v>0</v>
      </c>
      <c r="CI41" s="286">
        <f t="shared" si="240"/>
        <v>0</v>
      </c>
      <c r="CJ41" s="287"/>
      <c r="CK41" s="285">
        <f t="shared" si="241"/>
        <v>0</v>
      </c>
      <c r="CL41" s="286">
        <f t="shared" si="242"/>
        <v>0</v>
      </c>
      <c r="CM41" s="287"/>
      <c r="CN41" s="285">
        <f t="shared" si="243"/>
        <v>0.40000000000000002</v>
      </c>
      <c r="CO41" s="287">
        <v>1</v>
      </c>
      <c r="CP41" s="291">
        <f t="shared" si="244"/>
        <v>1</v>
      </c>
      <c r="CQ41" s="283">
        <v>0</v>
      </c>
      <c r="CR41" s="283">
        <v>0</v>
      </c>
      <c r="CS41" s="283" t="e">
        <f>#REF!</f>
        <v>#REF!</v>
      </c>
      <c r="CT41" s="282">
        <v>0</v>
      </c>
      <c r="CU41" s="282">
        <v>0</v>
      </c>
      <c r="CV41" s="282" t="e">
        <f>#REF!</f>
        <v>#REF!</v>
      </c>
      <c r="CW41" s="284" t="e">
        <f>#REF!</f>
        <v>#REF!</v>
      </c>
      <c r="CX41" s="285" t="e">
        <f t="shared" si="267"/>
        <v>#REF!</v>
      </c>
      <c r="CY41" s="290" t="e">
        <f t="shared" si="268"/>
        <v>#REF!</v>
      </c>
      <c r="CZ41" s="292"/>
      <c r="DA41" s="285">
        <f t="shared" si="269"/>
        <v>0</v>
      </c>
      <c r="DB41" s="292"/>
      <c r="DC41" s="283"/>
      <c r="DD41" s="283"/>
      <c r="DE41" s="298">
        <f>_xlfn.FLOOR.PRECISE('численность 2021'!I61)</f>
        <v>0</v>
      </c>
      <c r="DF41" s="282"/>
      <c r="DG41" s="282"/>
      <c r="DH41" s="282">
        <f t="shared" si="270"/>
        <v>0</v>
      </c>
      <c r="DI41" s="300">
        <f>_xlfn.FLOOR.PRECISE('численность 2021'!N61)</f>
        <v>0</v>
      </c>
      <c r="DJ41" s="285">
        <f t="shared" si="249"/>
        <v>0</v>
      </c>
      <c r="DK41" s="286">
        <f t="shared" si="250"/>
        <v>0</v>
      </c>
      <c r="DL41" s="287"/>
      <c r="DM41" s="285">
        <f t="shared" si="251"/>
        <v>0</v>
      </c>
      <c r="DN41" s="287"/>
      <c r="DO41" s="283">
        <v>3.9036620000000002</v>
      </c>
      <c r="DP41" s="283">
        <v>3</v>
      </c>
      <c r="DQ41" s="298">
        <f>_xlfn.FLOOR.PRECISE('численность 2021'!J61)</f>
        <v>0</v>
      </c>
      <c r="DR41" s="282">
        <v>5.1095000000000002e-002</v>
      </c>
      <c r="DS41" s="282">
        <v>3.9267000000000003e-002</v>
      </c>
      <c r="DT41" s="282">
        <f t="shared" si="271"/>
        <v>0</v>
      </c>
      <c r="DU41" s="300">
        <f>_xlfn.FLOOR.PRECISE('численность 2021'!S61)</f>
        <v>0</v>
      </c>
      <c r="DV41" s="285">
        <f t="shared" si="253"/>
        <v>0</v>
      </c>
      <c r="DW41" s="286">
        <f t="shared" si="254"/>
        <v>0</v>
      </c>
      <c r="DX41" s="287"/>
      <c r="DY41" s="283"/>
      <c r="DZ41" s="293"/>
      <c r="EA41" s="298">
        <f>_xlfn.FLOOR.PRECISE('численность 2021'!T61)</f>
        <v>0</v>
      </c>
      <c r="EB41" s="282"/>
      <c r="EC41" s="282"/>
      <c r="ED41" s="282">
        <f t="shared" si="272"/>
        <v>0</v>
      </c>
      <c r="EE41" s="300">
        <f>_xlfn.FLOOR.PRECISE('численность 2021'!U61)</f>
        <v>0</v>
      </c>
      <c r="EF41" s="285">
        <f t="shared" si="273"/>
        <v>0</v>
      </c>
      <c r="EG41" s="286">
        <f t="shared" si="257"/>
        <v>0</v>
      </c>
      <c r="EH41" s="292"/>
    </row>
    <row r="42" ht="32.25" customHeight="1">
      <c r="A42" s="147" t="s">
        <v>411</v>
      </c>
      <c r="B42" s="282">
        <f>'численность 2021'!C62</f>
        <v>28.376999999999999</v>
      </c>
      <c r="C42" s="283">
        <v>61.677860000000003</v>
      </c>
      <c r="D42" s="283">
        <v>67</v>
      </c>
      <c r="E42" s="298">
        <f>_xlfn.FLOOR.PRECISE('численность 2021'!D62)</f>
        <v>61</v>
      </c>
      <c r="F42" s="282">
        <v>0.80730199999999996</v>
      </c>
      <c r="G42" s="282">
        <v>0.87696300000000005</v>
      </c>
      <c r="H42" s="282">
        <f t="shared" si="260"/>
        <v>2.1496282200373544</v>
      </c>
      <c r="I42" s="300">
        <f>_xlfn.FLOOR.PRECISE('численность 2021'!R62)</f>
        <v>21</v>
      </c>
      <c r="J42" s="285">
        <f t="shared" si="307"/>
        <v>21.349999999999998</v>
      </c>
      <c r="K42" s="286">
        <f>IF(I42&lt;J42,I42,J42)</f>
        <v>21</v>
      </c>
      <c r="L42" s="287">
        <v>21</v>
      </c>
      <c r="M42" s="283">
        <v>12</v>
      </c>
      <c r="N42" s="283">
        <v>15</v>
      </c>
      <c r="O42" s="298">
        <f>_xlfn.FLOOR.PRECISE('численность 2021'!P62)</f>
        <v>9</v>
      </c>
      <c r="P42" s="282">
        <v>0.15706800000000001</v>
      </c>
      <c r="Q42" s="282">
        <v>0.19633500000000001</v>
      </c>
      <c r="R42" s="282">
        <f>O42/B42</f>
        <v>0.3171582619727244</v>
      </c>
      <c r="S42" s="300">
        <f>_xlfn.FLOOR.PRECISE('численность 2021'!Q62)</f>
        <v>2</v>
      </c>
      <c r="T42" s="284"/>
      <c r="U42" s="285">
        <f t="shared" si="308"/>
        <v>2.6999999999999997</v>
      </c>
      <c r="V42" s="286">
        <f t="shared" si="309"/>
        <v>2</v>
      </c>
      <c r="W42" s="287">
        <v>2</v>
      </c>
      <c r="X42" s="287">
        <v>2</v>
      </c>
      <c r="Y42" s="288"/>
      <c r="Z42" s="283"/>
      <c r="AA42" s="283"/>
      <c r="AB42" s="298">
        <f>_xlfn.FLOOR.PRECISE('численность 2021'!E62)</f>
        <v>15</v>
      </c>
      <c r="AC42" s="282"/>
      <c r="AD42" s="282"/>
      <c r="AE42" s="282">
        <f t="shared" si="261"/>
        <v>0.52859710328787402</v>
      </c>
      <c r="AF42" s="300">
        <f>_xlfn.FLOOR.PRECISE('численность 2021'!O62)</f>
        <v>0</v>
      </c>
      <c r="AG42" s="285">
        <f t="shared" si="310"/>
        <v>0</v>
      </c>
      <c r="AH42" s="286">
        <f>IF(AF42&lt;AG42,AF42,AG42)</f>
        <v>0</v>
      </c>
      <c r="AI42" s="289">
        <f t="shared" si="311"/>
        <v>0</v>
      </c>
      <c r="AJ42" s="287"/>
      <c r="AK42" s="287"/>
      <c r="AL42" s="283">
        <v>229.85485800000001</v>
      </c>
      <c r="AM42" s="283">
        <v>572</v>
      </c>
      <c r="AN42" s="298">
        <f>_xlfn.FLOOR.PRECISE('численность 2021'!F62)</f>
        <v>203</v>
      </c>
      <c r="AO42" s="282">
        <v>3.0085709999999999</v>
      </c>
      <c r="AP42" s="282">
        <v>7.4869110000000001</v>
      </c>
      <c r="AQ42" s="282">
        <f>AN42/B42</f>
        <v>7.1536807978292281</v>
      </c>
      <c r="AR42" s="300">
        <f>_xlfn.FLOOR.PRECISE('численность 2021'!L62)</f>
        <v>20</v>
      </c>
      <c r="AS42" s="284"/>
      <c r="AT42" s="284">
        <f t="shared" si="312"/>
        <v>20</v>
      </c>
      <c r="AU42" s="285">
        <f t="shared" si="262"/>
        <v>20.300000000000001</v>
      </c>
      <c r="AV42" s="285">
        <f t="shared" si="306"/>
        <v>20.300000000000001</v>
      </c>
      <c r="AW42" s="290">
        <f t="shared" si="263"/>
        <v>20</v>
      </c>
      <c r="AX42" s="287">
        <v>20</v>
      </c>
      <c r="AY42" s="285">
        <f t="shared" si="313"/>
        <v>3</v>
      </c>
      <c r="AZ42" s="286">
        <f>IF(AS42&lt;AY42,AS42,AY42)</f>
        <v>0</v>
      </c>
      <c r="BA42" s="287"/>
      <c r="BB42" s="285">
        <f t="shared" si="314"/>
        <v>6</v>
      </c>
      <c r="BC42" s="287">
        <v>10</v>
      </c>
      <c r="BD42" s="283">
        <v>86.319725000000005</v>
      </c>
      <c r="BE42" s="283">
        <v>155</v>
      </c>
      <c r="BF42" s="298">
        <f>_xlfn.FLOOR.PRECISE('численность 2021'!G62)</f>
        <v>88</v>
      </c>
      <c r="BG42" s="282">
        <v>1.129839</v>
      </c>
      <c r="BH42" s="282">
        <v>2.0287959999999998</v>
      </c>
      <c r="BI42" s="282">
        <f t="shared" si="264"/>
        <v>3.1011030059555273</v>
      </c>
      <c r="BJ42" s="300">
        <f>_xlfn.FLOOR.PRECISE('численность 2021'!K62)</f>
        <v>6</v>
      </c>
      <c r="BK42" s="284"/>
      <c r="BL42" s="284">
        <f t="shared" si="315"/>
        <v>6</v>
      </c>
      <c r="BM42" s="285">
        <f t="shared" si="265"/>
        <v>6.1600000000000001</v>
      </c>
      <c r="BN42" s="290">
        <f t="shared" si="316"/>
        <v>6</v>
      </c>
      <c r="BO42" s="287">
        <v>6</v>
      </c>
      <c r="BP42" s="285">
        <f>IF(BO42&gt;3,BO42*0.14999999999999999,0)</f>
        <v>0.89999999999999991</v>
      </c>
      <c r="BQ42" s="286">
        <f>IF(BK42&lt;BP42,BK42,BP42)</f>
        <v>0</v>
      </c>
      <c r="BR42" s="287"/>
      <c r="BS42" s="285">
        <f>BO42*0.20000000000000001</f>
        <v>1.2000000000000002</v>
      </c>
      <c r="BT42" s="287">
        <v>2</v>
      </c>
      <c r="BU42" s="283">
        <v>177.600357</v>
      </c>
      <c r="BV42" s="283">
        <v>245</v>
      </c>
      <c r="BW42" s="298">
        <f>_xlfn.FLOOR.PRECISE('численность 2021'!H62)</f>
        <v>140</v>
      </c>
      <c r="BX42" s="282">
        <v>2.3246120000000001</v>
      </c>
      <c r="BY42" s="282">
        <v>3.2068059999999998</v>
      </c>
      <c r="BZ42" s="282">
        <f t="shared" si="266"/>
        <v>4.9335729640201578</v>
      </c>
      <c r="CA42" s="300">
        <f>_xlfn.FLOOR.PRECISE('численность 2021'!M62)</f>
        <v>11</v>
      </c>
      <c r="CB42" s="284"/>
      <c r="CC42" s="284"/>
      <c r="CD42" s="284">
        <f>IF(AND(B42&lt;7,BZ42&lt;5),0,CA42)</f>
        <v>11</v>
      </c>
      <c r="CE42" s="285">
        <f>IF(BW42&gt;1,IF(BZ42&gt;10,BW42*0.14999999999999999,IF(BZ42&gt;8,BW42*0.12,IF(BZ42&gt;6,BW42*0.10000000000000001,IF(BZ42&gt;4,BW42*0.080000000000000002,IF(BZ42&gt;2,BW42*0.070000000000000007,IF(BZ42&gt;1,BW42*0.050000000000000003,IF(BZ42&lt;1,BW42*0.029999999999999999,0))))))),0)</f>
        <v>11.200000000000001</v>
      </c>
      <c r="CF42" s="290">
        <f>IF(CA42&lt;CE42,CA42,CE42)</f>
        <v>11</v>
      </c>
      <c r="CG42" s="287">
        <v>11</v>
      </c>
      <c r="CH42" s="285">
        <f>IF(CG42&gt;3,CG42*0.074999999999999997,0)</f>
        <v>0.82499999999999996</v>
      </c>
      <c r="CI42" s="286">
        <f>IF(CB42&lt;CH42,CB42,CH42)</f>
        <v>0</v>
      </c>
      <c r="CJ42" s="287">
        <v>1</v>
      </c>
      <c r="CK42" s="285">
        <f>IF(CG42&gt;3,CG42*0.074999999999999997,0)</f>
        <v>0.82499999999999996</v>
      </c>
      <c r="CL42" s="286">
        <f>IF(CC42&lt;CK42,CC42,CK42)</f>
        <v>0</v>
      </c>
      <c r="CM42" s="287"/>
      <c r="CN42" s="285">
        <f>CG42*0.20000000000000001</f>
        <v>2.2000000000000002</v>
      </c>
      <c r="CO42" s="287">
        <v>4</v>
      </c>
      <c r="CP42" s="291">
        <f>IF(CG42*0.25&gt;CJ42+CM42-0.10000000000000001,1,0)</f>
        <v>1</v>
      </c>
      <c r="CQ42" s="283">
        <v>0</v>
      </c>
      <c r="CR42" s="283">
        <v>0</v>
      </c>
      <c r="CS42" s="283" t="e">
        <f>#REF!</f>
        <v>#REF!</v>
      </c>
      <c r="CT42" s="282">
        <v>0</v>
      </c>
      <c r="CU42" s="282">
        <v>0</v>
      </c>
      <c r="CV42" s="282" t="e">
        <f>#REF!</f>
        <v>#REF!</v>
      </c>
      <c r="CW42" s="284" t="e">
        <f>#REF!</f>
        <v>#REF!</v>
      </c>
      <c r="CX42" s="285" t="e">
        <f t="shared" si="267"/>
        <v>#REF!</v>
      </c>
      <c r="CY42" s="290" t="e">
        <f t="shared" si="268"/>
        <v>#REF!</v>
      </c>
      <c r="CZ42" s="292"/>
      <c r="DA42" s="285">
        <f t="shared" si="269"/>
        <v>0</v>
      </c>
      <c r="DB42" s="292"/>
      <c r="DC42" s="283"/>
      <c r="DD42" s="283"/>
      <c r="DE42" s="298">
        <f>_xlfn.FLOOR.PRECISE('численность 2021'!I62)</f>
        <v>0</v>
      </c>
      <c r="DF42" s="282"/>
      <c r="DG42" s="282"/>
      <c r="DH42" s="282">
        <f t="shared" si="270"/>
        <v>0</v>
      </c>
      <c r="DI42" s="300">
        <f>_xlfn.FLOOR.PRECISE('численность 2021'!N62)</f>
        <v>0</v>
      </c>
      <c r="DJ42" s="285">
        <f>IF(DE42&gt;34,DE42*0.14999999999999999,0)</f>
        <v>0</v>
      </c>
      <c r="DK42" s="286">
        <f>IF(DI42&lt;DJ42,DI42,DJ42)</f>
        <v>0</v>
      </c>
      <c r="DL42" s="287"/>
      <c r="DM42" s="285">
        <f>DL42*0.20000000000000001</f>
        <v>0</v>
      </c>
      <c r="DN42" s="287"/>
      <c r="DO42" s="283">
        <v>3.9036620000000002</v>
      </c>
      <c r="DP42" s="283">
        <v>3</v>
      </c>
      <c r="DQ42" s="298">
        <f>_xlfn.FLOOR.PRECISE('численность 2021'!J62)</f>
        <v>0</v>
      </c>
      <c r="DR42" s="282">
        <v>5.1095000000000002e-002</v>
      </c>
      <c r="DS42" s="282">
        <v>3.9267000000000003e-002</v>
      </c>
      <c r="DT42" s="282">
        <f t="shared" si="271"/>
        <v>0</v>
      </c>
      <c r="DU42" s="300">
        <f>_xlfn.FLOOR.PRECISE('численность 2021'!S62)</f>
        <v>0</v>
      </c>
      <c r="DV42" s="285">
        <f>DQ42*0.10000000000000001</f>
        <v>0</v>
      </c>
      <c r="DW42" s="286">
        <f>IF(DU42&lt;DV42,DU42,DV42)</f>
        <v>0</v>
      </c>
      <c r="DX42" s="287"/>
      <c r="DY42" s="283"/>
      <c r="DZ42" s="293"/>
      <c r="EA42" s="298">
        <f>_xlfn.FLOOR.PRECISE('численность 2021'!T62)</f>
        <v>0</v>
      </c>
      <c r="EB42" s="282"/>
      <c r="EC42" s="282"/>
      <c r="ED42" s="282">
        <f t="shared" si="272"/>
        <v>0</v>
      </c>
      <c r="EE42" s="300">
        <f>_xlfn.FLOOR.PRECISE('численность 2021'!U62)</f>
        <v>0</v>
      </c>
      <c r="EF42" s="285">
        <f t="shared" si="273"/>
        <v>0</v>
      </c>
      <c r="EG42" s="286">
        <f>IF(EE42&lt;EF42,EE42,EF42)</f>
        <v>0</v>
      </c>
      <c r="EH42" s="292"/>
    </row>
    <row r="43" ht="30.75" customHeight="1">
      <c r="A43" s="152" t="s">
        <v>412</v>
      </c>
      <c r="B43" s="282">
        <f>'численность 2021'!C63</f>
        <v>36.741999999999997</v>
      </c>
      <c r="C43" s="283">
        <v>61.677860000000003</v>
      </c>
      <c r="D43" s="283">
        <v>67</v>
      </c>
      <c r="E43" s="282">
        <f>_xlfn.FLOOR.PRECISE('численность 2021'!D63)</f>
        <v>0</v>
      </c>
      <c r="F43" s="282">
        <v>0.80730199999999996</v>
      </c>
      <c r="G43" s="282">
        <v>0.87696300000000005</v>
      </c>
      <c r="H43" s="282">
        <f t="shared" si="260"/>
        <v>0</v>
      </c>
      <c r="I43" s="284">
        <f>_xlfn.FLOOR.PRECISE('численность 2021'!R63)</f>
        <v>0</v>
      </c>
      <c r="J43" s="285">
        <f t="shared" si="213"/>
        <v>0</v>
      </c>
      <c r="K43" s="286">
        <f t="shared" si="214"/>
        <v>0</v>
      </c>
      <c r="L43" s="287"/>
      <c r="M43" s="283">
        <v>12</v>
      </c>
      <c r="N43" s="283">
        <v>15</v>
      </c>
      <c r="O43" s="282">
        <f>_xlfn.FLOOR.PRECISE('численность 2021'!P63)</f>
        <v>0</v>
      </c>
      <c r="P43" s="282">
        <v>0.15706800000000001</v>
      </c>
      <c r="Q43" s="282">
        <v>0.19633500000000001</v>
      </c>
      <c r="R43" s="282">
        <f t="shared" si="215"/>
        <v>0</v>
      </c>
      <c r="S43" s="284">
        <f>_xlfn.FLOOR.PRECISE('численность 2021'!Q63)</f>
        <v>0</v>
      </c>
      <c r="T43" s="284"/>
      <c r="U43" s="285">
        <f t="shared" si="216"/>
        <v>0</v>
      </c>
      <c r="V43" s="286">
        <f t="shared" si="217"/>
        <v>0</v>
      </c>
      <c r="W43" s="287"/>
      <c r="X43" s="287"/>
      <c r="Y43" s="288"/>
      <c r="Z43" s="283">
        <v>0</v>
      </c>
      <c r="AA43" s="283">
        <v>0</v>
      </c>
      <c r="AB43" s="282">
        <f>_xlfn.FLOOR.PRECISE('численность 2021'!E63)</f>
        <v>0</v>
      </c>
      <c r="AC43" s="282">
        <v>0</v>
      </c>
      <c r="AD43" s="282">
        <v>0</v>
      </c>
      <c r="AE43" s="282">
        <f t="shared" si="261"/>
        <v>0</v>
      </c>
      <c r="AF43" s="284">
        <f>_xlfn.FLOOR.PRECISE('численность 2021'!O63)</f>
        <v>0</v>
      </c>
      <c r="AG43" s="285">
        <f t="shared" si="219"/>
        <v>0</v>
      </c>
      <c r="AH43" s="286">
        <f t="shared" si="220"/>
        <v>0</v>
      </c>
      <c r="AI43" s="289">
        <f t="shared" si="221"/>
        <v>0</v>
      </c>
      <c r="AJ43" s="287"/>
      <c r="AK43" s="287"/>
      <c r="AL43" s="283">
        <v>229.85485800000001</v>
      </c>
      <c r="AM43" s="283">
        <v>572</v>
      </c>
      <c r="AN43" s="282">
        <f>_xlfn.FLOOR.PRECISE('численность 2021'!F63)</f>
        <v>263</v>
      </c>
      <c r="AO43" s="282">
        <v>3.0085709999999999</v>
      </c>
      <c r="AP43" s="282">
        <v>7.4869110000000001</v>
      </c>
      <c r="AQ43" s="282">
        <f t="shared" si="222"/>
        <v>7.1580207936421543</v>
      </c>
      <c r="AR43" s="284">
        <f>_xlfn.FLOOR.PRECISE('численность 2021'!L63)</f>
        <v>26</v>
      </c>
      <c r="AS43" s="284"/>
      <c r="AT43" s="284">
        <f t="shared" si="223"/>
        <v>26</v>
      </c>
      <c r="AU43" s="285">
        <f t="shared" si="262"/>
        <v>26.300000000000001</v>
      </c>
      <c r="AV43" s="285">
        <f t="shared" si="306"/>
        <v>26.300000000000001</v>
      </c>
      <c r="AW43" s="290">
        <f t="shared" si="263"/>
        <v>26</v>
      </c>
      <c r="AX43" s="287">
        <v>26</v>
      </c>
      <c r="AY43" s="285">
        <f t="shared" si="225"/>
        <v>3.8999999999999999</v>
      </c>
      <c r="AZ43" s="286">
        <f t="shared" si="226"/>
        <v>0</v>
      </c>
      <c r="BA43" s="287">
        <v>3</v>
      </c>
      <c r="BB43" s="285">
        <f t="shared" si="227"/>
        <v>7.7999999999999998</v>
      </c>
      <c r="BC43" s="287">
        <v>10</v>
      </c>
      <c r="BD43" s="283">
        <v>86.319725000000005</v>
      </c>
      <c r="BE43" s="283">
        <v>155</v>
      </c>
      <c r="BF43" s="282">
        <f>_xlfn.FLOOR.PRECISE('численность 2021'!G63)</f>
        <v>0</v>
      </c>
      <c r="BG43" s="282">
        <v>1.129839</v>
      </c>
      <c r="BH43" s="282">
        <v>2.0287959999999998</v>
      </c>
      <c r="BI43" s="282">
        <f t="shared" si="264"/>
        <v>0</v>
      </c>
      <c r="BJ43" s="284">
        <f>_xlfn.FLOOR.PRECISE('численность 2021'!K63)</f>
        <v>0</v>
      </c>
      <c r="BK43" s="284"/>
      <c r="BL43" s="284">
        <f t="shared" si="229"/>
        <v>0</v>
      </c>
      <c r="BM43" s="285">
        <f t="shared" si="265"/>
        <v>0</v>
      </c>
      <c r="BN43" s="290">
        <f t="shared" si="231"/>
        <v>0</v>
      </c>
      <c r="BO43" s="287"/>
      <c r="BP43" s="285">
        <f t="shared" si="232"/>
        <v>0</v>
      </c>
      <c r="BQ43" s="286">
        <f t="shared" si="233"/>
        <v>0</v>
      </c>
      <c r="BR43" s="287"/>
      <c r="BS43" s="285">
        <f t="shared" si="234"/>
        <v>0</v>
      </c>
      <c r="BT43" s="287"/>
      <c r="BU43" s="283">
        <v>177.600357</v>
      </c>
      <c r="BV43" s="283">
        <v>245</v>
      </c>
      <c r="BW43" s="282">
        <f>_xlfn.FLOOR.PRECISE('численность 2021'!H63)</f>
        <v>0</v>
      </c>
      <c r="BX43" s="282">
        <v>2.3246120000000001</v>
      </c>
      <c r="BY43" s="282">
        <v>3.2068059999999998</v>
      </c>
      <c r="BZ43" s="282">
        <f t="shared" si="266"/>
        <v>0</v>
      </c>
      <c r="CA43" s="284">
        <f>_xlfn.FLOOR.PRECISE('численность 2021'!M63)</f>
        <v>0</v>
      </c>
      <c r="CB43" s="284"/>
      <c r="CC43" s="284"/>
      <c r="CD43" s="284">
        <f t="shared" si="236"/>
        <v>0</v>
      </c>
      <c r="CE43" s="285">
        <f t="shared" si="237"/>
        <v>0</v>
      </c>
      <c r="CF43" s="290">
        <f t="shared" si="238"/>
        <v>0</v>
      </c>
      <c r="CG43" s="287"/>
      <c r="CH43" s="285">
        <f t="shared" si="239"/>
        <v>0</v>
      </c>
      <c r="CI43" s="286">
        <f t="shared" si="240"/>
        <v>0</v>
      </c>
      <c r="CJ43" s="287"/>
      <c r="CK43" s="285">
        <f t="shared" si="241"/>
        <v>0</v>
      </c>
      <c r="CL43" s="286">
        <f t="shared" si="242"/>
        <v>0</v>
      </c>
      <c r="CM43" s="287"/>
      <c r="CN43" s="285">
        <f t="shared" si="243"/>
        <v>0</v>
      </c>
      <c r="CO43" s="287"/>
      <c r="CP43" s="291">
        <f t="shared" si="244"/>
        <v>1</v>
      </c>
      <c r="CQ43" s="283"/>
      <c r="CR43" s="283">
        <v>0</v>
      </c>
      <c r="CS43" s="283"/>
      <c r="CT43" s="282"/>
      <c r="CU43" s="282">
        <v>0</v>
      </c>
      <c r="CV43" s="282"/>
      <c r="CW43" s="284"/>
      <c r="CX43" s="285">
        <f t="shared" si="267"/>
        <v>0</v>
      </c>
      <c r="CY43" s="290"/>
      <c r="CZ43" s="292"/>
      <c r="DA43" s="285"/>
      <c r="DB43" s="292"/>
      <c r="DC43" s="283">
        <v>0</v>
      </c>
      <c r="DD43" s="283">
        <v>0</v>
      </c>
      <c r="DE43" s="282">
        <f>_xlfn.FLOOR.PRECISE('численность 2021'!I63)</f>
        <v>0</v>
      </c>
      <c r="DF43" s="282">
        <v>0</v>
      </c>
      <c r="DG43" s="282">
        <v>0</v>
      </c>
      <c r="DH43" s="282">
        <f t="shared" si="270"/>
        <v>0</v>
      </c>
      <c r="DI43" s="284">
        <f>_xlfn.FLOOR.PRECISE('численность 2021'!N63)</f>
        <v>0</v>
      </c>
      <c r="DJ43" s="285">
        <f t="shared" si="249"/>
        <v>0</v>
      </c>
      <c r="DK43" s="286">
        <f t="shared" si="250"/>
        <v>0</v>
      </c>
      <c r="DL43" s="287"/>
      <c r="DM43" s="285">
        <f t="shared" si="251"/>
        <v>0</v>
      </c>
      <c r="DN43" s="287"/>
      <c r="DO43" s="283">
        <v>3.9036620000000002</v>
      </c>
      <c r="DP43" s="283">
        <v>3</v>
      </c>
      <c r="DQ43" s="282">
        <f>_xlfn.FLOOR.PRECISE('численность 2021'!J63)</f>
        <v>0</v>
      </c>
      <c r="DR43" s="282">
        <v>5.1095000000000002e-002</v>
      </c>
      <c r="DS43" s="282">
        <v>3.9267000000000003e-002</v>
      </c>
      <c r="DT43" s="282">
        <f t="shared" si="271"/>
        <v>0</v>
      </c>
      <c r="DU43" s="284">
        <f>_xlfn.FLOOR.PRECISE('численность 2021'!S63)</f>
        <v>0</v>
      </c>
      <c r="DV43" s="285">
        <f t="shared" si="253"/>
        <v>0</v>
      </c>
      <c r="DW43" s="286">
        <f t="shared" si="254"/>
        <v>0</v>
      </c>
      <c r="DX43" s="287"/>
      <c r="DY43" s="283">
        <v>0</v>
      </c>
      <c r="DZ43" s="293">
        <v>0</v>
      </c>
      <c r="EA43" s="282">
        <f>_xlfn.FLOOR.PRECISE('численность 2021'!T63)</f>
        <v>0</v>
      </c>
      <c r="EB43" s="282">
        <v>0</v>
      </c>
      <c r="EC43" s="282">
        <v>0</v>
      </c>
      <c r="ED43" s="282">
        <f t="shared" si="272"/>
        <v>0</v>
      </c>
      <c r="EE43" s="284">
        <f>_xlfn.FLOOR.PRECISE('численность 2021'!U63)</f>
        <v>0</v>
      </c>
      <c r="EF43" s="285">
        <f t="shared" si="273"/>
        <v>0</v>
      </c>
      <c r="EG43" s="286">
        <f t="shared" si="257"/>
        <v>0</v>
      </c>
      <c r="EH43" s="292"/>
    </row>
    <row r="44" ht="37.5" customHeight="1">
      <c r="A44" s="152" t="s">
        <v>74</v>
      </c>
      <c r="B44" s="282">
        <f>'численность 2021'!C57</f>
        <v>9.9800000000000004</v>
      </c>
      <c r="C44" s="283">
        <v>20.167196000000001</v>
      </c>
      <c r="D44" s="283">
        <v>8</v>
      </c>
      <c r="E44" s="282">
        <f>_xlfn.FLOOR.PRECISE('численность 2021'!D57)</f>
        <v>13</v>
      </c>
      <c r="F44" s="282">
        <v>2.0207609999999998</v>
      </c>
      <c r="G44" s="282">
        <v>0.80160299999999995</v>
      </c>
      <c r="H44" s="282">
        <f t="shared" si="260"/>
        <v>1.3026052104208417</v>
      </c>
      <c r="I44" s="284">
        <f>_xlfn.FLOOR.PRECISE('численность 2021'!R57)</f>
        <v>4</v>
      </c>
      <c r="J44" s="285">
        <f t="shared" si="213"/>
        <v>4.5499999999999998</v>
      </c>
      <c r="K44" s="286">
        <f t="shared" si="214"/>
        <v>4</v>
      </c>
      <c r="L44" s="287">
        <v>4</v>
      </c>
      <c r="M44" s="283">
        <v>12</v>
      </c>
      <c r="N44" s="283">
        <v>12</v>
      </c>
      <c r="O44" s="282">
        <f>_xlfn.FLOOR.PRECISE('численность 2021'!P57)</f>
        <v>12</v>
      </c>
      <c r="P44" s="282">
        <v>1.2024049999999999</v>
      </c>
      <c r="Q44" s="282">
        <v>1.2024049999999999</v>
      </c>
      <c r="R44" s="282">
        <f t="shared" si="215"/>
        <v>1.2024048096192383</v>
      </c>
      <c r="S44" s="284">
        <f>_xlfn.FLOOR.PRECISE('численность 2021'!Q57)</f>
        <v>3</v>
      </c>
      <c r="T44" s="284"/>
      <c r="U44" s="285">
        <f t="shared" si="216"/>
        <v>3.5999999999999996</v>
      </c>
      <c r="V44" s="286">
        <f t="shared" si="217"/>
        <v>3</v>
      </c>
      <c r="W44" s="287">
        <v>3</v>
      </c>
      <c r="X44" s="287"/>
      <c r="Y44" s="288"/>
      <c r="Z44" s="283">
        <v>0</v>
      </c>
      <c r="AA44" s="283">
        <v>2</v>
      </c>
      <c r="AB44" s="282">
        <f>_xlfn.FLOOR.PRECISE('численность 2021'!E57)</f>
        <v>35</v>
      </c>
      <c r="AC44" s="282">
        <v>0</v>
      </c>
      <c r="AD44" s="282">
        <v>0.200401</v>
      </c>
      <c r="AE44" s="282">
        <f t="shared" si="261"/>
        <v>3.507014028056112</v>
      </c>
      <c r="AF44" s="284">
        <f>_xlfn.FLOOR.PRECISE('численность 2021'!O57)</f>
        <v>0</v>
      </c>
      <c r="AG44" s="285">
        <f t="shared" si="219"/>
        <v>1.75</v>
      </c>
      <c r="AH44" s="286">
        <f t="shared" si="220"/>
        <v>0</v>
      </c>
      <c r="AI44" s="289">
        <f t="shared" si="221"/>
        <v>0</v>
      </c>
      <c r="AJ44" s="287"/>
      <c r="AK44" s="287"/>
      <c r="AL44" s="283">
        <v>45.756053999999999</v>
      </c>
      <c r="AM44" s="283">
        <v>45</v>
      </c>
      <c r="AN44" s="282">
        <f>_xlfn.FLOOR.PRECISE('численность 2021'!F57)</f>
        <v>47</v>
      </c>
      <c r="AO44" s="283">
        <v>4.5847749999999996</v>
      </c>
      <c r="AP44" s="283">
        <v>4.5090180000000002</v>
      </c>
      <c r="AQ44" s="282">
        <f t="shared" si="222"/>
        <v>4.7094188376753507</v>
      </c>
      <c r="AR44" s="284">
        <f>_xlfn.FLOOR.PRECISE('численность 2021'!L57)</f>
        <v>3</v>
      </c>
      <c r="AS44" s="284"/>
      <c r="AT44" s="284">
        <f t="shared" si="223"/>
        <v>3</v>
      </c>
      <c r="AU44" s="285">
        <f t="shared" si="262"/>
        <v>3.7600000000000002</v>
      </c>
      <c r="AV44" s="285">
        <f t="shared" si="306"/>
        <v>0</v>
      </c>
      <c r="AW44" s="290">
        <f t="shared" si="263"/>
        <v>3</v>
      </c>
      <c r="AX44" s="287">
        <v>3</v>
      </c>
      <c r="AY44" s="285">
        <f t="shared" si="225"/>
        <v>0</v>
      </c>
      <c r="AZ44" s="286">
        <f t="shared" si="226"/>
        <v>0</v>
      </c>
      <c r="BA44" s="287"/>
      <c r="BB44" s="285">
        <f t="shared" si="227"/>
        <v>0.89999999999999991</v>
      </c>
      <c r="BC44" s="287"/>
      <c r="BD44" s="283">
        <v>42.832272000000003</v>
      </c>
      <c r="BE44" s="283">
        <v>42</v>
      </c>
      <c r="BF44" s="282">
        <f>_xlfn.FLOOR.PRECISE('численность 2021'!G57)</f>
        <v>43</v>
      </c>
      <c r="BG44" s="282">
        <v>4.291811</v>
      </c>
      <c r="BH44" s="282">
        <v>4.2084169999999999</v>
      </c>
      <c r="BI44" s="282">
        <f t="shared" si="264"/>
        <v>4.3086172344689375</v>
      </c>
      <c r="BJ44" s="284">
        <f>_xlfn.FLOOR.PRECISE('численность 2021'!K57)</f>
        <v>3</v>
      </c>
      <c r="BK44" s="284"/>
      <c r="BL44" s="284">
        <f t="shared" si="229"/>
        <v>3</v>
      </c>
      <c r="BM44" s="285">
        <f t="shared" si="265"/>
        <v>3.4399999999999999</v>
      </c>
      <c r="BN44" s="290">
        <f t="shared" si="231"/>
        <v>3</v>
      </c>
      <c r="BO44" s="287">
        <v>3</v>
      </c>
      <c r="BP44" s="285">
        <f t="shared" si="232"/>
        <v>0</v>
      </c>
      <c r="BQ44" s="286">
        <f t="shared" si="233"/>
        <v>0</v>
      </c>
      <c r="BR44" s="287"/>
      <c r="BS44" s="285">
        <f t="shared" si="234"/>
        <v>0.60000000000000009</v>
      </c>
      <c r="BT44" s="287"/>
      <c r="BU44" s="283">
        <v>61.966361999999997</v>
      </c>
      <c r="BV44" s="283">
        <v>72</v>
      </c>
      <c r="BW44" s="282">
        <f>_xlfn.FLOOR.PRECISE('численность 2021'!H57)</f>
        <v>74</v>
      </c>
      <c r="BX44" s="282">
        <v>6.2090550000000002</v>
      </c>
      <c r="BY44" s="282">
        <v>7.214429</v>
      </c>
      <c r="BZ44" s="282">
        <f t="shared" si="266"/>
        <v>7.4148296593186371</v>
      </c>
      <c r="CA44" s="284">
        <f>_xlfn.FLOOR.PRECISE('численность 2021'!M57)</f>
        <v>7</v>
      </c>
      <c r="CB44" s="284"/>
      <c r="CC44" s="284"/>
      <c r="CD44" s="284">
        <f t="shared" si="236"/>
        <v>7</v>
      </c>
      <c r="CE44" s="285">
        <f t="shared" si="237"/>
        <v>7.4000000000000004</v>
      </c>
      <c r="CF44" s="290">
        <f t="shared" si="238"/>
        <v>7</v>
      </c>
      <c r="CG44" s="287">
        <v>7</v>
      </c>
      <c r="CH44" s="285">
        <f t="shared" si="239"/>
        <v>0.52500000000000002</v>
      </c>
      <c r="CI44" s="286">
        <f t="shared" si="240"/>
        <v>0</v>
      </c>
      <c r="CJ44" s="287"/>
      <c r="CK44" s="285">
        <f t="shared" si="241"/>
        <v>0.52500000000000002</v>
      </c>
      <c r="CL44" s="286">
        <f t="shared" si="242"/>
        <v>0</v>
      </c>
      <c r="CM44" s="287"/>
      <c r="CN44" s="285">
        <f t="shared" si="243"/>
        <v>1.4000000000000001</v>
      </c>
      <c r="CO44" s="287"/>
      <c r="CP44" s="291">
        <f t="shared" si="244"/>
        <v>1</v>
      </c>
      <c r="CQ44" s="283"/>
      <c r="CR44" s="283"/>
      <c r="CS44" s="283"/>
      <c r="CT44" s="282"/>
      <c r="CU44" s="282"/>
      <c r="CV44" s="282"/>
      <c r="CW44" s="284"/>
      <c r="CX44" s="285"/>
      <c r="CY44" s="290"/>
      <c r="CZ44" s="292"/>
      <c r="DA44" s="285"/>
      <c r="DB44" s="292"/>
      <c r="DC44" s="283">
        <v>0</v>
      </c>
      <c r="DD44" s="283">
        <v>0</v>
      </c>
      <c r="DE44" s="282">
        <f>_xlfn.FLOOR.PRECISE('численность 2021'!I57)</f>
        <v>0</v>
      </c>
      <c r="DF44" s="282">
        <v>0</v>
      </c>
      <c r="DG44" s="282">
        <v>0</v>
      </c>
      <c r="DH44" s="282">
        <f t="shared" si="270"/>
        <v>0</v>
      </c>
      <c r="DI44" s="284">
        <f>_xlfn.FLOOR.PRECISE('численность 2021'!N57)</f>
        <v>0</v>
      </c>
      <c r="DJ44" s="285">
        <f t="shared" si="249"/>
        <v>0</v>
      </c>
      <c r="DK44" s="286">
        <f t="shared" si="250"/>
        <v>0</v>
      </c>
      <c r="DL44" s="287"/>
      <c r="DM44" s="285">
        <f t="shared" si="251"/>
        <v>0</v>
      </c>
      <c r="DN44" s="287"/>
      <c r="DO44" s="283">
        <v>0.80576700000000001</v>
      </c>
      <c r="DP44" s="283">
        <v>0</v>
      </c>
      <c r="DQ44" s="282">
        <f>_xlfn.FLOOR.PRECISE('численность 2021'!J57)</f>
        <v>0</v>
      </c>
      <c r="DR44" s="282">
        <v>8.0738000000000004e-002</v>
      </c>
      <c r="DS44" s="282">
        <v>0</v>
      </c>
      <c r="DT44" s="282">
        <f t="shared" si="271"/>
        <v>0</v>
      </c>
      <c r="DU44" s="284">
        <f>_xlfn.FLOOR.PRECISE('численность 2021'!S57)</f>
        <v>0</v>
      </c>
      <c r="DV44" s="285">
        <f t="shared" si="253"/>
        <v>0</v>
      </c>
      <c r="DW44" s="286">
        <f t="shared" si="254"/>
        <v>0</v>
      </c>
      <c r="DX44" s="287"/>
      <c r="DY44" s="283">
        <v>0</v>
      </c>
      <c r="DZ44" s="293">
        <v>0</v>
      </c>
      <c r="EA44" s="282">
        <f>_xlfn.FLOOR.PRECISE('численность 2021'!T57)</f>
        <v>0</v>
      </c>
      <c r="EB44" s="282">
        <v>0</v>
      </c>
      <c r="EC44" s="282">
        <v>0</v>
      </c>
      <c r="ED44" s="282">
        <f t="shared" si="272"/>
        <v>0</v>
      </c>
      <c r="EE44" s="284">
        <f>_xlfn.FLOOR.PRECISE('численность 2021'!U57)</f>
        <v>0</v>
      </c>
      <c r="EF44" s="285">
        <f t="shared" si="273"/>
        <v>0</v>
      </c>
      <c r="EG44" s="286">
        <f t="shared" si="257"/>
        <v>0</v>
      </c>
      <c r="EH44" s="292"/>
    </row>
    <row r="45" ht="37.5" customHeight="1">
      <c r="A45" s="147" t="s">
        <v>300</v>
      </c>
      <c r="B45" s="282">
        <f>'численность 2021'!C65</f>
        <v>9.4399999999999995</v>
      </c>
      <c r="C45" s="283">
        <v>26.422108000000001</v>
      </c>
      <c r="D45" s="283">
        <v>13</v>
      </c>
      <c r="E45" s="282">
        <f>_xlfn.FLOOR.PRECISE('численность 2021'!D65)</f>
        <v>17</v>
      </c>
      <c r="F45" s="282">
        <v>2.4052899999999999</v>
      </c>
      <c r="G45" s="282">
        <v>1.183432</v>
      </c>
      <c r="H45" s="282">
        <f t="shared" si="260"/>
        <v>1.8008474576271187</v>
      </c>
      <c r="I45" s="284">
        <f>_xlfn.FLOOR.PRECISE('численность 2021'!R65)</f>
        <v>5</v>
      </c>
      <c r="J45" s="285">
        <f t="shared" si="213"/>
        <v>5.9499999999999993</v>
      </c>
      <c r="K45" s="286">
        <f t="shared" si="214"/>
        <v>5</v>
      </c>
      <c r="L45" s="287">
        <v>5</v>
      </c>
      <c r="M45" s="283">
        <v>7</v>
      </c>
      <c r="N45" s="283">
        <v>8</v>
      </c>
      <c r="O45" s="282">
        <f>_xlfn.FLOOR.PRECISE('численность 2021'!P65)</f>
        <v>9</v>
      </c>
      <c r="P45" s="282">
        <v>0.63723300000000005</v>
      </c>
      <c r="Q45" s="282">
        <v>0.72826599999999997</v>
      </c>
      <c r="R45" s="282">
        <f t="shared" si="215"/>
        <v>0.95338983050847459</v>
      </c>
      <c r="S45" s="284">
        <f>_xlfn.FLOOR.PRECISE('численность 2021'!Q65)</f>
        <v>2</v>
      </c>
      <c r="T45" s="284"/>
      <c r="U45" s="285">
        <f t="shared" si="216"/>
        <v>2.6999999999999997</v>
      </c>
      <c r="V45" s="286">
        <f t="shared" si="217"/>
        <v>2</v>
      </c>
      <c r="W45" s="287">
        <v>2</v>
      </c>
      <c r="X45" s="287"/>
      <c r="Y45" s="288"/>
      <c r="Z45" s="283">
        <v>21.133756999999999</v>
      </c>
      <c r="AA45" s="283">
        <v>18</v>
      </c>
      <c r="AB45" s="282">
        <f>_xlfn.FLOOR.PRECISE('численность 2021'!E65)</f>
        <v>45</v>
      </c>
      <c r="AC45" s="282">
        <v>1.9238740000000001</v>
      </c>
      <c r="AD45" s="282">
        <v>1.638598</v>
      </c>
      <c r="AE45" s="282">
        <f t="shared" si="261"/>
        <v>4.7669491525423728</v>
      </c>
      <c r="AF45" s="284">
        <f>_xlfn.FLOOR.PRECISE('численность 2021'!O65)</f>
        <v>2</v>
      </c>
      <c r="AG45" s="285">
        <f t="shared" si="219"/>
        <v>2.25</v>
      </c>
      <c r="AH45" s="286">
        <f t="shared" si="220"/>
        <v>2</v>
      </c>
      <c r="AI45" s="289">
        <f t="shared" si="221"/>
        <v>1.5</v>
      </c>
      <c r="AJ45" s="287">
        <v>2</v>
      </c>
      <c r="AK45" s="287">
        <v>1</v>
      </c>
      <c r="AL45" s="283">
        <v>63.499561</v>
      </c>
      <c r="AM45" s="283">
        <v>53</v>
      </c>
      <c r="AN45" s="282">
        <f>_xlfn.FLOOR.PRECISE('численность 2021'!F65)</f>
        <v>48</v>
      </c>
      <c r="AO45" s="283">
        <v>5.78057</v>
      </c>
      <c r="AP45" s="283">
        <v>4.8247609999999996</v>
      </c>
      <c r="AQ45" s="282">
        <f t="shared" si="222"/>
        <v>5.0847457627118651</v>
      </c>
      <c r="AR45" s="284">
        <f>_xlfn.FLOOR.PRECISE('численность 2021'!L65)</f>
        <v>3</v>
      </c>
      <c r="AS45" s="284"/>
      <c r="AT45" s="284">
        <f t="shared" si="223"/>
        <v>3</v>
      </c>
      <c r="AU45" s="285">
        <f t="shared" si="262"/>
        <v>3.8399999999999999</v>
      </c>
      <c r="AV45" s="285">
        <f t="shared" si="306"/>
        <v>0</v>
      </c>
      <c r="AW45" s="290">
        <f t="shared" si="263"/>
        <v>3</v>
      </c>
      <c r="AX45" s="287">
        <v>3</v>
      </c>
      <c r="AY45" s="285">
        <f t="shared" si="225"/>
        <v>0</v>
      </c>
      <c r="AZ45" s="286">
        <f t="shared" si="226"/>
        <v>0</v>
      </c>
      <c r="BA45" s="287"/>
      <c r="BB45" s="285">
        <f t="shared" si="227"/>
        <v>0.89999999999999991</v>
      </c>
      <c r="BC45" s="287"/>
      <c r="BD45" s="283">
        <v>32.179454999999997</v>
      </c>
      <c r="BE45" s="283">
        <v>28</v>
      </c>
      <c r="BF45" s="282">
        <f>_xlfn.FLOOR.PRECISE('численность 2021'!G65)</f>
        <v>28</v>
      </c>
      <c r="BG45" s="282">
        <v>2.9293999999999998</v>
      </c>
      <c r="BH45" s="282">
        <v>2.5489299999999999</v>
      </c>
      <c r="BI45" s="282">
        <f t="shared" si="264"/>
        <v>2.9661016949152543</v>
      </c>
      <c r="BJ45" s="284">
        <f>_xlfn.FLOOR.PRECISE('численность 2021'!K65)</f>
        <v>1</v>
      </c>
      <c r="BK45" s="284"/>
      <c r="BL45" s="284">
        <f t="shared" si="229"/>
        <v>1</v>
      </c>
      <c r="BM45" s="285">
        <f t="shared" si="265"/>
        <v>1.9600000000000002</v>
      </c>
      <c r="BN45" s="290">
        <f t="shared" si="231"/>
        <v>1</v>
      </c>
      <c r="BO45" s="287">
        <v>1</v>
      </c>
      <c r="BP45" s="285">
        <f t="shared" si="232"/>
        <v>0</v>
      </c>
      <c r="BQ45" s="286">
        <f t="shared" si="233"/>
        <v>0</v>
      </c>
      <c r="BR45" s="287"/>
      <c r="BS45" s="285">
        <f t="shared" si="234"/>
        <v>0.20000000000000001</v>
      </c>
      <c r="BT45" s="287"/>
      <c r="BU45" s="283">
        <v>60.360626000000003</v>
      </c>
      <c r="BV45" s="283">
        <v>44</v>
      </c>
      <c r="BW45" s="282">
        <f>_xlfn.FLOOR.PRECISE('численность 2021'!H65)</f>
        <v>38</v>
      </c>
      <c r="BX45" s="282">
        <v>5.4948230000000002</v>
      </c>
      <c r="BY45" s="282">
        <v>4.0054619999999996</v>
      </c>
      <c r="BZ45" s="282">
        <f t="shared" si="266"/>
        <v>4.0254237288135597</v>
      </c>
      <c r="CA45" s="284">
        <f>_xlfn.FLOOR.PRECISE('численность 2021'!M65)</f>
        <v>2</v>
      </c>
      <c r="CB45" s="284"/>
      <c r="CC45" s="284"/>
      <c r="CD45" s="284">
        <f t="shared" si="236"/>
        <v>2</v>
      </c>
      <c r="CE45" s="285">
        <f t="shared" si="237"/>
        <v>3.04</v>
      </c>
      <c r="CF45" s="290">
        <f t="shared" si="238"/>
        <v>2</v>
      </c>
      <c r="CG45" s="287">
        <v>2</v>
      </c>
      <c r="CH45" s="285">
        <f t="shared" si="239"/>
        <v>0</v>
      </c>
      <c r="CI45" s="286">
        <f t="shared" si="240"/>
        <v>0</v>
      </c>
      <c r="CJ45" s="287"/>
      <c r="CK45" s="285">
        <f t="shared" si="241"/>
        <v>0</v>
      </c>
      <c r="CL45" s="286">
        <f t="shared" si="242"/>
        <v>0</v>
      </c>
      <c r="CM45" s="287"/>
      <c r="CN45" s="285">
        <f t="shared" si="243"/>
        <v>0.40000000000000002</v>
      </c>
      <c r="CO45" s="287"/>
      <c r="CP45" s="291">
        <f t="shared" si="244"/>
        <v>1</v>
      </c>
      <c r="CQ45" s="283"/>
      <c r="CR45" s="283"/>
      <c r="CS45" s="283"/>
      <c r="CT45" s="282"/>
      <c r="CU45" s="282"/>
      <c r="CV45" s="282"/>
      <c r="CW45" s="284"/>
      <c r="CX45" s="285"/>
      <c r="CY45" s="290"/>
      <c r="CZ45" s="292"/>
      <c r="DA45" s="285"/>
      <c r="DB45" s="292"/>
      <c r="DC45" s="283">
        <v>0</v>
      </c>
      <c r="DD45" s="283">
        <v>0</v>
      </c>
      <c r="DE45" s="282">
        <f>_xlfn.FLOOR.PRECISE('численность 2021'!I65)</f>
        <v>0</v>
      </c>
      <c r="DF45" s="282">
        <v>0</v>
      </c>
      <c r="DG45" s="282">
        <v>0</v>
      </c>
      <c r="DH45" s="282">
        <f t="shared" si="270"/>
        <v>0</v>
      </c>
      <c r="DI45" s="284">
        <f>_xlfn.FLOOR.PRECISE('численность 2021'!N65)</f>
        <v>0</v>
      </c>
      <c r="DJ45" s="285">
        <f t="shared" si="249"/>
        <v>0</v>
      </c>
      <c r="DK45" s="286">
        <f t="shared" si="250"/>
        <v>0</v>
      </c>
      <c r="DL45" s="287"/>
      <c r="DM45" s="285">
        <f t="shared" si="251"/>
        <v>0</v>
      </c>
      <c r="DN45" s="287"/>
      <c r="DO45" s="283">
        <v>0.45871699999999999</v>
      </c>
      <c r="DP45" s="283">
        <v>0</v>
      </c>
      <c r="DQ45" s="282">
        <f>_xlfn.FLOOR.PRECISE('численность 2021'!J65)</f>
        <v>0</v>
      </c>
      <c r="DR45" s="282">
        <v>4.1758999999999998e-002</v>
      </c>
      <c r="DS45" s="282">
        <v>0</v>
      </c>
      <c r="DT45" s="282">
        <f t="shared" si="271"/>
        <v>0</v>
      </c>
      <c r="DU45" s="284">
        <f>_xlfn.FLOOR.PRECISE('численность 2021'!S65)</f>
        <v>0</v>
      </c>
      <c r="DV45" s="285">
        <f t="shared" si="253"/>
        <v>0</v>
      </c>
      <c r="DW45" s="286">
        <f t="shared" si="254"/>
        <v>0</v>
      </c>
      <c r="DX45" s="287"/>
      <c r="DY45" s="283">
        <v>0</v>
      </c>
      <c r="DZ45" s="293">
        <v>0</v>
      </c>
      <c r="EA45" s="282">
        <f>_xlfn.FLOOR.PRECISE('численность 2021'!T65)</f>
        <v>0</v>
      </c>
      <c r="EB45" s="282">
        <v>0</v>
      </c>
      <c r="EC45" s="282">
        <v>0</v>
      </c>
      <c r="ED45" s="282">
        <f t="shared" si="272"/>
        <v>0</v>
      </c>
      <c r="EE45" s="284">
        <f>_xlfn.FLOOR.PRECISE('численность 2021'!U65)</f>
        <v>0</v>
      </c>
      <c r="EF45" s="285">
        <f t="shared" si="273"/>
        <v>0</v>
      </c>
      <c r="EG45" s="286">
        <f t="shared" si="257"/>
        <v>0</v>
      </c>
      <c r="EH45" s="292"/>
    </row>
    <row r="46" ht="81" customHeight="1">
      <c r="A46" s="152" t="s">
        <v>71</v>
      </c>
      <c r="B46" s="282">
        <f>'численность 2021'!C54</f>
        <v>51.079999999999998</v>
      </c>
      <c r="C46" s="283">
        <v>66.319473000000002</v>
      </c>
      <c r="D46" s="283">
        <v>41</v>
      </c>
      <c r="E46" s="282">
        <f>_xlfn.FLOOR.PRECISE('численность 2021'!D54)</f>
        <v>64</v>
      </c>
      <c r="F46" s="282">
        <v>1.216871</v>
      </c>
      <c r="G46" s="282">
        <v>0.75229400000000002</v>
      </c>
      <c r="H46" s="282">
        <f t="shared" si="260"/>
        <v>1.2529365700861395</v>
      </c>
      <c r="I46" s="284">
        <f>_xlfn.FLOOR.PRECISE('численность 2021'!R54)</f>
        <v>22</v>
      </c>
      <c r="J46" s="285">
        <f t="shared" si="213"/>
        <v>22.399999999999999</v>
      </c>
      <c r="K46" s="286">
        <f t="shared" si="214"/>
        <v>22</v>
      </c>
      <c r="L46" s="292">
        <v>22</v>
      </c>
      <c r="M46" s="283">
        <v>35</v>
      </c>
      <c r="N46" s="283">
        <v>41</v>
      </c>
      <c r="O46" s="282">
        <f>_xlfn.FLOOR.PRECISE('численность 2021'!P54)</f>
        <v>45</v>
      </c>
      <c r="P46" s="282">
        <v>0.64220200000000005</v>
      </c>
      <c r="Q46" s="282">
        <v>0.75229400000000002</v>
      </c>
      <c r="R46" s="282">
        <f t="shared" si="215"/>
        <v>0.88097102584181675</v>
      </c>
      <c r="S46" s="284">
        <f>_xlfn.FLOOR.PRECISE('численность 2021'!Q54)</f>
        <v>13</v>
      </c>
      <c r="T46" s="284"/>
      <c r="U46" s="285">
        <f t="shared" si="216"/>
        <v>13.5</v>
      </c>
      <c r="V46" s="286">
        <f t="shared" si="217"/>
        <v>13</v>
      </c>
      <c r="W46" s="292">
        <v>13</v>
      </c>
      <c r="X46" s="292"/>
      <c r="Y46" s="288"/>
      <c r="Z46" s="283">
        <v>0</v>
      </c>
      <c r="AA46" s="283">
        <v>0</v>
      </c>
      <c r="AB46" s="282">
        <f>_xlfn.FLOOR.PRECISE('численность 2021'!E54)</f>
        <v>0</v>
      </c>
      <c r="AC46" s="282">
        <v>0</v>
      </c>
      <c r="AD46" s="282">
        <v>0</v>
      </c>
      <c r="AE46" s="282">
        <f t="shared" si="261"/>
        <v>0</v>
      </c>
      <c r="AF46" s="284">
        <f>_xlfn.FLOOR.PRECISE('численность 2021'!O54)</f>
        <v>0</v>
      </c>
      <c r="AG46" s="285">
        <f t="shared" si="219"/>
        <v>0</v>
      </c>
      <c r="AH46" s="286">
        <f t="shared" si="220"/>
        <v>0</v>
      </c>
      <c r="AI46" s="289">
        <f t="shared" si="221"/>
        <v>0</v>
      </c>
      <c r="AJ46" s="292"/>
      <c r="AK46" s="292"/>
      <c r="AL46" s="283">
        <v>408.34240699999998</v>
      </c>
      <c r="AM46" s="283">
        <v>418</v>
      </c>
      <c r="AN46" s="282">
        <f>_xlfn.FLOOR.PRECISE('численность 2021'!F54)</f>
        <v>602</v>
      </c>
      <c r="AO46" s="282">
        <v>7.492521</v>
      </c>
      <c r="AP46" s="282">
        <v>7.6697249999999997</v>
      </c>
      <c r="AQ46" s="282">
        <f t="shared" si="222"/>
        <v>11.785434612372748</v>
      </c>
      <c r="AR46" s="284">
        <f>_xlfn.FLOOR.PRECISE('численность 2021'!L54)</f>
        <v>65</v>
      </c>
      <c r="AS46" s="284"/>
      <c r="AT46" s="284">
        <f t="shared" si="223"/>
        <v>65</v>
      </c>
      <c r="AU46" s="285">
        <f t="shared" si="262"/>
        <v>90.299999999999997</v>
      </c>
      <c r="AV46" s="285">
        <f t="shared" si="306"/>
        <v>90.299999999999997</v>
      </c>
      <c r="AW46" s="290">
        <f t="shared" si="263"/>
        <v>65</v>
      </c>
      <c r="AX46" s="292">
        <v>65</v>
      </c>
      <c r="AY46" s="285">
        <f t="shared" si="225"/>
        <v>9.75</v>
      </c>
      <c r="AZ46" s="286">
        <f t="shared" si="226"/>
        <v>0</v>
      </c>
      <c r="BA46" s="292"/>
      <c r="BB46" s="285">
        <f t="shared" si="227"/>
        <v>19.5</v>
      </c>
      <c r="BC46" s="292"/>
      <c r="BD46" s="283">
        <v>140.22752399999999</v>
      </c>
      <c r="BE46" s="283">
        <v>145</v>
      </c>
      <c r="BF46" s="282">
        <f>_xlfn.FLOOR.PRECISE('численность 2021'!G54)</f>
        <v>142</v>
      </c>
      <c r="BG46" s="282">
        <v>2.5729820000000001</v>
      </c>
      <c r="BH46" s="282">
        <v>2.6605500000000002</v>
      </c>
      <c r="BI46" s="282">
        <f t="shared" si="264"/>
        <v>2.7799530148786218</v>
      </c>
      <c r="BJ46" s="284">
        <f>_xlfn.FLOOR.PRECISE('численность 2021'!K54)</f>
        <v>9</v>
      </c>
      <c r="BK46" s="284"/>
      <c r="BL46" s="284">
        <f t="shared" si="229"/>
        <v>9</v>
      </c>
      <c r="BM46" s="285">
        <f t="shared" si="265"/>
        <v>9.9400000000000013</v>
      </c>
      <c r="BN46" s="290">
        <f t="shared" si="231"/>
        <v>9</v>
      </c>
      <c r="BO46" s="292">
        <v>9</v>
      </c>
      <c r="BP46" s="285">
        <f t="shared" si="232"/>
        <v>1.3499999999999999</v>
      </c>
      <c r="BQ46" s="286">
        <f t="shared" si="233"/>
        <v>0</v>
      </c>
      <c r="BR46" s="292"/>
      <c r="BS46" s="285">
        <f t="shared" si="234"/>
        <v>1.8</v>
      </c>
      <c r="BT46" s="292"/>
      <c r="BU46" s="283">
        <v>153.97837799999999</v>
      </c>
      <c r="BV46" s="283">
        <v>133</v>
      </c>
      <c r="BW46" s="282">
        <f>_xlfn.FLOOR.PRECISE('численность 2021'!H54)</f>
        <v>151</v>
      </c>
      <c r="BX46" s="282">
        <v>2.825291</v>
      </c>
      <c r="BY46" s="282">
        <v>2.4403670000000002</v>
      </c>
      <c r="BZ46" s="282">
        <f t="shared" si="266"/>
        <v>2.9561472200469852</v>
      </c>
      <c r="CA46" s="284">
        <f>_xlfn.FLOOR.PRECISE('численность 2021'!M54)</f>
        <v>10</v>
      </c>
      <c r="CB46" s="284"/>
      <c r="CC46" s="284"/>
      <c r="CD46" s="284">
        <f t="shared" si="236"/>
        <v>10</v>
      </c>
      <c r="CE46" s="285">
        <f t="shared" si="237"/>
        <v>10.57</v>
      </c>
      <c r="CF46" s="290">
        <f t="shared" si="238"/>
        <v>10</v>
      </c>
      <c r="CG46" s="292">
        <v>10</v>
      </c>
      <c r="CH46" s="285">
        <f t="shared" si="239"/>
        <v>0.75</v>
      </c>
      <c r="CI46" s="286">
        <f t="shared" si="240"/>
        <v>0</v>
      </c>
      <c r="CJ46" s="292"/>
      <c r="CK46" s="285">
        <f t="shared" si="241"/>
        <v>0.75</v>
      </c>
      <c r="CL46" s="286">
        <f t="shared" si="242"/>
        <v>0</v>
      </c>
      <c r="CM46" s="292"/>
      <c r="CN46" s="285">
        <f t="shared" si="243"/>
        <v>2</v>
      </c>
      <c r="CO46" s="292"/>
      <c r="CP46" s="291">
        <f t="shared" si="244"/>
        <v>1</v>
      </c>
      <c r="CQ46" s="283">
        <v>0</v>
      </c>
      <c r="CR46" s="283">
        <v>0</v>
      </c>
      <c r="CS46" s="283" t="e">
        <f>#REF!</f>
        <v>#REF!</v>
      </c>
      <c r="CT46" s="282">
        <v>0</v>
      </c>
      <c r="CU46" s="282">
        <v>0</v>
      </c>
      <c r="CV46" s="282" t="e">
        <f>#REF!</f>
        <v>#REF!</v>
      </c>
      <c r="CW46" s="284" t="e">
        <f>#REF!</f>
        <v>#REF!</v>
      </c>
      <c r="CX46" s="285" t="e">
        <f t="shared" si="267"/>
        <v>#REF!</v>
      </c>
      <c r="CY46" s="290" t="e">
        <f t="shared" si="268"/>
        <v>#REF!</v>
      </c>
      <c r="CZ46" s="292"/>
      <c r="DA46" s="285">
        <f t="shared" si="269"/>
        <v>0</v>
      </c>
      <c r="DB46" s="292"/>
      <c r="DC46" s="283">
        <v>0</v>
      </c>
      <c r="DD46" s="283">
        <v>0</v>
      </c>
      <c r="DE46" s="282">
        <f>_xlfn.FLOOR.PRECISE('численность 2021'!I54)</f>
        <v>0</v>
      </c>
      <c r="DF46" s="282">
        <v>0</v>
      </c>
      <c r="DG46" s="282">
        <v>0</v>
      </c>
      <c r="DH46" s="282">
        <f t="shared" si="270"/>
        <v>0</v>
      </c>
      <c r="DI46" s="284">
        <f>_xlfn.FLOOR.PRECISE('численность 2021'!N54)</f>
        <v>0</v>
      </c>
      <c r="DJ46" s="285">
        <f t="shared" si="249"/>
        <v>0</v>
      </c>
      <c r="DK46" s="286">
        <f t="shared" si="250"/>
        <v>0</v>
      </c>
      <c r="DL46" s="292"/>
      <c r="DM46" s="285">
        <f t="shared" si="251"/>
        <v>0</v>
      </c>
      <c r="DN46" s="292"/>
      <c r="DO46" s="283">
        <v>20.219324</v>
      </c>
      <c r="DP46" s="283">
        <v>19</v>
      </c>
      <c r="DQ46" s="282">
        <f>_xlfn.FLOOR.PRECISE('численность 2021'!J54)</f>
        <v>24</v>
      </c>
      <c r="DR46" s="282">
        <v>0.37099700000000002</v>
      </c>
      <c r="DS46" s="282">
        <v>0.34862399999999999</v>
      </c>
      <c r="DT46" s="282">
        <f t="shared" si="271"/>
        <v>0.46985121378230227</v>
      </c>
      <c r="DU46" s="284">
        <f>_xlfn.FLOOR.PRECISE('численность 2021'!S54)</f>
        <v>2</v>
      </c>
      <c r="DV46" s="285">
        <f t="shared" si="253"/>
        <v>2.4000000000000004</v>
      </c>
      <c r="DW46" s="286">
        <f t="shared" si="254"/>
        <v>2</v>
      </c>
      <c r="DX46" s="292">
        <v>2</v>
      </c>
      <c r="DY46" s="283">
        <v>0</v>
      </c>
      <c r="DZ46" s="293">
        <v>0</v>
      </c>
      <c r="EA46" s="282">
        <f>_xlfn.FLOOR.PRECISE('численность 2021'!T54)</f>
        <v>0</v>
      </c>
      <c r="EB46" s="282">
        <v>0</v>
      </c>
      <c r="EC46" s="282">
        <v>0</v>
      </c>
      <c r="ED46" s="282">
        <f t="shared" si="272"/>
        <v>0</v>
      </c>
      <c r="EE46" s="284">
        <f>_xlfn.FLOOR.PRECISE('численность 2021'!U54)</f>
        <v>0</v>
      </c>
      <c r="EF46" s="285">
        <f t="shared" si="273"/>
        <v>0</v>
      </c>
      <c r="EG46" s="286">
        <f t="shared" si="257"/>
        <v>0</v>
      </c>
      <c r="EH46" s="292"/>
    </row>
    <row r="47" ht="112.5" customHeight="1">
      <c r="A47" s="309" t="s">
        <v>301</v>
      </c>
      <c r="B47" s="282">
        <f>'численность 2021'!C64</f>
        <v>115.09999999999999</v>
      </c>
      <c r="C47" s="283">
        <v>271.873108</v>
      </c>
      <c r="D47" s="283">
        <v>160</v>
      </c>
      <c r="E47" s="282">
        <f>_xlfn.FLOOR.PRECISE('численность 2021'!D64)</f>
        <v>163</v>
      </c>
      <c r="F47" s="282">
        <v>2.265609</v>
      </c>
      <c r="G47" s="282">
        <v>1.3333330000000001</v>
      </c>
      <c r="H47" s="282">
        <f t="shared" si="260"/>
        <v>1.4161598609904431</v>
      </c>
      <c r="I47" s="284">
        <f>_xlfn.FLOOR.PRECISE('численность 2021'!R64)</f>
        <v>57</v>
      </c>
      <c r="J47" s="285">
        <f t="shared" si="213"/>
        <v>57.049999999999997</v>
      </c>
      <c r="K47" s="286">
        <f t="shared" si="214"/>
        <v>57</v>
      </c>
      <c r="L47" s="292">
        <v>57</v>
      </c>
      <c r="M47" s="283">
        <v>89</v>
      </c>
      <c r="N47" s="283">
        <v>98</v>
      </c>
      <c r="O47" s="282">
        <f>_xlfn.FLOOR.PRECISE('численность 2021'!P64)</f>
        <v>88</v>
      </c>
      <c r="P47" s="282">
        <v>0.74166699999999997</v>
      </c>
      <c r="Q47" s="282">
        <v>0.81666700000000003</v>
      </c>
      <c r="R47" s="282">
        <f t="shared" si="215"/>
        <v>0.76455256298870555</v>
      </c>
      <c r="S47" s="284">
        <f>_xlfn.FLOOR.PRECISE('численность 2021'!Q64)</f>
        <v>13</v>
      </c>
      <c r="T47" s="284"/>
      <c r="U47" s="285">
        <f t="shared" si="216"/>
        <v>26.399999999999999</v>
      </c>
      <c r="V47" s="286">
        <f t="shared" si="217"/>
        <v>13</v>
      </c>
      <c r="W47" s="292">
        <v>13</v>
      </c>
      <c r="X47" s="292"/>
      <c r="Y47" s="288"/>
      <c r="Z47" s="283">
        <v>434.10485799999998</v>
      </c>
      <c r="AA47" s="283">
        <v>509</v>
      </c>
      <c r="AB47" s="282">
        <f>_xlfn.FLOOR.PRECISE('численность 2021'!E64)</f>
        <v>471</v>
      </c>
      <c r="AC47" s="282">
        <v>3.61754</v>
      </c>
      <c r="AD47" s="282">
        <v>4.2416669999999996</v>
      </c>
      <c r="AE47" s="282">
        <f t="shared" si="261"/>
        <v>4.0920938314509128</v>
      </c>
      <c r="AF47" s="284">
        <f>_xlfn.FLOOR.PRECISE('численность 2021'!O64)</f>
        <v>23</v>
      </c>
      <c r="AG47" s="285">
        <f t="shared" si="219"/>
        <v>23.550000000000001</v>
      </c>
      <c r="AH47" s="286">
        <f t="shared" si="220"/>
        <v>23</v>
      </c>
      <c r="AI47" s="289">
        <f t="shared" si="221"/>
        <v>17.25</v>
      </c>
      <c r="AJ47" s="292">
        <v>23</v>
      </c>
      <c r="AK47" s="292">
        <v>17</v>
      </c>
      <c r="AL47" s="283">
        <v>707.85620100000006</v>
      </c>
      <c r="AM47" s="283">
        <v>681</v>
      </c>
      <c r="AN47" s="282">
        <f>_xlfn.FLOOR.PRECISE('численность 2021'!F64)</f>
        <v>763</v>
      </c>
      <c r="AO47" s="282">
        <v>5.8988019999999999</v>
      </c>
      <c r="AP47" s="282">
        <v>5.6749999999999998</v>
      </c>
      <c r="AQ47" s="282">
        <f t="shared" si="222"/>
        <v>6.6290182450043442</v>
      </c>
      <c r="AR47" s="284">
        <f>_xlfn.FLOOR.PRECISE('численность 2021'!L64)</f>
        <v>76</v>
      </c>
      <c r="AS47" s="284"/>
      <c r="AT47" s="284">
        <f t="shared" si="223"/>
        <v>76</v>
      </c>
      <c r="AU47" s="285">
        <f t="shared" si="262"/>
        <v>76.299999999999997</v>
      </c>
      <c r="AV47" s="285">
        <f t="shared" si="306"/>
        <v>76.299999999999997</v>
      </c>
      <c r="AW47" s="290">
        <f t="shared" si="263"/>
        <v>76</v>
      </c>
      <c r="AX47" s="292">
        <v>76</v>
      </c>
      <c r="AY47" s="285">
        <f t="shared" si="225"/>
        <v>11.4</v>
      </c>
      <c r="AZ47" s="286">
        <f t="shared" si="226"/>
        <v>0</v>
      </c>
      <c r="BA47" s="292"/>
      <c r="BB47" s="285">
        <f t="shared" si="227"/>
        <v>22.800000000000001</v>
      </c>
      <c r="BC47" s="292"/>
      <c r="BD47" s="283">
        <v>282.84899899999999</v>
      </c>
      <c r="BE47" s="283">
        <v>275</v>
      </c>
      <c r="BF47" s="282">
        <f>_xlfn.FLOOR.PRECISE('численность 2021'!G64)</f>
        <v>234</v>
      </c>
      <c r="BG47" s="282">
        <v>2.357075</v>
      </c>
      <c r="BH47" s="282">
        <v>2.2916669999999999</v>
      </c>
      <c r="BI47" s="282">
        <f t="shared" si="264"/>
        <v>2.0330147697654213</v>
      </c>
      <c r="BJ47" s="284">
        <f>_xlfn.FLOOR.PRECISE('численность 2021'!K64)</f>
        <v>14</v>
      </c>
      <c r="BK47" s="284"/>
      <c r="BL47" s="284">
        <f t="shared" si="229"/>
        <v>14</v>
      </c>
      <c r="BM47" s="285">
        <f t="shared" si="265"/>
        <v>16.380000000000003</v>
      </c>
      <c r="BN47" s="290">
        <f t="shared" si="231"/>
        <v>14</v>
      </c>
      <c r="BO47" s="292">
        <v>14</v>
      </c>
      <c r="BP47" s="285">
        <f t="shared" si="232"/>
        <v>2.1000000000000001</v>
      </c>
      <c r="BQ47" s="286">
        <f t="shared" si="233"/>
        <v>0</v>
      </c>
      <c r="BR47" s="292"/>
      <c r="BS47" s="285">
        <f t="shared" si="234"/>
        <v>2.8000000000000003</v>
      </c>
      <c r="BT47" s="292"/>
      <c r="BU47" s="283">
        <v>488.720123</v>
      </c>
      <c r="BV47" s="283">
        <v>499</v>
      </c>
      <c r="BW47" s="282">
        <f>_xlfn.FLOOR.PRECISE('численность 2021'!H64)</f>
        <v>483</v>
      </c>
      <c r="BX47" s="282">
        <v>4.0726680000000002</v>
      </c>
      <c r="BY47" s="282">
        <v>4.1583329999999998</v>
      </c>
      <c r="BZ47" s="282">
        <f t="shared" si="266"/>
        <v>4.1963509991311909</v>
      </c>
      <c r="CA47" s="284">
        <f>_xlfn.FLOOR.PRECISE('численность 2021'!M64)</f>
        <v>38</v>
      </c>
      <c r="CB47" s="284"/>
      <c r="CC47" s="284"/>
      <c r="CD47" s="284">
        <f t="shared" si="236"/>
        <v>38</v>
      </c>
      <c r="CE47" s="285">
        <f t="shared" si="237"/>
        <v>38.640000000000001</v>
      </c>
      <c r="CF47" s="290">
        <f t="shared" si="238"/>
        <v>38</v>
      </c>
      <c r="CG47" s="292">
        <v>38</v>
      </c>
      <c r="CH47" s="285">
        <f t="shared" si="239"/>
        <v>2.8500000000000001</v>
      </c>
      <c r="CI47" s="286">
        <f t="shared" si="240"/>
        <v>0</v>
      </c>
      <c r="CJ47" s="292"/>
      <c r="CK47" s="285">
        <f t="shared" si="241"/>
        <v>2.8500000000000001</v>
      </c>
      <c r="CL47" s="286">
        <f t="shared" si="242"/>
        <v>0</v>
      </c>
      <c r="CM47" s="292"/>
      <c r="CN47" s="285">
        <f t="shared" si="243"/>
        <v>7.6000000000000005</v>
      </c>
      <c r="CO47" s="292"/>
      <c r="CP47" s="291">
        <f t="shared" si="244"/>
        <v>1</v>
      </c>
      <c r="CQ47" s="283">
        <v>0</v>
      </c>
      <c r="CR47" s="283">
        <v>0</v>
      </c>
      <c r="CS47" s="283" t="e">
        <f>#REF!</f>
        <v>#REF!</v>
      </c>
      <c r="CT47" s="282">
        <v>0</v>
      </c>
      <c r="CU47" s="282">
        <v>0</v>
      </c>
      <c r="CV47" s="282" t="e">
        <f>#REF!</f>
        <v>#REF!</v>
      </c>
      <c r="CW47" s="284" t="e">
        <f>#REF!</f>
        <v>#REF!</v>
      </c>
      <c r="CX47" s="285" t="e">
        <f t="shared" si="267"/>
        <v>#REF!</v>
      </c>
      <c r="CY47" s="290" t="e">
        <f t="shared" si="268"/>
        <v>#REF!</v>
      </c>
      <c r="CZ47" s="292"/>
      <c r="DA47" s="285">
        <f t="shared" si="269"/>
        <v>0</v>
      </c>
      <c r="DB47" s="292"/>
      <c r="DC47" s="283">
        <v>0</v>
      </c>
      <c r="DD47" s="283">
        <v>0</v>
      </c>
      <c r="DE47" s="282">
        <f>_xlfn.FLOOR.PRECISE('численность 2021'!I64)</f>
        <v>0</v>
      </c>
      <c r="DF47" s="282">
        <v>0</v>
      </c>
      <c r="DG47" s="282">
        <v>0</v>
      </c>
      <c r="DH47" s="282">
        <f t="shared" si="270"/>
        <v>0</v>
      </c>
      <c r="DI47" s="284">
        <f>_xlfn.FLOOR.PRECISE('численность 2021'!N64)</f>
        <v>0</v>
      </c>
      <c r="DJ47" s="285">
        <f t="shared" si="249"/>
        <v>0</v>
      </c>
      <c r="DK47" s="286">
        <f t="shared" si="250"/>
        <v>0</v>
      </c>
      <c r="DL47" s="292"/>
      <c r="DM47" s="285">
        <f t="shared" si="251"/>
        <v>0</v>
      </c>
      <c r="DN47" s="292"/>
      <c r="DO47" s="283">
        <v>45.194797999999999</v>
      </c>
      <c r="DP47" s="283">
        <v>29</v>
      </c>
      <c r="DQ47" s="282">
        <f>_xlfn.FLOOR.PRECISE('численность 2021'!J64)</f>
        <v>26</v>
      </c>
      <c r="DR47" s="282">
        <v>0.37662299999999999</v>
      </c>
      <c r="DS47" s="282">
        <v>0.24166699999999999</v>
      </c>
      <c r="DT47" s="282">
        <f t="shared" si="271"/>
        <v>0.22589052997393572</v>
      </c>
      <c r="DU47" s="284">
        <f>_xlfn.FLOOR.PRECISE('численность 2021'!S64)</f>
        <v>2</v>
      </c>
      <c r="DV47" s="285">
        <f t="shared" si="253"/>
        <v>2.6000000000000001</v>
      </c>
      <c r="DW47" s="286">
        <f t="shared" si="254"/>
        <v>2</v>
      </c>
      <c r="DX47" s="292">
        <v>2</v>
      </c>
      <c r="DY47" s="283">
        <v>25</v>
      </c>
      <c r="DZ47" s="293">
        <v>25</v>
      </c>
      <c r="EA47" s="282">
        <f>_xlfn.FLOOR.PRECISE('численность 2021'!T64)</f>
        <v>20</v>
      </c>
      <c r="EB47" s="282">
        <v>0.20833299999999999</v>
      </c>
      <c r="EC47" s="282">
        <v>0.20833299999999999</v>
      </c>
      <c r="ED47" s="282">
        <f t="shared" si="272"/>
        <v>0.1737619461337967</v>
      </c>
      <c r="EE47" s="284">
        <f>_xlfn.FLOOR.PRECISE('численность 2021'!U64)</f>
        <v>2</v>
      </c>
      <c r="EF47" s="285">
        <f t="shared" si="273"/>
        <v>2</v>
      </c>
      <c r="EG47" s="286">
        <f t="shared" si="257"/>
        <v>2</v>
      </c>
      <c r="EH47" s="292">
        <v>2</v>
      </c>
    </row>
    <row r="48" ht="48.75" customHeight="1">
      <c r="A48" s="152" t="s">
        <v>72</v>
      </c>
      <c r="B48" s="282">
        <f>'численность 2021'!C55</f>
        <v>120.515</v>
      </c>
      <c r="C48" s="283">
        <v>155.392578125</v>
      </c>
      <c r="D48" s="283">
        <v>184</v>
      </c>
      <c r="E48" s="282">
        <f>_xlfn.FLOOR.PRECISE('численность 2021'!D55)</f>
        <v>201</v>
      </c>
      <c r="F48" s="282">
        <v>1.289404</v>
      </c>
      <c r="G48" s="282">
        <v>1.5267809999999999</v>
      </c>
      <c r="H48" s="282">
        <f t="shared" si="260"/>
        <v>1.6678421773223251</v>
      </c>
      <c r="I48" s="284">
        <f>_xlfn.FLOOR.PRECISE('численность 2021'!R55)</f>
        <v>70</v>
      </c>
      <c r="J48" s="285">
        <f t="shared" si="213"/>
        <v>70.349999999999994</v>
      </c>
      <c r="K48" s="286">
        <f t="shared" si="214"/>
        <v>70</v>
      </c>
      <c r="L48" s="292">
        <v>70</v>
      </c>
      <c r="M48" s="283">
        <v>44</v>
      </c>
      <c r="N48" s="283">
        <v>50</v>
      </c>
      <c r="O48" s="282">
        <f>_xlfn.FLOOR.PRECISE('численность 2021'!P55)</f>
        <v>50</v>
      </c>
      <c r="P48" s="282">
        <v>0.36509999999999998</v>
      </c>
      <c r="Q48" s="282">
        <v>0.41488599999999998</v>
      </c>
      <c r="R48" s="282">
        <f t="shared" si="215"/>
        <v>0.41488611376177237</v>
      </c>
      <c r="S48" s="284">
        <f>_xlfn.FLOOR.PRECISE('численность 2021'!Q55)</f>
        <v>15</v>
      </c>
      <c r="T48" s="284"/>
      <c r="U48" s="285">
        <f t="shared" si="216"/>
        <v>15</v>
      </c>
      <c r="V48" s="286">
        <f t="shared" si="217"/>
        <v>15</v>
      </c>
      <c r="W48" s="292">
        <v>15</v>
      </c>
      <c r="X48" s="292"/>
      <c r="Y48" s="288"/>
      <c r="Z48" s="283">
        <v>67.848236</v>
      </c>
      <c r="AA48" s="283">
        <v>75</v>
      </c>
      <c r="AB48" s="282">
        <f>_xlfn.FLOOR.PRECISE('численность 2021'!E55)</f>
        <v>81</v>
      </c>
      <c r="AC48" s="282">
        <v>0.56298599999999999</v>
      </c>
      <c r="AD48" s="282">
        <v>0.62232900000000002</v>
      </c>
      <c r="AE48" s="282">
        <f t="shared" si="261"/>
        <v>0.6721155042940713</v>
      </c>
      <c r="AF48" s="284">
        <f>_xlfn.FLOOR.PRECISE('численность 2021'!O55)</f>
        <v>4</v>
      </c>
      <c r="AG48" s="285">
        <f t="shared" si="219"/>
        <v>4.0499999999999998</v>
      </c>
      <c r="AH48" s="286">
        <f t="shared" si="220"/>
        <v>4</v>
      </c>
      <c r="AI48" s="289">
        <f t="shared" si="221"/>
        <v>3</v>
      </c>
      <c r="AJ48" s="292">
        <v>4</v>
      </c>
      <c r="AK48" s="292">
        <v>3</v>
      </c>
      <c r="AL48" s="283">
        <v>558.23809800000004</v>
      </c>
      <c r="AM48" s="283">
        <v>555</v>
      </c>
      <c r="AN48" s="282">
        <f>_xlfn.FLOOR.PRECISE('численность 2021'!F55)</f>
        <v>584</v>
      </c>
      <c r="AO48" s="282">
        <v>4.6321050000000001</v>
      </c>
      <c r="AP48" s="282">
        <v>4.6052359999999997</v>
      </c>
      <c r="AQ48" s="282">
        <f t="shared" si="222"/>
        <v>4.8458698087375014</v>
      </c>
      <c r="AR48" s="284">
        <f>_xlfn.FLOOR.PRECISE('численность 2021'!L55)</f>
        <v>46</v>
      </c>
      <c r="AS48" s="284"/>
      <c r="AT48" s="284">
        <f t="shared" si="223"/>
        <v>46</v>
      </c>
      <c r="AU48" s="285">
        <f t="shared" si="262"/>
        <v>46.719999999999999</v>
      </c>
      <c r="AV48" s="285">
        <f t="shared" si="306"/>
        <v>0</v>
      </c>
      <c r="AW48" s="290">
        <f t="shared" si="263"/>
        <v>46</v>
      </c>
      <c r="AX48" s="292">
        <v>46</v>
      </c>
      <c r="AY48" s="285">
        <f t="shared" si="225"/>
        <v>6.8999999999999995</v>
      </c>
      <c r="AZ48" s="286">
        <f t="shared" si="226"/>
        <v>0</v>
      </c>
      <c r="BA48" s="292"/>
      <c r="BB48" s="285">
        <f t="shared" si="227"/>
        <v>13.799999999999999</v>
      </c>
      <c r="BC48" s="292"/>
      <c r="BD48" s="283">
        <v>139.396286</v>
      </c>
      <c r="BE48" s="283">
        <v>143</v>
      </c>
      <c r="BF48" s="282">
        <f>_xlfn.FLOOR.PRECISE('численность 2021'!G55)</f>
        <v>152</v>
      </c>
      <c r="BG48" s="282">
        <v>1.1566719999999999</v>
      </c>
      <c r="BH48" s="282">
        <v>1.186574</v>
      </c>
      <c r="BI48" s="282">
        <f t="shared" si="264"/>
        <v>1.2612537858357882</v>
      </c>
      <c r="BJ48" s="284">
        <f>_xlfn.FLOOR.PRECISE('численность 2021'!K55)</f>
        <v>7</v>
      </c>
      <c r="BK48" s="284"/>
      <c r="BL48" s="284">
        <f t="shared" si="229"/>
        <v>7</v>
      </c>
      <c r="BM48" s="285">
        <f t="shared" si="265"/>
        <v>7.6000000000000005</v>
      </c>
      <c r="BN48" s="290">
        <f t="shared" si="231"/>
        <v>7</v>
      </c>
      <c r="BO48" s="292">
        <v>7</v>
      </c>
      <c r="BP48" s="285">
        <f t="shared" si="232"/>
        <v>1.05</v>
      </c>
      <c r="BQ48" s="286">
        <f t="shared" si="233"/>
        <v>0</v>
      </c>
      <c r="BR48" s="292"/>
      <c r="BS48" s="285">
        <f t="shared" si="234"/>
        <v>1.4000000000000001</v>
      </c>
      <c r="BT48" s="292"/>
      <c r="BU48" s="283">
        <v>184.20225500000001</v>
      </c>
      <c r="BV48" s="283">
        <v>188</v>
      </c>
      <c r="BW48" s="282">
        <f>_xlfn.FLOOR.PRECISE('численность 2021'!H55)</f>
        <v>185</v>
      </c>
      <c r="BX48" s="282">
        <v>1.528459</v>
      </c>
      <c r="BY48" s="282">
        <v>1.5599719999999999</v>
      </c>
      <c r="BZ48" s="282">
        <f t="shared" si="266"/>
        <v>1.5350786209185578</v>
      </c>
      <c r="CA48" s="284">
        <f>_xlfn.FLOOR.PRECISE('численность 2021'!M55)</f>
        <v>9</v>
      </c>
      <c r="CB48" s="284"/>
      <c r="CC48" s="284"/>
      <c r="CD48" s="284">
        <f t="shared" si="236"/>
        <v>9</v>
      </c>
      <c r="CE48" s="285">
        <f t="shared" si="237"/>
        <v>9.25</v>
      </c>
      <c r="CF48" s="290">
        <f t="shared" si="238"/>
        <v>9</v>
      </c>
      <c r="CG48" s="292">
        <v>9</v>
      </c>
      <c r="CH48" s="285">
        <f t="shared" si="239"/>
        <v>0.67499999999999993</v>
      </c>
      <c r="CI48" s="286">
        <f t="shared" si="240"/>
        <v>0</v>
      </c>
      <c r="CJ48" s="292"/>
      <c r="CK48" s="285">
        <f t="shared" si="241"/>
        <v>0.67499999999999993</v>
      </c>
      <c r="CL48" s="286">
        <f t="shared" si="242"/>
        <v>0</v>
      </c>
      <c r="CM48" s="292"/>
      <c r="CN48" s="285">
        <f t="shared" si="243"/>
        <v>1.8</v>
      </c>
      <c r="CO48" s="292"/>
      <c r="CP48" s="291">
        <f t="shared" si="244"/>
        <v>1</v>
      </c>
      <c r="CQ48" s="283">
        <v>109</v>
      </c>
      <c r="CR48" s="283">
        <v>110</v>
      </c>
      <c r="CS48" s="283" t="e">
        <f>#REF!</f>
        <v>#REF!</v>
      </c>
      <c r="CT48" s="282">
        <v>0.80900000000000005</v>
      </c>
      <c r="CU48" s="282">
        <v>0.81499999999999995</v>
      </c>
      <c r="CV48" s="282" t="e">
        <f>#REF!</f>
        <v>#REF!</v>
      </c>
      <c r="CW48" s="284" t="e">
        <f>#REF!</f>
        <v>#REF!</v>
      </c>
      <c r="CX48" s="285" t="e">
        <f t="shared" si="267"/>
        <v>#REF!</v>
      </c>
      <c r="CY48" s="290" t="e">
        <f t="shared" si="268"/>
        <v>#REF!</v>
      </c>
      <c r="CZ48" s="292"/>
      <c r="DA48" s="285">
        <f t="shared" si="269"/>
        <v>0</v>
      </c>
      <c r="DB48" s="292"/>
      <c r="DC48" s="283">
        <v>0</v>
      </c>
      <c r="DD48" s="283">
        <v>0</v>
      </c>
      <c r="DE48" s="282">
        <f>_xlfn.FLOOR.PRECISE('численность 2021'!I55)</f>
        <v>0</v>
      </c>
      <c r="DF48" s="282">
        <v>0</v>
      </c>
      <c r="DG48" s="282">
        <v>0</v>
      </c>
      <c r="DH48" s="282">
        <f t="shared" si="270"/>
        <v>0</v>
      </c>
      <c r="DI48" s="284">
        <f>_xlfn.FLOOR.PRECISE('численность 2021'!N55)</f>
        <v>0</v>
      </c>
      <c r="DJ48" s="285">
        <f t="shared" si="249"/>
        <v>0</v>
      </c>
      <c r="DK48" s="286">
        <f t="shared" si="250"/>
        <v>0</v>
      </c>
      <c r="DL48" s="292"/>
      <c r="DM48" s="285">
        <f t="shared" si="251"/>
        <v>0</v>
      </c>
      <c r="DN48" s="292"/>
      <c r="DO48" s="283">
        <v>0.54409200000000002</v>
      </c>
      <c r="DP48" s="283">
        <v>0</v>
      </c>
      <c r="DQ48" s="282">
        <f>_xlfn.FLOOR.PRECISE('численность 2021'!J55)</f>
        <v>5</v>
      </c>
      <c r="DR48" s="282">
        <v>4.5149999999999999e-003</v>
      </c>
      <c r="DS48" s="282">
        <v>0</v>
      </c>
      <c r="DT48" s="282">
        <f t="shared" si="271"/>
        <v>4.1488611376177237e-002</v>
      </c>
      <c r="DU48" s="284">
        <f>_xlfn.FLOOR.PRECISE('численность 2021'!S55)</f>
        <v>0</v>
      </c>
      <c r="DV48" s="285">
        <f t="shared" si="253"/>
        <v>0.5</v>
      </c>
      <c r="DW48" s="286">
        <f t="shared" si="254"/>
        <v>0</v>
      </c>
      <c r="DX48" s="292"/>
      <c r="DY48" s="283">
        <v>0</v>
      </c>
      <c r="DZ48" s="293">
        <v>0</v>
      </c>
      <c r="EA48" s="282">
        <f>_xlfn.FLOOR.PRECISE('численность 2021'!T55)</f>
        <v>0</v>
      </c>
      <c r="EB48" s="282">
        <v>0</v>
      </c>
      <c r="EC48" s="282">
        <v>0</v>
      </c>
      <c r="ED48" s="282">
        <f t="shared" si="272"/>
        <v>0</v>
      </c>
      <c r="EE48" s="284">
        <f>_xlfn.FLOOR.PRECISE('численность 2021'!U55)</f>
        <v>0</v>
      </c>
      <c r="EF48" s="285">
        <f t="shared" si="273"/>
        <v>0</v>
      </c>
      <c r="EG48" s="286">
        <f t="shared" si="257"/>
        <v>0</v>
      </c>
      <c r="EH48" s="292"/>
    </row>
    <row r="49" ht="49.5" customHeight="1">
      <c r="A49" s="152" t="s">
        <v>302</v>
      </c>
      <c r="B49" s="282">
        <f>'численность 2021'!C56</f>
        <v>214.80000000000001</v>
      </c>
      <c r="C49" s="283">
        <v>184.02510100000001</v>
      </c>
      <c r="D49" s="283">
        <v>165</v>
      </c>
      <c r="E49" s="282">
        <f>_xlfn.FLOOR.PRECISE('численность 2021'!D56)</f>
        <v>166</v>
      </c>
      <c r="F49" s="282">
        <v>0.83306999999999998</v>
      </c>
      <c r="G49" s="282">
        <v>0.78384799999999999</v>
      </c>
      <c r="H49" s="282">
        <f t="shared" si="260"/>
        <v>0.77281191806331462</v>
      </c>
      <c r="I49" s="284">
        <f>_xlfn.FLOOR.PRECISE('численность 2021'!R56)</f>
        <v>10</v>
      </c>
      <c r="J49" s="285">
        <f t="shared" si="213"/>
        <v>58.099999999999994</v>
      </c>
      <c r="K49" s="286">
        <f t="shared" si="214"/>
        <v>10</v>
      </c>
      <c r="L49" s="292">
        <v>10</v>
      </c>
      <c r="M49" s="283">
        <v>11</v>
      </c>
      <c r="N49" s="283">
        <v>11</v>
      </c>
      <c r="O49" s="282">
        <f>_xlfn.FLOOR.PRECISE('численность 2021'!P56)</f>
        <v>7</v>
      </c>
      <c r="P49" s="282">
        <v>4.9796e-002</v>
      </c>
      <c r="Q49" s="282">
        <v>5.2256999999999998e-002</v>
      </c>
      <c r="R49" s="282">
        <f t="shared" si="215"/>
        <v>3.2588454376163874e-002</v>
      </c>
      <c r="S49" s="284">
        <f>_xlfn.FLOOR.PRECISE('численность 2021'!Q56)</f>
        <v>2</v>
      </c>
      <c r="T49" s="284"/>
      <c r="U49" s="285">
        <f t="shared" si="216"/>
        <v>2.1000000000000001</v>
      </c>
      <c r="V49" s="286">
        <f t="shared" si="217"/>
        <v>2</v>
      </c>
      <c r="W49" s="292">
        <v>2</v>
      </c>
      <c r="X49" s="292"/>
      <c r="Y49" s="288"/>
      <c r="Z49" s="283">
        <v>41.581837</v>
      </c>
      <c r="AA49" s="283">
        <v>19</v>
      </c>
      <c r="AB49" s="282">
        <f>_xlfn.FLOOR.PRECISE('численность 2021'!E56)</f>
        <v>19</v>
      </c>
      <c r="AC49" s="282">
        <v>0.18823799999999999</v>
      </c>
      <c r="AD49" s="282">
        <v>9.0260999999999994e-002</v>
      </c>
      <c r="AE49" s="282">
        <f t="shared" si="261"/>
        <v>8.8454376163873361e-002</v>
      </c>
      <c r="AF49" s="284">
        <f>_xlfn.FLOOR.PRECISE('численность 2021'!O56)</f>
        <v>0</v>
      </c>
      <c r="AG49" s="285">
        <f t="shared" si="219"/>
        <v>0</v>
      </c>
      <c r="AH49" s="286">
        <f t="shared" si="220"/>
        <v>0</v>
      </c>
      <c r="AI49" s="289">
        <f t="shared" si="221"/>
        <v>0</v>
      </c>
      <c r="AJ49" s="292"/>
      <c r="AK49" s="292"/>
      <c r="AL49" s="283">
        <v>2785.55249</v>
      </c>
      <c r="AM49" s="283">
        <v>3209</v>
      </c>
      <c r="AN49" s="282">
        <f>_xlfn.FLOOR.PRECISE('численность 2021'!F56)</f>
        <v>2774</v>
      </c>
      <c r="AO49" s="282">
        <v>12.610015000000001</v>
      </c>
      <c r="AP49" s="282">
        <v>15.244656000000001</v>
      </c>
      <c r="AQ49" s="282">
        <f t="shared" si="222"/>
        <v>12.914338919925511</v>
      </c>
      <c r="AR49" s="284">
        <f>_xlfn.FLOOR.PRECISE('численность 2021'!L56)</f>
        <v>220</v>
      </c>
      <c r="AS49" s="284"/>
      <c r="AT49" s="284">
        <f t="shared" si="223"/>
        <v>220</v>
      </c>
      <c r="AU49" s="285">
        <f t="shared" si="262"/>
        <v>416.09999999999997</v>
      </c>
      <c r="AV49" s="285">
        <f t="shared" si="306"/>
        <v>554.80000000000007</v>
      </c>
      <c r="AW49" s="290">
        <f t="shared" si="263"/>
        <v>220</v>
      </c>
      <c r="AX49" s="292">
        <v>220</v>
      </c>
      <c r="AY49" s="285">
        <f t="shared" si="225"/>
        <v>33</v>
      </c>
      <c r="AZ49" s="286">
        <f t="shared" si="226"/>
        <v>0</v>
      </c>
      <c r="BA49" s="292"/>
      <c r="BB49" s="285">
        <f t="shared" si="227"/>
        <v>66</v>
      </c>
      <c r="BC49" s="292"/>
      <c r="BD49" s="283">
        <v>145.018631</v>
      </c>
      <c r="BE49" s="283">
        <v>159</v>
      </c>
      <c r="BF49" s="282">
        <f>_xlfn.FLOOR.PRECISE('численность 2021'!G56)</f>
        <v>125</v>
      </c>
      <c r="BG49" s="282">
        <v>0.65649000000000002</v>
      </c>
      <c r="BH49" s="282">
        <v>0.75534400000000002</v>
      </c>
      <c r="BI49" s="282">
        <f t="shared" si="264"/>
        <v>0.58193668528864062</v>
      </c>
      <c r="BJ49" s="284">
        <f>_xlfn.FLOOR.PRECISE('численность 2021'!K56)</f>
        <v>3</v>
      </c>
      <c r="BK49" s="284"/>
      <c r="BL49" s="284">
        <f t="shared" si="229"/>
        <v>3</v>
      </c>
      <c r="BM49" s="285">
        <f t="shared" si="265"/>
        <v>3.75</v>
      </c>
      <c r="BN49" s="290">
        <f t="shared" si="231"/>
        <v>3</v>
      </c>
      <c r="BO49" s="292">
        <v>3</v>
      </c>
      <c r="BP49" s="285">
        <f t="shared" si="232"/>
        <v>0</v>
      </c>
      <c r="BQ49" s="286">
        <f t="shared" si="233"/>
        <v>0</v>
      </c>
      <c r="BR49" s="292"/>
      <c r="BS49" s="285">
        <f t="shared" si="234"/>
        <v>0.60000000000000009</v>
      </c>
      <c r="BT49" s="292"/>
      <c r="BU49" s="283">
        <v>225.95207199999999</v>
      </c>
      <c r="BV49" s="283">
        <v>327</v>
      </c>
      <c r="BW49" s="282">
        <f>_xlfn.FLOOR.PRECISE('численность 2021'!H56)</f>
        <v>246</v>
      </c>
      <c r="BX49" s="282">
        <v>1.0228699999999999</v>
      </c>
      <c r="BY49" s="282">
        <v>1.553444</v>
      </c>
      <c r="BZ49" s="282">
        <f t="shared" si="266"/>
        <v>1.1452513966480447</v>
      </c>
      <c r="CA49" s="284">
        <f>_xlfn.FLOOR.PRECISE('численность 2021'!M56)</f>
        <v>7</v>
      </c>
      <c r="CB49" s="284"/>
      <c r="CC49" s="284"/>
      <c r="CD49" s="284">
        <f t="shared" si="236"/>
        <v>7</v>
      </c>
      <c r="CE49" s="285">
        <f t="shared" si="237"/>
        <v>12.300000000000001</v>
      </c>
      <c r="CF49" s="290">
        <f t="shared" si="238"/>
        <v>7</v>
      </c>
      <c r="CG49" s="292">
        <v>7</v>
      </c>
      <c r="CH49" s="285">
        <f t="shared" si="239"/>
        <v>0.52500000000000002</v>
      </c>
      <c r="CI49" s="286">
        <f t="shared" si="240"/>
        <v>0</v>
      </c>
      <c r="CJ49" s="292"/>
      <c r="CK49" s="285">
        <f t="shared" si="241"/>
        <v>0.52500000000000002</v>
      </c>
      <c r="CL49" s="286">
        <f t="shared" si="242"/>
        <v>0</v>
      </c>
      <c r="CM49" s="292"/>
      <c r="CN49" s="285">
        <f t="shared" si="243"/>
        <v>1.4000000000000001</v>
      </c>
      <c r="CO49" s="292"/>
      <c r="CP49" s="291">
        <f t="shared" si="244"/>
        <v>1</v>
      </c>
      <c r="CQ49" s="283">
        <v>0</v>
      </c>
      <c r="CR49" s="283">
        <v>0</v>
      </c>
      <c r="CS49" s="283" t="e">
        <f>#REF!</f>
        <v>#REF!</v>
      </c>
      <c r="CT49" s="282">
        <v>0</v>
      </c>
      <c r="CU49" s="282">
        <v>0</v>
      </c>
      <c r="CV49" s="282" t="e">
        <f>#REF!</f>
        <v>#REF!</v>
      </c>
      <c r="CW49" s="284" t="e">
        <f>#REF!</f>
        <v>#REF!</v>
      </c>
      <c r="CX49" s="285" t="e">
        <f t="shared" si="267"/>
        <v>#REF!</v>
      </c>
      <c r="CY49" s="290" t="e">
        <f t="shared" si="268"/>
        <v>#REF!</v>
      </c>
      <c r="CZ49" s="292"/>
      <c r="DA49" s="285">
        <f t="shared" si="269"/>
        <v>0</v>
      </c>
      <c r="DB49" s="292"/>
      <c r="DC49" s="283">
        <v>0</v>
      </c>
      <c r="DD49" s="283">
        <v>0</v>
      </c>
      <c r="DE49" s="282">
        <f>_xlfn.FLOOR.PRECISE('численность 2021'!I56)</f>
        <v>0</v>
      </c>
      <c r="DF49" s="282">
        <v>0</v>
      </c>
      <c r="DG49" s="282">
        <v>0</v>
      </c>
      <c r="DH49" s="282">
        <f t="shared" si="270"/>
        <v>0</v>
      </c>
      <c r="DI49" s="284">
        <f>_xlfn.FLOOR.PRECISE('численность 2021'!N56)</f>
        <v>0</v>
      </c>
      <c r="DJ49" s="285">
        <f t="shared" si="249"/>
        <v>0</v>
      </c>
      <c r="DK49" s="286">
        <f t="shared" si="250"/>
        <v>0</v>
      </c>
      <c r="DL49" s="292"/>
      <c r="DM49" s="285">
        <f t="shared" si="251"/>
        <v>0</v>
      </c>
      <c r="DN49" s="292"/>
      <c r="DO49" s="283">
        <v>10.74466</v>
      </c>
      <c r="DP49" s="283">
        <v>11</v>
      </c>
      <c r="DQ49" s="282">
        <f>_xlfn.FLOOR.PRECISE('численность 2021'!J56)</f>
        <v>18</v>
      </c>
      <c r="DR49" s="282">
        <v>4.8640000000000003e-002</v>
      </c>
      <c r="DS49" s="282">
        <v>5.2256999999999998e-002</v>
      </c>
      <c r="DT49" s="282">
        <f t="shared" si="271"/>
        <v>8.3798882681564241e-002</v>
      </c>
      <c r="DU49" s="284">
        <f>_xlfn.FLOOR.PRECISE('численность 2021'!S56)</f>
        <v>1</v>
      </c>
      <c r="DV49" s="285">
        <f t="shared" si="253"/>
        <v>1.8</v>
      </c>
      <c r="DW49" s="286">
        <f t="shared" si="254"/>
        <v>1</v>
      </c>
      <c r="DX49" s="292">
        <v>1</v>
      </c>
      <c r="DY49" s="283">
        <v>150</v>
      </c>
      <c r="DZ49" s="293">
        <v>150</v>
      </c>
      <c r="EA49" s="282">
        <f>_xlfn.FLOOR.PRECISE('численность 2021'!T56)</f>
        <v>130</v>
      </c>
      <c r="EB49" s="282">
        <v>0.67903999999999998</v>
      </c>
      <c r="EC49" s="282">
        <v>0.71258900000000003</v>
      </c>
      <c r="ED49" s="282">
        <f t="shared" si="272"/>
        <v>0.60521415270018619</v>
      </c>
      <c r="EE49" s="284">
        <f>_xlfn.FLOOR.PRECISE('численность 2021'!U56)</f>
        <v>13</v>
      </c>
      <c r="EF49" s="285">
        <f t="shared" si="273"/>
        <v>13</v>
      </c>
      <c r="EG49" s="286">
        <f t="shared" si="257"/>
        <v>13</v>
      </c>
      <c r="EH49" s="292">
        <v>13</v>
      </c>
    </row>
    <row r="50" ht="13.5" customHeight="1">
      <c r="A50" s="268" t="s">
        <v>83</v>
      </c>
      <c r="B50" s="282"/>
      <c r="C50" s="283"/>
      <c r="D50" s="283"/>
      <c r="E50" s="282"/>
      <c r="F50" s="282"/>
      <c r="G50" s="282"/>
      <c r="H50" s="282"/>
      <c r="I50" s="284"/>
      <c r="J50" s="285">
        <f t="shared" si="213"/>
        <v>0</v>
      </c>
      <c r="K50" s="286">
        <f t="shared" si="214"/>
        <v>0</v>
      </c>
      <c r="L50" s="292"/>
      <c r="M50" s="283"/>
      <c r="N50" s="283"/>
      <c r="O50" s="282"/>
      <c r="P50" s="282"/>
      <c r="Q50" s="282"/>
      <c r="R50" s="282" t="e">
        <f t="shared" si="215"/>
        <v>#DIV/0!</v>
      </c>
      <c r="S50" s="284"/>
      <c r="T50" s="284"/>
      <c r="U50" s="285">
        <f t="shared" si="216"/>
        <v>0</v>
      </c>
      <c r="V50" s="286">
        <f t="shared" si="217"/>
        <v>0</v>
      </c>
      <c r="W50" s="292"/>
      <c r="X50" s="292"/>
      <c r="Y50" s="288"/>
      <c r="Z50" s="283"/>
      <c r="AA50" s="283"/>
      <c r="AB50" s="282"/>
      <c r="AC50" s="282"/>
      <c r="AD50" s="282"/>
      <c r="AE50" s="282" t="e">
        <f t="shared" si="261"/>
        <v>#DIV/0!</v>
      </c>
      <c r="AF50" s="284"/>
      <c r="AG50" s="285">
        <f t="shared" si="219"/>
        <v>0</v>
      </c>
      <c r="AH50" s="286">
        <f t="shared" si="220"/>
        <v>0</v>
      </c>
      <c r="AI50" s="289">
        <f t="shared" si="221"/>
        <v>0</v>
      </c>
      <c r="AJ50" s="292"/>
      <c r="AK50" s="292"/>
      <c r="AL50" s="283"/>
      <c r="AM50" s="283"/>
      <c r="AN50" s="282"/>
      <c r="AO50" s="282"/>
      <c r="AP50" s="282"/>
      <c r="AQ50" s="282"/>
      <c r="AR50" s="284"/>
      <c r="AS50" s="284"/>
      <c r="AT50" s="284">
        <f t="shared" si="223"/>
        <v>0</v>
      </c>
      <c r="AU50" s="285">
        <f t="shared" si="262"/>
        <v>0</v>
      </c>
      <c r="AV50" s="285">
        <f t="shared" si="306"/>
        <v>0</v>
      </c>
      <c r="AW50" s="290">
        <f t="shared" si="263"/>
        <v>0</v>
      </c>
      <c r="AX50" s="292"/>
      <c r="AY50" s="285">
        <f t="shared" si="225"/>
        <v>0</v>
      </c>
      <c r="AZ50" s="286">
        <f t="shared" si="226"/>
        <v>0</v>
      </c>
      <c r="BA50" s="292"/>
      <c r="BB50" s="285">
        <f t="shared" si="227"/>
        <v>0</v>
      </c>
      <c r="BC50" s="292"/>
      <c r="BD50" s="283"/>
      <c r="BE50" s="283"/>
      <c r="BF50" s="282"/>
      <c r="BG50" s="282"/>
      <c r="BH50" s="282"/>
      <c r="BI50" s="282" t="e">
        <f t="shared" si="264"/>
        <v>#DIV/0!</v>
      </c>
      <c r="BJ50" s="284"/>
      <c r="BK50" s="284"/>
      <c r="BL50" s="284" t="e">
        <f t="shared" si="229"/>
        <v>#DIV/0!</v>
      </c>
      <c r="BM50" s="285">
        <f t="shared" si="265"/>
        <v>0</v>
      </c>
      <c r="BN50" s="290">
        <f t="shared" si="231"/>
        <v>0</v>
      </c>
      <c r="BO50" s="292"/>
      <c r="BP50" s="285">
        <f t="shared" si="232"/>
        <v>0</v>
      </c>
      <c r="BQ50" s="286">
        <f t="shared" si="233"/>
        <v>0</v>
      </c>
      <c r="BR50" s="292"/>
      <c r="BS50" s="285">
        <f t="shared" si="234"/>
        <v>0</v>
      </c>
      <c r="BT50" s="292"/>
      <c r="BU50" s="283"/>
      <c r="BV50" s="283"/>
      <c r="BW50" s="282"/>
      <c r="BX50" s="282"/>
      <c r="BY50" s="282"/>
      <c r="BZ50" s="282"/>
      <c r="CA50" s="284"/>
      <c r="CB50" s="284"/>
      <c r="CC50" s="284"/>
      <c r="CD50" s="284">
        <f t="shared" si="236"/>
        <v>0</v>
      </c>
      <c r="CE50" s="285">
        <f t="shared" si="237"/>
        <v>0</v>
      </c>
      <c r="CF50" s="290">
        <f t="shared" si="238"/>
        <v>0</v>
      </c>
      <c r="CG50" s="292"/>
      <c r="CH50" s="285">
        <f t="shared" si="239"/>
        <v>0</v>
      </c>
      <c r="CI50" s="286">
        <f t="shared" si="240"/>
        <v>0</v>
      </c>
      <c r="CJ50" s="292"/>
      <c r="CK50" s="285">
        <f t="shared" si="241"/>
        <v>0</v>
      </c>
      <c r="CL50" s="286">
        <f t="shared" si="242"/>
        <v>0</v>
      </c>
      <c r="CM50" s="292"/>
      <c r="CN50" s="285">
        <f t="shared" si="243"/>
        <v>0</v>
      </c>
      <c r="CO50" s="292"/>
      <c r="CP50" s="291">
        <f t="shared" si="244"/>
        <v>1</v>
      </c>
      <c r="CQ50" s="283"/>
      <c r="CR50" s="283"/>
      <c r="CS50" s="283"/>
      <c r="CT50" s="282"/>
      <c r="CU50" s="282"/>
      <c r="CV50" s="282"/>
      <c r="CW50" s="284"/>
      <c r="CX50" s="285">
        <f t="shared" si="267"/>
        <v>0</v>
      </c>
      <c r="CY50" s="290">
        <f t="shared" si="268"/>
        <v>0</v>
      </c>
      <c r="CZ50" s="292"/>
      <c r="DA50" s="285">
        <f t="shared" si="269"/>
        <v>0</v>
      </c>
      <c r="DB50" s="292"/>
      <c r="DC50" s="283"/>
      <c r="DD50" s="283"/>
      <c r="DE50" s="282"/>
      <c r="DF50" s="282"/>
      <c r="DG50" s="282"/>
      <c r="DH50" s="282"/>
      <c r="DI50" s="284"/>
      <c r="DJ50" s="285">
        <f t="shared" si="249"/>
        <v>0</v>
      </c>
      <c r="DK50" s="286">
        <f t="shared" si="250"/>
        <v>0</v>
      </c>
      <c r="DL50" s="292"/>
      <c r="DM50" s="285">
        <f t="shared" si="251"/>
        <v>0</v>
      </c>
      <c r="DN50" s="292"/>
      <c r="DO50" s="283"/>
      <c r="DP50" s="283"/>
      <c r="DQ50" s="282"/>
      <c r="DR50" s="282"/>
      <c r="DS50" s="282"/>
      <c r="DT50" s="282" t="e">
        <f t="shared" si="271"/>
        <v>#DIV/0!</v>
      </c>
      <c r="DU50" s="284"/>
      <c r="DV50" s="285">
        <f t="shared" si="253"/>
        <v>0</v>
      </c>
      <c r="DW50" s="286">
        <f t="shared" si="254"/>
        <v>0</v>
      </c>
      <c r="DX50" s="292"/>
      <c r="DY50" s="283"/>
      <c r="DZ50" s="293"/>
      <c r="EA50" s="282"/>
      <c r="EB50" s="282"/>
      <c r="EC50" s="282"/>
      <c r="ED50" s="282" t="e">
        <f t="shared" si="272"/>
        <v>#DIV/0!</v>
      </c>
      <c r="EE50" s="284"/>
      <c r="EF50" s="285">
        <f t="shared" si="273"/>
        <v>0</v>
      </c>
      <c r="EG50" s="286">
        <f t="shared" si="257"/>
        <v>0</v>
      </c>
      <c r="EH50" s="292"/>
    </row>
    <row r="51" s="297" customFormat="1" ht="51.75" customHeight="1">
      <c r="A51" s="152" t="s">
        <v>303</v>
      </c>
      <c r="B51" s="298">
        <f>'численность 2021'!C68</f>
        <v>299.10000000000002</v>
      </c>
      <c r="C51" s="299">
        <v>554.79888900000003</v>
      </c>
      <c r="D51" s="299">
        <v>740</v>
      </c>
      <c r="E51" s="298">
        <f>_xlfn.FLOOR.PRECISE('численность 2021'!D68)</f>
        <v>930</v>
      </c>
      <c r="F51" s="298">
        <v>1.855515</v>
      </c>
      <c r="G51" s="298">
        <v>2.4743620000000002</v>
      </c>
      <c r="H51" s="298">
        <f t="shared" si="260"/>
        <v>3.1093279839518555</v>
      </c>
      <c r="I51" s="300">
        <f>_xlfn.FLOOR.PRECISE('численность 2021'!R68)</f>
        <v>325</v>
      </c>
      <c r="J51" s="303">
        <f t="shared" si="213"/>
        <v>325.5</v>
      </c>
      <c r="K51" s="301">
        <f t="shared" si="214"/>
        <v>325</v>
      </c>
      <c r="L51" s="287">
        <v>325</v>
      </c>
      <c r="M51" s="299">
        <v>140</v>
      </c>
      <c r="N51" s="299">
        <v>164</v>
      </c>
      <c r="O51" s="298">
        <f>_xlfn.FLOOR.PRECISE('численность 2021'!P68)</f>
        <v>74</v>
      </c>
      <c r="P51" s="298">
        <v>0.468227</v>
      </c>
      <c r="Q51" s="298">
        <v>0.54837199999999997</v>
      </c>
      <c r="R51" s="298">
        <f t="shared" si="215"/>
        <v>0.24740889334670677</v>
      </c>
      <c r="S51" s="300">
        <f>_xlfn.FLOOR.PRECISE('численность 2021'!Q68)</f>
        <v>14</v>
      </c>
      <c r="T51" s="300"/>
      <c r="U51" s="303">
        <f t="shared" si="216"/>
        <v>22.199999999999999</v>
      </c>
      <c r="V51" s="301">
        <f t="shared" si="217"/>
        <v>14</v>
      </c>
      <c r="W51" s="287">
        <v>14</v>
      </c>
      <c r="X51" s="287"/>
      <c r="Y51" s="302"/>
      <c r="Z51" s="299">
        <v>435.6484375</v>
      </c>
      <c r="AA51" s="299">
        <v>637</v>
      </c>
      <c r="AB51" s="298">
        <f>_xlfn.FLOOR.PRECISE('численность 2021'!E68)</f>
        <v>721</v>
      </c>
      <c r="AC51" s="298">
        <v>1.4570179999999999</v>
      </c>
      <c r="AD51" s="298">
        <v>2.1299579999999998</v>
      </c>
      <c r="AE51" s="298">
        <f t="shared" si="261"/>
        <v>2.4105650284185889</v>
      </c>
      <c r="AF51" s="300">
        <f>_xlfn.FLOOR.PRECISE('численность 2021'!O68)</f>
        <v>36</v>
      </c>
      <c r="AG51" s="303">
        <f t="shared" si="219"/>
        <v>36.050000000000004</v>
      </c>
      <c r="AH51" s="301">
        <f t="shared" si="220"/>
        <v>36</v>
      </c>
      <c r="AI51" s="289">
        <f t="shared" si="221"/>
        <v>27</v>
      </c>
      <c r="AJ51" s="287">
        <v>36</v>
      </c>
      <c r="AK51" s="287">
        <v>27</v>
      </c>
      <c r="AL51" s="299">
        <v>98.459686000000005</v>
      </c>
      <c r="AM51" s="299">
        <v>140</v>
      </c>
      <c r="AN51" s="298">
        <f>_xlfn.FLOOR.PRECISE('численность 2021'!F68)</f>
        <v>180</v>
      </c>
      <c r="AO51" s="298">
        <v>0.32929700000000001</v>
      </c>
      <c r="AP51" s="298">
        <v>0.46812300000000001</v>
      </c>
      <c r="AQ51" s="298">
        <f t="shared" si="222"/>
        <v>0.60180541624874617</v>
      </c>
      <c r="AR51" s="300">
        <f>_xlfn.FLOOR.PRECISE('численность 2021'!L68)</f>
        <v>5</v>
      </c>
      <c r="AS51" s="300"/>
      <c r="AT51" s="300">
        <f t="shared" si="223"/>
        <v>5</v>
      </c>
      <c r="AU51" s="303">
        <f t="shared" si="262"/>
        <v>5.3999999999999995</v>
      </c>
      <c r="AV51" s="303">
        <f t="shared" si="306"/>
        <v>5.3999999999999995</v>
      </c>
      <c r="AW51" s="289">
        <f t="shared" si="263"/>
        <v>5</v>
      </c>
      <c r="AX51" s="287">
        <v>5</v>
      </c>
      <c r="AY51" s="303">
        <f t="shared" si="225"/>
        <v>0</v>
      </c>
      <c r="AZ51" s="301">
        <f t="shared" si="226"/>
        <v>0</v>
      </c>
      <c r="BA51" s="287"/>
      <c r="BB51" s="303">
        <f t="shared" si="227"/>
        <v>1.5</v>
      </c>
      <c r="BC51" s="287"/>
      <c r="BD51" s="299">
        <v>117.509491</v>
      </c>
      <c r="BE51" s="299">
        <v>166</v>
      </c>
      <c r="BF51" s="298">
        <f>_xlfn.FLOOR.PRECISE('численность 2021'!G68)</f>
        <v>279</v>
      </c>
      <c r="BG51" s="298">
        <v>0.39300800000000002</v>
      </c>
      <c r="BH51" s="298">
        <v>0.55506</v>
      </c>
      <c r="BI51" s="298">
        <f t="shared" si="264"/>
        <v>0.93279839518555663</v>
      </c>
      <c r="BJ51" s="300">
        <f>_xlfn.FLOOR.PRECISE('численность 2021'!K68)</f>
        <v>8</v>
      </c>
      <c r="BK51" s="300"/>
      <c r="BL51" s="300">
        <f t="shared" si="229"/>
        <v>8</v>
      </c>
      <c r="BM51" s="303">
        <f t="shared" si="265"/>
        <v>8.3699999999999992</v>
      </c>
      <c r="BN51" s="289">
        <f t="shared" si="231"/>
        <v>8</v>
      </c>
      <c r="BO51" s="287">
        <v>8</v>
      </c>
      <c r="BP51" s="303">
        <f t="shared" si="232"/>
        <v>1.2</v>
      </c>
      <c r="BQ51" s="301">
        <f t="shared" si="233"/>
        <v>0</v>
      </c>
      <c r="BR51" s="287"/>
      <c r="BS51" s="303">
        <f t="shared" si="234"/>
        <v>1.6000000000000001</v>
      </c>
      <c r="BT51" s="287"/>
      <c r="BU51" s="299">
        <v>191.49696399999999</v>
      </c>
      <c r="BV51" s="299">
        <v>212</v>
      </c>
      <c r="BW51" s="298">
        <f>_xlfn.FLOOR.PRECISE('численность 2021'!H68)</f>
        <v>304</v>
      </c>
      <c r="BX51" s="298">
        <v>0.64045799999999997</v>
      </c>
      <c r="BY51" s="298">
        <v>0.70887100000000003</v>
      </c>
      <c r="BZ51" s="298">
        <f t="shared" si="266"/>
        <v>1.0163824807756603</v>
      </c>
      <c r="CA51" s="300">
        <f>_xlfn.FLOOR.PRECISE('численность 2021'!M68)</f>
        <v>15</v>
      </c>
      <c r="CB51" s="300"/>
      <c r="CC51" s="300"/>
      <c r="CD51" s="300">
        <f t="shared" si="236"/>
        <v>15</v>
      </c>
      <c r="CE51" s="303">
        <f t="shared" si="237"/>
        <v>15.200000000000001</v>
      </c>
      <c r="CF51" s="289">
        <f t="shared" si="238"/>
        <v>15</v>
      </c>
      <c r="CG51" s="287">
        <v>15</v>
      </c>
      <c r="CH51" s="303">
        <f t="shared" si="239"/>
        <v>1.125</v>
      </c>
      <c r="CI51" s="301">
        <f t="shared" si="240"/>
        <v>0</v>
      </c>
      <c r="CJ51" s="287"/>
      <c r="CK51" s="303">
        <f t="shared" si="241"/>
        <v>1.125</v>
      </c>
      <c r="CL51" s="301">
        <f t="shared" si="242"/>
        <v>0</v>
      </c>
      <c r="CM51" s="287"/>
      <c r="CN51" s="303">
        <f t="shared" si="243"/>
        <v>3</v>
      </c>
      <c r="CO51" s="287"/>
      <c r="CP51" s="304">
        <f t="shared" si="244"/>
        <v>1</v>
      </c>
      <c r="CQ51" s="299">
        <v>0</v>
      </c>
      <c r="CR51" s="299">
        <v>0</v>
      </c>
      <c r="CS51" s="299" t="e">
        <f>#REF!</f>
        <v>#REF!</v>
      </c>
      <c r="CT51" s="298">
        <v>0</v>
      </c>
      <c r="CU51" s="298">
        <v>0</v>
      </c>
      <c r="CV51" s="298" t="e">
        <f>#REF!</f>
        <v>#REF!</v>
      </c>
      <c r="CW51" s="300" t="e">
        <f>#REF!</f>
        <v>#REF!</v>
      </c>
      <c r="CX51" s="303" t="e">
        <f t="shared" si="267"/>
        <v>#REF!</v>
      </c>
      <c r="CY51" s="289" t="e">
        <f t="shared" si="268"/>
        <v>#REF!</v>
      </c>
      <c r="CZ51" s="287"/>
      <c r="DA51" s="303">
        <f t="shared" si="269"/>
        <v>0</v>
      </c>
      <c r="DB51" s="287"/>
      <c r="DC51" s="299">
        <v>69.920647000000002</v>
      </c>
      <c r="DD51" s="299">
        <v>222</v>
      </c>
      <c r="DE51" s="298">
        <f>_xlfn.FLOOR.PRECISE('численность 2021'!I68)</f>
        <v>141</v>
      </c>
      <c r="DF51" s="298">
        <v>0.233848</v>
      </c>
      <c r="DG51" s="298">
        <v>0.742309</v>
      </c>
      <c r="DH51" s="298">
        <f t="shared" si="270"/>
        <v>0.4714142427281845</v>
      </c>
      <c r="DI51" s="300">
        <f>_xlfn.FLOOR.PRECISE('численность 2021'!N68)</f>
        <v>14</v>
      </c>
      <c r="DJ51" s="303">
        <f t="shared" si="249"/>
        <v>21.149999999999999</v>
      </c>
      <c r="DK51" s="301">
        <f t="shared" si="250"/>
        <v>14</v>
      </c>
      <c r="DL51" s="287">
        <v>14</v>
      </c>
      <c r="DM51" s="303">
        <f t="shared" si="251"/>
        <v>2.8000000000000003</v>
      </c>
      <c r="DN51" s="287"/>
      <c r="DO51" s="299">
        <v>22.831232</v>
      </c>
      <c r="DP51" s="299">
        <v>22</v>
      </c>
      <c r="DQ51" s="298">
        <f>_xlfn.FLOOR.PRECISE('численность 2021'!J68)</f>
        <v>25</v>
      </c>
      <c r="DR51" s="298">
        <v>7.6358999999999996e-002</v>
      </c>
      <c r="DS51" s="298">
        <v>7.3562000000000002e-002</v>
      </c>
      <c r="DT51" s="298">
        <f t="shared" si="271"/>
        <v>8.3584085590103635e-002</v>
      </c>
      <c r="DU51" s="300">
        <f>_xlfn.FLOOR.PRECISE('численность 2021'!S68)</f>
        <v>2</v>
      </c>
      <c r="DV51" s="303">
        <f t="shared" si="253"/>
        <v>2.5</v>
      </c>
      <c r="DW51" s="301">
        <f t="shared" si="254"/>
        <v>2</v>
      </c>
      <c r="DX51" s="287">
        <v>2</v>
      </c>
      <c r="DY51" s="299">
        <v>0</v>
      </c>
      <c r="DZ51" s="306">
        <v>0</v>
      </c>
      <c r="EA51" s="298">
        <f>_xlfn.FLOOR.PRECISE('численность 2021'!T68)</f>
        <v>0</v>
      </c>
      <c r="EB51" s="298">
        <v>0</v>
      </c>
      <c r="EC51" s="298">
        <v>0</v>
      </c>
      <c r="ED51" s="298">
        <f t="shared" si="272"/>
        <v>0</v>
      </c>
      <c r="EE51" s="300">
        <f>_xlfn.FLOOR.PRECISE('численность 2021'!U68)</f>
        <v>0</v>
      </c>
      <c r="EF51" s="303">
        <f t="shared" si="273"/>
        <v>0</v>
      </c>
      <c r="EG51" s="301">
        <f t="shared" si="257"/>
        <v>0</v>
      </c>
      <c r="EH51" s="287"/>
    </row>
    <row r="52" ht="32.25" customHeight="1">
      <c r="A52" s="152" t="s">
        <v>87</v>
      </c>
      <c r="B52" s="282">
        <f>'численность 2021'!C70</f>
        <v>1577</v>
      </c>
      <c r="C52" s="283">
        <v>5481.626953</v>
      </c>
      <c r="D52" s="283">
        <v>5107</v>
      </c>
      <c r="E52" s="282">
        <f>_xlfn.FLOOR.PRECISE('численность 2021'!D70)</f>
        <v>5052</v>
      </c>
      <c r="F52" s="282">
        <v>3.4760499999999999</v>
      </c>
      <c r="G52" s="282">
        <v>3.238489</v>
      </c>
      <c r="H52" s="282">
        <f t="shared" si="260"/>
        <v>3.2035510462904249</v>
      </c>
      <c r="I52" s="284">
        <f>_xlfn.FLOOR.PRECISE('численность 2021'!R70)</f>
        <v>1768</v>
      </c>
      <c r="J52" s="285">
        <f t="shared" si="213"/>
        <v>1768.1999999999998</v>
      </c>
      <c r="K52" s="286">
        <f t="shared" si="214"/>
        <v>1768</v>
      </c>
      <c r="L52" s="287">
        <v>1768</v>
      </c>
      <c r="M52" s="283">
        <v>870</v>
      </c>
      <c r="N52" s="283">
        <v>215</v>
      </c>
      <c r="O52" s="282">
        <f>_xlfn.FLOOR.PRECISE('численность 2021'!P70)</f>
        <v>172</v>
      </c>
      <c r="P52" s="282">
        <v>0.55169100000000004</v>
      </c>
      <c r="Q52" s="282">
        <v>0.13633700000000001</v>
      </c>
      <c r="R52" s="282">
        <f t="shared" si="215"/>
        <v>0.10906785034876347</v>
      </c>
      <c r="S52" s="284">
        <f>_xlfn.FLOOR.PRECISE('численность 2021'!Q70)</f>
        <v>51</v>
      </c>
      <c r="T52" s="284"/>
      <c r="U52" s="285">
        <f t="shared" si="216"/>
        <v>51.600000000000001</v>
      </c>
      <c r="V52" s="286">
        <f t="shared" si="217"/>
        <v>51</v>
      </c>
      <c r="W52" s="287">
        <v>51</v>
      </c>
      <c r="X52" s="287">
        <v>26</v>
      </c>
      <c r="Y52" s="288"/>
      <c r="Z52" s="283">
        <v>5016.5507809999999</v>
      </c>
      <c r="AA52" s="283">
        <v>5077</v>
      </c>
      <c r="AB52" s="282">
        <f>_xlfn.FLOOR.PRECISE('численность 2021'!E70)</f>
        <v>4742</v>
      </c>
      <c r="AC52" s="282">
        <v>3.181133</v>
      </c>
      <c r="AD52" s="282">
        <v>3.219465</v>
      </c>
      <c r="AE52" s="282">
        <f t="shared" si="261"/>
        <v>3.006975269499049</v>
      </c>
      <c r="AF52" s="284">
        <f>_xlfn.FLOOR.PRECISE('численность 2021'!O70)</f>
        <v>237</v>
      </c>
      <c r="AG52" s="285">
        <f t="shared" si="219"/>
        <v>237.10000000000002</v>
      </c>
      <c r="AH52" s="286">
        <f t="shared" si="220"/>
        <v>237</v>
      </c>
      <c r="AI52" s="289">
        <f t="shared" si="221"/>
        <v>177.75</v>
      </c>
      <c r="AJ52" s="287">
        <v>237</v>
      </c>
      <c r="AK52" s="287">
        <v>177</v>
      </c>
      <c r="AL52" s="283">
        <v>312.19937099999999</v>
      </c>
      <c r="AM52" s="283">
        <v>342</v>
      </c>
      <c r="AN52" s="282">
        <f>_xlfn.FLOOR.PRECISE('численность 2021'!F70)</f>
        <v>257</v>
      </c>
      <c r="AO52" s="282">
        <v>0.19797400000000001</v>
      </c>
      <c r="AP52" s="282">
        <v>0.21687200000000001</v>
      </c>
      <c r="AQ52" s="282">
        <f t="shared" si="222"/>
        <v>0.16296766011414077</v>
      </c>
      <c r="AR52" s="284">
        <f>_xlfn.FLOOR.PRECISE('численность 2021'!L70)</f>
        <v>7</v>
      </c>
      <c r="AS52" s="284"/>
      <c r="AT52" s="284">
        <f t="shared" si="223"/>
        <v>7</v>
      </c>
      <c r="AU52" s="285">
        <f t="shared" si="262"/>
        <v>7.71</v>
      </c>
      <c r="AV52" s="285">
        <f t="shared" si="306"/>
        <v>7.71</v>
      </c>
      <c r="AW52" s="290">
        <f t="shared" si="263"/>
        <v>7</v>
      </c>
      <c r="AX52" s="287">
        <v>7</v>
      </c>
      <c r="AY52" s="285">
        <f t="shared" si="225"/>
        <v>0</v>
      </c>
      <c r="AZ52" s="286">
        <f t="shared" si="226"/>
        <v>0</v>
      </c>
      <c r="BA52" s="287"/>
      <c r="BB52" s="285">
        <f t="shared" si="227"/>
        <v>2.1000000000000001</v>
      </c>
      <c r="BC52" s="287">
        <v>3</v>
      </c>
      <c r="BD52" s="283">
        <v>851.97558600000002</v>
      </c>
      <c r="BE52" s="283">
        <v>853</v>
      </c>
      <c r="BF52" s="282">
        <f>_xlfn.FLOOR.PRECISE('численность 2021'!G70)</f>
        <v>429</v>
      </c>
      <c r="BG52" s="282">
        <v>0.54026099999999999</v>
      </c>
      <c r="BH52" s="282">
        <v>0.54091100000000003</v>
      </c>
      <c r="BI52" s="282">
        <f t="shared" si="264"/>
        <v>0.27203551046290425</v>
      </c>
      <c r="BJ52" s="284">
        <f>_xlfn.FLOOR.PRECISE('численность 2021'!K70)</f>
        <v>12</v>
      </c>
      <c r="BK52" s="284"/>
      <c r="BL52" s="284">
        <f t="shared" si="229"/>
        <v>12</v>
      </c>
      <c r="BM52" s="285">
        <f t="shared" si="265"/>
        <v>12.869999999999999</v>
      </c>
      <c r="BN52" s="290">
        <f t="shared" si="231"/>
        <v>12</v>
      </c>
      <c r="BO52" s="287">
        <v>12</v>
      </c>
      <c r="BP52" s="285">
        <f t="shared" si="232"/>
        <v>1.7999999999999998</v>
      </c>
      <c r="BQ52" s="286">
        <f t="shared" si="233"/>
        <v>0</v>
      </c>
      <c r="BR52" s="287"/>
      <c r="BS52" s="285">
        <f t="shared" si="234"/>
        <v>2.4000000000000004</v>
      </c>
      <c r="BT52" s="287">
        <v>4</v>
      </c>
      <c r="BU52" s="283">
        <v>868.68102999999996</v>
      </c>
      <c r="BV52" s="283">
        <v>974</v>
      </c>
      <c r="BW52" s="282">
        <f>_xlfn.FLOOR.PRECISE('численность 2021'!H70)</f>
        <v>365</v>
      </c>
      <c r="BX52" s="282">
        <v>0.55085499999999998</v>
      </c>
      <c r="BY52" s="282">
        <v>0.61763999999999997</v>
      </c>
      <c r="BZ52" s="282">
        <f t="shared" si="266"/>
        <v>0.23145212428662015</v>
      </c>
      <c r="CA52" s="284">
        <f>_xlfn.FLOOR.PRECISE('численность 2021'!M70)</f>
        <v>10</v>
      </c>
      <c r="CB52" s="284"/>
      <c r="CC52" s="284"/>
      <c r="CD52" s="284">
        <f t="shared" si="236"/>
        <v>10</v>
      </c>
      <c r="CE52" s="285">
        <f t="shared" si="237"/>
        <v>10.949999999999999</v>
      </c>
      <c r="CF52" s="290">
        <f t="shared" si="238"/>
        <v>10</v>
      </c>
      <c r="CG52" s="287">
        <v>10</v>
      </c>
      <c r="CH52" s="285">
        <f t="shared" si="239"/>
        <v>0.75</v>
      </c>
      <c r="CI52" s="286">
        <f t="shared" si="240"/>
        <v>0</v>
      </c>
      <c r="CJ52" s="287">
        <v>1</v>
      </c>
      <c r="CK52" s="285">
        <f t="shared" si="241"/>
        <v>0.75</v>
      </c>
      <c r="CL52" s="286">
        <f t="shared" si="242"/>
        <v>0</v>
      </c>
      <c r="CM52" s="287"/>
      <c r="CN52" s="285">
        <f t="shared" si="243"/>
        <v>2</v>
      </c>
      <c r="CO52" s="287">
        <v>3</v>
      </c>
      <c r="CP52" s="291">
        <f t="shared" si="244"/>
        <v>1</v>
      </c>
      <c r="CQ52" s="283">
        <v>0</v>
      </c>
      <c r="CR52" s="283">
        <v>0</v>
      </c>
      <c r="CS52" s="283" t="e">
        <f>#REF!</f>
        <v>#REF!</v>
      </c>
      <c r="CT52" s="282">
        <v>0</v>
      </c>
      <c r="CU52" s="282">
        <v>0</v>
      </c>
      <c r="CV52" s="282" t="e">
        <f>#REF!</f>
        <v>#REF!</v>
      </c>
      <c r="CW52" s="284" t="e">
        <f>#REF!</f>
        <v>#REF!</v>
      </c>
      <c r="CX52" s="285" t="e">
        <f t="shared" si="267"/>
        <v>#REF!</v>
      </c>
      <c r="CY52" s="290" t="e">
        <f t="shared" si="268"/>
        <v>#REF!</v>
      </c>
      <c r="CZ52" s="292"/>
      <c r="DA52" s="285">
        <f t="shared" si="269"/>
        <v>0</v>
      </c>
      <c r="DB52" s="292"/>
      <c r="DC52" s="283">
        <v>201.28642300000001</v>
      </c>
      <c r="DD52" s="283">
        <v>199</v>
      </c>
      <c r="DE52" s="282">
        <f>_xlfn.FLOOR.PRECISE('численность 2021'!I70)</f>
        <v>86</v>
      </c>
      <c r="DF52" s="282">
        <v>0.127641</v>
      </c>
      <c r="DG52" s="282">
        <v>0.126191</v>
      </c>
      <c r="DH52" s="282">
        <f t="shared" si="270"/>
        <v>5.4533925174381735e-002</v>
      </c>
      <c r="DI52" s="284">
        <f>_xlfn.FLOOR.PRECISE('численность 2021'!N70)</f>
        <v>12</v>
      </c>
      <c r="DJ52" s="285">
        <f t="shared" si="249"/>
        <v>12.9</v>
      </c>
      <c r="DK52" s="286">
        <f t="shared" si="250"/>
        <v>12</v>
      </c>
      <c r="DL52" s="287">
        <v>12</v>
      </c>
      <c r="DM52" s="285">
        <f t="shared" si="251"/>
        <v>2.4000000000000004</v>
      </c>
      <c r="DN52" s="287">
        <v>3</v>
      </c>
      <c r="DO52" s="283">
        <v>0</v>
      </c>
      <c r="DP52" s="283">
        <v>5</v>
      </c>
      <c r="DQ52" s="282">
        <f>_xlfn.FLOOR.PRECISE('численность 2021'!J70)</f>
        <v>8</v>
      </c>
      <c r="DR52" s="282">
        <v>0</v>
      </c>
      <c r="DS52" s="282">
        <v>3.1710000000000002e-003</v>
      </c>
      <c r="DT52" s="282">
        <f t="shared" si="271"/>
        <v>5.0729232720355105e-003</v>
      </c>
      <c r="DU52" s="284">
        <f>_xlfn.FLOOR.PRECISE('численность 2021'!S70)</f>
        <v>0</v>
      </c>
      <c r="DV52" s="285">
        <f t="shared" si="253"/>
        <v>0.80000000000000004</v>
      </c>
      <c r="DW52" s="286">
        <f t="shared" si="254"/>
        <v>0</v>
      </c>
      <c r="DX52" s="287"/>
      <c r="DY52" s="283">
        <v>0</v>
      </c>
      <c r="DZ52" s="293">
        <v>0</v>
      </c>
      <c r="EA52" s="282">
        <f>_xlfn.FLOOR.PRECISE('численность 2021'!T70)</f>
        <v>0</v>
      </c>
      <c r="EB52" s="282">
        <v>0</v>
      </c>
      <c r="EC52" s="282">
        <v>0</v>
      </c>
      <c r="ED52" s="282">
        <f t="shared" si="272"/>
        <v>0</v>
      </c>
      <c r="EE52" s="284">
        <f>_xlfn.FLOOR.PRECISE('численность 2021'!U70)</f>
        <v>0</v>
      </c>
      <c r="EF52" s="285">
        <f t="shared" si="273"/>
        <v>0</v>
      </c>
      <c r="EG52" s="286">
        <f t="shared" si="257"/>
        <v>0</v>
      </c>
      <c r="EH52" s="292"/>
    </row>
    <row r="53" ht="48.75" customHeight="1">
      <c r="A53" s="152" t="s">
        <v>304</v>
      </c>
      <c r="B53" s="282">
        <f>'численность 2021'!C67</f>
        <v>585.35000000000002</v>
      </c>
      <c r="C53" s="283">
        <v>2156.98999</v>
      </c>
      <c r="D53" s="283">
        <v>2299</v>
      </c>
      <c r="E53" s="282">
        <f>_xlfn.FLOOR.PRECISE('численность 2021'!D67)</f>
        <v>2406</v>
      </c>
      <c r="F53" s="282">
        <v>3.655977</v>
      </c>
      <c r="G53" s="282">
        <v>3.9062770000000002</v>
      </c>
      <c r="H53" s="282">
        <f t="shared" si="260"/>
        <v>4.1103613222858115</v>
      </c>
      <c r="I53" s="284">
        <f>_xlfn.FLOOR.PRECISE('численность 2021'!R67)</f>
        <v>842</v>
      </c>
      <c r="J53" s="285">
        <f t="shared" si="213"/>
        <v>842.09999999999991</v>
      </c>
      <c r="K53" s="286">
        <f t="shared" si="214"/>
        <v>842</v>
      </c>
      <c r="L53" s="292">
        <v>842</v>
      </c>
      <c r="M53" s="283">
        <v>215</v>
      </c>
      <c r="N53" s="283">
        <v>223</v>
      </c>
      <c r="O53" s="282">
        <f>_xlfn.FLOOR.PRECISE('численность 2021'!P67)</f>
        <v>212</v>
      </c>
      <c r="P53" s="282">
        <v>0.36441299999999999</v>
      </c>
      <c r="Q53" s="282">
        <v>0.37890400000000002</v>
      </c>
      <c r="R53" s="282">
        <f t="shared" si="215"/>
        <v>0.36217647561288119</v>
      </c>
      <c r="S53" s="284">
        <f>_xlfn.FLOOR.PRECISE('численность 2021'!Q67)</f>
        <v>63</v>
      </c>
      <c r="T53" s="284"/>
      <c r="U53" s="285">
        <f t="shared" si="216"/>
        <v>63.599999999999994</v>
      </c>
      <c r="V53" s="286">
        <f t="shared" si="217"/>
        <v>63</v>
      </c>
      <c r="W53" s="292">
        <v>63</v>
      </c>
      <c r="X53" s="292"/>
      <c r="Y53" s="288"/>
      <c r="Z53" s="283">
        <v>2075.6496579999998</v>
      </c>
      <c r="AA53" s="283">
        <v>2319</v>
      </c>
      <c r="AB53" s="282">
        <f>_xlfn.FLOOR.PRECISE('численность 2021'!E67)</f>
        <v>2189</v>
      </c>
      <c r="AC53" s="282">
        <v>3.5181100000000001</v>
      </c>
      <c r="AD53" s="282">
        <v>3.9402590000000002</v>
      </c>
      <c r="AE53" s="282">
        <f t="shared" si="261"/>
        <v>3.7396429486631928</v>
      </c>
      <c r="AF53" s="284">
        <f>_xlfn.FLOOR.PRECISE('численность 2021'!O67)</f>
        <v>109</v>
      </c>
      <c r="AG53" s="285">
        <f t="shared" si="219"/>
        <v>109.45</v>
      </c>
      <c r="AH53" s="286">
        <f t="shared" si="220"/>
        <v>109</v>
      </c>
      <c r="AI53" s="289">
        <f t="shared" si="221"/>
        <v>81.75</v>
      </c>
      <c r="AJ53" s="292">
        <v>109</v>
      </c>
      <c r="AK53" s="292">
        <v>81</v>
      </c>
      <c r="AL53" s="283">
        <v>424.03738399999997</v>
      </c>
      <c r="AM53" s="283">
        <v>557</v>
      </c>
      <c r="AN53" s="282">
        <f>_xlfn.FLOOR.PRECISE('численность 2021'!F67)</f>
        <v>649</v>
      </c>
      <c r="AO53" s="282">
        <v>0.71872000000000003</v>
      </c>
      <c r="AP53" s="282">
        <v>0.94640999999999997</v>
      </c>
      <c r="AQ53" s="282">
        <f t="shared" si="222"/>
        <v>1.1087383616639617</v>
      </c>
      <c r="AR53" s="284">
        <f>_xlfn.FLOOR.PRECISE('численность 2021'!L67)</f>
        <v>32</v>
      </c>
      <c r="AS53" s="284"/>
      <c r="AT53" s="284">
        <f t="shared" si="223"/>
        <v>32</v>
      </c>
      <c r="AU53" s="285">
        <f t="shared" si="262"/>
        <v>32.450000000000003</v>
      </c>
      <c r="AV53" s="285">
        <f t="shared" si="306"/>
        <v>0</v>
      </c>
      <c r="AW53" s="290">
        <f t="shared" si="263"/>
        <v>32</v>
      </c>
      <c r="AX53" s="292">
        <v>32</v>
      </c>
      <c r="AY53" s="285">
        <f t="shared" si="225"/>
        <v>4.7999999999999998</v>
      </c>
      <c r="AZ53" s="286">
        <f t="shared" si="226"/>
        <v>0</v>
      </c>
      <c r="BA53" s="292"/>
      <c r="BB53" s="285">
        <f t="shared" si="227"/>
        <v>9.5999999999999996</v>
      </c>
      <c r="BC53" s="292"/>
      <c r="BD53" s="283">
        <v>610.05377199999998</v>
      </c>
      <c r="BE53" s="283">
        <v>683</v>
      </c>
      <c r="BF53" s="282">
        <f>_xlfn.FLOOR.PRECISE('численность 2021'!G67)</f>
        <v>673</v>
      </c>
      <c r="BG53" s="282">
        <v>1.0340069999999999</v>
      </c>
      <c r="BH53" s="282">
        <v>1.1604989999999999</v>
      </c>
      <c r="BI53" s="282">
        <f t="shared" si="264"/>
        <v>1.149739472110703</v>
      </c>
      <c r="BJ53" s="284">
        <f>_xlfn.FLOOR.PRECISE('численность 2021'!K67)</f>
        <v>33</v>
      </c>
      <c r="BK53" s="284"/>
      <c r="BL53" s="284">
        <f t="shared" si="229"/>
        <v>33</v>
      </c>
      <c r="BM53" s="285">
        <f t="shared" si="265"/>
        <v>33.649999999999999</v>
      </c>
      <c r="BN53" s="290">
        <f t="shared" si="231"/>
        <v>33</v>
      </c>
      <c r="BO53" s="292">
        <v>33</v>
      </c>
      <c r="BP53" s="285">
        <f t="shared" si="232"/>
        <v>4.9500000000000002</v>
      </c>
      <c r="BQ53" s="286">
        <f t="shared" si="233"/>
        <v>0</v>
      </c>
      <c r="BR53" s="292"/>
      <c r="BS53" s="285">
        <f t="shared" si="234"/>
        <v>6.6000000000000005</v>
      </c>
      <c r="BT53" s="292"/>
      <c r="BU53" s="283">
        <v>902.87957800000004</v>
      </c>
      <c r="BV53" s="283">
        <v>962</v>
      </c>
      <c r="BW53" s="282">
        <f>_xlfn.FLOOR.PRECISE('численность 2021'!H67)</f>
        <v>913</v>
      </c>
      <c r="BX53" s="282">
        <v>1.53033</v>
      </c>
      <c r="BY53" s="282">
        <v>1.6345529999999999</v>
      </c>
      <c r="BZ53" s="282">
        <f t="shared" si="266"/>
        <v>1.5597505765781157</v>
      </c>
      <c r="CA53" s="284">
        <f>_xlfn.FLOOR.PRECISE('численность 2021'!M67)</f>
        <v>45</v>
      </c>
      <c r="CB53" s="284"/>
      <c r="CC53" s="284"/>
      <c r="CD53" s="284">
        <f t="shared" si="236"/>
        <v>45</v>
      </c>
      <c r="CE53" s="285">
        <f t="shared" si="237"/>
        <v>45.650000000000006</v>
      </c>
      <c r="CF53" s="290">
        <f t="shared" si="238"/>
        <v>45</v>
      </c>
      <c r="CG53" s="292">
        <v>45</v>
      </c>
      <c r="CH53" s="285">
        <f t="shared" si="239"/>
        <v>3.375</v>
      </c>
      <c r="CI53" s="286">
        <f t="shared" si="240"/>
        <v>0</v>
      </c>
      <c r="CJ53" s="292"/>
      <c r="CK53" s="285">
        <f t="shared" si="241"/>
        <v>3.375</v>
      </c>
      <c r="CL53" s="286">
        <f t="shared" si="242"/>
        <v>0</v>
      </c>
      <c r="CM53" s="292"/>
      <c r="CN53" s="285">
        <f t="shared" si="243"/>
        <v>9</v>
      </c>
      <c r="CO53" s="292"/>
      <c r="CP53" s="291">
        <f t="shared" si="244"/>
        <v>1</v>
      </c>
      <c r="CQ53" s="283">
        <v>0</v>
      </c>
      <c r="CR53" s="283">
        <v>0</v>
      </c>
      <c r="CS53" s="283" t="e">
        <f>#REF!</f>
        <v>#REF!</v>
      </c>
      <c r="CT53" s="282">
        <v>0</v>
      </c>
      <c r="CU53" s="282">
        <v>0</v>
      </c>
      <c r="CV53" s="282" t="e">
        <f>#REF!</f>
        <v>#REF!</v>
      </c>
      <c r="CW53" s="284" t="e">
        <f>#REF!</f>
        <v>#REF!</v>
      </c>
      <c r="CX53" s="285" t="e">
        <f t="shared" si="267"/>
        <v>#REF!</v>
      </c>
      <c r="CY53" s="290" t="e">
        <f t="shared" si="268"/>
        <v>#REF!</v>
      </c>
      <c r="CZ53" s="292"/>
      <c r="DA53" s="285">
        <f t="shared" si="269"/>
        <v>0</v>
      </c>
      <c r="DB53" s="292"/>
      <c r="DC53" s="283">
        <v>126.011101</v>
      </c>
      <c r="DD53" s="283">
        <v>82</v>
      </c>
      <c r="DE53" s="282">
        <f>_xlfn.FLOOR.PRECISE('численность 2021'!I67)</f>
        <v>81</v>
      </c>
      <c r="DF53" s="282">
        <v>0.21358199999999999</v>
      </c>
      <c r="DG53" s="282">
        <v>0.13932800000000001</v>
      </c>
      <c r="DH53" s="282">
        <f t="shared" si="270"/>
        <v>0.13837874775775177</v>
      </c>
      <c r="DI53" s="284">
        <f>_xlfn.FLOOR.PRECISE('численность 2021'!N67)</f>
        <v>12</v>
      </c>
      <c r="DJ53" s="285">
        <f t="shared" si="249"/>
        <v>12.15</v>
      </c>
      <c r="DK53" s="286">
        <f t="shared" si="250"/>
        <v>12</v>
      </c>
      <c r="DL53" s="292">
        <v>12</v>
      </c>
      <c r="DM53" s="285">
        <f t="shared" si="251"/>
        <v>2.4000000000000004</v>
      </c>
      <c r="DN53" s="292"/>
      <c r="DO53" s="283">
        <v>50.671131000000003</v>
      </c>
      <c r="DP53" s="283">
        <v>35</v>
      </c>
      <c r="DQ53" s="282">
        <f>_xlfn.FLOOR.PRECISE('численность 2021'!J67)</f>
        <v>29</v>
      </c>
      <c r="DR53" s="282">
        <v>8.5885000000000003e-002</v>
      </c>
      <c r="DS53" s="282">
        <v>5.9469000000000001e-002</v>
      </c>
      <c r="DT53" s="282">
        <f t="shared" si="271"/>
        <v>4.9543008456479028e-002</v>
      </c>
      <c r="DU53" s="284">
        <f>_xlfn.FLOOR.PRECISE('численность 2021'!S67)</f>
        <v>2</v>
      </c>
      <c r="DV53" s="285">
        <f t="shared" si="253"/>
        <v>2.9000000000000004</v>
      </c>
      <c r="DW53" s="286">
        <f t="shared" si="254"/>
        <v>2</v>
      </c>
      <c r="DX53" s="292">
        <v>2</v>
      </c>
      <c r="DY53" s="283">
        <v>0</v>
      </c>
      <c r="DZ53" s="293">
        <v>0</v>
      </c>
      <c r="EA53" s="282">
        <f>_xlfn.FLOOR.PRECISE('численность 2021'!T67)</f>
        <v>0</v>
      </c>
      <c r="EB53" s="282">
        <v>0</v>
      </c>
      <c r="EC53" s="282">
        <v>0</v>
      </c>
      <c r="ED53" s="282">
        <f t="shared" si="272"/>
        <v>0</v>
      </c>
      <c r="EE53" s="284">
        <f>_xlfn.FLOOR.PRECISE('численность 2021'!U67)</f>
        <v>0</v>
      </c>
      <c r="EF53" s="285">
        <f t="shared" si="273"/>
        <v>0</v>
      </c>
      <c r="EG53" s="286">
        <f t="shared" si="257"/>
        <v>0</v>
      </c>
      <c r="EH53" s="292"/>
    </row>
    <row r="54" s="297" customFormat="1" ht="45">
      <c r="A54" s="155" t="s">
        <v>305</v>
      </c>
      <c r="B54" s="298">
        <f>'численность 2021'!C69</f>
        <v>399</v>
      </c>
      <c r="C54" s="299">
        <v>1319.07421875</v>
      </c>
      <c r="D54" s="299">
        <v>1197</v>
      </c>
      <c r="E54" s="298">
        <f>_xlfn.FLOOR.PRECISE('численность 2021'!D69)</f>
        <v>1236</v>
      </c>
      <c r="F54" s="298">
        <v>3.3061989999999999</v>
      </c>
      <c r="G54" s="282">
        <v>3.0002260000000001</v>
      </c>
      <c r="H54" s="298">
        <f t="shared" si="260"/>
        <v>3.0977443609022557</v>
      </c>
      <c r="I54" s="300">
        <f>_xlfn.FLOOR.PRECISE('численность 2021'!R69)</f>
        <v>432</v>
      </c>
      <c r="J54" s="285">
        <f t="shared" si="213"/>
        <v>432.59999999999997</v>
      </c>
      <c r="K54" s="301">
        <f>IF(I54&lt;J54,I54,J54)</f>
        <v>432</v>
      </c>
      <c r="L54" s="287">
        <v>432</v>
      </c>
      <c r="M54" s="299">
        <v>33</v>
      </c>
      <c r="N54" s="299">
        <v>243</v>
      </c>
      <c r="O54" s="298">
        <f>_xlfn.FLOOR.PRECISE('численность 2021'!P69)</f>
        <v>92</v>
      </c>
      <c r="P54" s="282">
        <v>8.2712999999999995e-002</v>
      </c>
      <c r="Q54" s="298">
        <v>0.60906800000000005</v>
      </c>
      <c r="R54" s="298">
        <f t="shared" si="215"/>
        <v>0.23057644110275688</v>
      </c>
      <c r="S54" s="300">
        <f>_xlfn.FLOOR.PRECISE('численность 2021'!Q69)</f>
        <v>13</v>
      </c>
      <c r="T54" s="300"/>
      <c r="U54" s="285">
        <f t="shared" si="216"/>
        <v>27.599999999999998</v>
      </c>
      <c r="V54" s="301">
        <f t="shared" si="217"/>
        <v>13</v>
      </c>
      <c r="W54" s="287">
        <v>13</v>
      </c>
      <c r="X54" s="287"/>
      <c r="Y54" s="302"/>
      <c r="Z54" s="299">
        <v>1016.952942</v>
      </c>
      <c r="AA54" s="299">
        <v>1322</v>
      </c>
      <c r="AB54" s="298">
        <f>_xlfn.FLOOR.PRECISE('численность 2021'!E69)</f>
        <v>1425</v>
      </c>
      <c r="AC54" s="298">
        <v>2.5489459999999999</v>
      </c>
      <c r="AD54" s="298">
        <v>3.3135319999999999</v>
      </c>
      <c r="AE54" s="298">
        <f t="shared" si="261"/>
        <v>3.5714285714285716</v>
      </c>
      <c r="AF54" s="300">
        <f>_xlfn.FLOOR.PRECISE('численность 2021'!O69)</f>
        <v>71</v>
      </c>
      <c r="AG54" s="285">
        <f t="shared" si="219"/>
        <v>71.25</v>
      </c>
      <c r="AH54" s="286">
        <f t="shared" si="220"/>
        <v>71</v>
      </c>
      <c r="AI54" s="289">
        <f t="shared" si="221"/>
        <v>53.25</v>
      </c>
      <c r="AJ54" s="287">
        <v>71</v>
      </c>
      <c r="AK54" s="287">
        <v>53</v>
      </c>
      <c r="AL54" s="299">
        <v>169.88078300000001</v>
      </c>
      <c r="AM54" s="299">
        <v>227</v>
      </c>
      <c r="AN54" s="298">
        <f>_xlfn.FLOOR.PRECISE('численность 2021'!F69)</f>
        <v>462</v>
      </c>
      <c r="AO54" s="298">
        <v>0.42579800000000001</v>
      </c>
      <c r="AP54" s="298">
        <v>0.56896500000000005</v>
      </c>
      <c r="AQ54" s="298">
        <f t="shared" si="222"/>
        <v>1.1578947368421053</v>
      </c>
      <c r="AR54" s="300">
        <f>_xlfn.FLOOR.PRECISE('численность 2021'!L69)</f>
        <v>23</v>
      </c>
      <c r="AS54" s="300"/>
      <c r="AT54" s="284">
        <f t="shared" si="223"/>
        <v>23</v>
      </c>
      <c r="AU54" s="303">
        <f t="shared" si="262"/>
        <v>23.100000000000001</v>
      </c>
      <c r="AV54" s="285">
        <f t="shared" si="306"/>
        <v>0</v>
      </c>
      <c r="AW54" s="289">
        <f t="shared" si="263"/>
        <v>23</v>
      </c>
      <c r="AX54" s="287">
        <v>23</v>
      </c>
      <c r="AY54" s="285">
        <f t="shared" si="225"/>
        <v>3.4499999999999997</v>
      </c>
      <c r="AZ54" s="301">
        <f t="shared" si="226"/>
        <v>0</v>
      </c>
      <c r="BA54" s="287"/>
      <c r="BB54" s="285">
        <f t="shared" si="227"/>
        <v>6.8999999999999995</v>
      </c>
      <c r="BC54" s="287"/>
      <c r="BD54" s="299">
        <v>299.70632899999998</v>
      </c>
      <c r="BE54" s="299">
        <v>324</v>
      </c>
      <c r="BF54" s="298">
        <f>_xlfn.FLOOR.PRECISE('численность 2021'!G69)</f>
        <v>349</v>
      </c>
      <c r="BG54" s="298">
        <v>0.75119999999999998</v>
      </c>
      <c r="BH54" s="298">
        <v>0.81209100000000001</v>
      </c>
      <c r="BI54" s="298">
        <f t="shared" si="264"/>
        <v>0.87468671679197996</v>
      </c>
      <c r="BJ54" s="300">
        <f>_xlfn.FLOOR.PRECISE('численность 2021'!K69)</f>
        <v>10</v>
      </c>
      <c r="BK54" s="300"/>
      <c r="BL54" s="284">
        <f t="shared" si="229"/>
        <v>10</v>
      </c>
      <c r="BM54" s="303">
        <f t="shared" si="265"/>
        <v>10.469999999999999</v>
      </c>
      <c r="BN54" s="289">
        <f t="shared" si="231"/>
        <v>10</v>
      </c>
      <c r="BO54" s="287">
        <v>10</v>
      </c>
      <c r="BP54" s="285">
        <f t="shared" si="232"/>
        <v>1.5</v>
      </c>
      <c r="BQ54" s="301">
        <f t="shared" si="233"/>
        <v>0</v>
      </c>
      <c r="BR54" s="287"/>
      <c r="BS54" s="303">
        <f t="shared" si="234"/>
        <v>2</v>
      </c>
      <c r="BT54" s="287"/>
      <c r="BU54" s="299">
        <v>269.22772200000003</v>
      </c>
      <c r="BV54" s="299">
        <v>279</v>
      </c>
      <c r="BW54" s="298">
        <f>_xlfn.FLOOR.PRECISE('численность 2021'!H69)</f>
        <v>368</v>
      </c>
      <c r="BX54" s="298">
        <v>0.67480700000000005</v>
      </c>
      <c r="BY54" s="298">
        <v>0.69930099999999995</v>
      </c>
      <c r="BZ54" s="298">
        <f t="shared" si="266"/>
        <v>0.92230576441102752</v>
      </c>
      <c r="CA54" s="300">
        <f>_xlfn.FLOOR.PRECISE('численность 2021'!M69)</f>
        <v>11</v>
      </c>
      <c r="CB54" s="300"/>
      <c r="CC54" s="300"/>
      <c r="CD54" s="284">
        <f t="shared" si="236"/>
        <v>11</v>
      </c>
      <c r="CE54" s="303">
        <f t="shared" si="237"/>
        <v>11.039999999999999</v>
      </c>
      <c r="CF54" s="289">
        <f t="shared" si="238"/>
        <v>11</v>
      </c>
      <c r="CG54" s="287">
        <v>11</v>
      </c>
      <c r="CH54" s="285">
        <f t="shared" si="239"/>
        <v>0.82499999999999996</v>
      </c>
      <c r="CI54" s="301">
        <f t="shared" si="240"/>
        <v>0</v>
      </c>
      <c r="CJ54" s="287"/>
      <c r="CK54" s="285">
        <f t="shared" si="241"/>
        <v>0.82499999999999996</v>
      </c>
      <c r="CL54" s="301">
        <f t="shared" si="242"/>
        <v>0</v>
      </c>
      <c r="CM54" s="287"/>
      <c r="CN54" s="303">
        <f t="shared" si="243"/>
        <v>2.2000000000000002</v>
      </c>
      <c r="CO54" s="287"/>
      <c r="CP54" s="304">
        <f t="shared" si="244"/>
        <v>1</v>
      </c>
      <c r="CQ54" s="299"/>
      <c r="CR54" s="299"/>
      <c r="CS54" s="299"/>
      <c r="CT54" s="298"/>
      <c r="CU54" s="298"/>
      <c r="CV54" s="298"/>
      <c r="CW54" s="300"/>
      <c r="CX54" s="303"/>
      <c r="CY54" s="289"/>
      <c r="CZ54" s="287"/>
      <c r="DA54" s="303"/>
      <c r="DB54" s="287"/>
      <c r="DC54" s="299">
        <v>209.85270700000001</v>
      </c>
      <c r="DD54" s="299">
        <v>222</v>
      </c>
      <c r="DE54" s="298">
        <f>_xlfn.FLOOR.PRECISE('численность 2021'!I69)</f>
        <v>253</v>
      </c>
      <c r="DF54" s="298">
        <v>0.52598599999999995</v>
      </c>
      <c r="DG54" s="298">
        <v>0.55643299999999996</v>
      </c>
      <c r="DH54" s="298">
        <f t="shared" si="270"/>
        <v>0.63408521303258147</v>
      </c>
      <c r="DI54" s="300">
        <f>_xlfn.FLOOR.PRECISE('численность 2021'!N69)</f>
        <v>25</v>
      </c>
      <c r="DJ54" s="285">
        <f t="shared" si="249"/>
        <v>37.949999999999996</v>
      </c>
      <c r="DK54" s="301">
        <f t="shared" si="250"/>
        <v>25</v>
      </c>
      <c r="DL54" s="287">
        <v>25</v>
      </c>
      <c r="DM54" s="285">
        <f t="shared" si="251"/>
        <v>5</v>
      </c>
      <c r="DN54" s="287"/>
      <c r="DO54" s="299">
        <v>23.316970999999999</v>
      </c>
      <c r="DP54" s="299">
        <v>19</v>
      </c>
      <c r="DQ54" s="298">
        <f>_xlfn.FLOOR.PRECISE('численность 2021'!J69)</f>
        <v>15</v>
      </c>
      <c r="DR54" s="298">
        <v>5.8443000000000002e-002</v>
      </c>
      <c r="DS54" s="298">
        <v>4.7622999999999999e-002</v>
      </c>
      <c r="DT54" s="298">
        <f t="shared" si="271"/>
        <v>3.7593984962406013e-002</v>
      </c>
      <c r="DU54" s="300">
        <f>_xlfn.FLOOR.PRECISE('численность 2021'!S69)</f>
        <v>1</v>
      </c>
      <c r="DV54" s="303">
        <f t="shared" si="253"/>
        <v>1.5</v>
      </c>
      <c r="DW54" s="301">
        <f t="shared" si="254"/>
        <v>1</v>
      </c>
      <c r="DX54" s="287">
        <v>1</v>
      </c>
      <c r="DY54" s="299">
        <v>0</v>
      </c>
      <c r="DZ54" s="306">
        <v>0</v>
      </c>
      <c r="EA54" s="298">
        <f>_xlfn.FLOOR.PRECISE('численность 2021'!T69)</f>
        <v>0</v>
      </c>
      <c r="EB54" s="282">
        <v>0</v>
      </c>
      <c r="EC54" s="298">
        <v>0</v>
      </c>
      <c r="ED54" s="298">
        <f t="shared" si="272"/>
        <v>0</v>
      </c>
      <c r="EE54" s="300">
        <f>_xlfn.FLOOR.PRECISE('численность 2021'!U69)</f>
        <v>0</v>
      </c>
      <c r="EF54" s="303">
        <f t="shared" si="273"/>
        <v>0</v>
      </c>
      <c r="EG54" s="301">
        <f t="shared" si="257"/>
        <v>0</v>
      </c>
      <c r="EH54" s="287"/>
    </row>
    <row r="55" ht="30.75" customHeight="1">
      <c r="A55" s="307" t="s">
        <v>293</v>
      </c>
      <c r="B55" s="282"/>
      <c r="C55" s="283"/>
      <c r="D55" s="283"/>
      <c r="E55" s="282"/>
      <c r="F55" s="282"/>
      <c r="G55" s="282"/>
      <c r="H55" s="282"/>
      <c r="I55" s="284">
        <v>450</v>
      </c>
      <c r="J55" s="285">
        <f t="shared" si="213"/>
        <v>0</v>
      </c>
      <c r="K55" s="286"/>
      <c r="L55" s="287"/>
      <c r="M55" s="283"/>
      <c r="N55" s="283"/>
      <c r="O55" s="282"/>
      <c r="P55" s="282"/>
      <c r="Q55" s="282"/>
      <c r="R55" s="282"/>
      <c r="S55" s="284">
        <v>450</v>
      </c>
      <c r="T55" s="284"/>
      <c r="U55" s="285">
        <f t="shared" si="216"/>
        <v>0</v>
      </c>
      <c r="V55" s="286"/>
      <c r="W55" s="287">
        <v>8</v>
      </c>
      <c r="X55" s="287"/>
      <c r="Y55" s="288"/>
      <c r="Z55" s="283"/>
      <c r="AA55" s="283"/>
      <c r="AB55" s="282"/>
      <c r="AC55" s="282"/>
      <c r="AD55" s="282"/>
      <c r="AE55" s="282"/>
      <c r="AF55" s="284"/>
      <c r="AG55" s="285">
        <f t="shared" si="219"/>
        <v>0</v>
      </c>
      <c r="AH55" s="286">
        <f t="shared" si="220"/>
        <v>0</v>
      </c>
      <c r="AI55" s="289"/>
      <c r="AJ55" s="287"/>
      <c r="AK55" s="287"/>
      <c r="AL55" s="283"/>
      <c r="AM55" s="283"/>
      <c r="AN55" s="282"/>
      <c r="AO55" s="282"/>
      <c r="AP55" s="282"/>
      <c r="AQ55" s="282"/>
      <c r="AR55" s="284"/>
      <c r="AS55" s="284"/>
      <c r="AT55" s="284">
        <f t="shared" si="223"/>
        <v>0</v>
      </c>
      <c r="AU55" s="285"/>
      <c r="AV55" s="285">
        <f t="shared" si="306"/>
        <v>0</v>
      </c>
      <c r="AW55" s="290"/>
      <c r="AX55" s="287"/>
      <c r="AY55" s="285">
        <f t="shared" si="225"/>
        <v>0</v>
      </c>
      <c r="AZ55" s="286"/>
      <c r="BA55" s="287"/>
      <c r="BB55" s="285">
        <f t="shared" si="227"/>
        <v>0</v>
      </c>
      <c r="BC55" s="287"/>
      <c r="BD55" s="283"/>
      <c r="BE55" s="283"/>
      <c r="BF55" s="282"/>
      <c r="BG55" s="282"/>
      <c r="BH55" s="282"/>
      <c r="BI55" s="282"/>
      <c r="BJ55" s="284">
        <v>15</v>
      </c>
      <c r="BK55" s="284"/>
      <c r="BL55" s="284">
        <f t="shared" si="229"/>
        <v>0</v>
      </c>
      <c r="BM55" s="285"/>
      <c r="BN55" s="290"/>
      <c r="BO55" s="287"/>
      <c r="BP55" s="285">
        <f t="shared" si="232"/>
        <v>0</v>
      </c>
      <c r="BQ55" s="286"/>
      <c r="BR55" s="287"/>
      <c r="BS55" s="285"/>
      <c r="BT55" s="287"/>
      <c r="BU55" s="283"/>
      <c r="BV55" s="283"/>
      <c r="BW55" s="282"/>
      <c r="BX55" s="282"/>
      <c r="BY55" s="282"/>
      <c r="BZ55" s="282"/>
      <c r="CA55" s="284">
        <v>15</v>
      </c>
      <c r="CB55" s="284"/>
      <c r="CC55" s="284"/>
      <c r="CD55" s="284">
        <f t="shared" si="236"/>
        <v>0</v>
      </c>
      <c r="CE55" s="285"/>
      <c r="CF55" s="290"/>
      <c r="CG55" s="287"/>
      <c r="CH55" s="285">
        <f t="shared" si="239"/>
        <v>0</v>
      </c>
      <c r="CI55" s="286"/>
      <c r="CJ55" s="287"/>
      <c r="CK55" s="285">
        <f t="shared" si="241"/>
        <v>0</v>
      </c>
      <c r="CL55" s="286"/>
      <c r="CM55" s="287"/>
      <c r="CN55" s="285"/>
      <c r="CO55" s="287"/>
      <c r="CP55" s="291"/>
      <c r="CQ55" s="283"/>
      <c r="CR55" s="283"/>
      <c r="CS55" s="283"/>
      <c r="CT55" s="282"/>
      <c r="CU55" s="282"/>
      <c r="CV55" s="282"/>
      <c r="CW55" s="284"/>
      <c r="CX55" s="285"/>
      <c r="CY55" s="290"/>
      <c r="CZ55" s="292"/>
      <c r="DA55" s="285"/>
      <c r="DB55" s="292"/>
      <c r="DC55" s="283"/>
      <c r="DD55" s="283"/>
      <c r="DE55" s="282"/>
      <c r="DF55" s="282"/>
      <c r="DG55" s="282"/>
      <c r="DH55" s="282"/>
      <c r="DI55" s="284">
        <v>15</v>
      </c>
      <c r="DJ55" s="285">
        <f t="shared" si="249"/>
        <v>0</v>
      </c>
      <c r="DK55" s="286"/>
      <c r="DL55" s="287">
        <v>7</v>
      </c>
      <c r="DM55" s="285">
        <f t="shared" si="251"/>
        <v>1.4000000000000001</v>
      </c>
      <c r="DN55" s="287"/>
      <c r="DO55" s="283"/>
      <c r="DP55" s="283"/>
      <c r="DQ55" s="282"/>
      <c r="DR55" s="282"/>
      <c r="DS55" s="282"/>
      <c r="DT55" s="282"/>
      <c r="DU55" s="284"/>
      <c r="DV55" s="285"/>
      <c r="DW55" s="286"/>
      <c r="DX55" s="287"/>
      <c r="DY55" s="283"/>
      <c r="DZ55" s="293"/>
      <c r="EA55" s="282"/>
      <c r="EB55" s="282"/>
      <c r="EC55" s="282"/>
      <c r="ED55" s="282"/>
      <c r="EE55" s="284"/>
      <c r="EF55" s="285"/>
      <c r="EG55" s="286"/>
      <c r="EH55" s="292"/>
    </row>
    <row r="56" ht="13.5" customHeight="1">
      <c r="A56" s="268" t="s">
        <v>88</v>
      </c>
      <c r="B56" s="282"/>
      <c r="C56" s="283"/>
      <c r="D56" s="283"/>
      <c r="E56" s="282"/>
      <c r="F56" s="282"/>
      <c r="G56" s="282"/>
      <c r="H56" s="282"/>
      <c r="I56" s="284"/>
      <c r="J56" s="285">
        <f t="shared" si="213"/>
        <v>0</v>
      </c>
      <c r="K56" s="286"/>
      <c r="L56" s="292"/>
      <c r="M56" s="283"/>
      <c r="N56" s="283"/>
      <c r="O56" s="282"/>
      <c r="P56" s="282"/>
      <c r="Q56" s="282"/>
      <c r="R56" s="282"/>
      <c r="S56" s="284"/>
      <c r="T56" s="284"/>
      <c r="U56" s="285">
        <f t="shared" si="216"/>
        <v>0</v>
      </c>
      <c r="V56" s="286">
        <f t="shared" si="217"/>
        <v>0</v>
      </c>
      <c r="W56" s="292"/>
      <c r="X56" s="292"/>
      <c r="Y56" s="288"/>
      <c r="Z56" s="283"/>
      <c r="AA56" s="283"/>
      <c r="AB56" s="282"/>
      <c r="AC56" s="282"/>
      <c r="AD56" s="282"/>
      <c r="AE56" s="282" t="e">
        <f t="shared" si="261"/>
        <v>#DIV/0!</v>
      </c>
      <c r="AF56" s="284"/>
      <c r="AG56" s="285">
        <f t="shared" si="219"/>
        <v>0</v>
      </c>
      <c r="AH56" s="286">
        <f t="shared" si="220"/>
        <v>0</v>
      </c>
      <c r="AI56" s="289">
        <f t="shared" si="221"/>
        <v>0</v>
      </c>
      <c r="AJ56" s="292"/>
      <c r="AK56" s="292"/>
      <c r="AL56" s="283"/>
      <c r="AM56" s="283"/>
      <c r="AN56" s="282"/>
      <c r="AO56" s="282"/>
      <c r="AP56" s="282"/>
      <c r="AQ56" s="282"/>
      <c r="AR56" s="284"/>
      <c r="AS56" s="284"/>
      <c r="AT56" s="284">
        <f t="shared" si="223"/>
        <v>0</v>
      </c>
      <c r="AU56" s="285">
        <f t="shared" si="262"/>
        <v>0</v>
      </c>
      <c r="AV56" s="285">
        <f t="shared" si="306"/>
        <v>0</v>
      </c>
      <c r="AW56" s="290">
        <f t="shared" si="263"/>
        <v>0</v>
      </c>
      <c r="AX56" s="292"/>
      <c r="AY56" s="285">
        <f t="shared" si="225"/>
        <v>0</v>
      </c>
      <c r="AZ56" s="286">
        <f t="shared" si="226"/>
        <v>0</v>
      </c>
      <c r="BA56" s="292"/>
      <c r="BB56" s="285">
        <f t="shared" si="227"/>
        <v>0</v>
      </c>
      <c r="BC56" s="292"/>
      <c r="BD56" s="283"/>
      <c r="BE56" s="283"/>
      <c r="BF56" s="282"/>
      <c r="BG56" s="282"/>
      <c r="BH56" s="282"/>
      <c r="BI56" s="282" t="e">
        <f t="shared" si="264"/>
        <v>#DIV/0!</v>
      </c>
      <c r="BJ56" s="284"/>
      <c r="BK56" s="284"/>
      <c r="BL56" s="284" t="e">
        <f t="shared" si="229"/>
        <v>#DIV/0!</v>
      </c>
      <c r="BM56" s="285">
        <f t="shared" si="265"/>
        <v>0</v>
      </c>
      <c r="BN56" s="290">
        <f t="shared" si="231"/>
        <v>0</v>
      </c>
      <c r="BO56" s="292"/>
      <c r="BP56" s="285">
        <f t="shared" si="232"/>
        <v>0</v>
      </c>
      <c r="BQ56" s="286">
        <f t="shared" si="233"/>
        <v>0</v>
      </c>
      <c r="BR56" s="292"/>
      <c r="BS56" s="285">
        <f t="shared" si="234"/>
        <v>0</v>
      </c>
      <c r="BT56" s="292"/>
      <c r="BU56" s="283"/>
      <c r="BV56" s="283"/>
      <c r="BW56" s="282"/>
      <c r="BX56" s="282"/>
      <c r="BY56" s="282"/>
      <c r="BZ56" s="282"/>
      <c r="CA56" s="284"/>
      <c r="CB56" s="284"/>
      <c r="CC56" s="284"/>
      <c r="CD56" s="284">
        <f t="shared" si="236"/>
        <v>0</v>
      </c>
      <c r="CE56" s="285">
        <f t="shared" si="237"/>
        <v>0</v>
      </c>
      <c r="CF56" s="290">
        <f t="shared" si="238"/>
        <v>0</v>
      </c>
      <c r="CG56" s="292"/>
      <c r="CH56" s="285">
        <f t="shared" si="239"/>
        <v>0</v>
      </c>
      <c r="CI56" s="286">
        <f t="shared" si="240"/>
        <v>0</v>
      </c>
      <c r="CJ56" s="292"/>
      <c r="CK56" s="285">
        <f t="shared" si="241"/>
        <v>0</v>
      </c>
      <c r="CL56" s="286">
        <f t="shared" si="242"/>
        <v>0</v>
      </c>
      <c r="CM56" s="292"/>
      <c r="CN56" s="285">
        <f t="shared" si="243"/>
        <v>0</v>
      </c>
      <c r="CO56" s="292"/>
      <c r="CP56" s="291">
        <f t="shared" si="244"/>
        <v>1</v>
      </c>
      <c r="CQ56" s="283"/>
      <c r="CR56" s="283"/>
      <c r="CS56" s="283"/>
      <c r="CT56" s="282"/>
      <c r="CU56" s="282"/>
      <c r="CV56" s="282"/>
      <c r="CW56" s="284"/>
      <c r="CX56" s="285">
        <f t="shared" si="267"/>
        <v>0</v>
      </c>
      <c r="CY56" s="290">
        <f t="shared" si="268"/>
        <v>0</v>
      </c>
      <c r="CZ56" s="292"/>
      <c r="DA56" s="285">
        <f t="shared" si="269"/>
        <v>0</v>
      </c>
      <c r="DB56" s="292"/>
      <c r="DC56" s="283"/>
      <c r="DD56" s="283"/>
      <c r="DE56" s="282"/>
      <c r="DF56" s="282"/>
      <c r="DG56" s="282"/>
      <c r="DH56" s="282"/>
      <c r="DI56" s="284"/>
      <c r="DJ56" s="285">
        <f t="shared" si="249"/>
        <v>0</v>
      </c>
      <c r="DK56" s="286">
        <f t="shared" si="250"/>
        <v>0</v>
      </c>
      <c r="DL56" s="292"/>
      <c r="DM56" s="285">
        <f t="shared" si="251"/>
        <v>0</v>
      </c>
      <c r="DN56" s="292"/>
      <c r="DO56" s="283"/>
      <c r="DP56" s="283"/>
      <c r="DQ56" s="282"/>
      <c r="DR56" s="282"/>
      <c r="DS56" s="282"/>
      <c r="DT56" s="282"/>
      <c r="DU56" s="284"/>
      <c r="DV56" s="285">
        <f t="shared" si="253"/>
        <v>0</v>
      </c>
      <c r="DW56" s="286">
        <f t="shared" si="254"/>
        <v>0</v>
      </c>
      <c r="DX56" s="292"/>
      <c r="DY56" s="283"/>
      <c r="DZ56" s="293"/>
      <c r="EA56" s="282"/>
      <c r="EB56" s="282"/>
      <c r="EC56" s="282"/>
      <c r="ED56" s="282" t="e">
        <f t="shared" si="272"/>
        <v>#DIV/0!</v>
      </c>
      <c r="EE56" s="284"/>
      <c r="EF56" s="285">
        <f t="shared" si="273"/>
        <v>0</v>
      </c>
      <c r="EG56" s="286">
        <f t="shared" si="257"/>
        <v>0</v>
      </c>
      <c r="EH56" s="292"/>
    </row>
    <row r="57" ht="33" customHeight="1">
      <c r="A57" s="214" t="s">
        <v>413</v>
      </c>
      <c r="B57" s="282">
        <f>'численность 2021'!C88</f>
        <v>1064.22</v>
      </c>
      <c r="C57" s="283">
        <v>34852.421875</v>
      </c>
      <c r="D57" s="283">
        <v>43648</v>
      </c>
      <c r="E57" s="282">
        <f>_xlfn.FLOOR.PRECISE('численность 2021'!D88)</f>
        <v>8292</v>
      </c>
      <c r="F57" s="282">
        <v>5.4322800000000004</v>
      </c>
      <c r="G57" s="282">
        <v>5.3973709999999997</v>
      </c>
      <c r="H57" s="282">
        <f t="shared" si="260"/>
        <v>7.7916220330382817</v>
      </c>
      <c r="I57" s="284">
        <f>_xlfn.FLOOR.PRECISE('численность 2021'!R88)</f>
        <v>1658</v>
      </c>
      <c r="J57" s="285">
        <f t="shared" ref="J57:J58" si="317">IF(E57&gt;1,E57*0.34999999999999998,0)</f>
        <v>2902.1999999999998</v>
      </c>
      <c r="K57" s="286">
        <f t="shared" ref="K57:K58" si="318">IF(I57&lt;J57,I57,J57)</f>
        <v>1658</v>
      </c>
      <c r="L57" s="292">
        <v>1658</v>
      </c>
      <c r="M57" s="283">
        <v>450</v>
      </c>
      <c r="N57" s="283">
        <v>870</v>
      </c>
      <c r="O57" s="282">
        <f>_xlfn.FLOOR.PRECISE('численность 2021'!P88)</f>
        <v>102</v>
      </c>
      <c r="P57" s="282">
        <v>7.0139000000000007e-002</v>
      </c>
      <c r="Q57" s="282">
        <v>0.107581</v>
      </c>
      <c r="R57" s="282">
        <f t="shared" ref="R57:R58" si="319">O57/B57</f>
        <v>9.5844844111180022e-002</v>
      </c>
      <c r="S57" s="284">
        <f>_xlfn.FLOOR.PRECISE('численность 2021'!Q88)</f>
        <v>20</v>
      </c>
      <c r="T57" s="284"/>
      <c r="U57" s="285">
        <f t="shared" ref="U57:U58" si="320">O57*0.29999999999999999</f>
        <v>30.599999999999998</v>
      </c>
      <c r="V57" s="286">
        <f t="shared" ref="V57:V58" si="321">IF(S57&lt;U57,S57,U57)</f>
        <v>20</v>
      </c>
      <c r="W57" s="292">
        <v>20</v>
      </c>
      <c r="X57" s="292">
        <v>15</v>
      </c>
      <c r="Y57" s="288"/>
      <c r="Z57" s="283"/>
      <c r="AA57" s="283"/>
      <c r="AB57" s="282">
        <f>_xlfn.FLOOR.PRECISE('численность 2021'!E88)</f>
        <v>0</v>
      </c>
      <c r="AC57" s="282"/>
      <c r="AD57" s="282"/>
      <c r="AE57" s="282">
        <f t="shared" si="261"/>
        <v>0</v>
      </c>
      <c r="AF57" s="284">
        <f>_xlfn.FLOOR.PRECISE('численность 2021'!O88)</f>
        <v>0</v>
      </c>
      <c r="AG57" s="285">
        <f t="shared" ref="AG57:AG58" si="322">IF(AB57&gt;34,AB57*0.050000000000000003,0)</f>
        <v>0</v>
      </c>
      <c r="AH57" s="286">
        <f t="shared" ref="AH57:AH58" si="323">IF(AF57&lt;AG57,AF57,AG57)</f>
        <v>0</v>
      </c>
      <c r="AI57" s="289">
        <f t="shared" ref="AI57:AI58" si="324">AJ57*0.75</f>
        <v>0</v>
      </c>
      <c r="AJ57" s="292"/>
      <c r="AK57" s="292"/>
      <c r="AL57" s="283"/>
      <c r="AM57" s="283"/>
      <c r="AN57" s="282">
        <f>_xlfn.FLOOR.PRECISE('численность 2021'!F88)</f>
        <v>0</v>
      </c>
      <c r="AO57" s="282"/>
      <c r="AP57" s="282"/>
      <c r="AQ57" s="282">
        <f t="shared" ref="AQ57:AQ58" si="325">AN57/B57</f>
        <v>0</v>
      </c>
      <c r="AR57" s="284">
        <f>_xlfn.FLOOR.PRECISE('численность 2021'!L88)</f>
        <v>0</v>
      </c>
      <c r="AS57" s="284"/>
      <c r="AT57" s="284">
        <f t="shared" ref="AT57:AT58" si="326">IF(AND(B57&lt;7,AQ57&lt;5),0,AR57)</f>
        <v>0</v>
      </c>
      <c r="AU57" s="285">
        <f t="shared" si="262"/>
        <v>0</v>
      </c>
      <c r="AV57" s="285">
        <f t="shared" si="306"/>
        <v>0</v>
      </c>
      <c r="AW57" s="290">
        <f t="shared" si="263"/>
        <v>0</v>
      </c>
      <c r="AX57" s="292"/>
      <c r="AY57" s="285">
        <f t="shared" ref="AY57:AY58" si="327">IF(AX57&gt;7,AX57*0.14999999999999999,0)</f>
        <v>0</v>
      </c>
      <c r="AZ57" s="286">
        <f t="shared" ref="AZ57:AZ58" si="328">IF(AS57&lt;AY57,AS57,AY57)</f>
        <v>0</v>
      </c>
      <c r="BA57" s="292"/>
      <c r="BB57" s="285">
        <f t="shared" ref="BB57:BB58" si="329">AX57*0.29999999999999999</f>
        <v>0</v>
      </c>
      <c r="BC57" s="292"/>
      <c r="BD57" s="283">
        <v>5622.2299800000001</v>
      </c>
      <c r="BE57" s="283">
        <v>9613</v>
      </c>
      <c r="BF57" s="282">
        <f>_xlfn.FLOOR.PRECISE('численность 2021'!G88)</f>
        <v>1353</v>
      </c>
      <c r="BG57" s="282">
        <v>0.87631000000000003</v>
      </c>
      <c r="BH57" s="282">
        <v>1.1887129999999999</v>
      </c>
      <c r="BI57" s="282">
        <f t="shared" si="264"/>
        <v>1.2713536674747703</v>
      </c>
      <c r="BJ57" s="284">
        <f>_xlfn.FLOOR.PRECISE('численность 2021'!K88)</f>
        <v>54</v>
      </c>
      <c r="BK57" s="284">
        <v>5</v>
      </c>
      <c r="BL57" s="284">
        <f t="shared" ref="BL57:BL58" si="330">IF(AND(B57&lt;7,BI57&lt;5),0,BJ57)</f>
        <v>54</v>
      </c>
      <c r="BM57" s="285">
        <f t="shared" si="265"/>
        <v>67.650000000000006</v>
      </c>
      <c r="BN57" s="290">
        <f t="shared" ref="BN57:BN58" si="331">IF(BJ57&lt;BM57,BJ57,BM57)</f>
        <v>54</v>
      </c>
      <c r="BO57" s="292">
        <v>54</v>
      </c>
      <c r="BP57" s="285">
        <f t="shared" ref="BP57:BP58" si="332">IF(BO57&gt;3,BO57*0.14999999999999999,0)</f>
        <v>8.0999999999999996</v>
      </c>
      <c r="BQ57" s="286">
        <f t="shared" ref="BQ57:BQ58" si="333">IF(BK57&lt;BP57,BK57,BP57)</f>
        <v>5</v>
      </c>
      <c r="BR57" s="292">
        <v>5</v>
      </c>
      <c r="BS57" s="285">
        <f t="shared" ref="BS57:BS58" si="334">BO57*0.20000000000000001</f>
        <v>10.800000000000001</v>
      </c>
      <c r="BT57" s="292">
        <v>14</v>
      </c>
      <c r="BU57" s="283"/>
      <c r="BV57" s="283">
        <v>76</v>
      </c>
      <c r="BW57" s="282">
        <f>_xlfn.FLOOR.PRECISE('численность 2021'!H88)</f>
        <v>0</v>
      </c>
      <c r="BX57" s="282"/>
      <c r="BY57" s="282">
        <v>9.3980000000000001e-003</v>
      </c>
      <c r="BZ57" s="282">
        <f t="shared" si="266"/>
        <v>0</v>
      </c>
      <c r="CA57" s="284">
        <f>_xlfn.FLOOR.PRECISE('численность 2021'!M88)</f>
        <v>0</v>
      </c>
      <c r="CB57" s="284"/>
      <c r="CC57" s="284"/>
      <c r="CD57" s="284">
        <f t="shared" ref="CD57:CD58" si="335">IF(AND(B57&lt;7,BZ57&lt;5),0,CA57)</f>
        <v>0</v>
      </c>
      <c r="CE57" s="285">
        <f t="shared" ref="CE57:CE58" si="336">IF(BW57&gt;1,IF(BZ57&gt;10,BW57*0.14999999999999999,IF(BZ57&gt;8,BW57*0.12,IF(BZ57&gt;6,BW57*0.10000000000000001,IF(BZ57&gt;4,BW57*0.080000000000000002,IF(BZ57&gt;2,BW57*0.070000000000000007,IF(BZ57&gt;1,BW57*0.050000000000000003,IF(BZ57&lt;1,BW57*0.029999999999999999,0))))))),0)</f>
        <v>0</v>
      </c>
      <c r="CF57" s="290">
        <f t="shared" ref="CF57:CF58" si="337">IF(CA57&lt;CE57,CA57,CE57)</f>
        <v>0</v>
      </c>
      <c r="CG57" s="292"/>
      <c r="CH57" s="285">
        <f t="shared" ref="CH57:CH58" si="338">IF(CG57&gt;3,CG57*0.074999999999999997,0)</f>
        <v>0</v>
      </c>
      <c r="CI57" s="286">
        <f t="shared" ref="CI57:CI58" si="339">IF(CB57&lt;CH57,CB57,CH57)</f>
        <v>0</v>
      </c>
      <c r="CJ57" s="292"/>
      <c r="CK57" s="285">
        <f t="shared" ref="CK57:CK58" si="340">IF(CG57&gt;3,CG57*0.074999999999999997,0)</f>
        <v>0</v>
      </c>
      <c r="CL57" s="286">
        <f t="shared" ref="CL57:CL58" si="341">IF(CC57&lt;CK57,CC57,CK57)</f>
        <v>0</v>
      </c>
      <c r="CM57" s="292"/>
      <c r="CN57" s="285">
        <f t="shared" ref="CN57:CN58" si="342">CG57*0.20000000000000001</f>
        <v>0</v>
      </c>
      <c r="CO57" s="292"/>
      <c r="CP57" s="291">
        <f t="shared" ref="CP57:CP58" si="343">IF(CG57*0.25&gt;CJ57+CM57-0.10000000000000001,1,0)</f>
        <v>1</v>
      </c>
      <c r="CQ57" s="283">
        <v>0</v>
      </c>
      <c r="CR57" s="283">
        <v>0</v>
      </c>
      <c r="CS57" s="283" t="e">
        <f>#REF!</f>
        <v>#REF!</v>
      </c>
      <c r="CT57" s="282">
        <v>0</v>
      </c>
      <c r="CU57" s="282">
        <v>0</v>
      </c>
      <c r="CV57" s="282" t="e">
        <f>#REF!</f>
        <v>#REF!</v>
      </c>
      <c r="CW57" s="284" t="e">
        <f>#REF!</f>
        <v>#REF!</v>
      </c>
      <c r="CX57" s="285" t="e">
        <f t="shared" si="267"/>
        <v>#REF!</v>
      </c>
      <c r="CY57" s="290" t="e">
        <f t="shared" si="268"/>
        <v>#REF!</v>
      </c>
      <c r="CZ57" s="292"/>
      <c r="DA57" s="285">
        <f t="shared" si="269"/>
        <v>0</v>
      </c>
      <c r="DB57" s="292"/>
      <c r="DC57" s="283">
        <v>3576.7172850000002</v>
      </c>
      <c r="DD57" s="283">
        <v>6683</v>
      </c>
      <c r="DE57" s="282">
        <f>_xlfn.FLOOR.PRECISE('численность 2021'!I88)</f>
        <v>841</v>
      </c>
      <c r="DF57" s="282">
        <v>0.55748600000000004</v>
      </c>
      <c r="DG57" s="282">
        <v>0.82639799999999997</v>
      </c>
      <c r="DH57" s="282">
        <f t="shared" si="270"/>
        <v>0.79025013625002349</v>
      </c>
      <c r="DI57" s="284">
        <f>_xlfn.FLOOR.PRECISE('численность 2021'!N88)</f>
        <v>58</v>
      </c>
      <c r="DJ57" s="285">
        <f t="shared" ref="DJ57:DJ58" si="344">IF(DE57&gt;34,DE57*0.14999999999999999,0)</f>
        <v>126.14999999999999</v>
      </c>
      <c r="DK57" s="286">
        <f t="shared" ref="DK57:DK58" si="345">IF(DI57&lt;DJ57,DI57,DJ57)</f>
        <v>58</v>
      </c>
      <c r="DL57" s="292">
        <v>58</v>
      </c>
      <c r="DM57" s="285">
        <f t="shared" ref="DM57:DM58" si="346">DL57*0.20000000000000001</f>
        <v>11.600000000000001</v>
      </c>
      <c r="DN57" s="292">
        <v>26</v>
      </c>
      <c r="DO57" s="283"/>
      <c r="DP57" s="283">
        <v>0</v>
      </c>
      <c r="DQ57" s="282">
        <f>_xlfn.FLOOR.PRECISE('численность 2021'!J88)</f>
        <v>0</v>
      </c>
      <c r="DR57" s="282"/>
      <c r="DS57" s="282"/>
      <c r="DT57" s="282">
        <f t="shared" si="271"/>
        <v>0</v>
      </c>
      <c r="DU57" s="284">
        <f>_xlfn.FLOOR.PRECISE('численность 2021'!S88)</f>
        <v>0</v>
      </c>
      <c r="DV57" s="285">
        <f t="shared" ref="DV57:DV58" si="347">DQ57*0.10000000000000001</f>
        <v>0</v>
      </c>
      <c r="DW57" s="286">
        <f t="shared" ref="DW57:DW58" si="348">IF(DU57&lt;DV57,DU57,DV57)</f>
        <v>0</v>
      </c>
      <c r="DX57" s="292"/>
      <c r="DY57" s="283"/>
      <c r="DZ57" s="293"/>
      <c r="EA57" s="282">
        <f>_xlfn.FLOOR.PRECISE('численность 2021'!T88)</f>
        <v>0</v>
      </c>
      <c r="EB57" s="282"/>
      <c r="EC57" s="282"/>
      <c r="ED57" s="282">
        <f t="shared" si="272"/>
        <v>0</v>
      </c>
      <c r="EE57" s="284">
        <f>_xlfn.FLOOR.PRECISE('численность 2021'!U88)</f>
        <v>0</v>
      </c>
      <c r="EF57" s="285">
        <f t="shared" si="273"/>
        <v>0</v>
      </c>
      <c r="EG57" s="286">
        <f t="shared" ref="EG57:EG58" si="349">IF(EE57&lt;EF57,EE57,EF57)</f>
        <v>0</v>
      </c>
      <c r="EH57" s="292"/>
    </row>
    <row r="58" ht="30" customHeight="1">
      <c r="A58" s="214" t="s">
        <v>414</v>
      </c>
      <c r="B58" s="282">
        <f>'численность 2021'!C89</f>
        <v>2277.5900000000001</v>
      </c>
      <c r="C58" s="283">
        <v>34852.421875</v>
      </c>
      <c r="D58" s="283">
        <v>43648</v>
      </c>
      <c r="E58" s="282">
        <f>_xlfn.FLOOR.PRECISE('численность 2021'!D89)</f>
        <v>16215</v>
      </c>
      <c r="F58" s="282">
        <v>5.4322800000000004</v>
      </c>
      <c r="G58" s="282">
        <v>5.3973709999999997</v>
      </c>
      <c r="H58" s="282">
        <f t="shared" si="260"/>
        <v>7.1193674015077333</v>
      </c>
      <c r="I58" s="284">
        <f>_xlfn.FLOOR.PRECISE('численность 2021'!R89)</f>
        <v>4864</v>
      </c>
      <c r="J58" s="285">
        <f t="shared" si="317"/>
        <v>5675.25</v>
      </c>
      <c r="K58" s="286">
        <f t="shared" si="318"/>
        <v>4864</v>
      </c>
      <c r="L58" s="292">
        <v>4864</v>
      </c>
      <c r="M58" s="283">
        <v>450</v>
      </c>
      <c r="N58" s="283">
        <v>870</v>
      </c>
      <c r="O58" s="282">
        <f>_xlfn.FLOOR.PRECISE('численность 2021'!P89)</f>
        <v>215</v>
      </c>
      <c r="P58" s="282">
        <v>7.0139000000000007e-002</v>
      </c>
      <c r="Q58" s="282">
        <v>0.107581</v>
      </c>
      <c r="R58" s="282">
        <f t="shared" si="319"/>
        <v>9.4398025983605471e-002</v>
      </c>
      <c r="S58" s="284">
        <f>_xlfn.FLOOR.PRECISE('численность 2021'!Q89)</f>
        <v>55</v>
      </c>
      <c r="T58" s="284"/>
      <c r="U58" s="285">
        <f t="shared" si="320"/>
        <v>64.5</v>
      </c>
      <c r="V58" s="286">
        <f t="shared" si="321"/>
        <v>55</v>
      </c>
      <c r="W58" s="292">
        <v>55</v>
      </c>
      <c r="X58" s="292">
        <v>50</v>
      </c>
      <c r="Y58" s="288"/>
      <c r="Z58" s="283"/>
      <c r="AA58" s="283"/>
      <c r="AB58" s="282">
        <f>_xlfn.FLOOR.PRECISE('численность 2021'!E89)</f>
        <v>0</v>
      </c>
      <c r="AC58" s="282"/>
      <c r="AD58" s="282"/>
      <c r="AE58" s="282">
        <f t="shared" si="261"/>
        <v>0</v>
      </c>
      <c r="AF58" s="284">
        <f>_xlfn.FLOOR.PRECISE('численность 2021'!O89)</f>
        <v>0</v>
      </c>
      <c r="AG58" s="285">
        <f t="shared" si="322"/>
        <v>0</v>
      </c>
      <c r="AH58" s="286">
        <f t="shared" si="323"/>
        <v>0</v>
      </c>
      <c r="AI58" s="289">
        <f t="shared" si="324"/>
        <v>0</v>
      </c>
      <c r="AJ58" s="292"/>
      <c r="AK58" s="292"/>
      <c r="AL58" s="283"/>
      <c r="AM58" s="283"/>
      <c r="AN58" s="282">
        <f>_xlfn.FLOOR.PRECISE('численность 2021'!F89)</f>
        <v>0</v>
      </c>
      <c r="AO58" s="282"/>
      <c r="AP58" s="282"/>
      <c r="AQ58" s="282">
        <f t="shared" si="325"/>
        <v>0</v>
      </c>
      <c r="AR58" s="284">
        <f>_xlfn.FLOOR.PRECISE('численность 2021'!L89)</f>
        <v>0</v>
      </c>
      <c r="AS58" s="284"/>
      <c r="AT58" s="284">
        <f t="shared" si="326"/>
        <v>0</v>
      </c>
      <c r="AU58" s="285">
        <f t="shared" si="262"/>
        <v>0</v>
      </c>
      <c r="AV58" s="285">
        <f t="shared" si="306"/>
        <v>0</v>
      </c>
      <c r="AW58" s="290">
        <f t="shared" si="263"/>
        <v>0</v>
      </c>
      <c r="AX58" s="292"/>
      <c r="AY58" s="285">
        <f t="shared" si="327"/>
        <v>0</v>
      </c>
      <c r="AZ58" s="286">
        <f t="shared" si="328"/>
        <v>0</v>
      </c>
      <c r="BA58" s="292"/>
      <c r="BB58" s="285">
        <f t="shared" si="329"/>
        <v>0</v>
      </c>
      <c r="BC58" s="292"/>
      <c r="BD58" s="283">
        <v>5622.2299800000001</v>
      </c>
      <c r="BE58" s="283">
        <v>9613</v>
      </c>
      <c r="BF58" s="282">
        <f>_xlfn.FLOOR.PRECISE('численность 2021'!G89)</f>
        <v>3119</v>
      </c>
      <c r="BG58" s="282">
        <v>0.87631000000000003</v>
      </c>
      <c r="BH58" s="282">
        <v>1.1887129999999999</v>
      </c>
      <c r="BI58" s="282">
        <f t="shared" si="264"/>
        <v>1.3694299676412347</v>
      </c>
      <c r="BJ58" s="284">
        <f>_xlfn.FLOOR.PRECISE('численность 2021'!K89)</f>
        <v>124</v>
      </c>
      <c r="BK58" s="284">
        <v>15</v>
      </c>
      <c r="BL58" s="284">
        <f t="shared" si="330"/>
        <v>124</v>
      </c>
      <c r="BM58" s="285">
        <f t="shared" si="265"/>
        <v>155.95000000000002</v>
      </c>
      <c r="BN58" s="290">
        <f t="shared" si="331"/>
        <v>124</v>
      </c>
      <c r="BO58" s="292">
        <v>124</v>
      </c>
      <c r="BP58" s="285">
        <f t="shared" si="332"/>
        <v>18.599999999999998</v>
      </c>
      <c r="BQ58" s="286">
        <f t="shared" si="333"/>
        <v>15</v>
      </c>
      <c r="BR58" s="292">
        <v>15</v>
      </c>
      <c r="BS58" s="285">
        <f t="shared" si="334"/>
        <v>24.800000000000001</v>
      </c>
      <c r="BT58" s="292">
        <v>31</v>
      </c>
      <c r="BU58" s="283"/>
      <c r="BV58" s="283">
        <v>76</v>
      </c>
      <c r="BW58" s="282">
        <f>_xlfn.FLOOR.PRECISE('численность 2021'!H89)</f>
        <v>0</v>
      </c>
      <c r="BX58" s="282"/>
      <c r="BY58" s="282">
        <v>9.3980000000000001e-003</v>
      </c>
      <c r="BZ58" s="282">
        <f t="shared" si="266"/>
        <v>0</v>
      </c>
      <c r="CA58" s="284">
        <f>_xlfn.FLOOR.PRECISE('численность 2021'!M89)</f>
        <v>0</v>
      </c>
      <c r="CB58" s="284"/>
      <c r="CC58" s="284"/>
      <c r="CD58" s="284">
        <f t="shared" si="335"/>
        <v>0</v>
      </c>
      <c r="CE58" s="285">
        <f t="shared" si="336"/>
        <v>0</v>
      </c>
      <c r="CF58" s="290">
        <f t="shared" si="337"/>
        <v>0</v>
      </c>
      <c r="CG58" s="292"/>
      <c r="CH58" s="285">
        <f t="shared" si="338"/>
        <v>0</v>
      </c>
      <c r="CI58" s="286">
        <f t="shared" si="339"/>
        <v>0</v>
      </c>
      <c r="CJ58" s="292"/>
      <c r="CK58" s="285">
        <f t="shared" si="340"/>
        <v>0</v>
      </c>
      <c r="CL58" s="286">
        <f t="shared" si="341"/>
        <v>0</v>
      </c>
      <c r="CM58" s="292"/>
      <c r="CN58" s="285">
        <f t="shared" si="342"/>
        <v>0</v>
      </c>
      <c r="CO58" s="292"/>
      <c r="CP58" s="291">
        <f t="shared" si="343"/>
        <v>1</v>
      </c>
      <c r="CQ58" s="283">
        <v>0</v>
      </c>
      <c r="CR58" s="283">
        <v>0</v>
      </c>
      <c r="CS58" s="283" t="e">
        <f>#REF!</f>
        <v>#REF!</v>
      </c>
      <c r="CT58" s="282">
        <v>0</v>
      </c>
      <c r="CU58" s="282">
        <v>0</v>
      </c>
      <c r="CV58" s="282" t="e">
        <f>#REF!</f>
        <v>#REF!</v>
      </c>
      <c r="CW58" s="284" t="e">
        <f>#REF!</f>
        <v>#REF!</v>
      </c>
      <c r="CX58" s="285" t="e">
        <f t="shared" si="267"/>
        <v>#REF!</v>
      </c>
      <c r="CY58" s="290" t="e">
        <f t="shared" si="268"/>
        <v>#REF!</v>
      </c>
      <c r="CZ58" s="292"/>
      <c r="DA58" s="285">
        <f t="shared" si="269"/>
        <v>0</v>
      </c>
      <c r="DB58" s="292"/>
      <c r="DC58" s="283">
        <v>3576.7172850000002</v>
      </c>
      <c r="DD58" s="283">
        <v>6683</v>
      </c>
      <c r="DE58" s="282">
        <f>_xlfn.FLOOR.PRECISE('численность 2021'!I89)</f>
        <v>1862</v>
      </c>
      <c r="DF58" s="282">
        <v>0.55748600000000004</v>
      </c>
      <c r="DG58" s="282">
        <v>0.82639799999999997</v>
      </c>
      <c r="DH58" s="282">
        <f t="shared" si="270"/>
        <v>0.8175308110766204</v>
      </c>
      <c r="DI58" s="284">
        <f>_xlfn.FLOOR.PRECISE('численность 2021'!N89)</f>
        <v>130</v>
      </c>
      <c r="DJ58" s="285">
        <f t="shared" si="344"/>
        <v>279.30000000000001</v>
      </c>
      <c r="DK58" s="286">
        <f t="shared" si="345"/>
        <v>130</v>
      </c>
      <c r="DL58" s="292">
        <v>130</v>
      </c>
      <c r="DM58" s="285">
        <f t="shared" si="346"/>
        <v>26</v>
      </c>
      <c r="DN58" s="292">
        <v>56</v>
      </c>
      <c r="DO58" s="283"/>
      <c r="DP58" s="283">
        <v>0</v>
      </c>
      <c r="DQ58" s="282">
        <f>_xlfn.FLOOR.PRECISE('численность 2021'!J89)</f>
        <v>0</v>
      </c>
      <c r="DR58" s="282"/>
      <c r="DS58" s="282"/>
      <c r="DT58" s="282">
        <f t="shared" si="271"/>
        <v>0</v>
      </c>
      <c r="DU58" s="284">
        <f>_xlfn.FLOOR.PRECISE('численность 2021'!S89)</f>
        <v>0</v>
      </c>
      <c r="DV58" s="285">
        <f t="shared" si="347"/>
        <v>0</v>
      </c>
      <c r="DW58" s="286">
        <f t="shared" si="348"/>
        <v>0</v>
      </c>
      <c r="DX58" s="292"/>
      <c r="DY58" s="283"/>
      <c r="DZ58" s="293"/>
      <c r="EA58" s="282">
        <f>_xlfn.FLOOR.PRECISE('численность 2021'!T89)</f>
        <v>0</v>
      </c>
      <c r="EB58" s="282"/>
      <c r="EC58" s="282"/>
      <c r="ED58" s="282">
        <f t="shared" si="272"/>
        <v>0</v>
      </c>
      <c r="EE58" s="284">
        <f>_xlfn.FLOOR.PRECISE('численность 2021'!U89)</f>
        <v>0</v>
      </c>
      <c r="EF58" s="285">
        <f t="shared" si="273"/>
        <v>0</v>
      </c>
      <c r="EG58" s="286">
        <f t="shared" si="349"/>
        <v>0</v>
      </c>
      <c r="EH58" s="292"/>
    </row>
    <row r="59" s="310" customFormat="1" ht="34.5" customHeight="1">
      <c r="A59" s="311" t="s">
        <v>415</v>
      </c>
      <c r="B59" s="312">
        <f>'численность 2021'!C90</f>
        <v>6270.6800000000003</v>
      </c>
      <c r="C59" s="313">
        <v>34852.421875</v>
      </c>
      <c r="D59" s="313">
        <v>43648</v>
      </c>
      <c r="E59" s="312">
        <f>_xlfn.FLOOR.PRECISE('численность 2021'!D90)</f>
        <v>37776</v>
      </c>
      <c r="F59" s="312">
        <v>5.4322800000000004</v>
      </c>
      <c r="G59" s="312">
        <v>5.3973709999999997</v>
      </c>
      <c r="H59" s="312">
        <f t="shared" si="260"/>
        <v>6.0242270375780613</v>
      </c>
      <c r="I59" s="314">
        <f>_xlfn.FLOOR.PRECISE('численность 2021'!R90)</f>
        <v>7555</v>
      </c>
      <c r="J59" s="315">
        <f t="shared" si="213"/>
        <v>13221.599999999999</v>
      </c>
      <c r="K59" s="316">
        <f t="shared" si="214"/>
        <v>7555</v>
      </c>
      <c r="L59" s="317">
        <v>7555</v>
      </c>
      <c r="M59" s="313">
        <v>450</v>
      </c>
      <c r="N59" s="313">
        <v>870</v>
      </c>
      <c r="O59" s="312">
        <f>_xlfn.FLOOR.PRECISE('численность 2021'!P90)</f>
        <v>573</v>
      </c>
      <c r="P59" s="312">
        <v>7.0139000000000007e-002</v>
      </c>
      <c r="Q59" s="312">
        <v>0.107581</v>
      </c>
      <c r="R59" s="312">
        <f t="shared" si="215"/>
        <v>9.1377649632894672e-002</v>
      </c>
      <c r="S59" s="314">
        <f>_xlfn.FLOOR.PRECISE('численность 2021'!Q90)</f>
        <v>90</v>
      </c>
      <c r="T59" s="314"/>
      <c r="U59" s="315">
        <f t="shared" si="216"/>
        <v>171.90000000000001</v>
      </c>
      <c r="V59" s="316">
        <f t="shared" si="217"/>
        <v>90</v>
      </c>
      <c r="W59" s="317">
        <v>90</v>
      </c>
      <c r="X59" s="317">
        <v>50</v>
      </c>
      <c r="Y59" s="318"/>
      <c r="Z59" s="313">
        <v>0</v>
      </c>
      <c r="AA59" s="313">
        <v>0</v>
      </c>
      <c r="AB59" s="312">
        <f>_xlfn.FLOOR.PRECISE('численность 2021'!E90)</f>
        <v>0</v>
      </c>
      <c r="AC59" s="312">
        <v>0</v>
      </c>
      <c r="AD59" s="312">
        <v>0</v>
      </c>
      <c r="AE59" s="312">
        <f t="shared" si="261"/>
        <v>0</v>
      </c>
      <c r="AF59" s="314">
        <f>_xlfn.FLOOR.PRECISE('численность 2021'!O90)</f>
        <v>0</v>
      </c>
      <c r="AG59" s="315">
        <f t="shared" si="219"/>
        <v>0</v>
      </c>
      <c r="AH59" s="316">
        <f t="shared" si="220"/>
        <v>0</v>
      </c>
      <c r="AI59" s="319">
        <f t="shared" si="221"/>
        <v>0</v>
      </c>
      <c r="AJ59" s="317"/>
      <c r="AK59" s="317"/>
      <c r="AL59" s="313">
        <v>0</v>
      </c>
      <c r="AM59" s="313">
        <v>0</v>
      </c>
      <c r="AN59" s="312">
        <f>_xlfn.FLOOR.PRECISE('численность 2021'!F90)</f>
        <v>0</v>
      </c>
      <c r="AO59" s="312">
        <v>0</v>
      </c>
      <c r="AP59" s="312">
        <v>0</v>
      </c>
      <c r="AQ59" s="312">
        <f t="shared" si="222"/>
        <v>0</v>
      </c>
      <c r="AR59" s="314">
        <f>_xlfn.FLOOR.PRECISE('численность 2021'!L90)</f>
        <v>0</v>
      </c>
      <c r="AS59" s="314"/>
      <c r="AT59" s="314">
        <f t="shared" si="223"/>
        <v>0</v>
      </c>
      <c r="AU59" s="315">
        <f t="shared" si="262"/>
        <v>0</v>
      </c>
      <c r="AV59" s="315">
        <f t="shared" si="306"/>
        <v>0</v>
      </c>
      <c r="AW59" s="319">
        <f t="shared" si="263"/>
        <v>0</v>
      </c>
      <c r="AX59" s="317"/>
      <c r="AY59" s="315">
        <f t="shared" si="225"/>
        <v>0</v>
      </c>
      <c r="AZ59" s="316">
        <f t="shared" si="226"/>
        <v>0</v>
      </c>
      <c r="BA59" s="317"/>
      <c r="BB59" s="315">
        <f t="shared" si="227"/>
        <v>0</v>
      </c>
      <c r="BC59" s="317"/>
      <c r="BD59" s="313">
        <v>5622.2299800000001</v>
      </c>
      <c r="BE59" s="313">
        <v>9613</v>
      </c>
      <c r="BF59" s="312">
        <f>_xlfn.FLOOR.PRECISE('численность 2021'!G90)</f>
        <v>8003</v>
      </c>
      <c r="BG59" s="312">
        <v>0.87631000000000003</v>
      </c>
      <c r="BH59" s="312">
        <v>1.1887129999999999</v>
      </c>
      <c r="BI59" s="312">
        <f t="shared" si="264"/>
        <v>1.2762571204398885</v>
      </c>
      <c r="BJ59" s="314">
        <f>_xlfn.FLOOR.PRECISE('численность 2021'!K90)</f>
        <v>160</v>
      </c>
      <c r="BK59" s="314">
        <v>10</v>
      </c>
      <c r="BL59" s="314">
        <f t="shared" si="229"/>
        <v>160</v>
      </c>
      <c r="BM59" s="315">
        <f t="shared" si="265"/>
        <v>400.15000000000003</v>
      </c>
      <c r="BN59" s="319">
        <f t="shared" si="231"/>
        <v>160</v>
      </c>
      <c r="BO59" s="317">
        <v>160</v>
      </c>
      <c r="BP59" s="315">
        <f t="shared" si="232"/>
        <v>24</v>
      </c>
      <c r="BQ59" s="316">
        <f t="shared" si="233"/>
        <v>10</v>
      </c>
      <c r="BR59" s="317">
        <v>10</v>
      </c>
      <c r="BS59" s="315">
        <f t="shared" si="234"/>
        <v>32</v>
      </c>
      <c r="BT59" s="317">
        <v>80</v>
      </c>
      <c r="BU59" s="313">
        <v>0</v>
      </c>
      <c r="BV59" s="313">
        <v>76</v>
      </c>
      <c r="BW59" s="312">
        <f>_xlfn.FLOOR.PRECISE('численность 2021'!H90)</f>
        <v>899</v>
      </c>
      <c r="BX59" s="312">
        <v>0</v>
      </c>
      <c r="BY59" s="312">
        <v>9.3980000000000001e-003</v>
      </c>
      <c r="BZ59" s="312">
        <f t="shared" si="266"/>
        <v>0.14336563179750839</v>
      </c>
      <c r="CA59" s="314">
        <f>_xlfn.FLOOR.PRECISE('численность 2021'!M90)</f>
        <v>20</v>
      </c>
      <c r="CB59" s="314"/>
      <c r="CC59" s="314"/>
      <c r="CD59" s="314">
        <f t="shared" si="236"/>
        <v>20</v>
      </c>
      <c r="CE59" s="315">
        <f t="shared" si="237"/>
        <v>26.969999999999999</v>
      </c>
      <c r="CF59" s="319">
        <f t="shared" si="238"/>
        <v>20</v>
      </c>
      <c r="CG59" s="317">
        <v>20</v>
      </c>
      <c r="CH59" s="315">
        <f t="shared" si="239"/>
        <v>1.5</v>
      </c>
      <c r="CI59" s="316">
        <f t="shared" si="240"/>
        <v>0</v>
      </c>
      <c r="CJ59" s="317"/>
      <c r="CK59" s="315">
        <f t="shared" si="241"/>
        <v>1.5</v>
      </c>
      <c r="CL59" s="316">
        <f t="shared" si="242"/>
        <v>0</v>
      </c>
      <c r="CM59" s="317"/>
      <c r="CN59" s="315">
        <f t="shared" si="243"/>
        <v>4</v>
      </c>
      <c r="CO59" s="317">
        <v>6</v>
      </c>
      <c r="CP59" s="320">
        <f t="shared" si="244"/>
        <v>1</v>
      </c>
      <c r="CQ59" s="313">
        <v>0</v>
      </c>
      <c r="CR59" s="313">
        <v>0</v>
      </c>
      <c r="CS59" s="313" t="e">
        <f>#REF!</f>
        <v>#REF!</v>
      </c>
      <c r="CT59" s="312">
        <v>0</v>
      </c>
      <c r="CU59" s="312">
        <v>0</v>
      </c>
      <c r="CV59" s="312" t="e">
        <f>#REF!</f>
        <v>#REF!</v>
      </c>
      <c r="CW59" s="314" t="e">
        <f>#REF!</f>
        <v>#REF!</v>
      </c>
      <c r="CX59" s="315" t="e">
        <f t="shared" si="267"/>
        <v>#REF!</v>
      </c>
      <c r="CY59" s="319" t="e">
        <f t="shared" si="268"/>
        <v>#REF!</v>
      </c>
      <c r="CZ59" s="317"/>
      <c r="DA59" s="315">
        <f t="shared" si="269"/>
        <v>0</v>
      </c>
      <c r="DB59" s="317"/>
      <c r="DC59" s="313">
        <v>3576.7172850000002</v>
      </c>
      <c r="DD59" s="313">
        <v>6683</v>
      </c>
      <c r="DE59" s="312">
        <f>_xlfn.FLOOR.PRECISE('численность 2021'!I90)</f>
        <v>5281</v>
      </c>
      <c r="DF59" s="312">
        <v>0.55748600000000004</v>
      </c>
      <c r="DG59" s="312">
        <v>0.82639799999999997</v>
      </c>
      <c r="DH59" s="312">
        <f t="shared" si="270"/>
        <v>0.84217341659915668</v>
      </c>
      <c r="DI59" s="314">
        <f>_xlfn.FLOOR.PRECISE('численность 2021'!N90)</f>
        <v>159</v>
      </c>
      <c r="DJ59" s="315">
        <f t="shared" si="249"/>
        <v>792.14999999999998</v>
      </c>
      <c r="DK59" s="316">
        <f t="shared" si="250"/>
        <v>159</v>
      </c>
      <c r="DL59" s="317">
        <v>159</v>
      </c>
      <c r="DM59" s="315">
        <f t="shared" si="251"/>
        <v>31.800000000000001</v>
      </c>
      <c r="DN59" s="317">
        <v>159</v>
      </c>
      <c r="DO59" s="313">
        <v>0</v>
      </c>
      <c r="DP59" s="313">
        <v>0</v>
      </c>
      <c r="DQ59" s="312">
        <f>_xlfn.FLOOR.PRECISE('численность 2021'!J90)</f>
        <v>77</v>
      </c>
      <c r="DR59" s="312">
        <v>0</v>
      </c>
      <c r="DS59" s="312">
        <v>0</v>
      </c>
      <c r="DT59" s="312">
        <f t="shared" si="271"/>
        <v>1.2279370020476247e-002</v>
      </c>
      <c r="DU59" s="314">
        <f>_xlfn.FLOOR.PRECISE('численность 2021'!S90)</f>
        <v>3</v>
      </c>
      <c r="DV59" s="315">
        <f t="shared" si="253"/>
        <v>7.7000000000000002</v>
      </c>
      <c r="DW59" s="316">
        <f t="shared" si="254"/>
        <v>3</v>
      </c>
      <c r="DX59" s="317">
        <v>3</v>
      </c>
      <c r="DY59" s="313">
        <v>0</v>
      </c>
      <c r="DZ59" s="321">
        <v>0</v>
      </c>
      <c r="EA59" s="312">
        <f>_xlfn.FLOOR.PRECISE('численность 2021'!T90)</f>
        <v>0</v>
      </c>
      <c r="EB59" s="312">
        <v>0</v>
      </c>
      <c r="EC59" s="312">
        <v>0</v>
      </c>
      <c r="ED59" s="312">
        <f t="shared" si="272"/>
        <v>0</v>
      </c>
      <c r="EE59" s="314">
        <f>_xlfn.FLOOR.PRECISE('численность 2021'!U90)</f>
        <v>0</v>
      </c>
      <c r="EF59" s="315">
        <f t="shared" si="273"/>
        <v>0</v>
      </c>
      <c r="EG59" s="316">
        <f t="shared" si="257"/>
        <v>0</v>
      </c>
      <c r="EH59" s="317"/>
    </row>
    <row r="60" ht="51" customHeight="1">
      <c r="A60" s="152" t="s">
        <v>89</v>
      </c>
      <c r="B60" s="282">
        <f>'численность 2021'!C72</f>
        <v>644</v>
      </c>
      <c r="C60" s="283">
        <v>3072.4560550000001</v>
      </c>
      <c r="D60" s="283">
        <v>3464</v>
      </c>
      <c r="E60" s="282">
        <f>_xlfn.FLOOR.PRECISE('численность 2021'!D72)</f>
        <v>3552</v>
      </c>
      <c r="F60" s="282">
        <v>4.7708940000000002</v>
      </c>
      <c r="G60" s="282">
        <v>5.3788819999999999</v>
      </c>
      <c r="H60" s="282">
        <f t="shared" si="260"/>
        <v>5.5155279503105588</v>
      </c>
      <c r="I60" s="284">
        <f>_xlfn.FLOOR.PRECISE('численность 2021'!R72)</f>
        <v>1243</v>
      </c>
      <c r="J60" s="285">
        <f t="shared" si="213"/>
        <v>1243.1999999999998</v>
      </c>
      <c r="K60" s="286">
        <f t="shared" si="214"/>
        <v>1243</v>
      </c>
      <c r="L60" s="287">
        <v>1243</v>
      </c>
      <c r="M60" s="283">
        <v>0</v>
      </c>
      <c r="N60" s="283">
        <v>0</v>
      </c>
      <c r="O60" s="282">
        <f>_xlfn.FLOOR.PRECISE('численность 2021'!P72)</f>
        <v>0</v>
      </c>
      <c r="P60" s="282">
        <v>0</v>
      </c>
      <c r="Q60" s="282">
        <v>0</v>
      </c>
      <c r="R60" s="282">
        <f t="shared" si="215"/>
        <v>0</v>
      </c>
      <c r="S60" s="284">
        <f>_xlfn.FLOOR.PRECISE('численность 2021'!Q72)</f>
        <v>0</v>
      </c>
      <c r="T60" s="284"/>
      <c r="U60" s="285">
        <f t="shared" si="216"/>
        <v>0</v>
      </c>
      <c r="V60" s="286">
        <f t="shared" si="217"/>
        <v>0</v>
      </c>
      <c r="W60" s="287"/>
      <c r="X60" s="287"/>
      <c r="Y60" s="288"/>
      <c r="Z60" s="283">
        <v>0</v>
      </c>
      <c r="AA60" s="283">
        <v>0</v>
      </c>
      <c r="AB60" s="282">
        <f>_xlfn.FLOOR.PRECISE('численность 2021'!E72)</f>
        <v>0</v>
      </c>
      <c r="AC60" s="282">
        <v>0</v>
      </c>
      <c r="AD60" s="282">
        <v>0</v>
      </c>
      <c r="AE60" s="282">
        <f t="shared" si="261"/>
        <v>0</v>
      </c>
      <c r="AF60" s="284">
        <f>_xlfn.FLOOR.PRECISE('численность 2021'!O72)</f>
        <v>0</v>
      </c>
      <c r="AG60" s="285">
        <f t="shared" si="219"/>
        <v>0</v>
      </c>
      <c r="AH60" s="286">
        <f t="shared" si="220"/>
        <v>0</v>
      </c>
      <c r="AI60" s="289">
        <f t="shared" si="221"/>
        <v>0</v>
      </c>
      <c r="AJ60" s="287"/>
      <c r="AK60" s="287"/>
      <c r="AL60" s="283">
        <v>0</v>
      </c>
      <c r="AM60" s="283">
        <v>0</v>
      </c>
      <c r="AN60" s="282">
        <f>_xlfn.FLOOR.PRECISE('численность 2021'!F72)</f>
        <v>0</v>
      </c>
      <c r="AO60" s="282">
        <v>0</v>
      </c>
      <c r="AP60" s="282">
        <v>0</v>
      </c>
      <c r="AQ60" s="282">
        <f t="shared" si="222"/>
        <v>0</v>
      </c>
      <c r="AR60" s="284">
        <f>_xlfn.FLOOR.PRECISE('численность 2021'!L72)</f>
        <v>0</v>
      </c>
      <c r="AS60" s="284"/>
      <c r="AT60" s="284">
        <f t="shared" si="223"/>
        <v>0</v>
      </c>
      <c r="AU60" s="285">
        <f t="shared" si="262"/>
        <v>0</v>
      </c>
      <c r="AV60" s="285">
        <f t="shared" si="306"/>
        <v>0</v>
      </c>
      <c r="AW60" s="290">
        <f t="shared" si="263"/>
        <v>0</v>
      </c>
      <c r="AX60" s="287"/>
      <c r="AY60" s="285">
        <f t="shared" si="225"/>
        <v>0</v>
      </c>
      <c r="AZ60" s="286">
        <f t="shared" si="226"/>
        <v>0</v>
      </c>
      <c r="BA60" s="287"/>
      <c r="BB60" s="285">
        <f t="shared" si="227"/>
        <v>0</v>
      </c>
      <c r="BC60" s="287"/>
      <c r="BD60" s="283">
        <v>346.44949300000002</v>
      </c>
      <c r="BE60" s="283">
        <v>528</v>
      </c>
      <c r="BF60" s="282">
        <f>_xlfn.FLOOR.PRECISE('численность 2021'!G72)</f>
        <v>432</v>
      </c>
      <c r="BG60" s="282">
        <v>0.53796500000000003</v>
      </c>
      <c r="BH60" s="282">
        <v>0.81987600000000005</v>
      </c>
      <c r="BI60" s="282">
        <f t="shared" si="264"/>
        <v>0.67080745341614911</v>
      </c>
      <c r="BJ60" s="284">
        <f>_xlfn.FLOOR.PRECISE('численность 2021'!K72)</f>
        <v>5</v>
      </c>
      <c r="BK60" s="284"/>
      <c r="BL60" s="284">
        <f t="shared" si="229"/>
        <v>5</v>
      </c>
      <c r="BM60" s="285">
        <f t="shared" si="265"/>
        <v>12.959999999999999</v>
      </c>
      <c r="BN60" s="290">
        <f t="shared" si="231"/>
        <v>5</v>
      </c>
      <c r="BO60" s="287">
        <v>5</v>
      </c>
      <c r="BP60" s="285">
        <f t="shared" si="232"/>
        <v>0.75</v>
      </c>
      <c r="BQ60" s="286">
        <f t="shared" si="233"/>
        <v>0</v>
      </c>
      <c r="BR60" s="287"/>
      <c r="BS60" s="285">
        <f t="shared" si="234"/>
        <v>1</v>
      </c>
      <c r="BT60" s="287"/>
      <c r="BU60" s="283">
        <v>0</v>
      </c>
      <c r="BV60" s="283">
        <v>0</v>
      </c>
      <c r="BW60" s="282">
        <f>_xlfn.FLOOR.PRECISE('численность 2021'!H72)</f>
        <v>0</v>
      </c>
      <c r="BX60" s="282">
        <v>0</v>
      </c>
      <c r="BY60" s="282">
        <v>0</v>
      </c>
      <c r="BZ60" s="282">
        <f t="shared" si="266"/>
        <v>0</v>
      </c>
      <c r="CA60" s="284">
        <f>_xlfn.FLOOR.PRECISE('численность 2021'!M72)</f>
        <v>0</v>
      </c>
      <c r="CB60" s="284"/>
      <c r="CC60" s="284"/>
      <c r="CD60" s="284">
        <f t="shared" si="236"/>
        <v>0</v>
      </c>
      <c r="CE60" s="285">
        <f t="shared" si="237"/>
        <v>0</v>
      </c>
      <c r="CF60" s="290">
        <f t="shared" si="238"/>
        <v>0</v>
      </c>
      <c r="CG60" s="287"/>
      <c r="CH60" s="285">
        <f t="shared" si="239"/>
        <v>0</v>
      </c>
      <c r="CI60" s="286">
        <f t="shared" si="240"/>
        <v>0</v>
      </c>
      <c r="CJ60" s="287"/>
      <c r="CK60" s="285">
        <f t="shared" si="241"/>
        <v>0</v>
      </c>
      <c r="CL60" s="286">
        <f t="shared" si="242"/>
        <v>0</v>
      </c>
      <c r="CM60" s="287"/>
      <c r="CN60" s="285">
        <f t="shared" si="243"/>
        <v>0</v>
      </c>
      <c r="CO60" s="287"/>
      <c r="CP60" s="291">
        <f t="shared" si="244"/>
        <v>1</v>
      </c>
      <c r="CQ60" s="283">
        <v>0</v>
      </c>
      <c r="CR60" s="283">
        <v>0</v>
      </c>
      <c r="CS60" s="283" t="e">
        <f>#REF!</f>
        <v>#REF!</v>
      </c>
      <c r="CT60" s="282">
        <v>0</v>
      </c>
      <c r="CU60" s="282">
        <v>0</v>
      </c>
      <c r="CV60" s="282" t="e">
        <f>#REF!</f>
        <v>#REF!</v>
      </c>
      <c r="CW60" s="284" t="e">
        <f>#REF!</f>
        <v>#REF!</v>
      </c>
      <c r="CX60" s="285" t="e">
        <f t="shared" si="267"/>
        <v>#REF!</v>
      </c>
      <c r="CY60" s="290" t="e">
        <f t="shared" si="268"/>
        <v>#REF!</v>
      </c>
      <c r="CZ60" s="292"/>
      <c r="DA60" s="285">
        <f t="shared" si="269"/>
        <v>0</v>
      </c>
      <c r="DB60" s="292"/>
      <c r="DC60" s="283">
        <v>284.74249300000002</v>
      </c>
      <c r="DD60" s="283">
        <v>530</v>
      </c>
      <c r="DE60" s="282">
        <f>_xlfn.FLOOR.PRECISE('численность 2021'!I72)</f>
        <v>594</v>
      </c>
      <c r="DF60" s="282">
        <v>0.44214700000000001</v>
      </c>
      <c r="DG60" s="282">
        <v>0.82298099999999996</v>
      </c>
      <c r="DH60" s="282">
        <f t="shared" si="270"/>
        <v>0.92236024844720499</v>
      </c>
      <c r="DI60" s="284">
        <f>_xlfn.FLOOR.PRECISE('численность 2021'!N72)</f>
        <v>7</v>
      </c>
      <c r="DJ60" s="285">
        <f t="shared" si="249"/>
        <v>89.099999999999994</v>
      </c>
      <c r="DK60" s="286">
        <f t="shared" si="250"/>
        <v>7</v>
      </c>
      <c r="DL60" s="287">
        <v>7</v>
      </c>
      <c r="DM60" s="285">
        <f t="shared" si="251"/>
        <v>1.4000000000000001</v>
      </c>
      <c r="DN60" s="287"/>
      <c r="DO60" s="283">
        <v>0</v>
      </c>
      <c r="DP60" s="283">
        <v>0</v>
      </c>
      <c r="DQ60" s="282">
        <f>_xlfn.FLOOR.PRECISE('численность 2021'!J72)</f>
        <v>0</v>
      </c>
      <c r="DR60" s="282">
        <v>0</v>
      </c>
      <c r="DS60" s="282">
        <v>0</v>
      </c>
      <c r="DT60" s="282">
        <f t="shared" si="271"/>
        <v>0</v>
      </c>
      <c r="DU60" s="284">
        <f>_xlfn.FLOOR.PRECISE('численность 2021'!S72)</f>
        <v>0</v>
      </c>
      <c r="DV60" s="285">
        <f t="shared" si="253"/>
        <v>0</v>
      </c>
      <c r="DW60" s="286">
        <f t="shared" si="254"/>
        <v>0</v>
      </c>
      <c r="DX60" s="287"/>
      <c r="DY60" s="283">
        <v>0</v>
      </c>
      <c r="DZ60" s="293">
        <v>0</v>
      </c>
      <c r="EA60" s="282">
        <f>_xlfn.FLOOR.PRECISE('численность 2021'!T72)</f>
        <v>0</v>
      </c>
      <c r="EB60" s="282">
        <v>0</v>
      </c>
      <c r="EC60" s="282">
        <v>0</v>
      </c>
      <c r="ED60" s="282">
        <f t="shared" si="272"/>
        <v>0</v>
      </c>
      <c r="EE60" s="284">
        <f>_xlfn.FLOOR.PRECISE('численность 2021'!U72)</f>
        <v>0</v>
      </c>
      <c r="EF60" s="285">
        <f t="shared" si="273"/>
        <v>0</v>
      </c>
      <c r="EG60" s="286">
        <f t="shared" si="257"/>
        <v>0</v>
      </c>
      <c r="EH60" s="292"/>
    </row>
    <row r="61" ht="51" customHeight="1">
      <c r="A61" s="152" t="s">
        <v>416</v>
      </c>
      <c r="B61" s="282">
        <f>'численность 2021'!C74</f>
        <v>21.48</v>
      </c>
      <c r="C61" s="283">
        <v>7349.1821289999998</v>
      </c>
      <c r="D61" s="283">
        <v>7011</v>
      </c>
      <c r="E61" s="282">
        <f>_xlfn.FLOOR.PRECISE('численность 2021'!D74)</f>
        <v>98</v>
      </c>
      <c r="F61" s="282">
        <v>4.9643220000000001</v>
      </c>
      <c r="G61" s="282">
        <v>4.7358820000000001</v>
      </c>
      <c r="H61" s="282">
        <f t="shared" si="260"/>
        <v>4.5623836126629422</v>
      </c>
      <c r="I61" s="284">
        <f>_xlfn.FLOOR.PRECISE('численность 2021'!R74)</f>
        <v>33</v>
      </c>
      <c r="J61" s="285">
        <f t="shared" ref="J61:J74" si="350">IF(E61&gt;1,E61*0.34999999999999998,0)</f>
        <v>34.299999999999997</v>
      </c>
      <c r="K61" s="286">
        <f t="shared" si="214"/>
        <v>33</v>
      </c>
      <c r="L61" s="287">
        <v>33</v>
      </c>
      <c r="M61" s="283"/>
      <c r="N61" s="283">
        <v>0</v>
      </c>
      <c r="O61" s="282">
        <f>_xlfn.FLOOR.PRECISE('численность 2021'!P74)</f>
        <v>0</v>
      </c>
      <c r="P61" s="282"/>
      <c r="Q61" s="282"/>
      <c r="R61" s="282">
        <f t="shared" si="215"/>
        <v>0</v>
      </c>
      <c r="S61" s="284">
        <f>_xlfn.FLOOR.PRECISE('численность 2021'!Q74)</f>
        <v>0</v>
      </c>
      <c r="T61" s="284"/>
      <c r="U61" s="285">
        <f t="shared" ref="U61:U74" si="351">O61*0.29999999999999999</f>
        <v>0</v>
      </c>
      <c r="V61" s="286">
        <f t="shared" ref="V61:V124" si="352">IF(S61&lt;U61,S61,U61)</f>
        <v>0</v>
      </c>
      <c r="W61" s="287"/>
      <c r="X61" s="287"/>
      <c r="Y61" s="288"/>
      <c r="Z61" s="283"/>
      <c r="AA61" s="283"/>
      <c r="AB61" s="282">
        <f>_xlfn.FLOOR.PRECISE('численность 2021'!E74)</f>
        <v>0</v>
      </c>
      <c r="AC61" s="282"/>
      <c r="AD61" s="282"/>
      <c r="AE61" s="282">
        <f t="shared" si="261"/>
        <v>0</v>
      </c>
      <c r="AF61" s="284">
        <f>_xlfn.FLOOR.PRECISE('численность 2021'!O74)</f>
        <v>0</v>
      </c>
      <c r="AG61" s="285">
        <f t="shared" ref="AG61:AG74" si="353">IF(AB61&gt;34,AB61*0.050000000000000003,0)</f>
        <v>0</v>
      </c>
      <c r="AH61" s="286">
        <f t="shared" si="220"/>
        <v>0</v>
      </c>
      <c r="AI61" s="289">
        <f t="shared" ref="AI61:AI124" si="354">AJ61*0.75</f>
        <v>0</v>
      </c>
      <c r="AJ61" s="287"/>
      <c r="AK61" s="287"/>
      <c r="AL61" s="283"/>
      <c r="AM61" s="283"/>
      <c r="AN61" s="282">
        <f>_xlfn.FLOOR.PRECISE('численность 2021'!F74)</f>
        <v>0</v>
      </c>
      <c r="AO61" s="282"/>
      <c r="AP61" s="282"/>
      <c r="AQ61" s="282">
        <f t="shared" si="222"/>
        <v>0</v>
      </c>
      <c r="AR61" s="284">
        <f>_xlfn.FLOOR.PRECISE('численность 2021'!L74)</f>
        <v>0</v>
      </c>
      <c r="AS61" s="284"/>
      <c r="AT61" s="284">
        <f t="shared" ref="AT61:AT124" si="355">IF(AND(B61&lt;7,AQ61&lt;5),0,AR61)</f>
        <v>0</v>
      </c>
      <c r="AU61" s="285">
        <f t="shared" si="262"/>
        <v>0</v>
      </c>
      <c r="AV61" s="285">
        <f t="shared" si="306"/>
        <v>0</v>
      </c>
      <c r="AW61" s="290">
        <f t="shared" si="263"/>
        <v>0</v>
      </c>
      <c r="AX61" s="287"/>
      <c r="AY61" s="285">
        <f t="shared" ref="AY61:AY74" si="356">IF(AX61&gt;7,AX61*0.14999999999999999,0)</f>
        <v>0</v>
      </c>
      <c r="AZ61" s="286">
        <f t="shared" si="226"/>
        <v>0</v>
      </c>
      <c r="BA61" s="287"/>
      <c r="BB61" s="285">
        <f t="shared" ref="BB61:BB74" si="357">AX61*0.29999999999999999</f>
        <v>0</v>
      </c>
      <c r="BC61" s="287"/>
      <c r="BD61" s="283">
        <v>1798.379639</v>
      </c>
      <c r="BE61" s="283">
        <v>1995</v>
      </c>
      <c r="BF61" s="282">
        <f>_xlfn.FLOOR.PRECISE('численность 2021'!G74)</f>
        <v>24</v>
      </c>
      <c r="BG61" s="282">
        <v>1.214793</v>
      </c>
      <c r="BH61" s="282">
        <v>1.3476090000000001</v>
      </c>
      <c r="BI61" s="282">
        <f t="shared" si="264"/>
        <v>1.1173184357541899</v>
      </c>
      <c r="BJ61" s="284">
        <f>_xlfn.FLOOR.PRECISE('численность 2021'!K74)</f>
        <v>1</v>
      </c>
      <c r="BK61" s="284"/>
      <c r="BL61" s="284">
        <f t="shared" ref="BL61:BL124" si="358">IF(AND(B61&lt;7,BI61&lt;5),0,BJ61)</f>
        <v>1</v>
      </c>
      <c r="BM61" s="285">
        <f t="shared" si="265"/>
        <v>1.2000000000000002</v>
      </c>
      <c r="BN61" s="290">
        <f t="shared" ref="BN61:BN124" si="359">IF(BJ61&lt;BM61,BJ61,BM61)</f>
        <v>1</v>
      </c>
      <c r="BO61" s="287">
        <v>1</v>
      </c>
      <c r="BP61" s="285">
        <f t="shared" si="232"/>
        <v>0</v>
      </c>
      <c r="BQ61" s="286">
        <f t="shared" si="233"/>
        <v>0</v>
      </c>
      <c r="BR61" s="287"/>
      <c r="BS61" s="285">
        <f t="shared" si="234"/>
        <v>0.20000000000000001</v>
      </c>
      <c r="BT61" s="287"/>
      <c r="BU61" s="283"/>
      <c r="BV61" s="283">
        <v>0</v>
      </c>
      <c r="BW61" s="282">
        <f>_xlfn.FLOOR.PRECISE('численность 2021'!H74)</f>
        <v>0</v>
      </c>
      <c r="BX61" s="282"/>
      <c r="BY61" s="282">
        <v>0</v>
      </c>
      <c r="BZ61" s="282">
        <f t="shared" si="266"/>
        <v>0</v>
      </c>
      <c r="CA61" s="284">
        <f>_xlfn.FLOOR.PRECISE('численность 2021'!M74)</f>
        <v>0</v>
      </c>
      <c r="CB61" s="284"/>
      <c r="CC61" s="284"/>
      <c r="CD61" s="284">
        <f t="shared" si="236"/>
        <v>0</v>
      </c>
      <c r="CE61" s="285">
        <f t="shared" si="237"/>
        <v>0</v>
      </c>
      <c r="CF61" s="290">
        <f t="shared" si="238"/>
        <v>0</v>
      </c>
      <c r="CG61" s="287"/>
      <c r="CH61" s="285">
        <f t="shared" si="239"/>
        <v>0</v>
      </c>
      <c r="CI61" s="286">
        <f t="shared" si="240"/>
        <v>0</v>
      </c>
      <c r="CJ61" s="287"/>
      <c r="CK61" s="285">
        <f t="shared" si="241"/>
        <v>0</v>
      </c>
      <c r="CL61" s="286">
        <f t="shared" si="242"/>
        <v>0</v>
      </c>
      <c r="CM61" s="287"/>
      <c r="CN61" s="285">
        <f t="shared" si="243"/>
        <v>0</v>
      </c>
      <c r="CO61" s="287"/>
      <c r="CP61" s="291">
        <f t="shared" si="244"/>
        <v>1</v>
      </c>
      <c r="CQ61" s="283">
        <v>0</v>
      </c>
      <c r="CR61" s="283">
        <v>0</v>
      </c>
      <c r="CS61" s="283" t="e">
        <f>#REF!</f>
        <v>#REF!</v>
      </c>
      <c r="CT61" s="282">
        <v>0</v>
      </c>
      <c r="CU61" s="282">
        <v>0</v>
      </c>
      <c r="CV61" s="282" t="e">
        <f>#REF!</f>
        <v>#REF!</v>
      </c>
      <c r="CW61" s="284" t="e">
        <f>#REF!</f>
        <v>#REF!</v>
      </c>
      <c r="CX61" s="285" t="e">
        <f t="shared" si="267"/>
        <v>#REF!</v>
      </c>
      <c r="CY61" s="290" t="e">
        <f t="shared" si="268"/>
        <v>#REF!</v>
      </c>
      <c r="CZ61" s="292"/>
      <c r="DA61" s="285">
        <f t="shared" si="269"/>
        <v>0</v>
      </c>
      <c r="DB61" s="292"/>
      <c r="DC61" s="283">
        <v>797.96954300000004</v>
      </c>
      <c r="DD61" s="283">
        <v>765</v>
      </c>
      <c r="DE61" s="282">
        <f>_xlfn.FLOOR.PRECISE('численность 2021'!I74)</f>
        <v>19</v>
      </c>
      <c r="DF61" s="282">
        <v>0.53902300000000003</v>
      </c>
      <c r="DG61" s="282">
        <v>0.51675199999999999</v>
      </c>
      <c r="DH61" s="282">
        <f t="shared" si="270"/>
        <v>0.88454376163873372</v>
      </c>
      <c r="DI61" s="284">
        <f>_xlfn.FLOOR.PRECISE('численность 2021'!N74)</f>
        <v>0</v>
      </c>
      <c r="DJ61" s="285">
        <f t="shared" si="249"/>
        <v>0</v>
      </c>
      <c r="DK61" s="286">
        <f t="shared" si="250"/>
        <v>0</v>
      </c>
      <c r="DL61" s="287"/>
      <c r="DM61" s="285">
        <f t="shared" si="251"/>
        <v>0</v>
      </c>
      <c r="DN61" s="287"/>
      <c r="DO61" s="283"/>
      <c r="DP61" s="283"/>
      <c r="DQ61" s="282">
        <f>_xlfn.FLOOR.PRECISE('численность 2021'!J74)</f>
        <v>0</v>
      </c>
      <c r="DR61" s="282"/>
      <c r="DS61" s="282"/>
      <c r="DT61" s="282">
        <f t="shared" si="271"/>
        <v>0</v>
      </c>
      <c r="DU61" s="284">
        <f>_xlfn.FLOOR.PRECISE('численность 2021'!S74)</f>
        <v>0</v>
      </c>
      <c r="DV61" s="285">
        <f t="shared" si="253"/>
        <v>0</v>
      </c>
      <c r="DW61" s="286">
        <f t="shared" si="254"/>
        <v>0</v>
      </c>
      <c r="DX61" s="287"/>
      <c r="DY61" s="283"/>
      <c r="DZ61" s="293"/>
      <c r="EA61" s="282">
        <f>_xlfn.FLOOR.PRECISE('численность 2021'!T74)</f>
        <v>0</v>
      </c>
      <c r="EB61" s="282"/>
      <c r="EC61" s="282"/>
      <c r="ED61" s="282">
        <f t="shared" si="272"/>
        <v>0</v>
      </c>
      <c r="EE61" s="284">
        <f>_xlfn.FLOOR.PRECISE('численность 2021'!U74)</f>
        <v>0</v>
      </c>
      <c r="EF61" s="285">
        <f t="shared" si="273"/>
        <v>0</v>
      </c>
      <c r="EG61" s="286">
        <f t="shared" si="257"/>
        <v>0</v>
      </c>
      <c r="EH61" s="292"/>
    </row>
    <row r="62" ht="51" customHeight="1">
      <c r="A62" s="152" t="s">
        <v>417</v>
      </c>
      <c r="B62" s="282">
        <f>'численность 2021'!C75</f>
        <v>75.909999999999997</v>
      </c>
      <c r="C62" s="283">
        <v>7349.1821289999998</v>
      </c>
      <c r="D62" s="283">
        <v>7011</v>
      </c>
      <c r="E62" s="282">
        <f>_xlfn.FLOOR.PRECISE('численность 2021'!D75)</f>
        <v>389</v>
      </c>
      <c r="F62" s="282">
        <v>4.9643220000000001</v>
      </c>
      <c r="G62" s="282">
        <v>4.7358820000000001</v>
      </c>
      <c r="H62" s="282">
        <f t="shared" si="260"/>
        <v>5.1244895270715327</v>
      </c>
      <c r="I62" s="284">
        <f>_xlfn.FLOOR.PRECISE('численность 2021'!R75)</f>
        <v>132</v>
      </c>
      <c r="J62" s="285">
        <f t="shared" si="350"/>
        <v>136.14999999999998</v>
      </c>
      <c r="K62" s="286">
        <f t="shared" ref="K62:K125" si="360">IF(I62&lt;J62,I62,J62)</f>
        <v>132</v>
      </c>
      <c r="L62" s="287">
        <v>132</v>
      </c>
      <c r="M62" s="283"/>
      <c r="N62" s="283">
        <v>0</v>
      </c>
      <c r="O62" s="282">
        <f>_xlfn.FLOOR.PRECISE('численность 2021'!P75)</f>
        <v>0</v>
      </c>
      <c r="P62" s="282"/>
      <c r="Q62" s="282"/>
      <c r="R62" s="282">
        <f t="shared" ref="R62:R125" si="361">O62/B62</f>
        <v>0</v>
      </c>
      <c r="S62" s="284">
        <f>_xlfn.FLOOR.PRECISE('численность 2021'!Q75)</f>
        <v>0</v>
      </c>
      <c r="T62" s="284"/>
      <c r="U62" s="285">
        <f t="shared" si="351"/>
        <v>0</v>
      </c>
      <c r="V62" s="286">
        <f t="shared" si="352"/>
        <v>0</v>
      </c>
      <c r="W62" s="287"/>
      <c r="X62" s="287"/>
      <c r="Y62" s="288"/>
      <c r="Z62" s="283"/>
      <c r="AA62" s="283"/>
      <c r="AB62" s="282">
        <f>_xlfn.FLOOR.PRECISE('численность 2021'!E75)</f>
        <v>0</v>
      </c>
      <c r="AC62" s="282"/>
      <c r="AD62" s="282"/>
      <c r="AE62" s="282">
        <f t="shared" si="261"/>
        <v>0</v>
      </c>
      <c r="AF62" s="284">
        <f>_xlfn.FLOOR.PRECISE('численность 2021'!O75)</f>
        <v>0</v>
      </c>
      <c r="AG62" s="285">
        <f t="shared" si="353"/>
        <v>0</v>
      </c>
      <c r="AH62" s="286">
        <f t="shared" ref="AH62:AH125" si="362">IF(AF62&lt;AG62,AF62,AG62)</f>
        <v>0</v>
      </c>
      <c r="AI62" s="289">
        <f t="shared" si="354"/>
        <v>0</v>
      </c>
      <c r="AJ62" s="287"/>
      <c r="AK62" s="287"/>
      <c r="AL62" s="283"/>
      <c r="AM62" s="283"/>
      <c r="AN62" s="282">
        <f>_xlfn.FLOOR.PRECISE('численность 2021'!F75)</f>
        <v>0</v>
      </c>
      <c r="AO62" s="282"/>
      <c r="AP62" s="282"/>
      <c r="AQ62" s="282">
        <f t="shared" ref="AQ62:AQ125" si="363">AN62/B62</f>
        <v>0</v>
      </c>
      <c r="AR62" s="284">
        <f>_xlfn.FLOOR.PRECISE('численность 2021'!L75)</f>
        <v>0</v>
      </c>
      <c r="AS62" s="284"/>
      <c r="AT62" s="284">
        <f t="shared" si="355"/>
        <v>0</v>
      </c>
      <c r="AU62" s="285">
        <f t="shared" si="262"/>
        <v>0</v>
      </c>
      <c r="AV62" s="285">
        <f t="shared" si="306"/>
        <v>0</v>
      </c>
      <c r="AW62" s="290">
        <f t="shared" si="263"/>
        <v>0</v>
      </c>
      <c r="AX62" s="287"/>
      <c r="AY62" s="285">
        <f t="shared" si="356"/>
        <v>0</v>
      </c>
      <c r="AZ62" s="286">
        <f t="shared" ref="AZ62:AZ125" si="364">IF(AS62&lt;AY62,AS62,AY62)</f>
        <v>0</v>
      </c>
      <c r="BA62" s="287"/>
      <c r="BB62" s="285">
        <f t="shared" si="357"/>
        <v>0</v>
      </c>
      <c r="BC62" s="287"/>
      <c r="BD62" s="283">
        <v>1798.379639</v>
      </c>
      <c r="BE62" s="283">
        <v>1995</v>
      </c>
      <c r="BF62" s="282">
        <f>_xlfn.FLOOR.PRECISE('численность 2021'!G75)</f>
        <v>69</v>
      </c>
      <c r="BG62" s="282">
        <v>1.214793</v>
      </c>
      <c r="BH62" s="282">
        <v>1.3476090000000001</v>
      </c>
      <c r="BI62" s="282">
        <f t="shared" si="264"/>
        <v>0.90897115004610729</v>
      </c>
      <c r="BJ62" s="284">
        <f>_xlfn.FLOOR.PRECISE('численность 2021'!K75)</f>
        <v>2</v>
      </c>
      <c r="BK62" s="284"/>
      <c r="BL62" s="284">
        <f t="shared" si="358"/>
        <v>2</v>
      </c>
      <c r="BM62" s="285">
        <f t="shared" si="265"/>
        <v>2.0699999999999998</v>
      </c>
      <c r="BN62" s="290">
        <f t="shared" si="359"/>
        <v>2</v>
      </c>
      <c r="BO62" s="287">
        <v>2</v>
      </c>
      <c r="BP62" s="285">
        <f t="shared" ref="BP62:BP74" si="365">IF(BO62&gt;3,BO62*0.14999999999999999,0)</f>
        <v>0</v>
      </c>
      <c r="BQ62" s="286">
        <f t="shared" ref="BQ62:BQ125" si="366">IF(BK62&lt;BP62,BK62,BP62)</f>
        <v>0</v>
      </c>
      <c r="BR62" s="287"/>
      <c r="BS62" s="285">
        <f t="shared" ref="BS62:BS74" si="367">BO62*0.20000000000000001</f>
        <v>0.40000000000000002</v>
      </c>
      <c r="BT62" s="287"/>
      <c r="BU62" s="283"/>
      <c r="BV62" s="283">
        <v>0</v>
      </c>
      <c r="BW62" s="282">
        <f>_xlfn.FLOOR.PRECISE('численность 2021'!H75)</f>
        <v>0</v>
      </c>
      <c r="BX62" s="282"/>
      <c r="BY62" s="282">
        <v>0</v>
      </c>
      <c r="BZ62" s="282">
        <f t="shared" si="266"/>
        <v>0</v>
      </c>
      <c r="CA62" s="284">
        <f>_xlfn.FLOOR.PRECISE('численность 2021'!M75)</f>
        <v>0</v>
      </c>
      <c r="CB62" s="284"/>
      <c r="CC62" s="284"/>
      <c r="CD62" s="284">
        <f t="shared" ref="CD62:CD125" si="368">IF(AND(B62&lt;7,BZ62&lt;5),0,CA62)</f>
        <v>0</v>
      </c>
      <c r="CE62" s="285">
        <f t="shared" ref="CE62:CE74" si="369">IF(BW62&gt;1,IF(BZ62&gt;10,BW62*0.14999999999999999,IF(BZ62&gt;8,BW62*0.12,IF(BZ62&gt;6,BW62*0.10000000000000001,IF(BZ62&gt;4,BW62*0.080000000000000002,IF(BZ62&gt;2,BW62*0.070000000000000007,IF(BZ62&gt;1,BW62*0.050000000000000003,IF(BZ62&lt;1,BW62*0.029999999999999999,0))))))),0)</f>
        <v>0</v>
      </c>
      <c r="CF62" s="290">
        <f t="shared" ref="CF62:CF125" si="370">IF(CA62&lt;CE62,CA62,CE62)</f>
        <v>0</v>
      </c>
      <c r="CG62" s="287"/>
      <c r="CH62" s="285">
        <f t="shared" ref="CH62:CH74" si="371">IF(CG62&gt;3,CG62*0.074999999999999997,0)</f>
        <v>0</v>
      </c>
      <c r="CI62" s="286">
        <f t="shared" ref="CI62:CI125" si="372">IF(CB62&lt;CH62,CB62,CH62)</f>
        <v>0</v>
      </c>
      <c r="CJ62" s="287"/>
      <c r="CK62" s="285">
        <f t="shared" ref="CK62:CK74" si="373">IF(CG62&gt;3,CG62*0.074999999999999997,0)</f>
        <v>0</v>
      </c>
      <c r="CL62" s="286">
        <f t="shared" ref="CL62:CL125" si="374">IF(CC62&lt;CK62,CC62,CK62)</f>
        <v>0</v>
      </c>
      <c r="CM62" s="287"/>
      <c r="CN62" s="285">
        <f t="shared" ref="CN62:CN74" si="375">CG62*0.20000000000000001</f>
        <v>0</v>
      </c>
      <c r="CO62" s="287"/>
      <c r="CP62" s="291">
        <f t="shared" ref="CP62:CP74" si="376">IF(CG62*0.25&gt;CJ62+CM62-0.10000000000000001,1,0)</f>
        <v>1</v>
      </c>
      <c r="CQ62" s="283">
        <v>0</v>
      </c>
      <c r="CR62" s="283">
        <v>0</v>
      </c>
      <c r="CS62" s="283" t="e">
        <f>#REF!</f>
        <v>#REF!</v>
      </c>
      <c r="CT62" s="282">
        <v>0</v>
      </c>
      <c r="CU62" s="282">
        <v>0</v>
      </c>
      <c r="CV62" s="282" t="e">
        <f>#REF!</f>
        <v>#REF!</v>
      </c>
      <c r="CW62" s="284" t="e">
        <f>#REF!</f>
        <v>#REF!</v>
      </c>
      <c r="CX62" s="285" t="e">
        <f t="shared" si="267"/>
        <v>#REF!</v>
      </c>
      <c r="CY62" s="290" t="e">
        <f t="shared" si="268"/>
        <v>#REF!</v>
      </c>
      <c r="CZ62" s="292"/>
      <c r="DA62" s="285">
        <f t="shared" si="269"/>
        <v>0</v>
      </c>
      <c r="DB62" s="292"/>
      <c r="DC62" s="283">
        <v>797.96954300000004</v>
      </c>
      <c r="DD62" s="283">
        <v>765</v>
      </c>
      <c r="DE62" s="282">
        <f>_xlfn.FLOOR.PRECISE('численность 2021'!I75)</f>
        <v>56</v>
      </c>
      <c r="DF62" s="282">
        <v>0.53902300000000003</v>
      </c>
      <c r="DG62" s="282">
        <v>0.51675199999999999</v>
      </c>
      <c r="DH62" s="282">
        <f t="shared" si="270"/>
        <v>0.7377157159794494</v>
      </c>
      <c r="DI62" s="284">
        <f>_xlfn.FLOOR.PRECISE('численность 2021'!N75)</f>
        <v>4</v>
      </c>
      <c r="DJ62" s="285">
        <f t="shared" ref="DJ62:DJ74" si="377">IF(DE62&gt;34,DE62*0.14999999999999999,0)</f>
        <v>8.4000000000000004</v>
      </c>
      <c r="DK62" s="286">
        <f t="shared" ref="DK62:DK125" si="378">IF(DI62&lt;DJ62,DI62,DJ62)</f>
        <v>4</v>
      </c>
      <c r="DL62" s="287">
        <v>4</v>
      </c>
      <c r="DM62" s="285">
        <f t="shared" ref="DM62:DM74" si="379">DL62*0.20000000000000001</f>
        <v>0.80000000000000004</v>
      </c>
      <c r="DN62" s="287"/>
      <c r="DO62" s="283"/>
      <c r="DP62" s="283"/>
      <c r="DQ62" s="282">
        <f>_xlfn.FLOOR.PRECISE('численность 2021'!J75)</f>
        <v>0</v>
      </c>
      <c r="DR62" s="282"/>
      <c r="DS62" s="282"/>
      <c r="DT62" s="282">
        <f t="shared" si="271"/>
        <v>0</v>
      </c>
      <c r="DU62" s="284">
        <f>_xlfn.FLOOR.PRECISE('численность 2021'!S75)</f>
        <v>0</v>
      </c>
      <c r="DV62" s="285">
        <f t="shared" ref="DV62:DV74" si="380">DQ62*0.10000000000000001</f>
        <v>0</v>
      </c>
      <c r="DW62" s="286">
        <f t="shared" ref="DW62:DW125" si="381">IF(DU62&lt;DV62,DU62,DV62)</f>
        <v>0</v>
      </c>
      <c r="DX62" s="287"/>
      <c r="DY62" s="283"/>
      <c r="DZ62" s="293"/>
      <c r="EA62" s="282">
        <f>_xlfn.FLOOR.PRECISE('численность 2021'!T75)</f>
        <v>0</v>
      </c>
      <c r="EB62" s="282"/>
      <c r="EC62" s="282"/>
      <c r="ED62" s="282">
        <f t="shared" si="272"/>
        <v>0</v>
      </c>
      <c r="EE62" s="284">
        <f>_xlfn.FLOOR.PRECISE('численность 2021'!U75)</f>
        <v>0</v>
      </c>
      <c r="EF62" s="285">
        <f t="shared" si="273"/>
        <v>0</v>
      </c>
      <c r="EG62" s="286">
        <f t="shared" ref="EG62:EG125" si="382">IF(EE62&lt;EF62,EE62,EF62)</f>
        <v>0</v>
      </c>
      <c r="EH62" s="292"/>
    </row>
    <row r="63" ht="51" customHeight="1">
      <c r="A63" s="152" t="s">
        <v>418</v>
      </c>
      <c r="B63" s="282">
        <f>'численность 2021'!C76</f>
        <v>40.039999999999999</v>
      </c>
      <c r="C63" s="283">
        <v>7349.1821289999998</v>
      </c>
      <c r="D63" s="283">
        <v>7011</v>
      </c>
      <c r="E63" s="282">
        <f>_xlfn.FLOOR.PRECISE('численность 2021'!D76)</f>
        <v>218</v>
      </c>
      <c r="F63" s="282">
        <v>4.9643220000000001</v>
      </c>
      <c r="G63" s="282">
        <v>4.7358820000000001</v>
      </c>
      <c r="H63" s="282">
        <f t="shared" si="260"/>
        <v>5.4445554445554443</v>
      </c>
      <c r="I63" s="284">
        <f>_xlfn.FLOOR.PRECISE('численность 2021'!R76)</f>
        <v>74</v>
      </c>
      <c r="J63" s="285">
        <f t="shared" si="350"/>
        <v>76.299999999999997</v>
      </c>
      <c r="K63" s="286">
        <f t="shared" si="360"/>
        <v>74</v>
      </c>
      <c r="L63" s="287">
        <v>74</v>
      </c>
      <c r="M63" s="283"/>
      <c r="N63" s="283">
        <v>0</v>
      </c>
      <c r="O63" s="282">
        <f>_xlfn.FLOOR.PRECISE('численность 2021'!P76)</f>
        <v>0</v>
      </c>
      <c r="P63" s="282"/>
      <c r="Q63" s="282"/>
      <c r="R63" s="282">
        <f t="shared" si="361"/>
        <v>0</v>
      </c>
      <c r="S63" s="284">
        <f>_xlfn.FLOOR.PRECISE('численность 2021'!Q76)</f>
        <v>0</v>
      </c>
      <c r="T63" s="284"/>
      <c r="U63" s="285">
        <f t="shared" si="351"/>
        <v>0</v>
      </c>
      <c r="V63" s="286">
        <f t="shared" si="352"/>
        <v>0</v>
      </c>
      <c r="W63" s="287"/>
      <c r="X63" s="287"/>
      <c r="Y63" s="288"/>
      <c r="Z63" s="283"/>
      <c r="AA63" s="283"/>
      <c r="AB63" s="282">
        <f>_xlfn.FLOOR.PRECISE('численность 2021'!E76)</f>
        <v>0</v>
      </c>
      <c r="AC63" s="282"/>
      <c r="AD63" s="282"/>
      <c r="AE63" s="282">
        <f t="shared" si="261"/>
        <v>0</v>
      </c>
      <c r="AF63" s="284">
        <f>_xlfn.FLOOR.PRECISE('численность 2021'!O76)</f>
        <v>0</v>
      </c>
      <c r="AG63" s="285">
        <f t="shared" si="353"/>
        <v>0</v>
      </c>
      <c r="AH63" s="286">
        <f t="shared" si="362"/>
        <v>0</v>
      </c>
      <c r="AI63" s="289">
        <f t="shared" si="354"/>
        <v>0</v>
      </c>
      <c r="AJ63" s="287"/>
      <c r="AK63" s="287"/>
      <c r="AL63" s="283"/>
      <c r="AM63" s="283"/>
      <c r="AN63" s="282">
        <f>_xlfn.FLOOR.PRECISE('численность 2021'!F76)</f>
        <v>0</v>
      </c>
      <c r="AO63" s="282"/>
      <c r="AP63" s="282"/>
      <c r="AQ63" s="282">
        <f t="shared" si="363"/>
        <v>0</v>
      </c>
      <c r="AR63" s="284">
        <f>_xlfn.FLOOR.PRECISE('численность 2021'!L76)</f>
        <v>0</v>
      </c>
      <c r="AS63" s="284"/>
      <c r="AT63" s="284">
        <f t="shared" si="355"/>
        <v>0</v>
      </c>
      <c r="AU63" s="285">
        <f t="shared" si="262"/>
        <v>0</v>
      </c>
      <c r="AV63" s="285">
        <f t="shared" si="306"/>
        <v>0</v>
      </c>
      <c r="AW63" s="290">
        <f t="shared" si="263"/>
        <v>0</v>
      </c>
      <c r="AX63" s="287"/>
      <c r="AY63" s="285">
        <f t="shared" si="356"/>
        <v>0</v>
      </c>
      <c r="AZ63" s="286">
        <f t="shared" si="364"/>
        <v>0</v>
      </c>
      <c r="BA63" s="287"/>
      <c r="BB63" s="285">
        <f t="shared" si="357"/>
        <v>0</v>
      </c>
      <c r="BC63" s="287"/>
      <c r="BD63" s="283">
        <v>1798.379639</v>
      </c>
      <c r="BE63" s="283">
        <v>1995</v>
      </c>
      <c r="BF63" s="282">
        <f>_xlfn.FLOOR.PRECISE('численность 2021'!G76)</f>
        <v>31</v>
      </c>
      <c r="BG63" s="282">
        <v>1.214793</v>
      </c>
      <c r="BH63" s="282">
        <v>1.3476090000000001</v>
      </c>
      <c r="BI63" s="282">
        <f t="shared" si="264"/>
        <v>0.77422577422577421</v>
      </c>
      <c r="BJ63" s="284">
        <f>_xlfn.FLOOR.PRECISE('численность 2021'!K76)</f>
        <v>0</v>
      </c>
      <c r="BK63" s="284"/>
      <c r="BL63" s="284">
        <f t="shared" si="358"/>
        <v>0</v>
      </c>
      <c r="BM63" s="285">
        <f t="shared" si="265"/>
        <v>0.92999999999999994</v>
      </c>
      <c r="BN63" s="290">
        <f t="shared" si="359"/>
        <v>0</v>
      </c>
      <c r="BO63" s="287"/>
      <c r="BP63" s="285">
        <f t="shared" si="365"/>
        <v>0</v>
      </c>
      <c r="BQ63" s="286">
        <f t="shared" si="366"/>
        <v>0</v>
      </c>
      <c r="BR63" s="287"/>
      <c r="BS63" s="285">
        <f t="shared" si="367"/>
        <v>0</v>
      </c>
      <c r="BT63" s="287"/>
      <c r="BU63" s="283"/>
      <c r="BV63" s="283">
        <v>0</v>
      </c>
      <c r="BW63" s="282">
        <f>_xlfn.FLOOR.PRECISE('численность 2021'!H76)</f>
        <v>0</v>
      </c>
      <c r="BX63" s="282"/>
      <c r="BY63" s="282">
        <v>0</v>
      </c>
      <c r="BZ63" s="282">
        <f t="shared" si="266"/>
        <v>0</v>
      </c>
      <c r="CA63" s="284">
        <f>_xlfn.FLOOR.PRECISE('численность 2021'!M76)</f>
        <v>0</v>
      </c>
      <c r="CB63" s="284"/>
      <c r="CC63" s="284"/>
      <c r="CD63" s="284">
        <f t="shared" si="368"/>
        <v>0</v>
      </c>
      <c r="CE63" s="285">
        <f t="shared" si="369"/>
        <v>0</v>
      </c>
      <c r="CF63" s="290">
        <f t="shared" si="370"/>
        <v>0</v>
      </c>
      <c r="CG63" s="287"/>
      <c r="CH63" s="285">
        <f t="shared" si="371"/>
        <v>0</v>
      </c>
      <c r="CI63" s="286">
        <f t="shared" si="372"/>
        <v>0</v>
      </c>
      <c r="CJ63" s="287"/>
      <c r="CK63" s="285">
        <f t="shared" si="373"/>
        <v>0</v>
      </c>
      <c r="CL63" s="286">
        <f t="shared" si="374"/>
        <v>0</v>
      </c>
      <c r="CM63" s="287"/>
      <c r="CN63" s="285">
        <f t="shared" si="375"/>
        <v>0</v>
      </c>
      <c r="CO63" s="287"/>
      <c r="CP63" s="291">
        <f t="shared" si="376"/>
        <v>1</v>
      </c>
      <c r="CQ63" s="283">
        <v>0</v>
      </c>
      <c r="CR63" s="283">
        <v>0</v>
      </c>
      <c r="CS63" s="283" t="e">
        <f>#REF!</f>
        <v>#REF!</v>
      </c>
      <c r="CT63" s="282">
        <v>0</v>
      </c>
      <c r="CU63" s="282">
        <v>0</v>
      </c>
      <c r="CV63" s="282" t="e">
        <f>#REF!</f>
        <v>#REF!</v>
      </c>
      <c r="CW63" s="284" t="e">
        <f>#REF!</f>
        <v>#REF!</v>
      </c>
      <c r="CX63" s="285" t="e">
        <f t="shared" si="267"/>
        <v>#REF!</v>
      </c>
      <c r="CY63" s="290" t="e">
        <f t="shared" si="268"/>
        <v>#REF!</v>
      </c>
      <c r="CZ63" s="292"/>
      <c r="DA63" s="285">
        <f t="shared" si="269"/>
        <v>0</v>
      </c>
      <c r="DB63" s="292"/>
      <c r="DC63" s="283">
        <v>797.96954300000004</v>
      </c>
      <c r="DD63" s="283">
        <v>765</v>
      </c>
      <c r="DE63" s="282">
        <f>_xlfn.FLOOR.PRECISE('численность 2021'!I76)</f>
        <v>38</v>
      </c>
      <c r="DF63" s="282">
        <v>0.53902300000000003</v>
      </c>
      <c r="DG63" s="282">
        <v>0.51675199999999999</v>
      </c>
      <c r="DH63" s="282">
        <f t="shared" si="270"/>
        <v>0.94905094905094911</v>
      </c>
      <c r="DI63" s="284">
        <f>_xlfn.FLOOR.PRECISE('численность 2021'!N76)</f>
        <v>2</v>
      </c>
      <c r="DJ63" s="285">
        <f t="shared" si="377"/>
        <v>5.7000000000000002</v>
      </c>
      <c r="DK63" s="286">
        <f t="shared" si="378"/>
        <v>2</v>
      </c>
      <c r="DL63" s="287">
        <v>2</v>
      </c>
      <c r="DM63" s="285">
        <f t="shared" si="379"/>
        <v>0.40000000000000002</v>
      </c>
      <c r="DN63" s="287"/>
      <c r="DO63" s="283"/>
      <c r="DP63" s="283"/>
      <c r="DQ63" s="282">
        <f>_xlfn.FLOOR.PRECISE('численность 2021'!J76)</f>
        <v>0</v>
      </c>
      <c r="DR63" s="282"/>
      <c r="DS63" s="282"/>
      <c r="DT63" s="282">
        <f t="shared" si="271"/>
        <v>0</v>
      </c>
      <c r="DU63" s="284">
        <f>_xlfn.FLOOR.PRECISE('численность 2021'!S76)</f>
        <v>0</v>
      </c>
      <c r="DV63" s="285">
        <f t="shared" si="380"/>
        <v>0</v>
      </c>
      <c r="DW63" s="286">
        <f t="shared" si="381"/>
        <v>0</v>
      </c>
      <c r="DX63" s="287"/>
      <c r="DY63" s="283"/>
      <c r="DZ63" s="293"/>
      <c r="EA63" s="282">
        <f>_xlfn.FLOOR.PRECISE('численность 2021'!T76)</f>
        <v>0</v>
      </c>
      <c r="EB63" s="282"/>
      <c r="EC63" s="282"/>
      <c r="ED63" s="282">
        <f t="shared" si="272"/>
        <v>0</v>
      </c>
      <c r="EE63" s="284">
        <f>_xlfn.FLOOR.PRECISE('численность 2021'!U76)</f>
        <v>0</v>
      </c>
      <c r="EF63" s="285">
        <f t="shared" si="273"/>
        <v>0</v>
      </c>
      <c r="EG63" s="286">
        <f t="shared" si="382"/>
        <v>0</v>
      </c>
      <c r="EH63" s="292"/>
    </row>
    <row r="64" ht="51" customHeight="1">
      <c r="A64" s="152" t="s">
        <v>419</v>
      </c>
      <c r="B64" s="282">
        <f>'численность 2021'!C77</f>
        <v>15.119999999999999</v>
      </c>
      <c r="C64" s="283">
        <v>7349.1821289999998</v>
      </c>
      <c r="D64" s="283">
        <v>7011</v>
      </c>
      <c r="E64" s="282">
        <f>_xlfn.FLOOR.PRECISE('численность 2021'!D77)</f>
        <v>78</v>
      </c>
      <c r="F64" s="282">
        <v>4.9643220000000001</v>
      </c>
      <c r="G64" s="282">
        <v>4.7358820000000001</v>
      </c>
      <c r="H64" s="282">
        <f t="shared" si="260"/>
        <v>5.1587301587301591</v>
      </c>
      <c r="I64" s="284">
        <f>_xlfn.FLOOR.PRECISE('численность 2021'!R77)</f>
        <v>26</v>
      </c>
      <c r="J64" s="285">
        <f t="shared" si="350"/>
        <v>27.299999999999997</v>
      </c>
      <c r="K64" s="286">
        <f t="shared" si="360"/>
        <v>26</v>
      </c>
      <c r="L64" s="287">
        <v>26</v>
      </c>
      <c r="M64" s="283"/>
      <c r="N64" s="283">
        <v>0</v>
      </c>
      <c r="O64" s="282">
        <f>_xlfn.FLOOR.PRECISE('численность 2021'!P77)</f>
        <v>0</v>
      </c>
      <c r="P64" s="282"/>
      <c r="Q64" s="282"/>
      <c r="R64" s="282">
        <f t="shared" si="361"/>
        <v>0</v>
      </c>
      <c r="S64" s="284">
        <f>_xlfn.FLOOR.PRECISE('численность 2021'!Q77)</f>
        <v>0</v>
      </c>
      <c r="T64" s="284"/>
      <c r="U64" s="285">
        <f t="shared" si="351"/>
        <v>0</v>
      </c>
      <c r="V64" s="286">
        <f t="shared" si="352"/>
        <v>0</v>
      </c>
      <c r="W64" s="287"/>
      <c r="X64" s="287"/>
      <c r="Y64" s="288"/>
      <c r="Z64" s="283"/>
      <c r="AA64" s="283"/>
      <c r="AB64" s="282">
        <f>_xlfn.FLOOR.PRECISE('численность 2021'!E77)</f>
        <v>0</v>
      </c>
      <c r="AC64" s="282"/>
      <c r="AD64" s="282"/>
      <c r="AE64" s="282">
        <f t="shared" si="261"/>
        <v>0</v>
      </c>
      <c r="AF64" s="284">
        <f>_xlfn.FLOOR.PRECISE('численность 2021'!O77)</f>
        <v>0</v>
      </c>
      <c r="AG64" s="285">
        <f t="shared" si="353"/>
        <v>0</v>
      </c>
      <c r="AH64" s="286">
        <f t="shared" si="362"/>
        <v>0</v>
      </c>
      <c r="AI64" s="289">
        <f t="shared" si="354"/>
        <v>0</v>
      </c>
      <c r="AJ64" s="287"/>
      <c r="AK64" s="287"/>
      <c r="AL64" s="283"/>
      <c r="AM64" s="283"/>
      <c r="AN64" s="282">
        <f>_xlfn.FLOOR.PRECISE('численность 2021'!F77)</f>
        <v>0</v>
      </c>
      <c r="AO64" s="282"/>
      <c r="AP64" s="282"/>
      <c r="AQ64" s="282">
        <f t="shared" si="363"/>
        <v>0</v>
      </c>
      <c r="AR64" s="284">
        <f>_xlfn.FLOOR.PRECISE('численность 2021'!L77)</f>
        <v>0</v>
      </c>
      <c r="AS64" s="284"/>
      <c r="AT64" s="284">
        <f t="shared" si="355"/>
        <v>0</v>
      </c>
      <c r="AU64" s="285">
        <f t="shared" si="262"/>
        <v>0</v>
      </c>
      <c r="AV64" s="285">
        <f t="shared" si="306"/>
        <v>0</v>
      </c>
      <c r="AW64" s="290">
        <f t="shared" si="263"/>
        <v>0</v>
      </c>
      <c r="AX64" s="287"/>
      <c r="AY64" s="285">
        <f t="shared" si="356"/>
        <v>0</v>
      </c>
      <c r="AZ64" s="286">
        <f t="shared" si="364"/>
        <v>0</v>
      </c>
      <c r="BA64" s="287"/>
      <c r="BB64" s="285">
        <f t="shared" si="357"/>
        <v>0</v>
      </c>
      <c r="BC64" s="287"/>
      <c r="BD64" s="283">
        <v>1798.379639</v>
      </c>
      <c r="BE64" s="283">
        <v>1995</v>
      </c>
      <c r="BF64" s="282">
        <f>_xlfn.FLOOR.PRECISE('численность 2021'!G77)</f>
        <v>23</v>
      </c>
      <c r="BG64" s="282">
        <v>1.214793</v>
      </c>
      <c r="BH64" s="282">
        <v>1.3476090000000001</v>
      </c>
      <c r="BI64" s="282">
        <f t="shared" si="264"/>
        <v>1.5211640211640212</v>
      </c>
      <c r="BJ64" s="284">
        <f>_xlfn.FLOOR.PRECISE('численность 2021'!K77)</f>
        <v>1</v>
      </c>
      <c r="BK64" s="284"/>
      <c r="BL64" s="284">
        <f t="shared" si="358"/>
        <v>1</v>
      </c>
      <c r="BM64" s="285">
        <f t="shared" si="265"/>
        <v>1.1500000000000001</v>
      </c>
      <c r="BN64" s="290">
        <f t="shared" si="359"/>
        <v>1</v>
      </c>
      <c r="BO64" s="287">
        <v>1</v>
      </c>
      <c r="BP64" s="285">
        <f t="shared" si="365"/>
        <v>0</v>
      </c>
      <c r="BQ64" s="286">
        <f t="shared" si="366"/>
        <v>0</v>
      </c>
      <c r="BR64" s="287"/>
      <c r="BS64" s="285">
        <f t="shared" si="367"/>
        <v>0.20000000000000001</v>
      </c>
      <c r="BT64" s="287"/>
      <c r="BU64" s="283"/>
      <c r="BV64" s="283">
        <v>0</v>
      </c>
      <c r="BW64" s="282">
        <f>_xlfn.FLOOR.PRECISE('численность 2021'!H77)</f>
        <v>0</v>
      </c>
      <c r="BX64" s="282"/>
      <c r="BY64" s="282">
        <v>0</v>
      </c>
      <c r="BZ64" s="282">
        <f t="shared" si="266"/>
        <v>0</v>
      </c>
      <c r="CA64" s="284">
        <f>_xlfn.FLOOR.PRECISE('численность 2021'!M77)</f>
        <v>0</v>
      </c>
      <c r="CB64" s="284"/>
      <c r="CC64" s="284"/>
      <c r="CD64" s="284">
        <f t="shared" si="368"/>
        <v>0</v>
      </c>
      <c r="CE64" s="285">
        <f t="shared" si="369"/>
        <v>0</v>
      </c>
      <c r="CF64" s="290">
        <f t="shared" si="370"/>
        <v>0</v>
      </c>
      <c r="CG64" s="287"/>
      <c r="CH64" s="285">
        <f t="shared" si="371"/>
        <v>0</v>
      </c>
      <c r="CI64" s="286">
        <f t="shared" si="372"/>
        <v>0</v>
      </c>
      <c r="CJ64" s="287"/>
      <c r="CK64" s="285">
        <f t="shared" si="373"/>
        <v>0</v>
      </c>
      <c r="CL64" s="286">
        <f t="shared" si="374"/>
        <v>0</v>
      </c>
      <c r="CM64" s="287"/>
      <c r="CN64" s="285">
        <f t="shared" si="375"/>
        <v>0</v>
      </c>
      <c r="CO64" s="287"/>
      <c r="CP64" s="291">
        <f t="shared" si="376"/>
        <v>1</v>
      </c>
      <c r="CQ64" s="283">
        <v>0</v>
      </c>
      <c r="CR64" s="283">
        <v>0</v>
      </c>
      <c r="CS64" s="283" t="e">
        <f>#REF!</f>
        <v>#REF!</v>
      </c>
      <c r="CT64" s="282">
        <v>0</v>
      </c>
      <c r="CU64" s="282">
        <v>0</v>
      </c>
      <c r="CV64" s="282" t="e">
        <f>#REF!</f>
        <v>#REF!</v>
      </c>
      <c r="CW64" s="284" t="e">
        <f>#REF!</f>
        <v>#REF!</v>
      </c>
      <c r="CX64" s="285" t="e">
        <f t="shared" si="267"/>
        <v>#REF!</v>
      </c>
      <c r="CY64" s="290" t="e">
        <f t="shared" si="268"/>
        <v>#REF!</v>
      </c>
      <c r="CZ64" s="292"/>
      <c r="DA64" s="285">
        <f t="shared" si="269"/>
        <v>0</v>
      </c>
      <c r="DB64" s="292"/>
      <c r="DC64" s="283">
        <v>797.96954300000004</v>
      </c>
      <c r="DD64" s="283">
        <v>765</v>
      </c>
      <c r="DE64" s="282">
        <f>_xlfn.FLOOR.PRECISE('численность 2021'!I77)</f>
        <v>12</v>
      </c>
      <c r="DF64" s="282">
        <v>0.53902300000000003</v>
      </c>
      <c r="DG64" s="282">
        <v>0.51675199999999999</v>
      </c>
      <c r="DH64" s="282">
        <f t="shared" si="270"/>
        <v>0.79365079365079372</v>
      </c>
      <c r="DI64" s="284">
        <f>_xlfn.FLOOR.PRECISE('численность 2021'!N77)</f>
        <v>0</v>
      </c>
      <c r="DJ64" s="285">
        <f t="shared" si="377"/>
        <v>0</v>
      </c>
      <c r="DK64" s="286">
        <f t="shared" si="378"/>
        <v>0</v>
      </c>
      <c r="DL64" s="287"/>
      <c r="DM64" s="285">
        <f t="shared" si="379"/>
        <v>0</v>
      </c>
      <c r="DN64" s="287"/>
      <c r="DO64" s="283"/>
      <c r="DP64" s="283"/>
      <c r="DQ64" s="282">
        <f>_xlfn.FLOOR.PRECISE('численность 2021'!J77)</f>
        <v>0</v>
      </c>
      <c r="DR64" s="282"/>
      <c r="DS64" s="282"/>
      <c r="DT64" s="282">
        <f t="shared" si="271"/>
        <v>0</v>
      </c>
      <c r="DU64" s="284">
        <f>_xlfn.FLOOR.PRECISE('численность 2021'!S77)</f>
        <v>0</v>
      </c>
      <c r="DV64" s="285">
        <f t="shared" si="380"/>
        <v>0</v>
      </c>
      <c r="DW64" s="286">
        <f t="shared" si="381"/>
        <v>0</v>
      </c>
      <c r="DX64" s="287"/>
      <c r="DY64" s="283"/>
      <c r="DZ64" s="293"/>
      <c r="EA64" s="282">
        <f>_xlfn.FLOOR.PRECISE('численность 2021'!T77)</f>
        <v>0</v>
      </c>
      <c r="EB64" s="282"/>
      <c r="EC64" s="282"/>
      <c r="ED64" s="282">
        <f t="shared" si="272"/>
        <v>0</v>
      </c>
      <c r="EE64" s="284">
        <f>_xlfn.FLOOR.PRECISE('численность 2021'!U77)</f>
        <v>0</v>
      </c>
      <c r="EF64" s="285">
        <f t="shared" si="273"/>
        <v>0</v>
      </c>
      <c r="EG64" s="286">
        <f t="shared" si="382"/>
        <v>0</v>
      </c>
      <c r="EH64" s="292"/>
    </row>
    <row r="65" ht="51" customHeight="1">
      <c r="A65" s="152" t="s">
        <v>420</v>
      </c>
      <c r="B65" s="282">
        <f>'численность 2021'!C78</f>
        <v>38.659999999999997</v>
      </c>
      <c r="C65" s="283">
        <v>7349.1821289999998</v>
      </c>
      <c r="D65" s="283">
        <v>7011</v>
      </c>
      <c r="E65" s="282">
        <f>_xlfn.FLOOR.PRECISE('численность 2021'!D78)</f>
        <v>205</v>
      </c>
      <c r="F65" s="282">
        <v>4.9643220000000001</v>
      </c>
      <c r="G65" s="282">
        <v>4.7358820000000001</v>
      </c>
      <c r="H65" s="282">
        <f t="shared" si="260"/>
        <v>5.302638385928609</v>
      </c>
      <c r="I65" s="284">
        <f>_xlfn.FLOOR.PRECISE('численность 2021'!R78)</f>
        <v>69</v>
      </c>
      <c r="J65" s="285">
        <f t="shared" si="350"/>
        <v>71.75</v>
      </c>
      <c r="K65" s="286">
        <f t="shared" si="360"/>
        <v>69</v>
      </c>
      <c r="L65" s="287">
        <v>69</v>
      </c>
      <c r="M65" s="283"/>
      <c r="N65" s="283">
        <v>0</v>
      </c>
      <c r="O65" s="282">
        <f>_xlfn.FLOOR.PRECISE('численность 2021'!P78)</f>
        <v>0</v>
      </c>
      <c r="P65" s="282"/>
      <c r="Q65" s="282"/>
      <c r="R65" s="282">
        <f t="shared" si="361"/>
        <v>0</v>
      </c>
      <c r="S65" s="284">
        <f>_xlfn.FLOOR.PRECISE('численность 2021'!Q78)</f>
        <v>0</v>
      </c>
      <c r="T65" s="284"/>
      <c r="U65" s="285">
        <f t="shared" si="351"/>
        <v>0</v>
      </c>
      <c r="V65" s="286">
        <f t="shared" si="352"/>
        <v>0</v>
      </c>
      <c r="W65" s="287"/>
      <c r="X65" s="287"/>
      <c r="Y65" s="288"/>
      <c r="Z65" s="283"/>
      <c r="AA65" s="283"/>
      <c r="AB65" s="282">
        <f>_xlfn.FLOOR.PRECISE('численность 2021'!E78)</f>
        <v>0</v>
      </c>
      <c r="AC65" s="282"/>
      <c r="AD65" s="282"/>
      <c r="AE65" s="282">
        <f t="shared" si="261"/>
        <v>0</v>
      </c>
      <c r="AF65" s="284">
        <f>_xlfn.FLOOR.PRECISE('численность 2021'!O78)</f>
        <v>0</v>
      </c>
      <c r="AG65" s="285">
        <f t="shared" si="353"/>
        <v>0</v>
      </c>
      <c r="AH65" s="286">
        <f t="shared" si="362"/>
        <v>0</v>
      </c>
      <c r="AI65" s="289">
        <f t="shared" si="354"/>
        <v>0</v>
      </c>
      <c r="AJ65" s="287"/>
      <c r="AK65" s="287"/>
      <c r="AL65" s="283"/>
      <c r="AM65" s="283"/>
      <c r="AN65" s="282">
        <f>_xlfn.FLOOR.PRECISE('численность 2021'!F78)</f>
        <v>0</v>
      </c>
      <c r="AO65" s="282"/>
      <c r="AP65" s="282"/>
      <c r="AQ65" s="282">
        <f t="shared" si="363"/>
        <v>0</v>
      </c>
      <c r="AR65" s="284">
        <f>_xlfn.FLOOR.PRECISE('численность 2021'!L78)</f>
        <v>0</v>
      </c>
      <c r="AS65" s="284"/>
      <c r="AT65" s="284">
        <f t="shared" si="355"/>
        <v>0</v>
      </c>
      <c r="AU65" s="285">
        <f t="shared" si="262"/>
        <v>0</v>
      </c>
      <c r="AV65" s="285">
        <f t="shared" si="306"/>
        <v>0</v>
      </c>
      <c r="AW65" s="290">
        <f t="shared" si="263"/>
        <v>0</v>
      </c>
      <c r="AX65" s="287"/>
      <c r="AY65" s="285">
        <f t="shared" si="356"/>
        <v>0</v>
      </c>
      <c r="AZ65" s="286">
        <f t="shared" si="364"/>
        <v>0</v>
      </c>
      <c r="BA65" s="287"/>
      <c r="BB65" s="285">
        <f t="shared" si="357"/>
        <v>0</v>
      </c>
      <c r="BC65" s="287"/>
      <c r="BD65" s="283">
        <v>1798.379639</v>
      </c>
      <c r="BE65" s="283">
        <v>1995</v>
      </c>
      <c r="BF65" s="282">
        <f>_xlfn.FLOOR.PRECISE('численность 2021'!G78)</f>
        <v>36</v>
      </c>
      <c r="BG65" s="282">
        <v>1.214793</v>
      </c>
      <c r="BH65" s="282">
        <v>1.3476090000000001</v>
      </c>
      <c r="BI65" s="282">
        <f t="shared" si="264"/>
        <v>0.93119503362648737</v>
      </c>
      <c r="BJ65" s="284">
        <f>_xlfn.FLOOR.PRECISE('численность 2021'!K78)</f>
        <v>1</v>
      </c>
      <c r="BK65" s="284"/>
      <c r="BL65" s="284">
        <f t="shared" si="358"/>
        <v>1</v>
      </c>
      <c r="BM65" s="285">
        <f t="shared" si="265"/>
        <v>1.0800000000000001</v>
      </c>
      <c r="BN65" s="290">
        <f t="shared" si="359"/>
        <v>1</v>
      </c>
      <c r="BO65" s="287">
        <v>1</v>
      </c>
      <c r="BP65" s="285">
        <f t="shared" si="365"/>
        <v>0</v>
      </c>
      <c r="BQ65" s="286">
        <f t="shared" si="366"/>
        <v>0</v>
      </c>
      <c r="BR65" s="287"/>
      <c r="BS65" s="285">
        <f t="shared" si="367"/>
        <v>0.20000000000000001</v>
      </c>
      <c r="BT65" s="287"/>
      <c r="BU65" s="283"/>
      <c r="BV65" s="283">
        <v>0</v>
      </c>
      <c r="BW65" s="282">
        <f>_xlfn.FLOOR.PRECISE('численность 2021'!H78)</f>
        <v>0</v>
      </c>
      <c r="BX65" s="282"/>
      <c r="BY65" s="282">
        <v>0</v>
      </c>
      <c r="BZ65" s="282">
        <f t="shared" si="266"/>
        <v>0</v>
      </c>
      <c r="CA65" s="284">
        <f>_xlfn.FLOOR.PRECISE('численность 2021'!M78)</f>
        <v>0</v>
      </c>
      <c r="CB65" s="284"/>
      <c r="CC65" s="284"/>
      <c r="CD65" s="284">
        <f t="shared" si="368"/>
        <v>0</v>
      </c>
      <c r="CE65" s="285">
        <f t="shared" si="369"/>
        <v>0</v>
      </c>
      <c r="CF65" s="290">
        <f t="shared" si="370"/>
        <v>0</v>
      </c>
      <c r="CG65" s="287"/>
      <c r="CH65" s="285">
        <f t="shared" si="371"/>
        <v>0</v>
      </c>
      <c r="CI65" s="286">
        <f t="shared" si="372"/>
        <v>0</v>
      </c>
      <c r="CJ65" s="287"/>
      <c r="CK65" s="285">
        <f t="shared" si="373"/>
        <v>0</v>
      </c>
      <c r="CL65" s="286">
        <f t="shared" si="374"/>
        <v>0</v>
      </c>
      <c r="CM65" s="287"/>
      <c r="CN65" s="285">
        <f t="shared" si="375"/>
        <v>0</v>
      </c>
      <c r="CO65" s="287"/>
      <c r="CP65" s="291">
        <f t="shared" si="376"/>
        <v>1</v>
      </c>
      <c r="CQ65" s="283">
        <v>0</v>
      </c>
      <c r="CR65" s="283">
        <v>0</v>
      </c>
      <c r="CS65" s="283" t="e">
        <f>#REF!</f>
        <v>#REF!</v>
      </c>
      <c r="CT65" s="282">
        <v>0</v>
      </c>
      <c r="CU65" s="282">
        <v>0</v>
      </c>
      <c r="CV65" s="282" t="e">
        <f>#REF!</f>
        <v>#REF!</v>
      </c>
      <c r="CW65" s="284" t="e">
        <f>#REF!</f>
        <v>#REF!</v>
      </c>
      <c r="CX65" s="285" t="e">
        <f t="shared" si="267"/>
        <v>#REF!</v>
      </c>
      <c r="CY65" s="290" t="e">
        <f t="shared" si="268"/>
        <v>#REF!</v>
      </c>
      <c r="CZ65" s="292"/>
      <c r="DA65" s="285">
        <f t="shared" si="269"/>
        <v>0</v>
      </c>
      <c r="DB65" s="292"/>
      <c r="DC65" s="283">
        <v>797.96954300000004</v>
      </c>
      <c r="DD65" s="283">
        <v>765</v>
      </c>
      <c r="DE65" s="282">
        <f>_xlfn.FLOOR.PRECISE('численность 2021'!I78)</f>
        <v>24</v>
      </c>
      <c r="DF65" s="282">
        <v>0.53902300000000003</v>
      </c>
      <c r="DG65" s="282">
        <v>0.51675199999999999</v>
      </c>
      <c r="DH65" s="282">
        <f t="shared" si="270"/>
        <v>0.62079668908432495</v>
      </c>
      <c r="DI65" s="284">
        <f>_xlfn.FLOOR.PRECISE('численность 2021'!N78)</f>
        <v>0</v>
      </c>
      <c r="DJ65" s="285">
        <f t="shared" si="377"/>
        <v>0</v>
      </c>
      <c r="DK65" s="286">
        <f t="shared" si="378"/>
        <v>0</v>
      </c>
      <c r="DL65" s="287"/>
      <c r="DM65" s="285">
        <f t="shared" si="379"/>
        <v>0</v>
      </c>
      <c r="DN65" s="287"/>
      <c r="DO65" s="283"/>
      <c r="DP65" s="283"/>
      <c r="DQ65" s="282">
        <f>_xlfn.FLOOR.PRECISE('численность 2021'!J78)</f>
        <v>0</v>
      </c>
      <c r="DR65" s="282"/>
      <c r="DS65" s="282"/>
      <c r="DT65" s="282">
        <f t="shared" si="271"/>
        <v>0</v>
      </c>
      <c r="DU65" s="284">
        <f>_xlfn.FLOOR.PRECISE('численность 2021'!S78)</f>
        <v>0</v>
      </c>
      <c r="DV65" s="285">
        <f t="shared" si="380"/>
        <v>0</v>
      </c>
      <c r="DW65" s="286">
        <f t="shared" si="381"/>
        <v>0</v>
      </c>
      <c r="DX65" s="287"/>
      <c r="DY65" s="283"/>
      <c r="DZ65" s="293"/>
      <c r="EA65" s="282">
        <f>_xlfn.FLOOR.PRECISE('численность 2021'!T78)</f>
        <v>0</v>
      </c>
      <c r="EB65" s="282"/>
      <c r="EC65" s="282"/>
      <c r="ED65" s="282">
        <f t="shared" si="272"/>
        <v>0</v>
      </c>
      <c r="EE65" s="284">
        <f>_xlfn.FLOOR.PRECISE('численность 2021'!U78)</f>
        <v>0</v>
      </c>
      <c r="EF65" s="285">
        <f t="shared" si="273"/>
        <v>0</v>
      </c>
      <c r="EG65" s="286">
        <f t="shared" si="382"/>
        <v>0</v>
      </c>
      <c r="EH65" s="292"/>
    </row>
    <row r="66" ht="51" customHeight="1">
      <c r="A66" s="152" t="s">
        <v>421</v>
      </c>
      <c r="B66" s="282">
        <f>'численность 2021'!C79</f>
        <v>19.219999999999999</v>
      </c>
      <c r="C66" s="283">
        <v>7349.1821289999998</v>
      </c>
      <c r="D66" s="283">
        <v>7011</v>
      </c>
      <c r="E66" s="282">
        <f>_xlfn.FLOOR.PRECISE('численность 2021'!D79)</f>
        <v>96</v>
      </c>
      <c r="F66" s="282">
        <v>4.9643220000000001</v>
      </c>
      <c r="G66" s="282">
        <v>4.7358820000000001</v>
      </c>
      <c r="H66" s="282">
        <f t="shared" si="260"/>
        <v>4.9947970863683668</v>
      </c>
      <c r="I66" s="284">
        <f>_xlfn.FLOOR.PRECISE('численность 2021'!R79)</f>
        <v>33</v>
      </c>
      <c r="J66" s="285">
        <f t="shared" si="350"/>
        <v>33.599999999999994</v>
      </c>
      <c r="K66" s="286">
        <f t="shared" si="360"/>
        <v>33</v>
      </c>
      <c r="L66" s="287">
        <v>33</v>
      </c>
      <c r="M66" s="283"/>
      <c r="N66" s="283">
        <v>0</v>
      </c>
      <c r="O66" s="282">
        <f>_xlfn.FLOOR.PRECISE('численность 2021'!P79)</f>
        <v>0</v>
      </c>
      <c r="P66" s="282"/>
      <c r="Q66" s="282"/>
      <c r="R66" s="282">
        <f t="shared" si="361"/>
        <v>0</v>
      </c>
      <c r="S66" s="284">
        <f>_xlfn.FLOOR.PRECISE('численность 2021'!Q79)</f>
        <v>0</v>
      </c>
      <c r="T66" s="284"/>
      <c r="U66" s="285">
        <f t="shared" si="351"/>
        <v>0</v>
      </c>
      <c r="V66" s="286">
        <f t="shared" si="352"/>
        <v>0</v>
      </c>
      <c r="W66" s="287"/>
      <c r="X66" s="287"/>
      <c r="Y66" s="288"/>
      <c r="Z66" s="283"/>
      <c r="AA66" s="283"/>
      <c r="AB66" s="282">
        <f>_xlfn.FLOOR.PRECISE('численность 2021'!E79)</f>
        <v>0</v>
      </c>
      <c r="AC66" s="282"/>
      <c r="AD66" s="282"/>
      <c r="AE66" s="282">
        <f t="shared" si="261"/>
        <v>0</v>
      </c>
      <c r="AF66" s="284">
        <f>_xlfn.FLOOR.PRECISE('численность 2021'!O79)</f>
        <v>0</v>
      </c>
      <c r="AG66" s="285">
        <f t="shared" si="353"/>
        <v>0</v>
      </c>
      <c r="AH66" s="286">
        <f t="shared" si="362"/>
        <v>0</v>
      </c>
      <c r="AI66" s="289">
        <f t="shared" si="354"/>
        <v>0</v>
      </c>
      <c r="AJ66" s="287"/>
      <c r="AK66" s="287"/>
      <c r="AL66" s="283"/>
      <c r="AM66" s="283"/>
      <c r="AN66" s="282">
        <f>_xlfn.FLOOR.PRECISE('численность 2021'!F79)</f>
        <v>0</v>
      </c>
      <c r="AO66" s="282"/>
      <c r="AP66" s="282"/>
      <c r="AQ66" s="282">
        <f t="shared" si="363"/>
        <v>0</v>
      </c>
      <c r="AR66" s="284">
        <f>_xlfn.FLOOR.PRECISE('численность 2021'!L79)</f>
        <v>0</v>
      </c>
      <c r="AS66" s="284"/>
      <c r="AT66" s="284">
        <f t="shared" si="355"/>
        <v>0</v>
      </c>
      <c r="AU66" s="285">
        <f t="shared" si="262"/>
        <v>0</v>
      </c>
      <c r="AV66" s="285">
        <f t="shared" si="306"/>
        <v>0</v>
      </c>
      <c r="AW66" s="290">
        <f t="shared" si="263"/>
        <v>0</v>
      </c>
      <c r="AX66" s="287"/>
      <c r="AY66" s="285">
        <f t="shared" si="356"/>
        <v>0</v>
      </c>
      <c r="AZ66" s="286">
        <f t="shared" si="364"/>
        <v>0</v>
      </c>
      <c r="BA66" s="287"/>
      <c r="BB66" s="285">
        <f t="shared" si="357"/>
        <v>0</v>
      </c>
      <c r="BC66" s="287"/>
      <c r="BD66" s="283">
        <v>1798.379639</v>
      </c>
      <c r="BE66" s="283">
        <v>1995</v>
      </c>
      <c r="BF66" s="282">
        <f>_xlfn.FLOOR.PRECISE('численность 2021'!G79)</f>
        <v>14</v>
      </c>
      <c r="BG66" s="282">
        <v>1.214793</v>
      </c>
      <c r="BH66" s="282">
        <v>1.3476090000000001</v>
      </c>
      <c r="BI66" s="282">
        <f t="shared" si="264"/>
        <v>0.72840790842872016</v>
      </c>
      <c r="BJ66" s="284">
        <f>_xlfn.FLOOR.PRECISE('численность 2021'!K79)</f>
        <v>0</v>
      </c>
      <c r="BK66" s="284"/>
      <c r="BL66" s="284">
        <f t="shared" si="358"/>
        <v>0</v>
      </c>
      <c r="BM66" s="285">
        <f t="shared" si="265"/>
        <v>0.41999999999999998</v>
      </c>
      <c r="BN66" s="290">
        <f t="shared" si="359"/>
        <v>0</v>
      </c>
      <c r="BO66" s="287"/>
      <c r="BP66" s="285">
        <f t="shared" si="365"/>
        <v>0</v>
      </c>
      <c r="BQ66" s="286">
        <f t="shared" si="366"/>
        <v>0</v>
      </c>
      <c r="BR66" s="287"/>
      <c r="BS66" s="285">
        <f t="shared" si="367"/>
        <v>0</v>
      </c>
      <c r="BT66" s="287"/>
      <c r="BU66" s="283"/>
      <c r="BV66" s="283">
        <v>0</v>
      </c>
      <c r="BW66" s="282">
        <f>_xlfn.FLOOR.PRECISE('численность 2021'!H79)</f>
        <v>0</v>
      </c>
      <c r="BX66" s="282"/>
      <c r="BY66" s="282">
        <v>0</v>
      </c>
      <c r="BZ66" s="282">
        <f t="shared" si="266"/>
        <v>0</v>
      </c>
      <c r="CA66" s="284">
        <f>_xlfn.FLOOR.PRECISE('численность 2021'!M79)</f>
        <v>0</v>
      </c>
      <c r="CB66" s="284"/>
      <c r="CC66" s="284"/>
      <c r="CD66" s="284">
        <f t="shared" si="368"/>
        <v>0</v>
      </c>
      <c r="CE66" s="285">
        <f t="shared" si="369"/>
        <v>0</v>
      </c>
      <c r="CF66" s="290">
        <f t="shared" si="370"/>
        <v>0</v>
      </c>
      <c r="CG66" s="287"/>
      <c r="CH66" s="285">
        <f t="shared" si="371"/>
        <v>0</v>
      </c>
      <c r="CI66" s="286">
        <f t="shared" si="372"/>
        <v>0</v>
      </c>
      <c r="CJ66" s="287"/>
      <c r="CK66" s="285">
        <f t="shared" si="373"/>
        <v>0</v>
      </c>
      <c r="CL66" s="286">
        <f t="shared" si="374"/>
        <v>0</v>
      </c>
      <c r="CM66" s="287"/>
      <c r="CN66" s="285">
        <f t="shared" si="375"/>
        <v>0</v>
      </c>
      <c r="CO66" s="287"/>
      <c r="CP66" s="291">
        <f t="shared" si="376"/>
        <v>1</v>
      </c>
      <c r="CQ66" s="283">
        <v>0</v>
      </c>
      <c r="CR66" s="283">
        <v>0</v>
      </c>
      <c r="CS66" s="283" t="e">
        <f>#REF!</f>
        <v>#REF!</v>
      </c>
      <c r="CT66" s="282">
        <v>0</v>
      </c>
      <c r="CU66" s="282">
        <v>0</v>
      </c>
      <c r="CV66" s="282" t="e">
        <f>#REF!</f>
        <v>#REF!</v>
      </c>
      <c r="CW66" s="284" t="e">
        <f>#REF!</f>
        <v>#REF!</v>
      </c>
      <c r="CX66" s="285" t="e">
        <f t="shared" si="267"/>
        <v>#REF!</v>
      </c>
      <c r="CY66" s="290" t="e">
        <f t="shared" si="268"/>
        <v>#REF!</v>
      </c>
      <c r="CZ66" s="292"/>
      <c r="DA66" s="285">
        <f t="shared" si="269"/>
        <v>0</v>
      </c>
      <c r="DB66" s="292"/>
      <c r="DC66" s="283">
        <v>797.96954300000004</v>
      </c>
      <c r="DD66" s="283">
        <v>765</v>
      </c>
      <c r="DE66" s="282">
        <f>_xlfn.FLOOR.PRECISE('численность 2021'!I79)</f>
        <v>12</v>
      </c>
      <c r="DF66" s="282">
        <v>0.53902300000000003</v>
      </c>
      <c r="DG66" s="282">
        <v>0.51675199999999999</v>
      </c>
      <c r="DH66" s="282">
        <f t="shared" si="270"/>
        <v>0.62434963579604585</v>
      </c>
      <c r="DI66" s="284">
        <f>_xlfn.FLOOR.PRECISE('численность 2021'!N79)</f>
        <v>0</v>
      </c>
      <c r="DJ66" s="285">
        <f t="shared" si="377"/>
        <v>0</v>
      </c>
      <c r="DK66" s="286">
        <f t="shared" si="378"/>
        <v>0</v>
      </c>
      <c r="DL66" s="287"/>
      <c r="DM66" s="285">
        <f t="shared" si="379"/>
        <v>0</v>
      </c>
      <c r="DN66" s="287"/>
      <c r="DO66" s="283"/>
      <c r="DP66" s="283"/>
      <c r="DQ66" s="282">
        <f>_xlfn.FLOOR.PRECISE('численность 2021'!J79)</f>
        <v>0</v>
      </c>
      <c r="DR66" s="282"/>
      <c r="DS66" s="282"/>
      <c r="DT66" s="282">
        <f t="shared" si="271"/>
        <v>0</v>
      </c>
      <c r="DU66" s="284">
        <f>_xlfn.FLOOR.PRECISE('численность 2021'!S79)</f>
        <v>0</v>
      </c>
      <c r="DV66" s="285">
        <f t="shared" si="380"/>
        <v>0</v>
      </c>
      <c r="DW66" s="286">
        <f t="shared" si="381"/>
        <v>0</v>
      </c>
      <c r="DX66" s="287"/>
      <c r="DY66" s="283"/>
      <c r="DZ66" s="293"/>
      <c r="EA66" s="282">
        <f>_xlfn.FLOOR.PRECISE('численность 2021'!T79)</f>
        <v>0</v>
      </c>
      <c r="EB66" s="282"/>
      <c r="EC66" s="282"/>
      <c r="ED66" s="282">
        <f t="shared" si="272"/>
        <v>0</v>
      </c>
      <c r="EE66" s="284">
        <f>_xlfn.FLOOR.PRECISE('численность 2021'!U79)</f>
        <v>0</v>
      </c>
      <c r="EF66" s="285">
        <f t="shared" si="273"/>
        <v>0</v>
      </c>
      <c r="EG66" s="286">
        <f t="shared" si="382"/>
        <v>0</v>
      </c>
      <c r="EH66" s="292"/>
    </row>
    <row r="67" ht="51" customHeight="1">
      <c r="A67" s="152" t="s">
        <v>422</v>
      </c>
      <c r="B67" s="282">
        <f>'численность 2021'!C80</f>
        <v>64.239999999999995</v>
      </c>
      <c r="C67" s="283">
        <v>7349.1821289999998</v>
      </c>
      <c r="D67" s="283">
        <v>7011</v>
      </c>
      <c r="E67" s="282">
        <f>_xlfn.FLOOR.PRECISE('численность 2021'!D80)</f>
        <v>320</v>
      </c>
      <c r="F67" s="282">
        <v>4.9643220000000001</v>
      </c>
      <c r="G67" s="282">
        <v>4.7358820000000001</v>
      </c>
      <c r="H67" s="282">
        <f t="shared" si="260"/>
        <v>4.9813200498132009</v>
      </c>
      <c r="I67" s="284">
        <f>_xlfn.FLOOR.PRECISE('численность 2021'!R80)</f>
        <v>108</v>
      </c>
      <c r="J67" s="285">
        <f t="shared" si="350"/>
        <v>112</v>
      </c>
      <c r="K67" s="286">
        <f t="shared" si="360"/>
        <v>108</v>
      </c>
      <c r="L67" s="287">
        <v>108</v>
      </c>
      <c r="M67" s="283"/>
      <c r="N67" s="283">
        <v>0</v>
      </c>
      <c r="O67" s="282">
        <f>_xlfn.FLOOR.PRECISE('численность 2021'!P80)</f>
        <v>0</v>
      </c>
      <c r="P67" s="282"/>
      <c r="Q67" s="282"/>
      <c r="R67" s="282">
        <f t="shared" si="361"/>
        <v>0</v>
      </c>
      <c r="S67" s="284">
        <f>_xlfn.FLOOR.PRECISE('численность 2021'!Q80)</f>
        <v>0</v>
      </c>
      <c r="T67" s="284"/>
      <c r="U67" s="285">
        <f t="shared" si="351"/>
        <v>0</v>
      </c>
      <c r="V67" s="286">
        <f t="shared" si="352"/>
        <v>0</v>
      </c>
      <c r="W67" s="287"/>
      <c r="X67" s="287"/>
      <c r="Y67" s="288"/>
      <c r="Z67" s="283"/>
      <c r="AA67" s="283"/>
      <c r="AB67" s="282">
        <f>_xlfn.FLOOR.PRECISE('численность 2021'!E80)</f>
        <v>0</v>
      </c>
      <c r="AC67" s="282"/>
      <c r="AD67" s="282"/>
      <c r="AE67" s="282">
        <f t="shared" si="261"/>
        <v>0</v>
      </c>
      <c r="AF67" s="284">
        <f>_xlfn.FLOOR.PRECISE('численность 2021'!O80)</f>
        <v>0</v>
      </c>
      <c r="AG67" s="285">
        <f t="shared" si="353"/>
        <v>0</v>
      </c>
      <c r="AH67" s="286">
        <f t="shared" si="362"/>
        <v>0</v>
      </c>
      <c r="AI67" s="289">
        <f t="shared" si="354"/>
        <v>0</v>
      </c>
      <c r="AJ67" s="287"/>
      <c r="AK67" s="287"/>
      <c r="AL67" s="283"/>
      <c r="AM67" s="283"/>
      <c r="AN67" s="282">
        <f>_xlfn.FLOOR.PRECISE('численность 2021'!F80)</f>
        <v>0</v>
      </c>
      <c r="AO67" s="282"/>
      <c r="AP67" s="282"/>
      <c r="AQ67" s="282">
        <f t="shared" si="363"/>
        <v>0</v>
      </c>
      <c r="AR67" s="284">
        <f>_xlfn.FLOOR.PRECISE('численность 2021'!L80)</f>
        <v>0</v>
      </c>
      <c r="AS67" s="284"/>
      <c r="AT67" s="284">
        <f t="shared" si="355"/>
        <v>0</v>
      </c>
      <c r="AU67" s="285">
        <f t="shared" si="262"/>
        <v>0</v>
      </c>
      <c r="AV67" s="285">
        <f t="shared" si="306"/>
        <v>0</v>
      </c>
      <c r="AW67" s="290">
        <f t="shared" si="263"/>
        <v>0</v>
      </c>
      <c r="AX67" s="287"/>
      <c r="AY67" s="285">
        <f t="shared" si="356"/>
        <v>0</v>
      </c>
      <c r="AZ67" s="286">
        <f t="shared" si="364"/>
        <v>0</v>
      </c>
      <c r="BA67" s="287"/>
      <c r="BB67" s="285">
        <f t="shared" si="357"/>
        <v>0</v>
      </c>
      <c r="BC67" s="287"/>
      <c r="BD67" s="283">
        <v>1798.379639</v>
      </c>
      <c r="BE67" s="283">
        <v>1995</v>
      </c>
      <c r="BF67" s="282">
        <f>_xlfn.FLOOR.PRECISE('численность 2021'!G80)</f>
        <v>57</v>
      </c>
      <c r="BG67" s="282">
        <v>1.214793</v>
      </c>
      <c r="BH67" s="282">
        <v>1.3476090000000001</v>
      </c>
      <c r="BI67" s="282">
        <f t="shared" si="264"/>
        <v>0.88729763387297644</v>
      </c>
      <c r="BJ67" s="284">
        <f>_xlfn.FLOOR.PRECISE('численность 2021'!K80)</f>
        <v>1</v>
      </c>
      <c r="BK67" s="284"/>
      <c r="BL67" s="284">
        <f t="shared" si="358"/>
        <v>1</v>
      </c>
      <c r="BM67" s="285">
        <f t="shared" si="265"/>
        <v>1.71</v>
      </c>
      <c r="BN67" s="290">
        <f t="shared" si="359"/>
        <v>1</v>
      </c>
      <c r="BO67" s="287">
        <v>1</v>
      </c>
      <c r="BP67" s="285">
        <f t="shared" si="365"/>
        <v>0</v>
      </c>
      <c r="BQ67" s="286">
        <f t="shared" si="366"/>
        <v>0</v>
      </c>
      <c r="BR67" s="287"/>
      <c r="BS67" s="285">
        <f t="shared" si="367"/>
        <v>0.20000000000000001</v>
      </c>
      <c r="BT67" s="287"/>
      <c r="BU67" s="283"/>
      <c r="BV67" s="283">
        <v>0</v>
      </c>
      <c r="BW67" s="282">
        <f>_xlfn.FLOOR.PRECISE('численность 2021'!H80)</f>
        <v>0</v>
      </c>
      <c r="BX67" s="282"/>
      <c r="BY67" s="282">
        <v>0</v>
      </c>
      <c r="BZ67" s="282">
        <f t="shared" si="266"/>
        <v>0</v>
      </c>
      <c r="CA67" s="284">
        <f>_xlfn.FLOOR.PRECISE('численность 2021'!M80)</f>
        <v>0</v>
      </c>
      <c r="CB67" s="284"/>
      <c r="CC67" s="284"/>
      <c r="CD67" s="284">
        <f t="shared" si="368"/>
        <v>0</v>
      </c>
      <c r="CE67" s="285">
        <f t="shared" si="369"/>
        <v>0</v>
      </c>
      <c r="CF67" s="290">
        <f t="shared" si="370"/>
        <v>0</v>
      </c>
      <c r="CG67" s="287"/>
      <c r="CH67" s="285">
        <f t="shared" si="371"/>
        <v>0</v>
      </c>
      <c r="CI67" s="286">
        <f t="shared" si="372"/>
        <v>0</v>
      </c>
      <c r="CJ67" s="287"/>
      <c r="CK67" s="285">
        <f t="shared" si="373"/>
        <v>0</v>
      </c>
      <c r="CL67" s="286">
        <f t="shared" si="374"/>
        <v>0</v>
      </c>
      <c r="CM67" s="287"/>
      <c r="CN67" s="285">
        <f t="shared" si="375"/>
        <v>0</v>
      </c>
      <c r="CO67" s="287"/>
      <c r="CP67" s="291">
        <f t="shared" si="376"/>
        <v>1</v>
      </c>
      <c r="CQ67" s="283">
        <v>0</v>
      </c>
      <c r="CR67" s="283">
        <v>0</v>
      </c>
      <c r="CS67" s="283" t="e">
        <f>#REF!</f>
        <v>#REF!</v>
      </c>
      <c r="CT67" s="282">
        <v>0</v>
      </c>
      <c r="CU67" s="282">
        <v>0</v>
      </c>
      <c r="CV67" s="282" t="e">
        <f>#REF!</f>
        <v>#REF!</v>
      </c>
      <c r="CW67" s="284" t="e">
        <f>#REF!</f>
        <v>#REF!</v>
      </c>
      <c r="CX67" s="285" t="e">
        <f t="shared" si="267"/>
        <v>#REF!</v>
      </c>
      <c r="CY67" s="290" t="e">
        <f t="shared" si="268"/>
        <v>#REF!</v>
      </c>
      <c r="CZ67" s="292"/>
      <c r="DA67" s="285">
        <f t="shared" si="269"/>
        <v>0</v>
      </c>
      <c r="DB67" s="292"/>
      <c r="DC67" s="283">
        <v>797.96954300000004</v>
      </c>
      <c r="DD67" s="283">
        <v>765</v>
      </c>
      <c r="DE67" s="282">
        <f>_xlfn.FLOOR.PRECISE('численность 2021'!I80)</f>
        <v>44</v>
      </c>
      <c r="DF67" s="282">
        <v>0.53902300000000003</v>
      </c>
      <c r="DG67" s="282">
        <v>0.51675199999999999</v>
      </c>
      <c r="DH67" s="282">
        <f t="shared" si="270"/>
        <v>0.68493150684931514</v>
      </c>
      <c r="DI67" s="284">
        <f>_xlfn.FLOOR.PRECISE('численность 2021'!N80)</f>
        <v>3</v>
      </c>
      <c r="DJ67" s="285">
        <f t="shared" si="377"/>
        <v>6.5999999999999996</v>
      </c>
      <c r="DK67" s="286">
        <f t="shared" si="378"/>
        <v>3</v>
      </c>
      <c r="DL67" s="287">
        <v>3</v>
      </c>
      <c r="DM67" s="285">
        <f t="shared" si="379"/>
        <v>0.60000000000000009</v>
      </c>
      <c r="DN67" s="287"/>
      <c r="DO67" s="283"/>
      <c r="DP67" s="283"/>
      <c r="DQ67" s="282">
        <f>_xlfn.FLOOR.PRECISE('численность 2021'!J80)</f>
        <v>0</v>
      </c>
      <c r="DR67" s="282"/>
      <c r="DS67" s="282"/>
      <c r="DT67" s="282">
        <f t="shared" si="271"/>
        <v>0</v>
      </c>
      <c r="DU67" s="284">
        <f>_xlfn.FLOOR.PRECISE('численность 2021'!S80)</f>
        <v>0</v>
      </c>
      <c r="DV67" s="285">
        <f t="shared" si="380"/>
        <v>0</v>
      </c>
      <c r="DW67" s="286">
        <f t="shared" si="381"/>
        <v>0</v>
      </c>
      <c r="DX67" s="287"/>
      <c r="DY67" s="283"/>
      <c r="DZ67" s="293"/>
      <c r="EA67" s="282">
        <f>_xlfn.FLOOR.PRECISE('численность 2021'!T80)</f>
        <v>0</v>
      </c>
      <c r="EB67" s="282"/>
      <c r="EC67" s="282"/>
      <c r="ED67" s="282">
        <f t="shared" si="272"/>
        <v>0</v>
      </c>
      <c r="EE67" s="284">
        <f>_xlfn.FLOOR.PRECISE('численность 2021'!U80)</f>
        <v>0</v>
      </c>
      <c r="EF67" s="285">
        <f t="shared" si="273"/>
        <v>0</v>
      </c>
      <c r="EG67" s="286">
        <f t="shared" si="382"/>
        <v>0</v>
      </c>
      <c r="EH67" s="292"/>
    </row>
    <row r="68" ht="51" customHeight="1">
      <c r="A68" s="152" t="s">
        <v>423</v>
      </c>
      <c r="B68" s="282">
        <f>'численность 2021'!C81</f>
        <v>100.11</v>
      </c>
      <c r="C68" s="283">
        <v>7349.1821289999998</v>
      </c>
      <c r="D68" s="283">
        <v>7011</v>
      </c>
      <c r="E68" s="282">
        <f>_xlfn.FLOOR.PRECISE('численность 2021'!D81)</f>
        <v>521</v>
      </c>
      <c r="F68" s="282">
        <v>4.9643220000000001</v>
      </c>
      <c r="G68" s="282">
        <v>4.7358820000000001</v>
      </c>
      <c r="H68" s="282">
        <f t="shared" si="260"/>
        <v>5.2042752971731092</v>
      </c>
      <c r="I68" s="284">
        <f>_xlfn.FLOOR.PRECISE('численность 2021'!R81)</f>
        <v>177</v>
      </c>
      <c r="J68" s="285">
        <f t="shared" si="350"/>
        <v>182.34999999999999</v>
      </c>
      <c r="K68" s="286">
        <f t="shared" si="360"/>
        <v>177</v>
      </c>
      <c r="L68" s="287">
        <v>177</v>
      </c>
      <c r="M68" s="283"/>
      <c r="N68" s="283">
        <v>0</v>
      </c>
      <c r="O68" s="282">
        <f>_xlfn.FLOOR.PRECISE('численность 2021'!P81)</f>
        <v>0</v>
      </c>
      <c r="P68" s="282"/>
      <c r="Q68" s="282"/>
      <c r="R68" s="282">
        <f t="shared" si="361"/>
        <v>0</v>
      </c>
      <c r="S68" s="284">
        <f>_xlfn.FLOOR.PRECISE('численность 2021'!Q81)</f>
        <v>0</v>
      </c>
      <c r="T68" s="284"/>
      <c r="U68" s="285">
        <f t="shared" si="351"/>
        <v>0</v>
      </c>
      <c r="V68" s="286">
        <f t="shared" si="352"/>
        <v>0</v>
      </c>
      <c r="W68" s="287"/>
      <c r="X68" s="287"/>
      <c r="Y68" s="288"/>
      <c r="Z68" s="283"/>
      <c r="AA68" s="283"/>
      <c r="AB68" s="282">
        <f>_xlfn.FLOOR.PRECISE('численность 2021'!E81)</f>
        <v>0</v>
      </c>
      <c r="AC68" s="282"/>
      <c r="AD68" s="282"/>
      <c r="AE68" s="282">
        <f t="shared" si="261"/>
        <v>0</v>
      </c>
      <c r="AF68" s="284">
        <f>_xlfn.FLOOR.PRECISE('численность 2021'!O81)</f>
        <v>0</v>
      </c>
      <c r="AG68" s="285">
        <f t="shared" si="353"/>
        <v>0</v>
      </c>
      <c r="AH68" s="286">
        <f t="shared" si="362"/>
        <v>0</v>
      </c>
      <c r="AI68" s="289">
        <f t="shared" si="354"/>
        <v>0</v>
      </c>
      <c r="AJ68" s="287"/>
      <c r="AK68" s="287"/>
      <c r="AL68" s="283"/>
      <c r="AM68" s="283"/>
      <c r="AN68" s="282">
        <f>_xlfn.FLOOR.PRECISE('численность 2021'!F81)</f>
        <v>0</v>
      </c>
      <c r="AO68" s="282"/>
      <c r="AP68" s="282"/>
      <c r="AQ68" s="282">
        <f t="shared" si="363"/>
        <v>0</v>
      </c>
      <c r="AR68" s="284">
        <f>_xlfn.FLOOR.PRECISE('численность 2021'!L81)</f>
        <v>0</v>
      </c>
      <c r="AS68" s="284"/>
      <c r="AT68" s="284">
        <f t="shared" si="355"/>
        <v>0</v>
      </c>
      <c r="AU68" s="285">
        <f t="shared" si="262"/>
        <v>0</v>
      </c>
      <c r="AV68" s="285">
        <f t="shared" si="306"/>
        <v>0</v>
      </c>
      <c r="AW68" s="290">
        <f t="shared" si="263"/>
        <v>0</v>
      </c>
      <c r="AX68" s="287"/>
      <c r="AY68" s="285">
        <f t="shared" si="356"/>
        <v>0</v>
      </c>
      <c r="AZ68" s="286">
        <f t="shared" si="364"/>
        <v>0</v>
      </c>
      <c r="BA68" s="287"/>
      <c r="BB68" s="285">
        <f t="shared" si="357"/>
        <v>0</v>
      </c>
      <c r="BC68" s="287"/>
      <c r="BD68" s="283">
        <v>1798.379639</v>
      </c>
      <c r="BE68" s="283">
        <v>1995</v>
      </c>
      <c r="BF68" s="282">
        <f>_xlfn.FLOOR.PRECISE('численность 2021'!G81)</f>
        <v>88</v>
      </c>
      <c r="BG68" s="282">
        <v>1.214793</v>
      </c>
      <c r="BH68" s="282">
        <v>1.3476090000000001</v>
      </c>
      <c r="BI68" s="282">
        <f t="shared" si="264"/>
        <v>0.87903306363000699</v>
      </c>
      <c r="BJ68" s="284">
        <f>_xlfn.FLOOR.PRECISE('численность 2021'!K81)</f>
        <v>2</v>
      </c>
      <c r="BK68" s="284"/>
      <c r="BL68" s="284">
        <f t="shared" si="358"/>
        <v>2</v>
      </c>
      <c r="BM68" s="285">
        <f t="shared" si="265"/>
        <v>2.6399999999999997</v>
      </c>
      <c r="BN68" s="290">
        <f t="shared" si="359"/>
        <v>2</v>
      </c>
      <c r="BO68" s="287">
        <v>2</v>
      </c>
      <c r="BP68" s="285">
        <f t="shared" si="365"/>
        <v>0</v>
      </c>
      <c r="BQ68" s="286">
        <f t="shared" si="366"/>
        <v>0</v>
      </c>
      <c r="BR68" s="287"/>
      <c r="BS68" s="285">
        <f t="shared" si="367"/>
        <v>0.40000000000000002</v>
      </c>
      <c r="BT68" s="287"/>
      <c r="BU68" s="283"/>
      <c r="BV68" s="283">
        <v>0</v>
      </c>
      <c r="BW68" s="282">
        <f>_xlfn.FLOOR.PRECISE('численность 2021'!H81)</f>
        <v>0</v>
      </c>
      <c r="BX68" s="282"/>
      <c r="BY68" s="282">
        <v>0</v>
      </c>
      <c r="BZ68" s="282">
        <f t="shared" si="266"/>
        <v>0</v>
      </c>
      <c r="CA68" s="284">
        <f>_xlfn.FLOOR.PRECISE('численность 2021'!M81)</f>
        <v>0</v>
      </c>
      <c r="CB68" s="284"/>
      <c r="CC68" s="284"/>
      <c r="CD68" s="284">
        <f t="shared" si="368"/>
        <v>0</v>
      </c>
      <c r="CE68" s="285">
        <f t="shared" si="369"/>
        <v>0</v>
      </c>
      <c r="CF68" s="290">
        <f t="shared" si="370"/>
        <v>0</v>
      </c>
      <c r="CG68" s="287"/>
      <c r="CH68" s="285">
        <f t="shared" si="371"/>
        <v>0</v>
      </c>
      <c r="CI68" s="286">
        <f t="shared" si="372"/>
        <v>0</v>
      </c>
      <c r="CJ68" s="287"/>
      <c r="CK68" s="285">
        <f t="shared" si="373"/>
        <v>0</v>
      </c>
      <c r="CL68" s="286">
        <f t="shared" si="374"/>
        <v>0</v>
      </c>
      <c r="CM68" s="287"/>
      <c r="CN68" s="285">
        <f t="shared" si="375"/>
        <v>0</v>
      </c>
      <c r="CO68" s="287"/>
      <c r="CP68" s="291">
        <f t="shared" si="376"/>
        <v>1</v>
      </c>
      <c r="CQ68" s="283">
        <v>0</v>
      </c>
      <c r="CR68" s="283">
        <v>0</v>
      </c>
      <c r="CS68" s="283" t="e">
        <f>#REF!</f>
        <v>#REF!</v>
      </c>
      <c r="CT68" s="282">
        <v>0</v>
      </c>
      <c r="CU68" s="282">
        <v>0</v>
      </c>
      <c r="CV68" s="282" t="e">
        <f>#REF!</f>
        <v>#REF!</v>
      </c>
      <c r="CW68" s="284" t="e">
        <f>#REF!</f>
        <v>#REF!</v>
      </c>
      <c r="CX68" s="285" t="e">
        <f t="shared" si="267"/>
        <v>#REF!</v>
      </c>
      <c r="CY68" s="290" t="e">
        <f t="shared" si="268"/>
        <v>#REF!</v>
      </c>
      <c r="CZ68" s="292"/>
      <c r="DA68" s="285">
        <f t="shared" si="269"/>
        <v>0</v>
      </c>
      <c r="DB68" s="292"/>
      <c r="DC68" s="283">
        <v>797.96954300000004</v>
      </c>
      <c r="DD68" s="283">
        <v>765</v>
      </c>
      <c r="DE68" s="282">
        <f>_xlfn.FLOOR.PRECISE('численность 2021'!I81)</f>
        <v>50</v>
      </c>
      <c r="DF68" s="282">
        <v>0.53902300000000003</v>
      </c>
      <c r="DG68" s="282">
        <v>0.51675199999999999</v>
      </c>
      <c r="DH68" s="282">
        <f t="shared" si="270"/>
        <v>0.49945060433523125</v>
      </c>
      <c r="DI68" s="284">
        <f>_xlfn.FLOOR.PRECISE('численность 2021'!N81)</f>
        <v>3</v>
      </c>
      <c r="DJ68" s="285">
        <f t="shared" si="377"/>
        <v>7.5</v>
      </c>
      <c r="DK68" s="286">
        <f t="shared" si="378"/>
        <v>3</v>
      </c>
      <c r="DL68" s="287">
        <v>3</v>
      </c>
      <c r="DM68" s="285">
        <f t="shared" si="379"/>
        <v>0.60000000000000009</v>
      </c>
      <c r="DN68" s="287"/>
      <c r="DO68" s="283"/>
      <c r="DP68" s="283"/>
      <c r="DQ68" s="282">
        <f>_xlfn.FLOOR.PRECISE('численность 2021'!J81)</f>
        <v>0</v>
      </c>
      <c r="DR68" s="282"/>
      <c r="DS68" s="282"/>
      <c r="DT68" s="282">
        <f t="shared" si="271"/>
        <v>0</v>
      </c>
      <c r="DU68" s="284">
        <f>_xlfn.FLOOR.PRECISE('численность 2021'!S81)</f>
        <v>0</v>
      </c>
      <c r="DV68" s="285">
        <f t="shared" si="380"/>
        <v>0</v>
      </c>
      <c r="DW68" s="286">
        <f t="shared" si="381"/>
        <v>0</v>
      </c>
      <c r="DX68" s="287"/>
      <c r="DY68" s="283"/>
      <c r="DZ68" s="293"/>
      <c r="EA68" s="282">
        <f>_xlfn.FLOOR.PRECISE('численность 2021'!T81)</f>
        <v>0</v>
      </c>
      <c r="EB68" s="282"/>
      <c r="EC68" s="282"/>
      <c r="ED68" s="282">
        <f t="shared" si="272"/>
        <v>0</v>
      </c>
      <c r="EE68" s="284">
        <f>_xlfn.FLOOR.PRECISE('численность 2021'!U81)</f>
        <v>0</v>
      </c>
      <c r="EF68" s="285">
        <f t="shared" si="273"/>
        <v>0</v>
      </c>
      <c r="EG68" s="286">
        <f t="shared" si="382"/>
        <v>0</v>
      </c>
      <c r="EH68" s="292"/>
    </row>
    <row r="69" ht="51" customHeight="1">
      <c r="A69" s="152" t="s">
        <v>424</v>
      </c>
      <c r="B69" s="282">
        <f>'численность 2021'!C82</f>
        <v>100.23</v>
      </c>
      <c r="C69" s="283">
        <v>7349.1821289999998</v>
      </c>
      <c r="D69" s="283">
        <v>7011</v>
      </c>
      <c r="E69" s="282">
        <f>_xlfn.FLOOR.PRECISE('численность 2021'!D82)</f>
        <v>530</v>
      </c>
      <c r="F69" s="282">
        <v>4.9643220000000001</v>
      </c>
      <c r="G69" s="282">
        <v>4.7358820000000001</v>
      </c>
      <c r="H69" s="282">
        <f t="shared" si="260"/>
        <v>5.2878379726628753</v>
      </c>
      <c r="I69" s="284">
        <f>_xlfn.FLOOR.PRECISE('численность 2021'!R82)</f>
        <v>180</v>
      </c>
      <c r="J69" s="285">
        <f t="shared" si="350"/>
        <v>185.5</v>
      </c>
      <c r="K69" s="286">
        <f t="shared" si="360"/>
        <v>180</v>
      </c>
      <c r="L69" s="287">
        <v>180</v>
      </c>
      <c r="M69" s="283"/>
      <c r="N69" s="283">
        <v>0</v>
      </c>
      <c r="O69" s="282">
        <f>_xlfn.FLOOR.PRECISE('численность 2021'!P82)</f>
        <v>0</v>
      </c>
      <c r="P69" s="282"/>
      <c r="Q69" s="282"/>
      <c r="R69" s="282">
        <f t="shared" si="361"/>
        <v>0</v>
      </c>
      <c r="S69" s="284">
        <f>_xlfn.FLOOR.PRECISE('численность 2021'!Q82)</f>
        <v>0</v>
      </c>
      <c r="T69" s="284"/>
      <c r="U69" s="285">
        <f t="shared" si="351"/>
        <v>0</v>
      </c>
      <c r="V69" s="286">
        <f t="shared" si="352"/>
        <v>0</v>
      </c>
      <c r="W69" s="287"/>
      <c r="X69" s="287"/>
      <c r="Y69" s="288"/>
      <c r="Z69" s="283"/>
      <c r="AA69" s="283"/>
      <c r="AB69" s="282">
        <f>_xlfn.FLOOR.PRECISE('численность 2021'!E82)</f>
        <v>0</v>
      </c>
      <c r="AC69" s="282"/>
      <c r="AD69" s="282"/>
      <c r="AE69" s="282">
        <f t="shared" si="261"/>
        <v>0</v>
      </c>
      <c r="AF69" s="284">
        <f>_xlfn.FLOOR.PRECISE('численность 2021'!O82)</f>
        <v>0</v>
      </c>
      <c r="AG69" s="285">
        <f t="shared" si="353"/>
        <v>0</v>
      </c>
      <c r="AH69" s="286">
        <f t="shared" si="362"/>
        <v>0</v>
      </c>
      <c r="AI69" s="289">
        <f t="shared" si="354"/>
        <v>0</v>
      </c>
      <c r="AJ69" s="287"/>
      <c r="AK69" s="287"/>
      <c r="AL69" s="283"/>
      <c r="AM69" s="283"/>
      <c r="AN69" s="282">
        <f>_xlfn.FLOOR.PRECISE('численность 2021'!F82)</f>
        <v>0</v>
      </c>
      <c r="AO69" s="282"/>
      <c r="AP69" s="282"/>
      <c r="AQ69" s="282">
        <f t="shared" si="363"/>
        <v>0</v>
      </c>
      <c r="AR69" s="284">
        <f>_xlfn.FLOOR.PRECISE('численность 2021'!L82)</f>
        <v>0</v>
      </c>
      <c r="AS69" s="284"/>
      <c r="AT69" s="284">
        <f t="shared" si="355"/>
        <v>0</v>
      </c>
      <c r="AU69" s="285">
        <f t="shared" si="262"/>
        <v>0</v>
      </c>
      <c r="AV69" s="285">
        <f t="shared" si="306"/>
        <v>0</v>
      </c>
      <c r="AW69" s="290">
        <f t="shared" si="263"/>
        <v>0</v>
      </c>
      <c r="AX69" s="287"/>
      <c r="AY69" s="285">
        <f t="shared" si="356"/>
        <v>0</v>
      </c>
      <c r="AZ69" s="286">
        <f t="shared" si="364"/>
        <v>0</v>
      </c>
      <c r="BA69" s="287"/>
      <c r="BB69" s="285">
        <f t="shared" si="357"/>
        <v>0</v>
      </c>
      <c r="BC69" s="287"/>
      <c r="BD69" s="283">
        <v>1798.379639</v>
      </c>
      <c r="BE69" s="283">
        <v>1995</v>
      </c>
      <c r="BF69" s="282">
        <f>_xlfn.FLOOR.PRECISE('численность 2021'!G82)</f>
        <v>82</v>
      </c>
      <c r="BG69" s="282">
        <v>1.214793</v>
      </c>
      <c r="BH69" s="282">
        <v>1.3476090000000001</v>
      </c>
      <c r="BI69" s="282">
        <f t="shared" si="264"/>
        <v>0.81811832784595429</v>
      </c>
      <c r="BJ69" s="284">
        <f>_xlfn.FLOOR.PRECISE('численность 2021'!K82)</f>
        <v>2</v>
      </c>
      <c r="BK69" s="284"/>
      <c r="BL69" s="284">
        <f t="shared" si="358"/>
        <v>2</v>
      </c>
      <c r="BM69" s="285">
        <f t="shared" si="265"/>
        <v>2.46</v>
      </c>
      <c r="BN69" s="290">
        <f t="shared" si="359"/>
        <v>2</v>
      </c>
      <c r="BO69" s="287">
        <v>2</v>
      </c>
      <c r="BP69" s="285">
        <f t="shared" si="365"/>
        <v>0</v>
      </c>
      <c r="BQ69" s="286">
        <f t="shared" si="366"/>
        <v>0</v>
      </c>
      <c r="BR69" s="287"/>
      <c r="BS69" s="285">
        <f t="shared" si="367"/>
        <v>0.40000000000000002</v>
      </c>
      <c r="BT69" s="287"/>
      <c r="BU69" s="283"/>
      <c r="BV69" s="283">
        <v>0</v>
      </c>
      <c r="BW69" s="282">
        <f>_xlfn.FLOOR.PRECISE('численность 2021'!H82)</f>
        <v>0</v>
      </c>
      <c r="BX69" s="282"/>
      <c r="BY69" s="282">
        <v>0</v>
      </c>
      <c r="BZ69" s="282">
        <f t="shared" si="266"/>
        <v>0</v>
      </c>
      <c r="CA69" s="284">
        <f>_xlfn.FLOOR.PRECISE('численность 2021'!M82)</f>
        <v>0</v>
      </c>
      <c r="CB69" s="284"/>
      <c r="CC69" s="284"/>
      <c r="CD69" s="284">
        <f t="shared" si="368"/>
        <v>0</v>
      </c>
      <c r="CE69" s="285">
        <f t="shared" si="369"/>
        <v>0</v>
      </c>
      <c r="CF69" s="290">
        <f t="shared" si="370"/>
        <v>0</v>
      </c>
      <c r="CG69" s="287"/>
      <c r="CH69" s="285">
        <f t="shared" si="371"/>
        <v>0</v>
      </c>
      <c r="CI69" s="286">
        <f t="shared" si="372"/>
        <v>0</v>
      </c>
      <c r="CJ69" s="287"/>
      <c r="CK69" s="285">
        <f t="shared" si="373"/>
        <v>0</v>
      </c>
      <c r="CL69" s="286">
        <f t="shared" si="374"/>
        <v>0</v>
      </c>
      <c r="CM69" s="287"/>
      <c r="CN69" s="285">
        <f t="shared" si="375"/>
        <v>0</v>
      </c>
      <c r="CO69" s="287"/>
      <c r="CP69" s="291">
        <f t="shared" si="376"/>
        <v>1</v>
      </c>
      <c r="CQ69" s="283">
        <v>0</v>
      </c>
      <c r="CR69" s="283">
        <v>0</v>
      </c>
      <c r="CS69" s="283" t="e">
        <f>#REF!</f>
        <v>#REF!</v>
      </c>
      <c r="CT69" s="282">
        <v>0</v>
      </c>
      <c r="CU69" s="282">
        <v>0</v>
      </c>
      <c r="CV69" s="282" t="e">
        <f>#REF!</f>
        <v>#REF!</v>
      </c>
      <c r="CW69" s="284" t="e">
        <f>#REF!</f>
        <v>#REF!</v>
      </c>
      <c r="CX69" s="285" t="e">
        <f t="shared" si="267"/>
        <v>#REF!</v>
      </c>
      <c r="CY69" s="290" t="e">
        <f t="shared" si="268"/>
        <v>#REF!</v>
      </c>
      <c r="CZ69" s="292"/>
      <c r="DA69" s="285">
        <f t="shared" si="269"/>
        <v>0</v>
      </c>
      <c r="DB69" s="292"/>
      <c r="DC69" s="283">
        <v>797.96954300000004</v>
      </c>
      <c r="DD69" s="283">
        <v>765</v>
      </c>
      <c r="DE69" s="282">
        <f>_xlfn.FLOOR.PRECISE('численность 2021'!I82)</f>
        <v>68</v>
      </c>
      <c r="DF69" s="282">
        <v>0.53902300000000003</v>
      </c>
      <c r="DG69" s="282">
        <v>0.51675199999999999</v>
      </c>
      <c r="DH69" s="282">
        <f t="shared" si="270"/>
        <v>0.67843958894542544</v>
      </c>
      <c r="DI69" s="284">
        <f>_xlfn.FLOOR.PRECISE('численность 2021'!N82)</f>
        <v>3</v>
      </c>
      <c r="DJ69" s="285">
        <f t="shared" si="377"/>
        <v>10.199999999999999</v>
      </c>
      <c r="DK69" s="286">
        <f t="shared" si="378"/>
        <v>3</v>
      </c>
      <c r="DL69" s="287">
        <v>3</v>
      </c>
      <c r="DM69" s="285">
        <f t="shared" si="379"/>
        <v>0.60000000000000009</v>
      </c>
      <c r="DN69" s="287"/>
      <c r="DO69" s="283"/>
      <c r="DP69" s="283"/>
      <c r="DQ69" s="282">
        <f>_xlfn.FLOOR.PRECISE('численность 2021'!J82)</f>
        <v>0</v>
      </c>
      <c r="DR69" s="282"/>
      <c r="DS69" s="282"/>
      <c r="DT69" s="282">
        <f t="shared" si="271"/>
        <v>0</v>
      </c>
      <c r="DU69" s="284">
        <f>_xlfn.FLOOR.PRECISE('численность 2021'!S82)</f>
        <v>0</v>
      </c>
      <c r="DV69" s="285">
        <f t="shared" si="380"/>
        <v>0</v>
      </c>
      <c r="DW69" s="286">
        <f t="shared" si="381"/>
        <v>0</v>
      </c>
      <c r="DX69" s="287"/>
      <c r="DY69" s="283"/>
      <c r="DZ69" s="293"/>
      <c r="EA69" s="282">
        <f>_xlfn.FLOOR.PRECISE('численность 2021'!T82)</f>
        <v>0</v>
      </c>
      <c r="EB69" s="282"/>
      <c r="EC69" s="282"/>
      <c r="ED69" s="282">
        <f t="shared" si="272"/>
        <v>0</v>
      </c>
      <c r="EE69" s="284">
        <f>_xlfn.FLOOR.PRECISE('численность 2021'!U82)</f>
        <v>0</v>
      </c>
      <c r="EF69" s="285">
        <f t="shared" si="273"/>
        <v>0</v>
      </c>
      <c r="EG69" s="286">
        <f t="shared" si="382"/>
        <v>0</v>
      </c>
      <c r="EH69" s="292"/>
    </row>
    <row r="70" ht="65.25" customHeight="1">
      <c r="A70" s="152" t="s">
        <v>425</v>
      </c>
      <c r="B70" s="282">
        <f>'численность 2021'!C83</f>
        <v>285.87</v>
      </c>
      <c r="C70" s="283">
        <v>7349.1821289999998</v>
      </c>
      <c r="D70" s="283">
        <v>7011</v>
      </c>
      <c r="E70" s="282">
        <f>_xlfn.FLOOR.PRECISE('численность 2021'!D83)</f>
        <v>1574</v>
      </c>
      <c r="F70" s="282">
        <v>4.9643220000000001</v>
      </c>
      <c r="G70" s="282">
        <v>4.7358820000000001</v>
      </c>
      <c r="H70" s="282">
        <f t="shared" si="260"/>
        <v>5.5059992304194214</v>
      </c>
      <c r="I70" s="284">
        <f>_xlfn.FLOOR.PRECISE('численность 2021'!R83)</f>
        <v>535</v>
      </c>
      <c r="J70" s="285">
        <f t="shared" si="350"/>
        <v>550.89999999999998</v>
      </c>
      <c r="K70" s="286">
        <f t="shared" si="360"/>
        <v>535</v>
      </c>
      <c r="L70" s="287">
        <v>535</v>
      </c>
      <c r="M70" s="283"/>
      <c r="N70" s="283">
        <v>0</v>
      </c>
      <c r="O70" s="282">
        <f>_xlfn.FLOOR.PRECISE('численность 2021'!P83)</f>
        <v>0</v>
      </c>
      <c r="P70" s="282"/>
      <c r="Q70" s="282"/>
      <c r="R70" s="282">
        <f t="shared" si="361"/>
        <v>0</v>
      </c>
      <c r="S70" s="284">
        <f>_xlfn.FLOOR.PRECISE('численность 2021'!Q83)</f>
        <v>0</v>
      </c>
      <c r="T70" s="284"/>
      <c r="U70" s="285">
        <f t="shared" si="351"/>
        <v>0</v>
      </c>
      <c r="V70" s="286">
        <f t="shared" si="352"/>
        <v>0</v>
      </c>
      <c r="W70" s="287"/>
      <c r="X70" s="287"/>
      <c r="Y70" s="288"/>
      <c r="Z70" s="283"/>
      <c r="AA70" s="283"/>
      <c r="AB70" s="282">
        <f>_xlfn.FLOOR.PRECISE('численность 2021'!E83)</f>
        <v>0</v>
      </c>
      <c r="AC70" s="282"/>
      <c r="AD70" s="282"/>
      <c r="AE70" s="282">
        <f t="shared" si="261"/>
        <v>0</v>
      </c>
      <c r="AF70" s="284">
        <f>_xlfn.FLOOR.PRECISE('численность 2021'!O83)</f>
        <v>0</v>
      </c>
      <c r="AG70" s="285">
        <f t="shared" si="353"/>
        <v>0</v>
      </c>
      <c r="AH70" s="286">
        <f t="shared" si="362"/>
        <v>0</v>
      </c>
      <c r="AI70" s="289">
        <f t="shared" si="354"/>
        <v>0</v>
      </c>
      <c r="AJ70" s="287"/>
      <c r="AK70" s="287"/>
      <c r="AL70" s="283"/>
      <c r="AM70" s="283"/>
      <c r="AN70" s="282">
        <f>_xlfn.FLOOR.PRECISE('численность 2021'!F83)</f>
        <v>0</v>
      </c>
      <c r="AO70" s="282"/>
      <c r="AP70" s="282"/>
      <c r="AQ70" s="282">
        <f t="shared" si="363"/>
        <v>0</v>
      </c>
      <c r="AR70" s="284">
        <f>_xlfn.FLOOR.PRECISE('численность 2021'!L83)</f>
        <v>0</v>
      </c>
      <c r="AS70" s="284"/>
      <c r="AT70" s="284">
        <f t="shared" si="355"/>
        <v>0</v>
      </c>
      <c r="AU70" s="285">
        <f t="shared" si="262"/>
        <v>0</v>
      </c>
      <c r="AV70" s="285">
        <f t="shared" si="306"/>
        <v>0</v>
      </c>
      <c r="AW70" s="290">
        <f t="shared" si="263"/>
        <v>0</v>
      </c>
      <c r="AX70" s="287"/>
      <c r="AY70" s="285">
        <f t="shared" si="356"/>
        <v>0</v>
      </c>
      <c r="AZ70" s="286">
        <f t="shared" si="364"/>
        <v>0</v>
      </c>
      <c r="BA70" s="287"/>
      <c r="BB70" s="285">
        <f t="shared" si="357"/>
        <v>0</v>
      </c>
      <c r="BC70" s="287"/>
      <c r="BD70" s="283">
        <v>1798.379639</v>
      </c>
      <c r="BE70" s="283">
        <v>1995</v>
      </c>
      <c r="BF70" s="282">
        <f>_xlfn.FLOOR.PRECISE('численность 2021'!G83)</f>
        <v>271</v>
      </c>
      <c r="BG70" s="282">
        <v>1.214793</v>
      </c>
      <c r="BH70" s="282">
        <v>1.3476090000000001</v>
      </c>
      <c r="BI70" s="282">
        <f t="shared" si="264"/>
        <v>0.94798334907475423</v>
      </c>
      <c r="BJ70" s="284">
        <f>_xlfn.FLOOR.PRECISE('численность 2021'!K83)</f>
        <v>2</v>
      </c>
      <c r="BK70" s="284"/>
      <c r="BL70" s="284">
        <f t="shared" si="358"/>
        <v>2</v>
      </c>
      <c r="BM70" s="285">
        <f t="shared" si="265"/>
        <v>8.129999999999999</v>
      </c>
      <c r="BN70" s="290">
        <f t="shared" si="359"/>
        <v>2</v>
      </c>
      <c r="BO70" s="287">
        <v>2</v>
      </c>
      <c r="BP70" s="285">
        <f t="shared" si="365"/>
        <v>0</v>
      </c>
      <c r="BQ70" s="286">
        <f t="shared" si="366"/>
        <v>0</v>
      </c>
      <c r="BR70" s="287"/>
      <c r="BS70" s="285">
        <f t="shared" si="367"/>
        <v>0.40000000000000002</v>
      </c>
      <c r="BT70" s="287"/>
      <c r="BU70" s="283"/>
      <c r="BV70" s="283">
        <v>0</v>
      </c>
      <c r="BW70" s="282">
        <f>_xlfn.FLOOR.PRECISE('численность 2021'!H83)</f>
        <v>0</v>
      </c>
      <c r="BX70" s="282"/>
      <c r="BY70" s="282">
        <v>0</v>
      </c>
      <c r="BZ70" s="282">
        <f t="shared" si="266"/>
        <v>0</v>
      </c>
      <c r="CA70" s="284">
        <f>_xlfn.FLOOR.PRECISE('численность 2021'!M83)</f>
        <v>0</v>
      </c>
      <c r="CB70" s="284"/>
      <c r="CC70" s="284"/>
      <c r="CD70" s="284">
        <f t="shared" si="368"/>
        <v>0</v>
      </c>
      <c r="CE70" s="285">
        <f t="shared" si="369"/>
        <v>0</v>
      </c>
      <c r="CF70" s="290">
        <f t="shared" si="370"/>
        <v>0</v>
      </c>
      <c r="CG70" s="287"/>
      <c r="CH70" s="285">
        <f t="shared" si="371"/>
        <v>0</v>
      </c>
      <c r="CI70" s="286">
        <f t="shared" si="372"/>
        <v>0</v>
      </c>
      <c r="CJ70" s="287"/>
      <c r="CK70" s="285">
        <f t="shared" si="373"/>
        <v>0</v>
      </c>
      <c r="CL70" s="286">
        <f t="shared" si="374"/>
        <v>0</v>
      </c>
      <c r="CM70" s="287"/>
      <c r="CN70" s="285">
        <f t="shared" si="375"/>
        <v>0</v>
      </c>
      <c r="CO70" s="287"/>
      <c r="CP70" s="291">
        <f t="shared" si="376"/>
        <v>1</v>
      </c>
      <c r="CQ70" s="283">
        <v>0</v>
      </c>
      <c r="CR70" s="283">
        <v>0</v>
      </c>
      <c r="CS70" s="283" t="e">
        <f>#REF!</f>
        <v>#REF!</v>
      </c>
      <c r="CT70" s="282">
        <v>0</v>
      </c>
      <c r="CU70" s="282">
        <v>0</v>
      </c>
      <c r="CV70" s="282" t="e">
        <f>#REF!</f>
        <v>#REF!</v>
      </c>
      <c r="CW70" s="284" t="e">
        <f>#REF!</f>
        <v>#REF!</v>
      </c>
      <c r="CX70" s="285" t="e">
        <f t="shared" si="267"/>
        <v>#REF!</v>
      </c>
      <c r="CY70" s="290" t="e">
        <f t="shared" si="268"/>
        <v>#REF!</v>
      </c>
      <c r="CZ70" s="292"/>
      <c r="DA70" s="285">
        <f t="shared" si="269"/>
        <v>0</v>
      </c>
      <c r="DB70" s="292"/>
      <c r="DC70" s="283">
        <v>797.96954300000004</v>
      </c>
      <c r="DD70" s="283">
        <v>765</v>
      </c>
      <c r="DE70" s="282">
        <f>_xlfn.FLOOR.PRECISE('численность 2021'!I83)</f>
        <v>182</v>
      </c>
      <c r="DF70" s="282">
        <v>0.53902300000000003</v>
      </c>
      <c r="DG70" s="282">
        <v>0.51675199999999999</v>
      </c>
      <c r="DH70" s="282">
        <f t="shared" si="270"/>
        <v>0.63665302410186453</v>
      </c>
      <c r="DI70" s="284">
        <f>_xlfn.FLOOR.PRECISE('численность 2021'!N83)</f>
        <v>3</v>
      </c>
      <c r="DJ70" s="285">
        <f t="shared" si="377"/>
        <v>27.300000000000001</v>
      </c>
      <c r="DK70" s="286">
        <f t="shared" si="378"/>
        <v>3</v>
      </c>
      <c r="DL70" s="287">
        <v>3</v>
      </c>
      <c r="DM70" s="285">
        <f t="shared" si="379"/>
        <v>0.60000000000000009</v>
      </c>
      <c r="DN70" s="287"/>
      <c r="DO70" s="283"/>
      <c r="DP70" s="283"/>
      <c r="DQ70" s="282">
        <f>_xlfn.FLOOR.PRECISE('численность 2021'!J83)</f>
        <v>0</v>
      </c>
      <c r="DR70" s="282"/>
      <c r="DS70" s="282"/>
      <c r="DT70" s="282">
        <f t="shared" si="271"/>
        <v>0</v>
      </c>
      <c r="DU70" s="284">
        <f>_xlfn.FLOOR.PRECISE('численность 2021'!S83)</f>
        <v>0</v>
      </c>
      <c r="DV70" s="285">
        <f t="shared" si="380"/>
        <v>0</v>
      </c>
      <c r="DW70" s="286">
        <f t="shared" si="381"/>
        <v>0</v>
      </c>
      <c r="DX70" s="287"/>
      <c r="DY70" s="283"/>
      <c r="DZ70" s="293"/>
      <c r="EA70" s="282">
        <f>_xlfn.FLOOR.PRECISE('численность 2021'!T83)</f>
        <v>0</v>
      </c>
      <c r="EB70" s="282"/>
      <c r="EC70" s="282"/>
      <c r="ED70" s="282">
        <f t="shared" si="272"/>
        <v>0</v>
      </c>
      <c r="EE70" s="284">
        <f>_xlfn.FLOOR.PRECISE('численность 2021'!U83)</f>
        <v>0</v>
      </c>
      <c r="EF70" s="285">
        <f t="shared" si="273"/>
        <v>0</v>
      </c>
      <c r="EG70" s="286">
        <f t="shared" si="382"/>
        <v>0</v>
      </c>
      <c r="EH70" s="292"/>
    </row>
    <row r="71" ht="69" customHeight="1">
      <c r="A71" s="152" t="s">
        <v>426</v>
      </c>
      <c r="B71" s="282">
        <f>'численность 2021'!C84</f>
        <v>75.650000000000006</v>
      </c>
      <c r="C71" s="283">
        <v>7349.1821289999998</v>
      </c>
      <c r="D71" s="283">
        <v>7011</v>
      </c>
      <c r="E71" s="282">
        <f>_xlfn.FLOOR.PRECISE('численность 2021'!D84)</f>
        <v>408</v>
      </c>
      <c r="F71" s="282">
        <v>4.9643220000000001</v>
      </c>
      <c r="G71" s="282">
        <v>4.7358820000000001</v>
      </c>
      <c r="H71" s="282">
        <f t="shared" si="260"/>
        <v>5.393258426966292</v>
      </c>
      <c r="I71" s="284">
        <f>_xlfn.FLOOR.PRECISE('численность 2021'!R84)</f>
        <v>138</v>
      </c>
      <c r="J71" s="285">
        <f t="shared" si="350"/>
        <v>142.79999999999998</v>
      </c>
      <c r="K71" s="286">
        <f t="shared" si="360"/>
        <v>138</v>
      </c>
      <c r="L71" s="287">
        <v>138</v>
      </c>
      <c r="M71" s="283"/>
      <c r="N71" s="283">
        <v>0</v>
      </c>
      <c r="O71" s="282">
        <f>_xlfn.FLOOR.PRECISE('численность 2021'!P84)</f>
        <v>0</v>
      </c>
      <c r="P71" s="282"/>
      <c r="Q71" s="282"/>
      <c r="R71" s="282">
        <f t="shared" si="361"/>
        <v>0</v>
      </c>
      <c r="S71" s="284">
        <f>_xlfn.FLOOR.PRECISE('численность 2021'!Q84)</f>
        <v>0</v>
      </c>
      <c r="T71" s="284"/>
      <c r="U71" s="285">
        <f t="shared" si="351"/>
        <v>0</v>
      </c>
      <c r="V71" s="286">
        <f t="shared" si="352"/>
        <v>0</v>
      </c>
      <c r="W71" s="287"/>
      <c r="X71" s="287"/>
      <c r="Y71" s="288"/>
      <c r="Z71" s="283"/>
      <c r="AA71" s="283"/>
      <c r="AB71" s="282">
        <f>_xlfn.FLOOR.PRECISE('численность 2021'!E84)</f>
        <v>0</v>
      </c>
      <c r="AC71" s="282"/>
      <c r="AD71" s="282"/>
      <c r="AE71" s="282">
        <f t="shared" si="261"/>
        <v>0</v>
      </c>
      <c r="AF71" s="284">
        <f>_xlfn.FLOOR.PRECISE('численность 2021'!O84)</f>
        <v>0</v>
      </c>
      <c r="AG71" s="285">
        <f t="shared" si="353"/>
        <v>0</v>
      </c>
      <c r="AH71" s="286">
        <f t="shared" si="362"/>
        <v>0</v>
      </c>
      <c r="AI71" s="289">
        <f t="shared" si="354"/>
        <v>0</v>
      </c>
      <c r="AJ71" s="287"/>
      <c r="AK71" s="287"/>
      <c r="AL71" s="283"/>
      <c r="AM71" s="283"/>
      <c r="AN71" s="282">
        <f>_xlfn.FLOOR.PRECISE('численность 2021'!F84)</f>
        <v>0</v>
      </c>
      <c r="AO71" s="282"/>
      <c r="AP71" s="282"/>
      <c r="AQ71" s="282">
        <f t="shared" si="363"/>
        <v>0</v>
      </c>
      <c r="AR71" s="284">
        <f>_xlfn.FLOOR.PRECISE('численность 2021'!L84)</f>
        <v>0</v>
      </c>
      <c r="AS71" s="284"/>
      <c r="AT71" s="284">
        <f t="shared" si="355"/>
        <v>0</v>
      </c>
      <c r="AU71" s="285">
        <f t="shared" si="262"/>
        <v>0</v>
      </c>
      <c r="AV71" s="285">
        <f t="shared" si="306"/>
        <v>0</v>
      </c>
      <c r="AW71" s="290">
        <f t="shared" si="263"/>
        <v>0</v>
      </c>
      <c r="AX71" s="287"/>
      <c r="AY71" s="285">
        <f t="shared" si="356"/>
        <v>0</v>
      </c>
      <c r="AZ71" s="286">
        <f t="shared" si="364"/>
        <v>0</v>
      </c>
      <c r="BA71" s="287"/>
      <c r="BB71" s="285">
        <f t="shared" si="357"/>
        <v>0</v>
      </c>
      <c r="BC71" s="287"/>
      <c r="BD71" s="283">
        <v>1798.379639</v>
      </c>
      <c r="BE71" s="283">
        <v>1995</v>
      </c>
      <c r="BF71" s="282">
        <f>_xlfn.FLOOR.PRECISE('численность 2021'!G84)</f>
        <v>57</v>
      </c>
      <c r="BG71" s="282">
        <v>1.214793</v>
      </c>
      <c r="BH71" s="282">
        <v>1.3476090000000001</v>
      </c>
      <c r="BI71" s="282">
        <f t="shared" si="264"/>
        <v>0.75346992729676132</v>
      </c>
      <c r="BJ71" s="284">
        <f>_xlfn.FLOOR.PRECISE('численность 2021'!K84)</f>
        <v>1</v>
      </c>
      <c r="BK71" s="284"/>
      <c r="BL71" s="284">
        <f t="shared" si="358"/>
        <v>1</v>
      </c>
      <c r="BM71" s="285">
        <f t="shared" si="265"/>
        <v>1.71</v>
      </c>
      <c r="BN71" s="290">
        <f t="shared" si="359"/>
        <v>1</v>
      </c>
      <c r="BO71" s="287">
        <v>1</v>
      </c>
      <c r="BP71" s="285">
        <f t="shared" si="365"/>
        <v>0</v>
      </c>
      <c r="BQ71" s="286">
        <f t="shared" si="366"/>
        <v>0</v>
      </c>
      <c r="BR71" s="287"/>
      <c r="BS71" s="285">
        <f t="shared" si="367"/>
        <v>0.20000000000000001</v>
      </c>
      <c r="BT71" s="287"/>
      <c r="BU71" s="283"/>
      <c r="BV71" s="283">
        <v>0</v>
      </c>
      <c r="BW71" s="282">
        <f>_xlfn.FLOOR.PRECISE('численность 2021'!H84)</f>
        <v>0</v>
      </c>
      <c r="BX71" s="282"/>
      <c r="BY71" s="282">
        <v>0</v>
      </c>
      <c r="BZ71" s="282">
        <f t="shared" si="266"/>
        <v>0</v>
      </c>
      <c r="CA71" s="284">
        <f>_xlfn.FLOOR.PRECISE('численность 2021'!M84)</f>
        <v>0</v>
      </c>
      <c r="CB71" s="284"/>
      <c r="CC71" s="284"/>
      <c r="CD71" s="284">
        <f t="shared" si="368"/>
        <v>0</v>
      </c>
      <c r="CE71" s="285">
        <f t="shared" si="369"/>
        <v>0</v>
      </c>
      <c r="CF71" s="290">
        <f t="shared" si="370"/>
        <v>0</v>
      </c>
      <c r="CG71" s="287"/>
      <c r="CH71" s="285">
        <f t="shared" si="371"/>
        <v>0</v>
      </c>
      <c r="CI71" s="286">
        <f t="shared" si="372"/>
        <v>0</v>
      </c>
      <c r="CJ71" s="287"/>
      <c r="CK71" s="285">
        <f t="shared" si="373"/>
        <v>0</v>
      </c>
      <c r="CL71" s="286">
        <f t="shared" si="374"/>
        <v>0</v>
      </c>
      <c r="CM71" s="287"/>
      <c r="CN71" s="285">
        <f t="shared" si="375"/>
        <v>0</v>
      </c>
      <c r="CO71" s="287"/>
      <c r="CP71" s="291">
        <f t="shared" si="376"/>
        <v>1</v>
      </c>
      <c r="CQ71" s="283">
        <v>0</v>
      </c>
      <c r="CR71" s="283">
        <v>0</v>
      </c>
      <c r="CS71" s="283" t="e">
        <f>#REF!</f>
        <v>#REF!</v>
      </c>
      <c r="CT71" s="282">
        <v>0</v>
      </c>
      <c r="CU71" s="282">
        <v>0</v>
      </c>
      <c r="CV71" s="282" t="e">
        <f>#REF!</f>
        <v>#REF!</v>
      </c>
      <c r="CW71" s="284" t="e">
        <f>#REF!</f>
        <v>#REF!</v>
      </c>
      <c r="CX71" s="285" t="e">
        <f t="shared" si="267"/>
        <v>#REF!</v>
      </c>
      <c r="CY71" s="290" t="e">
        <f t="shared" si="268"/>
        <v>#REF!</v>
      </c>
      <c r="CZ71" s="292"/>
      <c r="DA71" s="285">
        <f t="shared" si="269"/>
        <v>0</v>
      </c>
      <c r="DB71" s="292"/>
      <c r="DC71" s="283">
        <v>797.96954300000004</v>
      </c>
      <c r="DD71" s="283">
        <v>765</v>
      </c>
      <c r="DE71" s="282">
        <f>_xlfn.FLOOR.PRECISE('численность 2021'!I84)</f>
        <v>49</v>
      </c>
      <c r="DF71" s="282">
        <v>0.53902300000000003</v>
      </c>
      <c r="DG71" s="282">
        <v>0.51675199999999999</v>
      </c>
      <c r="DH71" s="282">
        <f t="shared" si="270"/>
        <v>0.64771976206212822</v>
      </c>
      <c r="DI71" s="284">
        <f>_xlfn.FLOOR.PRECISE('численность 2021'!N84)</f>
        <v>3</v>
      </c>
      <c r="DJ71" s="285">
        <f t="shared" si="377"/>
        <v>7.3499999999999996</v>
      </c>
      <c r="DK71" s="286">
        <f t="shared" si="378"/>
        <v>3</v>
      </c>
      <c r="DL71" s="287">
        <v>3</v>
      </c>
      <c r="DM71" s="285">
        <f t="shared" si="379"/>
        <v>0.60000000000000009</v>
      </c>
      <c r="DN71" s="287"/>
      <c r="DO71" s="283"/>
      <c r="DP71" s="283"/>
      <c r="DQ71" s="282">
        <f>_xlfn.FLOOR.PRECISE('численность 2021'!J84)</f>
        <v>0</v>
      </c>
      <c r="DR71" s="282"/>
      <c r="DS71" s="282"/>
      <c r="DT71" s="282">
        <f t="shared" si="271"/>
        <v>0</v>
      </c>
      <c r="DU71" s="284">
        <f>_xlfn.FLOOR.PRECISE('численность 2021'!S84)</f>
        <v>0</v>
      </c>
      <c r="DV71" s="285">
        <f t="shared" si="380"/>
        <v>0</v>
      </c>
      <c r="DW71" s="286">
        <f t="shared" si="381"/>
        <v>0</v>
      </c>
      <c r="DX71" s="287"/>
      <c r="DY71" s="283"/>
      <c r="DZ71" s="293"/>
      <c r="EA71" s="282">
        <f>_xlfn.FLOOR.PRECISE('численность 2021'!T84)</f>
        <v>0</v>
      </c>
      <c r="EB71" s="282"/>
      <c r="EC71" s="282"/>
      <c r="ED71" s="282">
        <f t="shared" si="272"/>
        <v>0</v>
      </c>
      <c r="EE71" s="284">
        <f>_xlfn.FLOOR.PRECISE('численность 2021'!U84)</f>
        <v>0</v>
      </c>
      <c r="EF71" s="285">
        <f t="shared" si="273"/>
        <v>0</v>
      </c>
      <c r="EG71" s="286">
        <f t="shared" si="382"/>
        <v>0</v>
      </c>
      <c r="EH71" s="292"/>
    </row>
    <row r="72" ht="51" customHeight="1">
      <c r="A72" s="152" t="s">
        <v>427</v>
      </c>
      <c r="B72" s="282">
        <f>'численность 2021'!C85</f>
        <v>35.140000000000001</v>
      </c>
      <c r="C72" s="283">
        <v>7349.1821289999998</v>
      </c>
      <c r="D72" s="283">
        <v>7011</v>
      </c>
      <c r="E72" s="282">
        <f>_xlfn.FLOOR.PRECISE('численность 2021'!D85)</f>
        <v>181</v>
      </c>
      <c r="F72" s="282">
        <v>4.9643220000000001</v>
      </c>
      <c r="G72" s="282">
        <v>4.7358820000000001</v>
      </c>
      <c r="H72" s="282">
        <f t="shared" si="260"/>
        <v>5.1508252703471822</v>
      </c>
      <c r="I72" s="284">
        <f>_xlfn.FLOOR.PRECISE('численность 2021'!R85)</f>
        <v>61</v>
      </c>
      <c r="J72" s="285">
        <f t="shared" si="350"/>
        <v>63.349999999999994</v>
      </c>
      <c r="K72" s="286">
        <f t="shared" si="360"/>
        <v>61</v>
      </c>
      <c r="L72" s="287">
        <v>61</v>
      </c>
      <c r="M72" s="283"/>
      <c r="N72" s="283">
        <v>0</v>
      </c>
      <c r="O72" s="282">
        <f>_xlfn.FLOOR.PRECISE('численность 2021'!P85)</f>
        <v>0</v>
      </c>
      <c r="P72" s="282"/>
      <c r="Q72" s="282"/>
      <c r="R72" s="282">
        <f t="shared" si="361"/>
        <v>0</v>
      </c>
      <c r="S72" s="284">
        <f>_xlfn.FLOOR.PRECISE('численность 2021'!Q85)</f>
        <v>0</v>
      </c>
      <c r="T72" s="284"/>
      <c r="U72" s="285">
        <f t="shared" si="351"/>
        <v>0</v>
      </c>
      <c r="V72" s="286">
        <f t="shared" si="352"/>
        <v>0</v>
      </c>
      <c r="W72" s="287"/>
      <c r="X72" s="287"/>
      <c r="Y72" s="288"/>
      <c r="Z72" s="283"/>
      <c r="AA72" s="283"/>
      <c r="AB72" s="282">
        <f>_xlfn.FLOOR.PRECISE('численность 2021'!E85)</f>
        <v>0</v>
      </c>
      <c r="AC72" s="282"/>
      <c r="AD72" s="282"/>
      <c r="AE72" s="282">
        <f t="shared" si="261"/>
        <v>0</v>
      </c>
      <c r="AF72" s="284">
        <f>_xlfn.FLOOR.PRECISE('численность 2021'!O85)</f>
        <v>0</v>
      </c>
      <c r="AG72" s="285">
        <f t="shared" si="353"/>
        <v>0</v>
      </c>
      <c r="AH72" s="286">
        <f t="shared" si="362"/>
        <v>0</v>
      </c>
      <c r="AI72" s="289">
        <f t="shared" si="354"/>
        <v>0</v>
      </c>
      <c r="AJ72" s="287"/>
      <c r="AK72" s="287"/>
      <c r="AL72" s="283"/>
      <c r="AM72" s="283"/>
      <c r="AN72" s="282">
        <f>_xlfn.FLOOR.PRECISE('численность 2021'!F85)</f>
        <v>0</v>
      </c>
      <c r="AO72" s="282"/>
      <c r="AP72" s="282"/>
      <c r="AQ72" s="282">
        <f t="shared" si="363"/>
        <v>0</v>
      </c>
      <c r="AR72" s="284">
        <f>_xlfn.FLOOR.PRECISE('численность 2021'!L85)</f>
        <v>0</v>
      </c>
      <c r="AS72" s="284"/>
      <c r="AT72" s="284">
        <f t="shared" si="355"/>
        <v>0</v>
      </c>
      <c r="AU72" s="285">
        <f t="shared" si="262"/>
        <v>0</v>
      </c>
      <c r="AV72" s="285">
        <f t="shared" si="306"/>
        <v>0</v>
      </c>
      <c r="AW72" s="290">
        <f t="shared" si="263"/>
        <v>0</v>
      </c>
      <c r="AX72" s="287"/>
      <c r="AY72" s="285">
        <f t="shared" si="356"/>
        <v>0</v>
      </c>
      <c r="AZ72" s="286">
        <f t="shared" si="364"/>
        <v>0</v>
      </c>
      <c r="BA72" s="287"/>
      <c r="BB72" s="285">
        <f t="shared" si="357"/>
        <v>0</v>
      </c>
      <c r="BC72" s="287"/>
      <c r="BD72" s="283">
        <v>1798.379639</v>
      </c>
      <c r="BE72" s="283">
        <v>1995</v>
      </c>
      <c r="BF72" s="282">
        <f>_xlfn.FLOOR.PRECISE('численность 2021'!G85)</f>
        <v>39</v>
      </c>
      <c r="BG72" s="282">
        <v>1.214793</v>
      </c>
      <c r="BH72" s="282">
        <v>1.3476090000000001</v>
      </c>
      <c r="BI72" s="282">
        <f t="shared" si="264"/>
        <v>1.109846328969835</v>
      </c>
      <c r="BJ72" s="284">
        <f>_xlfn.FLOOR.PRECISE('численность 2021'!K85)</f>
        <v>1</v>
      </c>
      <c r="BK72" s="284"/>
      <c r="BL72" s="284">
        <f t="shared" si="358"/>
        <v>1</v>
      </c>
      <c r="BM72" s="285">
        <f t="shared" si="265"/>
        <v>1.9500000000000002</v>
      </c>
      <c r="BN72" s="290">
        <f t="shared" si="359"/>
        <v>1</v>
      </c>
      <c r="BO72" s="287">
        <v>1</v>
      </c>
      <c r="BP72" s="285">
        <f t="shared" si="365"/>
        <v>0</v>
      </c>
      <c r="BQ72" s="286">
        <f t="shared" si="366"/>
        <v>0</v>
      </c>
      <c r="BR72" s="287"/>
      <c r="BS72" s="285">
        <f t="shared" si="367"/>
        <v>0.20000000000000001</v>
      </c>
      <c r="BT72" s="287"/>
      <c r="BU72" s="283"/>
      <c r="BV72" s="283">
        <v>0</v>
      </c>
      <c r="BW72" s="282">
        <f>_xlfn.FLOOR.PRECISE('численность 2021'!H85)</f>
        <v>0</v>
      </c>
      <c r="BX72" s="282"/>
      <c r="BY72" s="282">
        <v>0</v>
      </c>
      <c r="BZ72" s="282">
        <f t="shared" si="266"/>
        <v>0</v>
      </c>
      <c r="CA72" s="284">
        <f>_xlfn.FLOOR.PRECISE('численность 2021'!M85)</f>
        <v>0</v>
      </c>
      <c r="CB72" s="284"/>
      <c r="CC72" s="284"/>
      <c r="CD72" s="284">
        <f t="shared" si="368"/>
        <v>0</v>
      </c>
      <c r="CE72" s="285">
        <f t="shared" si="369"/>
        <v>0</v>
      </c>
      <c r="CF72" s="290">
        <f t="shared" si="370"/>
        <v>0</v>
      </c>
      <c r="CG72" s="287"/>
      <c r="CH72" s="285">
        <f t="shared" si="371"/>
        <v>0</v>
      </c>
      <c r="CI72" s="286">
        <f t="shared" si="372"/>
        <v>0</v>
      </c>
      <c r="CJ72" s="287"/>
      <c r="CK72" s="285">
        <f t="shared" si="373"/>
        <v>0</v>
      </c>
      <c r="CL72" s="286">
        <f t="shared" si="374"/>
        <v>0</v>
      </c>
      <c r="CM72" s="287"/>
      <c r="CN72" s="285">
        <f t="shared" si="375"/>
        <v>0</v>
      </c>
      <c r="CO72" s="287"/>
      <c r="CP72" s="291">
        <f t="shared" si="376"/>
        <v>1</v>
      </c>
      <c r="CQ72" s="283">
        <v>0</v>
      </c>
      <c r="CR72" s="283">
        <v>0</v>
      </c>
      <c r="CS72" s="283" t="e">
        <f>#REF!</f>
        <v>#REF!</v>
      </c>
      <c r="CT72" s="282">
        <v>0</v>
      </c>
      <c r="CU72" s="282">
        <v>0</v>
      </c>
      <c r="CV72" s="282" t="e">
        <f>#REF!</f>
        <v>#REF!</v>
      </c>
      <c r="CW72" s="284" t="e">
        <f>#REF!</f>
        <v>#REF!</v>
      </c>
      <c r="CX72" s="285" t="e">
        <f t="shared" si="267"/>
        <v>#REF!</v>
      </c>
      <c r="CY72" s="290" t="e">
        <f t="shared" si="268"/>
        <v>#REF!</v>
      </c>
      <c r="CZ72" s="292"/>
      <c r="DA72" s="285">
        <f t="shared" si="269"/>
        <v>0</v>
      </c>
      <c r="DB72" s="292"/>
      <c r="DC72" s="283">
        <v>797.96954300000004</v>
      </c>
      <c r="DD72" s="283">
        <v>765</v>
      </c>
      <c r="DE72" s="282">
        <f>_xlfn.FLOOR.PRECISE('численность 2021'!I85)</f>
        <v>23</v>
      </c>
      <c r="DF72" s="282">
        <v>0.53902300000000003</v>
      </c>
      <c r="DG72" s="282">
        <v>0.51675199999999999</v>
      </c>
      <c r="DH72" s="282">
        <f t="shared" si="270"/>
        <v>0.65452475811041544</v>
      </c>
      <c r="DI72" s="284">
        <f>_xlfn.FLOOR.PRECISE('численность 2021'!N85)</f>
        <v>0</v>
      </c>
      <c r="DJ72" s="285">
        <f t="shared" si="377"/>
        <v>0</v>
      </c>
      <c r="DK72" s="286">
        <f t="shared" si="378"/>
        <v>0</v>
      </c>
      <c r="DL72" s="287"/>
      <c r="DM72" s="285">
        <f t="shared" si="379"/>
        <v>0</v>
      </c>
      <c r="DN72" s="287"/>
      <c r="DO72" s="283"/>
      <c r="DP72" s="283"/>
      <c r="DQ72" s="282">
        <f>_xlfn.FLOOR.PRECISE('численность 2021'!J85)</f>
        <v>0</v>
      </c>
      <c r="DR72" s="282"/>
      <c r="DS72" s="282"/>
      <c r="DT72" s="282">
        <f t="shared" si="271"/>
        <v>0</v>
      </c>
      <c r="DU72" s="284">
        <f>_xlfn.FLOOR.PRECISE('численность 2021'!S85)</f>
        <v>0</v>
      </c>
      <c r="DV72" s="285">
        <f t="shared" si="380"/>
        <v>0</v>
      </c>
      <c r="DW72" s="286">
        <f t="shared" si="381"/>
        <v>0</v>
      </c>
      <c r="DX72" s="287"/>
      <c r="DY72" s="283"/>
      <c r="DZ72" s="293"/>
      <c r="EA72" s="282">
        <f>_xlfn.FLOOR.PRECISE('численность 2021'!T85)</f>
        <v>0</v>
      </c>
      <c r="EB72" s="282"/>
      <c r="EC72" s="282"/>
      <c r="ED72" s="282">
        <f t="shared" si="272"/>
        <v>0</v>
      </c>
      <c r="EE72" s="284">
        <f>_xlfn.FLOOR.PRECISE('численность 2021'!U85)</f>
        <v>0</v>
      </c>
      <c r="EF72" s="285">
        <f t="shared" si="273"/>
        <v>0</v>
      </c>
      <c r="EG72" s="286">
        <f t="shared" si="382"/>
        <v>0</v>
      </c>
      <c r="EH72" s="292"/>
    </row>
    <row r="73" ht="51" customHeight="1">
      <c r="A73" s="152" t="s">
        <v>428</v>
      </c>
      <c r="B73" s="282">
        <f>'численность 2021'!C86</f>
        <v>9.9299999999999997</v>
      </c>
      <c r="C73" s="283">
        <v>7349.1821289999998</v>
      </c>
      <c r="D73" s="283">
        <v>7011</v>
      </c>
      <c r="E73" s="282">
        <f>_xlfn.FLOOR.PRECISE('численность 2021'!D86)</f>
        <v>55</v>
      </c>
      <c r="F73" s="282">
        <v>4.9643220000000001</v>
      </c>
      <c r="G73" s="282">
        <v>4.7358820000000001</v>
      </c>
      <c r="H73" s="282">
        <f t="shared" si="260"/>
        <v>5.5387713997985903</v>
      </c>
      <c r="I73" s="284">
        <f>_xlfn.FLOOR.PRECISE('численность 2021'!R86)</f>
        <v>18</v>
      </c>
      <c r="J73" s="285">
        <f t="shared" si="350"/>
        <v>19.25</v>
      </c>
      <c r="K73" s="286">
        <f t="shared" si="360"/>
        <v>18</v>
      </c>
      <c r="L73" s="287">
        <v>18</v>
      </c>
      <c r="M73" s="283"/>
      <c r="N73" s="283">
        <v>0</v>
      </c>
      <c r="O73" s="282">
        <f>_xlfn.FLOOR.PRECISE('численность 2021'!P86)</f>
        <v>0</v>
      </c>
      <c r="P73" s="282"/>
      <c r="Q73" s="282"/>
      <c r="R73" s="282">
        <f t="shared" si="361"/>
        <v>0</v>
      </c>
      <c r="S73" s="284">
        <f>_xlfn.FLOOR.PRECISE('численность 2021'!Q86)</f>
        <v>0</v>
      </c>
      <c r="T73" s="284"/>
      <c r="U73" s="285">
        <f t="shared" si="351"/>
        <v>0</v>
      </c>
      <c r="V73" s="286">
        <f t="shared" si="352"/>
        <v>0</v>
      </c>
      <c r="W73" s="287"/>
      <c r="X73" s="287"/>
      <c r="Y73" s="288"/>
      <c r="Z73" s="283"/>
      <c r="AA73" s="283"/>
      <c r="AB73" s="282">
        <f>_xlfn.FLOOR.PRECISE('численность 2021'!E86)</f>
        <v>0</v>
      </c>
      <c r="AC73" s="282"/>
      <c r="AD73" s="282"/>
      <c r="AE73" s="282">
        <f t="shared" si="261"/>
        <v>0</v>
      </c>
      <c r="AF73" s="284">
        <f>_xlfn.FLOOR.PRECISE('численность 2021'!O86)</f>
        <v>0</v>
      </c>
      <c r="AG73" s="285">
        <f t="shared" si="353"/>
        <v>0</v>
      </c>
      <c r="AH73" s="286">
        <f t="shared" si="362"/>
        <v>0</v>
      </c>
      <c r="AI73" s="289">
        <f t="shared" si="354"/>
        <v>0</v>
      </c>
      <c r="AJ73" s="287"/>
      <c r="AK73" s="287"/>
      <c r="AL73" s="283"/>
      <c r="AM73" s="283"/>
      <c r="AN73" s="282">
        <f>_xlfn.FLOOR.PRECISE('численность 2021'!F86)</f>
        <v>0</v>
      </c>
      <c r="AO73" s="282"/>
      <c r="AP73" s="282"/>
      <c r="AQ73" s="282">
        <f t="shared" si="363"/>
        <v>0</v>
      </c>
      <c r="AR73" s="284">
        <f>_xlfn.FLOOR.PRECISE('численность 2021'!L86)</f>
        <v>0</v>
      </c>
      <c r="AS73" s="284"/>
      <c r="AT73" s="284">
        <f t="shared" si="355"/>
        <v>0</v>
      </c>
      <c r="AU73" s="285">
        <f t="shared" si="262"/>
        <v>0</v>
      </c>
      <c r="AV73" s="285">
        <f t="shared" si="306"/>
        <v>0</v>
      </c>
      <c r="AW73" s="290">
        <f t="shared" si="263"/>
        <v>0</v>
      </c>
      <c r="AX73" s="287"/>
      <c r="AY73" s="285">
        <f t="shared" si="356"/>
        <v>0</v>
      </c>
      <c r="AZ73" s="286">
        <f t="shared" si="364"/>
        <v>0</v>
      </c>
      <c r="BA73" s="287"/>
      <c r="BB73" s="285">
        <f t="shared" si="357"/>
        <v>0</v>
      </c>
      <c r="BC73" s="287"/>
      <c r="BD73" s="283">
        <v>1798.379639</v>
      </c>
      <c r="BE73" s="283">
        <v>1995</v>
      </c>
      <c r="BF73" s="282">
        <f>_xlfn.FLOOR.PRECISE('численность 2021'!G86)</f>
        <v>11</v>
      </c>
      <c r="BG73" s="282">
        <v>1.214793</v>
      </c>
      <c r="BH73" s="282">
        <v>1.3476090000000001</v>
      </c>
      <c r="BI73" s="282">
        <f t="shared" si="264"/>
        <v>1.107754279959718</v>
      </c>
      <c r="BJ73" s="284">
        <f>_xlfn.FLOOR.PRECISE('численность 2021'!K86)</f>
        <v>0</v>
      </c>
      <c r="BK73" s="284"/>
      <c r="BL73" s="284">
        <f t="shared" si="358"/>
        <v>0</v>
      </c>
      <c r="BM73" s="285">
        <f t="shared" si="265"/>
        <v>0.55000000000000004</v>
      </c>
      <c r="BN73" s="290">
        <f t="shared" si="359"/>
        <v>0</v>
      </c>
      <c r="BO73" s="287"/>
      <c r="BP73" s="285">
        <f t="shared" si="365"/>
        <v>0</v>
      </c>
      <c r="BQ73" s="286">
        <f t="shared" si="366"/>
        <v>0</v>
      </c>
      <c r="BR73" s="287"/>
      <c r="BS73" s="285">
        <f t="shared" si="367"/>
        <v>0</v>
      </c>
      <c r="BT73" s="287"/>
      <c r="BU73" s="283"/>
      <c r="BV73" s="283">
        <v>0</v>
      </c>
      <c r="BW73" s="282">
        <f>_xlfn.FLOOR.PRECISE('численность 2021'!H86)</f>
        <v>0</v>
      </c>
      <c r="BX73" s="282"/>
      <c r="BY73" s="282">
        <v>0</v>
      </c>
      <c r="BZ73" s="282">
        <f t="shared" si="266"/>
        <v>0</v>
      </c>
      <c r="CA73" s="284">
        <f>_xlfn.FLOOR.PRECISE('численность 2021'!M86)</f>
        <v>0</v>
      </c>
      <c r="CB73" s="284"/>
      <c r="CC73" s="284"/>
      <c r="CD73" s="284">
        <f t="shared" si="368"/>
        <v>0</v>
      </c>
      <c r="CE73" s="285">
        <f t="shared" si="369"/>
        <v>0</v>
      </c>
      <c r="CF73" s="290">
        <f t="shared" si="370"/>
        <v>0</v>
      </c>
      <c r="CG73" s="287"/>
      <c r="CH73" s="285">
        <f t="shared" si="371"/>
        <v>0</v>
      </c>
      <c r="CI73" s="286">
        <f t="shared" si="372"/>
        <v>0</v>
      </c>
      <c r="CJ73" s="287"/>
      <c r="CK73" s="285">
        <f t="shared" si="373"/>
        <v>0</v>
      </c>
      <c r="CL73" s="286">
        <f t="shared" si="374"/>
        <v>0</v>
      </c>
      <c r="CM73" s="287"/>
      <c r="CN73" s="285">
        <f t="shared" si="375"/>
        <v>0</v>
      </c>
      <c r="CO73" s="287"/>
      <c r="CP73" s="291">
        <f t="shared" si="376"/>
        <v>1</v>
      </c>
      <c r="CQ73" s="283">
        <v>0</v>
      </c>
      <c r="CR73" s="283">
        <v>0</v>
      </c>
      <c r="CS73" s="283" t="e">
        <f>#REF!</f>
        <v>#REF!</v>
      </c>
      <c r="CT73" s="282">
        <v>0</v>
      </c>
      <c r="CU73" s="282">
        <v>0</v>
      </c>
      <c r="CV73" s="282" t="e">
        <f>#REF!</f>
        <v>#REF!</v>
      </c>
      <c r="CW73" s="284" t="e">
        <f>#REF!</f>
        <v>#REF!</v>
      </c>
      <c r="CX73" s="285" t="e">
        <f t="shared" si="267"/>
        <v>#REF!</v>
      </c>
      <c r="CY73" s="290" t="e">
        <f t="shared" si="268"/>
        <v>#REF!</v>
      </c>
      <c r="CZ73" s="292"/>
      <c r="DA73" s="285">
        <f t="shared" si="269"/>
        <v>0</v>
      </c>
      <c r="DB73" s="292"/>
      <c r="DC73" s="283">
        <v>797.96954300000004</v>
      </c>
      <c r="DD73" s="283">
        <v>765</v>
      </c>
      <c r="DE73" s="282">
        <f>_xlfn.FLOOR.PRECISE('численность 2021'!I86)</f>
        <v>7</v>
      </c>
      <c r="DF73" s="282">
        <v>0.53902300000000003</v>
      </c>
      <c r="DG73" s="282">
        <v>0.51675199999999999</v>
      </c>
      <c r="DH73" s="282">
        <f t="shared" si="270"/>
        <v>0.70493454179254789</v>
      </c>
      <c r="DI73" s="284">
        <f>_xlfn.FLOOR.PRECISE('численность 2021'!N86)</f>
        <v>0</v>
      </c>
      <c r="DJ73" s="285">
        <f t="shared" si="377"/>
        <v>0</v>
      </c>
      <c r="DK73" s="286">
        <f t="shared" si="378"/>
        <v>0</v>
      </c>
      <c r="DL73" s="287"/>
      <c r="DM73" s="285">
        <f t="shared" si="379"/>
        <v>0</v>
      </c>
      <c r="DN73" s="287"/>
      <c r="DO73" s="283"/>
      <c r="DP73" s="283"/>
      <c r="DQ73" s="282">
        <f>_xlfn.FLOOR.PRECISE('численность 2021'!J86)</f>
        <v>0</v>
      </c>
      <c r="DR73" s="282"/>
      <c r="DS73" s="282"/>
      <c r="DT73" s="282">
        <f t="shared" si="271"/>
        <v>0</v>
      </c>
      <c r="DU73" s="284">
        <f>_xlfn.FLOOR.PRECISE('численность 2021'!S86)</f>
        <v>0</v>
      </c>
      <c r="DV73" s="285">
        <f t="shared" si="380"/>
        <v>0</v>
      </c>
      <c r="DW73" s="286">
        <f t="shared" si="381"/>
        <v>0</v>
      </c>
      <c r="DX73" s="287"/>
      <c r="DY73" s="283"/>
      <c r="DZ73" s="293"/>
      <c r="EA73" s="282">
        <f>_xlfn.FLOOR.PRECISE('численность 2021'!T86)</f>
        <v>0</v>
      </c>
      <c r="EB73" s="282"/>
      <c r="EC73" s="282"/>
      <c r="ED73" s="282">
        <f t="shared" si="272"/>
        <v>0</v>
      </c>
      <c r="EE73" s="284">
        <f>_xlfn.FLOOR.PRECISE('численность 2021'!U86)</f>
        <v>0</v>
      </c>
      <c r="EF73" s="285">
        <f t="shared" si="273"/>
        <v>0</v>
      </c>
      <c r="EG73" s="286">
        <f t="shared" si="382"/>
        <v>0</v>
      </c>
      <c r="EH73" s="292"/>
    </row>
    <row r="74" ht="67.5" customHeight="1">
      <c r="A74" s="152" t="s">
        <v>429</v>
      </c>
      <c r="B74" s="282">
        <f>'численность 2021'!C87</f>
        <v>891.48000000000002</v>
      </c>
      <c r="C74" s="283">
        <v>7349.1821289999998</v>
      </c>
      <c r="D74" s="283">
        <v>7011</v>
      </c>
      <c r="E74" s="282">
        <f>_xlfn.FLOOR.PRECISE('численность 2021'!D87)</f>
        <v>4792</v>
      </c>
      <c r="F74" s="282">
        <v>4.9643220000000001</v>
      </c>
      <c r="G74" s="282">
        <v>4.7358820000000001</v>
      </c>
      <c r="H74" s="282">
        <f t="shared" si="260"/>
        <v>5.3753309103961948</v>
      </c>
      <c r="I74" s="284">
        <f>_xlfn.FLOOR.PRECISE('численность 2021'!R87)</f>
        <v>1629</v>
      </c>
      <c r="J74" s="285">
        <f t="shared" si="350"/>
        <v>1677.1999999999998</v>
      </c>
      <c r="K74" s="286">
        <f t="shared" si="360"/>
        <v>1629</v>
      </c>
      <c r="L74" s="287">
        <v>1629</v>
      </c>
      <c r="M74" s="283"/>
      <c r="N74" s="283">
        <v>0</v>
      </c>
      <c r="O74" s="282">
        <f>_xlfn.FLOOR.PRECISE('численность 2021'!P87)</f>
        <v>0</v>
      </c>
      <c r="P74" s="282"/>
      <c r="Q74" s="282"/>
      <c r="R74" s="282">
        <f t="shared" si="361"/>
        <v>0</v>
      </c>
      <c r="S74" s="284">
        <f>_xlfn.FLOOR.PRECISE('численность 2021'!Q87)</f>
        <v>0</v>
      </c>
      <c r="T74" s="284"/>
      <c r="U74" s="285">
        <f t="shared" si="351"/>
        <v>0</v>
      </c>
      <c r="V74" s="286">
        <f t="shared" si="352"/>
        <v>0</v>
      </c>
      <c r="W74" s="287"/>
      <c r="X74" s="287"/>
      <c r="Y74" s="288"/>
      <c r="Z74" s="283"/>
      <c r="AA74" s="283"/>
      <c r="AB74" s="282">
        <f>_xlfn.FLOOR.PRECISE('численность 2021'!E87)</f>
        <v>0</v>
      </c>
      <c r="AC74" s="282"/>
      <c r="AD74" s="282"/>
      <c r="AE74" s="282">
        <f t="shared" si="261"/>
        <v>0</v>
      </c>
      <c r="AF74" s="284">
        <f>_xlfn.FLOOR.PRECISE('численность 2021'!O87)</f>
        <v>0</v>
      </c>
      <c r="AG74" s="285">
        <f t="shared" si="353"/>
        <v>0</v>
      </c>
      <c r="AH74" s="286">
        <f t="shared" si="362"/>
        <v>0</v>
      </c>
      <c r="AI74" s="289">
        <f t="shared" si="354"/>
        <v>0</v>
      </c>
      <c r="AJ74" s="287"/>
      <c r="AK74" s="287"/>
      <c r="AL74" s="283"/>
      <c r="AM74" s="283"/>
      <c r="AN74" s="282">
        <f>_xlfn.FLOOR.PRECISE('численность 2021'!F87)</f>
        <v>0</v>
      </c>
      <c r="AO74" s="282"/>
      <c r="AP74" s="282"/>
      <c r="AQ74" s="282">
        <f t="shared" si="363"/>
        <v>0</v>
      </c>
      <c r="AR74" s="284">
        <f>_xlfn.FLOOR.PRECISE('численность 2021'!L87)</f>
        <v>0</v>
      </c>
      <c r="AS74" s="284"/>
      <c r="AT74" s="284">
        <f t="shared" si="355"/>
        <v>0</v>
      </c>
      <c r="AU74" s="285">
        <f t="shared" si="262"/>
        <v>0</v>
      </c>
      <c r="AV74" s="285">
        <f t="shared" si="306"/>
        <v>0</v>
      </c>
      <c r="AW74" s="290">
        <f t="shared" si="263"/>
        <v>0</v>
      </c>
      <c r="AX74" s="287"/>
      <c r="AY74" s="285">
        <f t="shared" si="356"/>
        <v>0</v>
      </c>
      <c r="AZ74" s="286">
        <f t="shared" si="364"/>
        <v>0</v>
      </c>
      <c r="BA74" s="287"/>
      <c r="BB74" s="285">
        <f t="shared" si="357"/>
        <v>0</v>
      </c>
      <c r="BC74" s="287"/>
      <c r="BD74" s="283">
        <v>1798.379639</v>
      </c>
      <c r="BE74" s="283">
        <v>1995</v>
      </c>
      <c r="BF74" s="282">
        <f>_xlfn.FLOOR.PRECISE('численность 2021'!G87)</f>
        <v>952</v>
      </c>
      <c r="BG74" s="282">
        <v>1.214793</v>
      </c>
      <c r="BH74" s="282">
        <v>1.3476090000000001</v>
      </c>
      <c r="BI74" s="282">
        <f t="shared" si="264"/>
        <v>1.0678871090770403</v>
      </c>
      <c r="BJ74" s="284">
        <f>_xlfn.FLOOR.PRECISE('численность 2021'!K87)</f>
        <v>47</v>
      </c>
      <c r="BK74" s="284"/>
      <c r="BL74" s="284">
        <f t="shared" si="358"/>
        <v>47</v>
      </c>
      <c r="BM74" s="285">
        <f t="shared" si="265"/>
        <v>47.600000000000001</v>
      </c>
      <c r="BN74" s="290">
        <f t="shared" si="359"/>
        <v>47</v>
      </c>
      <c r="BO74" s="287">
        <v>47</v>
      </c>
      <c r="BP74" s="285">
        <f t="shared" si="365"/>
        <v>7.0499999999999998</v>
      </c>
      <c r="BQ74" s="286">
        <f t="shared" si="366"/>
        <v>0</v>
      </c>
      <c r="BR74" s="287"/>
      <c r="BS74" s="285">
        <f t="shared" si="367"/>
        <v>9.4000000000000004</v>
      </c>
      <c r="BT74" s="287"/>
      <c r="BU74" s="283"/>
      <c r="BV74" s="283">
        <v>0</v>
      </c>
      <c r="BW74" s="282">
        <f>_xlfn.FLOOR.PRECISE('численность 2021'!H87)</f>
        <v>0</v>
      </c>
      <c r="BX74" s="282"/>
      <c r="BY74" s="282">
        <v>0</v>
      </c>
      <c r="BZ74" s="282">
        <f t="shared" si="266"/>
        <v>0</v>
      </c>
      <c r="CA74" s="284">
        <f>_xlfn.FLOOR.PRECISE('численность 2021'!M87)</f>
        <v>0</v>
      </c>
      <c r="CB74" s="284"/>
      <c r="CC74" s="284"/>
      <c r="CD74" s="284">
        <f t="shared" si="368"/>
        <v>0</v>
      </c>
      <c r="CE74" s="285">
        <f t="shared" si="369"/>
        <v>0</v>
      </c>
      <c r="CF74" s="290">
        <f t="shared" si="370"/>
        <v>0</v>
      </c>
      <c r="CG74" s="287"/>
      <c r="CH74" s="285">
        <f t="shared" si="371"/>
        <v>0</v>
      </c>
      <c r="CI74" s="286">
        <f t="shared" si="372"/>
        <v>0</v>
      </c>
      <c r="CJ74" s="287"/>
      <c r="CK74" s="285">
        <f t="shared" si="373"/>
        <v>0</v>
      </c>
      <c r="CL74" s="286">
        <f t="shared" si="374"/>
        <v>0</v>
      </c>
      <c r="CM74" s="287"/>
      <c r="CN74" s="285">
        <f t="shared" si="375"/>
        <v>0</v>
      </c>
      <c r="CO74" s="287"/>
      <c r="CP74" s="291">
        <f t="shared" si="376"/>
        <v>1</v>
      </c>
      <c r="CQ74" s="283">
        <v>0</v>
      </c>
      <c r="CR74" s="283">
        <v>0</v>
      </c>
      <c r="CS74" s="283" t="e">
        <f>#REF!</f>
        <v>#REF!</v>
      </c>
      <c r="CT74" s="282">
        <v>0</v>
      </c>
      <c r="CU74" s="282">
        <v>0</v>
      </c>
      <c r="CV74" s="282" t="e">
        <f>#REF!</f>
        <v>#REF!</v>
      </c>
      <c r="CW74" s="284" t="e">
        <f>#REF!</f>
        <v>#REF!</v>
      </c>
      <c r="CX74" s="285" t="e">
        <f t="shared" si="267"/>
        <v>#REF!</v>
      </c>
      <c r="CY74" s="290" t="e">
        <f t="shared" si="268"/>
        <v>#REF!</v>
      </c>
      <c r="CZ74" s="292"/>
      <c r="DA74" s="285">
        <f t="shared" si="269"/>
        <v>0</v>
      </c>
      <c r="DB74" s="292"/>
      <c r="DC74" s="283">
        <v>797.96954300000004</v>
      </c>
      <c r="DD74" s="283">
        <v>765</v>
      </c>
      <c r="DE74" s="282">
        <f>_xlfn.FLOOR.PRECISE('численность 2021'!I87)</f>
        <v>577</v>
      </c>
      <c r="DF74" s="282">
        <v>0.53902300000000003</v>
      </c>
      <c r="DG74" s="282">
        <v>0.51675199999999999</v>
      </c>
      <c r="DH74" s="282">
        <f t="shared" si="270"/>
        <v>0.64723830035446672</v>
      </c>
      <c r="DI74" s="284">
        <f>_xlfn.FLOOR.PRECISE('численность 2021'!N87)</f>
        <v>48</v>
      </c>
      <c r="DJ74" s="285">
        <f t="shared" si="377"/>
        <v>86.549999999999997</v>
      </c>
      <c r="DK74" s="286">
        <f t="shared" si="378"/>
        <v>48</v>
      </c>
      <c r="DL74" s="287">
        <v>48</v>
      </c>
      <c r="DM74" s="285">
        <f t="shared" si="379"/>
        <v>9.6000000000000014</v>
      </c>
      <c r="DN74" s="287"/>
      <c r="DO74" s="283"/>
      <c r="DP74" s="283"/>
      <c r="DQ74" s="282">
        <f>_xlfn.FLOOR.PRECISE('численность 2021'!J87)</f>
        <v>0</v>
      </c>
      <c r="DR74" s="282"/>
      <c r="DS74" s="282"/>
      <c r="DT74" s="282">
        <f t="shared" si="271"/>
        <v>0</v>
      </c>
      <c r="DU74" s="284">
        <f>_xlfn.FLOOR.PRECISE('численность 2021'!S87)</f>
        <v>0</v>
      </c>
      <c r="DV74" s="285">
        <f t="shared" si="380"/>
        <v>0</v>
      </c>
      <c r="DW74" s="286">
        <f t="shared" si="381"/>
        <v>0</v>
      </c>
      <c r="DX74" s="287"/>
      <c r="DY74" s="283"/>
      <c r="DZ74" s="293"/>
      <c r="EA74" s="282">
        <f>_xlfn.FLOOR.PRECISE('численность 2021'!T87)</f>
        <v>0</v>
      </c>
      <c r="EB74" s="282"/>
      <c r="EC74" s="282"/>
      <c r="ED74" s="282">
        <f t="shared" si="272"/>
        <v>0</v>
      </c>
      <c r="EE74" s="284">
        <f>_xlfn.FLOOR.PRECISE('численность 2021'!U87)</f>
        <v>0</v>
      </c>
      <c r="EF74" s="285">
        <f t="shared" si="273"/>
        <v>0</v>
      </c>
      <c r="EG74" s="286">
        <f t="shared" si="382"/>
        <v>0</v>
      </c>
      <c r="EH74" s="292"/>
    </row>
    <row r="75" s="310" customFormat="1" ht="66" customHeight="1">
      <c r="A75" s="311" t="s">
        <v>90</v>
      </c>
      <c r="B75" s="312">
        <f>'численность 2021'!C73</f>
        <v>1406</v>
      </c>
      <c r="C75" s="313">
        <v>3581.1757809999999</v>
      </c>
      <c r="D75" s="313">
        <v>3678</v>
      </c>
      <c r="E75" s="312">
        <f>_xlfn.FLOOR.PRECISE('численность 2021'!D73)</f>
        <v>5389</v>
      </c>
      <c r="F75" s="312">
        <v>2.5470670000000002</v>
      </c>
      <c r="G75" s="312">
        <v>2.6159319999999999</v>
      </c>
      <c r="H75" s="312">
        <f t="shared" ref="H75:H98" si="383">E75/B75</f>
        <v>3.8328591749644381</v>
      </c>
      <c r="I75" s="314">
        <f>_xlfn.FLOOR.PRECISE('численность 2021'!R73)</f>
        <v>1886</v>
      </c>
      <c r="J75" s="315">
        <f t="shared" ref="J69:J89" si="384">IF(E75&gt;1,E75*0.35,0)</f>
        <v>1886.1499999999999</v>
      </c>
      <c r="K75" s="316">
        <f t="shared" si="360"/>
        <v>1886</v>
      </c>
      <c r="L75" s="317">
        <v>1886</v>
      </c>
      <c r="M75" s="313">
        <v>0</v>
      </c>
      <c r="N75" s="313">
        <v>0</v>
      </c>
      <c r="O75" s="312">
        <f>_xlfn.FLOOR.PRECISE('численность 2021'!P73)</f>
        <v>0</v>
      </c>
      <c r="P75" s="312">
        <v>0</v>
      </c>
      <c r="Q75" s="312">
        <v>0</v>
      </c>
      <c r="R75" s="312">
        <f t="shared" si="361"/>
        <v>0</v>
      </c>
      <c r="S75" s="314">
        <f>_xlfn.FLOOR.PRECISE('численность 2021'!Q73)</f>
        <v>0</v>
      </c>
      <c r="T75" s="314"/>
      <c r="U75" s="315">
        <f t="shared" ref="U69:U90" si="385">O75*0.3</f>
        <v>0</v>
      </c>
      <c r="V75" s="316">
        <f t="shared" si="352"/>
        <v>0</v>
      </c>
      <c r="W75" s="317"/>
      <c r="X75" s="317"/>
      <c r="Y75" s="318"/>
      <c r="Z75" s="313">
        <v>0</v>
      </c>
      <c r="AA75" s="313">
        <v>0</v>
      </c>
      <c r="AB75" s="312">
        <f>_xlfn.FLOOR.PRECISE('численность 2021'!E73)</f>
        <v>0</v>
      </c>
      <c r="AC75" s="312">
        <v>0</v>
      </c>
      <c r="AD75" s="312">
        <v>0</v>
      </c>
      <c r="AE75" s="312">
        <f t="shared" ref="AE75:AE98" si="386">AB75/B75</f>
        <v>0</v>
      </c>
      <c r="AF75" s="314">
        <f>_xlfn.FLOOR.PRECISE('численность 2021'!O73)</f>
        <v>0</v>
      </c>
      <c r="AG75" s="315">
        <f t="shared" ref="AG69:AG88" si="387">IF(AB75&gt;34,AB75*0.05,0)</f>
        <v>0</v>
      </c>
      <c r="AH75" s="316">
        <f t="shared" si="362"/>
        <v>0</v>
      </c>
      <c r="AI75" s="319">
        <f t="shared" si="354"/>
        <v>0</v>
      </c>
      <c r="AJ75" s="317"/>
      <c r="AK75" s="317"/>
      <c r="AL75" s="313">
        <v>0</v>
      </c>
      <c r="AM75" s="313">
        <v>0</v>
      </c>
      <c r="AN75" s="312">
        <f>_xlfn.FLOOR.PRECISE('численность 2021'!F73)</f>
        <v>0</v>
      </c>
      <c r="AO75" s="312">
        <v>0</v>
      </c>
      <c r="AP75" s="312">
        <v>0</v>
      </c>
      <c r="AQ75" s="312">
        <f t="shared" si="363"/>
        <v>0</v>
      </c>
      <c r="AR75" s="314">
        <f>_xlfn.FLOOR.PRECISE('численность 2021'!L73)</f>
        <v>0</v>
      </c>
      <c r="AS75" s="314"/>
      <c r="AT75" s="314">
        <f t="shared" si="355"/>
        <v>0</v>
      </c>
      <c r="AU75" s="315">
        <f t="shared" ref="AU75:AU123" si="388">IF(AN75&gt;34,IF(AQ75&gt;10,AN75*0.15,IF(AQ75&gt;8,AN75*0.12,IF(AQ75&gt;6,AN75*0.1,IF(AQ75&gt;4,AN75*0.08,IF(AQ75&gt;2,AN75*0.07,IF(AQ75&gt;1,AN75*0.05,IF(AQ75&lt;1,AN75*0.03,0))))))),0)</f>
        <v>0</v>
      </c>
      <c r="AV75" s="315">
        <f t="shared" si="306"/>
        <v>0</v>
      </c>
      <c r="AW75" s="319">
        <f t="shared" ref="AW75:AW123" si="389">IF(AR75&lt;AU75,AR75,AU75)</f>
        <v>0</v>
      </c>
      <c r="AX75" s="317"/>
      <c r="AY75" s="315">
        <f t="shared" ref="AY69:AY90" si="390">IF(AX75&gt;7,AX75*0.15,0)</f>
        <v>0</v>
      </c>
      <c r="AZ75" s="316">
        <f t="shared" si="364"/>
        <v>0</v>
      </c>
      <c r="BA75" s="317"/>
      <c r="BB75" s="315">
        <f t="shared" ref="BB69:BB90" si="391">AX75*0.3</f>
        <v>0</v>
      </c>
      <c r="BC75" s="317"/>
      <c r="BD75" s="313">
        <v>944.95214799999997</v>
      </c>
      <c r="BE75" s="313">
        <v>378</v>
      </c>
      <c r="BF75" s="312">
        <f>_xlfn.FLOOR.PRECISE('численность 2021'!G73)</f>
        <v>882</v>
      </c>
      <c r="BG75" s="312">
        <v>0.67208500000000004</v>
      </c>
      <c r="BH75" s="312">
        <v>0.26884799999999998</v>
      </c>
      <c r="BI75" s="312">
        <f t="shared" ref="BI75:BI98" si="392">BF75/B75</f>
        <v>0.62731152204836416</v>
      </c>
      <c r="BJ75" s="314">
        <f>_xlfn.FLOOR.PRECISE('численность 2021'!K73)</f>
        <v>26</v>
      </c>
      <c r="BK75" s="314"/>
      <c r="BL75" s="314">
        <f t="shared" si="358"/>
        <v>26</v>
      </c>
      <c r="BM75" s="315">
        <f t="shared" ref="BM75:BM138" si="393">IF(BF75&gt;1,IF(BI75&gt;10,BF75*0.15,IF(BI75&gt;8,BF75*0.12,IF(BI75&gt;6,BF75*0.1,IF(BI75&gt;4,BF75*0.08,IF(BI75&gt;2,BF75*0.07,IF(BI75&gt;1,BF75*0.05,IF(BI75&lt;1,BF75*0.03,0))))))),0)</f>
        <v>26.459999999999997</v>
      </c>
      <c r="BN75" s="319">
        <f t="shared" si="359"/>
        <v>26</v>
      </c>
      <c r="BO75" s="317">
        <v>26</v>
      </c>
      <c r="BP75" s="315">
        <f t="shared" ref="BP69:BP90" si="394">IF(BO75&gt;3,BO75*0.15,0)</f>
        <v>3.8999999999999999</v>
      </c>
      <c r="BQ75" s="316">
        <f t="shared" si="366"/>
        <v>0</v>
      </c>
      <c r="BR75" s="317"/>
      <c r="BS75" s="315">
        <f t="shared" ref="BS69:BS85" si="395">BO75*0.2</f>
        <v>5.2000000000000002</v>
      </c>
      <c r="BT75" s="317"/>
      <c r="BU75" s="313">
        <v>0</v>
      </c>
      <c r="BV75" s="313">
        <v>0</v>
      </c>
      <c r="BW75" s="312">
        <f>_xlfn.FLOOR.PRECISE('численность 2021'!H73)</f>
        <v>0</v>
      </c>
      <c r="BX75" s="312">
        <v>0</v>
      </c>
      <c r="BY75" s="312">
        <v>0</v>
      </c>
      <c r="BZ75" s="312">
        <f t="shared" ref="BZ75:BZ98" si="396">BW75/B75</f>
        <v>0</v>
      </c>
      <c r="CA75" s="314">
        <f>_xlfn.FLOOR.PRECISE('численность 2021'!M73)</f>
        <v>0</v>
      </c>
      <c r="CB75" s="314"/>
      <c r="CC75" s="314"/>
      <c r="CD75" s="314">
        <f t="shared" si="368"/>
        <v>0</v>
      </c>
      <c r="CE75" s="315">
        <f t="shared" ref="CE69:CE85" si="397">IF(BW75&gt;1,IF(BZ75&gt;10,BW75*0.15,IF(BZ75&gt;8,BW75*0.12,IF(BZ75&gt;6,BW75*0.1,IF(BZ75&gt;4,BW75*0.08,IF(BZ75&gt;2,BW75*0.07,IF(BZ75&gt;1,BW75*0.05,IF(BZ75&lt;1,BW75*0.03,0))))))),0)</f>
        <v>0</v>
      </c>
      <c r="CF75" s="319">
        <f t="shared" si="370"/>
        <v>0</v>
      </c>
      <c r="CG75" s="317"/>
      <c r="CH75" s="315">
        <f t="shared" ref="CH69:CH90" si="398">IF(CG75&gt;3,CG75*0.075,0)</f>
        <v>0</v>
      </c>
      <c r="CI75" s="316">
        <f t="shared" si="372"/>
        <v>0</v>
      </c>
      <c r="CJ75" s="317"/>
      <c r="CK75" s="315">
        <f t="shared" ref="CK69:CK90" si="399">IF(CG75&gt;3,CG75*0.075,0)</f>
        <v>0</v>
      </c>
      <c r="CL75" s="316">
        <f t="shared" si="374"/>
        <v>0</v>
      </c>
      <c r="CM75" s="317"/>
      <c r="CN75" s="315">
        <f t="shared" ref="CN69:CN85" si="400">CG75*0.2</f>
        <v>0</v>
      </c>
      <c r="CO75" s="317"/>
      <c r="CP75" s="320">
        <f t="shared" ref="CP69:CP85" si="401">IF(CG75*0.25&gt;CJ75+CM75-0.1,1,0)</f>
        <v>1</v>
      </c>
      <c r="CQ75" s="313">
        <v>0</v>
      </c>
      <c r="CR75" s="313">
        <v>0</v>
      </c>
      <c r="CS75" s="313" t="e">
        <f>#REF!</f>
        <v>#REF!</v>
      </c>
      <c r="CT75" s="312">
        <v>0</v>
      </c>
      <c r="CU75" s="312">
        <v>0</v>
      </c>
      <c r="CV75" s="312" t="e">
        <f>#REF!</f>
        <v>#REF!</v>
      </c>
      <c r="CW75" s="314" t="e">
        <f>#REF!</f>
        <v>#REF!</v>
      </c>
      <c r="CX75" s="315" t="e">
        <f t="shared" ref="CX75:CX99" si="402">IF((CS75*0.1)&gt;0,CS75*0.8,0)</f>
        <v>#REF!</v>
      </c>
      <c r="CY75" s="319" t="e">
        <f t="shared" ref="CY75:CY97" si="403">IF(CW75&lt;CX75,CW75,CX75)</f>
        <v>#REF!</v>
      </c>
      <c r="CZ75" s="317"/>
      <c r="DA75" s="315">
        <f t="shared" ref="DA75:DA97" si="404">CZ75*0.8</f>
        <v>0</v>
      </c>
      <c r="DB75" s="317"/>
      <c r="DC75" s="313">
        <v>528.79247999999995</v>
      </c>
      <c r="DD75" s="313">
        <v>201</v>
      </c>
      <c r="DE75" s="312">
        <f>_xlfn.FLOOR.PRECISE('численность 2021'!I73)</f>
        <v>226</v>
      </c>
      <c r="DF75" s="312">
        <v>0.37609700000000001</v>
      </c>
      <c r="DG75" s="312">
        <v>0.142959</v>
      </c>
      <c r="DH75" s="312">
        <f t="shared" ref="DH75:DH98" si="405">DE75/B75</f>
        <v>0.16073968705547653</v>
      </c>
      <c r="DI75" s="314">
        <f>_xlfn.FLOOR.PRECISE('численность 2021'!N73)</f>
        <v>33</v>
      </c>
      <c r="DJ75" s="315">
        <f t="shared" ref="DJ69:DJ90" si="406">IF(DE75&gt;34,DE75*0.15,0)</f>
        <v>33.899999999999999</v>
      </c>
      <c r="DK75" s="316">
        <f t="shared" si="378"/>
        <v>33</v>
      </c>
      <c r="DL75" s="317">
        <v>33</v>
      </c>
      <c r="DM75" s="315">
        <f t="shared" ref="DM69:DM90" si="407">DL75*0.2</f>
        <v>6.6000000000000005</v>
      </c>
      <c r="DN75" s="317"/>
      <c r="DO75" s="313">
        <v>0</v>
      </c>
      <c r="DP75" s="313">
        <v>0</v>
      </c>
      <c r="DQ75" s="312">
        <f>_xlfn.FLOOR.PRECISE('численность 2021'!J73)</f>
        <v>0</v>
      </c>
      <c r="DR75" s="312">
        <v>0</v>
      </c>
      <c r="DS75" s="312">
        <v>0</v>
      </c>
      <c r="DT75" s="312">
        <f t="shared" ref="DT75:DT98" si="408">DQ75/B75</f>
        <v>0</v>
      </c>
      <c r="DU75" s="314">
        <f>_xlfn.FLOOR.PRECISE('численность 2021'!S73)</f>
        <v>0</v>
      </c>
      <c r="DV75" s="315">
        <f t="shared" ref="DV69:DV85" si="409">DQ75*0.1</f>
        <v>0</v>
      </c>
      <c r="DW75" s="316">
        <f t="shared" si="381"/>
        <v>0</v>
      </c>
      <c r="DX75" s="317"/>
      <c r="DY75" s="313">
        <v>0</v>
      </c>
      <c r="DZ75" s="321">
        <v>0</v>
      </c>
      <c r="EA75" s="312">
        <f>_xlfn.FLOOR.PRECISE('численность 2021'!T73)</f>
        <v>0</v>
      </c>
      <c r="EB75" s="312">
        <v>0</v>
      </c>
      <c r="EC75" s="312">
        <v>0</v>
      </c>
      <c r="ED75" s="312">
        <f t="shared" ref="ED75:ED98" si="410">EA75/B75</f>
        <v>0</v>
      </c>
      <c r="EE75" s="314">
        <f>_xlfn.FLOOR.PRECISE('численность 2021'!U73)</f>
        <v>0</v>
      </c>
      <c r="EF75" s="315">
        <f t="shared" ref="EF75:EF123" si="411">EA75*0.1</f>
        <v>0</v>
      </c>
      <c r="EG75" s="316">
        <f t="shared" si="382"/>
        <v>0</v>
      </c>
      <c r="EH75" s="317"/>
    </row>
    <row r="76" s="310" customFormat="1" ht="66" customHeight="1">
      <c r="A76" s="322" t="s">
        <v>293</v>
      </c>
      <c r="B76" s="312"/>
      <c r="C76" s="313"/>
      <c r="D76" s="313"/>
      <c r="E76" s="312"/>
      <c r="F76" s="312"/>
      <c r="G76" s="312"/>
      <c r="H76" s="312"/>
      <c r="I76" s="314">
        <v>1244</v>
      </c>
      <c r="J76" s="315"/>
      <c r="K76" s="316"/>
      <c r="L76" s="317">
        <v>1244</v>
      </c>
      <c r="M76" s="313"/>
      <c r="N76" s="313"/>
      <c r="O76" s="312"/>
      <c r="P76" s="312"/>
      <c r="Q76" s="312"/>
      <c r="R76" s="312"/>
      <c r="S76" s="314"/>
      <c r="T76" s="314"/>
      <c r="U76" s="315"/>
      <c r="V76" s="316"/>
      <c r="W76" s="317">
        <v>10</v>
      </c>
      <c r="X76" s="317"/>
      <c r="Y76" s="318"/>
      <c r="Z76" s="313"/>
      <c r="AA76" s="313"/>
      <c r="AB76" s="312"/>
      <c r="AC76" s="312"/>
      <c r="AD76" s="312"/>
      <c r="AE76" s="312"/>
      <c r="AF76" s="314"/>
      <c r="AG76" s="315"/>
      <c r="AH76" s="316"/>
      <c r="AI76" s="319"/>
      <c r="AJ76" s="317"/>
      <c r="AK76" s="317"/>
      <c r="AL76" s="313"/>
      <c r="AM76" s="313"/>
      <c r="AN76" s="312"/>
      <c r="AO76" s="312"/>
      <c r="AP76" s="312"/>
      <c r="AQ76" s="312"/>
      <c r="AR76" s="314"/>
      <c r="AS76" s="314"/>
      <c r="AT76" s="314"/>
      <c r="AU76" s="315"/>
      <c r="AV76" s="315"/>
      <c r="AW76" s="319"/>
      <c r="AX76" s="317"/>
      <c r="AY76" s="315"/>
      <c r="AZ76" s="316"/>
      <c r="BA76" s="317"/>
      <c r="BB76" s="315"/>
      <c r="BC76" s="317"/>
      <c r="BD76" s="313"/>
      <c r="BE76" s="313"/>
      <c r="BF76" s="312"/>
      <c r="BG76" s="312"/>
      <c r="BH76" s="312"/>
      <c r="BI76" s="312"/>
      <c r="BJ76" s="314"/>
      <c r="BK76" s="314"/>
      <c r="BL76" s="314"/>
      <c r="BM76" s="315"/>
      <c r="BN76" s="319"/>
      <c r="BO76" s="317">
        <v>13</v>
      </c>
      <c r="BP76" s="315">
        <f t="shared" si="394"/>
        <v>1.95</v>
      </c>
      <c r="BQ76" s="316">
        <f t="shared" si="366"/>
        <v>0</v>
      </c>
      <c r="BR76" s="317"/>
      <c r="BS76" s="315">
        <f t="shared" si="395"/>
        <v>2.6000000000000001</v>
      </c>
      <c r="BT76" s="317"/>
      <c r="BU76" s="313"/>
      <c r="BV76" s="313"/>
      <c r="BW76" s="312"/>
      <c r="BX76" s="312"/>
      <c r="BY76" s="312"/>
      <c r="BZ76" s="312"/>
      <c r="CA76" s="314"/>
      <c r="CB76" s="314"/>
      <c r="CC76" s="314"/>
      <c r="CD76" s="314"/>
      <c r="CE76" s="315"/>
      <c r="CF76" s="319"/>
      <c r="CG76" s="317"/>
      <c r="CH76" s="315"/>
      <c r="CI76" s="316"/>
      <c r="CJ76" s="317"/>
      <c r="CK76" s="315"/>
      <c r="CL76" s="316"/>
      <c r="CM76" s="317"/>
      <c r="CN76" s="315"/>
      <c r="CO76" s="317"/>
      <c r="CP76" s="320"/>
      <c r="CQ76" s="313"/>
      <c r="CR76" s="313"/>
      <c r="CS76" s="313"/>
      <c r="CT76" s="312"/>
      <c r="CU76" s="312"/>
      <c r="CV76" s="312"/>
      <c r="CW76" s="314"/>
      <c r="CX76" s="315"/>
      <c r="CY76" s="319"/>
      <c r="CZ76" s="317"/>
      <c r="DA76" s="315"/>
      <c r="DB76" s="317"/>
      <c r="DC76" s="313"/>
      <c r="DD76" s="313"/>
      <c r="DE76" s="312"/>
      <c r="DF76" s="312"/>
      <c r="DG76" s="312"/>
      <c r="DH76" s="312"/>
      <c r="DI76" s="314">
        <v>650</v>
      </c>
      <c r="DJ76" s="315"/>
      <c r="DK76" s="316"/>
      <c r="DL76" s="317">
        <v>68</v>
      </c>
      <c r="DM76" s="315">
        <f t="shared" si="407"/>
        <v>13.600000000000001</v>
      </c>
      <c r="DN76" s="317"/>
      <c r="DO76" s="313"/>
      <c r="DP76" s="313"/>
      <c r="DQ76" s="312"/>
      <c r="DR76" s="312"/>
      <c r="DS76" s="312"/>
      <c r="DT76" s="312"/>
      <c r="DU76" s="314"/>
      <c r="DV76" s="315"/>
      <c r="DW76" s="316"/>
      <c r="DX76" s="317"/>
      <c r="DY76" s="313"/>
      <c r="DZ76" s="321"/>
      <c r="EA76" s="312"/>
      <c r="EB76" s="312"/>
      <c r="EC76" s="312"/>
      <c r="ED76" s="312"/>
      <c r="EE76" s="314"/>
      <c r="EF76" s="315"/>
      <c r="EG76" s="316"/>
      <c r="EH76" s="317"/>
    </row>
    <row r="77" s="310" customFormat="1" ht="66" customHeight="1">
      <c r="A77" s="322" t="s">
        <v>293</v>
      </c>
      <c r="B77" s="312"/>
      <c r="C77" s="313"/>
      <c r="D77" s="313"/>
      <c r="E77" s="312"/>
      <c r="F77" s="312"/>
      <c r="G77" s="312"/>
      <c r="H77" s="312"/>
      <c r="I77" s="314">
        <v>811</v>
      </c>
      <c r="J77" s="315"/>
      <c r="K77" s="316"/>
      <c r="L77" s="317">
        <v>811</v>
      </c>
      <c r="M77" s="313"/>
      <c r="N77" s="313"/>
      <c r="O77" s="312"/>
      <c r="P77" s="312"/>
      <c r="Q77" s="312"/>
      <c r="R77" s="312"/>
      <c r="S77" s="314"/>
      <c r="T77" s="314"/>
      <c r="U77" s="315"/>
      <c r="V77" s="316"/>
      <c r="W77" s="317">
        <v>9</v>
      </c>
      <c r="X77" s="317"/>
      <c r="Y77" s="318"/>
      <c r="Z77" s="313"/>
      <c r="AA77" s="313"/>
      <c r="AB77" s="312"/>
      <c r="AC77" s="312"/>
      <c r="AD77" s="312"/>
      <c r="AE77" s="312"/>
      <c r="AF77" s="314"/>
      <c r="AG77" s="315"/>
      <c r="AH77" s="316"/>
      <c r="AI77" s="319"/>
      <c r="AJ77" s="317"/>
      <c r="AK77" s="317"/>
      <c r="AL77" s="313"/>
      <c r="AM77" s="313"/>
      <c r="AN77" s="312"/>
      <c r="AO77" s="312"/>
      <c r="AP77" s="312"/>
      <c r="AQ77" s="312"/>
      <c r="AR77" s="314"/>
      <c r="AS77" s="314"/>
      <c r="AT77" s="314"/>
      <c r="AU77" s="315"/>
      <c r="AV77" s="315"/>
      <c r="AW77" s="319"/>
      <c r="AX77" s="317"/>
      <c r="AY77" s="315"/>
      <c r="AZ77" s="316"/>
      <c r="BA77" s="317"/>
      <c r="BB77" s="315"/>
      <c r="BC77" s="317"/>
      <c r="BD77" s="313"/>
      <c r="BE77" s="313"/>
      <c r="BF77" s="312"/>
      <c r="BG77" s="312"/>
      <c r="BH77" s="312"/>
      <c r="BI77" s="312"/>
      <c r="BJ77" s="314"/>
      <c r="BK77" s="314"/>
      <c r="BL77" s="314"/>
      <c r="BM77" s="315"/>
      <c r="BN77" s="319"/>
      <c r="BO77" s="317">
        <v>31</v>
      </c>
      <c r="BP77" s="315">
        <f t="shared" si="394"/>
        <v>4.6499999999999995</v>
      </c>
      <c r="BQ77" s="316">
        <f t="shared" si="366"/>
        <v>0</v>
      </c>
      <c r="BR77" s="317"/>
      <c r="BS77" s="315">
        <f t="shared" si="395"/>
        <v>6.2000000000000002</v>
      </c>
      <c r="BT77" s="317"/>
      <c r="BU77" s="313"/>
      <c r="BV77" s="313"/>
      <c r="BW77" s="312"/>
      <c r="BX77" s="312"/>
      <c r="BY77" s="312"/>
      <c r="BZ77" s="312"/>
      <c r="CA77" s="314"/>
      <c r="CB77" s="314"/>
      <c r="CC77" s="314"/>
      <c r="CD77" s="314"/>
      <c r="CE77" s="315"/>
      <c r="CF77" s="319"/>
      <c r="CG77" s="317"/>
      <c r="CH77" s="315"/>
      <c r="CI77" s="316"/>
      <c r="CJ77" s="317"/>
      <c r="CK77" s="315"/>
      <c r="CL77" s="316"/>
      <c r="CM77" s="317"/>
      <c r="CN77" s="315"/>
      <c r="CO77" s="317"/>
      <c r="CP77" s="320"/>
      <c r="CQ77" s="313"/>
      <c r="CR77" s="313"/>
      <c r="CS77" s="313"/>
      <c r="CT77" s="312"/>
      <c r="CU77" s="312"/>
      <c r="CV77" s="312"/>
      <c r="CW77" s="314"/>
      <c r="CX77" s="315"/>
      <c r="CY77" s="319"/>
      <c r="CZ77" s="317"/>
      <c r="DA77" s="315"/>
      <c r="DB77" s="317"/>
      <c r="DC77" s="313"/>
      <c r="DD77" s="313"/>
      <c r="DE77" s="312"/>
      <c r="DF77" s="312"/>
      <c r="DG77" s="312"/>
      <c r="DH77" s="312"/>
      <c r="DI77" s="314">
        <v>650</v>
      </c>
      <c r="DJ77" s="315"/>
      <c r="DK77" s="316"/>
      <c r="DL77" s="317">
        <v>149</v>
      </c>
      <c r="DM77" s="315">
        <f t="shared" si="407"/>
        <v>29.800000000000001</v>
      </c>
      <c r="DN77" s="317"/>
      <c r="DO77" s="313"/>
      <c r="DP77" s="313"/>
      <c r="DQ77" s="312"/>
      <c r="DR77" s="312"/>
      <c r="DS77" s="312"/>
      <c r="DT77" s="312"/>
      <c r="DU77" s="314"/>
      <c r="DV77" s="315"/>
      <c r="DW77" s="316"/>
      <c r="DX77" s="317"/>
      <c r="DY77" s="313"/>
      <c r="DZ77" s="321"/>
      <c r="EA77" s="312"/>
      <c r="EB77" s="312"/>
      <c r="EC77" s="312"/>
      <c r="ED77" s="312"/>
      <c r="EE77" s="314"/>
      <c r="EF77" s="315"/>
      <c r="EG77" s="316"/>
      <c r="EH77" s="317"/>
    </row>
    <row r="78" s="323" customFormat="1" ht="33" customHeight="1">
      <c r="A78" s="322" t="s">
        <v>293</v>
      </c>
      <c r="B78" s="324"/>
      <c r="C78" s="325"/>
      <c r="D78" s="325"/>
      <c r="E78" s="324"/>
      <c r="F78" s="324"/>
      <c r="G78" s="324"/>
      <c r="H78" s="324"/>
      <c r="I78" s="326">
        <v>5666</v>
      </c>
      <c r="J78" s="285">
        <f t="shared" si="384"/>
        <v>0</v>
      </c>
      <c r="K78" s="327"/>
      <c r="L78" s="328">
        <v>5666</v>
      </c>
      <c r="M78" s="325"/>
      <c r="N78" s="325"/>
      <c r="O78" s="324"/>
      <c r="P78" s="282"/>
      <c r="Q78" s="324"/>
      <c r="R78" s="324"/>
      <c r="S78" s="326">
        <v>6692</v>
      </c>
      <c r="T78" s="326"/>
      <c r="U78" s="285">
        <f t="shared" si="385"/>
        <v>0</v>
      </c>
      <c r="V78" s="327"/>
      <c r="W78" s="328">
        <v>81</v>
      </c>
      <c r="X78" s="328"/>
      <c r="Y78" s="329"/>
      <c r="Z78" s="325"/>
      <c r="AA78" s="325"/>
      <c r="AB78" s="324"/>
      <c r="AC78" s="324"/>
      <c r="AD78" s="324"/>
      <c r="AE78" s="324"/>
      <c r="AF78" s="326"/>
      <c r="AG78" s="285">
        <f t="shared" si="387"/>
        <v>0</v>
      </c>
      <c r="AH78" s="286">
        <f t="shared" si="362"/>
        <v>0</v>
      </c>
      <c r="AI78" s="330"/>
      <c r="AJ78" s="328"/>
      <c r="AK78" s="328"/>
      <c r="AL78" s="325"/>
      <c r="AM78" s="325"/>
      <c r="AN78" s="324"/>
      <c r="AO78" s="324"/>
      <c r="AP78" s="324"/>
      <c r="AQ78" s="324"/>
      <c r="AR78" s="326"/>
      <c r="AS78" s="326"/>
      <c r="AT78" s="284">
        <f t="shared" si="355"/>
        <v>0</v>
      </c>
      <c r="AU78" s="331"/>
      <c r="AV78" s="285">
        <f t="shared" si="306"/>
        <v>0</v>
      </c>
      <c r="AW78" s="330"/>
      <c r="AX78" s="328"/>
      <c r="AY78" s="285">
        <f t="shared" si="390"/>
        <v>0</v>
      </c>
      <c r="AZ78" s="327"/>
      <c r="BA78" s="328"/>
      <c r="BB78" s="285">
        <f t="shared" si="391"/>
        <v>0</v>
      </c>
      <c r="BC78" s="328"/>
      <c r="BD78" s="325"/>
      <c r="BE78" s="325"/>
      <c r="BF78" s="324"/>
      <c r="BG78" s="324"/>
      <c r="BH78" s="324"/>
      <c r="BI78" s="324"/>
      <c r="BJ78" s="326">
        <v>204</v>
      </c>
      <c r="BK78" s="326"/>
      <c r="BL78" s="284">
        <f t="shared" si="358"/>
        <v>0</v>
      </c>
      <c r="BM78" s="331"/>
      <c r="BN78" s="330"/>
      <c r="BO78" s="328">
        <v>240</v>
      </c>
      <c r="BP78" s="285">
        <f t="shared" si="394"/>
        <v>36</v>
      </c>
      <c r="BQ78" s="327"/>
      <c r="BR78" s="328"/>
      <c r="BS78" s="331">
        <f t="shared" si="395"/>
        <v>48</v>
      </c>
      <c r="BT78" s="328"/>
      <c r="BU78" s="325"/>
      <c r="BV78" s="325"/>
      <c r="BW78" s="324"/>
      <c r="BX78" s="324"/>
      <c r="BY78" s="324"/>
      <c r="BZ78" s="324"/>
      <c r="CA78" s="326"/>
      <c r="CB78" s="326"/>
      <c r="CC78" s="326"/>
      <c r="CD78" s="284">
        <f t="shared" si="368"/>
        <v>0</v>
      </c>
      <c r="CE78" s="331"/>
      <c r="CF78" s="330"/>
      <c r="CG78" s="328">
        <v>6</v>
      </c>
      <c r="CH78" s="285">
        <f t="shared" si="398"/>
        <v>0.44999999999999996</v>
      </c>
      <c r="CI78" s="327"/>
      <c r="CJ78" s="328"/>
      <c r="CK78" s="285">
        <f t="shared" si="399"/>
        <v>0.44999999999999996</v>
      </c>
      <c r="CL78" s="327"/>
      <c r="CM78" s="328"/>
      <c r="CN78" s="331"/>
      <c r="CO78" s="328"/>
      <c r="CP78" s="332"/>
      <c r="CQ78" s="325"/>
      <c r="CR78" s="325"/>
      <c r="CS78" s="325"/>
      <c r="CT78" s="324"/>
      <c r="CU78" s="324"/>
      <c r="CV78" s="324"/>
      <c r="CW78" s="326"/>
      <c r="CX78" s="331"/>
      <c r="CY78" s="330"/>
      <c r="CZ78" s="328"/>
      <c r="DA78" s="331"/>
      <c r="DB78" s="328"/>
      <c r="DC78" s="325"/>
      <c r="DD78" s="325"/>
      <c r="DE78" s="324"/>
      <c r="DF78" s="324"/>
      <c r="DG78" s="324"/>
      <c r="DH78" s="324"/>
      <c r="DI78" s="326">
        <v>650</v>
      </c>
      <c r="DJ78" s="285">
        <f t="shared" si="406"/>
        <v>0</v>
      </c>
      <c r="DK78" s="327"/>
      <c r="DL78" s="328">
        <v>633</v>
      </c>
      <c r="DM78" s="285">
        <f t="shared" si="407"/>
        <v>126.60000000000001</v>
      </c>
      <c r="DN78" s="328"/>
      <c r="DO78" s="325"/>
      <c r="DP78" s="325"/>
      <c r="DQ78" s="324"/>
      <c r="DR78" s="324"/>
      <c r="DS78" s="324"/>
      <c r="DT78" s="324"/>
      <c r="DU78" s="326">
        <v>5</v>
      </c>
      <c r="DV78" s="331"/>
      <c r="DW78" s="327"/>
      <c r="DX78" s="328">
        <v>4</v>
      </c>
      <c r="DY78" s="325"/>
      <c r="DZ78" s="333"/>
      <c r="EA78" s="324"/>
      <c r="EB78" s="282"/>
      <c r="EC78" s="324"/>
      <c r="ED78" s="324"/>
      <c r="EE78" s="326"/>
      <c r="EF78" s="331"/>
      <c r="EG78" s="327"/>
      <c r="EH78" s="328"/>
    </row>
    <row r="79" ht="13.5" customHeight="1">
      <c r="A79" s="268" t="s">
        <v>108</v>
      </c>
      <c r="B79" s="282"/>
      <c r="C79" s="283"/>
      <c r="D79" s="283"/>
      <c r="E79" s="282"/>
      <c r="F79" s="282"/>
      <c r="G79" s="282"/>
      <c r="H79" s="282"/>
      <c r="I79" s="284"/>
      <c r="J79" s="285">
        <f t="shared" si="384"/>
        <v>0</v>
      </c>
      <c r="K79" s="286"/>
      <c r="L79" s="287"/>
      <c r="M79" s="283"/>
      <c r="N79" s="283"/>
      <c r="O79" s="282"/>
      <c r="P79" s="282"/>
      <c r="Q79" s="282"/>
      <c r="R79" s="282"/>
      <c r="S79" s="284"/>
      <c r="T79" s="284"/>
      <c r="U79" s="285">
        <f t="shared" si="385"/>
        <v>0</v>
      </c>
      <c r="V79" s="286"/>
      <c r="W79" s="287"/>
      <c r="X79" s="287"/>
      <c r="Y79" s="288"/>
      <c r="Z79" s="283"/>
      <c r="AA79" s="283"/>
      <c r="AB79" s="282"/>
      <c r="AC79" s="282"/>
      <c r="AD79" s="282"/>
      <c r="AE79" s="282"/>
      <c r="AF79" s="284"/>
      <c r="AG79" s="285">
        <f t="shared" si="387"/>
        <v>0</v>
      </c>
      <c r="AH79" s="286">
        <f t="shared" si="362"/>
        <v>0</v>
      </c>
      <c r="AI79" s="289"/>
      <c r="AJ79" s="287"/>
      <c r="AK79" s="287"/>
      <c r="AL79" s="283"/>
      <c r="AM79" s="283"/>
      <c r="AN79" s="282"/>
      <c r="AO79" s="282"/>
      <c r="AP79" s="282"/>
      <c r="AQ79" s="282"/>
      <c r="AR79" s="284"/>
      <c r="AS79" s="284"/>
      <c r="AT79" s="284">
        <f t="shared" si="355"/>
        <v>0</v>
      </c>
      <c r="AU79" s="285"/>
      <c r="AV79" s="285">
        <f t="shared" si="306"/>
        <v>0</v>
      </c>
      <c r="AW79" s="290"/>
      <c r="AX79" s="287"/>
      <c r="AY79" s="285">
        <f t="shared" si="390"/>
        <v>0</v>
      </c>
      <c r="AZ79" s="286"/>
      <c r="BA79" s="287"/>
      <c r="BB79" s="285">
        <f t="shared" si="391"/>
        <v>0</v>
      </c>
      <c r="BC79" s="287"/>
      <c r="BD79" s="283"/>
      <c r="BE79" s="283"/>
      <c r="BF79" s="282"/>
      <c r="BG79" s="282"/>
      <c r="BH79" s="282"/>
      <c r="BI79" s="282"/>
      <c r="BJ79" s="284"/>
      <c r="BK79" s="284"/>
      <c r="BL79" s="284">
        <f t="shared" si="358"/>
        <v>0</v>
      </c>
      <c r="BM79" s="285"/>
      <c r="BN79" s="290">
        <f t="shared" si="359"/>
        <v>0</v>
      </c>
      <c r="BO79" s="287"/>
      <c r="BP79" s="285">
        <f t="shared" si="394"/>
        <v>0</v>
      </c>
      <c r="BQ79" s="286"/>
      <c r="BR79" s="287"/>
      <c r="BS79" s="285"/>
      <c r="BT79" s="287"/>
      <c r="BU79" s="283"/>
      <c r="BV79" s="283"/>
      <c r="BW79" s="282"/>
      <c r="BX79" s="282"/>
      <c r="BY79" s="282"/>
      <c r="BZ79" s="282"/>
      <c r="CA79" s="284"/>
      <c r="CB79" s="284"/>
      <c r="CC79" s="284"/>
      <c r="CD79" s="284">
        <f t="shared" si="368"/>
        <v>0</v>
      </c>
      <c r="CE79" s="285"/>
      <c r="CF79" s="290"/>
      <c r="CG79" s="287"/>
      <c r="CH79" s="285">
        <f t="shared" si="398"/>
        <v>0</v>
      </c>
      <c r="CI79" s="286"/>
      <c r="CJ79" s="287"/>
      <c r="CK79" s="285">
        <f t="shared" si="399"/>
        <v>0</v>
      </c>
      <c r="CL79" s="286"/>
      <c r="CM79" s="287"/>
      <c r="CN79" s="285"/>
      <c r="CO79" s="287"/>
      <c r="CP79" s="291"/>
      <c r="CQ79" s="283"/>
      <c r="CR79" s="283"/>
      <c r="CS79" s="283"/>
      <c r="CT79" s="282"/>
      <c r="CU79" s="282"/>
      <c r="CV79" s="282"/>
      <c r="CW79" s="284"/>
      <c r="CX79" s="285"/>
      <c r="CY79" s="290"/>
      <c r="CZ79" s="292"/>
      <c r="DA79" s="285"/>
      <c r="DB79" s="292"/>
      <c r="DC79" s="283"/>
      <c r="DD79" s="283"/>
      <c r="DE79" s="282"/>
      <c r="DF79" s="282"/>
      <c r="DG79" s="282"/>
      <c r="DH79" s="282"/>
      <c r="DI79" s="284"/>
      <c r="DJ79" s="285">
        <f t="shared" si="406"/>
        <v>0</v>
      </c>
      <c r="DK79" s="286"/>
      <c r="DL79" s="287"/>
      <c r="DM79" s="285">
        <f t="shared" si="407"/>
        <v>0</v>
      </c>
      <c r="DN79" s="287"/>
      <c r="DO79" s="283"/>
      <c r="DP79" s="283"/>
      <c r="DQ79" s="282"/>
      <c r="DR79" s="282"/>
      <c r="DS79" s="282"/>
      <c r="DT79" s="282"/>
      <c r="DU79" s="284"/>
      <c r="DV79" s="285"/>
      <c r="DW79" s="286"/>
      <c r="DX79" s="287"/>
      <c r="DY79" s="283"/>
      <c r="DZ79" s="293"/>
      <c r="EA79" s="282"/>
      <c r="EB79" s="282"/>
      <c r="EC79" s="282"/>
      <c r="ED79" s="282"/>
      <c r="EE79" s="284"/>
      <c r="EF79" s="285"/>
      <c r="EG79" s="286"/>
      <c r="EH79" s="292"/>
    </row>
    <row r="80" s="310" customFormat="1" ht="36" customHeight="1">
      <c r="A80" s="311" t="s">
        <v>118</v>
      </c>
      <c r="B80" s="312">
        <f>'численность 2021'!C101</f>
        <v>1007.1</v>
      </c>
      <c r="C80" s="313">
        <v>2004.0306399999999</v>
      </c>
      <c r="D80" s="313">
        <v>2152</v>
      </c>
      <c r="E80" s="312">
        <f>_xlfn.FLOOR.PRECISE('численность 2021'!D101)</f>
        <v>2427</v>
      </c>
      <c r="F80" s="312">
        <v>1.7993859999999999</v>
      </c>
      <c r="G80" s="312">
        <v>2.0000110000000002</v>
      </c>
      <c r="H80" s="312">
        <f t="shared" si="383"/>
        <v>2.4098897825439378</v>
      </c>
      <c r="I80" s="314">
        <f>_xlfn.FLOOR.PRECISE('численность 2021'!R101)</f>
        <v>699</v>
      </c>
      <c r="J80" s="315">
        <f t="shared" si="384"/>
        <v>849.44999999999993</v>
      </c>
      <c r="K80" s="316">
        <f t="shared" si="360"/>
        <v>699</v>
      </c>
      <c r="L80" s="317">
        <v>699</v>
      </c>
      <c r="M80" s="313">
        <v>300</v>
      </c>
      <c r="N80" s="313">
        <v>300</v>
      </c>
      <c r="O80" s="312">
        <f>_xlfn.FLOOR.PRECISE('численность 2021'!P101)</f>
        <v>300</v>
      </c>
      <c r="P80" s="312">
        <v>0.26936500000000002</v>
      </c>
      <c r="Q80" s="312">
        <v>0.278812</v>
      </c>
      <c r="R80" s="312">
        <f t="shared" si="361"/>
        <v>0.29788501638367587</v>
      </c>
      <c r="S80" s="314">
        <f>_xlfn.FLOOR.PRECISE('численность 2021'!Q101)</f>
        <v>80</v>
      </c>
      <c r="T80" s="314"/>
      <c r="U80" s="315">
        <f t="shared" si="385"/>
        <v>90</v>
      </c>
      <c r="V80" s="316">
        <f t="shared" si="352"/>
        <v>80</v>
      </c>
      <c r="W80" s="317">
        <v>80</v>
      </c>
      <c r="X80" s="317">
        <v>40</v>
      </c>
      <c r="Y80" s="318"/>
      <c r="Z80" s="313">
        <v>2729.209961</v>
      </c>
      <c r="AA80" s="313">
        <v>4493</v>
      </c>
      <c r="AB80" s="312">
        <f>_xlfn.FLOOR.PRECISE('численность 2021'!E101)</f>
        <v>2467</v>
      </c>
      <c r="AC80" s="312">
        <v>2.4505129999999999</v>
      </c>
      <c r="AD80" s="312">
        <v>4.1756739999999999</v>
      </c>
      <c r="AE80" s="312">
        <f t="shared" si="386"/>
        <v>2.4496077847284279</v>
      </c>
      <c r="AF80" s="314">
        <f>_xlfn.FLOOR.PRECISE('численность 2021'!O101)</f>
        <v>123</v>
      </c>
      <c r="AG80" s="315">
        <f t="shared" si="387"/>
        <v>123.35000000000001</v>
      </c>
      <c r="AH80" s="316">
        <f t="shared" si="362"/>
        <v>123</v>
      </c>
      <c r="AI80" s="319">
        <f t="shared" si="354"/>
        <v>92.25</v>
      </c>
      <c r="AJ80" s="317">
        <v>123</v>
      </c>
      <c r="AK80" s="317">
        <v>92</v>
      </c>
      <c r="AL80" s="313">
        <v>4090.0417480000001</v>
      </c>
      <c r="AM80" s="313">
        <v>4387</v>
      </c>
      <c r="AN80" s="312">
        <f>_xlfn.FLOOR.PRECISE('численность 2021'!F101)</f>
        <v>3111</v>
      </c>
      <c r="AO80" s="312">
        <v>3.6723810000000001</v>
      </c>
      <c r="AP80" s="312">
        <v>4.0771600000000001</v>
      </c>
      <c r="AQ80" s="312">
        <f t="shared" si="363"/>
        <v>3.089067619898719</v>
      </c>
      <c r="AR80" s="314">
        <f>_xlfn.FLOOR.PRECISE('численность 2021'!L101)</f>
        <v>192</v>
      </c>
      <c r="AS80" s="314"/>
      <c r="AT80" s="314">
        <f t="shared" si="355"/>
        <v>192</v>
      </c>
      <c r="AU80" s="315">
        <f t="shared" si="388"/>
        <v>217.77000000000001</v>
      </c>
      <c r="AV80" s="315">
        <f t="shared" si="306"/>
        <v>0</v>
      </c>
      <c r="AW80" s="319">
        <f t="shared" si="389"/>
        <v>192</v>
      </c>
      <c r="AX80" s="317">
        <v>192</v>
      </c>
      <c r="AY80" s="315">
        <f t="shared" si="390"/>
        <v>28.799999999999997</v>
      </c>
      <c r="AZ80" s="316">
        <f t="shared" si="364"/>
        <v>0</v>
      </c>
      <c r="BA80" s="317">
        <v>28</v>
      </c>
      <c r="BB80" s="315">
        <f t="shared" si="391"/>
        <v>57.599999999999994</v>
      </c>
      <c r="BC80" s="317">
        <v>66</v>
      </c>
      <c r="BD80" s="313">
        <v>1240.8323969999999</v>
      </c>
      <c r="BE80" s="313">
        <v>1367</v>
      </c>
      <c r="BF80" s="312">
        <f>_xlfn.FLOOR.PRECISE('численность 2021'!G101)</f>
        <v>1258</v>
      </c>
      <c r="BG80" s="312">
        <v>1.114123</v>
      </c>
      <c r="BH80" s="312">
        <v>1.2704530000000001</v>
      </c>
      <c r="BI80" s="312">
        <f t="shared" si="392"/>
        <v>1.2491311687022142</v>
      </c>
      <c r="BJ80" s="314">
        <f>_xlfn.FLOOR.PRECISE('численность 2021'!K101)</f>
        <v>35</v>
      </c>
      <c r="BK80" s="314"/>
      <c r="BL80" s="314">
        <f t="shared" si="358"/>
        <v>35</v>
      </c>
      <c r="BM80" s="315">
        <f t="shared" si="393"/>
        <v>62.900000000000006</v>
      </c>
      <c r="BN80" s="319">
        <f t="shared" si="359"/>
        <v>35</v>
      </c>
      <c r="BO80" s="317">
        <v>35</v>
      </c>
      <c r="BP80" s="315">
        <f t="shared" si="394"/>
        <v>5.25</v>
      </c>
      <c r="BQ80" s="316">
        <f t="shared" si="366"/>
        <v>0</v>
      </c>
      <c r="BR80" s="317">
        <v>5</v>
      </c>
      <c r="BS80" s="315">
        <f t="shared" si="395"/>
        <v>7</v>
      </c>
      <c r="BT80" s="317">
        <v>13</v>
      </c>
      <c r="BU80" s="313">
        <v>2211.6684570000002</v>
      </c>
      <c r="BV80" s="313">
        <v>2664</v>
      </c>
      <c r="BW80" s="312">
        <f>_xlfn.FLOOR.PRECISE('численность 2021'!H101)</f>
        <v>1752</v>
      </c>
      <c r="BX80" s="312">
        <v>1.9858210000000001</v>
      </c>
      <c r="BY80" s="312">
        <v>2.4758499999999999</v>
      </c>
      <c r="BZ80" s="312">
        <f t="shared" si="396"/>
        <v>1.7396484956806673</v>
      </c>
      <c r="CA80" s="314">
        <f>_xlfn.FLOOR.PRECISE('численность 2021'!M101)</f>
        <v>80</v>
      </c>
      <c r="CB80" s="314"/>
      <c r="CC80" s="314"/>
      <c r="CD80" s="314">
        <f t="shared" si="368"/>
        <v>80</v>
      </c>
      <c r="CE80" s="315">
        <f t="shared" si="397"/>
        <v>87.600000000000009</v>
      </c>
      <c r="CF80" s="319">
        <f t="shared" si="370"/>
        <v>80</v>
      </c>
      <c r="CG80" s="317">
        <v>80</v>
      </c>
      <c r="CH80" s="315">
        <f t="shared" si="398"/>
        <v>6</v>
      </c>
      <c r="CI80" s="316">
        <f t="shared" si="372"/>
        <v>0</v>
      </c>
      <c r="CJ80" s="317">
        <v>6</v>
      </c>
      <c r="CK80" s="315">
        <f t="shared" si="399"/>
        <v>6</v>
      </c>
      <c r="CL80" s="316">
        <f t="shared" si="374"/>
        <v>0</v>
      </c>
      <c r="CM80" s="317">
        <v>6</v>
      </c>
      <c r="CN80" s="315">
        <f t="shared" si="400"/>
        <v>16</v>
      </c>
      <c r="CO80" s="317">
        <v>18</v>
      </c>
      <c r="CP80" s="320">
        <f t="shared" si="401"/>
        <v>1</v>
      </c>
      <c r="CQ80" s="313"/>
      <c r="CR80" s="313"/>
      <c r="CS80" s="313"/>
      <c r="CT80" s="312"/>
      <c r="CU80" s="312"/>
      <c r="CV80" s="312"/>
      <c r="CW80" s="314"/>
      <c r="CX80" s="315"/>
      <c r="CY80" s="319"/>
      <c r="CZ80" s="317"/>
      <c r="DA80" s="315"/>
      <c r="DB80" s="317"/>
      <c r="DC80" s="313">
        <v>890.40295400000002</v>
      </c>
      <c r="DD80" s="313">
        <v>1242</v>
      </c>
      <c r="DE80" s="312">
        <f>_xlfn.FLOOR.PRECISE('численность 2021'!I101)</f>
        <v>1238</v>
      </c>
      <c r="DF80" s="312">
        <v>0.79947800000000002</v>
      </c>
      <c r="DG80" s="312">
        <v>1.154282</v>
      </c>
      <c r="DH80" s="312">
        <f t="shared" si="405"/>
        <v>1.2292721676099692</v>
      </c>
      <c r="DI80" s="314">
        <f>_xlfn.FLOOR.PRECISE('численность 2021'!N101)</f>
        <v>135</v>
      </c>
      <c r="DJ80" s="315">
        <f t="shared" si="406"/>
        <v>185.69999999999999</v>
      </c>
      <c r="DK80" s="316">
        <f t="shared" si="378"/>
        <v>135</v>
      </c>
      <c r="DL80" s="317">
        <v>135</v>
      </c>
      <c r="DM80" s="315">
        <f t="shared" si="407"/>
        <v>27</v>
      </c>
      <c r="DN80" s="317">
        <v>37</v>
      </c>
      <c r="DO80" s="313">
        <v>100.100601</v>
      </c>
      <c r="DP80" s="313">
        <v>226</v>
      </c>
      <c r="DQ80" s="312">
        <f>_xlfn.FLOOR.PRECISE('численность 2021'!J101)</f>
        <v>161</v>
      </c>
      <c r="DR80" s="312">
        <v>8.9879000000000001e-002</v>
      </c>
      <c r="DS80" s="312">
        <v>0.210038</v>
      </c>
      <c r="DT80" s="312">
        <f t="shared" si="408"/>
        <v>0.15986495879257273</v>
      </c>
      <c r="DU80" s="314">
        <f>_xlfn.FLOOR.PRECISE('численность 2021'!S101)</f>
        <v>12</v>
      </c>
      <c r="DV80" s="315">
        <f t="shared" si="409"/>
        <v>16.100000000000001</v>
      </c>
      <c r="DW80" s="316">
        <f t="shared" si="381"/>
        <v>12</v>
      </c>
      <c r="DX80" s="317">
        <v>12</v>
      </c>
      <c r="DY80" s="313">
        <v>0</v>
      </c>
      <c r="DZ80" s="321">
        <v>0</v>
      </c>
      <c r="EA80" s="312">
        <f>_xlfn.FLOOR.PRECISE('численность 2021'!T101)</f>
        <v>1000</v>
      </c>
      <c r="EB80" s="312">
        <v>0</v>
      </c>
      <c r="EC80" s="312">
        <v>0</v>
      </c>
      <c r="ED80" s="312">
        <f t="shared" si="410"/>
        <v>0.99295005461225294</v>
      </c>
      <c r="EE80" s="314">
        <f>_xlfn.FLOOR.PRECISE('численность 2021'!U101)</f>
        <v>100</v>
      </c>
      <c r="EF80" s="315">
        <f t="shared" si="411"/>
        <v>100</v>
      </c>
      <c r="EG80" s="316">
        <f t="shared" si="382"/>
        <v>100</v>
      </c>
      <c r="EH80" s="317">
        <v>100</v>
      </c>
    </row>
    <row r="81" ht="48.75" customHeight="1">
      <c r="A81" s="152" t="s">
        <v>308</v>
      </c>
      <c r="B81" s="282">
        <f>'численность 2021'!C92</f>
        <v>559.5</v>
      </c>
      <c r="C81" s="283">
        <v>373.06433099999998</v>
      </c>
      <c r="D81" s="283">
        <v>420</v>
      </c>
      <c r="E81" s="282">
        <f>_xlfn.FLOOR.PRECISE('численность 2021'!D92)</f>
        <v>447</v>
      </c>
      <c r="F81" s="282">
        <v>0.66678199999999999</v>
      </c>
      <c r="G81" s="282">
        <v>0.75066999999999995</v>
      </c>
      <c r="H81" s="282">
        <f t="shared" si="383"/>
        <v>0.79892761394101874</v>
      </c>
      <c r="I81" s="284">
        <f>_xlfn.FLOOR.PRECISE('численность 2021'!R92)</f>
        <v>100</v>
      </c>
      <c r="J81" s="285">
        <f t="shared" si="384"/>
        <v>156.44999999999999</v>
      </c>
      <c r="K81" s="286">
        <f t="shared" si="360"/>
        <v>100</v>
      </c>
      <c r="L81" s="292">
        <v>100</v>
      </c>
      <c r="M81" s="283">
        <v>206</v>
      </c>
      <c r="N81" s="283">
        <v>200</v>
      </c>
      <c r="O81" s="282">
        <f>_xlfn.FLOOR.PRECISE('численность 2021'!P92)</f>
        <v>171</v>
      </c>
      <c r="P81" s="282">
        <v>0.36818600000000001</v>
      </c>
      <c r="Q81" s="282">
        <v>0.357462</v>
      </c>
      <c r="R81" s="282">
        <f t="shared" si="361"/>
        <v>0.30563002680965146</v>
      </c>
      <c r="S81" s="284">
        <f>_xlfn.FLOOR.PRECISE('численность 2021'!Q92)</f>
        <v>45</v>
      </c>
      <c r="T81" s="284"/>
      <c r="U81" s="285">
        <f t="shared" si="385"/>
        <v>51.299999999999997</v>
      </c>
      <c r="V81" s="286">
        <f t="shared" si="352"/>
        <v>45</v>
      </c>
      <c r="W81" s="292">
        <v>45</v>
      </c>
      <c r="X81" s="292"/>
      <c r="Y81" s="288"/>
      <c r="Z81" s="283">
        <v>585.14917000000003</v>
      </c>
      <c r="AA81" s="283">
        <v>531</v>
      </c>
      <c r="AB81" s="282">
        <f>_xlfn.FLOOR.PRECISE('численность 2021'!E92)</f>
        <v>709</v>
      </c>
      <c r="AC81" s="282">
        <v>1.0458430000000001</v>
      </c>
      <c r="AD81" s="282">
        <v>0.94906199999999996</v>
      </c>
      <c r="AE81" s="282">
        <f t="shared" si="386"/>
        <v>1.2672028596961573</v>
      </c>
      <c r="AF81" s="284">
        <f>_xlfn.FLOOR.PRECISE('численность 2021'!O92)</f>
        <v>35</v>
      </c>
      <c r="AG81" s="285">
        <f t="shared" si="387"/>
        <v>35.450000000000003</v>
      </c>
      <c r="AH81" s="286">
        <f t="shared" si="362"/>
        <v>35</v>
      </c>
      <c r="AI81" s="289">
        <f t="shared" si="354"/>
        <v>26.25</v>
      </c>
      <c r="AJ81" s="292">
        <v>35</v>
      </c>
      <c r="AK81" s="292">
        <v>26</v>
      </c>
      <c r="AL81" s="283">
        <v>10232.357421999999</v>
      </c>
      <c r="AM81" s="283">
        <v>8701</v>
      </c>
      <c r="AN81" s="282">
        <f>_xlfn.FLOOR.PRECISE('численность 2021'!F92)</f>
        <v>8491</v>
      </c>
      <c r="AO81" s="282">
        <v>18.288395999999999</v>
      </c>
      <c r="AP81" s="282">
        <v>15.551385</v>
      </c>
      <c r="AQ81" s="282">
        <f t="shared" si="363"/>
        <v>15.176050044682752</v>
      </c>
      <c r="AR81" s="284">
        <f>_xlfn.FLOOR.PRECISE('численность 2021'!L92)</f>
        <v>650</v>
      </c>
      <c r="AS81" s="284"/>
      <c r="AT81" s="284">
        <f t="shared" si="355"/>
        <v>650</v>
      </c>
      <c r="AU81" s="285">
        <f t="shared" si="388"/>
        <v>1273.6499999999999</v>
      </c>
      <c r="AV81" s="285">
        <f t="shared" si="306"/>
        <v>2122.75</v>
      </c>
      <c r="AW81" s="290">
        <f t="shared" si="389"/>
        <v>650</v>
      </c>
      <c r="AX81" s="292">
        <v>650</v>
      </c>
      <c r="AY81" s="285">
        <f t="shared" si="390"/>
        <v>97.5</v>
      </c>
      <c r="AZ81" s="286">
        <f t="shared" si="364"/>
        <v>0</v>
      </c>
      <c r="BA81" s="292"/>
      <c r="BB81" s="285">
        <f t="shared" si="391"/>
        <v>195</v>
      </c>
      <c r="BC81" s="292"/>
      <c r="BD81" s="299">
        <v>348.85433999999998</v>
      </c>
      <c r="BE81" s="299">
        <v>362</v>
      </c>
      <c r="BF81" s="282">
        <f>_xlfn.FLOOR.PRECISE('численность 2021'!G92)</f>
        <v>365</v>
      </c>
      <c r="BG81" s="298">
        <v>0.62351100000000004</v>
      </c>
      <c r="BH81" s="298">
        <v>0.64700599999999997</v>
      </c>
      <c r="BI81" s="282">
        <f t="shared" si="392"/>
        <v>0.65236818588025025</v>
      </c>
      <c r="BJ81" s="284">
        <f>_xlfn.FLOOR.PRECISE('численность 2021'!K92)</f>
        <v>10</v>
      </c>
      <c r="BK81" s="284"/>
      <c r="BL81" s="284">
        <f t="shared" si="358"/>
        <v>10</v>
      </c>
      <c r="BM81" s="285">
        <f t="shared" si="393"/>
        <v>10.949999999999999</v>
      </c>
      <c r="BN81" s="290">
        <f t="shared" si="359"/>
        <v>10</v>
      </c>
      <c r="BO81" s="292">
        <v>10</v>
      </c>
      <c r="BP81" s="285">
        <f t="shared" si="394"/>
        <v>1.5</v>
      </c>
      <c r="BQ81" s="286">
        <f t="shared" si="366"/>
        <v>0</v>
      </c>
      <c r="BR81" s="292"/>
      <c r="BS81" s="285">
        <f t="shared" si="395"/>
        <v>2</v>
      </c>
      <c r="BT81" s="292"/>
      <c r="BU81" s="283">
        <v>852.79180899999994</v>
      </c>
      <c r="BV81" s="283">
        <v>691</v>
      </c>
      <c r="BW81" s="282">
        <f>_xlfn.FLOOR.PRECISE('численность 2021'!H92)</f>
        <v>870</v>
      </c>
      <c r="BX81" s="282">
        <v>1.524203</v>
      </c>
      <c r="BY81" s="282">
        <v>1.235031</v>
      </c>
      <c r="BZ81" s="282">
        <f t="shared" si="396"/>
        <v>1.5549597855227881</v>
      </c>
      <c r="CA81" s="284">
        <f>_xlfn.FLOOR.PRECISE('численность 2021'!M92)</f>
        <v>43</v>
      </c>
      <c r="CB81" s="284"/>
      <c r="CC81" s="284"/>
      <c r="CD81" s="284">
        <f t="shared" si="368"/>
        <v>43</v>
      </c>
      <c r="CE81" s="285">
        <f t="shared" si="397"/>
        <v>43.5</v>
      </c>
      <c r="CF81" s="290">
        <f t="shared" si="370"/>
        <v>43</v>
      </c>
      <c r="CG81" s="292">
        <v>43</v>
      </c>
      <c r="CH81" s="285">
        <f t="shared" si="398"/>
        <v>3.2250000000000001</v>
      </c>
      <c r="CI81" s="286">
        <f t="shared" si="372"/>
        <v>0</v>
      </c>
      <c r="CJ81" s="292"/>
      <c r="CK81" s="285">
        <f t="shared" si="399"/>
        <v>3.2250000000000001</v>
      </c>
      <c r="CL81" s="286">
        <f t="shared" si="374"/>
        <v>0</v>
      </c>
      <c r="CM81" s="292"/>
      <c r="CN81" s="285">
        <f t="shared" si="400"/>
        <v>8.5999999999999996</v>
      </c>
      <c r="CO81" s="292"/>
      <c r="CP81" s="291">
        <f t="shared" si="401"/>
        <v>1</v>
      </c>
      <c r="CQ81" s="283">
        <v>0</v>
      </c>
      <c r="CR81" s="283">
        <v>0</v>
      </c>
      <c r="CS81" s="283" t="e">
        <f>#REF!</f>
        <v>#REF!</v>
      </c>
      <c r="CT81" s="282">
        <v>0</v>
      </c>
      <c r="CU81" s="282">
        <v>0</v>
      </c>
      <c r="CV81" s="282" t="e">
        <f>#REF!</f>
        <v>#REF!</v>
      </c>
      <c r="CW81" s="284" t="e">
        <f>#REF!</f>
        <v>#REF!</v>
      </c>
      <c r="CX81" s="285" t="e">
        <f t="shared" si="402"/>
        <v>#REF!</v>
      </c>
      <c r="CY81" s="290" t="e">
        <f t="shared" si="403"/>
        <v>#REF!</v>
      </c>
      <c r="CZ81" s="292"/>
      <c r="DA81" s="285">
        <f t="shared" si="404"/>
        <v>0</v>
      </c>
      <c r="DB81" s="292"/>
      <c r="DC81" s="283">
        <v>0</v>
      </c>
      <c r="DD81" s="283">
        <v>0</v>
      </c>
      <c r="DE81" s="282">
        <f>_xlfn.FLOOR.PRECISE('численность 2021'!I92)</f>
        <v>0</v>
      </c>
      <c r="DF81" s="282">
        <v>0</v>
      </c>
      <c r="DG81" s="282">
        <v>0</v>
      </c>
      <c r="DH81" s="282">
        <f t="shared" si="405"/>
        <v>0</v>
      </c>
      <c r="DI81" s="284">
        <f>_xlfn.FLOOR.PRECISE('численность 2021'!N92)</f>
        <v>0</v>
      </c>
      <c r="DJ81" s="285">
        <f t="shared" si="406"/>
        <v>0</v>
      </c>
      <c r="DK81" s="286">
        <f t="shared" si="378"/>
        <v>0</v>
      </c>
      <c r="DL81" s="292"/>
      <c r="DM81" s="285">
        <f t="shared" si="407"/>
        <v>0</v>
      </c>
      <c r="DN81" s="292"/>
      <c r="DO81" s="283">
        <v>19.099115000000001</v>
      </c>
      <c r="DP81" s="283">
        <v>41</v>
      </c>
      <c r="DQ81" s="282">
        <f>_xlfn.FLOOR.PRECISE('численность 2021'!J92)</f>
        <v>35</v>
      </c>
      <c r="DR81" s="282">
        <v>3.4136e-002</v>
      </c>
      <c r="DS81" s="282">
        <v>7.3279999999999998e-002</v>
      </c>
      <c r="DT81" s="282">
        <f t="shared" si="408"/>
        <v>6.2555853440571935e-002</v>
      </c>
      <c r="DU81" s="284">
        <f>_xlfn.FLOOR.PRECISE('численность 2021'!S92)</f>
        <v>3</v>
      </c>
      <c r="DV81" s="285">
        <f t="shared" si="409"/>
        <v>3.5</v>
      </c>
      <c r="DW81" s="286">
        <f t="shared" si="381"/>
        <v>3</v>
      </c>
      <c r="DX81" s="292">
        <v>3</v>
      </c>
      <c r="DY81" s="283">
        <v>60</v>
      </c>
      <c r="DZ81" s="293">
        <v>65</v>
      </c>
      <c r="EA81" s="282">
        <f>_xlfn.FLOOR.PRECISE('численность 2021'!T92)</f>
        <v>85</v>
      </c>
      <c r="EB81" s="282">
        <v>0.107239</v>
      </c>
      <c r="EC81" s="282">
        <v>0.116175</v>
      </c>
      <c r="ED81" s="282">
        <f t="shared" si="410"/>
        <v>0.15192135835567472</v>
      </c>
      <c r="EE81" s="284">
        <f>_xlfn.FLOOR.PRECISE('численность 2021'!U92)</f>
        <v>8</v>
      </c>
      <c r="EF81" s="285">
        <f t="shared" si="411"/>
        <v>8.5</v>
      </c>
      <c r="EG81" s="286">
        <f t="shared" si="382"/>
        <v>8</v>
      </c>
      <c r="EH81" s="292">
        <v>8</v>
      </c>
    </row>
    <row r="82" ht="63.75" customHeight="1">
      <c r="A82" s="152" t="s">
        <v>117</v>
      </c>
      <c r="B82" s="282">
        <f>'численность 2021'!C100</f>
        <v>26.699999999999999</v>
      </c>
      <c r="C82" s="283">
        <v>99.939728000000002</v>
      </c>
      <c r="D82" s="283">
        <v>153</v>
      </c>
      <c r="E82" s="282">
        <f>_xlfn.FLOOR.PRECISE('численность 2021'!D100)</f>
        <v>168</v>
      </c>
      <c r="F82" s="282">
        <v>3.743061</v>
      </c>
      <c r="G82" s="282">
        <v>5.7303369999999996</v>
      </c>
      <c r="H82" s="282">
        <f t="shared" si="383"/>
        <v>6.2921348314606744</v>
      </c>
      <c r="I82" s="284">
        <f>_xlfn.FLOOR.PRECISE('численность 2021'!R100)</f>
        <v>58</v>
      </c>
      <c r="J82" s="285">
        <f t="shared" si="384"/>
        <v>58.799999999999997</v>
      </c>
      <c r="K82" s="286">
        <f t="shared" si="360"/>
        <v>58</v>
      </c>
      <c r="L82" s="287">
        <v>58</v>
      </c>
      <c r="M82" s="283">
        <v>25</v>
      </c>
      <c r="N82" s="283">
        <v>25</v>
      </c>
      <c r="O82" s="282">
        <f>_xlfn.FLOOR.PRECISE('численность 2021'!P100)</f>
        <v>23</v>
      </c>
      <c r="P82" s="282">
        <v>0.93633</v>
      </c>
      <c r="Q82" s="282">
        <v>0.93633</v>
      </c>
      <c r="R82" s="282">
        <f t="shared" si="361"/>
        <v>0.86142322097378277</v>
      </c>
      <c r="S82" s="284">
        <f>_xlfn.FLOOR.PRECISE('численность 2021'!Q100)</f>
        <v>2</v>
      </c>
      <c r="T82" s="284"/>
      <c r="U82" s="285">
        <f t="shared" si="385"/>
        <v>6.8999999999999995</v>
      </c>
      <c r="V82" s="286">
        <f t="shared" si="352"/>
        <v>2</v>
      </c>
      <c r="W82" s="287">
        <v>2</v>
      </c>
      <c r="X82" s="287"/>
      <c r="Y82" s="288"/>
      <c r="Z82" s="283">
        <v>115.932922</v>
      </c>
      <c r="AA82" s="283">
        <v>187</v>
      </c>
      <c r="AB82" s="282">
        <f>_xlfn.FLOOR.PRECISE('численность 2021'!E100)</f>
        <v>222</v>
      </c>
      <c r="AC82" s="282">
        <v>4.3420569999999996</v>
      </c>
      <c r="AD82" s="282">
        <v>7.0037450000000003</v>
      </c>
      <c r="AE82" s="282">
        <f t="shared" si="386"/>
        <v>8.3146067415730336</v>
      </c>
      <c r="AF82" s="284">
        <f>_xlfn.FLOOR.PRECISE('численность 2021'!O100)</f>
        <v>11</v>
      </c>
      <c r="AG82" s="285">
        <f t="shared" si="387"/>
        <v>11.100000000000001</v>
      </c>
      <c r="AH82" s="286">
        <f t="shared" si="362"/>
        <v>11</v>
      </c>
      <c r="AI82" s="289">
        <f t="shared" si="354"/>
        <v>8.25</v>
      </c>
      <c r="AJ82" s="287">
        <v>11</v>
      </c>
      <c r="AK82" s="287">
        <v>8</v>
      </c>
      <c r="AL82" s="283">
        <v>0</v>
      </c>
      <c r="AM82" s="283">
        <v>0</v>
      </c>
      <c r="AN82" s="282">
        <f>_xlfn.FLOOR.PRECISE('численность 2021'!F100)</f>
        <v>0</v>
      </c>
      <c r="AO82" s="282">
        <v>0</v>
      </c>
      <c r="AP82" s="282">
        <v>0</v>
      </c>
      <c r="AQ82" s="282">
        <f t="shared" si="363"/>
        <v>0</v>
      </c>
      <c r="AR82" s="284">
        <f>_xlfn.FLOOR.PRECISE('численность 2021'!L100)</f>
        <v>0</v>
      </c>
      <c r="AS82" s="284"/>
      <c r="AT82" s="284">
        <f t="shared" si="355"/>
        <v>0</v>
      </c>
      <c r="AU82" s="285">
        <f t="shared" si="388"/>
        <v>0</v>
      </c>
      <c r="AV82" s="285">
        <f t="shared" si="306"/>
        <v>0</v>
      </c>
      <c r="AW82" s="290">
        <f t="shared" si="389"/>
        <v>0</v>
      </c>
      <c r="AX82" s="287"/>
      <c r="AY82" s="285">
        <f t="shared" si="390"/>
        <v>0</v>
      </c>
      <c r="AZ82" s="286">
        <f t="shared" si="364"/>
        <v>0</v>
      </c>
      <c r="BA82" s="287"/>
      <c r="BB82" s="285">
        <f t="shared" si="391"/>
        <v>0</v>
      </c>
      <c r="BC82" s="287"/>
      <c r="BD82" s="283">
        <v>40.900478</v>
      </c>
      <c r="BE82" s="283">
        <v>36</v>
      </c>
      <c r="BF82" s="282">
        <f>_xlfn.FLOOR.PRECISE('численность 2021'!G100)</f>
        <v>40</v>
      </c>
      <c r="BG82" s="282">
        <v>1.5318529999999999</v>
      </c>
      <c r="BH82" s="282">
        <v>1.3483149999999999</v>
      </c>
      <c r="BI82" s="282">
        <f t="shared" si="392"/>
        <v>1.4981273408239701</v>
      </c>
      <c r="BJ82" s="284">
        <f>_xlfn.FLOOR.PRECISE('численность 2021'!K100)</f>
        <v>2</v>
      </c>
      <c r="BK82" s="284"/>
      <c r="BL82" s="284">
        <f t="shared" si="358"/>
        <v>2</v>
      </c>
      <c r="BM82" s="285">
        <f t="shared" si="393"/>
        <v>2</v>
      </c>
      <c r="BN82" s="290">
        <f t="shared" si="359"/>
        <v>2</v>
      </c>
      <c r="BO82" s="287">
        <v>2</v>
      </c>
      <c r="BP82" s="285">
        <f t="shared" si="394"/>
        <v>0</v>
      </c>
      <c r="BQ82" s="286">
        <f t="shared" si="366"/>
        <v>0</v>
      </c>
      <c r="BR82" s="287"/>
      <c r="BS82" s="285">
        <f t="shared" si="395"/>
        <v>0.40000000000000002</v>
      </c>
      <c r="BT82" s="287"/>
      <c r="BU82" s="283">
        <v>26.262411</v>
      </c>
      <c r="BV82" s="283">
        <v>47</v>
      </c>
      <c r="BW82" s="282">
        <f>_xlfn.FLOOR.PRECISE('численность 2021'!H100)</f>
        <v>77</v>
      </c>
      <c r="BX82" s="282">
        <v>0.98361100000000001</v>
      </c>
      <c r="BY82" s="282">
        <v>1.7603</v>
      </c>
      <c r="BZ82" s="282">
        <f t="shared" si="396"/>
        <v>2.8838951310861423</v>
      </c>
      <c r="CA82" s="284">
        <f>_xlfn.FLOOR.PRECISE('численность 2021'!M100)</f>
        <v>2</v>
      </c>
      <c r="CB82" s="284"/>
      <c r="CC82" s="284"/>
      <c r="CD82" s="284">
        <f t="shared" si="368"/>
        <v>2</v>
      </c>
      <c r="CE82" s="285">
        <f t="shared" si="397"/>
        <v>5.3900000000000006</v>
      </c>
      <c r="CF82" s="290">
        <f t="shared" si="370"/>
        <v>2</v>
      </c>
      <c r="CG82" s="287">
        <v>2</v>
      </c>
      <c r="CH82" s="285">
        <f t="shared" si="398"/>
        <v>0</v>
      </c>
      <c r="CI82" s="286">
        <f t="shared" si="372"/>
        <v>0</v>
      </c>
      <c r="CJ82" s="287"/>
      <c r="CK82" s="285">
        <f t="shared" si="399"/>
        <v>0</v>
      </c>
      <c r="CL82" s="286">
        <f t="shared" si="374"/>
        <v>0</v>
      </c>
      <c r="CM82" s="287"/>
      <c r="CN82" s="285">
        <f t="shared" si="400"/>
        <v>0.40000000000000002</v>
      </c>
      <c r="CO82" s="287"/>
      <c r="CP82" s="291">
        <f t="shared" si="401"/>
        <v>1</v>
      </c>
      <c r="CQ82" s="283">
        <v>0</v>
      </c>
      <c r="CR82" s="283">
        <v>0</v>
      </c>
      <c r="CS82" s="283" t="e">
        <f>#REF!</f>
        <v>#REF!</v>
      </c>
      <c r="CT82" s="282">
        <v>0</v>
      </c>
      <c r="CU82" s="282">
        <v>0</v>
      </c>
      <c r="CV82" s="282" t="e">
        <f>#REF!</f>
        <v>#REF!</v>
      </c>
      <c r="CW82" s="284" t="e">
        <f>#REF!</f>
        <v>#REF!</v>
      </c>
      <c r="CX82" s="285" t="e">
        <f t="shared" si="402"/>
        <v>#REF!</v>
      </c>
      <c r="CY82" s="290" t="e">
        <f t="shared" si="403"/>
        <v>#REF!</v>
      </c>
      <c r="CZ82" s="292"/>
      <c r="DA82" s="285">
        <f t="shared" si="404"/>
        <v>0</v>
      </c>
      <c r="DB82" s="292"/>
      <c r="DC82" s="283">
        <v>56.816017000000002</v>
      </c>
      <c r="DD82" s="283">
        <v>48</v>
      </c>
      <c r="DE82" s="282">
        <f>_xlfn.FLOOR.PRECISE('численность 2021'!I100)</f>
        <v>79</v>
      </c>
      <c r="DF82" s="282">
        <v>2.1279409999999999</v>
      </c>
      <c r="DG82" s="282">
        <v>1.7977529999999999</v>
      </c>
      <c r="DH82" s="282">
        <f t="shared" si="405"/>
        <v>2.9588014981273409</v>
      </c>
      <c r="DI82" s="284">
        <f>_xlfn.FLOOR.PRECISE('численность 2021'!N100)</f>
        <v>7</v>
      </c>
      <c r="DJ82" s="285">
        <f t="shared" si="406"/>
        <v>11.85</v>
      </c>
      <c r="DK82" s="286">
        <f t="shared" si="378"/>
        <v>7</v>
      </c>
      <c r="DL82" s="287">
        <v>7</v>
      </c>
      <c r="DM82" s="285">
        <f t="shared" si="407"/>
        <v>1.4000000000000001</v>
      </c>
      <c r="DN82" s="287"/>
      <c r="DO82" s="283">
        <v>0</v>
      </c>
      <c r="DP82" s="283">
        <v>0</v>
      </c>
      <c r="DQ82" s="282">
        <f>_xlfn.FLOOR.PRECISE('численность 2021'!J100)</f>
        <v>0</v>
      </c>
      <c r="DR82" s="282">
        <v>0</v>
      </c>
      <c r="DS82" s="282">
        <v>0</v>
      </c>
      <c r="DT82" s="282">
        <f t="shared" si="408"/>
        <v>0</v>
      </c>
      <c r="DU82" s="284">
        <f>_xlfn.FLOOR.PRECISE('численность 2021'!S100)</f>
        <v>0</v>
      </c>
      <c r="DV82" s="285">
        <f t="shared" si="409"/>
        <v>0</v>
      </c>
      <c r="DW82" s="286">
        <f t="shared" si="381"/>
        <v>0</v>
      </c>
      <c r="DX82" s="287"/>
      <c r="DY82" s="283">
        <v>0</v>
      </c>
      <c r="DZ82" s="293">
        <v>0</v>
      </c>
      <c r="EA82" s="282">
        <f>_xlfn.FLOOR.PRECISE('численность 2021'!T100)</f>
        <v>0</v>
      </c>
      <c r="EB82" s="282">
        <v>0</v>
      </c>
      <c r="EC82" s="282">
        <v>0</v>
      </c>
      <c r="ED82" s="282">
        <f t="shared" si="410"/>
        <v>0</v>
      </c>
      <c r="EE82" s="284">
        <f>_xlfn.FLOOR.PRECISE('численность 2021'!U100)</f>
        <v>0</v>
      </c>
      <c r="EF82" s="285">
        <f t="shared" si="411"/>
        <v>0</v>
      </c>
      <c r="EG82" s="286">
        <f t="shared" si="382"/>
        <v>0</v>
      </c>
      <c r="EH82" s="292"/>
    </row>
    <row r="83" ht="35.25" customHeight="1">
      <c r="A83" s="152" t="s">
        <v>116</v>
      </c>
      <c r="B83" s="282">
        <f>'численность 2021'!C99</f>
        <v>41.696399999999997</v>
      </c>
      <c r="C83" s="283">
        <v>48.163756999999997</v>
      </c>
      <c r="D83" s="283">
        <v>36</v>
      </c>
      <c r="E83" s="282">
        <f>_xlfn.FLOOR.PRECISE('численность 2021'!D99)</f>
        <v>28</v>
      </c>
      <c r="F83" s="282">
        <v>1.1522429999999999</v>
      </c>
      <c r="G83" s="282">
        <v>0.85938099999999995</v>
      </c>
      <c r="H83" s="282">
        <f t="shared" si="383"/>
        <v>0.67152080275515402</v>
      </c>
      <c r="I83" s="284">
        <f>_xlfn.FLOOR.PRECISE('численность 2021'!R99)</f>
        <v>9</v>
      </c>
      <c r="J83" s="285">
        <f t="shared" si="384"/>
        <v>9.7999999999999989</v>
      </c>
      <c r="K83" s="286">
        <f t="shared" si="360"/>
        <v>9</v>
      </c>
      <c r="L83" s="287">
        <v>9</v>
      </c>
      <c r="M83" s="283">
        <v>34</v>
      </c>
      <c r="N83" s="283">
        <v>25</v>
      </c>
      <c r="O83" s="282">
        <f>_xlfn.FLOOR.PRECISE('численность 2021'!P99)</f>
        <v>21</v>
      </c>
      <c r="P83" s="282">
        <v>0.81339700000000004</v>
      </c>
      <c r="Q83" s="282">
        <v>0.59679300000000002</v>
      </c>
      <c r="R83" s="282">
        <f t="shared" si="361"/>
        <v>0.50364060206636552</v>
      </c>
      <c r="S83" s="284">
        <f>_xlfn.FLOOR.PRECISE('численность 2021'!Q99)</f>
        <v>6</v>
      </c>
      <c r="T83" s="284"/>
      <c r="U83" s="285">
        <f t="shared" si="385"/>
        <v>6.2999999999999998</v>
      </c>
      <c r="V83" s="286">
        <f t="shared" si="352"/>
        <v>6</v>
      </c>
      <c r="W83" s="287">
        <v>6</v>
      </c>
      <c r="X83" s="287"/>
      <c r="Y83" s="288"/>
      <c r="Z83" s="283">
        <v>143.54574600000001</v>
      </c>
      <c r="AA83" s="283">
        <v>145</v>
      </c>
      <c r="AB83" s="282">
        <f>_xlfn.FLOOR.PRECISE('численность 2021'!E99)</f>
        <v>120</v>
      </c>
      <c r="AC83" s="282">
        <v>3.4341089999999999</v>
      </c>
      <c r="AD83" s="282">
        <v>3.4613969999999998</v>
      </c>
      <c r="AE83" s="282">
        <f t="shared" si="386"/>
        <v>2.8779462975220884</v>
      </c>
      <c r="AF83" s="284">
        <f>_xlfn.FLOOR.PRECISE('численность 2021'!O99)</f>
        <v>6</v>
      </c>
      <c r="AG83" s="285">
        <f t="shared" si="387"/>
        <v>6</v>
      </c>
      <c r="AH83" s="286">
        <f t="shared" si="362"/>
        <v>6</v>
      </c>
      <c r="AI83" s="289">
        <f t="shared" si="354"/>
        <v>4.5</v>
      </c>
      <c r="AJ83" s="287">
        <v>6</v>
      </c>
      <c r="AK83" s="287">
        <v>4</v>
      </c>
      <c r="AL83" s="283">
        <v>191.613022</v>
      </c>
      <c r="AM83" s="283">
        <v>179</v>
      </c>
      <c r="AN83" s="282">
        <f>_xlfn.FLOOR.PRECISE('численность 2021'!F99)</f>
        <v>214</v>
      </c>
      <c r="AO83" s="282">
        <v>4.5840439999999996</v>
      </c>
      <c r="AP83" s="282">
        <v>4.2730350000000001</v>
      </c>
      <c r="AQ83" s="282">
        <f t="shared" si="363"/>
        <v>5.1323375639143913</v>
      </c>
      <c r="AR83" s="284">
        <f>_xlfn.FLOOR.PRECISE('численность 2021'!L99)</f>
        <v>17</v>
      </c>
      <c r="AS83" s="284"/>
      <c r="AT83" s="284">
        <f t="shared" si="355"/>
        <v>17</v>
      </c>
      <c r="AU83" s="285">
        <f t="shared" si="388"/>
        <v>17.120000000000001</v>
      </c>
      <c r="AV83" s="285">
        <f t="shared" si="306"/>
        <v>0</v>
      </c>
      <c r="AW83" s="290">
        <f t="shared" si="389"/>
        <v>17</v>
      </c>
      <c r="AX83" s="287">
        <v>17</v>
      </c>
      <c r="AY83" s="285">
        <f t="shared" si="390"/>
        <v>2.5499999999999998</v>
      </c>
      <c r="AZ83" s="286">
        <f t="shared" si="364"/>
        <v>0</v>
      </c>
      <c r="BA83" s="287"/>
      <c r="BB83" s="285">
        <f t="shared" si="391"/>
        <v>5.0999999999999996</v>
      </c>
      <c r="BC83" s="287"/>
      <c r="BD83" s="283">
        <v>94.166320999999996</v>
      </c>
      <c r="BE83" s="283">
        <v>96</v>
      </c>
      <c r="BF83" s="282">
        <f>_xlfn.FLOOR.PRECISE('численность 2021'!G99)</f>
        <v>92</v>
      </c>
      <c r="BG83" s="282">
        <v>2.252783</v>
      </c>
      <c r="BH83" s="282">
        <v>2.2916840000000001</v>
      </c>
      <c r="BI83" s="282">
        <f t="shared" si="392"/>
        <v>2.2064254947669344</v>
      </c>
      <c r="BJ83" s="284">
        <f>_xlfn.FLOOR.PRECISE('численность 2021'!K99)</f>
        <v>6</v>
      </c>
      <c r="BK83" s="284"/>
      <c r="BL83" s="284">
        <f t="shared" si="358"/>
        <v>6</v>
      </c>
      <c r="BM83" s="285">
        <f t="shared" si="393"/>
        <v>6.4400000000000004</v>
      </c>
      <c r="BN83" s="290">
        <f t="shared" si="359"/>
        <v>6</v>
      </c>
      <c r="BO83" s="287">
        <v>6</v>
      </c>
      <c r="BP83" s="285">
        <f t="shared" si="394"/>
        <v>0.89999999999999991</v>
      </c>
      <c r="BQ83" s="286">
        <f t="shared" si="366"/>
        <v>0</v>
      </c>
      <c r="BR83" s="287"/>
      <c r="BS83" s="285">
        <f t="shared" si="395"/>
        <v>1.2000000000000002</v>
      </c>
      <c r="BT83" s="287"/>
      <c r="BU83" s="283">
        <v>133.598465</v>
      </c>
      <c r="BV83" s="283">
        <v>140</v>
      </c>
      <c r="BW83" s="282">
        <f>_xlfn.FLOOR.PRECISE('численность 2021'!H99)</f>
        <v>136</v>
      </c>
      <c r="BX83" s="282">
        <v>3.1961360000000001</v>
      </c>
      <c r="BY83" s="282">
        <v>3.3420390000000002</v>
      </c>
      <c r="BZ83" s="282">
        <f t="shared" si="396"/>
        <v>3.2616724705250335</v>
      </c>
      <c r="CA83" s="284">
        <f>_xlfn.FLOOR.PRECISE('численность 2021'!M99)</f>
        <v>9</v>
      </c>
      <c r="CB83" s="284"/>
      <c r="CC83" s="284"/>
      <c r="CD83" s="284">
        <f t="shared" si="368"/>
        <v>9</v>
      </c>
      <c r="CE83" s="285">
        <f t="shared" si="397"/>
        <v>9.5200000000000014</v>
      </c>
      <c r="CF83" s="290">
        <f t="shared" si="370"/>
        <v>9</v>
      </c>
      <c r="CG83" s="287">
        <v>9</v>
      </c>
      <c r="CH83" s="285">
        <f t="shared" si="398"/>
        <v>0.67499999999999993</v>
      </c>
      <c r="CI83" s="286">
        <f t="shared" si="372"/>
        <v>0</v>
      </c>
      <c r="CJ83" s="287"/>
      <c r="CK83" s="285">
        <f t="shared" si="399"/>
        <v>0.67499999999999993</v>
      </c>
      <c r="CL83" s="286">
        <f t="shared" si="374"/>
        <v>0</v>
      </c>
      <c r="CM83" s="287"/>
      <c r="CN83" s="285">
        <f t="shared" si="400"/>
        <v>1.8</v>
      </c>
      <c r="CO83" s="287"/>
      <c r="CP83" s="291">
        <f t="shared" si="401"/>
        <v>1</v>
      </c>
      <c r="CQ83" s="283">
        <v>0</v>
      </c>
      <c r="CR83" s="283">
        <v>0</v>
      </c>
      <c r="CS83" s="283" t="e">
        <f>#REF!</f>
        <v>#REF!</v>
      </c>
      <c r="CT83" s="282">
        <v>0</v>
      </c>
      <c r="CU83" s="282">
        <v>0</v>
      </c>
      <c r="CV83" s="282" t="e">
        <f>#REF!</f>
        <v>#REF!</v>
      </c>
      <c r="CW83" s="284" t="e">
        <f>#REF!</f>
        <v>#REF!</v>
      </c>
      <c r="CX83" s="285" t="e">
        <f t="shared" si="402"/>
        <v>#REF!</v>
      </c>
      <c r="CY83" s="290" t="e">
        <f t="shared" si="403"/>
        <v>#REF!</v>
      </c>
      <c r="CZ83" s="292"/>
      <c r="DA83" s="285">
        <f t="shared" si="404"/>
        <v>0</v>
      </c>
      <c r="DB83" s="292"/>
      <c r="DC83" s="283">
        <v>0</v>
      </c>
      <c r="DD83" s="283">
        <v>0</v>
      </c>
      <c r="DE83" s="282">
        <f>_xlfn.FLOOR.PRECISE('численность 2021'!I99)</f>
        <v>0</v>
      </c>
      <c r="DF83" s="282">
        <v>0</v>
      </c>
      <c r="DG83" s="282">
        <v>0</v>
      </c>
      <c r="DH83" s="282">
        <f t="shared" si="405"/>
        <v>0</v>
      </c>
      <c r="DI83" s="284">
        <f>_xlfn.FLOOR.PRECISE('численность 2021'!N99)</f>
        <v>0</v>
      </c>
      <c r="DJ83" s="285">
        <f t="shared" si="406"/>
        <v>0</v>
      </c>
      <c r="DK83" s="286">
        <f t="shared" si="378"/>
        <v>0</v>
      </c>
      <c r="DL83" s="287"/>
      <c r="DM83" s="285">
        <f t="shared" si="407"/>
        <v>0</v>
      </c>
      <c r="DN83" s="287"/>
      <c r="DO83" s="283">
        <v>3.0874199999999998</v>
      </c>
      <c r="DP83" s="283">
        <v>3</v>
      </c>
      <c r="DQ83" s="282">
        <f>_xlfn.FLOOR.PRECISE('численность 2021'!J99)</f>
        <v>0</v>
      </c>
      <c r="DR83" s="282">
        <v>7.3861999999999997e-002</v>
      </c>
      <c r="DS83" s="282">
        <v>7.1614999999999998e-002</v>
      </c>
      <c r="DT83" s="282">
        <f t="shared" si="408"/>
        <v>0</v>
      </c>
      <c r="DU83" s="284">
        <f>_xlfn.FLOOR.PRECISE('численность 2021'!S99)</f>
        <v>0</v>
      </c>
      <c r="DV83" s="285">
        <f t="shared" si="409"/>
        <v>0</v>
      </c>
      <c r="DW83" s="286">
        <f t="shared" si="381"/>
        <v>0</v>
      </c>
      <c r="DX83" s="287"/>
      <c r="DY83" s="283">
        <v>0</v>
      </c>
      <c r="DZ83" s="293">
        <v>0</v>
      </c>
      <c r="EA83" s="282">
        <f>_xlfn.FLOOR.PRECISE('численность 2021'!T99)</f>
        <v>0</v>
      </c>
      <c r="EB83" s="282">
        <v>0</v>
      </c>
      <c r="EC83" s="282">
        <v>0</v>
      </c>
      <c r="ED83" s="282">
        <f t="shared" si="410"/>
        <v>0</v>
      </c>
      <c r="EE83" s="284">
        <f>_xlfn.FLOOR.PRECISE('численность 2021'!U99)</f>
        <v>0</v>
      </c>
      <c r="EF83" s="285">
        <f t="shared" si="411"/>
        <v>0</v>
      </c>
      <c r="EG83" s="286">
        <f t="shared" si="382"/>
        <v>0</v>
      </c>
      <c r="EH83" s="292"/>
    </row>
    <row r="84" ht="48.75" customHeight="1">
      <c r="A84" s="152" t="s">
        <v>111</v>
      </c>
      <c r="B84" s="282">
        <f>'численность 2021'!C94</f>
        <v>114.90000000000001</v>
      </c>
      <c r="C84" s="283">
        <v>229.471664</v>
      </c>
      <c r="D84" s="283">
        <v>239</v>
      </c>
      <c r="E84" s="282">
        <f>_xlfn.FLOOR.PRECISE('численность 2021'!D94)</f>
        <v>240</v>
      </c>
      <c r="F84" s="282">
        <v>1.934348</v>
      </c>
      <c r="G84" s="282">
        <v>2.0139040000000001</v>
      </c>
      <c r="H84" s="282">
        <f t="shared" si="383"/>
        <v>2.0887728459530024</v>
      </c>
      <c r="I84" s="284">
        <f>_xlfn.FLOOR.PRECISE('численность 2021'!R94)</f>
        <v>84</v>
      </c>
      <c r="J84" s="285">
        <f t="shared" si="384"/>
        <v>84</v>
      </c>
      <c r="K84" s="286">
        <f t="shared" si="360"/>
        <v>84</v>
      </c>
      <c r="L84" s="287">
        <v>84</v>
      </c>
      <c r="M84" s="283">
        <v>68</v>
      </c>
      <c r="N84" s="283">
        <v>80</v>
      </c>
      <c r="O84" s="282">
        <f>_xlfn.FLOOR.PRECISE('численность 2021'!P94)</f>
        <v>68</v>
      </c>
      <c r="P84" s="282">
        <v>0.57321100000000003</v>
      </c>
      <c r="Q84" s="282">
        <v>0.67410999999999999</v>
      </c>
      <c r="R84" s="282">
        <f t="shared" si="361"/>
        <v>0.5918189730200174</v>
      </c>
      <c r="S84" s="284">
        <f>_xlfn.FLOOR.PRECISE('численность 2021'!Q94)</f>
        <v>15</v>
      </c>
      <c r="T84" s="284"/>
      <c r="U84" s="285">
        <f t="shared" si="385"/>
        <v>20.399999999999999</v>
      </c>
      <c r="V84" s="286">
        <f t="shared" si="352"/>
        <v>15</v>
      </c>
      <c r="W84" s="287">
        <v>15</v>
      </c>
      <c r="X84" s="287"/>
      <c r="Y84" s="288"/>
      <c r="Z84" s="283">
        <v>482.87875400000001</v>
      </c>
      <c r="AA84" s="283">
        <v>560</v>
      </c>
      <c r="AB84" s="282">
        <f>_xlfn.FLOOR.PRECISE('численность 2021'!E94)</f>
        <v>561</v>
      </c>
      <c r="AC84" s="282">
        <v>4.0704609999999999</v>
      </c>
      <c r="AD84" s="282">
        <v>4.7187700000000001</v>
      </c>
      <c r="AE84" s="282">
        <f t="shared" si="386"/>
        <v>4.8825065274151438</v>
      </c>
      <c r="AF84" s="284">
        <f>_xlfn.FLOOR.PRECISE('численность 2021'!O94)</f>
        <v>28</v>
      </c>
      <c r="AG84" s="285">
        <f t="shared" si="387"/>
        <v>28.050000000000001</v>
      </c>
      <c r="AH84" s="286">
        <f t="shared" si="362"/>
        <v>28</v>
      </c>
      <c r="AI84" s="289">
        <f t="shared" si="354"/>
        <v>21</v>
      </c>
      <c r="AJ84" s="287">
        <v>28</v>
      </c>
      <c r="AK84" s="287">
        <v>21</v>
      </c>
      <c r="AL84" s="283">
        <v>587.15484600000002</v>
      </c>
      <c r="AM84" s="283">
        <v>650</v>
      </c>
      <c r="AN84" s="282">
        <f>_xlfn.FLOOR.PRECISE('численность 2021'!F94)</f>
        <v>629</v>
      </c>
      <c r="AO84" s="282">
        <v>4.9494639999999999</v>
      </c>
      <c r="AP84" s="282">
        <v>5.477144</v>
      </c>
      <c r="AQ84" s="282">
        <f t="shared" si="363"/>
        <v>5.4743255004351603</v>
      </c>
      <c r="AR84" s="284">
        <f>_xlfn.FLOOR.PRECISE('численность 2021'!L94)</f>
        <v>50</v>
      </c>
      <c r="AS84" s="284"/>
      <c r="AT84" s="284">
        <f t="shared" si="355"/>
        <v>50</v>
      </c>
      <c r="AU84" s="285">
        <f t="shared" si="388"/>
        <v>50.32</v>
      </c>
      <c r="AV84" s="285">
        <f t="shared" si="306"/>
        <v>0</v>
      </c>
      <c r="AW84" s="290">
        <f t="shared" si="389"/>
        <v>50</v>
      </c>
      <c r="AX84" s="287">
        <v>50</v>
      </c>
      <c r="AY84" s="285">
        <f t="shared" si="390"/>
        <v>7.5</v>
      </c>
      <c r="AZ84" s="286">
        <f t="shared" si="364"/>
        <v>0</v>
      </c>
      <c r="BA84" s="287"/>
      <c r="BB84" s="285">
        <f t="shared" si="391"/>
        <v>15</v>
      </c>
      <c r="BC84" s="287"/>
      <c r="BD84" s="283">
        <v>199.63265999999999</v>
      </c>
      <c r="BE84" s="283">
        <v>236</v>
      </c>
      <c r="BF84" s="282">
        <f>_xlfn.FLOOR.PRECISE('численность 2021'!G94)</f>
        <v>241</v>
      </c>
      <c r="BG84" s="282">
        <v>1.6828179999999999</v>
      </c>
      <c r="BH84" s="282">
        <v>1.9886239999999999</v>
      </c>
      <c r="BI84" s="282">
        <f t="shared" si="392"/>
        <v>2.0974760661444734</v>
      </c>
      <c r="BJ84" s="284">
        <f>_xlfn.FLOOR.PRECISE('численность 2021'!K94)</f>
        <v>16</v>
      </c>
      <c r="BK84" s="284"/>
      <c r="BL84" s="284">
        <f t="shared" si="358"/>
        <v>16</v>
      </c>
      <c r="BM84" s="285">
        <f t="shared" si="393"/>
        <v>16.870000000000001</v>
      </c>
      <c r="BN84" s="290">
        <f t="shared" si="359"/>
        <v>16</v>
      </c>
      <c r="BO84" s="287">
        <v>16</v>
      </c>
      <c r="BP84" s="285">
        <f t="shared" si="394"/>
        <v>2.3999999999999999</v>
      </c>
      <c r="BQ84" s="286">
        <f t="shared" si="366"/>
        <v>0</v>
      </c>
      <c r="BR84" s="287"/>
      <c r="BS84" s="285">
        <f t="shared" si="395"/>
        <v>3.2000000000000002</v>
      </c>
      <c r="BT84" s="287"/>
      <c r="BU84" s="283">
        <v>440.36615</v>
      </c>
      <c r="BV84" s="283">
        <v>502</v>
      </c>
      <c r="BW84" s="282">
        <f>_xlfn.FLOOR.PRECISE('численность 2021'!H94)</f>
        <v>502</v>
      </c>
      <c r="BX84" s="282">
        <v>3.7120980000000001</v>
      </c>
      <c r="BY84" s="282">
        <v>4.2300399999999998</v>
      </c>
      <c r="BZ84" s="282">
        <f t="shared" si="396"/>
        <v>4.3690165361183633</v>
      </c>
      <c r="CA84" s="284">
        <f>_xlfn.FLOOR.PRECISE('численность 2021'!M94)</f>
        <v>40</v>
      </c>
      <c r="CB84" s="284"/>
      <c r="CC84" s="284"/>
      <c r="CD84" s="284">
        <f t="shared" si="368"/>
        <v>40</v>
      </c>
      <c r="CE84" s="285">
        <f t="shared" si="397"/>
        <v>40.160000000000004</v>
      </c>
      <c r="CF84" s="290">
        <f t="shared" si="370"/>
        <v>40</v>
      </c>
      <c r="CG84" s="287">
        <v>40</v>
      </c>
      <c r="CH84" s="285">
        <f t="shared" si="398"/>
        <v>3</v>
      </c>
      <c r="CI84" s="286">
        <f t="shared" si="372"/>
        <v>0</v>
      </c>
      <c r="CJ84" s="287"/>
      <c r="CK84" s="285">
        <f t="shared" si="399"/>
        <v>3</v>
      </c>
      <c r="CL84" s="286">
        <f t="shared" si="374"/>
        <v>0</v>
      </c>
      <c r="CM84" s="287"/>
      <c r="CN84" s="285">
        <f t="shared" si="400"/>
        <v>8</v>
      </c>
      <c r="CO84" s="287"/>
      <c r="CP84" s="291">
        <f t="shared" si="401"/>
        <v>1</v>
      </c>
      <c r="CQ84" s="283">
        <v>0</v>
      </c>
      <c r="CR84" s="283">
        <v>0</v>
      </c>
      <c r="CS84" s="283" t="e">
        <f>#REF!</f>
        <v>#REF!</v>
      </c>
      <c r="CT84" s="282">
        <v>0</v>
      </c>
      <c r="CU84" s="282">
        <v>0</v>
      </c>
      <c r="CV84" s="282" t="e">
        <f>#REF!</f>
        <v>#REF!</v>
      </c>
      <c r="CW84" s="284" t="e">
        <f>#REF!</f>
        <v>#REF!</v>
      </c>
      <c r="CX84" s="285" t="e">
        <f t="shared" si="402"/>
        <v>#REF!</v>
      </c>
      <c r="CY84" s="290" t="e">
        <f t="shared" si="403"/>
        <v>#REF!</v>
      </c>
      <c r="CZ84" s="292"/>
      <c r="DA84" s="285">
        <f t="shared" si="404"/>
        <v>0</v>
      </c>
      <c r="DB84" s="292"/>
      <c r="DC84" s="283">
        <v>29.197319</v>
      </c>
      <c r="DD84" s="283">
        <v>38</v>
      </c>
      <c r="DE84" s="282">
        <f>_xlfn.FLOOR.PRECISE('численность 2021'!I94)</f>
        <v>65</v>
      </c>
      <c r="DF84" s="282">
        <v>0.24612100000000001</v>
      </c>
      <c r="DG84" s="282">
        <v>0.32020199999999999</v>
      </c>
      <c r="DH84" s="282">
        <f t="shared" si="405"/>
        <v>0.56570931244560485</v>
      </c>
      <c r="DI84" s="284">
        <f>_xlfn.FLOOR.PRECISE('численность 2021'!N94)</f>
        <v>0</v>
      </c>
      <c r="DJ84" s="285">
        <f t="shared" si="406"/>
        <v>9.75</v>
      </c>
      <c r="DK84" s="286">
        <f t="shared" si="378"/>
        <v>0</v>
      </c>
      <c r="DL84" s="287"/>
      <c r="DM84" s="285">
        <f t="shared" si="407"/>
        <v>0</v>
      </c>
      <c r="DN84" s="287"/>
      <c r="DO84" s="283">
        <v>11.550587</v>
      </c>
      <c r="DP84" s="283">
        <v>14</v>
      </c>
      <c r="DQ84" s="282">
        <f>_xlfn.FLOOR.PRECISE('численность 2021'!J94)</f>
        <v>17</v>
      </c>
      <c r="DR84" s="282">
        <v>9.7365999999999994e-002</v>
      </c>
      <c r="DS84" s="282">
        <v>0.117969</v>
      </c>
      <c r="DT84" s="282">
        <f t="shared" si="408"/>
        <v>0.14795474325500435</v>
      </c>
      <c r="DU84" s="284">
        <f>_xlfn.FLOOR.PRECISE('численность 2021'!S94)</f>
        <v>1</v>
      </c>
      <c r="DV84" s="285">
        <f t="shared" si="409"/>
        <v>1.7000000000000002</v>
      </c>
      <c r="DW84" s="286">
        <f t="shared" si="381"/>
        <v>1</v>
      </c>
      <c r="DX84" s="287">
        <v>1</v>
      </c>
      <c r="DY84" s="283">
        <v>0</v>
      </c>
      <c r="DZ84" s="293">
        <v>0</v>
      </c>
      <c r="EA84" s="282">
        <f>_xlfn.FLOOR.PRECISE('численность 2021'!T94)</f>
        <v>0</v>
      </c>
      <c r="EB84" s="282">
        <v>0</v>
      </c>
      <c r="EC84" s="282">
        <v>0</v>
      </c>
      <c r="ED84" s="282">
        <f t="shared" si="410"/>
        <v>0</v>
      </c>
      <c r="EE84" s="284">
        <f>_xlfn.FLOOR.PRECISE('численность 2021'!U94)</f>
        <v>0</v>
      </c>
      <c r="EF84" s="285">
        <f t="shared" si="411"/>
        <v>0</v>
      </c>
      <c r="EG84" s="286">
        <f t="shared" si="382"/>
        <v>0</v>
      </c>
      <c r="EH84" s="292"/>
    </row>
    <row r="85" ht="47.25" customHeight="1">
      <c r="A85" s="152" t="s">
        <v>309</v>
      </c>
      <c r="B85" s="282">
        <f>'численность 2021'!C95</f>
        <v>78.599999999999994</v>
      </c>
      <c r="C85" s="283">
        <v>187.69010900000001</v>
      </c>
      <c r="D85" s="283">
        <v>167</v>
      </c>
      <c r="E85" s="282">
        <f>_xlfn.FLOOR.PRECISE('численность 2021'!D95)</f>
        <v>161</v>
      </c>
      <c r="F85" s="282">
        <v>2.2293630000000002</v>
      </c>
      <c r="G85" s="282">
        <v>1.983608</v>
      </c>
      <c r="H85" s="282">
        <f t="shared" si="383"/>
        <v>2.048346055979644</v>
      </c>
      <c r="I85" s="284">
        <f>_xlfn.FLOOR.PRECISE('численность 2021'!R95)</f>
        <v>56</v>
      </c>
      <c r="J85" s="285">
        <f t="shared" si="384"/>
        <v>56.349999999999994</v>
      </c>
      <c r="K85" s="286">
        <f t="shared" si="360"/>
        <v>56</v>
      </c>
      <c r="L85" s="287">
        <v>56</v>
      </c>
      <c r="M85" s="283">
        <v>47</v>
      </c>
      <c r="N85" s="283">
        <v>55</v>
      </c>
      <c r="O85" s="282">
        <f>_xlfn.FLOOR.PRECISE('численность 2021'!P95)</f>
        <v>39</v>
      </c>
      <c r="P85" s="282">
        <v>0.55826100000000001</v>
      </c>
      <c r="Q85" s="282">
        <v>0.65328399999999998</v>
      </c>
      <c r="R85" s="282">
        <f t="shared" si="361"/>
        <v>0.49618320610687028</v>
      </c>
      <c r="S85" s="284">
        <f>_xlfn.FLOOR.PRECISE('численность 2021'!Q95)</f>
        <v>10</v>
      </c>
      <c r="T85" s="284"/>
      <c r="U85" s="285">
        <f t="shared" si="385"/>
        <v>11.699999999999999</v>
      </c>
      <c r="V85" s="286">
        <f t="shared" si="352"/>
        <v>10</v>
      </c>
      <c r="W85" s="287">
        <v>10</v>
      </c>
      <c r="X85" s="287"/>
      <c r="Y85" s="288"/>
      <c r="Z85" s="283">
        <v>363.314728</v>
      </c>
      <c r="AA85" s="283">
        <v>348</v>
      </c>
      <c r="AB85" s="282">
        <f>_xlfn.FLOOR.PRECISE('численность 2021'!E95)</f>
        <v>345</v>
      </c>
      <c r="AC85" s="282">
        <v>4.3154139999999996</v>
      </c>
      <c r="AD85" s="282">
        <v>4.1335069999999998</v>
      </c>
      <c r="AE85" s="282">
        <f t="shared" si="386"/>
        <v>4.3893129770992374</v>
      </c>
      <c r="AF85" s="284">
        <f>_xlfn.FLOOR.PRECISE('численность 2021'!O95)</f>
        <v>17</v>
      </c>
      <c r="AG85" s="285">
        <f t="shared" si="387"/>
        <v>17.25</v>
      </c>
      <c r="AH85" s="286">
        <f t="shared" si="362"/>
        <v>17</v>
      </c>
      <c r="AI85" s="289">
        <f t="shared" si="354"/>
        <v>12.75</v>
      </c>
      <c r="AJ85" s="287">
        <v>17</v>
      </c>
      <c r="AK85" s="287">
        <v>12</v>
      </c>
      <c r="AL85" s="283">
        <v>377.24560500000001</v>
      </c>
      <c r="AM85" s="283">
        <v>334</v>
      </c>
      <c r="AN85" s="282">
        <f>_xlfn.FLOOR.PRECISE('численность 2021'!F95)</f>
        <v>333</v>
      </c>
      <c r="AO85" s="282">
        <v>4.4808839999999996</v>
      </c>
      <c r="AP85" s="282">
        <v>3.9672170000000002</v>
      </c>
      <c r="AQ85" s="282">
        <f t="shared" si="363"/>
        <v>4.2366412213740459</v>
      </c>
      <c r="AR85" s="284">
        <f>_xlfn.FLOOR.PRECISE('численность 2021'!L95)</f>
        <v>26</v>
      </c>
      <c r="AS85" s="284"/>
      <c r="AT85" s="284">
        <f t="shared" si="355"/>
        <v>26</v>
      </c>
      <c r="AU85" s="285">
        <f t="shared" si="388"/>
        <v>26.640000000000001</v>
      </c>
      <c r="AV85" s="285">
        <f t="shared" si="306"/>
        <v>0</v>
      </c>
      <c r="AW85" s="290">
        <f t="shared" si="389"/>
        <v>26</v>
      </c>
      <c r="AX85" s="287">
        <v>26</v>
      </c>
      <c r="AY85" s="285">
        <f t="shared" si="390"/>
        <v>3.8999999999999999</v>
      </c>
      <c r="AZ85" s="286">
        <f t="shared" si="364"/>
        <v>0</v>
      </c>
      <c r="BA85" s="287"/>
      <c r="BB85" s="285">
        <f t="shared" si="391"/>
        <v>7.7999999999999998</v>
      </c>
      <c r="BC85" s="287"/>
      <c r="BD85" s="283">
        <v>157.32054099999999</v>
      </c>
      <c r="BE85" s="283">
        <v>150</v>
      </c>
      <c r="BF85" s="282">
        <f>_xlfn.FLOOR.PRECISE('численность 2021'!G95)</f>
        <v>154</v>
      </c>
      <c r="BG85" s="282">
        <v>1.8686370000000001</v>
      </c>
      <c r="BH85" s="282">
        <v>1.781684</v>
      </c>
      <c r="BI85" s="282">
        <f t="shared" si="392"/>
        <v>1.9592875318066159</v>
      </c>
      <c r="BJ85" s="284">
        <f>_xlfn.FLOOR.PRECISE('численность 2021'!K95)</f>
        <v>7</v>
      </c>
      <c r="BK85" s="284"/>
      <c r="BL85" s="284">
        <f t="shared" si="358"/>
        <v>7</v>
      </c>
      <c r="BM85" s="285">
        <f t="shared" si="393"/>
        <v>7.7000000000000002</v>
      </c>
      <c r="BN85" s="290">
        <f t="shared" si="359"/>
        <v>7</v>
      </c>
      <c r="BO85" s="287">
        <v>7</v>
      </c>
      <c r="BP85" s="285">
        <f t="shared" si="394"/>
        <v>1.05</v>
      </c>
      <c r="BQ85" s="286">
        <f t="shared" si="366"/>
        <v>0</v>
      </c>
      <c r="BR85" s="287"/>
      <c r="BS85" s="285">
        <f t="shared" si="395"/>
        <v>1.4000000000000001</v>
      </c>
      <c r="BT85" s="287"/>
      <c r="BU85" s="283">
        <v>378.65893599999998</v>
      </c>
      <c r="BV85" s="283">
        <v>343</v>
      </c>
      <c r="BW85" s="282">
        <f>_xlfn.FLOOR.PRECISE('численность 2021'!H95)</f>
        <v>350</v>
      </c>
      <c r="BX85" s="282">
        <v>4.4976710000000004</v>
      </c>
      <c r="BY85" s="282">
        <v>4.0741180000000004</v>
      </c>
      <c r="BZ85" s="282">
        <f t="shared" si="396"/>
        <v>4.4529262086513999</v>
      </c>
      <c r="CA85" s="284">
        <f>_xlfn.FLOOR.PRECISE('численность 2021'!M95)</f>
        <v>28</v>
      </c>
      <c r="CB85" s="284"/>
      <c r="CC85" s="284"/>
      <c r="CD85" s="284">
        <f t="shared" si="368"/>
        <v>28</v>
      </c>
      <c r="CE85" s="285">
        <f t="shared" si="397"/>
        <v>28</v>
      </c>
      <c r="CF85" s="290">
        <f t="shared" si="370"/>
        <v>28</v>
      </c>
      <c r="CG85" s="287">
        <v>28</v>
      </c>
      <c r="CH85" s="285">
        <f t="shared" si="398"/>
        <v>2.1000000000000001</v>
      </c>
      <c r="CI85" s="286">
        <f t="shared" si="372"/>
        <v>0</v>
      </c>
      <c r="CJ85" s="287"/>
      <c r="CK85" s="285">
        <f t="shared" si="399"/>
        <v>2.1000000000000001</v>
      </c>
      <c r="CL85" s="286">
        <f t="shared" si="374"/>
        <v>0</v>
      </c>
      <c r="CM85" s="287"/>
      <c r="CN85" s="285">
        <f t="shared" si="400"/>
        <v>5.6000000000000005</v>
      </c>
      <c r="CO85" s="287"/>
      <c r="CP85" s="291">
        <f t="shared" si="401"/>
        <v>1</v>
      </c>
      <c r="CQ85" s="283">
        <v>0</v>
      </c>
      <c r="CR85" s="283">
        <v>0</v>
      </c>
      <c r="CS85" s="283" t="e">
        <f>#REF!</f>
        <v>#REF!</v>
      </c>
      <c r="CT85" s="282">
        <v>0</v>
      </c>
      <c r="CU85" s="282">
        <v>0</v>
      </c>
      <c r="CV85" s="282" t="e">
        <f>#REF!</f>
        <v>#REF!</v>
      </c>
      <c r="CW85" s="284" t="e">
        <f>#REF!</f>
        <v>#REF!</v>
      </c>
      <c r="CX85" s="285" t="e">
        <f t="shared" si="402"/>
        <v>#REF!</v>
      </c>
      <c r="CY85" s="290" t="e">
        <f t="shared" si="403"/>
        <v>#REF!</v>
      </c>
      <c r="CZ85" s="292"/>
      <c r="DA85" s="285">
        <f t="shared" si="404"/>
        <v>0</v>
      </c>
      <c r="DB85" s="292"/>
      <c r="DC85" s="283">
        <v>0</v>
      </c>
      <c r="DD85" s="283">
        <v>8</v>
      </c>
      <c r="DE85" s="282">
        <f>_xlfn.FLOOR.PRECISE('численность 2021'!I95)</f>
        <v>18</v>
      </c>
      <c r="DF85" s="282">
        <v>0</v>
      </c>
      <c r="DG85" s="282">
        <v>9.5022999999999996e-002</v>
      </c>
      <c r="DH85" s="282">
        <f t="shared" si="405"/>
        <v>0.22900763358778628</v>
      </c>
      <c r="DI85" s="284">
        <f>_xlfn.FLOOR.PRECISE('численность 2021'!N95)</f>
        <v>0</v>
      </c>
      <c r="DJ85" s="285">
        <f t="shared" si="406"/>
        <v>0</v>
      </c>
      <c r="DK85" s="286">
        <f t="shared" si="378"/>
        <v>0</v>
      </c>
      <c r="DL85" s="287"/>
      <c r="DM85" s="285">
        <f t="shared" si="407"/>
        <v>0</v>
      </c>
      <c r="DN85" s="287"/>
      <c r="DO85" s="283">
        <v>9.5956100000000006</v>
      </c>
      <c r="DP85" s="283">
        <v>11</v>
      </c>
      <c r="DQ85" s="282">
        <f>_xlfn.FLOOR.PRECISE('численность 2021'!J95)</f>
        <v>8</v>
      </c>
      <c r="DR85" s="282">
        <v>0.11397599999999999</v>
      </c>
      <c r="DS85" s="282">
        <v>0.130657</v>
      </c>
      <c r="DT85" s="282">
        <f t="shared" si="408"/>
        <v>0.10178117048346057</v>
      </c>
      <c r="DU85" s="284">
        <f>_xlfn.FLOOR.PRECISE('численность 2021'!S95)</f>
        <v>0</v>
      </c>
      <c r="DV85" s="285">
        <f t="shared" si="409"/>
        <v>0.80000000000000004</v>
      </c>
      <c r="DW85" s="286">
        <f t="shared" si="381"/>
        <v>0</v>
      </c>
      <c r="DX85" s="287"/>
      <c r="DY85" s="283">
        <v>0</v>
      </c>
      <c r="DZ85" s="293">
        <v>0</v>
      </c>
      <c r="EA85" s="282">
        <f>_xlfn.FLOOR.PRECISE('численность 2021'!T95)</f>
        <v>0</v>
      </c>
      <c r="EB85" s="282">
        <v>0</v>
      </c>
      <c r="EC85" s="282">
        <v>0</v>
      </c>
      <c r="ED85" s="282">
        <f t="shared" si="410"/>
        <v>0</v>
      </c>
      <c r="EE85" s="284">
        <f>_xlfn.FLOOR.PRECISE('численность 2021'!U95)</f>
        <v>0</v>
      </c>
      <c r="EF85" s="285">
        <f t="shared" si="411"/>
        <v>0</v>
      </c>
      <c r="EG85" s="286">
        <f t="shared" si="382"/>
        <v>0</v>
      </c>
      <c r="EH85" s="292"/>
    </row>
    <row r="86" ht="50.25" customHeight="1">
      <c r="A86" s="152" t="s">
        <v>310</v>
      </c>
      <c r="B86" s="282">
        <f>'численность 2021'!C96</f>
        <v>167.19999999999999</v>
      </c>
      <c r="C86" s="283">
        <v>390.84506199999998</v>
      </c>
      <c r="D86" s="283">
        <v>403</v>
      </c>
      <c r="E86" s="282">
        <f>_xlfn.FLOOR.PRECISE('численность 2021'!D96)</f>
        <v>406</v>
      </c>
      <c r="F86" s="282">
        <v>2.1134759999999999</v>
      </c>
      <c r="G86" s="282">
        <v>2.1792029999999998</v>
      </c>
      <c r="H86" s="282">
        <f t="shared" si="383"/>
        <v>2.4282296650717705</v>
      </c>
      <c r="I86" s="284">
        <f>_xlfn.FLOOR.PRECISE('численность 2021'!R96)</f>
        <v>142</v>
      </c>
      <c r="J86" s="285">
        <f t="shared" si="384"/>
        <v>142.09999999999999</v>
      </c>
      <c r="K86" s="286">
        <f t="shared" si="360"/>
        <v>142</v>
      </c>
      <c r="L86" s="287">
        <v>142</v>
      </c>
      <c r="M86" s="283">
        <v>100</v>
      </c>
      <c r="N86" s="283">
        <v>100</v>
      </c>
      <c r="O86" s="282">
        <f>_xlfn.FLOOR.PRECISE('численность 2021'!P96)</f>
        <v>83</v>
      </c>
      <c r="P86" s="282">
        <v>0.54074500000000003</v>
      </c>
      <c r="Q86" s="282">
        <v>0.54074500000000003</v>
      </c>
      <c r="R86" s="282">
        <f t="shared" si="361"/>
        <v>0.49641148325358853</v>
      </c>
      <c r="S86" s="284">
        <f>_xlfn.FLOOR.PRECISE('численность 2021'!Q96)</f>
        <v>15</v>
      </c>
      <c r="T86" s="284"/>
      <c r="U86" s="285">
        <f t="shared" si="385"/>
        <v>24.899999999999999</v>
      </c>
      <c r="V86" s="286">
        <f t="shared" si="352"/>
        <v>15</v>
      </c>
      <c r="W86" s="287">
        <v>15</v>
      </c>
      <c r="X86" s="287"/>
      <c r="Y86" s="288"/>
      <c r="Z86" s="283">
        <v>757.89758300000005</v>
      </c>
      <c r="AA86" s="283">
        <v>725</v>
      </c>
      <c r="AB86" s="282">
        <f>_xlfn.FLOOR.PRECISE('численность 2021'!E96)</f>
        <v>728</v>
      </c>
      <c r="AC86" s="282">
        <v>4.0982950000000002</v>
      </c>
      <c r="AD86" s="282">
        <v>3.9204020000000002</v>
      </c>
      <c r="AE86" s="282">
        <f t="shared" si="386"/>
        <v>4.3540669856459333</v>
      </c>
      <c r="AF86" s="284">
        <f>_xlfn.FLOOR.PRECISE('численность 2021'!O96)</f>
        <v>36</v>
      </c>
      <c r="AG86" s="285">
        <f t="shared" si="387"/>
        <v>36.399999999999999</v>
      </c>
      <c r="AH86" s="286">
        <f t="shared" si="362"/>
        <v>36</v>
      </c>
      <c r="AI86" s="289">
        <f t="shared" si="354"/>
        <v>27</v>
      </c>
      <c r="AJ86" s="287">
        <v>36</v>
      </c>
      <c r="AK86" s="287">
        <v>27</v>
      </c>
      <c r="AL86" s="283">
        <v>717.19586200000003</v>
      </c>
      <c r="AM86" s="283">
        <v>696</v>
      </c>
      <c r="AN86" s="282">
        <f>_xlfn.FLOOR.PRECISE('численность 2021'!F96)</f>
        <v>697</v>
      </c>
      <c r="AO86" s="282">
        <v>3.8782019999999999</v>
      </c>
      <c r="AP86" s="282">
        <v>3.7635860000000001</v>
      </c>
      <c r="AQ86" s="282">
        <f t="shared" si="363"/>
        <v>4.1686602870813401</v>
      </c>
      <c r="AR86" s="284">
        <f>_xlfn.FLOOR.PRECISE('численность 2021'!L96)</f>
        <v>48</v>
      </c>
      <c r="AS86" s="284"/>
      <c r="AT86" s="284">
        <f t="shared" si="355"/>
        <v>48</v>
      </c>
      <c r="AU86" s="285">
        <f t="shared" si="388"/>
        <v>55.759999999999998</v>
      </c>
      <c r="AV86" s="285">
        <f t="shared" si="306"/>
        <v>0</v>
      </c>
      <c r="AW86" s="290">
        <f t="shared" si="389"/>
        <v>48</v>
      </c>
      <c r="AX86" s="287">
        <v>48</v>
      </c>
      <c r="AY86" s="285">
        <f t="shared" si="390"/>
        <v>7.1999999999999993</v>
      </c>
      <c r="AZ86" s="286">
        <f t="shared" si="364"/>
        <v>0</v>
      </c>
      <c r="BA86" s="287"/>
      <c r="BB86" s="285">
        <f t="shared" si="391"/>
        <v>14.399999999999999</v>
      </c>
      <c r="BC86" s="287"/>
      <c r="BD86" s="283">
        <v>515.13012700000002</v>
      </c>
      <c r="BE86" s="283">
        <v>534</v>
      </c>
      <c r="BF86" s="282">
        <f>_xlfn.FLOOR.PRECISE('численность 2021'!G96)</f>
        <v>544</v>
      </c>
      <c r="BG86" s="282">
        <v>2.7855409999999998</v>
      </c>
      <c r="BH86" s="282">
        <v>2.8875790000000001</v>
      </c>
      <c r="BI86" s="282">
        <f t="shared" si="392"/>
        <v>3.2535885167464116</v>
      </c>
      <c r="BJ86" s="284">
        <f>_xlfn.FLOOR.PRECISE('численность 2021'!K96)</f>
        <v>38</v>
      </c>
      <c r="BK86" s="284"/>
      <c r="BL86" s="284">
        <f t="shared" si="358"/>
        <v>38</v>
      </c>
      <c r="BM86" s="285">
        <f t="shared" si="393"/>
        <v>38.080000000000005</v>
      </c>
      <c r="BN86" s="290">
        <f t="shared" si="359"/>
        <v>38</v>
      </c>
      <c r="BO86" s="287">
        <v>38</v>
      </c>
      <c r="BP86" s="285">
        <f t="shared" si="394"/>
        <v>5.7000000000000002</v>
      </c>
      <c r="BQ86" s="286">
        <f t="shared" si="366"/>
        <v>0</v>
      </c>
      <c r="BR86" s="287"/>
      <c r="BS86" s="285">
        <f t="shared" ref="BS86:BS149" si="412">BO86*0.20000000000000001</f>
        <v>7.6000000000000005</v>
      </c>
      <c r="BT86" s="287"/>
      <c r="BU86" s="283">
        <v>685.666015625</v>
      </c>
      <c r="BV86" s="283">
        <v>708</v>
      </c>
      <c r="BW86" s="282">
        <f>_xlfn.FLOOR.PRECISE('численность 2021'!H96)</f>
        <v>707</v>
      </c>
      <c r="BX86" s="282">
        <v>3.7077059999999999</v>
      </c>
      <c r="BY86" s="282">
        <v>3.8284760000000002</v>
      </c>
      <c r="BZ86" s="282">
        <f t="shared" si="396"/>
        <v>4.2284688995215314</v>
      </c>
      <c r="CA86" s="284">
        <f>_xlfn.FLOOR.PRECISE('численность 2021'!M96)</f>
        <v>56</v>
      </c>
      <c r="CB86" s="284"/>
      <c r="CC86" s="284"/>
      <c r="CD86" s="284">
        <f t="shared" si="368"/>
        <v>56</v>
      </c>
      <c r="CE86" s="285">
        <f t="shared" ref="CE86:CE149" si="413">IF(BW86&gt;1,IF(BZ86&gt;10,BW86*0.14999999999999999,IF(BZ86&gt;8,BW86*0.12,IF(BZ86&gt;6,BW86*0.10000000000000001,IF(BZ86&gt;4,BW86*0.080000000000000002,IF(BZ86&gt;2,BW86*0.070000000000000007,IF(BZ86&gt;1,BW86*0.050000000000000003,IF(BZ86&lt;1,BW86*0.029999999999999999,0))))))),0)</f>
        <v>56.560000000000002</v>
      </c>
      <c r="CF86" s="290">
        <f t="shared" si="370"/>
        <v>56</v>
      </c>
      <c r="CG86" s="287">
        <v>56</v>
      </c>
      <c r="CH86" s="285">
        <f t="shared" si="398"/>
        <v>4.2000000000000002</v>
      </c>
      <c r="CI86" s="286">
        <f t="shared" si="372"/>
        <v>0</v>
      </c>
      <c r="CJ86" s="287"/>
      <c r="CK86" s="285">
        <f t="shared" si="399"/>
        <v>4.2000000000000002</v>
      </c>
      <c r="CL86" s="286">
        <f t="shared" si="374"/>
        <v>0</v>
      </c>
      <c r="CM86" s="287"/>
      <c r="CN86" s="285">
        <f t="shared" ref="CN86:CN149" si="414">CG86*0.20000000000000001</f>
        <v>11.200000000000001</v>
      </c>
      <c r="CO86" s="287"/>
      <c r="CP86" s="291">
        <f t="shared" ref="CP86:CP149" si="415">IF(CG86*0.25&gt;CJ86+CM86-0.10000000000000001,1,0)</f>
        <v>1</v>
      </c>
      <c r="CQ86" s="283">
        <v>0</v>
      </c>
      <c r="CR86" s="283">
        <v>0</v>
      </c>
      <c r="CS86" s="283" t="e">
        <f>#REF!</f>
        <v>#REF!</v>
      </c>
      <c r="CT86" s="282">
        <v>0</v>
      </c>
      <c r="CU86" s="282">
        <v>0</v>
      </c>
      <c r="CV86" s="282" t="e">
        <f>#REF!</f>
        <v>#REF!</v>
      </c>
      <c r="CW86" s="284" t="e">
        <f>#REF!</f>
        <v>#REF!</v>
      </c>
      <c r="CX86" s="285" t="e">
        <f t="shared" si="402"/>
        <v>#REF!</v>
      </c>
      <c r="CY86" s="290" t="e">
        <f t="shared" si="403"/>
        <v>#REF!</v>
      </c>
      <c r="CZ86" s="292"/>
      <c r="DA86" s="285">
        <f t="shared" si="404"/>
        <v>0</v>
      </c>
      <c r="DB86" s="292"/>
      <c r="DC86" s="283">
        <v>437.27767899999998</v>
      </c>
      <c r="DD86" s="283">
        <v>440</v>
      </c>
      <c r="DE86" s="282">
        <f>_xlfn.FLOOR.PRECISE('численность 2021'!I96)</f>
        <v>424</v>
      </c>
      <c r="DF86" s="282">
        <v>2.3645580000000002</v>
      </c>
      <c r="DG86" s="282">
        <v>2.3792789999999999</v>
      </c>
      <c r="DH86" s="282">
        <f t="shared" si="405"/>
        <v>2.535885167464115</v>
      </c>
      <c r="DI86" s="284">
        <f>_xlfn.FLOOR.PRECISE('численность 2021'!N96)</f>
        <v>63</v>
      </c>
      <c r="DJ86" s="285">
        <f t="shared" si="406"/>
        <v>63.599999999999994</v>
      </c>
      <c r="DK86" s="286">
        <f t="shared" si="378"/>
        <v>63</v>
      </c>
      <c r="DL86" s="287">
        <v>63</v>
      </c>
      <c r="DM86" s="285">
        <f t="shared" si="407"/>
        <v>12.600000000000001</v>
      </c>
      <c r="DN86" s="287"/>
      <c r="DO86" s="283">
        <v>22.976824000000001</v>
      </c>
      <c r="DP86" s="283">
        <v>19</v>
      </c>
      <c r="DQ86" s="282">
        <f>_xlfn.FLOOR.PRECISE('численность 2021'!J96)</f>
        <v>13</v>
      </c>
      <c r="DR86" s="282">
        <v>0.124246</v>
      </c>
      <c r="DS86" s="282">
        <v>0.102742</v>
      </c>
      <c r="DT86" s="282">
        <f t="shared" si="408"/>
        <v>7.7751196172248807e-002</v>
      </c>
      <c r="DU86" s="284">
        <f>_xlfn.FLOOR.PRECISE('численность 2021'!S96)</f>
        <v>1</v>
      </c>
      <c r="DV86" s="285">
        <f t="shared" ref="DV86:DV149" si="416">DQ86*0.10000000000000001</f>
        <v>1.3</v>
      </c>
      <c r="DW86" s="286">
        <f t="shared" si="381"/>
        <v>1</v>
      </c>
      <c r="DX86" s="287">
        <v>1</v>
      </c>
      <c r="DY86" s="283">
        <v>0</v>
      </c>
      <c r="DZ86" s="293">
        <v>0</v>
      </c>
      <c r="EA86" s="282">
        <f>_xlfn.FLOOR.PRECISE('численность 2021'!T96)</f>
        <v>0</v>
      </c>
      <c r="EB86" s="282">
        <v>0</v>
      </c>
      <c r="EC86" s="282">
        <v>0</v>
      </c>
      <c r="ED86" s="282">
        <f t="shared" si="410"/>
        <v>0</v>
      </c>
      <c r="EE86" s="284">
        <f>_xlfn.FLOOR.PRECISE('численность 2021'!U96)</f>
        <v>0</v>
      </c>
      <c r="EF86" s="285">
        <f t="shared" si="411"/>
        <v>0</v>
      </c>
      <c r="EG86" s="286">
        <f t="shared" si="382"/>
        <v>0</v>
      </c>
      <c r="EH86" s="292"/>
    </row>
    <row r="87" ht="36" customHeight="1">
      <c r="A87" s="152" t="s">
        <v>115</v>
      </c>
      <c r="B87" s="282">
        <f>'численность 2021'!C98</f>
        <v>40.045999999999999</v>
      </c>
      <c r="C87" s="283">
        <v>31.215344999999999</v>
      </c>
      <c r="D87" s="283">
        <v>28</v>
      </c>
      <c r="E87" s="282">
        <f>_xlfn.FLOOR.PRECISE('численность 2021'!D98)</f>
        <v>21</v>
      </c>
      <c r="F87" s="282">
        <v>0.77948700000000004</v>
      </c>
      <c r="G87" s="282">
        <v>0.69919600000000004</v>
      </c>
      <c r="H87" s="282">
        <f t="shared" si="383"/>
        <v>0.5243969435149578</v>
      </c>
      <c r="I87" s="284">
        <f>_xlfn.FLOOR.PRECISE('численность 2021'!R98)</f>
        <v>0</v>
      </c>
      <c r="J87" s="285">
        <f t="shared" si="384"/>
        <v>7.3499999999999996</v>
      </c>
      <c r="K87" s="286">
        <f t="shared" si="360"/>
        <v>0</v>
      </c>
      <c r="L87" s="287"/>
      <c r="M87" s="283">
        <v>0</v>
      </c>
      <c r="N87" s="283">
        <v>0</v>
      </c>
      <c r="O87" s="282">
        <f>_xlfn.FLOOR.PRECISE('численность 2021'!P98)</f>
        <v>0</v>
      </c>
      <c r="P87" s="282">
        <v>0</v>
      </c>
      <c r="Q87" s="282">
        <v>0</v>
      </c>
      <c r="R87" s="282">
        <f t="shared" si="361"/>
        <v>0</v>
      </c>
      <c r="S87" s="284">
        <f>_xlfn.FLOOR.PRECISE('численность 2021'!Q98)</f>
        <v>0</v>
      </c>
      <c r="T87" s="284"/>
      <c r="U87" s="285">
        <f t="shared" si="385"/>
        <v>0</v>
      </c>
      <c r="V87" s="286">
        <f t="shared" si="352"/>
        <v>0</v>
      </c>
      <c r="W87" s="287"/>
      <c r="X87" s="287"/>
      <c r="Y87" s="288"/>
      <c r="Z87" s="283">
        <v>112.836174</v>
      </c>
      <c r="AA87" s="283">
        <v>120</v>
      </c>
      <c r="AB87" s="282">
        <f>_xlfn.FLOOR.PRECISE('численность 2021'!E98)</f>
        <v>109</v>
      </c>
      <c r="AC87" s="282">
        <v>2.8176640000000002</v>
      </c>
      <c r="AD87" s="282">
        <v>2.9965540000000002</v>
      </c>
      <c r="AE87" s="282">
        <f t="shared" si="386"/>
        <v>2.7218698496728764</v>
      </c>
      <c r="AF87" s="284">
        <f>_xlfn.FLOOR.PRECISE('численность 2021'!O98)</f>
        <v>0</v>
      </c>
      <c r="AG87" s="285">
        <f t="shared" si="387"/>
        <v>5.4500000000000002</v>
      </c>
      <c r="AH87" s="286">
        <f t="shared" si="362"/>
        <v>0</v>
      </c>
      <c r="AI87" s="289">
        <f t="shared" si="354"/>
        <v>0</v>
      </c>
      <c r="AJ87" s="287"/>
      <c r="AK87" s="287"/>
      <c r="AL87" s="283">
        <v>222.47779800000001</v>
      </c>
      <c r="AM87" s="283">
        <v>226</v>
      </c>
      <c r="AN87" s="283">
        <f>_xlfn.FLOOR.PRECISE('численность 2021'!F98)</f>
        <v>268</v>
      </c>
      <c r="AO87" s="282">
        <v>5.5555560000000002</v>
      </c>
      <c r="AP87" s="282">
        <v>5.64351</v>
      </c>
      <c r="AQ87" s="334">
        <f t="shared" si="363"/>
        <v>6.6923038505718422</v>
      </c>
      <c r="AR87" s="284">
        <f>_xlfn.FLOOR.PRECISE('численность 2021'!L98)</f>
        <v>26</v>
      </c>
      <c r="AS87" s="284"/>
      <c r="AT87" s="284">
        <f t="shared" si="355"/>
        <v>26</v>
      </c>
      <c r="AU87" s="285">
        <f t="shared" si="388"/>
        <v>26.800000000000001</v>
      </c>
      <c r="AV87" s="285">
        <f t="shared" si="306"/>
        <v>26.800000000000001</v>
      </c>
      <c r="AW87" s="290">
        <f t="shared" si="389"/>
        <v>26</v>
      </c>
      <c r="AX87" s="287">
        <v>26</v>
      </c>
      <c r="AY87" s="285">
        <f t="shared" si="390"/>
        <v>3.8999999999999999</v>
      </c>
      <c r="AZ87" s="286">
        <f t="shared" si="364"/>
        <v>0</v>
      </c>
      <c r="BA87" s="287"/>
      <c r="BB87" s="285">
        <f t="shared" si="391"/>
        <v>7.7999999999999998</v>
      </c>
      <c r="BC87" s="287"/>
      <c r="BD87" s="283">
        <v>51.500751000000001</v>
      </c>
      <c r="BE87" s="283">
        <v>49</v>
      </c>
      <c r="BF87" s="282">
        <f>_xlfn.FLOOR.PRECISE('численность 2021'!G98)</f>
        <v>46</v>
      </c>
      <c r="BG87" s="282">
        <v>1.2860400000000001</v>
      </c>
      <c r="BH87" s="282">
        <v>1.2235929999999999</v>
      </c>
      <c r="BI87" s="282">
        <f t="shared" si="392"/>
        <v>1.1486790191280027</v>
      </c>
      <c r="BJ87" s="284">
        <f>_xlfn.FLOOR.PRECISE('численность 2021'!K98)</f>
        <v>2</v>
      </c>
      <c r="BK87" s="284"/>
      <c r="BL87" s="284">
        <f t="shared" si="358"/>
        <v>2</v>
      </c>
      <c r="BM87" s="285">
        <f t="shared" si="393"/>
        <v>2.3000000000000003</v>
      </c>
      <c r="BN87" s="290">
        <f t="shared" si="359"/>
        <v>2</v>
      </c>
      <c r="BO87" s="287">
        <v>2</v>
      </c>
      <c r="BP87" s="285">
        <f t="shared" si="394"/>
        <v>0</v>
      </c>
      <c r="BQ87" s="286">
        <f t="shared" si="366"/>
        <v>0</v>
      </c>
      <c r="BR87" s="287"/>
      <c r="BS87" s="285">
        <f t="shared" si="412"/>
        <v>0.40000000000000002</v>
      </c>
      <c r="BT87" s="287"/>
      <c r="BU87" s="283">
        <v>89.082397</v>
      </c>
      <c r="BV87" s="283">
        <v>116</v>
      </c>
      <c r="BW87" s="282">
        <f>_xlfn.FLOOR.PRECISE('численность 2021'!H98)</f>
        <v>124</v>
      </c>
      <c r="BX87" s="282">
        <v>2.2245020000000002</v>
      </c>
      <c r="BY87" s="282">
        <v>2.8966690000000002</v>
      </c>
      <c r="BZ87" s="282">
        <f t="shared" si="396"/>
        <v>3.096439095040703</v>
      </c>
      <c r="CA87" s="284">
        <f>_xlfn.FLOOR.PRECISE('численность 2021'!M98)</f>
        <v>8</v>
      </c>
      <c r="CB87" s="284"/>
      <c r="CC87" s="284"/>
      <c r="CD87" s="284">
        <f t="shared" si="368"/>
        <v>8</v>
      </c>
      <c r="CE87" s="285">
        <f t="shared" si="413"/>
        <v>8.6800000000000015</v>
      </c>
      <c r="CF87" s="290">
        <f t="shared" si="370"/>
        <v>8</v>
      </c>
      <c r="CG87" s="287">
        <v>8</v>
      </c>
      <c r="CH87" s="285">
        <f t="shared" si="398"/>
        <v>0.59999999999999998</v>
      </c>
      <c r="CI87" s="286">
        <f t="shared" si="372"/>
        <v>0</v>
      </c>
      <c r="CJ87" s="287"/>
      <c r="CK87" s="285">
        <f t="shared" si="399"/>
        <v>0.59999999999999998</v>
      </c>
      <c r="CL87" s="286">
        <f t="shared" si="374"/>
        <v>0</v>
      </c>
      <c r="CM87" s="287"/>
      <c r="CN87" s="285">
        <f t="shared" si="414"/>
        <v>1.6000000000000001</v>
      </c>
      <c r="CO87" s="287"/>
      <c r="CP87" s="291">
        <f t="shared" si="415"/>
        <v>1</v>
      </c>
      <c r="CQ87" s="283">
        <v>0</v>
      </c>
      <c r="CR87" s="283">
        <v>0</v>
      </c>
      <c r="CS87" s="283" t="e">
        <f>#REF!</f>
        <v>#REF!</v>
      </c>
      <c r="CT87" s="282">
        <v>0</v>
      </c>
      <c r="CU87" s="282">
        <v>0</v>
      </c>
      <c r="CV87" s="282" t="e">
        <f>#REF!</f>
        <v>#REF!</v>
      </c>
      <c r="CW87" s="284" t="e">
        <f>#REF!</f>
        <v>#REF!</v>
      </c>
      <c r="CX87" s="285" t="e">
        <f t="shared" si="402"/>
        <v>#REF!</v>
      </c>
      <c r="CY87" s="290" t="e">
        <f t="shared" si="403"/>
        <v>#REF!</v>
      </c>
      <c r="CZ87" s="292"/>
      <c r="DA87" s="285">
        <f t="shared" si="404"/>
        <v>0</v>
      </c>
      <c r="DB87" s="292"/>
      <c r="DC87" s="283">
        <v>0</v>
      </c>
      <c r="DD87" s="283">
        <v>0</v>
      </c>
      <c r="DE87" s="282">
        <f>_xlfn.FLOOR.PRECISE('численность 2021'!I98)</f>
        <v>0</v>
      </c>
      <c r="DF87" s="282">
        <v>0</v>
      </c>
      <c r="DG87" s="282">
        <v>0</v>
      </c>
      <c r="DH87" s="282">
        <f t="shared" si="405"/>
        <v>0</v>
      </c>
      <c r="DI87" s="284">
        <f>_xlfn.FLOOR.PRECISE('численность 2021'!N98)</f>
        <v>0</v>
      </c>
      <c r="DJ87" s="285">
        <f t="shared" si="406"/>
        <v>0</v>
      </c>
      <c r="DK87" s="286">
        <f t="shared" si="378"/>
        <v>0</v>
      </c>
      <c r="DL87" s="287"/>
      <c r="DM87" s="285">
        <f t="shared" si="407"/>
        <v>0</v>
      </c>
      <c r="DN87" s="287"/>
      <c r="DO87" s="283">
        <v>0</v>
      </c>
      <c r="DP87" s="283">
        <v>0</v>
      </c>
      <c r="DQ87" s="282">
        <f>_xlfn.FLOOR.PRECISE('численность 2021'!J98)</f>
        <v>0</v>
      </c>
      <c r="DR87" s="282">
        <v>0</v>
      </c>
      <c r="DS87" s="282">
        <v>0</v>
      </c>
      <c r="DT87" s="282">
        <f t="shared" si="408"/>
        <v>0</v>
      </c>
      <c r="DU87" s="284">
        <f>_xlfn.FLOOR.PRECISE('численность 2021'!S98)</f>
        <v>0</v>
      </c>
      <c r="DV87" s="285">
        <f t="shared" si="416"/>
        <v>0</v>
      </c>
      <c r="DW87" s="286">
        <f t="shared" si="381"/>
        <v>0</v>
      </c>
      <c r="DX87" s="287"/>
      <c r="DY87" s="283">
        <v>0</v>
      </c>
      <c r="DZ87" s="293">
        <v>0</v>
      </c>
      <c r="EA87" s="282">
        <f>_xlfn.FLOOR.PRECISE('численность 2021'!T98)</f>
        <v>0</v>
      </c>
      <c r="EB87" s="282">
        <v>0</v>
      </c>
      <c r="EC87" s="282">
        <v>0</v>
      </c>
      <c r="ED87" s="282">
        <f t="shared" si="410"/>
        <v>0</v>
      </c>
      <c r="EE87" s="284">
        <f>_xlfn.FLOOR.PRECISE('численность 2021'!U98)</f>
        <v>0</v>
      </c>
      <c r="EF87" s="285">
        <f t="shared" si="411"/>
        <v>0</v>
      </c>
      <c r="EG87" s="286">
        <f t="shared" si="382"/>
        <v>0</v>
      </c>
      <c r="EH87" s="292"/>
    </row>
    <row r="88" s="297" customFormat="1" ht="36" customHeight="1">
      <c r="A88" s="152" t="s">
        <v>110</v>
      </c>
      <c r="B88" s="298">
        <f>'численность 2021'!C93</f>
        <v>83.5</v>
      </c>
      <c r="C88" s="299">
        <v>72.095366999999996</v>
      </c>
      <c r="D88" s="299">
        <v>78</v>
      </c>
      <c r="E88" s="298">
        <f>_xlfn.FLOOR.PRECISE('численность 2021'!D93)</f>
        <v>75</v>
      </c>
      <c r="F88" s="298">
        <v>0.85340199999999999</v>
      </c>
      <c r="G88" s="282">
        <v>0.92879299999999998</v>
      </c>
      <c r="H88" s="298">
        <f t="shared" si="383"/>
        <v>0.89820359281437123</v>
      </c>
      <c r="I88" s="300">
        <f>_xlfn.FLOOR.PRECISE('численность 2021'!R93)</f>
        <v>26</v>
      </c>
      <c r="J88" s="285">
        <f t="shared" si="384"/>
        <v>26.25</v>
      </c>
      <c r="K88" s="301">
        <f t="shared" si="360"/>
        <v>26</v>
      </c>
      <c r="L88" s="287">
        <v>26</v>
      </c>
      <c r="M88" s="299">
        <v>25</v>
      </c>
      <c r="N88" s="299">
        <v>26</v>
      </c>
      <c r="O88" s="298">
        <f>_xlfn.FLOOR.PRECISE('численность 2021'!P93)</f>
        <v>26</v>
      </c>
      <c r="P88" s="282">
        <v>0.29592800000000002</v>
      </c>
      <c r="Q88" s="298">
        <v>0.30959799999999998</v>
      </c>
      <c r="R88" s="298">
        <f t="shared" si="361"/>
        <v>0.31137724550898205</v>
      </c>
      <c r="S88" s="300">
        <f>_xlfn.FLOOR.PRECISE('численность 2021'!Q93)</f>
        <v>7</v>
      </c>
      <c r="T88" s="300"/>
      <c r="U88" s="285">
        <f t="shared" si="385"/>
        <v>7.7999999999999998</v>
      </c>
      <c r="V88" s="301">
        <f t="shared" si="352"/>
        <v>7</v>
      </c>
      <c r="W88" s="287">
        <v>7</v>
      </c>
      <c r="X88" s="287"/>
      <c r="Y88" s="302"/>
      <c r="Z88" s="299">
        <v>76.545692000000003</v>
      </c>
      <c r="AA88" s="299">
        <v>98</v>
      </c>
      <c r="AB88" s="298">
        <f>_xlfn.FLOOR.PRECISE('численность 2021'!E93)</f>
        <v>84</v>
      </c>
      <c r="AC88" s="298">
        <v>0.90608100000000003</v>
      </c>
      <c r="AD88" s="298">
        <v>1.166944</v>
      </c>
      <c r="AE88" s="298">
        <f t="shared" si="386"/>
        <v>1.0059880239520957</v>
      </c>
      <c r="AF88" s="300">
        <f>_xlfn.FLOOR.PRECISE('численность 2021'!O93)</f>
        <v>4</v>
      </c>
      <c r="AG88" s="285">
        <f t="shared" si="387"/>
        <v>4.2000000000000002</v>
      </c>
      <c r="AH88" s="286">
        <f t="shared" si="362"/>
        <v>4</v>
      </c>
      <c r="AI88" s="289">
        <f t="shared" si="354"/>
        <v>3</v>
      </c>
      <c r="AJ88" s="287">
        <v>4</v>
      </c>
      <c r="AK88" s="287">
        <v>3</v>
      </c>
      <c r="AL88" s="299">
        <v>369.37750199999999</v>
      </c>
      <c r="AM88" s="299">
        <v>590</v>
      </c>
      <c r="AN88" s="298">
        <f>_xlfn.FLOOR.PRECISE('численность 2021'!F93)</f>
        <v>390</v>
      </c>
      <c r="AO88" s="298">
        <v>4.3723660000000004</v>
      </c>
      <c r="AP88" s="298">
        <v>7.0254820000000002</v>
      </c>
      <c r="AQ88" s="298">
        <f t="shared" si="363"/>
        <v>4.6706586826347305</v>
      </c>
      <c r="AR88" s="300">
        <f>_xlfn.FLOOR.PRECISE('численность 2021'!L93)</f>
        <v>30</v>
      </c>
      <c r="AS88" s="300"/>
      <c r="AT88" s="284">
        <f t="shared" si="355"/>
        <v>30</v>
      </c>
      <c r="AU88" s="303">
        <f t="shared" si="388"/>
        <v>31.199999999999999</v>
      </c>
      <c r="AV88" s="285">
        <f t="shared" si="306"/>
        <v>0</v>
      </c>
      <c r="AW88" s="289">
        <f t="shared" si="389"/>
        <v>30</v>
      </c>
      <c r="AX88" s="287">
        <v>30</v>
      </c>
      <c r="AY88" s="285">
        <f t="shared" si="390"/>
        <v>4.5</v>
      </c>
      <c r="AZ88" s="301">
        <f t="shared" si="364"/>
        <v>0</v>
      </c>
      <c r="BA88" s="287"/>
      <c r="BB88" s="285">
        <f t="shared" si="391"/>
        <v>9</v>
      </c>
      <c r="BC88" s="287"/>
      <c r="BD88" s="299">
        <v>184.37350499999999</v>
      </c>
      <c r="BE88" s="299">
        <v>168</v>
      </c>
      <c r="BF88" s="298">
        <f>_xlfn.FLOOR.PRECISE('численность 2021'!G93)</f>
        <v>120</v>
      </c>
      <c r="BG88" s="298">
        <v>2.1824509999999999</v>
      </c>
      <c r="BH88" s="298">
        <v>2.0004759999999999</v>
      </c>
      <c r="BI88" s="298">
        <f t="shared" si="392"/>
        <v>1.437125748502994</v>
      </c>
      <c r="BJ88" s="300">
        <f>_xlfn.FLOOR.PRECISE('численность 2021'!K93)</f>
        <v>6</v>
      </c>
      <c r="BK88" s="300"/>
      <c r="BL88" s="284">
        <f t="shared" si="358"/>
        <v>6</v>
      </c>
      <c r="BM88" s="303">
        <f t="shared" si="393"/>
        <v>6</v>
      </c>
      <c r="BN88" s="289">
        <f t="shared" si="359"/>
        <v>6</v>
      </c>
      <c r="BO88" s="287">
        <v>6</v>
      </c>
      <c r="BP88" s="285">
        <f t="shared" si="394"/>
        <v>0.89999999999999991</v>
      </c>
      <c r="BQ88" s="301">
        <f t="shared" si="366"/>
        <v>0</v>
      </c>
      <c r="BR88" s="287"/>
      <c r="BS88" s="303">
        <f t="shared" si="412"/>
        <v>1.2000000000000002</v>
      </c>
      <c r="BT88" s="287"/>
      <c r="BU88" s="299">
        <v>245.45429999999999</v>
      </c>
      <c r="BV88" s="299">
        <v>228</v>
      </c>
      <c r="BW88" s="298">
        <f>_xlfn.FLOOR.PRECISE('численность 2021'!H93)</f>
        <v>240</v>
      </c>
      <c r="BX88" s="298">
        <v>2.9054720000000001</v>
      </c>
      <c r="BY88" s="298">
        <v>2.7149320000000001</v>
      </c>
      <c r="BZ88" s="298">
        <f t="shared" si="396"/>
        <v>2.874251497005988</v>
      </c>
      <c r="CA88" s="300">
        <f>_xlfn.FLOOR.PRECISE('численность 2021'!M93)</f>
        <v>16</v>
      </c>
      <c r="CB88" s="300"/>
      <c r="CC88" s="300"/>
      <c r="CD88" s="284">
        <f t="shared" si="368"/>
        <v>16</v>
      </c>
      <c r="CE88" s="303">
        <f t="shared" si="413"/>
        <v>16.800000000000001</v>
      </c>
      <c r="CF88" s="289">
        <f t="shared" si="370"/>
        <v>16</v>
      </c>
      <c r="CG88" s="287">
        <v>16</v>
      </c>
      <c r="CH88" s="285">
        <f t="shared" si="398"/>
        <v>1.2</v>
      </c>
      <c r="CI88" s="301">
        <f t="shared" si="372"/>
        <v>0</v>
      </c>
      <c r="CJ88" s="287"/>
      <c r="CK88" s="285">
        <f t="shared" si="399"/>
        <v>1.2</v>
      </c>
      <c r="CL88" s="301">
        <f t="shared" si="374"/>
        <v>0</v>
      </c>
      <c r="CM88" s="287"/>
      <c r="CN88" s="303">
        <f t="shared" si="414"/>
        <v>3.2000000000000002</v>
      </c>
      <c r="CO88" s="287"/>
      <c r="CP88" s="304">
        <f t="shared" si="415"/>
        <v>1</v>
      </c>
      <c r="CQ88" s="299">
        <v>0</v>
      </c>
      <c r="CR88" s="299">
        <v>0</v>
      </c>
      <c r="CS88" s="299" t="e">
        <f>#REF!</f>
        <v>#REF!</v>
      </c>
      <c r="CT88" s="298">
        <v>0</v>
      </c>
      <c r="CU88" s="298">
        <v>0</v>
      </c>
      <c r="CV88" s="298" t="e">
        <f>#REF!</f>
        <v>#REF!</v>
      </c>
      <c r="CW88" s="300" t="e">
        <f>#REF!</f>
        <v>#REF!</v>
      </c>
      <c r="CX88" s="303" t="e">
        <f t="shared" si="402"/>
        <v>#REF!</v>
      </c>
      <c r="CY88" s="289" t="e">
        <f t="shared" si="403"/>
        <v>#REF!</v>
      </c>
      <c r="CZ88" s="287"/>
      <c r="DA88" s="303">
        <f t="shared" si="404"/>
        <v>0</v>
      </c>
      <c r="DB88" s="287"/>
      <c r="DC88" s="299">
        <v>0</v>
      </c>
      <c r="DD88" s="299">
        <v>0</v>
      </c>
      <c r="DE88" s="298">
        <f>_xlfn.FLOOR.PRECISE('численность 2021'!I93)</f>
        <v>0</v>
      </c>
      <c r="DF88" s="298">
        <v>0</v>
      </c>
      <c r="DG88" s="298">
        <v>0</v>
      </c>
      <c r="DH88" s="298">
        <f t="shared" si="405"/>
        <v>0</v>
      </c>
      <c r="DI88" s="300">
        <f>_xlfn.FLOOR.PRECISE('численность 2021'!N93)</f>
        <v>0</v>
      </c>
      <c r="DJ88" s="285">
        <f t="shared" si="406"/>
        <v>0</v>
      </c>
      <c r="DK88" s="301">
        <f t="shared" si="378"/>
        <v>0</v>
      </c>
      <c r="DL88" s="287"/>
      <c r="DM88" s="285">
        <f t="shared" si="407"/>
        <v>0</v>
      </c>
      <c r="DN88" s="287"/>
      <c r="DO88" s="299">
        <v>4.8211919999999999</v>
      </c>
      <c r="DP88" s="299">
        <v>5</v>
      </c>
      <c r="DQ88" s="298">
        <f>_xlfn.FLOOR.PRECISE('численность 2021'!J93)</f>
        <v>14</v>
      </c>
      <c r="DR88" s="298">
        <v>5.7069000000000002e-002</v>
      </c>
      <c r="DS88" s="298">
        <v>5.9538000000000001e-002</v>
      </c>
      <c r="DT88" s="298">
        <f t="shared" si="408"/>
        <v>0.16766467065868262</v>
      </c>
      <c r="DU88" s="300">
        <f>_xlfn.FLOOR.PRECISE('численность 2021'!S93)</f>
        <v>1</v>
      </c>
      <c r="DV88" s="303">
        <f t="shared" si="416"/>
        <v>1.4000000000000001</v>
      </c>
      <c r="DW88" s="301">
        <f t="shared" si="381"/>
        <v>1</v>
      </c>
      <c r="DX88" s="287">
        <v>1</v>
      </c>
      <c r="DY88" s="299">
        <v>0</v>
      </c>
      <c r="DZ88" s="306">
        <v>0</v>
      </c>
      <c r="EA88" s="298">
        <f>_xlfn.FLOOR.PRECISE('численность 2021'!T93)</f>
        <v>0</v>
      </c>
      <c r="EB88" s="282">
        <v>0</v>
      </c>
      <c r="EC88" s="298">
        <v>0</v>
      </c>
      <c r="ED88" s="298">
        <f t="shared" si="410"/>
        <v>0</v>
      </c>
      <c r="EE88" s="300">
        <f>_xlfn.FLOOR.PRECISE('численность 2021'!U93)</f>
        <v>0</v>
      </c>
      <c r="EF88" s="303">
        <f t="shared" si="411"/>
        <v>0</v>
      </c>
      <c r="EG88" s="301">
        <f t="shared" si="382"/>
        <v>0</v>
      </c>
      <c r="EH88" s="287"/>
    </row>
    <row r="89" s="297" customFormat="1" ht="36" customHeight="1">
      <c r="A89" s="154" t="s">
        <v>114</v>
      </c>
      <c r="B89" s="298">
        <f>'численность 2021'!C97</f>
        <v>37.700000000000003</v>
      </c>
      <c r="C89" s="299"/>
      <c r="D89" s="299">
        <v>44</v>
      </c>
      <c r="E89" s="298">
        <f>_xlfn.FLOOR.PRECISE('численность 2021'!D97)</f>
        <v>47</v>
      </c>
      <c r="F89" s="298"/>
      <c r="G89" s="282">
        <v>1.1659949999999999</v>
      </c>
      <c r="H89" s="298">
        <f t="shared" si="383"/>
        <v>1.2466843501326259</v>
      </c>
      <c r="I89" s="300">
        <f>_xlfn.FLOOR.PRECISE('численность 2021'!R97)</f>
        <v>16</v>
      </c>
      <c r="J89" s="285">
        <f t="shared" si="384"/>
        <v>16.449999999999999</v>
      </c>
      <c r="K89" s="301">
        <f t="shared" si="360"/>
        <v>16</v>
      </c>
      <c r="L89" s="287">
        <v>16</v>
      </c>
      <c r="M89" s="299"/>
      <c r="N89" s="299">
        <v>15</v>
      </c>
      <c r="O89" s="298">
        <f>_xlfn.FLOOR.PRECISE('численность 2021'!P97)</f>
        <v>18</v>
      </c>
      <c r="P89" s="282"/>
      <c r="Q89" s="298">
        <v>0.39749800000000002</v>
      </c>
      <c r="R89" s="298">
        <f t="shared" si="361"/>
        <v>0.47745358090185674</v>
      </c>
      <c r="S89" s="300">
        <f>_xlfn.FLOOR.PRECISE('численность 2021'!Q97)</f>
        <v>5</v>
      </c>
      <c r="T89" s="300"/>
      <c r="U89" s="285">
        <f t="shared" si="385"/>
        <v>5.3999999999999995</v>
      </c>
      <c r="V89" s="301">
        <f t="shared" si="352"/>
        <v>5</v>
      </c>
      <c r="W89" s="287">
        <v>5</v>
      </c>
      <c r="X89" s="287"/>
      <c r="Y89" s="302"/>
      <c r="Z89" s="299"/>
      <c r="AA89" s="299">
        <v>67</v>
      </c>
      <c r="AB89" s="298">
        <f>_xlfn.FLOOR.PRECISE('численность 2021'!E97)</f>
        <v>84</v>
      </c>
      <c r="AC89" s="298"/>
      <c r="AD89" s="298">
        <v>1.775493</v>
      </c>
      <c r="AE89" s="298">
        <f t="shared" si="386"/>
        <v>2.2281167108753315</v>
      </c>
      <c r="AF89" s="300">
        <f>_xlfn.FLOOR.PRECISE('численность 2021'!O97)</f>
        <v>4</v>
      </c>
      <c r="AG89" s="285">
        <f t="shared" ref="AG89:AG152" si="417">IF(AB89&gt;34,AB89*0.050000000000000003,0)</f>
        <v>4.2000000000000002</v>
      </c>
      <c r="AH89" s="286">
        <f t="shared" si="362"/>
        <v>4</v>
      </c>
      <c r="AI89" s="289">
        <f t="shared" si="354"/>
        <v>3</v>
      </c>
      <c r="AJ89" s="287">
        <v>4</v>
      </c>
      <c r="AK89" s="287">
        <v>3</v>
      </c>
      <c r="AL89" s="299"/>
      <c r="AM89" s="299">
        <v>158</v>
      </c>
      <c r="AN89" s="298">
        <f>_xlfn.FLOOR.PRECISE('численность 2021'!F97)</f>
        <v>168</v>
      </c>
      <c r="AO89" s="298"/>
      <c r="AP89" s="298">
        <v>4.1869829999999997</v>
      </c>
      <c r="AQ89" s="298">
        <f t="shared" si="363"/>
        <v>4.4562334217506629</v>
      </c>
      <c r="AR89" s="300">
        <f>_xlfn.FLOOR.PRECISE('численность 2021'!L97)</f>
        <v>13</v>
      </c>
      <c r="AS89" s="300"/>
      <c r="AT89" s="284">
        <f t="shared" si="355"/>
        <v>13</v>
      </c>
      <c r="AU89" s="303">
        <f t="shared" si="388"/>
        <v>13.44</v>
      </c>
      <c r="AV89" s="285">
        <f t="shared" si="306"/>
        <v>0</v>
      </c>
      <c r="AW89" s="289">
        <f t="shared" si="389"/>
        <v>13</v>
      </c>
      <c r="AX89" s="287">
        <v>13</v>
      </c>
      <c r="AY89" s="285">
        <f t="shared" si="390"/>
        <v>1.95</v>
      </c>
      <c r="AZ89" s="301"/>
      <c r="BA89" s="287"/>
      <c r="BB89" s="285">
        <f t="shared" si="391"/>
        <v>3.8999999999999999</v>
      </c>
      <c r="BC89" s="287"/>
      <c r="BD89" s="299"/>
      <c r="BE89" s="299">
        <v>27</v>
      </c>
      <c r="BF89" s="298">
        <f>_xlfn.FLOOR.PRECISE('численность 2021'!G97)</f>
        <v>42</v>
      </c>
      <c r="BG89" s="298"/>
      <c r="BH89" s="298">
        <v>0.71549700000000005</v>
      </c>
      <c r="BI89" s="298">
        <f t="shared" si="392"/>
        <v>1.1140583554376657</v>
      </c>
      <c r="BJ89" s="300">
        <f>_xlfn.FLOOR.PRECISE('численность 2021'!K97)</f>
        <v>2</v>
      </c>
      <c r="BK89" s="300"/>
      <c r="BL89" s="284">
        <f t="shared" si="358"/>
        <v>2</v>
      </c>
      <c r="BM89" s="303">
        <f t="shared" si="393"/>
        <v>2.1000000000000001</v>
      </c>
      <c r="BN89" s="289">
        <f t="shared" si="359"/>
        <v>2</v>
      </c>
      <c r="BO89" s="287">
        <v>2</v>
      </c>
      <c r="BP89" s="285">
        <f>IF(BO89&gt;3,BO89*0.14999999999999999,0)</f>
        <v>0</v>
      </c>
      <c r="BQ89" s="301">
        <f t="shared" si="366"/>
        <v>0</v>
      </c>
      <c r="BR89" s="287"/>
      <c r="BS89" s="303">
        <f t="shared" si="412"/>
        <v>0.40000000000000002</v>
      </c>
      <c r="BT89" s="287"/>
      <c r="BU89" s="299"/>
      <c r="BV89" s="299">
        <v>67</v>
      </c>
      <c r="BW89" s="298">
        <f>_xlfn.FLOOR.PRECISE('численность 2021'!H97)</f>
        <v>74</v>
      </c>
      <c r="BX89" s="298"/>
      <c r="BY89" s="298">
        <v>1.775493</v>
      </c>
      <c r="BZ89" s="298">
        <f t="shared" si="396"/>
        <v>1.9628647214854109</v>
      </c>
      <c r="CA89" s="300">
        <f>_xlfn.FLOOR.PRECISE('численность 2021'!M97)</f>
        <v>3</v>
      </c>
      <c r="CB89" s="300"/>
      <c r="CC89" s="300"/>
      <c r="CD89" s="284">
        <f t="shared" si="368"/>
        <v>3</v>
      </c>
      <c r="CE89" s="303">
        <f t="shared" si="413"/>
        <v>3.7000000000000002</v>
      </c>
      <c r="CF89" s="289">
        <f t="shared" si="370"/>
        <v>3</v>
      </c>
      <c r="CG89" s="287">
        <v>3</v>
      </c>
      <c r="CH89" s="285">
        <f>IF(CG89&gt;3,CG89*0.074999999999999997,0)</f>
        <v>0</v>
      </c>
      <c r="CI89" s="301">
        <f t="shared" si="372"/>
        <v>0</v>
      </c>
      <c r="CJ89" s="287"/>
      <c r="CK89" s="285">
        <f>IF(CG89&gt;3,CG89*0.074999999999999997,0)</f>
        <v>0</v>
      </c>
      <c r="CL89" s="301">
        <f t="shared" si="374"/>
        <v>0</v>
      </c>
      <c r="CM89" s="287"/>
      <c r="CN89" s="303">
        <f t="shared" si="414"/>
        <v>0.60000000000000009</v>
      </c>
      <c r="CO89" s="287"/>
      <c r="CP89" s="304">
        <f t="shared" si="415"/>
        <v>1</v>
      </c>
      <c r="CQ89" s="299"/>
      <c r="CR89" s="299"/>
      <c r="CS89" s="299"/>
      <c r="CT89" s="298"/>
      <c r="CU89" s="298"/>
      <c r="CV89" s="298"/>
      <c r="CW89" s="300"/>
      <c r="CX89" s="303"/>
      <c r="CY89" s="289"/>
      <c r="CZ89" s="287"/>
      <c r="DA89" s="303"/>
      <c r="DB89" s="287"/>
      <c r="DC89" s="299"/>
      <c r="DD89" s="299">
        <v>0</v>
      </c>
      <c r="DE89" s="298">
        <f>_xlfn.FLOOR.PRECISE('численность 2021'!I97)</f>
        <v>0</v>
      </c>
      <c r="DF89" s="298"/>
      <c r="DG89" s="298">
        <v>0</v>
      </c>
      <c r="DH89" s="298">
        <f t="shared" si="405"/>
        <v>0</v>
      </c>
      <c r="DI89" s="300">
        <f>_xlfn.FLOOR.PRECISE('численность 2021'!N97)</f>
        <v>0</v>
      </c>
      <c r="DJ89" s="285">
        <f t="shared" si="406"/>
        <v>0</v>
      </c>
      <c r="DK89" s="301">
        <f t="shared" si="378"/>
        <v>0</v>
      </c>
      <c r="DL89" s="287"/>
      <c r="DM89" s="285">
        <f>DL89*0.20000000000000001</f>
        <v>0</v>
      </c>
      <c r="DN89" s="287"/>
      <c r="DO89" s="299"/>
      <c r="DP89" s="299">
        <v>1</v>
      </c>
      <c r="DQ89" s="298">
        <f>_xlfn.FLOOR.PRECISE('численность 2021'!J97)</f>
        <v>4</v>
      </c>
      <c r="DR89" s="298"/>
      <c r="DS89" s="298">
        <v>2.6499999999999999e-002</v>
      </c>
      <c r="DT89" s="298">
        <f t="shared" si="408"/>
        <v>0.10610079575596816</v>
      </c>
      <c r="DU89" s="300">
        <f>_xlfn.FLOOR.PRECISE('численность 2021'!S97)</f>
        <v>0</v>
      </c>
      <c r="DV89" s="303">
        <f t="shared" si="416"/>
        <v>0.40000000000000002</v>
      </c>
      <c r="DW89" s="301">
        <f t="shared" si="381"/>
        <v>0</v>
      </c>
      <c r="DX89" s="287"/>
      <c r="DY89" s="299"/>
      <c r="DZ89" s="306">
        <v>0</v>
      </c>
      <c r="EA89" s="298">
        <f>_xlfn.FLOOR.PRECISE('численность 2021'!T97)</f>
        <v>0</v>
      </c>
      <c r="EB89" s="282"/>
      <c r="EC89" s="298">
        <v>0</v>
      </c>
      <c r="ED89" s="298">
        <f t="shared" si="410"/>
        <v>0</v>
      </c>
      <c r="EE89" s="300">
        <f>_xlfn.FLOOR.PRECISE('численность 2021'!U97)</f>
        <v>0</v>
      </c>
      <c r="EF89" s="303"/>
      <c r="EG89" s="301"/>
      <c r="EH89" s="287"/>
    </row>
    <row r="90" ht="36" customHeight="1">
      <c r="A90" s="335" t="s">
        <v>293</v>
      </c>
      <c r="B90" s="282"/>
      <c r="C90" s="283"/>
      <c r="D90" s="283"/>
      <c r="E90" s="282"/>
      <c r="F90" s="282"/>
      <c r="G90" s="282"/>
      <c r="H90" s="282"/>
      <c r="I90" s="284">
        <v>1363</v>
      </c>
      <c r="J90" s="285">
        <f t="shared" ref="J90:J153" si="418">IF(E90&gt;1,E90*0.34999999999999998,0)</f>
        <v>0</v>
      </c>
      <c r="K90" s="286"/>
      <c r="L90" s="287">
        <v>150</v>
      </c>
      <c r="M90" s="283"/>
      <c r="N90" s="283"/>
      <c r="O90" s="282"/>
      <c r="P90" s="282"/>
      <c r="Q90" s="282"/>
      <c r="R90" s="282"/>
      <c r="S90" s="284">
        <v>1363</v>
      </c>
      <c r="T90" s="284"/>
      <c r="U90" s="285">
        <f t="shared" si="385"/>
        <v>0</v>
      </c>
      <c r="V90" s="286"/>
      <c r="W90" s="287">
        <v>10</v>
      </c>
      <c r="X90" s="287"/>
      <c r="Y90" s="288"/>
      <c r="Z90" s="283"/>
      <c r="AA90" s="283"/>
      <c r="AB90" s="282"/>
      <c r="AC90" s="282"/>
      <c r="AD90" s="282"/>
      <c r="AE90" s="282"/>
      <c r="AF90" s="284">
        <v>81</v>
      </c>
      <c r="AG90" s="285">
        <f t="shared" si="417"/>
        <v>0</v>
      </c>
      <c r="AH90" s="286">
        <f t="shared" si="362"/>
        <v>0</v>
      </c>
      <c r="AI90" s="289"/>
      <c r="AJ90" s="287"/>
      <c r="AK90" s="287"/>
      <c r="AL90" s="283"/>
      <c r="AM90" s="283"/>
      <c r="AN90" s="282"/>
      <c r="AO90" s="282"/>
      <c r="AP90" s="282"/>
      <c r="AQ90" s="282"/>
      <c r="AR90" s="284">
        <v>55</v>
      </c>
      <c r="AS90" s="284"/>
      <c r="AT90" s="284">
        <f t="shared" si="355"/>
        <v>0</v>
      </c>
      <c r="AU90" s="285"/>
      <c r="AV90" s="285">
        <f t="shared" si="306"/>
        <v>0</v>
      </c>
      <c r="AW90" s="290"/>
      <c r="AX90" s="287">
        <v>25</v>
      </c>
      <c r="AY90" s="285">
        <f t="shared" si="390"/>
        <v>3.75</v>
      </c>
      <c r="AZ90" s="286"/>
      <c r="BA90" s="287"/>
      <c r="BB90" s="285">
        <f t="shared" si="391"/>
        <v>7.5</v>
      </c>
      <c r="BC90" s="287"/>
      <c r="BD90" s="283"/>
      <c r="BE90" s="283"/>
      <c r="BF90" s="282"/>
      <c r="BG90" s="282"/>
      <c r="BH90" s="282"/>
      <c r="BI90" s="282"/>
      <c r="BJ90" s="284">
        <v>37</v>
      </c>
      <c r="BK90" s="284"/>
      <c r="BL90" s="284">
        <f t="shared" si="358"/>
        <v>0</v>
      </c>
      <c r="BM90" s="285"/>
      <c r="BN90" s="290"/>
      <c r="BO90" s="287">
        <v>27</v>
      </c>
      <c r="BP90" s="285">
        <f t="shared" si="394"/>
        <v>4.0499999999999998</v>
      </c>
      <c r="BQ90" s="286"/>
      <c r="BR90" s="287"/>
      <c r="BS90" s="285">
        <f t="shared" si="412"/>
        <v>5.4000000000000004</v>
      </c>
      <c r="BT90" s="287"/>
      <c r="BU90" s="283"/>
      <c r="BV90" s="283"/>
      <c r="BW90" s="282"/>
      <c r="BX90" s="282"/>
      <c r="BY90" s="282"/>
      <c r="BZ90" s="282"/>
      <c r="CA90" s="284">
        <v>40</v>
      </c>
      <c r="CB90" s="284"/>
      <c r="CC90" s="284"/>
      <c r="CD90" s="284">
        <f t="shared" si="368"/>
        <v>0</v>
      </c>
      <c r="CE90" s="285"/>
      <c r="CF90" s="290"/>
      <c r="CG90" s="287">
        <v>7</v>
      </c>
      <c r="CH90" s="285">
        <f t="shared" si="398"/>
        <v>0.52500000000000002</v>
      </c>
      <c r="CI90" s="286"/>
      <c r="CJ90" s="287"/>
      <c r="CK90" s="285">
        <f t="shared" si="399"/>
        <v>0.52500000000000002</v>
      </c>
      <c r="CL90" s="286"/>
      <c r="CM90" s="287"/>
      <c r="CN90" s="285">
        <f t="shared" si="414"/>
        <v>1.4000000000000001</v>
      </c>
      <c r="CO90" s="287"/>
      <c r="CP90" s="291">
        <f t="shared" si="415"/>
        <v>1</v>
      </c>
      <c r="CQ90" s="283"/>
      <c r="CR90" s="283"/>
      <c r="CS90" s="283"/>
      <c r="CT90" s="282"/>
      <c r="CU90" s="282"/>
      <c r="CV90" s="282"/>
      <c r="CW90" s="284"/>
      <c r="CX90" s="285"/>
      <c r="CY90" s="290"/>
      <c r="CZ90" s="292"/>
      <c r="DA90" s="285"/>
      <c r="DB90" s="292"/>
      <c r="DC90" s="283"/>
      <c r="DD90" s="283"/>
      <c r="DE90" s="282"/>
      <c r="DF90" s="282"/>
      <c r="DG90" s="282"/>
      <c r="DH90" s="282"/>
      <c r="DI90" s="284">
        <v>65</v>
      </c>
      <c r="DJ90" s="285">
        <f t="shared" si="406"/>
        <v>0</v>
      </c>
      <c r="DK90" s="286"/>
      <c r="DL90" s="287">
        <v>50</v>
      </c>
      <c r="DM90" s="285">
        <f t="shared" si="407"/>
        <v>10</v>
      </c>
      <c r="DN90" s="287"/>
      <c r="DO90" s="283"/>
      <c r="DP90" s="283"/>
      <c r="DQ90" s="282"/>
      <c r="DR90" s="282"/>
      <c r="DS90" s="282"/>
      <c r="DT90" s="282"/>
      <c r="DU90" s="284">
        <v>4</v>
      </c>
      <c r="DV90" s="285"/>
      <c r="DW90" s="286"/>
      <c r="DX90" s="287">
        <v>4</v>
      </c>
      <c r="DY90" s="283"/>
      <c r="DZ90" s="293"/>
      <c r="EA90" s="282"/>
      <c r="EB90" s="282"/>
      <c r="EC90" s="282"/>
      <c r="ED90" s="282"/>
      <c r="EE90" s="284"/>
      <c r="EF90" s="285"/>
      <c r="EG90" s="286"/>
      <c r="EH90" s="292"/>
    </row>
    <row r="91" ht="13.5" customHeight="1">
      <c r="A91" s="268" t="s">
        <v>119</v>
      </c>
      <c r="B91" s="282"/>
      <c r="C91" s="283"/>
      <c r="D91" s="283"/>
      <c r="E91" s="282"/>
      <c r="F91" s="282"/>
      <c r="G91" s="282"/>
      <c r="H91" s="282"/>
      <c r="I91" s="284"/>
      <c r="J91" s="285">
        <f t="shared" si="418"/>
        <v>0</v>
      </c>
      <c r="K91" s="286">
        <f t="shared" si="360"/>
        <v>0</v>
      </c>
      <c r="L91" s="292"/>
      <c r="M91" s="283"/>
      <c r="N91" s="283"/>
      <c r="O91" s="282"/>
      <c r="P91" s="282"/>
      <c r="Q91" s="282"/>
      <c r="R91" s="282" t="e">
        <f t="shared" si="361"/>
        <v>#DIV/0!</v>
      </c>
      <c r="S91" s="284"/>
      <c r="T91" s="284"/>
      <c r="U91" s="285">
        <f t="shared" ref="U91:U154" si="419">O91*0.29999999999999999</f>
        <v>0</v>
      </c>
      <c r="V91" s="286">
        <f t="shared" si="352"/>
        <v>0</v>
      </c>
      <c r="W91" s="292"/>
      <c r="X91" s="292"/>
      <c r="Y91" s="288"/>
      <c r="Z91" s="283"/>
      <c r="AA91" s="283"/>
      <c r="AB91" s="282"/>
      <c r="AC91" s="282"/>
      <c r="AD91" s="282"/>
      <c r="AE91" s="282" t="e">
        <f t="shared" si="386"/>
        <v>#DIV/0!</v>
      </c>
      <c r="AF91" s="284"/>
      <c r="AG91" s="285">
        <f t="shared" si="417"/>
        <v>0</v>
      </c>
      <c r="AH91" s="286">
        <f t="shared" si="362"/>
        <v>0</v>
      </c>
      <c r="AI91" s="289">
        <f t="shared" si="354"/>
        <v>0</v>
      </c>
      <c r="AJ91" s="292"/>
      <c r="AK91" s="292"/>
      <c r="AL91" s="283"/>
      <c r="AM91" s="283"/>
      <c r="AN91" s="282"/>
      <c r="AO91" s="282"/>
      <c r="AP91" s="282"/>
      <c r="AQ91" s="282" t="e">
        <f t="shared" si="363"/>
        <v>#DIV/0!</v>
      </c>
      <c r="AR91" s="284"/>
      <c r="AS91" s="284"/>
      <c r="AT91" s="284" t="e">
        <f t="shared" si="355"/>
        <v>#DIV/0!</v>
      </c>
      <c r="AU91" s="285">
        <f t="shared" si="388"/>
        <v>0</v>
      </c>
      <c r="AV91" s="285">
        <f t="shared" si="306"/>
        <v>0</v>
      </c>
      <c r="AW91" s="290">
        <f t="shared" si="389"/>
        <v>0</v>
      </c>
      <c r="AX91" s="292"/>
      <c r="AY91" s="285">
        <f t="shared" ref="AY91:AY154" si="420">IF(AX91&gt;7,AX91*0.14999999999999999,0)</f>
        <v>0</v>
      </c>
      <c r="AZ91" s="286">
        <f t="shared" si="364"/>
        <v>0</v>
      </c>
      <c r="BA91" s="292"/>
      <c r="BB91" s="285">
        <f t="shared" ref="BB91:BB154" si="421">AX91*0.29999999999999999</f>
        <v>0</v>
      </c>
      <c r="BC91" s="292"/>
      <c r="BD91" s="283"/>
      <c r="BE91" s="283"/>
      <c r="BF91" s="282"/>
      <c r="BG91" s="282"/>
      <c r="BH91" s="282"/>
      <c r="BI91" s="282" t="e">
        <f t="shared" si="392"/>
        <v>#DIV/0!</v>
      </c>
      <c r="BJ91" s="284"/>
      <c r="BK91" s="284"/>
      <c r="BL91" s="284" t="e">
        <f t="shared" si="358"/>
        <v>#DIV/0!</v>
      </c>
      <c r="BM91" s="285">
        <f t="shared" si="393"/>
        <v>0</v>
      </c>
      <c r="BN91" s="290">
        <f t="shared" si="359"/>
        <v>0</v>
      </c>
      <c r="BO91" s="292"/>
      <c r="BP91" s="285">
        <f t="shared" ref="BP91:BP154" si="422">IF(BO91&gt;3,BO91*0.14999999999999999,0)</f>
        <v>0</v>
      </c>
      <c r="BQ91" s="286">
        <f t="shared" si="366"/>
        <v>0</v>
      </c>
      <c r="BR91" s="292"/>
      <c r="BS91" s="285">
        <f t="shared" si="412"/>
        <v>0</v>
      </c>
      <c r="BT91" s="292"/>
      <c r="BU91" s="283"/>
      <c r="BV91" s="283"/>
      <c r="BW91" s="282"/>
      <c r="BX91" s="282"/>
      <c r="BY91" s="282"/>
      <c r="BZ91" s="282" t="e">
        <f t="shared" si="396"/>
        <v>#DIV/0!</v>
      </c>
      <c r="CA91" s="284"/>
      <c r="CB91" s="284"/>
      <c r="CC91" s="284"/>
      <c r="CD91" s="284" t="e">
        <f t="shared" si="368"/>
        <v>#DIV/0!</v>
      </c>
      <c r="CE91" s="285">
        <f t="shared" si="413"/>
        <v>0</v>
      </c>
      <c r="CF91" s="290">
        <f t="shared" si="370"/>
        <v>0</v>
      </c>
      <c r="CG91" s="292"/>
      <c r="CH91" s="285">
        <f t="shared" ref="CH91:CH154" si="423">IF(CG91&gt;3,CG91*0.074999999999999997,0)</f>
        <v>0</v>
      </c>
      <c r="CI91" s="286">
        <f t="shared" si="372"/>
        <v>0</v>
      </c>
      <c r="CJ91" s="292"/>
      <c r="CK91" s="285">
        <f t="shared" ref="CK91:CK154" si="424">IF(CG91&gt;3,CG91*0.074999999999999997,0)</f>
        <v>0</v>
      </c>
      <c r="CL91" s="286">
        <f t="shared" si="374"/>
        <v>0</v>
      </c>
      <c r="CM91" s="292"/>
      <c r="CN91" s="285">
        <f t="shared" si="414"/>
        <v>0</v>
      </c>
      <c r="CO91" s="292"/>
      <c r="CP91" s="291">
        <f t="shared" si="415"/>
        <v>1</v>
      </c>
      <c r="CQ91" s="283"/>
      <c r="CR91" s="283"/>
      <c r="CS91" s="283"/>
      <c r="CT91" s="282"/>
      <c r="CU91" s="282"/>
      <c r="CV91" s="282"/>
      <c r="CW91" s="284"/>
      <c r="CX91" s="285">
        <f t="shared" si="402"/>
        <v>0</v>
      </c>
      <c r="CY91" s="290">
        <f t="shared" si="403"/>
        <v>0</v>
      </c>
      <c r="CZ91" s="292"/>
      <c r="DA91" s="285">
        <f t="shared" si="404"/>
        <v>0</v>
      </c>
      <c r="DB91" s="292"/>
      <c r="DC91" s="283"/>
      <c r="DD91" s="283"/>
      <c r="DE91" s="282"/>
      <c r="DF91" s="282"/>
      <c r="DG91" s="282"/>
      <c r="DH91" s="282" t="e">
        <f t="shared" si="405"/>
        <v>#DIV/0!</v>
      </c>
      <c r="DI91" s="284"/>
      <c r="DJ91" s="285">
        <f t="shared" ref="DJ91:DJ154" si="425">IF(DE91&gt;34,DE91*0.14999999999999999,0)</f>
        <v>0</v>
      </c>
      <c r="DK91" s="286">
        <f t="shared" si="378"/>
        <v>0</v>
      </c>
      <c r="DL91" s="292"/>
      <c r="DM91" s="285">
        <f t="shared" ref="DM91:DM154" si="426">DL91*0.20000000000000001</f>
        <v>0</v>
      </c>
      <c r="DN91" s="292"/>
      <c r="DO91" s="283"/>
      <c r="DP91" s="283"/>
      <c r="DQ91" s="282"/>
      <c r="DR91" s="282"/>
      <c r="DS91" s="282"/>
      <c r="DT91" s="282" t="e">
        <f t="shared" si="408"/>
        <v>#DIV/0!</v>
      </c>
      <c r="DU91" s="284"/>
      <c r="DV91" s="285">
        <f t="shared" si="416"/>
        <v>0</v>
      </c>
      <c r="DW91" s="286">
        <f t="shared" si="381"/>
        <v>0</v>
      </c>
      <c r="DX91" s="292"/>
      <c r="DY91" s="283"/>
      <c r="DZ91" s="293"/>
      <c r="EA91" s="282"/>
      <c r="EB91" s="282"/>
      <c r="EC91" s="282"/>
      <c r="ED91" s="282" t="e">
        <f t="shared" si="410"/>
        <v>#DIV/0!</v>
      </c>
      <c r="EE91" s="284"/>
      <c r="EF91" s="285">
        <f t="shared" si="411"/>
        <v>0</v>
      </c>
      <c r="EG91" s="286">
        <f t="shared" si="382"/>
        <v>0</v>
      </c>
      <c r="EH91" s="292"/>
    </row>
    <row r="92" ht="36" customHeight="1">
      <c r="A92" s="152" t="s">
        <v>126</v>
      </c>
      <c r="B92" s="282">
        <f>'численность 2021'!C109</f>
        <v>1493.5999999999999</v>
      </c>
      <c r="C92" s="283">
        <v>10269.085938</v>
      </c>
      <c r="D92" s="283">
        <v>9552</v>
      </c>
      <c r="E92" s="282">
        <f>_xlfn.FLOOR.PRECISE('численность 2021'!D109)</f>
        <v>10659</v>
      </c>
      <c r="F92" s="282">
        <v>6.8754010000000001</v>
      </c>
      <c r="G92" s="282">
        <v>6.395295</v>
      </c>
      <c r="H92" s="282">
        <f t="shared" si="383"/>
        <v>7.1364488484199251</v>
      </c>
      <c r="I92" s="284">
        <f>_xlfn.FLOOR.PRECISE('численность 2021'!R109)</f>
        <v>3700</v>
      </c>
      <c r="J92" s="285">
        <f t="shared" si="418"/>
        <v>3730.6499999999996</v>
      </c>
      <c r="K92" s="286">
        <f t="shared" si="360"/>
        <v>3700</v>
      </c>
      <c r="L92" s="287">
        <v>3700</v>
      </c>
      <c r="M92" s="283">
        <v>278</v>
      </c>
      <c r="N92" s="283">
        <v>285</v>
      </c>
      <c r="O92" s="282">
        <f>_xlfn.FLOOR.PRECISE('численность 2021'!P109)</f>
        <v>299</v>
      </c>
      <c r="P92" s="282">
        <v>0.18612799999999999</v>
      </c>
      <c r="Q92" s="282">
        <v>0.19081400000000001</v>
      </c>
      <c r="R92" s="282">
        <f t="shared" si="361"/>
        <v>0.20018746652383504</v>
      </c>
      <c r="S92" s="284">
        <f>_xlfn.FLOOR.PRECISE('численность 2021'!Q109)</f>
        <v>87</v>
      </c>
      <c r="T92" s="284"/>
      <c r="U92" s="285">
        <f t="shared" si="419"/>
        <v>89.700000000000003</v>
      </c>
      <c r="V92" s="286">
        <f t="shared" si="352"/>
        <v>87</v>
      </c>
      <c r="W92" s="287">
        <v>87</v>
      </c>
      <c r="X92" s="287"/>
      <c r="Y92" s="288"/>
      <c r="Z92" s="283">
        <v>900.50244099999998</v>
      </c>
      <c r="AA92" s="283">
        <v>850</v>
      </c>
      <c r="AB92" s="282">
        <f>_xlfn.FLOOR.PRECISE('численность 2021'!E109)</f>
        <v>748</v>
      </c>
      <c r="AC92" s="282">
        <v>0.602908</v>
      </c>
      <c r="AD92" s="282">
        <v>0.56909600000000005</v>
      </c>
      <c r="AE92" s="282">
        <f t="shared" si="386"/>
        <v>0.500803427959293</v>
      </c>
      <c r="AF92" s="284">
        <f>_xlfn.FLOOR.PRECISE('численность 2021'!O109)</f>
        <v>23</v>
      </c>
      <c r="AG92" s="285">
        <f t="shared" si="417"/>
        <v>37.399999999999999</v>
      </c>
      <c r="AH92" s="286">
        <f t="shared" si="362"/>
        <v>23</v>
      </c>
      <c r="AI92" s="289">
        <f t="shared" si="354"/>
        <v>17.25</v>
      </c>
      <c r="AJ92" s="287">
        <v>23</v>
      </c>
      <c r="AK92" s="287">
        <v>17</v>
      </c>
      <c r="AL92" s="283">
        <v>139.61279296875</v>
      </c>
      <c r="AM92" s="283">
        <v>69</v>
      </c>
      <c r="AN92" s="282">
        <f>_xlfn.FLOOR.PRECISE('численность 2021'!F109)</f>
        <v>22</v>
      </c>
      <c r="AO92" s="282">
        <v>9.3474000000000002e-002</v>
      </c>
      <c r="AP92" s="282">
        <v>4.6197000000000002e-002</v>
      </c>
      <c r="AQ92" s="282">
        <f t="shared" si="363"/>
        <v>1.4729512587038029e-002</v>
      </c>
      <c r="AR92" s="284">
        <f>_xlfn.FLOOR.PRECISE('численность 2021'!L109)</f>
        <v>0</v>
      </c>
      <c r="AS92" s="284"/>
      <c r="AT92" s="284">
        <f t="shared" si="355"/>
        <v>0</v>
      </c>
      <c r="AU92" s="285">
        <f t="shared" si="388"/>
        <v>0</v>
      </c>
      <c r="AV92" s="285">
        <f t="shared" si="306"/>
        <v>0</v>
      </c>
      <c r="AW92" s="290">
        <f t="shared" si="389"/>
        <v>0</v>
      </c>
      <c r="AX92" s="287"/>
      <c r="AY92" s="285">
        <f t="shared" si="420"/>
        <v>0</v>
      </c>
      <c r="AZ92" s="286">
        <f t="shared" si="364"/>
        <v>0</v>
      </c>
      <c r="BA92" s="287"/>
      <c r="BB92" s="285">
        <f t="shared" si="421"/>
        <v>0</v>
      </c>
      <c r="BC92" s="287"/>
      <c r="BD92" s="283">
        <v>1632.3061520000001</v>
      </c>
      <c r="BE92" s="283">
        <v>1728</v>
      </c>
      <c r="BF92" s="282">
        <f>_xlfn.FLOOR.PRECISE('численность 2021'!G109)</f>
        <v>1596</v>
      </c>
      <c r="BG92" s="282">
        <v>1.092868</v>
      </c>
      <c r="BH92" s="282">
        <v>1.156938</v>
      </c>
      <c r="BI92" s="282">
        <f t="shared" si="392"/>
        <v>1.0685591858596679</v>
      </c>
      <c r="BJ92" s="284">
        <f>_xlfn.FLOOR.PRECISE('численность 2021'!K109)</f>
        <v>55</v>
      </c>
      <c r="BK92" s="284"/>
      <c r="BL92" s="284">
        <f t="shared" si="358"/>
        <v>55</v>
      </c>
      <c r="BM92" s="285">
        <f t="shared" si="393"/>
        <v>79.800000000000011</v>
      </c>
      <c r="BN92" s="290">
        <f t="shared" si="359"/>
        <v>55</v>
      </c>
      <c r="BO92" s="287">
        <v>55</v>
      </c>
      <c r="BP92" s="285">
        <f t="shared" si="422"/>
        <v>8.25</v>
      </c>
      <c r="BQ92" s="286">
        <f t="shared" si="366"/>
        <v>0</v>
      </c>
      <c r="BR92" s="287"/>
      <c r="BS92" s="285">
        <f t="shared" si="412"/>
        <v>11</v>
      </c>
      <c r="BT92" s="287"/>
      <c r="BU92" s="283">
        <v>674.21343999999999</v>
      </c>
      <c r="BV92" s="283">
        <v>567</v>
      </c>
      <c r="BW92" s="282">
        <f>_xlfn.FLOOR.PRECISE('численность 2021'!H109)</f>
        <v>707</v>
      </c>
      <c r="BX92" s="282">
        <v>0.45140200000000003</v>
      </c>
      <c r="BY92" s="282">
        <v>0.37962000000000001</v>
      </c>
      <c r="BZ92" s="282">
        <f t="shared" si="396"/>
        <v>0.47335297268344939</v>
      </c>
      <c r="CA92" s="284">
        <f>_xlfn.FLOOR.PRECISE('численность 2021'!M109)</f>
        <v>20</v>
      </c>
      <c r="CB92" s="284"/>
      <c r="CC92" s="284"/>
      <c r="CD92" s="284">
        <f t="shared" si="368"/>
        <v>20</v>
      </c>
      <c r="CE92" s="285">
        <f t="shared" si="413"/>
        <v>21.210000000000001</v>
      </c>
      <c r="CF92" s="290">
        <f t="shared" si="370"/>
        <v>20</v>
      </c>
      <c r="CG92" s="287">
        <v>20</v>
      </c>
      <c r="CH92" s="285">
        <f t="shared" si="423"/>
        <v>1.5</v>
      </c>
      <c r="CI92" s="286">
        <f t="shared" si="372"/>
        <v>0</v>
      </c>
      <c r="CJ92" s="287"/>
      <c r="CK92" s="285">
        <f t="shared" si="424"/>
        <v>1.5</v>
      </c>
      <c r="CL92" s="286">
        <f t="shared" si="374"/>
        <v>0</v>
      </c>
      <c r="CM92" s="287"/>
      <c r="CN92" s="285">
        <f t="shared" si="414"/>
        <v>4</v>
      </c>
      <c r="CO92" s="287"/>
      <c r="CP92" s="291">
        <f t="shared" si="415"/>
        <v>1</v>
      </c>
      <c r="CQ92" s="283">
        <v>0</v>
      </c>
      <c r="CR92" s="283">
        <v>0</v>
      </c>
      <c r="CS92" s="283" t="e">
        <f>#REF!</f>
        <v>#REF!</v>
      </c>
      <c r="CT92" s="282">
        <v>0</v>
      </c>
      <c r="CU92" s="282">
        <v>0</v>
      </c>
      <c r="CV92" s="282" t="e">
        <f>#REF!</f>
        <v>#REF!</v>
      </c>
      <c r="CW92" s="284" t="e">
        <f>#REF!</f>
        <v>#REF!</v>
      </c>
      <c r="CX92" s="285" t="e">
        <f t="shared" si="402"/>
        <v>#REF!</v>
      </c>
      <c r="CY92" s="290" t="e">
        <f t="shared" si="403"/>
        <v>#REF!</v>
      </c>
      <c r="CZ92" s="292"/>
      <c r="DA92" s="285">
        <f t="shared" si="404"/>
        <v>0</v>
      </c>
      <c r="DB92" s="292"/>
      <c r="DC92" s="283">
        <v>744.52288799999997</v>
      </c>
      <c r="DD92" s="283">
        <v>871</v>
      </c>
      <c r="DE92" s="282">
        <f>_xlfn.FLOOR.PRECISE('численность 2021'!I109)</f>
        <v>882</v>
      </c>
      <c r="DF92" s="282">
        <v>0.49847599999999997</v>
      </c>
      <c r="DG92" s="282">
        <v>0.58315600000000001</v>
      </c>
      <c r="DH92" s="282">
        <f t="shared" si="405"/>
        <v>0.59051955008034285</v>
      </c>
      <c r="DI92" s="284">
        <f>_xlfn.FLOOR.PRECISE('численность 2021'!N109)</f>
        <v>125</v>
      </c>
      <c r="DJ92" s="285">
        <f t="shared" si="425"/>
        <v>132.29999999999998</v>
      </c>
      <c r="DK92" s="286">
        <f t="shared" si="378"/>
        <v>125</v>
      </c>
      <c r="DL92" s="287">
        <v>125</v>
      </c>
      <c r="DM92" s="285">
        <f t="shared" si="426"/>
        <v>25</v>
      </c>
      <c r="DN92" s="287"/>
      <c r="DO92" s="283">
        <v>0</v>
      </c>
      <c r="DP92" s="283">
        <v>0</v>
      </c>
      <c r="DQ92" s="282">
        <f>_xlfn.FLOOR.PRECISE('численность 2021'!J109)</f>
        <v>5</v>
      </c>
      <c r="DR92" s="282">
        <v>0</v>
      </c>
      <c r="DS92" s="282">
        <v>0</v>
      </c>
      <c r="DT92" s="282">
        <f t="shared" si="408"/>
        <v>3.3476164970540978e-003</v>
      </c>
      <c r="DU92" s="284">
        <f>_xlfn.FLOOR.PRECISE('численность 2021'!S109)</f>
        <v>0</v>
      </c>
      <c r="DV92" s="285">
        <f t="shared" si="416"/>
        <v>0.5</v>
      </c>
      <c r="DW92" s="286">
        <f t="shared" si="381"/>
        <v>0</v>
      </c>
      <c r="DX92" s="287"/>
      <c r="DY92" s="283">
        <v>0</v>
      </c>
      <c r="DZ92" s="293">
        <v>0</v>
      </c>
      <c r="EA92" s="282">
        <f>_xlfn.FLOOR.PRECISE('численность 2021'!T109)</f>
        <v>0</v>
      </c>
      <c r="EB92" s="282">
        <v>0</v>
      </c>
      <c r="EC92" s="282">
        <v>0</v>
      </c>
      <c r="ED92" s="282">
        <f t="shared" si="410"/>
        <v>0</v>
      </c>
      <c r="EE92" s="284">
        <f>_xlfn.FLOOR.PRECISE('численность 2021'!U109)</f>
        <v>0</v>
      </c>
      <c r="EF92" s="285">
        <f t="shared" si="411"/>
        <v>0</v>
      </c>
      <c r="EG92" s="286">
        <f t="shared" si="382"/>
        <v>0</v>
      </c>
      <c r="EH92" s="292"/>
    </row>
    <row r="93" ht="36" customHeight="1">
      <c r="A93" s="155" t="s">
        <v>430</v>
      </c>
      <c r="B93" s="282">
        <f>'численность 2021'!C103</f>
        <v>438.69999999999999</v>
      </c>
      <c r="C93" s="283">
        <v>7139.015625</v>
      </c>
      <c r="D93" s="283">
        <v>6967</v>
      </c>
      <c r="E93" s="282">
        <f>_xlfn.FLOOR.PRECISE('численность 2021'!D103)</f>
        <v>1043</v>
      </c>
      <c r="F93" s="282">
        <v>2.5719569999999998</v>
      </c>
      <c r="G93" s="282">
        <v>2.5099849999999999</v>
      </c>
      <c r="H93" s="282">
        <f t="shared" si="383"/>
        <v>2.3774789149760656</v>
      </c>
      <c r="I93" s="284">
        <f>_xlfn.FLOOR.PRECISE('численность 2021'!R103)</f>
        <v>365</v>
      </c>
      <c r="J93" s="285">
        <f t="shared" si="418"/>
        <v>365.04999999999995</v>
      </c>
      <c r="K93" s="286">
        <f t="shared" si="360"/>
        <v>365</v>
      </c>
      <c r="L93" s="287">
        <v>365</v>
      </c>
      <c r="M93" s="283">
        <v>551</v>
      </c>
      <c r="N93" s="283">
        <v>469</v>
      </c>
      <c r="O93" s="282">
        <f>_xlfn.FLOOR.PRECISE('численность 2021'!P103)</f>
        <v>83</v>
      </c>
      <c r="P93" s="282">
        <v>0.19850699999999999</v>
      </c>
      <c r="Q93" s="282">
        <v>0.16896600000000001</v>
      </c>
      <c r="R93" s="282">
        <f t="shared" si="361"/>
        <v>0.1891953498974242</v>
      </c>
      <c r="S93" s="284">
        <f>_xlfn.FLOOR.PRECISE('численность 2021'!Q103)</f>
        <v>24</v>
      </c>
      <c r="T93" s="284"/>
      <c r="U93" s="285">
        <f t="shared" si="419"/>
        <v>24.899999999999999</v>
      </c>
      <c r="V93" s="286">
        <f t="shared" si="352"/>
        <v>24</v>
      </c>
      <c r="W93" s="287">
        <v>24</v>
      </c>
      <c r="X93" s="287">
        <v>19</v>
      </c>
      <c r="Y93" s="288"/>
      <c r="Z93" s="283"/>
      <c r="AA93" s="283">
        <v>335</v>
      </c>
      <c r="AB93" s="282">
        <f>_xlfn.FLOOR.PRECISE('численность 2021'!E103)</f>
        <v>0</v>
      </c>
      <c r="AC93" s="282"/>
      <c r="AD93" s="282">
        <v>0.12069000000000001</v>
      </c>
      <c r="AE93" s="282">
        <f t="shared" si="386"/>
        <v>0</v>
      </c>
      <c r="AF93" s="284">
        <f>_xlfn.FLOOR.PRECISE('численность 2021'!O103)</f>
        <v>0</v>
      </c>
      <c r="AG93" s="285">
        <f t="shared" si="417"/>
        <v>0</v>
      </c>
      <c r="AH93" s="286">
        <f t="shared" si="362"/>
        <v>0</v>
      </c>
      <c r="AI93" s="289">
        <f t="shared" si="354"/>
        <v>0</v>
      </c>
      <c r="AJ93" s="287"/>
      <c r="AK93" s="287"/>
      <c r="AL93" s="283"/>
      <c r="AM93" s="283"/>
      <c r="AN93" s="282">
        <f>_xlfn.FLOOR.PRECISE('численность 2021'!F103)</f>
        <v>0</v>
      </c>
      <c r="AO93" s="282"/>
      <c r="AP93" s="282"/>
      <c r="AQ93" s="282">
        <f t="shared" si="363"/>
        <v>0</v>
      </c>
      <c r="AR93" s="284">
        <f>_xlfn.FLOOR.PRECISE('численность 2021'!L103)</f>
        <v>0</v>
      </c>
      <c r="AS93" s="284"/>
      <c r="AT93" s="284">
        <f t="shared" si="355"/>
        <v>0</v>
      </c>
      <c r="AU93" s="285">
        <f t="shared" si="388"/>
        <v>0</v>
      </c>
      <c r="AV93" s="285">
        <f t="shared" si="306"/>
        <v>0</v>
      </c>
      <c r="AW93" s="290">
        <f t="shared" si="389"/>
        <v>0</v>
      </c>
      <c r="AX93" s="287"/>
      <c r="AY93" s="285">
        <f t="shared" si="420"/>
        <v>0</v>
      </c>
      <c r="AZ93" s="286">
        <f t="shared" si="364"/>
        <v>0</v>
      </c>
      <c r="BA93" s="287"/>
      <c r="BB93" s="285">
        <f t="shared" si="421"/>
        <v>0</v>
      </c>
      <c r="BC93" s="287"/>
      <c r="BD93" s="283">
        <v>2248.8142090000001</v>
      </c>
      <c r="BE93" s="283">
        <v>2352</v>
      </c>
      <c r="BF93" s="282">
        <f>_xlfn.FLOOR.PRECISE('численность 2021'!G103)</f>
        <v>387</v>
      </c>
      <c r="BG93" s="282">
        <v>0.81017499999999998</v>
      </c>
      <c r="BH93" s="282">
        <v>0.84735000000000005</v>
      </c>
      <c r="BI93" s="282">
        <f t="shared" si="392"/>
        <v>0.8821518121723273</v>
      </c>
      <c r="BJ93" s="284">
        <f>_xlfn.FLOOR.PRECISE('численность 2021'!K103)</f>
        <v>11</v>
      </c>
      <c r="BK93" s="284"/>
      <c r="BL93" s="284">
        <f t="shared" si="358"/>
        <v>11</v>
      </c>
      <c r="BM93" s="285">
        <f t="shared" si="393"/>
        <v>11.609999999999999</v>
      </c>
      <c r="BN93" s="290">
        <f t="shared" si="359"/>
        <v>11</v>
      </c>
      <c r="BO93" s="287">
        <v>11</v>
      </c>
      <c r="BP93" s="285">
        <f t="shared" si="422"/>
        <v>1.6499999999999999</v>
      </c>
      <c r="BQ93" s="286">
        <f t="shared" si="366"/>
        <v>0</v>
      </c>
      <c r="BR93" s="287">
        <v>1</v>
      </c>
      <c r="BS93" s="285">
        <f t="shared" si="412"/>
        <v>2.2000000000000002</v>
      </c>
      <c r="BT93" s="287">
        <v>3</v>
      </c>
      <c r="BU93" s="283">
        <v>1666.7680660000001</v>
      </c>
      <c r="BV93" s="283">
        <v>1770</v>
      </c>
      <c r="BW93" s="282">
        <f>_xlfn.FLOOR.PRECISE('численность 2021'!H103)</f>
        <v>193</v>
      </c>
      <c r="BX93" s="282">
        <v>0.60048299999999999</v>
      </c>
      <c r="BY93" s="282">
        <v>0.63767399999999996</v>
      </c>
      <c r="BZ93" s="282">
        <f t="shared" si="396"/>
        <v>0.43993617506268523</v>
      </c>
      <c r="CA93" s="284">
        <f>_xlfn.FLOOR.PRECISE('численность 2021'!M103)</f>
        <v>5</v>
      </c>
      <c r="CB93" s="284"/>
      <c r="CC93" s="284"/>
      <c r="CD93" s="284">
        <f t="shared" si="368"/>
        <v>5</v>
      </c>
      <c r="CE93" s="285">
        <f t="shared" si="413"/>
        <v>5.79</v>
      </c>
      <c r="CF93" s="290">
        <f t="shared" si="370"/>
        <v>5</v>
      </c>
      <c r="CG93" s="287">
        <v>5</v>
      </c>
      <c r="CH93" s="285">
        <f t="shared" si="423"/>
        <v>0.375</v>
      </c>
      <c r="CI93" s="286">
        <f t="shared" si="372"/>
        <v>0</v>
      </c>
      <c r="CJ93" s="287"/>
      <c r="CK93" s="285">
        <f t="shared" si="424"/>
        <v>0.375</v>
      </c>
      <c r="CL93" s="286">
        <f t="shared" si="374"/>
        <v>0</v>
      </c>
      <c r="CM93" s="287"/>
      <c r="CN93" s="285">
        <f t="shared" si="414"/>
        <v>1</v>
      </c>
      <c r="CO93" s="287">
        <v>1</v>
      </c>
      <c r="CP93" s="291">
        <f t="shared" si="415"/>
        <v>1</v>
      </c>
      <c r="CQ93" s="283">
        <v>0</v>
      </c>
      <c r="CR93" s="283">
        <v>0</v>
      </c>
      <c r="CS93" s="283" t="e">
        <f>#REF!</f>
        <v>#REF!</v>
      </c>
      <c r="CT93" s="282">
        <v>0</v>
      </c>
      <c r="CU93" s="282">
        <v>0</v>
      </c>
      <c r="CV93" s="282" t="e">
        <f>#REF!</f>
        <v>#REF!</v>
      </c>
      <c r="CW93" s="284" t="e">
        <f>#REF!</f>
        <v>#REF!</v>
      </c>
      <c r="CX93" s="285" t="e">
        <f t="shared" si="402"/>
        <v>#REF!</v>
      </c>
      <c r="CY93" s="290" t="e">
        <f t="shared" si="403"/>
        <v>#REF!</v>
      </c>
      <c r="CZ93" s="292"/>
      <c r="DA93" s="285">
        <f t="shared" si="404"/>
        <v>0</v>
      </c>
      <c r="DB93" s="292"/>
      <c r="DC93" s="283">
        <v>1077.7825929999999</v>
      </c>
      <c r="DD93" s="283">
        <v>1081</v>
      </c>
      <c r="DE93" s="282">
        <f>_xlfn.FLOOR.PRECISE('численность 2021'!I103)</f>
        <v>322</v>
      </c>
      <c r="DF93" s="282">
        <v>0.38829000000000002</v>
      </c>
      <c r="DG93" s="282">
        <v>0.37143599999999999</v>
      </c>
      <c r="DH93" s="282">
        <f t="shared" si="405"/>
        <v>0.73398677912012766</v>
      </c>
      <c r="DI93" s="284">
        <f>_xlfn.FLOOR.PRECISE('численность 2021'!N103)</f>
        <v>48</v>
      </c>
      <c r="DJ93" s="285">
        <f t="shared" si="425"/>
        <v>48.299999999999997</v>
      </c>
      <c r="DK93" s="286">
        <f t="shared" si="378"/>
        <v>48</v>
      </c>
      <c r="DL93" s="287">
        <v>48</v>
      </c>
      <c r="DM93" s="285">
        <f t="shared" si="426"/>
        <v>9.6000000000000014</v>
      </c>
      <c r="DN93" s="287">
        <v>10</v>
      </c>
      <c r="DO93" s="283">
        <v>43.371532000000002</v>
      </c>
      <c r="DP93" s="283"/>
      <c r="DQ93" s="282">
        <f>_xlfn.FLOOR.PRECISE('численность 2021'!J103)</f>
        <v>0</v>
      </c>
      <c r="DR93" s="282">
        <v>1.5625e-002</v>
      </c>
      <c r="DS93" s="282"/>
      <c r="DT93" s="282">
        <f t="shared" si="408"/>
        <v>0</v>
      </c>
      <c r="DU93" s="284">
        <f>_xlfn.FLOOR.PRECISE('численность 2021'!S103)</f>
        <v>0</v>
      </c>
      <c r="DV93" s="285">
        <f t="shared" si="416"/>
        <v>0</v>
      </c>
      <c r="DW93" s="286">
        <f t="shared" si="381"/>
        <v>0</v>
      </c>
      <c r="DX93" s="287"/>
      <c r="DY93" s="283"/>
      <c r="DZ93" s="293"/>
      <c r="EA93" s="282">
        <f>_xlfn.FLOOR.PRECISE('численность 2021'!T103)</f>
        <v>0</v>
      </c>
      <c r="EB93" s="282"/>
      <c r="EC93" s="282"/>
      <c r="ED93" s="282">
        <f t="shared" si="410"/>
        <v>0</v>
      </c>
      <c r="EE93" s="284">
        <f>_xlfn.FLOOR.PRECISE('численность 2021'!U103)</f>
        <v>0</v>
      </c>
      <c r="EF93" s="285">
        <f t="shared" si="411"/>
        <v>0</v>
      </c>
      <c r="EG93" s="286">
        <f t="shared" si="382"/>
        <v>0</v>
      </c>
      <c r="EH93" s="292"/>
    </row>
    <row r="94" ht="36" customHeight="1">
      <c r="A94" s="155" t="s">
        <v>431</v>
      </c>
      <c r="B94" s="282">
        <f>'численность 2021'!C104</f>
        <v>537.20000000000005</v>
      </c>
      <c r="C94" s="283">
        <v>7139.015625</v>
      </c>
      <c r="D94" s="283">
        <v>6967</v>
      </c>
      <c r="E94" s="282">
        <f>_xlfn.FLOOR.PRECISE('численность 2021'!D104)</f>
        <v>1317</v>
      </c>
      <c r="F94" s="282">
        <v>2.5719569999999998</v>
      </c>
      <c r="G94" s="282">
        <v>2.5099849999999999</v>
      </c>
      <c r="H94" s="282">
        <f t="shared" si="383"/>
        <v>2.4516008935219658</v>
      </c>
      <c r="I94" s="284">
        <f>_xlfn.FLOOR.PRECISE('численность 2021'!R104)</f>
        <v>460</v>
      </c>
      <c r="J94" s="285">
        <f t="shared" si="418"/>
        <v>460.94999999999999</v>
      </c>
      <c r="K94" s="286">
        <f t="shared" si="360"/>
        <v>460</v>
      </c>
      <c r="L94" s="287">
        <v>460</v>
      </c>
      <c r="M94" s="283">
        <v>551</v>
      </c>
      <c r="N94" s="283">
        <v>469</v>
      </c>
      <c r="O94" s="282">
        <f>_xlfn.FLOOR.PRECISE('численность 2021'!P104)</f>
        <v>102</v>
      </c>
      <c r="P94" s="282">
        <v>0.19850699999999999</v>
      </c>
      <c r="Q94" s="282">
        <v>0.16896600000000001</v>
      </c>
      <c r="R94" s="282">
        <f t="shared" si="361"/>
        <v>0.18987341772151897</v>
      </c>
      <c r="S94" s="284">
        <f>_xlfn.FLOOR.PRECISE('численность 2021'!Q104)</f>
        <v>25</v>
      </c>
      <c r="T94" s="284"/>
      <c r="U94" s="285">
        <f t="shared" si="419"/>
        <v>30.599999999999998</v>
      </c>
      <c r="V94" s="286">
        <f t="shared" si="352"/>
        <v>25</v>
      </c>
      <c r="W94" s="287">
        <v>25</v>
      </c>
      <c r="X94" s="287">
        <v>20</v>
      </c>
      <c r="Y94" s="288"/>
      <c r="Z94" s="283"/>
      <c r="AA94" s="283">
        <v>335</v>
      </c>
      <c r="AB94" s="282">
        <f>_xlfn.FLOOR.PRECISE('численность 2021'!E104)</f>
        <v>47</v>
      </c>
      <c r="AC94" s="282"/>
      <c r="AD94" s="282">
        <v>0.12069000000000001</v>
      </c>
      <c r="AE94" s="282">
        <f t="shared" si="386"/>
        <v>8.7490692479523444e-002</v>
      </c>
      <c r="AF94" s="284">
        <f>_xlfn.FLOOR.PRECISE('численность 2021'!O104)</f>
        <v>2</v>
      </c>
      <c r="AG94" s="285">
        <f t="shared" si="417"/>
        <v>2.3500000000000001</v>
      </c>
      <c r="AH94" s="286">
        <f t="shared" si="362"/>
        <v>2</v>
      </c>
      <c r="AI94" s="289">
        <f t="shared" si="354"/>
        <v>1.5</v>
      </c>
      <c r="AJ94" s="287">
        <v>2</v>
      </c>
      <c r="AK94" s="287">
        <v>1</v>
      </c>
      <c r="AL94" s="283"/>
      <c r="AM94" s="283"/>
      <c r="AN94" s="282">
        <f>_xlfn.FLOOR.PRECISE('численность 2021'!F104)</f>
        <v>0</v>
      </c>
      <c r="AO94" s="282"/>
      <c r="AP94" s="282"/>
      <c r="AQ94" s="282">
        <f t="shared" si="363"/>
        <v>0</v>
      </c>
      <c r="AR94" s="284">
        <f>_xlfn.FLOOR.PRECISE('численность 2021'!L104)</f>
        <v>0</v>
      </c>
      <c r="AS94" s="284"/>
      <c r="AT94" s="284">
        <f t="shared" si="355"/>
        <v>0</v>
      </c>
      <c r="AU94" s="285">
        <f t="shared" si="388"/>
        <v>0</v>
      </c>
      <c r="AV94" s="285">
        <f t="shared" si="306"/>
        <v>0</v>
      </c>
      <c r="AW94" s="290">
        <f t="shared" si="389"/>
        <v>0</v>
      </c>
      <c r="AX94" s="287"/>
      <c r="AY94" s="285">
        <f t="shared" si="420"/>
        <v>0</v>
      </c>
      <c r="AZ94" s="286">
        <f t="shared" si="364"/>
        <v>0</v>
      </c>
      <c r="BA94" s="287"/>
      <c r="BB94" s="285">
        <f t="shared" si="421"/>
        <v>0</v>
      </c>
      <c r="BC94" s="287"/>
      <c r="BD94" s="283">
        <v>2248.8142090000001</v>
      </c>
      <c r="BE94" s="283">
        <v>2352</v>
      </c>
      <c r="BF94" s="282">
        <f>_xlfn.FLOOR.PRECISE('численность 2021'!G104)</f>
        <v>399</v>
      </c>
      <c r="BG94" s="282">
        <v>0.81017499999999998</v>
      </c>
      <c r="BH94" s="282">
        <v>0.84735000000000005</v>
      </c>
      <c r="BI94" s="282">
        <f t="shared" si="392"/>
        <v>0.74274013402829475</v>
      </c>
      <c r="BJ94" s="284">
        <f>_xlfn.FLOOR.PRECISE('численность 2021'!K104)</f>
        <v>11</v>
      </c>
      <c r="BK94" s="284"/>
      <c r="BL94" s="284">
        <f t="shared" si="358"/>
        <v>11</v>
      </c>
      <c r="BM94" s="285">
        <f t="shared" si="393"/>
        <v>11.969999999999999</v>
      </c>
      <c r="BN94" s="290">
        <f t="shared" si="359"/>
        <v>11</v>
      </c>
      <c r="BO94" s="287">
        <v>11</v>
      </c>
      <c r="BP94" s="285">
        <f t="shared" si="422"/>
        <v>1.6499999999999999</v>
      </c>
      <c r="BQ94" s="286">
        <f t="shared" si="366"/>
        <v>0</v>
      </c>
      <c r="BR94" s="287">
        <v>1</v>
      </c>
      <c r="BS94" s="285">
        <f t="shared" si="412"/>
        <v>2.2000000000000002</v>
      </c>
      <c r="BT94" s="287">
        <v>3</v>
      </c>
      <c r="BU94" s="283">
        <v>1666.7680660000001</v>
      </c>
      <c r="BV94" s="283">
        <v>1770</v>
      </c>
      <c r="BW94" s="282">
        <f>_xlfn.FLOOR.PRECISE('численность 2021'!H104)</f>
        <v>211</v>
      </c>
      <c r="BX94" s="282">
        <v>0.60048299999999999</v>
      </c>
      <c r="BY94" s="282">
        <v>0.63767399999999996</v>
      </c>
      <c r="BZ94" s="282">
        <f t="shared" si="396"/>
        <v>0.39277736411020103</v>
      </c>
      <c r="CA94" s="284">
        <f>_xlfn.FLOOR.PRECISE('численность 2021'!M104)</f>
        <v>6</v>
      </c>
      <c r="CB94" s="284"/>
      <c r="CC94" s="284"/>
      <c r="CD94" s="284">
        <f t="shared" si="368"/>
        <v>6</v>
      </c>
      <c r="CE94" s="285">
        <f t="shared" si="413"/>
        <v>6.3300000000000001</v>
      </c>
      <c r="CF94" s="290">
        <f t="shared" si="370"/>
        <v>6</v>
      </c>
      <c r="CG94" s="287">
        <v>6</v>
      </c>
      <c r="CH94" s="285">
        <f t="shared" si="423"/>
        <v>0.44999999999999996</v>
      </c>
      <c r="CI94" s="286">
        <f t="shared" si="372"/>
        <v>0</v>
      </c>
      <c r="CJ94" s="287"/>
      <c r="CK94" s="285">
        <f t="shared" si="424"/>
        <v>0.44999999999999996</v>
      </c>
      <c r="CL94" s="286">
        <f t="shared" si="374"/>
        <v>0</v>
      </c>
      <c r="CM94" s="287"/>
      <c r="CN94" s="285">
        <f t="shared" si="414"/>
        <v>1.2000000000000002</v>
      </c>
      <c r="CO94" s="287">
        <v>2</v>
      </c>
      <c r="CP94" s="291">
        <f t="shared" si="415"/>
        <v>1</v>
      </c>
      <c r="CQ94" s="283">
        <v>0</v>
      </c>
      <c r="CR94" s="283">
        <v>0</v>
      </c>
      <c r="CS94" s="283" t="e">
        <f>#REF!</f>
        <v>#REF!</v>
      </c>
      <c r="CT94" s="282">
        <v>0</v>
      </c>
      <c r="CU94" s="282">
        <v>0</v>
      </c>
      <c r="CV94" s="282" t="e">
        <f>#REF!</f>
        <v>#REF!</v>
      </c>
      <c r="CW94" s="284" t="e">
        <f>#REF!</f>
        <v>#REF!</v>
      </c>
      <c r="CX94" s="285" t="e">
        <f t="shared" si="402"/>
        <v>#REF!</v>
      </c>
      <c r="CY94" s="290" t="e">
        <f t="shared" si="403"/>
        <v>#REF!</v>
      </c>
      <c r="CZ94" s="292"/>
      <c r="DA94" s="285">
        <f t="shared" si="404"/>
        <v>0</v>
      </c>
      <c r="DB94" s="292"/>
      <c r="DC94" s="283">
        <v>1077.7825929999999</v>
      </c>
      <c r="DD94" s="283">
        <v>1081</v>
      </c>
      <c r="DE94" s="282">
        <f>_xlfn.FLOOR.PRECISE('численность 2021'!I104)</f>
        <v>280</v>
      </c>
      <c r="DF94" s="282">
        <v>0.38829000000000002</v>
      </c>
      <c r="DG94" s="282">
        <v>0.37143599999999999</v>
      </c>
      <c r="DH94" s="282">
        <f t="shared" si="405"/>
        <v>0.52122114668652264</v>
      </c>
      <c r="DI94" s="284">
        <f>_xlfn.FLOOR.PRECISE('численность 2021'!N104)</f>
        <v>42</v>
      </c>
      <c r="DJ94" s="285">
        <f t="shared" si="425"/>
        <v>42</v>
      </c>
      <c r="DK94" s="286">
        <f t="shared" si="378"/>
        <v>42</v>
      </c>
      <c r="DL94" s="287">
        <v>42</v>
      </c>
      <c r="DM94" s="285">
        <f t="shared" si="426"/>
        <v>8.4000000000000004</v>
      </c>
      <c r="DN94" s="287">
        <v>9</v>
      </c>
      <c r="DO94" s="283">
        <v>43.371532000000002</v>
      </c>
      <c r="DP94" s="283"/>
      <c r="DQ94" s="282">
        <f>_xlfn.FLOOR.PRECISE('численность 2021'!J104)</f>
        <v>0</v>
      </c>
      <c r="DR94" s="282">
        <v>1.5625e-002</v>
      </c>
      <c r="DS94" s="282"/>
      <c r="DT94" s="282">
        <f t="shared" si="408"/>
        <v>0</v>
      </c>
      <c r="DU94" s="284">
        <f>_xlfn.FLOOR.PRECISE('численность 2021'!S104)</f>
        <v>0</v>
      </c>
      <c r="DV94" s="285">
        <f t="shared" si="416"/>
        <v>0</v>
      </c>
      <c r="DW94" s="286">
        <f t="shared" si="381"/>
        <v>0</v>
      </c>
      <c r="DX94" s="287"/>
      <c r="DY94" s="283"/>
      <c r="DZ94" s="293"/>
      <c r="EA94" s="282">
        <f>_xlfn.FLOOR.PRECISE('численность 2021'!T104)</f>
        <v>0</v>
      </c>
      <c r="EB94" s="282"/>
      <c r="EC94" s="282"/>
      <c r="ED94" s="282">
        <f t="shared" si="410"/>
        <v>0</v>
      </c>
      <c r="EE94" s="284">
        <f>_xlfn.FLOOR.PRECISE('численность 2021'!U104)</f>
        <v>0</v>
      </c>
      <c r="EF94" s="285">
        <f t="shared" si="411"/>
        <v>0</v>
      </c>
      <c r="EG94" s="286">
        <f t="shared" si="382"/>
        <v>0</v>
      </c>
      <c r="EH94" s="292"/>
    </row>
    <row r="95" ht="36" customHeight="1">
      <c r="A95" s="155" t="s">
        <v>432</v>
      </c>
      <c r="B95" s="282">
        <f>'численность 2021'!C105</f>
        <v>140</v>
      </c>
      <c r="C95" s="283">
        <v>7139.015625</v>
      </c>
      <c r="D95" s="283">
        <v>6967</v>
      </c>
      <c r="E95" s="282">
        <f>_xlfn.FLOOR.PRECISE('численность 2021'!D105)</f>
        <v>469</v>
      </c>
      <c r="F95" s="282">
        <v>2.5719569999999998</v>
      </c>
      <c r="G95" s="282">
        <v>2.5099849999999999</v>
      </c>
      <c r="H95" s="282">
        <f t="shared" si="383"/>
        <v>3.3500000000000001</v>
      </c>
      <c r="I95" s="284">
        <f>_xlfn.FLOOR.PRECISE('численность 2021'!R105)</f>
        <v>164</v>
      </c>
      <c r="J95" s="285">
        <f t="shared" si="418"/>
        <v>164.14999999999998</v>
      </c>
      <c r="K95" s="286">
        <f t="shared" si="360"/>
        <v>164</v>
      </c>
      <c r="L95" s="287">
        <v>164</v>
      </c>
      <c r="M95" s="283">
        <v>551</v>
      </c>
      <c r="N95" s="283">
        <v>469</v>
      </c>
      <c r="O95" s="282">
        <f>_xlfn.FLOOR.PRECISE('численность 2021'!P105)</f>
        <v>26</v>
      </c>
      <c r="P95" s="282">
        <v>0.19850699999999999</v>
      </c>
      <c r="Q95" s="282">
        <v>0.16896600000000001</v>
      </c>
      <c r="R95" s="282">
        <f t="shared" si="361"/>
        <v>0.18571428571428572</v>
      </c>
      <c r="S95" s="284">
        <f>_xlfn.FLOOR.PRECISE('численность 2021'!Q105)</f>
        <v>7</v>
      </c>
      <c r="T95" s="284"/>
      <c r="U95" s="285">
        <f t="shared" si="419"/>
        <v>7.7999999999999998</v>
      </c>
      <c r="V95" s="286">
        <f t="shared" si="352"/>
        <v>7</v>
      </c>
      <c r="W95" s="287">
        <v>7</v>
      </c>
      <c r="X95" s="287">
        <v>5</v>
      </c>
      <c r="Y95" s="288"/>
      <c r="Z95" s="283"/>
      <c r="AA95" s="283">
        <v>335</v>
      </c>
      <c r="AB95" s="282">
        <f>_xlfn.FLOOR.PRECISE('численность 2021'!E105)</f>
        <v>16</v>
      </c>
      <c r="AC95" s="282"/>
      <c r="AD95" s="282">
        <v>0.12069000000000001</v>
      </c>
      <c r="AE95" s="282">
        <f t="shared" si="386"/>
        <v>0.11428571428571428</v>
      </c>
      <c r="AF95" s="284">
        <f>_xlfn.FLOOR.PRECISE('численность 2021'!O105)</f>
        <v>0</v>
      </c>
      <c r="AG95" s="285">
        <f t="shared" si="417"/>
        <v>0</v>
      </c>
      <c r="AH95" s="286">
        <f t="shared" si="362"/>
        <v>0</v>
      </c>
      <c r="AI95" s="289">
        <f t="shared" si="354"/>
        <v>0</v>
      </c>
      <c r="AJ95" s="287"/>
      <c r="AK95" s="287"/>
      <c r="AL95" s="283"/>
      <c r="AM95" s="283"/>
      <c r="AN95" s="282">
        <f>_xlfn.FLOOR.PRECISE('численность 2021'!F105)</f>
        <v>15</v>
      </c>
      <c r="AO95" s="282"/>
      <c r="AP95" s="282"/>
      <c r="AQ95" s="282">
        <f t="shared" si="363"/>
        <v>0.10714285714285714</v>
      </c>
      <c r="AR95" s="284">
        <f>_xlfn.FLOOR.PRECISE('численность 2021'!L105)</f>
        <v>0</v>
      </c>
      <c r="AS95" s="284"/>
      <c r="AT95" s="284">
        <f t="shared" si="355"/>
        <v>0</v>
      </c>
      <c r="AU95" s="285">
        <f t="shared" si="388"/>
        <v>0</v>
      </c>
      <c r="AV95" s="285">
        <f t="shared" si="306"/>
        <v>0</v>
      </c>
      <c r="AW95" s="290">
        <f t="shared" si="389"/>
        <v>0</v>
      </c>
      <c r="AX95" s="287"/>
      <c r="AY95" s="285">
        <f t="shared" si="420"/>
        <v>0</v>
      </c>
      <c r="AZ95" s="286">
        <f t="shared" si="364"/>
        <v>0</v>
      </c>
      <c r="BA95" s="287"/>
      <c r="BB95" s="285">
        <f t="shared" si="421"/>
        <v>0</v>
      </c>
      <c r="BC95" s="287"/>
      <c r="BD95" s="283">
        <v>2248.8142090000001</v>
      </c>
      <c r="BE95" s="283">
        <v>2352</v>
      </c>
      <c r="BF95" s="282">
        <f>_xlfn.FLOOR.PRECISE('численность 2021'!G105)</f>
        <v>129</v>
      </c>
      <c r="BG95" s="282">
        <v>0.81017499999999998</v>
      </c>
      <c r="BH95" s="282">
        <v>0.84735000000000005</v>
      </c>
      <c r="BI95" s="282">
        <f t="shared" si="392"/>
        <v>0.92142857142857137</v>
      </c>
      <c r="BJ95" s="284">
        <f>_xlfn.FLOOR.PRECISE('численность 2021'!K105)</f>
        <v>3</v>
      </c>
      <c r="BK95" s="284"/>
      <c r="BL95" s="284">
        <f t="shared" si="358"/>
        <v>3</v>
      </c>
      <c r="BM95" s="285">
        <f t="shared" si="393"/>
        <v>3.8699999999999997</v>
      </c>
      <c r="BN95" s="290">
        <f t="shared" si="359"/>
        <v>3</v>
      </c>
      <c r="BO95" s="287">
        <v>3</v>
      </c>
      <c r="BP95" s="285">
        <f t="shared" si="422"/>
        <v>0</v>
      </c>
      <c r="BQ95" s="286">
        <f t="shared" si="366"/>
        <v>0</v>
      </c>
      <c r="BR95" s="287"/>
      <c r="BS95" s="285">
        <f t="shared" si="412"/>
        <v>0.60000000000000009</v>
      </c>
      <c r="BT95" s="287">
        <v>1</v>
      </c>
      <c r="BU95" s="283">
        <v>1666.7680660000001</v>
      </c>
      <c r="BV95" s="283">
        <v>1770</v>
      </c>
      <c r="BW95" s="282">
        <f>_xlfn.FLOOR.PRECISE('численность 2021'!H105)</f>
        <v>74</v>
      </c>
      <c r="BX95" s="282">
        <v>0.60048299999999999</v>
      </c>
      <c r="BY95" s="282">
        <v>0.63767399999999996</v>
      </c>
      <c r="BZ95" s="282">
        <f t="shared" si="396"/>
        <v>0.52857142857142858</v>
      </c>
      <c r="CA95" s="284">
        <f>_xlfn.FLOOR.PRECISE('численность 2021'!M105)</f>
        <v>2</v>
      </c>
      <c r="CB95" s="284"/>
      <c r="CC95" s="284"/>
      <c r="CD95" s="284">
        <f t="shared" si="368"/>
        <v>2</v>
      </c>
      <c r="CE95" s="285">
        <f t="shared" si="413"/>
        <v>2.2199999999999998</v>
      </c>
      <c r="CF95" s="290">
        <f t="shared" si="370"/>
        <v>2</v>
      </c>
      <c r="CG95" s="287">
        <v>2</v>
      </c>
      <c r="CH95" s="285">
        <f t="shared" si="423"/>
        <v>0</v>
      </c>
      <c r="CI95" s="286">
        <f t="shared" si="372"/>
        <v>0</v>
      </c>
      <c r="CJ95" s="287"/>
      <c r="CK95" s="285">
        <f t="shared" si="424"/>
        <v>0</v>
      </c>
      <c r="CL95" s="286">
        <f t="shared" si="374"/>
        <v>0</v>
      </c>
      <c r="CM95" s="287"/>
      <c r="CN95" s="285">
        <f t="shared" si="414"/>
        <v>0.40000000000000002</v>
      </c>
      <c r="CO95" s="287">
        <v>1</v>
      </c>
      <c r="CP95" s="291">
        <f t="shared" si="415"/>
        <v>1</v>
      </c>
      <c r="CQ95" s="283">
        <v>0</v>
      </c>
      <c r="CR95" s="283">
        <v>0</v>
      </c>
      <c r="CS95" s="283" t="e">
        <f>#REF!</f>
        <v>#REF!</v>
      </c>
      <c r="CT95" s="282">
        <v>0</v>
      </c>
      <c r="CU95" s="282">
        <v>0</v>
      </c>
      <c r="CV95" s="282" t="e">
        <f>#REF!</f>
        <v>#REF!</v>
      </c>
      <c r="CW95" s="284" t="e">
        <f>#REF!</f>
        <v>#REF!</v>
      </c>
      <c r="CX95" s="285" t="e">
        <f t="shared" si="402"/>
        <v>#REF!</v>
      </c>
      <c r="CY95" s="290" t="e">
        <f t="shared" si="403"/>
        <v>#REF!</v>
      </c>
      <c r="CZ95" s="292"/>
      <c r="DA95" s="285">
        <f t="shared" si="404"/>
        <v>0</v>
      </c>
      <c r="DB95" s="292"/>
      <c r="DC95" s="283">
        <v>1077.7825929999999</v>
      </c>
      <c r="DD95" s="283">
        <v>1081</v>
      </c>
      <c r="DE95" s="282">
        <f>_xlfn.FLOOR.PRECISE('численность 2021'!I105)</f>
        <v>34</v>
      </c>
      <c r="DF95" s="282">
        <v>0.38829000000000002</v>
      </c>
      <c r="DG95" s="282">
        <v>0.37143599999999999</v>
      </c>
      <c r="DH95" s="282">
        <f t="shared" si="405"/>
        <v>0.24285714285714285</v>
      </c>
      <c r="DI95" s="284">
        <f>_xlfn.FLOOR.PRECISE('численность 2021'!N105)</f>
        <v>0</v>
      </c>
      <c r="DJ95" s="285">
        <f t="shared" si="425"/>
        <v>0</v>
      </c>
      <c r="DK95" s="286">
        <f t="shared" si="378"/>
        <v>0</v>
      </c>
      <c r="DL95" s="287">
        <v>0</v>
      </c>
      <c r="DM95" s="285">
        <f t="shared" si="426"/>
        <v>0</v>
      </c>
      <c r="DN95" s="287">
        <v>0</v>
      </c>
      <c r="DO95" s="283">
        <v>43.371532000000002</v>
      </c>
      <c r="DP95" s="283"/>
      <c r="DQ95" s="282">
        <f>_xlfn.FLOOR.PRECISE('численность 2021'!J105)</f>
        <v>0</v>
      </c>
      <c r="DR95" s="282">
        <v>1.5625e-002</v>
      </c>
      <c r="DS95" s="282"/>
      <c r="DT95" s="282">
        <f t="shared" si="408"/>
        <v>0</v>
      </c>
      <c r="DU95" s="284">
        <f>_xlfn.FLOOR.PRECISE('численность 2021'!S105)</f>
        <v>0</v>
      </c>
      <c r="DV95" s="285">
        <f t="shared" si="416"/>
        <v>0</v>
      </c>
      <c r="DW95" s="286">
        <f t="shared" si="381"/>
        <v>0</v>
      </c>
      <c r="DX95" s="287"/>
      <c r="DY95" s="283"/>
      <c r="DZ95" s="293"/>
      <c r="EA95" s="282">
        <f>_xlfn.FLOOR.PRECISE('численность 2021'!T105)</f>
        <v>0</v>
      </c>
      <c r="EB95" s="282"/>
      <c r="EC95" s="282"/>
      <c r="ED95" s="282">
        <f t="shared" si="410"/>
        <v>0</v>
      </c>
      <c r="EE95" s="284">
        <f>_xlfn.FLOOR.PRECISE('численность 2021'!U105)</f>
        <v>0</v>
      </c>
      <c r="EF95" s="285">
        <f t="shared" si="411"/>
        <v>0</v>
      </c>
      <c r="EG95" s="286">
        <f t="shared" si="382"/>
        <v>0</v>
      </c>
      <c r="EH95" s="292"/>
    </row>
    <row r="96" ht="36" customHeight="1">
      <c r="A96" s="155" t="s">
        <v>433</v>
      </c>
      <c r="B96" s="282">
        <f>'численность 2021'!C106</f>
        <v>1100</v>
      </c>
      <c r="C96" s="283">
        <v>7139.015625</v>
      </c>
      <c r="D96" s="283">
        <v>6967</v>
      </c>
      <c r="E96" s="282">
        <f>_xlfn.FLOOR.PRECISE('численность 2021'!D106)</f>
        <v>3040</v>
      </c>
      <c r="F96" s="282">
        <v>2.5719569999999998</v>
      </c>
      <c r="G96" s="282">
        <v>2.5099849999999999</v>
      </c>
      <c r="H96" s="282">
        <f t="shared" si="383"/>
        <v>2.7636363636363637</v>
      </c>
      <c r="I96" s="284">
        <f>_xlfn.FLOOR.PRECISE('численность 2021'!R106)</f>
        <v>1064</v>
      </c>
      <c r="J96" s="285">
        <f t="shared" si="418"/>
        <v>1064</v>
      </c>
      <c r="K96" s="286">
        <f t="shared" si="360"/>
        <v>1064</v>
      </c>
      <c r="L96" s="287">
        <v>1064</v>
      </c>
      <c r="M96" s="283">
        <v>551</v>
      </c>
      <c r="N96" s="283">
        <v>469</v>
      </c>
      <c r="O96" s="282">
        <f>_xlfn.FLOOR.PRECISE('численность 2021'!P106)</f>
        <v>209</v>
      </c>
      <c r="P96" s="282">
        <v>0.19850699999999999</v>
      </c>
      <c r="Q96" s="282">
        <v>0.16896600000000001</v>
      </c>
      <c r="R96" s="282">
        <f t="shared" si="361"/>
        <v>0.19</v>
      </c>
      <c r="S96" s="284">
        <f>_xlfn.FLOOR.PRECISE('численность 2021'!Q106)</f>
        <v>31</v>
      </c>
      <c r="T96" s="284"/>
      <c r="U96" s="285">
        <f t="shared" si="419"/>
        <v>62.699999999999996</v>
      </c>
      <c r="V96" s="286">
        <f t="shared" si="352"/>
        <v>31</v>
      </c>
      <c r="W96" s="287">
        <v>31</v>
      </c>
      <c r="X96" s="287">
        <v>24</v>
      </c>
      <c r="Y96" s="288"/>
      <c r="Z96" s="283"/>
      <c r="AA96" s="283">
        <v>335</v>
      </c>
      <c r="AB96" s="282">
        <f>_xlfn.FLOOR.PRECISE('численность 2021'!E106)</f>
        <v>0</v>
      </c>
      <c r="AC96" s="282"/>
      <c r="AD96" s="282">
        <v>0.12069000000000001</v>
      </c>
      <c r="AE96" s="282">
        <f t="shared" si="386"/>
        <v>0</v>
      </c>
      <c r="AF96" s="284">
        <f>_xlfn.FLOOR.PRECISE('численность 2021'!O106)</f>
        <v>0</v>
      </c>
      <c r="AG96" s="285">
        <f t="shared" si="417"/>
        <v>0</v>
      </c>
      <c r="AH96" s="286">
        <f t="shared" si="362"/>
        <v>0</v>
      </c>
      <c r="AI96" s="289">
        <f t="shared" si="354"/>
        <v>0</v>
      </c>
      <c r="AJ96" s="287"/>
      <c r="AK96" s="287"/>
      <c r="AL96" s="283"/>
      <c r="AM96" s="283"/>
      <c r="AN96" s="282">
        <f>_xlfn.FLOOR.PRECISE('численность 2021'!F106)</f>
        <v>0</v>
      </c>
      <c r="AO96" s="282"/>
      <c r="AP96" s="282"/>
      <c r="AQ96" s="282">
        <f t="shared" si="363"/>
        <v>0</v>
      </c>
      <c r="AR96" s="284">
        <f>_xlfn.FLOOR.PRECISE('численность 2021'!L106)</f>
        <v>0</v>
      </c>
      <c r="AS96" s="284"/>
      <c r="AT96" s="284">
        <f t="shared" si="355"/>
        <v>0</v>
      </c>
      <c r="AU96" s="285">
        <f t="shared" si="388"/>
        <v>0</v>
      </c>
      <c r="AV96" s="285">
        <f t="shared" si="306"/>
        <v>0</v>
      </c>
      <c r="AW96" s="290">
        <f t="shared" si="389"/>
        <v>0</v>
      </c>
      <c r="AX96" s="287"/>
      <c r="AY96" s="285">
        <f t="shared" si="420"/>
        <v>0</v>
      </c>
      <c r="AZ96" s="286">
        <f t="shared" si="364"/>
        <v>0</v>
      </c>
      <c r="BA96" s="287"/>
      <c r="BB96" s="285">
        <f t="shared" si="421"/>
        <v>0</v>
      </c>
      <c r="BC96" s="287"/>
      <c r="BD96" s="283">
        <v>2248.8142090000001</v>
      </c>
      <c r="BE96" s="283">
        <v>2352</v>
      </c>
      <c r="BF96" s="282">
        <f>_xlfn.FLOOR.PRECISE('численность 2021'!G106)</f>
        <v>619</v>
      </c>
      <c r="BG96" s="282">
        <v>0.81017499999999998</v>
      </c>
      <c r="BH96" s="282">
        <v>0.84735000000000005</v>
      </c>
      <c r="BI96" s="282">
        <f t="shared" si="392"/>
        <v>0.56272727272727274</v>
      </c>
      <c r="BJ96" s="284">
        <f>_xlfn.FLOOR.PRECISE('численность 2021'!K106)</f>
        <v>18</v>
      </c>
      <c r="BK96" s="284"/>
      <c r="BL96" s="284">
        <f t="shared" si="358"/>
        <v>18</v>
      </c>
      <c r="BM96" s="285">
        <f t="shared" si="393"/>
        <v>18.57</v>
      </c>
      <c r="BN96" s="290">
        <f t="shared" si="359"/>
        <v>18</v>
      </c>
      <c r="BO96" s="287">
        <v>18</v>
      </c>
      <c r="BP96" s="285">
        <f t="shared" si="422"/>
        <v>2.6999999999999997</v>
      </c>
      <c r="BQ96" s="286">
        <f t="shared" si="366"/>
        <v>0</v>
      </c>
      <c r="BR96" s="287">
        <v>2</v>
      </c>
      <c r="BS96" s="285">
        <f t="shared" si="412"/>
        <v>3.6000000000000001</v>
      </c>
      <c r="BT96" s="287">
        <v>4</v>
      </c>
      <c r="BU96" s="283">
        <v>1666.7680660000001</v>
      </c>
      <c r="BV96" s="283">
        <v>1770</v>
      </c>
      <c r="BW96" s="282">
        <f>_xlfn.FLOOR.PRECISE('численность 2021'!H106)</f>
        <v>413</v>
      </c>
      <c r="BX96" s="282">
        <v>0.60048299999999999</v>
      </c>
      <c r="BY96" s="282">
        <v>0.63767399999999996</v>
      </c>
      <c r="BZ96" s="282">
        <f t="shared" si="396"/>
        <v>0.37545454545454543</v>
      </c>
      <c r="CA96" s="284">
        <f>_xlfn.FLOOR.PRECISE('численность 2021'!M106)</f>
        <v>12</v>
      </c>
      <c r="CB96" s="284"/>
      <c r="CC96" s="284"/>
      <c r="CD96" s="284">
        <f t="shared" si="368"/>
        <v>12</v>
      </c>
      <c r="CE96" s="285">
        <f t="shared" si="413"/>
        <v>12.389999999999999</v>
      </c>
      <c r="CF96" s="290">
        <f t="shared" si="370"/>
        <v>12</v>
      </c>
      <c r="CG96" s="287">
        <v>12</v>
      </c>
      <c r="CH96" s="285">
        <f t="shared" si="423"/>
        <v>0.89999999999999991</v>
      </c>
      <c r="CI96" s="286">
        <f t="shared" si="372"/>
        <v>0</v>
      </c>
      <c r="CJ96" s="287"/>
      <c r="CK96" s="285">
        <f t="shared" si="424"/>
        <v>0.89999999999999991</v>
      </c>
      <c r="CL96" s="286">
        <f t="shared" si="374"/>
        <v>0</v>
      </c>
      <c r="CM96" s="287">
        <v>1</v>
      </c>
      <c r="CN96" s="285">
        <f t="shared" si="414"/>
        <v>2.4000000000000004</v>
      </c>
      <c r="CO96" s="287">
        <v>3</v>
      </c>
      <c r="CP96" s="291">
        <f t="shared" si="415"/>
        <v>1</v>
      </c>
      <c r="CQ96" s="283">
        <v>0</v>
      </c>
      <c r="CR96" s="283">
        <v>0</v>
      </c>
      <c r="CS96" s="283" t="e">
        <f>#REF!</f>
        <v>#REF!</v>
      </c>
      <c r="CT96" s="282">
        <v>0</v>
      </c>
      <c r="CU96" s="282">
        <v>0</v>
      </c>
      <c r="CV96" s="282" t="e">
        <f>#REF!</f>
        <v>#REF!</v>
      </c>
      <c r="CW96" s="284" t="e">
        <f>#REF!</f>
        <v>#REF!</v>
      </c>
      <c r="CX96" s="285" t="e">
        <f t="shared" si="402"/>
        <v>#REF!</v>
      </c>
      <c r="CY96" s="290" t="e">
        <f t="shared" si="403"/>
        <v>#REF!</v>
      </c>
      <c r="CZ96" s="292"/>
      <c r="DA96" s="285">
        <f t="shared" si="404"/>
        <v>0</v>
      </c>
      <c r="DB96" s="292"/>
      <c r="DC96" s="283">
        <v>1077.7825929999999</v>
      </c>
      <c r="DD96" s="283">
        <v>1081</v>
      </c>
      <c r="DE96" s="282">
        <f>_xlfn.FLOOR.PRECISE('численность 2021'!I106)</f>
        <v>366</v>
      </c>
      <c r="DF96" s="282">
        <v>0.38829000000000002</v>
      </c>
      <c r="DG96" s="282">
        <v>0.37143599999999999</v>
      </c>
      <c r="DH96" s="282">
        <f t="shared" si="405"/>
        <v>0.3327272727272727</v>
      </c>
      <c r="DI96" s="284">
        <f>_xlfn.FLOOR.PRECISE('численность 2021'!N106)</f>
        <v>54</v>
      </c>
      <c r="DJ96" s="285">
        <f t="shared" si="425"/>
        <v>54.899999999999999</v>
      </c>
      <c r="DK96" s="286">
        <f t="shared" si="378"/>
        <v>54</v>
      </c>
      <c r="DL96" s="287">
        <v>54</v>
      </c>
      <c r="DM96" s="285">
        <f t="shared" si="426"/>
        <v>10.800000000000001</v>
      </c>
      <c r="DN96" s="287">
        <v>11</v>
      </c>
      <c r="DO96" s="283">
        <v>43.371532000000002</v>
      </c>
      <c r="DP96" s="283"/>
      <c r="DQ96" s="282">
        <f>_xlfn.FLOOR.PRECISE('численность 2021'!J106)</f>
        <v>0</v>
      </c>
      <c r="DR96" s="282">
        <v>1.5625e-002</v>
      </c>
      <c r="DS96" s="282"/>
      <c r="DT96" s="282">
        <f t="shared" si="408"/>
        <v>0</v>
      </c>
      <c r="DU96" s="284">
        <f>_xlfn.FLOOR.PRECISE('численность 2021'!S106)</f>
        <v>0</v>
      </c>
      <c r="DV96" s="285">
        <f t="shared" si="416"/>
        <v>0</v>
      </c>
      <c r="DW96" s="286">
        <f t="shared" si="381"/>
        <v>0</v>
      </c>
      <c r="DX96" s="287"/>
      <c r="DY96" s="283"/>
      <c r="DZ96" s="293"/>
      <c r="EA96" s="282">
        <f>_xlfn.FLOOR.PRECISE('численность 2021'!T106)</f>
        <v>0</v>
      </c>
      <c r="EB96" s="282"/>
      <c r="EC96" s="282"/>
      <c r="ED96" s="282">
        <f t="shared" si="410"/>
        <v>0</v>
      </c>
      <c r="EE96" s="284">
        <f>_xlfn.FLOOR.PRECISE('численность 2021'!U106)</f>
        <v>0</v>
      </c>
      <c r="EF96" s="285">
        <f t="shared" si="411"/>
        <v>0</v>
      </c>
      <c r="EG96" s="286">
        <f t="shared" si="382"/>
        <v>0</v>
      </c>
      <c r="EH96" s="292"/>
    </row>
    <row r="97" ht="36" customHeight="1">
      <c r="A97" s="155" t="s">
        <v>434</v>
      </c>
      <c r="B97" s="282">
        <f>'численность 2021'!C107</f>
        <v>310.89999999999998</v>
      </c>
      <c r="C97" s="283">
        <v>7139.015625</v>
      </c>
      <c r="D97" s="283">
        <v>6967</v>
      </c>
      <c r="E97" s="282">
        <f>_xlfn.FLOOR.PRECISE('численность 2021'!D107)</f>
        <v>923</v>
      </c>
      <c r="F97" s="282">
        <v>2.5719569999999998</v>
      </c>
      <c r="G97" s="282">
        <v>2.5099849999999999</v>
      </c>
      <c r="H97" s="282">
        <f t="shared" si="383"/>
        <v>2.9688002573174654</v>
      </c>
      <c r="I97" s="284">
        <f>_xlfn.FLOOR.PRECISE('численность 2021'!R107)</f>
        <v>323</v>
      </c>
      <c r="J97" s="285">
        <f t="shared" si="418"/>
        <v>323.04999999999995</v>
      </c>
      <c r="K97" s="286">
        <f t="shared" si="360"/>
        <v>323</v>
      </c>
      <c r="L97" s="287">
        <v>323</v>
      </c>
      <c r="M97" s="283">
        <v>551</v>
      </c>
      <c r="N97" s="283">
        <v>469</v>
      </c>
      <c r="O97" s="282">
        <f>_xlfn.FLOOR.PRECISE('численность 2021'!P107)</f>
        <v>59</v>
      </c>
      <c r="P97" s="282">
        <v>0.19850699999999999</v>
      </c>
      <c r="Q97" s="282">
        <v>0.16896600000000001</v>
      </c>
      <c r="R97" s="282">
        <f t="shared" si="361"/>
        <v>0.18977163074943712</v>
      </c>
      <c r="S97" s="284">
        <f>_xlfn.FLOOR.PRECISE('численность 2021'!Q107)</f>
        <v>15</v>
      </c>
      <c r="T97" s="284"/>
      <c r="U97" s="285">
        <f t="shared" si="419"/>
        <v>17.699999999999999</v>
      </c>
      <c r="V97" s="286">
        <f t="shared" si="352"/>
        <v>15</v>
      </c>
      <c r="W97" s="287">
        <v>15</v>
      </c>
      <c r="X97" s="287">
        <v>12</v>
      </c>
      <c r="Y97" s="288"/>
      <c r="Z97" s="283"/>
      <c r="AA97" s="283">
        <v>335</v>
      </c>
      <c r="AB97" s="282">
        <f>_xlfn.FLOOR.PRECISE('численность 2021'!E107)</f>
        <v>0</v>
      </c>
      <c r="AC97" s="282"/>
      <c r="AD97" s="282">
        <v>0.12069000000000001</v>
      </c>
      <c r="AE97" s="282">
        <f t="shared" si="386"/>
        <v>0</v>
      </c>
      <c r="AF97" s="284">
        <f>_xlfn.FLOOR.PRECISE('численность 2021'!O107)</f>
        <v>0</v>
      </c>
      <c r="AG97" s="285">
        <f t="shared" si="417"/>
        <v>0</v>
      </c>
      <c r="AH97" s="286">
        <f t="shared" si="362"/>
        <v>0</v>
      </c>
      <c r="AI97" s="289">
        <f t="shared" si="354"/>
        <v>0</v>
      </c>
      <c r="AJ97" s="287"/>
      <c r="AK97" s="287"/>
      <c r="AL97" s="283"/>
      <c r="AM97" s="283"/>
      <c r="AN97" s="282">
        <f>_xlfn.FLOOR.PRECISE('численность 2021'!F107)</f>
        <v>0</v>
      </c>
      <c r="AO97" s="282"/>
      <c r="AP97" s="282"/>
      <c r="AQ97" s="282">
        <f t="shared" si="363"/>
        <v>0</v>
      </c>
      <c r="AR97" s="284">
        <f>_xlfn.FLOOR.PRECISE('численность 2021'!L107)</f>
        <v>0</v>
      </c>
      <c r="AS97" s="284"/>
      <c r="AT97" s="284">
        <f t="shared" si="355"/>
        <v>0</v>
      </c>
      <c r="AU97" s="285">
        <f t="shared" si="388"/>
        <v>0</v>
      </c>
      <c r="AV97" s="285">
        <f t="shared" si="306"/>
        <v>0</v>
      </c>
      <c r="AW97" s="290">
        <f t="shared" si="389"/>
        <v>0</v>
      </c>
      <c r="AX97" s="287"/>
      <c r="AY97" s="285">
        <f t="shared" si="420"/>
        <v>0</v>
      </c>
      <c r="AZ97" s="286">
        <f t="shared" si="364"/>
        <v>0</v>
      </c>
      <c r="BA97" s="287"/>
      <c r="BB97" s="285">
        <f t="shared" si="421"/>
        <v>0</v>
      </c>
      <c r="BC97" s="287"/>
      <c r="BD97" s="283">
        <v>2248.8142090000001</v>
      </c>
      <c r="BE97" s="283">
        <v>2352</v>
      </c>
      <c r="BF97" s="282">
        <f>_xlfn.FLOOR.PRECISE('численность 2021'!G107)</f>
        <v>200</v>
      </c>
      <c r="BG97" s="282">
        <v>0.81017499999999998</v>
      </c>
      <c r="BH97" s="282">
        <v>0.84735000000000005</v>
      </c>
      <c r="BI97" s="282">
        <f t="shared" si="392"/>
        <v>0.64329366355741402</v>
      </c>
      <c r="BJ97" s="284">
        <f>_xlfn.FLOOR.PRECISE('численность 2021'!K107)</f>
        <v>6</v>
      </c>
      <c r="BK97" s="284"/>
      <c r="BL97" s="284">
        <f t="shared" si="358"/>
        <v>6</v>
      </c>
      <c r="BM97" s="285">
        <f t="shared" si="393"/>
        <v>6</v>
      </c>
      <c r="BN97" s="290">
        <f t="shared" si="359"/>
        <v>6</v>
      </c>
      <c r="BO97" s="287">
        <v>6</v>
      </c>
      <c r="BP97" s="285">
        <f t="shared" si="422"/>
        <v>0.89999999999999991</v>
      </c>
      <c r="BQ97" s="286">
        <f t="shared" si="366"/>
        <v>0</v>
      </c>
      <c r="BR97" s="287"/>
      <c r="BS97" s="285">
        <f t="shared" si="412"/>
        <v>1.2000000000000002</v>
      </c>
      <c r="BT97" s="287">
        <v>2</v>
      </c>
      <c r="BU97" s="283">
        <v>1666.7680660000001</v>
      </c>
      <c r="BV97" s="283">
        <v>1770</v>
      </c>
      <c r="BW97" s="282">
        <f>_xlfn.FLOOR.PRECISE('численность 2021'!H107)</f>
        <v>200</v>
      </c>
      <c r="BX97" s="282">
        <v>0.60048299999999999</v>
      </c>
      <c r="BY97" s="282">
        <v>0.63767399999999996</v>
      </c>
      <c r="BZ97" s="282">
        <f t="shared" si="396"/>
        <v>0.64329366355741402</v>
      </c>
      <c r="CA97" s="284">
        <f>_xlfn.FLOOR.PRECISE('численность 2021'!M107)</f>
        <v>6</v>
      </c>
      <c r="CB97" s="284"/>
      <c r="CC97" s="284"/>
      <c r="CD97" s="284">
        <f t="shared" si="368"/>
        <v>6</v>
      </c>
      <c r="CE97" s="285">
        <f t="shared" si="413"/>
        <v>6</v>
      </c>
      <c r="CF97" s="290">
        <f t="shared" si="370"/>
        <v>6</v>
      </c>
      <c r="CG97" s="287">
        <v>6</v>
      </c>
      <c r="CH97" s="285">
        <f t="shared" si="423"/>
        <v>0.44999999999999996</v>
      </c>
      <c r="CI97" s="286">
        <f t="shared" si="372"/>
        <v>0</v>
      </c>
      <c r="CJ97" s="287"/>
      <c r="CK97" s="285">
        <f t="shared" si="424"/>
        <v>0.44999999999999996</v>
      </c>
      <c r="CL97" s="286">
        <f t="shared" si="374"/>
        <v>0</v>
      </c>
      <c r="CM97" s="287"/>
      <c r="CN97" s="285">
        <f t="shared" si="414"/>
        <v>1.2000000000000002</v>
      </c>
      <c r="CO97" s="287">
        <v>2</v>
      </c>
      <c r="CP97" s="291">
        <f t="shared" si="415"/>
        <v>1</v>
      </c>
      <c r="CQ97" s="283">
        <v>0</v>
      </c>
      <c r="CR97" s="283">
        <v>0</v>
      </c>
      <c r="CS97" s="283" t="e">
        <f>#REF!</f>
        <v>#REF!</v>
      </c>
      <c r="CT97" s="282">
        <v>0</v>
      </c>
      <c r="CU97" s="282">
        <v>0</v>
      </c>
      <c r="CV97" s="282" t="e">
        <f>#REF!</f>
        <v>#REF!</v>
      </c>
      <c r="CW97" s="284" t="e">
        <f>#REF!</f>
        <v>#REF!</v>
      </c>
      <c r="CX97" s="285" t="e">
        <f t="shared" si="402"/>
        <v>#REF!</v>
      </c>
      <c r="CY97" s="290" t="e">
        <f t="shared" si="403"/>
        <v>#REF!</v>
      </c>
      <c r="CZ97" s="292"/>
      <c r="DA97" s="285">
        <f t="shared" si="404"/>
        <v>0</v>
      </c>
      <c r="DB97" s="292"/>
      <c r="DC97" s="283">
        <v>1077.7825929999999</v>
      </c>
      <c r="DD97" s="283">
        <v>1081</v>
      </c>
      <c r="DE97" s="282">
        <f>_xlfn.FLOOR.PRECISE('численность 2021'!I107)</f>
        <v>53</v>
      </c>
      <c r="DF97" s="282">
        <v>0.38829000000000002</v>
      </c>
      <c r="DG97" s="282">
        <v>0.37143599999999999</v>
      </c>
      <c r="DH97" s="282">
        <f t="shared" si="405"/>
        <v>0.1704728208427147</v>
      </c>
      <c r="DI97" s="284">
        <f>_xlfn.FLOOR.PRECISE('численность 2021'!N107)</f>
        <v>7</v>
      </c>
      <c r="DJ97" s="285">
        <f t="shared" si="425"/>
        <v>7.9499999999999993</v>
      </c>
      <c r="DK97" s="286">
        <f t="shared" si="378"/>
        <v>7</v>
      </c>
      <c r="DL97" s="287">
        <v>7</v>
      </c>
      <c r="DM97" s="285">
        <f t="shared" si="426"/>
        <v>1.4000000000000001</v>
      </c>
      <c r="DN97" s="287">
        <v>2</v>
      </c>
      <c r="DO97" s="283">
        <v>43.371532000000002</v>
      </c>
      <c r="DP97" s="283"/>
      <c r="DQ97" s="282">
        <f>_xlfn.FLOOR.PRECISE('численность 2021'!J107)</f>
        <v>0</v>
      </c>
      <c r="DR97" s="282">
        <v>1.5625e-002</v>
      </c>
      <c r="DS97" s="282"/>
      <c r="DT97" s="282">
        <f t="shared" si="408"/>
        <v>0</v>
      </c>
      <c r="DU97" s="284">
        <f>_xlfn.FLOOR.PRECISE('численность 2021'!S107)</f>
        <v>0</v>
      </c>
      <c r="DV97" s="285">
        <f t="shared" si="416"/>
        <v>0</v>
      </c>
      <c r="DW97" s="286">
        <f t="shared" si="381"/>
        <v>0</v>
      </c>
      <c r="DX97" s="287"/>
      <c r="DY97" s="283"/>
      <c r="DZ97" s="293"/>
      <c r="EA97" s="282">
        <f>_xlfn.FLOOR.PRECISE('численность 2021'!T107)</f>
        <v>0</v>
      </c>
      <c r="EB97" s="282"/>
      <c r="EC97" s="282"/>
      <c r="ED97" s="282">
        <f t="shared" si="410"/>
        <v>0</v>
      </c>
      <c r="EE97" s="284">
        <f>_xlfn.FLOOR.PRECISE('численность 2021'!U107)</f>
        <v>0</v>
      </c>
      <c r="EF97" s="285">
        <f t="shared" si="411"/>
        <v>0</v>
      </c>
      <c r="EG97" s="286">
        <f t="shared" si="382"/>
        <v>0</v>
      </c>
      <c r="EH97" s="292"/>
    </row>
    <row r="98" s="297" customFormat="1" ht="36" customHeight="1">
      <c r="A98" s="155" t="s">
        <v>435</v>
      </c>
      <c r="B98" s="298">
        <f>'численность 2021'!C108</f>
        <v>75.200000000000003</v>
      </c>
      <c r="C98" s="299">
        <v>7139.015625</v>
      </c>
      <c r="D98" s="299">
        <v>6967</v>
      </c>
      <c r="E98" s="298">
        <f>_xlfn.FLOOR.PRECISE('численность 2021'!D108)</f>
        <v>257</v>
      </c>
      <c r="F98" s="298">
        <v>2.5719569999999998</v>
      </c>
      <c r="G98" s="282">
        <v>2.5099849999999999</v>
      </c>
      <c r="H98" s="298">
        <f t="shared" si="383"/>
        <v>3.4175531914893615</v>
      </c>
      <c r="I98" s="300">
        <f>_xlfn.FLOOR.PRECISE('численность 2021'!R108)</f>
        <v>89</v>
      </c>
      <c r="J98" s="285">
        <f t="shared" si="418"/>
        <v>89.949999999999989</v>
      </c>
      <c r="K98" s="301">
        <f t="shared" si="360"/>
        <v>89</v>
      </c>
      <c r="L98" s="287">
        <v>89</v>
      </c>
      <c r="M98" s="299">
        <v>551</v>
      </c>
      <c r="N98" s="299">
        <v>469</v>
      </c>
      <c r="O98" s="298">
        <f>_xlfn.FLOOR.PRECISE('численность 2021'!P108)</f>
        <v>14</v>
      </c>
      <c r="P98" s="282">
        <v>0.19850699999999999</v>
      </c>
      <c r="Q98" s="298">
        <v>0.16896600000000001</v>
      </c>
      <c r="R98" s="298">
        <f t="shared" si="361"/>
        <v>0.18617021276595744</v>
      </c>
      <c r="S98" s="300">
        <f>_xlfn.FLOOR.PRECISE('численность 2021'!Q108)</f>
        <v>4</v>
      </c>
      <c r="T98" s="300"/>
      <c r="U98" s="285">
        <f t="shared" si="419"/>
        <v>4.2000000000000002</v>
      </c>
      <c r="V98" s="301">
        <f t="shared" si="352"/>
        <v>4</v>
      </c>
      <c r="W98" s="287">
        <v>4</v>
      </c>
      <c r="X98" s="287">
        <v>3</v>
      </c>
      <c r="Y98" s="302"/>
      <c r="Z98" s="299">
        <v>0</v>
      </c>
      <c r="AA98" s="299">
        <v>335</v>
      </c>
      <c r="AB98" s="298">
        <f>_xlfn.FLOOR.PRECISE('численность 2021'!E108)</f>
        <v>0</v>
      </c>
      <c r="AC98" s="298">
        <v>0</v>
      </c>
      <c r="AD98" s="298">
        <v>0.12069000000000001</v>
      </c>
      <c r="AE98" s="298">
        <f t="shared" si="386"/>
        <v>0</v>
      </c>
      <c r="AF98" s="300">
        <f>_xlfn.FLOOR.PRECISE('численность 2021'!O108)</f>
        <v>0</v>
      </c>
      <c r="AG98" s="303">
        <f t="shared" si="417"/>
        <v>0</v>
      </c>
      <c r="AH98" s="301">
        <f t="shared" si="362"/>
        <v>0</v>
      </c>
      <c r="AI98" s="289">
        <f t="shared" si="354"/>
        <v>0</v>
      </c>
      <c r="AJ98" s="287"/>
      <c r="AK98" s="287"/>
      <c r="AL98" s="299">
        <v>0</v>
      </c>
      <c r="AM98" s="299">
        <v>0</v>
      </c>
      <c r="AN98" s="298">
        <f>_xlfn.FLOOR.PRECISE('численность 2021'!F108)</f>
        <v>0</v>
      </c>
      <c r="AO98" s="298">
        <v>0</v>
      </c>
      <c r="AP98" s="298">
        <v>0</v>
      </c>
      <c r="AQ98" s="298">
        <f t="shared" si="363"/>
        <v>0</v>
      </c>
      <c r="AR98" s="300">
        <f>_xlfn.FLOOR.PRECISE('численность 2021'!L108)</f>
        <v>0</v>
      </c>
      <c r="AS98" s="300"/>
      <c r="AT98" s="284">
        <f t="shared" si="355"/>
        <v>0</v>
      </c>
      <c r="AU98" s="303">
        <f t="shared" si="388"/>
        <v>0</v>
      </c>
      <c r="AV98" s="285">
        <f t="shared" si="306"/>
        <v>0</v>
      </c>
      <c r="AW98" s="289">
        <f t="shared" si="389"/>
        <v>0</v>
      </c>
      <c r="AX98" s="287"/>
      <c r="AY98" s="285">
        <f t="shared" si="420"/>
        <v>0</v>
      </c>
      <c r="AZ98" s="301">
        <f t="shared" si="364"/>
        <v>0</v>
      </c>
      <c r="BA98" s="287"/>
      <c r="BB98" s="285">
        <f t="shared" si="421"/>
        <v>0</v>
      </c>
      <c r="BC98" s="287"/>
      <c r="BD98" s="299">
        <v>2248.8142090000001</v>
      </c>
      <c r="BE98" s="299">
        <v>2352</v>
      </c>
      <c r="BF98" s="298">
        <f>_xlfn.FLOOR.PRECISE('численность 2021'!G108)</f>
        <v>48</v>
      </c>
      <c r="BG98" s="298">
        <v>0.81017499999999998</v>
      </c>
      <c r="BH98" s="298">
        <v>0.84735000000000005</v>
      </c>
      <c r="BI98" s="298">
        <f t="shared" si="392"/>
        <v>0.63829787234042545</v>
      </c>
      <c r="BJ98" s="300">
        <f>_xlfn.FLOOR.PRECISE('численность 2021'!K108)</f>
        <v>1</v>
      </c>
      <c r="BK98" s="300"/>
      <c r="BL98" s="284">
        <f t="shared" si="358"/>
        <v>1</v>
      </c>
      <c r="BM98" s="303">
        <f t="shared" si="393"/>
        <v>1.4399999999999999</v>
      </c>
      <c r="BN98" s="289">
        <f t="shared" si="359"/>
        <v>1</v>
      </c>
      <c r="BO98" s="287">
        <v>1</v>
      </c>
      <c r="BP98" s="285">
        <f t="shared" si="422"/>
        <v>0</v>
      </c>
      <c r="BQ98" s="301">
        <f t="shared" si="366"/>
        <v>0</v>
      </c>
      <c r="BR98" s="287"/>
      <c r="BS98" s="303">
        <f t="shared" si="412"/>
        <v>0.20000000000000001</v>
      </c>
      <c r="BT98" s="287">
        <v>1</v>
      </c>
      <c r="BU98" s="299">
        <v>1666.7680660000001</v>
      </c>
      <c r="BV98" s="299">
        <v>1770</v>
      </c>
      <c r="BW98" s="298">
        <f>_xlfn.FLOOR.PRECISE('численность 2021'!H108)</f>
        <v>61</v>
      </c>
      <c r="BX98" s="298">
        <v>0.60048299999999999</v>
      </c>
      <c r="BY98" s="298">
        <v>0.63767399999999996</v>
      </c>
      <c r="BZ98" s="298">
        <f t="shared" si="396"/>
        <v>0.81117021276595747</v>
      </c>
      <c r="CA98" s="300">
        <f>_xlfn.FLOOR.PRECISE('численность 2021'!M108)</f>
        <v>1</v>
      </c>
      <c r="CB98" s="300"/>
      <c r="CC98" s="300"/>
      <c r="CD98" s="284">
        <f t="shared" si="368"/>
        <v>1</v>
      </c>
      <c r="CE98" s="303">
        <f t="shared" si="413"/>
        <v>1.8299999999999998</v>
      </c>
      <c r="CF98" s="289">
        <f t="shared" si="370"/>
        <v>1</v>
      </c>
      <c r="CG98" s="287">
        <v>1</v>
      </c>
      <c r="CH98" s="285">
        <f t="shared" si="423"/>
        <v>0</v>
      </c>
      <c r="CI98" s="301">
        <f t="shared" si="372"/>
        <v>0</v>
      </c>
      <c r="CJ98" s="287"/>
      <c r="CK98" s="285">
        <f t="shared" si="424"/>
        <v>0</v>
      </c>
      <c r="CL98" s="301">
        <f t="shared" si="374"/>
        <v>0</v>
      </c>
      <c r="CM98" s="287"/>
      <c r="CN98" s="303">
        <f t="shared" si="414"/>
        <v>0.20000000000000001</v>
      </c>
      <c r="CO98" s="287">
        <v>1</v>
      </c>
      <c r="CP98" s="304">
        <f t="shared" si="415"/>
        <v>1</v>
      </c>
      <c r="CQ98" s="299"/>
      <c r="CR98" s="299"/>
      <c r="CS98" s="299"/>
      <c r="CT98" s="298"/>
      <c r="CU98" s="298"/>
      <c r="CV98" s="298"/>
      <c r="CW98" s="300"/>
      <c r="CX98" s="303"/>
      <c r="CY98" s="289"/>
      <c r="CZ98" s="287"/>
      <c r="DA98" s="303"/>
      <c r="DB98" s="287"/>
      <c r="DC98" s="299">
        <v>1077.7825929999999</v>
      </c>
      <c r="DD98" s="299">
        <v>1081</v>
      </c>
      <c r="DE98" s="298">
        <f>_xlfn.FLOOR.PRECISE('численность 2021'!I108)</f>
        <v>26</v>
      </c>
      <c r="DF98" s="298">
        <v>0.38829000000000002</v>
      </c>
      <c r="DG98" s="298">
        <v>0.37143599999999999</v>
      </c>
      <c r="DH98" s="298">
        <f t="shared" si="405"/>
        <v>0.3457446808510638</v>
      </c>
      <c r="DI98" s="300">
        <f>_xlfn.FLOOR.PRECISE('численность 2021'!N108)</f>
        <v>0</v>
      </c>
      <c r="DJ98" s="285">
        <f t="shared" si="425"/>
        <v>0</v>
      </c>
      <c r="DK98" s="301">
        <f t="shared" si="378"/>
        <v>0</v>
      </c>
      <c r="DL98" s="287">
        <v>0</v>
      </c>
      <c r="DM98" s="285">
        <f t="shared" si="426"/>
        <v>0</v>
      </c>
      <c r="DN98" s="287">
        <v>0</v>
      </c>
      <c r="DO98" s="299">
        <v>43.371532000000002</v>
      </c>
      <c r="DP98" s="299">
        <v>0</v>
      </c>
      <c r="DQ98" s="298">
        <f>_xlfn.FLOOR.PRECISE('численность 2021'!J108)</f>
        <v>0</v>
      </c>
      <c r="DR98" s="298">
        <v>1.5625e-002</v>
      </c>
      <c r="DS98" s="298">
        <v>0</v>
      </c>
      <c r="DT98" s="298">
        <f t="shared" si="408"/>
        <v>0</v>
      </c>
      <c r="DU98" s="300">
        <f>_xlfn.FLOOR.PRECISE('численность 2021'!S108)</f>
        <v>0</v>
      </c>
      <c r="DV98" s="303">
        <f t="shared" si="416"/>
        <v>0</v>
      </c>
      <c r="DW98" s="301">
        <f t="shared" si="381"/>
        <v>0</v>
      </c>
      <c r="DX98" s="287"/>
      <c r="DY98" s="299">
        <v>0</v>
      </c>
      <c r="DZ98" s="306">
        <v>0</v>
      </c>
      <c r="EA98" s="298">
        <f>_xlfn.FLOOR.PRECISE('численность 2021'!T108)</f>
        <v>0</v>
      </c>
      <c r="EB98" s="282">
        <v>0</v>
      </c>
      <c r="EC98" s="298">
        <v>0</v>
      </c>
      <c r="ED98" s="298">
        <f t="shared" si="410"/>
        <v>0</v>
      </c>
      <c r="EE98" s="300">
        <f>_xlfn.FLOOR.PRECISE('численность 2021'!U108)</f>
        <v>0</v>
      </c>
      <c r="EF98" s="303">
        <f t="shared" si="411"/>
        <v>0</v>
      </c>
      <c r="EG98" s="301">
        <f t="shared" si="382"/>
        <v>0</v>
      </c>
      <c r="EH98" s="287"/>
    </row>
    <row r="99" ht="36" customHeight="1">
      <c r="A99" s="335" t="s">
        <v>293</v>
      </c>
      <c r="B99" s="282"/>
      <c r="C99" s="283"/>
      <c r="D99" s="283"/>
      <c r="E99" s="282"/>
      <c r="F99" s="282"/>
      <c r="G99" s="282"/>
      <c r="H99" s="282"/>
      <c r="I99" s="284">
        <v>80</v>
      </c>
      <c r="J99" s="285">
        <f t="shared" si="418"/>
        <v>0</v>
      </c>
      <c r="K99" s="286">
        <f t="shared" si="360"/>
        <v>0</v>
      </c>
      <c r="L99" s="287">
        <v>30</v>
      </c>
      <c r="M99" s="283"/>
      <c r="N99" s="283"/>
      <c r="O99" s="282"/>
      <c r="P99" s="282"/>
      <c r="Q99" s="282"/>
      <c r="R99" s="282"/>
      <c r="S99" s="284">
        <v>80</v>
      </c>
      <c r="T99" s="284"/>
      <c r="U99" s="285">
        <f t="shared" si="419"/>
        <v>0</v>
      </c>
      <c r="V99" s="286">
        <f t="shared" si="352"/>
        <v>0</v>
      </c>
      <c r="W99" s="287">
        <v>2</v>
      </c>
      <c r="X99" s="287"/>
      <c r="Y99" s="288"/>
      <c r="Z99" s="283"/>
      <c r="AA99" s="283"/>
      <c r="AB99" s="282"/>
      <c r="AC99" s="282"/>
      <c r="AD99" s="282"/>
      <c r="AE99" s="282"/>
      <c r="AF99" s="284"/>
      <c r="AG99" s="285">
        <f t="shared" si="417"/>
        <v>0</v>
      </c>
      <c r="AH99" s="286">
        <f t="shared" si="362"/>
        <v>0</v>
      </c>
      <c r="AI99" s="289">
        <f t="shared" si="354"/>
        <v>0</v>
      </c>
      <c r="AJ99" s="287"/>
      <c r="AK99" s="287"/>
      <c r="AL99" s="283"/>
      <c r="AM99" s="283"/>
      <c r="AN99" s="282"/>
      <c r="AO99" s="282"/>
      <c r="AP99" s="282"/>
      <c r="AQ99" s="282"/>
      <c r="AR99" s="284"/>
      <c r="AS99" s="284"/>
      <c r="AT99" s="284">
        <f t="shared" si="355"/>
        <v>0</v>
      </c>
      <c r="AU99" s="285">
        <f t="shared" si="388"/>
        <v>0</v>
      </c>
      <c r="AV99" s="285">
        <f t="shared" si="306"/>
        <v>0</v>
      </c>
      <c r="AW99" s="290">
        <f t="shared" si="389"/>
        <v>0</v>
      </c>
      <c r="AX99" s="287"/>
      <c r="AY99" s="285">
        <f t="shared" si="420"/>
        <v>0</v>
      </c>
      <c r="AZ99" s="286">
        <f t="shared" si="364"/>
        <v>0</v>
      </c>
      <c r="BA99" s="287"/>
      <c r="BB99" s="285">
        <f t="shared" si="421"/>
        <v>0</v>
      </c>
      <c r="BC99" s="287"/>
      <c r="BD99" s="283"/>
      <c r="BE99" s="283"/>
      <c r="BF99" s="282"/>
      <c r="BG99" s="282"/>
      <c r="BH99" s="282"/>
      <c r="BI99" s="282"/>
      <c r="BJ99" s="284">
        <v>5</v>
      </c>
      <c r="BK99" s="284"/>
      <c r="BL99" s="284">
        <f t="shared" si="358"/>
        <v>0</v>
      </c>
      <c r="BM99" s="285">
        <f t="shared" si="393"/>
        <v>0</v>
      </c>
      <c r="BN99" s="290">
        <f t="shared" si="359"/>
        <v>0</v>
      </c>
      <c r="BO99" s="287">
        <v>3</v>
      </c>
      <c r="BP99" s="285">
        <f t="shared" si="422"/>
        <v>0</v>
      </c>
      <c r="BQ99" s="286">
        <f t="shared" si="366"/>
        <v>0</v>
      </c>
      <c r="BR99" s="287"/>
      <c r="BS99" s="285">
        <f t="shared" si="412"/>
        <v>0.60000000000000009</v>
      </c>
      <c r="BT99" s="287"/>
      <c r="BU99" s="283"/>
      <c r="BV99" s="283"/>
      <c r="BW99" s="282"/>
      <c r="BX99" s="282"/>
      <c r="BY99" s="282"/>
      <c r="BZ99" s="282"/>
      <c r="CA99" s="284">
        <v>9</v>
      </c>
      <c r="CB99" s="284"/>
      <c r="CC99" s="284"/>
      <c r="CD99" s="284">
        <f t="shared" si="368"/>
        <v>0</v>
      </c>
      <c r="CE99" s="285">
        <f t="shared" si="413"/>
        <v>0</v>
      </c>
      <c r="CF99" s="290">
        <f t="shared" si="370"/>
        <v>0</v>
      </c>
      <c r="CG99" s="287">
        <v>1</v>
      </c>
      <c r="CH99" s="285">
        <f t="shared" si="423"/>
        <v>0</v>
      </c>
      <c r="CI99" s="286">
        <f t="shared" si="372"/>
        <v>0</v>
      </c>
      <c r="CJ99" s="287"/>
      <c r="CK99" s="285">
        <f t="shared" si="424"/>
        <v>0</v>
      </c>
      <c r="CL99" s="286">
        <f t="shared" si="374"/>
        <v>0</v>
      </c>
      <c r="CM99" s="287"/>
      <c r="CN99" s="285">
        <f t="shared" si="414"/>
        <v>0.20000000000000001</v>
      </c>
      <c r="CO99" s="287"/>
      <c r="CP99" s="291">
        <f t="shared" si="415"/>
        <v>1</v>
      </c>
      <c r="CQ99" s="283"/>
      <c r="CR99" s="283"/>
      <c r="CS99" s="283"/>
      <c r="CT99" s="282"/>
      <c r="CU99" s="282"/>
      <c r="CV99" s="282"/>
      <c r="CW99" s="284"/>
      <c r="CX99" s="285">
        <f t="shared" si="402"/>
        <v>0</v>
      </c>
      <c r="CY99" s="290"/>
      <c r="CZ99" s="292"/>
      <c r="DA99" s="285"/>
      <c r="DB99" s="292"/>
      <c r="DC99" s="283"/>
      <c r="DD99" s="283"/>
      <c r="DE99" s="282"/>
      <c r="DF99" s="282"/>
      <c r="DG99" s="282"/>
      <c r="DH99" s="282"/>
      <c r="DI99" s="284">
        <v>8</v>
      </c>
      <c r="DJ99" s="285">
        <f t="shared" si="425"/>
        <v>0</v>
      </c>
      <c r="DK99" s="286">
        <f t="shared" si="378"/>
        <v>0</v>
      </c>
      <c r="DL99" s="287">
        <v>7</v>
      </c>
      <c r="DM99" s="285">
        <f t="shared" si="426"/>
        <v>1.4000000000000001</v>
      </c>
      <c r="DN99" s="287"/>
      <c r="DO99" s="283"/>
      <c r="DP99" s="283"/>
      <c r="DQ99" s="282"/>
      <c r="DR99" s="282"/>
      <c r="DS99" s="282"/>
      <c r="DT99" s="282"/>
      <c r="DU99" s="284"/>
      <c r="DV99" s="285">
        <f t="shared" si="416"/>
        <v>0</v>
      </c>
      <c r="DW99" s="286">
        <f t="shared" si="381"/>
        <v>0</v>
      </c>
      <c r="DX99" s="287"/>
      <c r="DY99" s="283"/>
      <c r="DZ99" s="293"/>
      <c r="EA99" s="282"/>
      <c r="EB99" s="282"/>
      <c r="EC99" s="282"/>
      <c r="ED99" s="282"/>
      <c r="EE99" s="284"/>
      <c r="EF99" s="285">
        <f t="shared" si="411"/>
        <v>0</v>
      </c>
      <c r="EG99" s="286">
        <f t="shared" si="382"/>
        <v>0</v>
      </c>
      <c r="EH99" s="292"/>
    </row>
    <row r="100" ht="13.5" customHeight="1">
      <c r="A100" s="268" t="s">
        <v>127</v>
      </c>
      <c r="B100" s="282"/>
      <c r="C100" s="283"/>
      <c r="D100" s="283"/>
      <c r="E100" s="282"/>
      <c r="F100" s="282"/>
      <c r="G100" s="282"/>
      <c r="H100" s="282"/>
      <c r="I100" s="284"/>
      <c r="J100" s="285">
        <f t="shared" si="418"/>
        <v>0</v>
      </c>
      <c r="K100" s="286">
        <f t="shared" si="360"/>
        <v>0</v>
      </c>
      <c r="L100" s="287"/>
      <c r="M100" s="283"/>
      <c r="N100" s="283"/>
      <c r="O100" s="282"/>
      <c r="P100" s="282"/>
      <c r="Q100" s="282"/>
      <c r="R100" s="282" t="e">
        <f t="shared" si="361"/>
        <v>#DIV/0!</v>
      </c>
      <c r="S100" s="284"/>
      <c r="T100" s="284"/>
      <c r="U100" s="285">
        <f t="shared" si="419"/>
        <v>0</v>
      </c>
      <c r="V100" s="286">
        <f t="shared" si="352"/>
        <v>0</v>
      </c>
      <c r="W100" s="287"/>
      <c r="X100" s="287"/>
      <c r="Y100" s="288"/>
      <c r="Z100" s="283"/>
      <c r="AA100" s="283"/>
      <c r="AB100" s="282"/>
      <c r="AC100" s="282"/>
      <c r="AD100" s="282"/>
      <c r="AE100" s="282"/>
      <c r="AF100" s="284"/>
      <c r="AG100" s="285">
        <f t="shared" si="417"/>
        <v>0</v>
      </c>
      <c r="AH100" s="286">
        <f t="shared" si="362"/>
        <v>0</v>
      </c>
      <c r="AI100" s="289">
        <f t="shared" si="354"/>
        <v>0</v>
      </c>
      <c r="AJ100" s="287"/>
      <c r="AK100" s="287"/>
      <c r="AL100" s="283"/>
      <c r="AM100" s="283"/>
      <c r="AN100" s="282"/>
      <c r="AO100" s="282"/>
      <c r="AP100" s="282"/>
      <c r="AQ100" s="282"/>
      <c r="AR100" s="284"/>
      <c r="AS100" s="284"/>
      <c r="AT100" s="284">
        <f t="shared" si="355"/>
        <v>0</v>
      </c>
      <c r="AU100" s="285">
        <f t="shared" si="388"/>
        <v>0</v>
      </c>
      <c r="AV100" s="285">
        <f t="shared" si="306"/>
        <v>0</v>
      </c>
      <c r="AW100" s="290">
        <f t="shared" si="389"/>
        <v>0</v>
      </c>
      <c r="AX100" s="287"/>
      <c r="AY100" s="285">
        <f t="shared" si="420"/>
        <v>0</v>
      </c>
      <c r="AZ100" s="286">
        <f t="shared" si="364"/>
        <v>0</v>
      </c>
      <c r="BA100" s="287"/>
      <c r="BB100" s="285">
        <f t="shared" si="421"/>
        <v>0</v>
      </c>
      <c r="BC100" s="287"/>
      <c r="BD100" s="283"/>
      <c r="BE100" s="283"/>
      <c r="BF100" s="282"/>
      <c r="BG100" s="282"/>
      <c r="BH100" s="282"/>
      <c r="BI100" s="282"/>
      <c r="BJ100" s="284"/>
      <c r="BK100" s="284"/>
      <c r="BL100" s="284">
        <f t="shared" si="358"/>
        <v>0</v>
      </c>
      <c r="BM100" s="285">
        <f t="shared" si="393"/>
        <v>0</v>
      </c>
      <c r="BN100" s="290">
        <f t="shared" si="359"/>
        <v>0</v>
      </c>
      <c r="BO100" s="287"/>
      <c r="BP100" s="285">
        <f t="shared" si="422"/>
        <v>0</v>
      </c>
      <c r="BQ100" s="286">
        <f t="shared" si="366"/>
        <v>0</v>
      </c>
      <c r="BR100" s="287"/>
      <c r="BS100" s="285">
        <f t="shared" si="412"/>
        <v>0</v>
      </c>
      <c r="BT100" s="287"/>
      <c r="BU100" s="283"/>
      <c r="BV100" s="283"/>
      <c r="BW100" s="282"/>
      <c r="BX100" s="282"/>
      <c r="BY100" s="282"/>
      <c r="BZ100" s="282"/>
      <c r="CA100" s="284"/>
      <c r="CB100" s="284"/>
      <c r="CC100" s="284"/>
      <c r="CD100" s="284">
        <f t="shared" si="368"/>
        <v>0</v>
      </c>
      <c r="CE100" s="285">
        <f t="shared" si="413"/>
        <v>0</v>
      </c>
      <c r="CF100" s="290">
        <f t="shared" si="370"/>
        <v>0</v>
      </c>
      <c r="CG100" s="287"/>
      <c r="CH100" s="285">
        <f t="shared" si="423"/>
        <v>0</v>
      </c>
      <c r="CI100" s="286">
        <f t="shared" si="372"/>
        <v>0</v>
      </c>
      <c r="CJ100" s="287"/>
      <c r="CK100" s="285">
        <f t="shared" si="424"/>
        <v>0</v>
      </c>
      <c r="CL100" s="286">
        <f t="shared" si="374"/>
        <v>0</v>
      </c>
      <c r="CM100" s="287"/>
      <c r="CN100" s="285">
        <f t="shared" si="414"/>
        <v>0</v>
      </c>
      <c r="CO100" s="287"/>
      <c r="CP100" s="291">
        <f t="shared" si="415"/>
        <v>1</v>
      </c>
      <c r="CQ100" s="283"/>
      <c r="CR100" s="283"/>
      <c r="CS100" s="283"/>
      <c r="CT100" s="282"/>
      <c r="CU100" s="282"/>
      <c r="CV100" s="282"/>
      <c r="CW100" s="284"/>
      <c r="CX100" s="285">
        <f>IF((CS100*0.10000000000000001)&gt;0,CS100*0.80000000000000004,0)</f>
        <v>0</v>
      </c>
      <c r="CY100" s="290">
        <f>IF(CW100&lt;CX100,CW100,CX100)</f>
        <v>0</v>
      </c>
      <c r="CZ100" s="292"/>
      <c r="DA100" s="285">
        <f>CZ100*0.80000000000000004</f>
        <v>0</v>
      </c>
      <c r="DB100" s="292"/>
      <c r="DC100" s="283"/>
      <c r="DD100" s="283"/>
      <c r="DE100" s="282"/>
      <c r="DF100" s="282"/>
      <c r="DG100" s="282"/>
      <c r="DH100" s="282"/>
      <c r="DI100" s="284"/>
      <c r="DJ100" s="285">
        <f t="shared" si="425"/>
        <v>0</v>
      </c>
      <c r="DK100" s="286">
        <f t="shared" si="378"/>
        <v>0</v>
      </c>
      <c r="DL100" s="287"/>
      <c r="DM100" s="285">
        <f t="shared" si="426"/>
        <v>0</v>
      </c>
      <c r="DN100" s="287"/>
      <c r="DO100" s="283"/>
      <c r="DP100" s="283"/>
      <c r="DQ100" s="282"/>
      <c r="DR100" s="282"/>
      <c r="DS100" s="282"/>
      <c r="DT100" s="282"/>
      <c r="DU100" s="284"/>
      <c r="DV100" s="285">
        <f t="shared" si="416"/>
        <v>0</v>
      </c>
      <c r="DW100" s="286">
        <f t="shared" si="381"/>
        <v>0</v>
      </c>
      <c r="DX100" s="287"/>
      <c r="DY100" s="283"/>
      <c r="DZ100" s="293"/>
      <c r="EA100" s="282"/>
      <c r="EB100" s="282"/>
      <c r="EC100" s="282"/>
      <c r="ED100" s="282"/>
      <c r="EE100" s="284"/>
      <c r="EF100" s="285">
        <f t="shared" si="411"/>
        <v>0</v>
      </c>
      <c r="EG100" s="286">
        <f t="shared" si="382"/>
        <v>0</v>
      </c>
      <c r="EH100" s="292"/>
    </row>
    <row r="101" s="297" customFormat="1" ht="31.5" customHeight="1">
      <c r="A101" s="152" t="s">
        <v>129</v>
      </c>
      <c r="B101" s="298">
        <f>'численность 2021'!C112</f>
        <v>384.80000000000001</v>
      </c>
      <c r="C101" s="299">
        <v>32.124240999999998</v>
      </c>
      <c r="D101" s="299">
        <v>29</v>
      </c>
      <c r="E101" s="298">
        <f>_xlfn.FLOOR.PRECISE('численность 2021'!D112)</f>
        <v>69</v>
      </c>
      <c r="F101" s="298">
        <v>8.5959999999999995e-002</v>
      </c>
      <c r="G101" s="282">
        <v>7.5370000000000006e-002</v>
      </c>
      <c r="H101" s="298">
        <f t="shared" ref="H101:H164" si="427">E101/B101</f>
        <v>0.17931392931392931</v>
      </c>
      <c r="I101" s="300">
        <f>_xlfn.FLOOR.PRECISE('численность 2021'!R112)</f>
        <v>24</v>
      </c>
      <c r="J101" s="285">
        <f t="shared" si="418"/>
        <v>24.149999999999999</v>
      </c>
      <c r="K101" s="301">
        <f>IF(I101&lt;J101,I101,J101)</f>
        <v>24</v>
      </c>
      <c r="L101" s="287">
        <v>24</v>
      </c>
      <c r="M101" s="299">
        <v>97</v>
      </c>
      <c r="N101" s="299">
        <v>115</v>
      </c>
      <c r="O101" s="298">
        <f>_xlfn.FLOOR.PRECISE('численность 2021'!P112)</f>
        <v>121</v>
      </c>
      <c r="P101" s="282">
        <v>0.25956000000000001</v>
      </c>
      <c r="Q101" s="298">
        <v>0.29887999999999998</v>
      </c>
      <c r="R101" s="298">
        <f t="shared" si="361"/>
        <v>0.31444906444906445</v>
      </c>
      <c r="S101" s="300">
        <f>_xlfn.FLOOR.PRECISE('численность 2021'!Q112)</f>
        <v>36</v>
      </c>
      <c r="T101" s="300"/>
      <c r="U101" s="285">
        <f t="shared" si="419"/>
        <v>36.299999999999997</v>
      </c>
      <c r="V101" s="301">
        <f t="shared" si="352"/>
        <v>36</v>
      </c>
      <c r="W101" s="287">
        <v>36</v>
      </c>
      <c r="X101" s="287">
        <v>26</v>
      </c>
      <c r="Y101" s="302"/>
      <c r="Z101" s="299">
        <v>0</v>
      </c>
      <c r="AA101" s="299">
        <v>0</v>
      </c>
      <c r="AB101" s="298">
        <f>_xlfn.FLOOR.PRECISE('численность 2021'!E112)</f>
        <v>0</v>
      </c>
      <c r="AC101" s="298">
        <v>0</v>
      </c>
      <c r="AD101" s="298">
        <v>0</v>
      </c>
      <c r="AE101" s="298">
        <f t="shared" ref="AE101:AE164" si="428">AB101/B101</f>
        <v>0</v>
      </c>
      <c r="AF101" s="300">
        <f>_xlfn.FLOOR.PRECISE('численность 2021'!O112)</f>
        <v>0</v>
      </c>
      <c r="AG101" s="303">
        <f t="shared" si="417"/>
        <v>0</v>
      </c>
      <c r="AH101" s="301">
        <f t="shared" si="362"/>
        <v>0</v>
      </c>
      <c r="AI101" s="289">
        <f t="shared" si="354"/>
        <v>0</v>
      </c>
      <c r="AJ101" s="287"/>
      <c r="AK101" s="287"/>
      <c r="AL101" s="299">
        <v>489.16461199999998</v>
      </c>
      <c r="AM101" s="299">
        <v>1120</v>
      </c>
      <c r="AN101" s="298">
        <f>_xlfn.FLOOR.PRECISE('численность 2021'!F112)</f>
        <v>962</v>
      </c>
      <c r="AO101" s="298">
        <v>1.308942</v>
      </c>
      <c r="AP101" s="298">
        <v>2.9108299999999998</v>
      </c>
      <c r="AQ101" s="298">
        <f t="shared" si="363"/>
        <v>2.5</v>
      </c>
      <c r="AR101" s="300">
        <f>_xlfn.FLOOR.PRECISE('численность 2021'!L112)</f>
        <v>67</v>
      </c>
      <c r="AS101" s="300"/>
      <c r="AT101" s="284">
        <f t="shared" si="355"/>
        <v>67</v>
      </c>
      <c r="AU101" s="303">
        <f t="shared" si="388"/>
        <v>67.340000000000003</v>
      </c>
      <c r="AV101" s="285">
        <f t="shared" si="306"/>
        <v>0</v>
      </c>
      <c r="AW101" s="289">
        <f t="shared" si="389"/>
        <v>67</v>
      </c>
      <c r="AX101" s="287">
        <v>67</v>
      </c>
      <c r="AY101" s="285">
        <f t="shared" si="420"/>
        <v>10.049999999999999</v>
      </c>
      <c r="AZ101" s="301">
        <f t="shared" si="364"/>
        <v>0</v>
      </c>
      <c r="BA101" s="287">
        <v>0</v>
      </c>
      <c r="BB101" s="285">
        <f t="shared" si="421"/>
        <v>20.099999999999998</v>
      </c>
      <c r="BC101" s="287">
        <v>21</v>
      </c>
      <c r="BD101" s="299">
        <v>241.23599200000001</v>
      </c>
      <c r="BE101" s="299">
        <v>128</v>
      </c>
      <c r="BF101" s="298">
        <f>_xlfn.FLOOR.PRECISE('численность 2021'!G112)</f>
        <v>288</v>
      </c>
      <c r="BG101" s="298">
        <v>0.64551700000000001</v>
      </c>
      <c r="BH101" s="298">
        <v>0.33266600000000002</v>
      </c>
      <c r="BI101" s="298">
        <f t="shared" ref="BI101:BI164" si="429">BF101/B101</f>
        <v>0.74844074844074837</v>
      </c>
      <c r="BJ101" s="300">
        <f>_xlfn.FLOOR.PRECISE('численность 2021'!K112)</f>
        <v>8</v>
      </c>
      <c r="BK101" s="300"/>
      <c r="BL101" s="284">
        <f t="shared" si="358"/>
        <v>8</v>
      </c>
      <c r="BM101" s="303">
        <f t="shared" si="393"/>
        <v>8.6400000000000006</v>
      </c>
      <c r="BN101" s="289">
        <f t="shared" si="359"/>
        <v>8</v>
      </c>
      <c r="BO101" s="287">
        <v>8</v>
      </c>
      <c r="BP101" s="285">
        <f t="shared" si="422"/>
        <v>1.2</v>
      </c>
      <c r="BQ101" s="301">
        <f t="shared" si="366"/>
        <v>0</v>
      </c>
      <c r="BR101" s="287"/>
      <c r="BS101" s="303">
        <f t="shared" si="412"/>
        <v>1.6000000000000001</v>
      </c>
      <c r="BT101" s="287">
        <v>2</v>
      </c>
      <c r="BU101" s="299">
        <v>167.00953699999999</v>
      </c>
      <c r="BV101" s="299">
        <v>222</v>
      </c>
      <c r="BW101" s="298">
        <f>_xlfn.FLOOR.PRECISE('численность 2021'!H112)</f>
        <v>148</v>
      </c>
      <c r="BX101" s="298">
        <v>0.44689600000000002</v>
      </c>
      <c r="BY101" s="298">
        <v>0.57696800000000004</v>
      </c>
      <c r="BZ101" s="298">
        <f t="shared" ref="BZ101:BZ164" si="430">BW101/B101</f>
        <v>0.38461538461538458</v>
      </c>
      <c r="CA101" s="300">
        <f>_xlfn.FLOOR.PRECISE('численность 2021'!M112)</f>
        <v>4</v>
      </c>
      <c r="CB101" s="300"/>
      <c r="CC101" s="300"/>
      <c r="CD101" s="284">
        <f t="shared" si="368"/>
        <v>4</v>
      </c>
      <c r="CE101" s="303">
        <f t="shared" si="413"/>
        <v>4.4399999999999995</v>
      </c>
      <c r="CF101" s="289">
        <f t="shared" si="370"/>
        <v>4</v>
      </c>
      <c r="CG101" s="287">
        <v>4</v>
      </c>
      <c r="CH101" s="285">
        <f t="shared" si="423"/>
        <v>0.29999999999999999</v>
      </c>
      <c r="CI101" s="301">
        <f t="shared" si="372"/>
        <v>0</v>
      </c>
      <c r="CJ101" s="287"/>
      <c r="CK101" s="285">
        <f t="shared" si="424"/>
        <v>0.29999999999999999</v>
      </c>
      <c r="CL101" s="301">
        <f t="shared" si="374"/>
        <v>0</v>
      </c>
      <c r="CM101" s="287"/>
      <c r="CN101" s="303">
        <f t="shared" si="414"/>
        <v>0.80000000000000004</v>
      </c>
      <c r="CO101" s="287">
        <v>1</v>
      </c>
      <c r="CP101" s="304">
        <f t="shared" si="415"/>
        <v>1</v>
      </c>
      <c r="CQ101" s="299"/>
      <c r="CR101" s="299"/>
      <c r="CS101" s="299"/>
      <c r="CT101" s="298"/>
      <c r="CU101" s="298"/>
      <c r="CV101" s="298"/>
      <c r="CW101" s="300"/>
      <c r="CX101" s="303"/>
      <c r="CY101" s="289"/>
      <c r="CZ101" s="287"/>
      <c r="DA101" s="303"/>
      <c r="DB101" s="287"/>
      <c r="DC101" s="299">
        <v>0</v>
      </c>
      <c r="DD101" s="299">
        <v>0</v>
      </c>
      <c r="DE101" s="298">
        <f>_xlfn.FLOOR.PRECISE('численность 2021'!I112)</f>
        <v>0</v>
      </c>
      <c r="DF101" s="298">
        <v>0</v>
      </c>
      <c r="DG101" s="298">
        <v>0</v>
      </c>
      <c r="DH101" s="298">
        <f t="shared" ref="DH101:DH164" si="431">DE101/B101</f>
        <v>0</v>
      </c>
      <c r="DI101" s="300">
        <f>_xlfn.FLOOR.PRECISE('численность 2021'!N112)</f>
        <v>0</v>
      </c>
      <c r="DJ101" s="285">
        <f t="shared" si="425"/>
        <v>0</v>
      </c>
      <c r="DK101" s="301">
        <f t="shared" si="378"/>
        <v>0</v>
      </c>
      <c r="DL101" s="287"/>
      <c r="DM101" s="285">
        <f t="shared" si="426"/>
        <v>0</v>
      </c>
      <c r="DN101" s="287"/>
      <c r="DO101" s="299">
        <v>15.818754999999999</v>
      </c>
      <c r="DP101" s="299">
        <v>24</v>
      </c>
      <c r="DQ101" s="298">
        <f>_xlfn.FLOOR.PRECISE('численность 2021'!J112)</f>
        <v>14</v>
      </c>
      <c r="DR101" s="298">
        <v>4.2328999999999999e-002</v>
      </c>
      <c r="DS101" s="298">
        <v>6.2375e-002</v>
      </c>
      <c r="DT101" s="298">
        <f t="shared" ref="DT101:DT164" si="432">DQ101/B101</f>
        <v>3.6382536382536385e-002</v>
      </c>
      <c r="DU101" s="300">
        <f>_xlfn.FLOOR.PRECISE('численность 2021'!S112)</f>
        <v>1</v>
      </c>
      <c r="DV101" s="303">
        <f t="shared" si="416"/>
        <v>1.4000000000000001</v>
      </c>
      <c r="DW101" s="301">
        <f t="shared" si="381"/>
        <v>1</v>
      </c>
      <c r="DX101" s="287">
        <v>1</v>
      </c>
      <c r="DY101" s="299">
        <v>550</v>
      </c>
      <c r="DZ101" s="306">
        <v>610</v>
      </c>
      <c r="EA101" s="298">
        <f>_xlfn.FLOOR.PRECISE('численность 2021'!T112)</f>
        <v>654</v>
      </c>
      <c r="EB101" s="282">
        <v>1.4717290000000001</v>
      </c>
      <c r="EC101" s="298">
        <v>1.5853630000000001</v>
      </c>
      <c r="ED101" s="298">
        <f t="shared" ref="ED101:ED164" si="433">EA101/B101</f>
        <v>1.6995841995841996</v>
      </c>
      <c r="EE101" s="300">
        <f>_xlfn.FLOOR.PRECISE('численность 2021'!U112)</f>
        <v>65</v>
      </c>
      <c r="EF101" s="303">
        <f t="shared" si="411"/>
        <v>65.400000000000006</v>
      </c>
      <c r="EG101" s="301">
        <f t="shared" si="382"/>
        <v>65</v>
      </c>
      <c r="EH101" s="287">
        <v>65</v>
      </c>
    </row>
    <row r="102" ht="57" customHeight="1">
      <c r="A102" s="152" t="s">
        <v>128</v>
      </c>
      <c r="B102" s="282">
        <f>'численность 2021'!C111</f>
        <v>396.19999999999999</v>
      </c>
      <c r="C102" s="283">
        <v>150.70088200000001</v>
      </c>
      <c r="D102" s="283">
        <v>209</v>
      </c>
      <c r="E102" s="282">
        <f>_xlfn.FLOOR.PRECISE('численность 2021'!D111)</f>
        <v>163</v>
      </c>
      <c r="F102" s="282">
        <v>0.37731799999999999</v>
      </c>
      <c r="G102" s="282">
        <v>0.52394099999999999</v>
      </c>
      <c r="H102" s="282">
        <f t="shared" si="427"/>
        <v>0.41140837960625948</v>
      </c>
      <c r="I102" s="284">
        <f>_xlfn.FLOOR.PRECISE('численность 2021'!R111)</f>
        <v>57</v>
      </c>
      <c r="J102" s="285">
        <f t="shared" si="418"/>
        <v>57.049999999999997</v>
      </c>
      <c r="K102" s="286">
        <f t="shared" si="360"/>
        <v>57</v>
      </c>
      <c r="L102" s="287">
        <v>57</v>
      </c>
      <c r="M102" s="283">
        <v>23</v>
      </c>
      <c r="N102" s="283">
        <v>55</v>
      </c>
      <c r="O102" s="282">
        <f>_xlfn.FLOOR.PRECISE('численность 2021'!P111)</f>
        <v>77</v>
      </c>
      <c r="P102" s="282">
        <v>5.7585999999999998e-002</v>
      </c>
      <c r="Q102" s="282">
        <v>0.137879</v>
      </c>
      <c r="R102" s="282">
        <f t="shared" si="361"/>
        <v>0.19434628975265017</v>
      </c>
      <c r="S102" s="284">
        <f>_xlfn.FLOOR.PRECISE('численность 2021'!Q111)</f>
        <v>23</v>
      </c>
      <c r="T102" s="284"/>
      <c r="U102" s="285">
        <f t="shared" si="419"/>
        <v>23.099999999999998</v>
      </c>
      <c r="V102" s="286">
        <f t="shared" si="352"/>
        <v>23</v>
      </c>
      <c r="W102" s="287">
        <v>23</v>
      </c>
      <c r="X102" s="287"/>
      <c r="Y102" s="288"/>
      <c r="Z102" s="283">
        <v>75.001602000000005</v>
      </c>
      <c r="AA102" s="283">
        <v>164</v>
      </c>
      <c r="AB102" s="282">
        <f>_xlfn.FLOOR.PRECISE('численность 2021'!E111)</f>
        <v>139</v>
      </c>
      <c r="AC102" s="282">
        <v>0.18778600000000001</v>
      </c>
      <c r="AD102" s="282">
        <v>0.41113100000000002</v>
      </c>
      <c r="AE102" s="282">
        <f t="shared" si="428"/>
        <v>0.35083291267036854</v>
      </c>
      <c r="AF102" s="284">
        <f>_xlfn.FLOOR.PRECISE('численность 2021'!O111)</f>
        <v>6</v>
      </c>
      <c r="AG102" s="285">
        <f t="shared" si="417"/>
        <v>6.9500000000000002</v>
      </c>
      <c r="AH102" s="286">
        <f t="shared" si="362"/>
        <v>6</v>
      </c>
      <c r="AI102" s="289">
        <f t="shared" si="354"/>
        <v>4.5</v>
      </c>
      <c r="AJ102" s="287">
        <v>6</v>
      </c>
      <c r="AK102" s="287">
        <v>4</v>
      </c>
      <c r="AL102" s="283">
        <v>1083.16272</v>
      </c>
      <c r="AM102" s="283">
        <v>1242</v>
      </c>
      <c r="AN102" s="282">
        <f>_xlfn.FLOOR.PRECISE('численность 2021'!F111)</f>
        <v>1250</v>
      </c>
      <c r="AO102" s="282">
        <v>2.7119749999999998</v>
      </c>
      <c r="AP102" s="282">
        <v>3.1135619999999999</v>
      </c>
      <c r="AQ102" s="282">
        <f t="shared" si="363"/>
        <v>3.1549722362443213</v>
      </c>
      <c r="AR102" s="284">
        <f>_xlfn.FLOOR.PRECISE('численность 2021'!L111)</f>
        <v>87</v>
      </c>
      <c r="AS102" s="284"/>
      <c r="AT102" s="284">
        <f t="shared" si="355"/>
        <v>87</v>
      </c>
      <c r="AU102" s="285">
        <f t="shared" si="388"/>
        <v>87.500000000000014</v>
      </c>
      <c r="AV102" s="285">
        <f t="shared" si="306"/>
        <v>0</v>
      </c>
      <c r="AW102" s="290">
        <f t="shared" si="389"/>
        <v>87</v>
      </c>
      <c r="AX102" s="287">
        <v>87</v>
      </c>
      <c r="AY102" s="285">
        <f t="shared" si="420"/>
        <v>13.049999999999999</v>
      </c>
      <c r="AZ102" s="286">
        <f t="shared" si="364"/>
        <v>0</v>
      </c>
      <c r="BA102" s="287"/>
      <c r="BB102" s="285">
        <f t="shared" si="421"/>
        <v>26.099999999999998</v>
      </c>
      <c r="BC102" s="287"/>
      <c r="BD102" s="283">
        <v>462.82971199999997</v>
      </c>
      <c r="BE102" s="283">
        <v>559</v>
      </c>
      <c r="BF102" s="282">
        <f>_xlfn.FLOOR.PRECISE('численность 2021'!G111)</f>
        <v>604</v>
      </c>
      <c r="BG102" s="282">
        <v>1.1588130000000001</v>
      </c>
      <c r="BH102" s="282">
        <v>1.401354</v>
      </c>
      <c r="BI102" s="282">
        <f t="shared" si="429"/>
        <v>1.5244825845532559</v>
      </c>
      <c r="BJ102" s="284">
        <f>_xlfn.FLOOR.PRECISE('численность 2021'!K111)</f>
        <v>30</v>
      </c>
      <c r="BK102" s="284"/>
      <c r="BL102" s="284">
        <f t="shared" si="358"/>
        <v>30</v>
      </c>
      <c r="BM102" s="285">
        <f t="shared" si="393"/>
        <v>30.200000000000003</v>
      </c>
      <c r="BN102" s="290">
        <f t="shared" si="359"/>
        <v>30</v>
      </c>
      <c r="BO102" s="287">
        <v>30</v>
      </c>
      <c r="BP102" s="285">
        <f t="shared" si="422"/>
        <v>4.5</v>
      </c>
      <c r="BQ102" s="286">
        <f t="shared" si="366"/>
        <v>0</v>
      </c>
      <c r="BR102" s="287"/>
      <c r="BS102" s="285">
        <f t="shared" si="412"/>
        <v>6</v>
      </c>
      <c r="BT102" s="287"/>
      <c r="BU102" s="283">
        <v>297.91336100000001</v>
      </c>
      <c r="BV102" s="283">
        <v>404</v>
      </c>
      <c r="BW102" s="282">
        <f>_xlfn.FLOOR.PRECISE('численность 2021'!H111)</f>
        <v>414</v>
      </c>
      <c r="BX102" s="282">
        <v>0.74590199999999995</v>
      </c>
      <c r="BY102" s="282">
        <v>1.012785</v>
      </c>
      <c r="BZ102" s="282">
        <f t="shared" si="430"/>
        <v>1.0449268046441191</v>
      </c>
      <c r="CA102" s="284">
        <f>_xlfn.FLOOR.PRECISE('численность 2021'!M111)</f>
        <v>20</v>
      </c>
      <c r="CB102" s="284"/>
      <c r="CC102" s="284"/>
      <c r="CD102" s="284">
        <f t="shared" si="368"/>
        <v>20</v>
      </c>
      <c r="CE102" s="285">
        <f t="shared" si="413"/>
        <v>20.700000000000003</v>
      </c>
      <c r="CF102" s="290">
        <f t="shared" si="370"/>
        <v>20</v>
      </c>
      <c r="CG102" s="287">
        <v>20</v>
      </c>
      <c r="CH102" s="285">
        <f t="shared" si="423"/>
        <v>1.5</v>
      </c>
      <c r="CI102" s="286">
        <f t="shared" si="372"/>
        <v>0</v>
      </c>
      <c r="CJ102" s="287"/>
      <c r="CK102" s="285">
        <f t="shared" si="424"/>
        <v>1.5</v>
      </c>
      <c r="CL102" s="286">
        <f t="shared" si="374"/>
        <v>0</v>
      </c>
      <c r="CM102" s="287"/>
      <c r="CN102" s="285">
        <f t="shared" si="414"/>
        <v>4</v>
      </c>
      <c r="CO102" s="287"/>
      <c r="CP102" s="291">
        <f t="shared" si="415"/>
        <v>1</v>
      </c>
      <c r="CQ102" s="283">
        <v>133</v>
      </c>
      <c r="CR102" s="283">
        <v>135</v>
      </c>
      <c r="CS102" s="283" t="e">
        <f>#REF!</f>
        <v>#REF!</v>
      </c>
      <c r="CT102" s="282">
        <v>0.17599999999999999</v>
      </c>
      <c r="CU102" s="282">
        <v>0.17899999999999999</v>
      </c>
      <c r="CV102" s="282" t="e">
        <f>#REF!</f>
        <v>#REF!</v>
      </c>
      <c r="CW102" s="284" t="e">
        <f>#REF!</f>
        <v>#REF!</v>
      </c>
      <c r="CX102" s="285" t="e">
        <f t="shared" ref="CX102:CX165" si="434">IF((CS102*0.10000000000000001)&gt;0,CS102*0.80000000000000004,0)</f>
        <v>#REF!</v>
      </c>
      <c r="CY102" s="290" t="e">
        <f t="shared" ref="CY102:CY165" si="435">IF(CW102&lt;CX102,CW102,CX102)</f>
        <v>#REF!</v>
      </c>
      <c r="CZ102" s="292"/>
      <c r="DA102" s="285">
        <f t="shared" ref="DA102:DA165" si="436">CZ102*0.80000000000000004</f>
        <v>0</v>
      </c>
      <c r="DB102" s="292"/>
      <c r="DC102" s="283">
        <v>0</v>
      </c>
      <c r="DD102" s="283">
        <v>0</v>
      </c>
      <c r="DE102" s="282">
        <f>_xlfn.FLOOR.PRECISE('численность 2021'!I111)</f>
        <v>0</v>
      </c>
      <c r="DF102" s="282">
        <v>0</v>
      </c>
      <c r="DG102" s="282">
        <v>0</v>
      </c>
      <c r="DH102" s="282">
        <f t="shared" si="431"/>
        <v>0</v>
      </c>
      <c r="DI102" s="284">
        <f>_xlfn.FLOOR.PRECISE('численность 2021'!N111)</f>
        <v>0</v>
      </c>
      <c r="DJ102" s="285">
        <f t="shared" si="425"/>
        <v>0</v>
      </c>
      <c r="DK102" s="286">
        <f t="shared" si="378"/>
        <v>0</v>
      </c>
      <c r="DL102" s="287"/>
      <c r="DM102" s="285">
        <f t="shared" si="426"/>
        <v>0</v>
      </c>
      <c r="DN102" s="287"/>
      <c r="DO102" s="283">
        <v>29.651796000000001</v>
      </c>
      <c r="DP102" s="283">
        <v>38</v>
      </c>
      <c r="DQ102" s="282">
        <f>_xlfn.FLOOR.PRECISE('численность 2021'!J111)</f>
        <v>47</v>
      </c>
      <c r="DR102" s="282">
        <v>7.4241000000000001e-002</v>
      </c>
      <c r="DS102" s="282">
        <v>9.5261999999999999e-002</v>
      </c>
      <c r="DT102" s="282">
        <f t="shared" si="432"/>
        <v>0.11862695608278648</v>
      </c>
      <c r="DU102" s="284">
        <f>_xlfn.FLOOR.PRECISE('численность 2021'!S111)</f>
        <v>4</v>
      </c>
      <c r="DV102" s="285">
        <f t="shared" si="416"/>
        <v>4.7000000000000002</v>
      </c>
      <c r="DW102" s="286">
        <f t="shared" si="381"/>
        <v>4</v>
      </c>
      <c r="DX102" s="287">
        <v>4</v>
      </c>
      <c r="DY102" s="283">
        <v>300</v>
      </c>
      <c r="DZ102" s="293">
        <v>453</v>
      </c>
      <c r="EA102" s="282">
        <f>_xlfn.FLOOR.PRECISE('численность 2021'!T111)</f>
        <v>211</v>
      </c>
      <c r="EB102" s="282">
        <v>0.75112699999999999</v>
      </c>
      <c r="EC102" s="282">
        <v>1.135623</v>
      </c>
      <c r="ED102" s="282">
        <f t="shared" si="433"/>
        <v>0.53255931347804142</v>
      </c>
      <c r="EE102" s="284">
        <f>_xlfn.FLOOR.PRECISE('численность 2021'!U111)</f>
        <v>21</v>
      </c>
      <c r="EF102" s="285">
        <f t="shared" si="411"/>
        <v>21.100000000000001</v>
      </c>
      <c r="EG102" s="286">
        <f t="shared" si="382"/>
        <v>21</v>
      </c>
      <c r="EH102" s="292">
        <v>21</v>
      </c>
    </row>
    <row r="103" ht="13.5" customHeight="1">
      <c r="A103" s="268" t="s">
        <v>130</v>
      </c>
      <c r="B103" s="282"/>
      <c r="C103" s="283"/>
      <c r="D103" s="283"/>
      <c r="E103" s="282"/>
      <c r="F103" s="282"/>
      <c r="G103" s="282"/>
      <c r="H103" s="282"/>
      <c r="I103" s="284"/>
      <c r="J103" s="285">
        <f t="shared" si="418"/>
        <v>0</v>
      </c>
      <c r="K103" s="286">
        <f t="shared" si="360"/>
        <v>0</v>
      </c>
      <c r="L103" s="287"/>
      <c r="M103" s="283"/>
      <c r="N103" s="283"/>
      <c r="O103" s="282"/>
      <c r="P103" s="282"/>
      <c r="Q103" s="282"/>
      <c r="R103" s="282" t="e">
        <f t="shared" si="361"/>
        <v>#DIV/0!</v>
      </c>
      <c r="S103" s="284"/>
      <c r="T103" s="284"/>
      <c r="U103" s="285">
        <f t="shared" si="419"/>
        <v>0</v>
      </c>
      <c r="V103" s="286">
        <f t="shared" si="352"/>
        <v>0</v>
      </c>
      <c r="W103" s="287"/>
      <c r="X103" s="287"/>
      <c r="Y103" s="288"/>
      <c r="Z103" s="283"/>
      <c r="AA103" s="283"/>
      <c r="AB103" s="282"/>
      <c r="AC103" s="282"/>
      <c r="AD103" s="282"/>
      <c r="AE103" s="282" t="e">
        <f t="shared" si="428"/>
        <v>#DIV/0!</v>
      </c>
      <c r="AF103" s="284"/>
      <c r="AG103" s="285">
        <f t="shared" si="417"/>
        <v>0</v>
      </c>
      <c r="AH103" s="286">
        <f t="shared" si="362"/>
        <v>0</v>
      </c>
      <c r="AI103" s="289">
        <f t="shared" si="354"/>
        <v>0</v>
      </c>
      <c r="AJ103" s="287"/>
      <c r="AK103" s="287"/>
      <c r="AL103" s="283"/>
      <c r="AM103" s="283"/>
      <c r="AN103" s="282"/>
      <c r="AO103" s="282"/>
      <c r="AP103" s="282"/>
      <c r="AQ103" s="282" t="e">
        <f t="shared" si="363"/>
        <v>#DIV/0!</v>
      </c>
      <c r="AR103" s="284"/>
      <c r="AS103" s="284"/>
      <c r="AT103" s="284" t="e">
        <f t="shared" si="355"/>
        <v>#DIV/0!</v>
      </c>
      <c r="AU103" s="285">
        <f t="shared" si="388"/>
        <v>0</v>
      </c>
      <c r="AV103" s="285">
        <f t="shared" si="306"/>
        <v>0</v>
      </c>
      <c r="AW103" s="290">
        <f t="shared" si="389"/>
        <v>0</v>
      </c>
      <c r="AX103" s="287"/>
      <c r="AY103" s="285">
        <f t="shared" si="420"/>
        <v>0</v>
      </c>
      <c r="AZ103" s="286">
        <f t="shared" si="364"/>
        <v>0</v>
      </c>
      <c r="BA103" s="287"/>
      <c r="BB103" s="285">
        <f t="shared" si="421"/>
        <v>0</v>
      </c>
      <c r="BC103" s="287"/>
      <c r="BD103" s="283"/>
      <c r="BE103" s="283"/>
      <c r="BF103" s="282"/>
      <c r="BG103" s="282"/>
      <c r="BH103" s="282"/>
      <c r="BI103" s="282" t="e">
        <f t="shared" si="429"/>
        <v>#DIV/0!</v>
      </c>
      <c r="BJ103" s="284"/>
      <c r="BK103" s="284"/>
      <c r="BL103" s="284" t="e">
        <f t="shared" si="358"/>
        <v>#DIV/0!</v>
      </c>
      <c r="BM103" s="285">
        <f t="shared" si="393"/>
        <v>0</v>
      </c>
      <c r="BN103" s="290">
        <f t="shared" si="359"/>
        <v>0</v>
      </c>
      <c r="BO103" s="287"/>
      <c r="BP103" s="285">
        <f t="shared" si="422"/>
        <v>0</v>
      </c>
      <c r="BQ103" s="286">
        <f t="shared" si="366"/>
        <v>0</v>
      </c>
      <c r="BR103" s="287"/>
      <c r="BS103" s="285">
        <f t="shared" si="412"/>
        <v>0</v>
      </c>
      <c r="BT103" s="287"/>
      <c r="BU103" s="283"/>
      <c r="BV103" s="283"/>
      <c r="BW103" s="282"/>
      <c r="BX103" s="282"/>
      <c r="BY103" s="282"/>
      <c r="BZ103" s="282" t="e">
        <f t="shared" si="430"/>
        <v>#DIV/0!</v>
      </c>
      <c r="CA103" s="284"/>
      <c r="CB103" s="284"/>
      <c r="CC103" s="284"/>
      <c r="CD103" s="284" t="e">
        <f t="shared" si="368"/>
        <v>#DIV/0!</v>
      </c>
      <c r="CE103" s="285">
        <f t="shared" si="413"/>
        <v>0</v>
      </c>
      <c r="CF103" s="290">
        <f t="shared" si="370"/>
        <v>0</v>
      </c>
      <c r="CG103" s="287"/>
      <c r="CH103" s="285">
        <f t="shared" si="423"/>
        <v>0</v>
      </c>
      <c r="CI103" s="286">
        <f t="shared" si="372"/>
        <v>0</v>
      </c>
      <c r="CJ103" s="287"/>
      <c r="CK103" s="285">
        <f t="shared" si="424"/>
        <v>0</v>
      </c>
      <c r="CL103" s="286">
        <f t="shared" si="374"/>
        <v>0</v>
      </c>
      <c r="CM103" s="287"/>
      <c r="CN103" s="285">
        <f t="shared" si="414"/>
        <v>0</v>
      </c>
      <c r="CO103" s="287"/>
      <c r="CP103" s="291">
        <f t="shared" si="415"/>
        <v>1</v>
      </c>
      <c r="CQ103" s="283"/>
      <c r="CR103" s="283"/>
      <c r="CS103" s="283"/>
      <c r="CT103" s="282"/>
      <c r="CU103" s="282"/>
      <c r="CV103" s="282"/>
      <c r="CW103" s="284"/>
      <c r="CX103" s="285">
        <f t="shared" si="434"/>
        <v>0</v>
      </c>
      <c r="CY103" s="290">
        <f t="shared" si="435"/>
        <v>0</v>
      </c>
      <c r="CZ103" s="292"/>
      <c r="DA103" s="285">
        <f t="shared" si="436"/>
        <v>0</v>
      </c>
      <c r="DB103" s="292"/>
      <c r="DC103" s="283"/>
      <c r="DD103" s="283"/>
      <c r="DE103" s="282"/>
      <c r="DF103" s="282"/>
      <c r="DG103" s="282"/>
      <c r="DH103" s="282" t="e">
        <f t="shared" si="431"/>
        <v>#DIV/0!</v>
      </c>
      <c r="DI103" s="284"/>
      <c r="DJ103" s="285">
        <f t="shared" si="425"/>
        <v>0</v>
      </c>
      <c r="DK103" s="286">
        <f t="shared" si="378"/>
        <v>0</v>
      </c>
      <c r="DL103" s="287"/>
      <c r="DM103" s="285">
        <f t="shared" si="426"/>
        <v>0</v>
      </c>
      <c r="DN103" s="287"/>
      <c r="DO103" s="283"/>
      <c r="DP103" s="283"/>
      <c r="DQ103" s="282"/>
      <c r="DR103" s="282"/>
      <c r="DS103" s="282"/>
      <c r="DT103" s="282" t="e">
        <f t="shared" si="432"/>
        <v>#DIV/0!</v>
      </c>
      <c r="DU103" s="284"/>
      <c r="DV103" s="285">
        <f t="shared" si="416"/>
        <v>0</v>
      </c>
      <c r="DW103" s="286">
        <f t="shared" si="381"/>
        <v>0</v>
      </c>
      <c r="DX103" s="287"/>
      <c r="DY103" s="283"/>
      <c r="DZ103" s="293"/>
      <c r="EA103" s="282"/>
      <c r="EB103" s="282"/>
      <c r="EC103" s="282"/>
      <c r="ED103" s="282" t="e">
        <f t="shared" si="433"/>
        <v>#DIV/0!</v>
      </c>
      <c r="EE103" s="284"/>
      <c r="EF103" s="285">
        <f t="shared" si="411"/>
        <v>0</v>
      </c>
      <c r="EG103" s="286">
        <f t="shared" si="382"/>
        <v>0</v>
      </c>
      <c r="EH103" s="292"/>
    </row>
    <row r="104" ht="51.75" customHeight="1">
      <c r="A104" s="152" t="s">
        <v>134</v>
      </c>
      <c r="B104" s="282">
        <f>'численность 2021'!C117</f>
        <v>597.84699999999998</v>
      </c>
      <c r="C104" s="283">
        <v>4893.1752930000002</v>
      </c>
      <c r="D104" s="283">
        <v>3632</v>
      </c>
      <c r="E104" s="282">
        <f>_xlfn.FLOOR.PRECISE('численность 2021'!D117)</f>
        <v>4005</v>
      </c>
      <c r="F104" s="282">
        <v>8.146236</v>
      </c>
      <c r="G104" s="282">
        <v>6.0466119999999997</v>
      </c>
      <c r="H104" s="282">
        <f t="shared" si="427"/>
        <v>6.6990383827300297</v>
      </c>
      <c r="I104" s="284">
        <f>_xlfn.FLOOR.PRECISE('численность 2021'!R117)</f>
        <v>1401</v>
      </c>
      <c r="J104" s="285">
        <f t="shared" si="418"/>
        <v>1401.75</v>
      </c>
      <c r="K104" s="286">
        <f t="shared" si="360"/>
        <v>1401</v>
      </c>
      <c r="L104" s="287">
        <v>1401</v>
      </c>
      <c r="M104" s="283">
        <v>30</v>
      </c>
      <c r="N104" s="283">
        <v>180</v>
      </c>
      <c r="O104" s="282">
        <f>_xlfn.FLOOR.PRECISE('численность 2021'!P117)</f>
        <v>0</v>
      </c>
      <c r="P104" s="282">
        <v>4.9944000000000002e-002</v>
      </c>
      <c r="Q104" s="282">
        <v>0.29966700000000002</v>
      </c>
      <c r="R104" s="282">
        <f t="shared" si="361"/>
        <v>0</v>
      </c>
      <c r="S104" s="284">
        <f>_xlfn.FLOOR.PRECISE('численность 2021'!Q117)</f>
        <v>0</v>
      </c>
      <c r="T104" s="284"/>
      <c r="U104" s="285">
        <f t="shared" si="419"/>
        <v>0</v>
      </c>
      <c r="V104" s="286">
        <f t="shared" si="352"/>
        <v>0</v>
      </c>
      <c r="W104" s="287"/>
      <c r="X104" s="287"/>
      <c r="Y104" s="288"/>
      <c r="Z104" s="283">
        <v>981.30474900000002</v>
      </c>
      <c r="AA104" s="283">
        <v>1055</v>
      </c>
      <c r="AB104" s="282">
        <f>_xlfn.FLOOR.PRECISE('численность 2021'!E117)</f>
        <v>1375</v>
      </c>
      <c r="AC104" s="282">
        <v>1.6336919999999999</v>
      </c>
      <c r="AD104" s="282">
        <v>1.756381</v>
      </c>
      <c r="AE104" s="282">
        <f t="shared" si="428"/>
        <v>2.2999195446326568</v>
      </c>
      <c r="AF104" s="284">
        <f>_xlfn.FLOOR.PRECISE('численность 2021'!O117)</f>
        <v>68</v>
      </c>
      <c r="AG104" s="285">
        <f t="shared" si="417"/>
        <v>68.75</v>
      </c>
      <c r="AH104" s="286">
        <f t="shared" si="362"/>
        <v>68</v>
      </c>
      <c r="AI104" s="289">
        <f t="shared" si="354"/>
        <v>51</v>
      </c>
      <c r="AJ104" s="287">
        <v>68</v>
      </c>
      <c r="AK104" s="287">
        <v>51</v>
      </c>
      <c r="AL104" s="283">
        <v>0</v>
      </c>
      <c r="AM104" s="283">
        <v>0</v>
      </c>
      <c r="AN104" s="282">
        <f>_xlfn.FLOOR.PRECISE('численность 2021'!F117)</f>
        <v>0</v>
      </c>
      <c r="AO104" s="282">
        <v>0</v>
      </c>
      <c r="AP104" s="282">
        <v>0</v>
      </c>
      <c r="AQ104" s="282">
        <f t="shared" si="363"/>
        <v>0</v>
      </c>
      <c r="AR104" s="284">
        <f>_xlfn.FLOOR.PRECISE('численность 2021'!L117)</f>
        <v>0</v>
      </c>
      <c r="AS104" s="284"/>
      <c r="AT104" s="284">
        <f t="shared" si="355"/>
        <v>0</v>
      </c>
      <c r="AU104" s="285">
        <f t="shared" si="388"/>
        <v>0</v>
      </c>
      <c r="AV104" s="285">
        <f t="shared" ref="AV104:AV132" si="437">IF(AN104&gt;34,IF(AQ104&gt;20,AN104*0.3,IF(AQ104&gt;15,AN104*0.25,IF(AQ104&gt;12,AN104*0.2,IF(AQ104&gt;10,AN104*0.15,IF(AQ104&gt;8,AN104*0.12,IF(AQ104&gt;6,AN104*0.1,IF(AQ104&lt;1,AN104*0.03,0))))))),0)</f>
        <v>0</v>
      </c>
      <c r="AW104" s="290">
        <f t="shared" si="389"/>
        <v>0</v>
      </c>
      <c r="AX104" s="287"/>
      <c r="AY104" s="285">
        <f t="shared" si="420"/>
        <v>0</v>
      </c>
      <c r="AZ104" s="286">
        <f t="shared" si="364"/>
        <v>0</v>
      </c>
      <c r="BA104" s="287"/>
      <c r="BB104" s="285">
        <f t="shared" si="421"/>
        <v>0</v>
      </c>
      <c r="BC104" s="287"/>
      <c r="BD104" s="283">
        <v>210.12582399999999</v>
      </c>
      <c r="BE104" s="283">
        <v>249</v>
      </c>
      <c r="BF104" s="282">
        <f>_xlfn.FLOOR.PRECISE('численность 2021'!G117)</f>
        <v>298</v>
      </c>
      <c r="BG104" s="282">
        <v>0.34982099999999999</v>
      </c>
      <c r="BH104" s="282">
        <v>0.41453899999999999</v>
      </c>
      <c r="BI104" s="282">
        <f t="shared" si="429"/>
        <v>0.49845529040038672</v>
      </c>
      <c r="BJ104" s="284">
        <f>_xlfn.FLOOR.PRECISE('численность 2021'!K117)</f>
        <v>8</v>
      </c>
      <c r="BK104" s="284"/>
      <c r="BL104" s="284">
        <f t="shared" si="358"/>
        <v>8</v>
      </c>
      <c r="BM104" s="285">
        <f t="shared" si="393"/>
        <v>8.9399999999999995</v>
      </c>
      <c r="BN104" s="290">
        <f t="shared" si="359"/>
        <v>8</v>
      </c>
      <c r="BO104" s="287">
        <v>8</v>
      </c>
      <c r="BP104" s="285">
        <f t="shared" si="422"/>
        <v>1.2</v>
      </c>
      <c r="BQ104" s="286">
        <f t="shared" si="366"/>
        <v>0</v>
      </c>
      <c r="BR104" s="287"/>
      <c r="BS104" s="285">
        <f t="shared" si="412"/>
        <v>1.6000000000000001</v>
      </c>
      <c r="BT104" s="287"/>
      <c r="BU104" s="283">
        <v>341.45443699999998</v>
      </c>
      <c r="BV104" s="283">
        <v>413</v>
      </c>
      <c r="BW104" s="282">
        <f>_xlfn.FLOOR.PRECISE('численность 2021'!H117)</f>
        <v>496</v>
      </c>
      <c r="BX104" s="282">
        <v>0.56845900000000005</v>
      </c>
      <c r="BY104" s="282">
        <v>0.68756899999999999</v>
      </c>
      <c r="BZ104" s="282">
        <f t="shared" si="430"/>
        <v>0.82964370482748928</v>
      </c>
      <c r="CA104" s="284">
        <f>_xlfn.FLOOR.PRECISE('численность 2021'!M117)</f>
        <v>14</v>
      </c>
      <c r="CB104" s="284"/>
      <c r="CC104" s="284"/>
      <c r="CD104" s="284">
        <f t="shared" si="368"/>
        <v>14</v>
      </c>
      <c r="CE104" s="285">
        <f t="shared" si="413"/>
        <v>14.879999999999999</v>
      </c>
      <c r="CF104" s="290">
        <f t="shared" si="370"/>
        <v>14</v>
      </c>
      <c r="CG104" s="287">
        <v>14</v>
      </c>
      <c r="CH104" s="285">
        <f t="shared" si="423"/>
        <v>1.05</v>
      </c>
      <c r="CI104" s="286">
        <f t="shared" si="372"/>
        <v>0</v>
      </c>
      <c r="CJ104" s="287"/>
      <c r="CK104" s="285">
        <f t="shared" si="424"/>
        <v>1.05</v>
      </c>
      <c r="CL104" s="286">
        <f t="shared" si="374"/>
        <v>0</v>
      </c>
      <c r="CM104" s="287"/>
      <c r="CN104" s="285">
        <f t="shared" si="414"/>
        <v>2.8000000000000003</v>
      </c>
      <c r="CO104" s="287"/>
      <c r="CP104" s="291">
        <f t="shared" si="415"/>
        <v>1</v>
      </c>
      <c r="CQ104" s="283">
        <v>0</v>
      </c>
      <c r="CR104" s="283">
        <v>0</v>
      </c>
      <c r="CS104" s="283" t="e">
        <f>#REF!</f>
        <v>#REF!</v>
      </c>
      <c r="CT104" s="282">
        <v>0</v>
      </c>
      <c r="CU104" s="282">
        <v>0</v>
      </c>
      <c r="CV104" s="282" t="e">
        <f>#REF!</f>
        <v>#REF!</v>
      </c>
      <c r="CW104" s="284" t="e">
        <f>#REF!</f>
        <v>#REF!</v>
      </c>
      <c r="CX104" s="285" t="e">
        <f t="shared" si="434"/>
        <v>#REF!</v>
      </c>
      <c r="CY104" s="290" t="e">
        <f t="shared" si="435"/>
        <v>#REF!</v>
      </c>
      <c r="CZ104" s="292"/>
      <c r="DA104" s="285">
        <f t="shared" si="436"/>
        <v>0</v>
      </c>
      <c r="DB104" s="292"/>
      <c r="DC104" s="283">
        <v>342.85382099999998</v>
      </c>
      <c r="DD104" s="283">
        <v>233</v>
      </c>
      <c r="DE104" s="282">
        <f>_xlfn.FLOOR.PRECISE('численность 2021'!I117)</f>
        <v>298</v>
      </c>
      <c r="DF104" s="282">
        <v>0.57078899999999999</v>
      </c>
      <c r="DG104" s="282">
        <v>0.38790200000000002</v>
      </c>
      <c r="DH104" s="282">
        <f t="shared" si="431"/>
        <v>0.49845529040038672</v>
      </c>
      <c r="DI104" s="284">
        <f>_xlfn.FLOOR.PRECISE('численность 2021'!N117)</f>
        <v>44</v>
      </c>
      <c r="DJ104" s="285">
        <f t="shared" si="425"/>
        <v>44.699999999999996</v>
      </c>
      <c r="DK104" s="286">
        <f t="shared" si="378"/>
        <v>44</v>
      </c>
      <c r="DL104" s="287">
        <v>44</v>
      </c>
      <c r="DM104" s="285">
        <f t="shared" si="426"/>
        <v>8.8000000000000007</v>
      </c>
      <c r="DN104" s="287"/>
      <c r="DO104" s="283">
        <v>0</v>
      </c>
      <c r="DP104" s="283">
        <v>0</v>
      </c>
      <c r="DQ104" s="282">
        <f>_xlfn.FLOOR.PRECISE('численность 2021'!J117)</f>
        <v>0</v>
      </c>
      <c r="DR104" s="282">
        <v>0</v>
      </c>
      <c r="DS104" s="282">
        <v>0</v>
      </c>
      <c r="DT104" s="282">
        <f t="shared" si="432"/>
        <v>0</v>
      </c>
      <c r="DU104" s="284">
        <f>_xlfn.FLOOR.PRECISE('численность 2021'!S117)</f>
        <v>0</v>
      </c>
      <c r="DV104" s="285">
        <f t="shared" si="416"/>
        <v>0</v>
      </c>
      <c r="DW104" s="286">
        <f t="shared" si="381"/>
        <v>0</v>
      </c>
      <c r="DX104" s="287"/>
      <c r="DY104" s="283">
        <v>0</v>
      </c>
      <c r="DZ104" s="293">
        <v>0</v>
      </c>
      <c r="EA104" s="282">
        <f>_xlfn.FLOOR.PRECISE('численность 2021'!T117)</f>
        <v>0</v>
      </c>
      <c r="EB104" s="282">
        <v>0</v>
      </c>
      <c r="EC104" s="282">
        <v>0</v>
      </c>
      <c r="ED104" s="282">
        <f t="shared" si="433"/>
        <v>0</v>
      </c>
      <c r="EE104" s="284">
        <f>_xlfn.FLOOR.PRECISE('численность 2021'!U117)</f>
        <v>0</v>
      </c>
      <c r="EF104" s="285">
        <f t="shared" si="411"/>
        <v>0</v>
      </c>
      <c r="EG104" s="286">
        <f t="shared" si="382"/>
        <v>0</v>
      </c>
      <c r="EH104" s="292"/>
    </row>
    <row r="105" ht="69.75" customHeight="1">
      <c r="A105" s="152" t="s">
        <v>436</v>
      </c>
      <c r="B105" s="282">
        <f>'численность 2021'!C114</f>
        <v>84.5</v>
      </c>
      <c r="C105" s="283">
        <v>671.87072799999999</v>
      </c>
      <c r="D105" s="283">
        <v>766</v>
      </c>
      <c r="E105" s="282">
        <f>_xlfn.FLOOR.PRECISE('численность 2021'!D114)</f>
        <v>152</v>
      </c>
      <c r="F105" s="282">
        <v>1.6750700000000001</v>
      </c>
      <c r="G105" s="282">
        <v>1.905473</v>
      </c>
      <c r="H105" s="282">
        <f t="shared" si="427"/>
        <v>1.7988165680473374</v>
      </c>
      <c r="I105" s="284">
        <f>_xlfn.FLOOR.PRECISE('численность 2021'!R114)</f>
        <v>45</v>
      </c>
      <c r="J105" s="285">
        <f t="shared" si="418"/>
        <v>53.199999999999996</v>
      </c>
      <c r="K105" s="286">
        <f t="shared" si="360"/>
        <v>45</v>
      </c>
      <c r="L105" s="287">
        <v>45</v>
      </c>
      <c r="M105" s="283">
        <v>75</v>
      </c>
      <c r="N105" s="283">
        <v>75</v>
      </c>
      <c r="O105" s="282">
        <f>_xlfn.FLOOR.PRECISE('численность 2021'!P114)</f>
        <v>30</v>
      </c>
      <c r="P105" s="282">
        <v>0.18698600000000001</v>
      </c>
      <c r="Q105" s="282">
        <v>0.18656700000000001</v>
      </c>
      <c r="R105" s="282">
        <f t="shared" si="361"/>
        <v>0.35502958579881655</v>
      </c>
      <c r="S105" s="284">
        <f>_xlfn.FLOOR.PRECISE('численность 2021'!Q114)</f>
        <v>6</v>
      </c>
      <c r="T105" s="284"/>
      <c r="U105" s="285">
        <f t="shared" si="419"/>
        <v>9</v>
      </c>
      <c r="V105" s="286">
        <f t="shared" si="352"/>
        <v>6</v>
      </c>
      <c r="W105" s="287">
        <v>6</v>
      </c>
      <c r="X105" s="287"/>
      <c r="Y105" s="288"/>
      <c r="Z105" s="283"/>
      <c r="AA105" s="283"/>
      <c r="AB105" s="282">
        <f>_xlfn.FLOOR.PRECISE('численность 2021'!E114)</f>
        <v>0</v>
      </c>
      <c r="AC105" s="282"/>
      <c r="AD105" s="282"/>
      <c r="AE105" s="282">
        <f t="shared" si="428"/>
        <v>0</v>
      </c>
      <c r="AF105" s="284">
        <f>_xlfn.FLOOR.PRECISE('численность 2021'!O114)</f>
        <v>0</v>
      </c>
      <c r="AG105" s="285">
        <f t="shared" si="417"/>
        <v>0</v>
      </c>
      <c r="AH105" s="286">
        <f t="shared" si="362"/>
        <v>0</v>
      </c>
      <c r="AI105" s="289">
        <f t="shared" si="354"/>
        <v>0</v>
      </c>
      <c r="AJ105" s="287"/>
      <c r="AK105" s="287"/>
      <c r="AL105" s="283"/>
      <c r="AM105" s="283"/>
      <c r="AN105" s="282">
        <f>_xlfn.FLOOR.PRECISE('численность 2021'!F114)</f>
        <v>0</v>
      </c>
      <c r="AO105" s="282"/>
      <c r="AP105" s="282"/>
      <c r="AQ105" s="282">
        <f t="shared" si="363"/>
        <v>0</v>
      </c>
      <c r="AR105" s="284">
        <f>_xlfn.FLOOR.PRECISE('численность 2021'!L114)</f>
        <v>0</v>
      </c>
      <c r="AS105" s="284"/>
      <c r="AT105" s="284">
        <f t="shared" si="355"/>
        <v>0</v>
      </c>
      <c r="AU105" s="285">
        <f t="shared" si="388"/>
        <v>0</v>
      </c>
      <c r="AV105" s="285">
        <f t="shared" si="437"/>
        <v>0</v>
      </c>
      <c r="AW105" s="290">
        <f t="shared" si="389"/>
        <v>0</v>
      </c>
      <c r="AX105" s="287"/>
      <c r="AY105" s="285">
        <f t="shared" si="420"/>
        <v>0</v>
      </c>
      <c r="AZ105" s="286">
        <f t="shared" si="364"/>
        <v>0</v>
      </c>
      <c r="BA105" s="287"/>
      <c r="BB105" s="285">
        <f t="shared" si="421"/>
        <v>0</v>
      </c>
      <c r="BC105" s="287"/>
      <c r="BD105" s="283">
        <v>44.068939</v>
      </c>
      <c r="BE105" s="283">
        <v>61</v>
      </c>
      <c r="BF105" s="282">
        <f>_xlfn.FLOOR.PRECISE('численность 2021'!G114)</f>
        <v>30</v>
      </c>
      <c r="BG105" s="282">
        <v>0.10987</v>
      </c>
      <c r="BH105" s="282">
        <v>0.15174099999999999</v>
      </c>
      <c r="BI105" s="282">
        <f t="shared" si="429"/>
        <v>0.35502958579881655</v>
      </c>
      <c r="BJ105" s="284">
        <f>_xlfn.FLOOR.PRECISE('численность 2021'!K114)</f>
        <v>0</v>
      </c>
      <c r="BK105" s="284"/>
      <c r="BL105" s="284">
        <f t="shared" si="358"/>
        <v>0</v>
      </c>
      <c r="BM105" s="285">
        <f t="shared" si="393"/>
        <v>0.89999999999999991</v>
      </c>
      <c r="BN105" s="290">
        <f t="shared" si="359"/>
        <v>0</v>
      </c>
      <c r="BO105" s="287"/>
      <c r="BP105" s="285">
        <f t="shared" si="422"/>
        <v>0</v>
      </c>
      <c r="BQ105" s="286">
        <f t="shared" si="366"/>
        <v>0</v>
      </c>
      <c r="BR105" s="287"/>
      <c r="BS105" s="285">
        <f t="shared" si="412"/>
        <v>0</v>
      </c>
      <c r="BT105" s="287"/>
      <c r="BU105" s="283"/>
      <c r="BV105" s="283"/>
      <c r="BW105" s="282">
        <f>_xlfn.FLOOR.PRECISE('численность 2021'!H114)</f>
        <v>0</v>
      </c>
      <c r="BX105" s="282"/>
      <c r="BY105" s="282"/>
      <c r="BZ105" s="282">
        <f t="shared" si="430"/>
        <v>0</v>
      </c>
      <c r="CA105" s="284">
        <f>_xlfn.FLOOR.PRECISE('численность 2021'!M114)</f>
        <v>0</v>
      </c>
      <c r="CB105" s="284"/>
      <c r="CC105" s="284"/>
      <c r="CD105" s="284">
        <f t="shared" si="368"/>
        <v>0</v>
      </c>
      <c r="CE105" s="285">
        <f t="shared" si="413"/>
        <v>0</v>
      </c>
      <c r="CF105" s="290">
        <f t="shared" si="370"/>
        <v>0</v>
      </c>
      <c r="CG105" s="287"/>
      <c r="CH105" s="285">
        <f t="shared" si="423"/>
        <v>0</v>
      </c>
      <c r="CI105" s="286">
        <f t="shared" si="372"/>
        <v>0</v>
      </c>
      <c r="CJ105" s="287"/>
      <c r="CK105" s="285">
        <f t="shared" si="424"/>
        <v>0</v>
      </c>
      <c r="CL105" s="286">
        <f t="shared" si="374"/>
        <v>0</v>
      </c>
      <c r="CM105" s="287"/>
      <c r="CN105" s="285">
        <f t="shared" si="414"/>
        <v>0</v>
      </c>
      <c r="CO105" s="287"/>
      <c r="CP105" s="291">
        <f t="shared" si="415"/>
        <v>1</v>
      </c>
      <c r="CQ105" s="283">
        <v>0</v>
      </c>
      <c r="CR105" s="283">
        <v>0</v>
      </c>
      <c r="CS105" s="283" t="e">
        <f>#REF!</f>
        <v>#REF!</v>
      </c>
      <c r="CT105" s="282">
        <v>0</v>
      </c>
      <c r="CU105" s="282">
        <v>0</v>
      </c>
      <c r="CV105" s="282" t="e">
        <f>#REF!</f>
        <v>#REF!</v>
      </c>
      <c r="CW105" s="284" t="e">
        <f>#REF!</f>
        <v>#REF!</v>
      </c>
      <c r="CX105" s="285" t="e">
        <f t="shared" si="434"/>
        <v>#REF!</v>
      </c>
      <c r="CY105" s="290" t="e">
        <f t="shared" si="435"/>
        <v>#REF!</v>
      </c>
      <c r="CZ105" s="292"/>
      <c r="DA105" s="285">
        <f t="shared" si="436"/>
        <v>0</v>
      </c>
      <c r="DB105" s="292"/>
      <c r="DC105" s="283">
        <v>139.07002299999999</v>
      </c>
      <c r="DD105" s="283">
        <v>214</v>
      </c>
      <c r="DE105" s="282">
        <f>_xlfn.FLOOR.PRECISE('численность 2021'!I114)</f>
        <v>69</v>
      </c>
      <c r="DF105" s="282">
        <v>0.34672199999999997</v>
      </c>
      <c r="DG105" s="282">
        <v>0.53233799999999998</v>
      </c>
      <c r="DH105" s="282">
        <f t="shared" si="431"/>
        <v>0.81656804733727806</v>
      </c>
      <c r="DI105" s="284">
        <f>_xlfn.FLOOR.PRECISE('численность 2021'!N114)</f>
        <v>10</v>
      </c>
      <c r="DJ105" s="285">
        <f t="shared" si="425"/>
        <v>10.35</v>
      </c>
      <c r="DK105" s="286">
        <f t="shared" si="378"/>
        <v>10</v>
      </c>
      <c r="DL105" s="287">
        <v>10</v>
      </c>
      <c r="DM105" s="285">
        <f t="shared" si="426"/>
        <v>2</v>
      </c>
      <c r="DN105" s="287"/>
      <c r="DO105" s="283"/>
      <c r="DP105" s="283"/>
      <c r="DQ105" s="282">
        <f>_xlfn.FLOOR.PRECISE('численность 2021'!J114)</f>
        <v>0</v>
      </c>
      <c r="DR105" s="282"/>
      <c r="DS105" s="282"/>
      <c r="DT105" s="282">
        <f t="shared" si="432"/>
        <v>0</v>
      </c>
      <c r="DU105" s="284">
        <f>_xlfn.FLOOR.PRECISE('численность 2021'!S114)</f>
        <v>0</v>
      </c>
      <c r="DV105" s="285">
        <f t="shared" si="416"/>
        <v>0</v>
      </c>
      <c r="DW105" s="286">
        <f t="shared" si="381"/>
        <v>0</v>
      </c>
      <c r="DX105" s="287"/>
      <c r="DY105" s="283"/>
      <c r="DZ105" s="293"/>
      <c r="EA105" s="282">
        <f>_xlfn.FLOOR.PRECISE('численность 2021'!T114)</f>
        <v>0</v>
      </c>
      <c r="EB105" s="282"/>
      <c r="EC105" s="282"/>
      <c r="ED105" s="282">
        <f t="shared" si="433"/>
        <v>0</v>
      </c>
      <c r="EE105" s="284">
        <f>_xlfn.FLOOR.PRECISE('численность 2021'!U114)</f>
        <v>0</v>
      </c>
      <c r="EF105" s="285">
        <f t="shared" si="411"/>
        <v>0</v>
      </c>
      <c r="EG105" s="286">
        <f t="shared" si="382"/>
        <v>0</v>
      </c>
      <c r="EH105" s="292"/>
    </row>
    <row r="106" ht="72.75" customHeight="1">
      <c r="A106" s="152" t="s">
        <v>437</v>
      </c>
      <c r="B106" s="282">
        <f>'численность 2021'!C115</f>
        <v>70</v>
      </c>
      <c r="C106" s="283">
        <v>671.87072799999999</v>
      </c>
      <c r="D106" s="283">
        <v>766</v>
      </c>
      <c r="E106" s="282">
        <f>_xlfn.FLOOR.PRECISE('численность 2021'!D115)</f>
        <v>69</v>
      </c>
      <c r="F106" s="282">
        <v>1.6750700000000001</v>
      </c>
      <c r="G106" s="282">
        <v>1.905473</v>
      </c>
      <c r="H106" s="282">
        <f t="shared" si="427"/>
        <v>0.98571428571428577</v>
      </c>
      <c r="I106" s="284">
        <f>_xlfn.FLOOR.PRECISE('численность 2021'!R115)</f>
        <v>20</v>
      </c>
      <c r="J106" s="285">
        <f>IF(E106&gt;1,E106*0.34999999999999998,0)</f>
        <v>24.149999999999999</v>
      </c>
      <c r="K106" s="286">
        <f>IF(I106&lt;J106,I106,J106)</f>
        <v>20</v>
      </c>
      <c r="L106" s="287">
        <v>20</v>
      </c>
      <c r="M106" s="283">
        <v>75</v>
      </c>
      <c r="N106" s="283">
        <v>75</v>
      </c>
      <c r="O106" s="282">
        <f>_xlfn.FLOOR.PRECISE('численность 2021'!P115)</f>
        <v>30</v>
      </c>
      <c r="P106" s="282">
        <v>0.18698600000000001</v>
      </c>
      <c r="Q106" s="282">
        <v>0.18656700000000001</v>
      </c>
      <c r="R106" s="282">
        <f>O106/B106</f>
        <v>0.42857142857142855</v>
      </c>
      <c r="S106" s="284">
        <f>_xlfn.FLOOR.PRECISE('численность 2021'!Q115)</f>
        <v>6</v>
      </c>
      <c r="T106" s="284"/>
      <c r="U106" s="285">
        <f>O106*0.29999999999999999</f>
        <v>9</v>
      </c>
      <c r="V106" s="286">
        <f>IF(S106&lt;U106,S106,U106)</f>
        <v>6</v>
      </c>
      <c r="W106" s="287">
        <v>6</v>
      </c>
      <c r="X106" s="287"/>
      <c r="Y106" s="288"/>
      <c r="Z106" s="283"/>
      <c r="AA106" s="283"/>
      <c r="AB106" s="282">
        <f>_xlfn.FLOOR.PRECISE('численность 2021'!E115)</f>
        <v>0</v>
      </c>
      <c r="AC106" s="282"/>
      <c r="AD106" s="282"/>
      <c r="AE106" s="282">
        <f t="shared" si="428"/>
        <v>0</v>
      </c>
      <c r="AF106" s="284">
        <f>_xlfn.FLOOR.PRECISE('численность 2021'!O115)</f>
        <v>0</v>
      </c>
      <c r="AG106" s="285">
        <f>IF(AB106&gt;34,AB106*0.050000000000000003,0)</f>
        <v>0</v>
      </c>
      <c r="AH106" s="286">
        <f>IF(AF106&lt;AG106,AF106,AG106)</f>
        <v>0</v>
      </c>
      <c r="AI106" s="289">
        <f>AJ106*0.75</f>
        <v>0</v>
      </c>
      <c r="AJ106" s="287"/>
      <c r="AK106" s="287"/>
      <c r="AL106" s="283"/>
      <c r="AM106" s="283"/>
      <c r="AN106" s="282">
        <f>_xlfn.FLOOR.PRECISE('численность 2021'!F115)</f>
        <v>0</v>
      </c>
      <c r="AO106" s="282"/>
      <c r="AP106" s="282"/>
      <c r="AQ106" s="282">
        <f>AN106/B106</f>
        <v>0</v>
      </c>
      <c r="AR106" s="284">
        <f>_xlfn.FLOOR.PRECISE('численность 2021'!L115)</f>
        <v>0</v>
      </c>
      <c r="AS106" s="284"/>
      <c r="AT106" s="284">
        <f>IF(AND(B106&lt;7,AQ106&lt;5),0,AR106)</f>
        <v>0</v>
      </c>
      <c r="AU106" s="285">
        <f>IF(AN106&gt;34,IF(AQ106&gt;10,AN106*0.14999999999999999,IF(AQ106&gt;8,AN106*0.12,IF(AQ106&gt;6,AN106*0.10000000000000001,IF(AQ106&gt;4,AN106*0.080000000000000002,IF(AQ106&gt;2,AN106*0.070000000000000007,IF(AQ106&gt;1,AN106*0.050000000000000003,IF(AQ106&lt;1,AN106*0.029999999999999999,0))))))),0)</f>
        <v>0</v>
      </c>
      <c r="AV106" s="285">
        <f>IF(AN106&gt;34,IF(AQ106&gt;20,AN106*0.29999999999999999,IF(AQ106&gt;15,AN106*0.25,IF(AQ106&gt;12,AN106*0.20000000000000001,IF(AQ106&gt;10,AN106*0.14999999999999999,IF(AQ106&gt;8,AN106*0.12,IF(AQ106&gt;6,AN106*0.10000000000000001,IF(AQ106&lt;1,AN106*0.029999999999999999,0))))))),0)</f>
        <v>0</v>
      </c>
      <c r="AW106" s="290">
        <f>IF(AR106&lt;AU106,AR106,AU106)</f>
        <v>0</v>
      </c>
      <c r="AX106" s="287"/>
      <c r="AY106" s="285">
        <f>IF(AX106&gt;7,AX106*0.14999999999999999,0)</f>
        <v>0</v>
      </c>
      <c r="AZ106" s="286">
        <f>IF(AS106&lt;AY106,AS106,AY106)</f>
        <v>0</v>
      </c>
      <c r="BA106" s="287"/>
      <c r="BB106" s="285">
        <f>AX106*0.29999999999999999</f>
        <v>0</v>
      </c>
      <c r="BC106" s="287"/>
      <c r="BD106" s="283">
        <v>44.068939</v>
      </c>
      <c r="BE106" s="283">
        <v>61</v>
      </c>
      <c r="BF106" s="282">
        <f>_xlfn.FLOOR.PRECISE('численность 2021'!G115)</f>
        <v>3</v>
      </c>
      <c r="BG106" s="282">
        <v>0.10987</v>
      </c>
      <c r="BH106" s="282">
        <v>0.15174099999999999</v>
      </c>
      <c r="BI106" s="282">
        <f t="shared" si="429"/>
        <v>4.2857142857142858e-002</v>
      </c>
      <c r="BJ106" s="284">
        <f>_xlfn.FLOOR.PRECISE('численность 2021'!K115)</f>
        <v>0</v>
      </c>
      <c r="BK106" s="284"/>
      <c r="BL106" s="284">
        <f>IF(AND(B106&lt;7,BI106&lt;5),0,BJ106)</f>
        <v>0</v>
      </c>
      <c r="BM106" s="285">
        <f>IF(BF106&gt;1,IF(BI106&gt;10,BF106*0.14999999999999999,IF(BI106&gt;8,BF106*0.12,IF(BI106&gt;6,BF106*0.10000000000000001,IF(BI106&gt;4,BF106*0.080000000000000002,IF(BI106&gt;2,BF106*0.070000000000000007,IF(BI106&gt;1,BF106*0.050000000000000003,IF(BI106&lt;1,BF106*0.029999999999999999,0))))))),0)</f>
        <v>8.9999999999999997e-002</v>
      </c>
      <c r="BN106" s="290">
        <f>IF(BJ106&lt;BM106,BJ106,BM106)</f>
        <v>0</v>
      </c>
      <c r="BO106" s="287"/>
      <c r="BP106" s="285">
        <f>IF(BO106&gt;3,BO106*0.14999999999999999,0)</f>
        <v>0</v>
      </c>
      <c r="BQ106" s="286">
        <f>IF(BK106&lt;BP106,BK106,BP106)</f>
        <v>0</v>
      </c>
      <c r="BR106" s="287"/>
      <c r="BS106" s="285">
        <f>BO106*0.20000000000000001</f>
        <v>0</v>
      </c>
      <c r="BT106" s="287"/>
      <c r="BU106" s="283"/>
      <c r="BV106" s="283"/>
      <c r="BW106" s="282">
        <f>_xlfn.FLOOR.PRECISE('численность 2021'!H115)</f>
        <v>0</v>
      </c>
      <c r="BX106" s="282"/>
      <c r="BY106" s="282"/>
      <c r="BZ106" s="282">
        <f t="shared" si="430"/>
        <v>0</v>
      </c>
      <c r="CA106" s="284">
        <f>_xlfn.FLOOR.PRECISE('численность 2021'!M115)</f>
        <v>0</v>
      </c>
      <c r="CB106" s="284"/>
      <c r="CC106" s="284"/>
      <c r="CD106" s="284">
        <f>IF(AND(B106&lt;7,BZ106&lt;5),0,CA106)</f>
        <v>0</v>
      </c>
      <c r="CE106" s="285">
        <f>IF(BW106&gt;1,IF(BZ106&gt;10,BW106*0.14999999999999999,IF(BZ106&gt;8,BW106*0.12,IF(BZ106&gt;6,BW106*0.10000000000000001,IF(BZ106&gt;4,BW106*0.080000000000000002,IF(BZ106&gt;2,BW106*0.070000000000000007,IF(BZ106&gt;1,BW106*0.050000000000000003,IF(BZ106&lt;1,BW106*0.029999999999999999,0))))))),0)</f>
        <v>0</v>
      </c>
      <c r="CF106" s="290">
        <f>IF(CA106&lt;CE106,CA106,CE106)</f>
        <v>0</v>
      </c>
      <c r="CG106" s="287"/>
      <c r="CH106" s="285">
        <f>IF(CG106&gt;3,CG106*0.074999999999999997,0)</f>
        <v>0</v>
      </c>
      <c r="CI106" s="286">
        <f>IF(CB106&lt;CH106,CB106,CH106)</f>
        <v>0</v>
      </c>
      <c r="CJ106" s="287"/>
      <c r="CK106" s="285">
        <f>IF(CG106&gt;3,CG106*0.074999999999999997,0)</f>
        <v>0</v>
      </c>
      <c r="CL106" s="286">
        <f>IF(CC106&lt;CK106,CC106,CK106)</f>
        <v>0</v>
      </c>
      <c r="CM106" s="287"/>
      <c r="CN106" s="285">
        <f>CG106*0.20000000000000001</f>
        <v>0</v>
      </c>
      <c r="CO106" s="287"/>
      <c r="CP106" s="291">
        <f>IF(CG106*0.25&gt;CJ106+CM106-0.10000000000000001,1,0)</f>
        <v>1</v>
      </c>
      <c r="CQ106" s="283">
        <v>0</v>
      </c>
      <c r="CR106" s="283">
        <v>0</v>
      </c>
      <c r="CS106" s="283" t="e">
        <f>#REF!</f>
        <v>#REF!</v>
      </c>
      <c r="CT106" s="282">
        <v>0</v>
      </c>
      <c r="CU106" s="282">
        <v>0</v>
      </c>
      <c r="CV106" s="282" t="e">
        <f>#REF!</f>
        <v>#REF!</v>
      </c>
      <c r="CW106" s="284" t="e">
        <f>#REF!</f>
        <v>#REF!</v>
      </c>
      <c r="CX106" s="285" t="e">
        <f t="shared" si="434"/>
        <v>#REF!</v>
      </c>
      <c r="CY106" s="290" t="e">
        <f t="shared" si="435"/>
        <v>#REF!</v>
      </c>
      <c r="CZ106" s="292"/>
      <c r="DA106" s="285">
        <f t="shared" si="436"/>
        <v>0</v>
      </c>
      <c r="DB106" s="292"/>
      <c r="DC106" s="283">
        <v>139.07002299999999</v>
      </c>
      <c r="DD106" s="283">
        <v>214</v>
      </c>
      <c r="DE106" s="282">
        <f>_xlfn.FLOOR.PRECISE('численность 2021'!I115)</f>
        <v>35</v>
      </c>
      <c r="DF106" s="282">
        <v>0.34672199999999997</v>
      </c>
      <c r="DG106" s="282">
        <v>0.53233799999999998</v>
      </c>
      <c r="DH106" s="282">
        <f t="shared" si="431"/>
        <v>0.5</v>
      </c>
      <c r="DI106" s="284">
        <f>_xlfn.FLOOR.PRECISE('численность 2021'!N115)</f>
        <v>5</v>
      </c>
      <c r="DJ106" s="285">
        <f>IF(DE106&gt;34,DE106*0.14999999999999999,0)</f>
        <v>5.25</v>
      </c>
      <c r="DK106" s="286">
        <f>IF(DI106&lt;DJ106,DI106,DJ106)</f>
        <v>5</v>
      </c>
      <c r="DL106" s="287">
        <v>5</v>
      </c>
      <c r="DM106" s="285">
        <f>DL106*0.20000000000000001</f>
        <v>1</v>
      </c>
      <c r="DN106" s="287"/>
      <c r="DO106" s="283"/>
      <c r="DP106" s="283"/>
      <c r="DQ106" s="282">
        <f>_xlfn.FLOOR.PRECISE('численность 2021'!J115)</f>
        <v>0</v>
      </c>
      <c r="DR106" s="282"/>
      <c r="DS106" s="282"/>
      <c r="DT106" s="282">
        <f t="shared" si="432"/>
        <v>0</v>
      </c>
      <c r="DU106" s="284">
        <f>_xlfn.FLOOR.PRECISE('численность 2021'!S115)</f>
        <v>0</v>
      </c>
      <c r="DV106" s="285">
        <f>DQ106*0.10000000000000001</f>
        <v>0</v>
      </c>
      <c r="DW106" s="286">
        <f>IF(DU106&lt;DV106,DU106,DV106)</f>
        <v>0</v>
      </c>
      <c r="DX106" s="287"/>
      <c r="DY106" s="283"/>
      <c r="DZ106" s="293"/>
      <c r="EA106" s="282">
        <f>_xlfn.FLOOR.PRECISE('численность 2021'!T115)</f>
        <v>0</v>
      </c>
      <c r="EB106" s="282"/>
      <c r="EC106" s="282"/>
      <c r="ED106" s="282">
        <f t="shared" si="433"/>
        <v>0</v>
      </c>
      <c r="EE106" s="284">
        <f>_xlfn.FLOOR.PRECISE('численность 2021'!U115)</f>
        <v>0</v>
      </c>
      <c r="EF106" s="285">
        <f>EA106*0.10000000000000001</f>
        <v>0</v>
      </c>
      <c r="EG106" s="286">
        <f>IF(EE106&lt;EF106,EE106,EF106)</f>
        <v>0</v>
      </c>
      <c r="EH106" s="292"/>
    </row>
    <row r="107" ht="65.25" customHeight="1">
      <c r="A107" s="152" t="s">
        <v>438</v>
      </c>
      <c r="B107" s="282">
        <f>'численность 2021'!C116</f>
        <v>247.5</v>
      </c>
      <c r="C107" s="283">
        <v>671.87072799999999</v>
      </c>
      <c r="D107" s="283">
        <v>766</v>
      </c>
      <c r="E107" s="282">
        <f>_xlfn.FLOOR.PRECISE('численность 2021'!D116)</f>
        <v>634</v>
      </c>
      <c r="F107" s="282">
        <v>1.6750700000000001</v>
      </c>
      <c r="G107" s="282">
        <v>1.905473</v>
      </c>
      <c r="H107" s="282">
        <f t="shared" si="427"/>
        <v>2.5616161616161617</v>
      </c>
      <c r="I107" s="284">
        <f>_xlfn.FLOOR.PRECISE('численность 2021'!R116)</f>
        <v>190</v>
      </c>
      <c r="J107" s="285">
        <f t="shared" si="418"/>
        <v>221.89999999999998</v>
      </c>
      <c r="K107" s="286">
        <f t="shared" si="360"/>
        <v>190</v>
      </c>
      <c r="L107" s="287">
        <v>190</v>
      </c>
      <c r="M107" s="283">
        <v>75</v>
      </c>
      <c r="N107" s="283">
        <v>75</v>
      </c>
      <c r="O107" s="282">
        <f>_xlfn.FLOOR.PRECISE('численность 2021'!P116)</f>
        <v>15</v>
      </c>
      <c r="P107" s="282">
        <v>0.18698600000000001</v>
      </c>
      <c r="Q107" s="282">
        <v>0.18656700000000001</v>
      </c>
      <c r="R107" s="282">
        <f t="shared" si="361"/>
        <v>6.0606060606060608e-002</v>
      </c>
      <c r="S107" s="284">
        <f>_xlfn.FLOOR.PRECISE('численность 2021'!Q116)</f>
        <v>3</v>
      </c>
      <c r="T107" s="284"/>
      <c r="U107" s="285">
        <f t="shared" si="419"/>
        <v>4.5</v>
      </c>
      <c r="V107" s="286">
        <f t="shared" si="352"/>
        <v>3</v>
      </c>
      <c r="W107" s="287">
        <v>3</v>
      </c>
      <c r="X107" s="287"/>
      <c r="Y107" s="288"/>
      <c r="Z107" s="283">
        <v>0</v>
      </c>
      <c r="AA107" s="283">
        <v>0</v>
      </c>
      <c r="AB107" s="282">
        <f>_xlfn.FLOOR.PRECISE('численность 2021'!E116)</f>
        <v>0</v>
      </c>
      <c r="AC107" s="282">
        <v>0</v>
      </c>
      <c r="AD107" s="282">
        <v>0</v>
      </c>
      <c r="AE107" s="282">
        <f t="shared" si="428"/>
        <v>0</v>
      </c>
      <c r="AF107" s="284">
        <f>_xlfn.FLOOR.PRECISE('численность 2021'!O116)</f>
        <v>0</v>
      </c>
      <c r="AG107" s="285">
        <f t="shared" si="417"/>
        <v>0</v>
      </c>
      <c r="AH107" s="286">
        <f t="shared" si="362"/>
        <v>0</v>
      </c>
      <c r="AI107" s="289">
        <f t="shared" si="354"/>
        <v>0</v>
      </c>
      <c r="AJ107" s="287"/>
      <c r="AK107" s="287"/>
      <c r="AL107" s="283">
        <v>0</v>
      </c>
      <c r="AM107" s="283">
        <v>0</v>
      </c>
      <c r="AN107" s="282">
        <f>_xlfn.FLOOR.PRECISE('численность 2021'!F116)</f>
        <v>0</v>
      </c>
      <c r="AO107" s="282">
        <v>0</v>
      </c>
      <c r="AP107" s="282">
        <v>0</v>
      </c>
      <c r="AQ107" s="282">
        <f t="shared" si="363"/>
        <v>0</v>
      </c>
      <c r="AR107" s="284">
        <f>_xlfn.FLOOR.PRECISE('численность 2021'!L116)</f>
        <v>0</v>
      </c>
      <c r="AS107" s="284"/>
      <c r="AT107" s="284">
        <f t="shared" si="355"/>
        <v>0</v>
      </c>
      <c r="AU107" s="285">
        <f t="shared" si="388"/>
        <v>0</v>
      </c>
      <c r="AV107" s="285">
        <f t="shared" si="437"/>
        <v>0</v>
      </c>
      <c r="AW107" s="290">
        <f t="shared" si="389"/>
        <v>0</v>
      </c>
      <c r="AX107" s="287"/>
      <c r="AY107" s="285">
        <f t="shared" si="420"/>
        <v>0</v>
      </c>
      <c r="AZ107" s="286">
        <f t="shared" si="364"/>
        <v>0</v>
      </c>
      <c r="BA107" s="287"/>
      <c r="BB107" s="285">
        <f t="shared" si="421"/>
        <v>0</v>
      </c>
      <c r="BC107" s="287"/>
      <c r="BD107" s="283">
        <v>44.068939</v>
      </c>
      <c r="BE107" s="283">
        <v>61</v>
      </c>
      <c r="BF107" s="282">
        <f>_xlfn.FLOOR.PRECISE('численность 2021'!G116)</f>
        <v>24</v>
      </c>
      <c r="BG107" s="282">
        <v>0.10987</v>
      </c>
      <c r="BH107" s="282">
        <v>0.15174099999999999</v>
      </c>
      <c r="BI107" s="282">
        <f t="shared" si="429"/>
        <v>9.696969696969697e-002</v>
      </c>
      <c r="BJ107" s="284">
        <f>_xlfn.FLOOR.PRECISE('численность 2021'!K116)</f>
        <v>0</v>
      </c>
      <c r="BK107" s="284"/>
      <c r="BL107" s="284">
        <f t="shared" si="358"/>
        <v>0</v>
      </c>
      <c r="BM107" s="285">
        <f t="shared" si="393"/>
        <v>0.71999999999999997</v>
      </c>
      <c r="BN107" s="290">
        <f t="shared" si="359"/>
        <v>0</v>
      </c>
      <c r="BO107" s="287"/>
      <c r="BP107" s="285">
        <f t="shared" si="422"/>
        <v>0</v>
      </c>
      <c r="BQ107" s="286">
        <f t="shared" si="366"/>
        <v>0</v>
      </c>
      <c r="BR107" s="287"/>
      <c r="BS107" s="285">
        <f t="shared" si="412"/>
        <v>0</v>
      </c>
      <c r="BT107" s="287"/>
      <c r="BU107" s="283">
        <v>0</v>
      </c>
      <c r="BV107" s="283">
        <v>0</v>
      </c>
      <c r="BW107" s="282">
        <f>_xlfn.FLOOR.PRECISE('численность 2021'!H116)</f>
        <v>0</v>
      </c>
      <c r="BX107" s="282">
        <v>0</v>
      </c>
      <c r="BY107" s="282">
        <v>0</v>
      </c>
      <c r="BZ107" s="282">
        <f t="shared" si="430"/>
        <v>0</v>
      </c>
      <c r="CA107" s="284">
        <f>_xlfn.FLOOR.PRECISE('численность 2021'!M116)</f>
        <v>0</v>
      </c>
      <c r="CB107" s="284"/>
      <c r="CC107" s="284"/>
      <c r="CD107" s="284">
        <f t="shared" si="368"/>
        <v>0</v>
      </c>
      <c r="CE107" s="285">
        <f t="shared" si="413"/>
        <v>0</v>
      </c>
      <c r="CF107" s="290">
        <f t="shared" si="370"/>
        <v>0</v>
      </c>
      <c r="CG107" s="287"/>
      <c r="CH107" s="285">
        <f t="shared" si="423"/>
        <v>0</v>
      </c>
      <c r="CI107" s="286">
        <f t="shared" si="372"/>
        <v>0</v>
      </c>
      <c r="CJ107" s="287"/>
      <c r="CK107" s="285">
        <f t="shared" si="424"/>
        <v>0</v>
      </c>
      <c r="CL107" s="286">
        <f t="shared" si="374"/>
        <v>0</v>
      </c>
      <c r="CM107" s="287"/>
      <c r="CN107" s="285">
        <f t="shared" si="414"/>
        <v>0</v>
      </c>
      <c r="CO107" s="287"/>
      <c r="CP107" s="291">
        <f t="shared" si="415"/>
        <v>1</v>
      </c>
      <c r="CQ107" s="283">
        <v>0</v>
      </c>
      <c r="CR107" s="283">
        <v>0</v>
      </c>
      <c r="CS107" s="283" t="e">
        <f>#REF!</f>
        <v>#REF!</v>
      </c>
      <c r="CT107" s="282">
        <v>0</v>
      </c>
      <c r="CU107" s="282">
        <v>0</v>
      </c>
      <c r="CV107" s="282" t="e">
        <f>#REF!</f>
        <v>#REF!</v>
      </c>
      <c r="CW107" s="284" t="e">
        <f>#REF!</f>
        <v>#REF!</v>
      </c>
      <c r="CX107" s="285" t="e">
        <f t="shared" si="434"/>
        <v>#REF!</v>
      </c>
      <c r="CY107" s="290" t="e">
        <f t="shared" si="435"/>
        <v>#REF!</v>
      </c>
      <c r="CZ107" s="292"/>
      <c r="DA107" s="285">
        <f t="shared" si="436"/>
        <v>0</v>
      </c>
      <c r="DB107" s="292"/>
      <c r="DC107" s="283">
        <v>139.07002299999999</v>
      </c>
      <c r="DD107" s="283">
        <v>214</v>
      </c>
      <c r="DE107" s="282">
        <f>_xlfn.FLOOR.PRECISE('численность 2021'!I116)</f>
        <v>163</v>
      </c>
      <c r="DF107" s="282">
        <v>0.34672199999999997</v>
      </c>
      <c r="DG107" s="282">
        <v>0.53233799999999998</v>
      </c>
      <c r="DH107" s="282">
        <f t="shared" si="431"/>
        <v>0.65858585858585861</v>
      </c>
      <c r="DI107" s="284">
        <f>_xlfn.FLOOR.PRECISE('численность 2021'!N116)</f>
        <v>24</v>
      </c>
      <c r="DJ107" s="285">
        <f t="shared" si="425"/>
        <v>24.449999999999999</v>
      </c>
      <c r="DK107" s="286">
        <f t="shared" si="378"/>
        <v>24</v>
      </c>
      <c r="DL107" s="287">
        <v>24</v>
      </c>
      <c r="DM107" s="285">
        <f t="shared" si="426"/>
        <v>4.8000000000000007</v>
      </c>
      <c r="DN107" s="287"/>
      <c r="DO107" s="283">
        <v>0</v>
      </c>
      <c r="DP107" s="283">
        <v>0</v>
      </c>
      <c r="DQ107" s="282">
        <f>_xlfn.FLOOR.PRECISE('численность 2021'!J116)</f>
        <v>0</v>
      </c>
      <c r="DR107" s="282">
        <v>0</v>
      </c>
      <c r="DS107" s="282">
        <v>0</v>
      </c>
      <c r="DT107" s="282">
        <f t="shared" si="432"/>
        <v>0</v>
      </c>
      <c r="DU107" s="284">
        <f>_xlfn.FLOOR.PRECISE('численность 2021'!S116)</f>
        <v>0</v>
      </c>
      <c r="DV107" s="285">
        <f t="shared" si="416"/>
        <v>0</v>
      </c>
      <c r="DW107" s="286">
        <f t="shared" si="381"/>
        <v>0</v>
      </c>
      <c r="DX107" s="287"/>
      <c r="DY107" s="283">
        <v>0</v>
      </c>
      <c r="DZ107" s="293">
        <v>0</v>
      </c>
      <c r="EA107" s="282">
        <f>_xlfn.FLOOR.PRECISE('численность 2021'!T116)</f>
        <v>0</v>
      </c>
      <c r="EB107" s="282">
        <v>0</v>
      </c>
      <c r="EC107" s="282">
        <v>0</v>
      </c>
      <c r="ED107" s="282">
        <f t="shared" si="433"/>
        <v>0</v>
      </c>
      <c r="EE107" s="284">
        <f>_xlfn.FLOOR.PRECISE('численность 2021'!U116)</f>
        <v>0</v>
      </c>
      <c r="EF107" s="285">
        <f t="shared" si="411"/>
        <v>0</v>
      </c>
      <c r="EG107" s="286">
        <f t="shared" si="382"/>
        <v>0</v>
      </c>
      <c r="EH107" s="292"/>
    </row>
    <row r="108" ht="50.25" customHeight="1">
      <c r="A108" s="152" t="s">
        <v>439</v>
      </c>
      <c r="B108" s="282">
        <f>'численность 2021'!C118</f>
        <v>564.60000000000002</v>
      </c>
      <c r="C108" s="283">
        <v>16749.541015999999</v>
      </c>
      <c r="D108" s="283">
        <v>12128</v>
      </c>
      <c r="E108" s="282">
        <f>_xlfn.FLOOR.PRECISE('численность 2021'!D118)</f>
        <v>2936</v>
      </c>
      <c r="F108" s="282">
        <v>4.8655730000000004</v>
      </c>
      <c r="G108" s="282">
        <v>3.5230619999999999</v>
      </c>
      <c r="H108" s="282">
        <f t="shared" si="427"/>
        <v>5.2001416932341478</v>
      </c>
      <c r="I108" s="284">
        <f>_xlfn.FLOOR.PRECISE('численность 2021'!R118)</f>
        <v>1027</v>
      </c>
      <c r="J108" s="285">
        <f>IF(E108&gt;1,E108*0.34999999999999998,0)</f>
        <v>1027.5999999999999</v>
      </c>
      <c r="K108" s="286">
        <f>IF(I108&lt;J108,I108,J108)</f>
        <v>1027</v>
      </c>
      <c r="L108" s="287">
        <v>1027</v>
      </c>
      <c r="M108" s="283">
        <v>1378</v>
      </c>
      <c r="N108" s="283">
        <v>1239</v>
      </c>
      <c r="O108" s="282">
        <f>_xlfn.FLOOR.PRECISE('численность 2021'!P118)</f>
        <v>252</v>
      </c>
      <c r="P108" s="282">
        <v>0.40029500000000001</v>
      </c>
      <c r="Q108" s="282">
        <v>0.35991699999999999</v>
      </c>
      <c r="R108" s="282">
        <f>O108/B108</f>
        <v>0.44633368756641867</v>
      </c>
      <c r="S108" s="284">
        <f>_xlfn.FLOOR.PRECISE('численность 2021'!Q118)</f>
        <v>37</v>
      </c>
      <c r="T108" s="284"/>
      <c r="U108" s="285">
        <f>O108*0.29999999999999999</f>
        <v>75.599999999999994</v>
      </c>
      <c r="V108" s="286">
        <f>IF(S108&lt;U108,S108,U108)</f>
        <v>37</v>
      </c>
      <c r="W108" s="287">
        <v>37</v>
      </c>
      <c r="X108" s="287">
        <v>15</v>
      </c>
      <c r="Y108" s="288"/>
      <c r="Z108" s="283">
        <v>3261.9128420000002</v>
      </c>
      <c r="AA108" s="283">
        <v>3964</v>
      </c>
      <c r="AB108" s="282">
        <f>_xlfn.FLOOR.PRECISE('численность 2021'!E118)</f>
        <v>598</v>
      </c>
      <c r="AC108" s="282">
        <v>0.94755299999999998</v>
      </c>
      <c r="AD108" s="282">
        <v>1.151502</v>
      </c>
      <c r="AE108" s="282">
        <f t="shared" si="428"/>
        <v>1.0591569252568189</v>
      </c>
      <c r="AF108" s="284">
        <f>_xlfn.FLOOR.PRECISE('численность 2021'!O118)</f>
        <v>29</v>
      </c>
      <c r="AG108" s="285">
        <f>IF(AB108&gt;34,AB108*0.050000000000000003,0)</f>
        <v>29.900000000000002</v>
      </c>
      <c r="AH108" s="286">
        <f>IF(AF108&lt;AG108,AF108,AG108)</f>
        <v>29</v>
      </c>
      <c r="AI108" s="289">
        <f>AJ108*0.75</f>
        <v>21.75</v>
      </c>
      <c r="AJ108" s="287">
        <v>29</v>
      </c>
      <c r="AK108" s="287">
        <v>21</v>
      </c>
      <c r="AL108" s="283"/>
      <c r="AM108" s="283"/>
      <c r="AN108" s="282">
        <f>_xlfn.FLOOR.PRECISE('численность 2021'!F118)</f>
        <v>0</v>
      </c>
      <c r="AO108" s="282"/>
      <c r="AP108" s="282"/>
      <c r="AQ108" s="282">
        <f>AN108/B108</f>
        <v>0</v>
      </c>
      <c r="AR108" s="284">
        <f>_xlfn.FLOOR.PRECISE('численность 2021'!L118)</f>
        <v>0</v>
      </c>
      <c r="AS108" s="284"/>
      <c r="AT108" s="284">
        <f>IF(AND(B108&lt;7,AQ108&lt;5),0,AR108)</f>
        <v>0</v>
      </c>
      <c r="AU108" s="285">
        <f>IF(AN108&gt;34,IF(AQ108&gt;10,AN108*0.14999999999999999,IF(AQ108&gt;8,AN108*0.12,IF(AQ108&gt;6,AN108*0.10000000000000001,IF(AQ108&gt;4,AN108*0.080000000000000002,IF(AQ108&gt;2,AN108*0.070000000000000007,IF(AQ108&gt;1,AN108*0.050000000000000003,IF(AQ108&lt;1,AN108*0.029999999999999999,0))))))),0)</f>
        <v>0</v>
      </c>
      <c r="AV108" s="285">
        <f>IF(AN108&gt;34,IF(AQ108&gt;20,AN108*0.29999999999999999,IF(AQ108&gt;15,AN108*0.25,IF(AQ108&gt;12,AN108*0.20000000000000001,IF(AQ108&gt;10,AN108*0.14999999999999999,IF(AQ108&gt;8,AN108*0.12,IF(AQ108&gt;6,AN108*0.10000000000000001,IF(AQ108&lt;1,AN108*0.029999999999999999,0))))))),0)</f>
        <v>0</v>
      </c>
      <c r="AW108" s="290">
        <f>IF(AR108&lt;AU108,AR108,AU108)</f>
        <v>0</v>
      </c>
      <c r="AX108" s="287"/>
      <c r="AY108" s="285">
        <f>IF(AX108&gt;7,AX108*0.14999999999999999,0)</f>
        <v>0</v>
      </c>
      <c r="AZ108" s="286">
        <f>IF(AS108&lt;AY108,AS108,AY108)</f>
        <v>0</v>
      </c>
      <c r="BA108" s="287"/>
      <c r="BB108" s="285">
        <f>AX108*0.29999999999999999</f>
        <v>0</v>
      </c>
      <c r="BC108" s="287"/>
      <c r="BD108" s="283">
        <v>925.47302200000001</v>
      </c>
      <c r="BE108" s="283">
        <v>1192</v>
      </c>
      <c r="BF108" s="282">
        <f>_xlfn.FLOOR.PRECISE('численность 2021'!G118)</f>
        <v>339</v>
      </c>
      <c r="BG108" s="282">
        <v>0.268841</v>
      </c>
      <c r="BH108" s="282">
        <v>0.34626400000000002</v>
      </c>
      <c r="BI108" s="282">
        <f t="shared" si="429"/>
        <v>0.60042507970244419</v>
      </c>
      <c r="BJ108" s="284">
        <f>_xlfn.FLOOR.PRECISE('численность 2021'!K118)</f>
        <v>10</v>
      </c>
      <c r="BK108" s="284"/>
      <c r="BL108" s="284">
        <f>IF(AND(B108&lt;7,BI108&lt;5),0,BJ108)</f>
        <v>10</v>
      </c>
      <c r="BM108" s="285">
        <f>IF(BF108&gt;1,IF(BI108&gt;10,BF108*0.14999999999999999,IF(BI108&gt;8,BF108*0.12,IF(BI108&gt;6,BF108*0.10000000000000001,IF(BI108&gt;4,BF108*0.080000000000000002,IF(BI108&gt;2,BF108*0.070000000000000007,IF(BI108&gt;1,BF108*0.050000000000000003,IF(BI108&lt;1,BF108*0.029999999999999999,0))))))),0)</f>
        <v>10.17</v>
      </c>
      <c r="BN108" s="290">
        <f>IF(BJ108&lt;BM108,BJ108,BM108)</f>
        <v>10</v>
      </c>
      <c r="BO108" s="287">
        <v>10</v>
      </c>
      <c r="BP108" s="285">
        <f>IF(BO108&gt;3,BO108*0.14999999999999999,0)</f>
        <v>1.5</v>
      </c>
      <c r="BQ108" s="286">
        <f>IF(BK108&lt;BP108,BK108,BP108)</f>
        <v>0</v>
      </c>
      <c r="BR108" s="287"/>
      <c r="BS108" s="285">
        <f>BO108*0.20000000000000001</f>
        <v>2</v>
      </c>
      <c r="BT108" s="287">
        <v>2</v>
      </c>
      <c r="BU108" s="283">
        <v>2989.9895019999999</v>
      </c>
      <c r="BV108" s="283">
        <v>2295</v>
      </c>
      <c r="BW108" s="282">
        <f>_xlfn.FLOOR.PRECISE('численность 2021'!H118)</f>
        <v>423</v>
      </c>
      <c r="BX108" s="282">
        <v>0.86856199999999995</v>
      </c>
      <c r="BY108" s="282">
        <v>0.66667399999999999</v>
      </c>
      <c r="BZ108" s="282">
        <f t="shared" si="430"/>
        <v>0.74920297555791704</v>
      </c>
      <c r="CA108" s="284">
        <f>_xlfn.FLOOR.PRECISE('численность 2021'!M118)</f>
        <v>12</v>
      </c>
      <c r="CB108" s="284"/>
      <c r="CC108" s="284"/>
      <c r="CD108" s="284">
        <f>IF(AND(B108&lt;7,BZ108&lt;5),0,CA108)</f>
        <v>12</v>
      </c>
      <c r="CE108" s="285">
        <f>IF(BW108&gt;1,IF(BZ108&gt;10,BW108*0.14999999999999999,IF(BZ108&gt;8,BW108*0.12,IF(BZ108&gt;6,BW108*0.10000000000000001,IF(BZ108&gt;4,BW108*0.080000000000000002,IF(BZ108&gt;2,BW108*0.070000000000000007,IF(BZ108&gt;1,BW108*0.050000000000000003,IF(BZ108&lt;1,BW108*0.029999999999999999,0))))))),0)</f>
        <v>12.69</v>
      </c>
      <c r="CF108" s="290">
        <f>IF(CA108&lt;CE108,CA108,CE108)</f>
        <v>12</v>
      </c>
      <c r="CG108" s="287">
        <v>12</v>
      </c>
      <c r="CH108" s="285">
        <f>IF(CG108&gt;3,CG108*0.074999999999999997,0)</f>
        <v>0.89999999999999991</v>
      </c>
      <c r="CI108" s="286">
        <f>IF(CB108&lt;CH108,CB108,CH108)</f>
        <v>0</v>
      </c>
      <c r="CJ108" s="287">
        <v>1</v>
      </c>
      <c r="CK108" s="285">
        <f>IF(CG108&gt;3,CG108*0.074999999999999997,0)</f>
        <v>0.89999999999999991</v>
      </c>
      <c r="CL108" s="286">
        <f>IF(CC108&lt;CK108,CC108,CK108)</f>
        <v>0</v>
      </c>
      <c r="CM108" s="287"/>
      <c r="CN108" s="285">
        <f>CG108*0.20000000000000001</f>
        <v>2.4000000000000004</v>
      </c>
      <c r="CO108" s="287">
        <v>3</v>
      </c>
      <c r="CP108" s="291">
        <f>IF(CG108*0.25&gt;CJ108+CM108-0.10000000000000001,1,0)</f>
        <v>1</v>
      </c>
      <c r="CQ108" s="283">
        <v>0</v>
      </c>
      <c r="CR108" s="283">
        <v>0</v>
      </c>
      <c r="CS108" s="283" t="e">
        <f>#REF!</f>
        <v>#REF!</v>
      </c>
      <c r="CT108" s="282">
        <v>0</v>
      </c>
      <c r="CU108" s="282">
        <v>0</v>
      </c>
      <c r="CV108" s="282" t="e">
        <f>#REF!</f>
        <v>#REF!</v>
      </c>
      <c r="CW108" s="284" t="e">
        <f>#REF!</f>
        <v>#REF!</v>
      </c>
      <c r="CX108" s="285" t="e">
        <f t="shared" si="434"/>
        <v>#REF!</v>
      </c>
      <c r="CY108" s="290" t="e">
        <f t="shared" si="435"/>
        <v>#REF!</v>
      </c>
      <c r="CZ108" s="292"/>
      <c r="DA108" s="285">
        <f t="shared" si="436"/>
        <v>0</v>
      </c>
      <c r="DB108" s="292"/>
      <c r="DC108" s="283">
        <v>1695.1442870000001</v>
      </c>
      <c r="DD108" s="283">
        <v>1633</v>
      </c>
      <c r="DE108" s="282">
        <f>_xlfn.FLOOR.PRECISE('численность 2021'!I118)</f>
        <v>305</v>
      </c>
      <c r="DF108" s="282">
        <v>0.49242200000000003</v>
      </c>
      <c r="DG108" s="282">
        <v>0.47437000000000001</v>
      </c>
      <c r="DH108" s="282">
        <f t="shared" si="431"/>
        <v>0.54020545518951468</v>
      </c>
      <c r="DI108" s="284">
        <f>_xlfn.FLOOR.PRECISE('численность 2021'!N118)</f>
        <v>45</v>
      </c>
      <c r="DJ108" s="285">
        <f>IF(DE108&gt;34,DE108*0.14999999999999999,0)</f>
        <v>45.75</v>
      </c>
      <c r="DK108" s="286">
        <f>IF(DI108&lt;DJ108,DI108,DJ108)</f>
        <v>45</v>
      </c>
      <c r="DL108" s="287">
        <v>45</v>
      </c>
      <c r="DM108" s="285">
        <f>DL108*0.20000000000000001</f>
        <v>9</v>
      </c>
      <c r="DN108" s="287">
        <v>9</v>
      </c>
      <c r="DO108" s="283"/>
      <c r="DP108" s="283"/>
      <c r="DQ108" s="282">
        <f>_xlfn.FLOOR.PRECISE('численность 2021'!J118)</f>
        <v>0</v>
      </c>
      <c r="DR108" s="282"/>
      <c r="DS108" s="282"/>
      <c r="DT108" s="282">
        <f t="shared" si="432"/>
        <v>0</v>
      </c>
      <c r="DU108" s="284">
        <f>_xlfn.FLOOR.PRECISE('численность 2021'!S118)</f>
        <v>0</v>
      </c>
      <c r="DV108" s="285">
        <f>DQ108*0.10000000000000001</f>
        <v>0</v>
      </c>
      <c r="DW108" s="286">
        <f>IF(DU108&lt;DV108,DU108,DV108)</f>
        <v>0</v>
      </c>
      <c r="DX108" s="287"/>
      <c r="DY108" s="283"/>
      <c r="DZ108" s="293"/>
      <c r="EA108" s="282">
        <f>_xlfn.FLOOR.PRECISE('численность 2021'!T118)</f>
        <v>0</v>
      </c>
      <c r="EB108" s="282"/>
      <c r="EC108" s="282"/>
      <c r="ED108" s="282">
        <f t="shared" si="433"/>
        <v>0</v>
      </c>
      <c r="EE108" s="284">
        <f>_xlfn.FLOOR.PRECISE('численность 2021'!U118)</f>
        <v>0</v>
      </c>
      <c r="EF108" s="285">
        <f>EA108*0.10000000000000001</f>
        <v>0</v>
      </c>
      <c r="EG108" s="286">
        <f>IF(EE108&lt;EF108,EE108,EF108)</f>
        <v>0</v>
      </c>
      <c r="EH108" s="292"/>
    </row>
    <row r="109" s="310" customFormat="1" ht="38.25" customHeight="1">
      <c r="A109" s="311" t="s">
        <v>440</v>
      </c>
      <c r="B109" s="312">
        <f>'численность 2021'!C119</f>
        <v>2437.1999999999998</v>
      </c>
      <c r="C109" s="313">
        <v>16749.541015999999</v>
      </c>
      <c r="D109" s="313">
        <v>12128</v>
      </c>
      <c r="E109" s="312">
        <f>_xlfn.FLOOR.PRECISE('численность 2021'!D119)</f>
        <v>12868</v>
      </c>
      <c r="F109" s="312">
        <v>4.8655730000000004</v>
      </c>
      <c r="G109" s="312">
        <v>3.5230619999999999</v>
      </c>
      <c r="H109" s="312">
        <f t="shared" si="427"/>
        <v>5.2798293123256199</v>
      </c>
      <c r="I109" s="314">
        <f>_xlfn.FLOOR.PRECISE('численность 2021'!R119)</f>
        <v>4503</v>
      </c>
      <c r="J109" s="315">
        <f t="shared" si="418"/>
        <v>4503.7999999999993</v>
      </c>
      <c r="K109" s="316">
        <f t="shared" si="360"/>
        <v>4503</v>
      </c>
      <c r="L109" s="317">
        <v>4503</v>
      </c>
      <c r="M109" s="313">
        <v>1378</v>
      </c>
      <c r="N109" s="313">
        <v>1239</v>
      </c>
      <c r="O109" s="312">
        <f>_xlfn.FLOOR.PRECISE('численность 2021'!P119)</f>
        <v>1008</v>
      </c>
      <c r="P109" s="312">
        <v>0.40029500000000001</v>
      </c>
      <c r="Q109" s="312">
        <v>0.35991699999999999</v>
      </c>
      <c r="R109" s="312">
        <f t="shared" si="361"/>
        <v>0.41358936484490399</v>
      </c>
      <c r="S109" s="314">
        <f>_xlfn.FLOOR.PRECISE('численность 2021'!Q119)</f>
        <v>50</v>
      </c>
      <c r="T109" s="314"/>
      <c r="U109" s="315">
        <f t="shared" si="419"/>
        <v>302.39999999999998</v>
      </c>
      <c r="V109" s="316">
        <f t="shared" si="352"/>
        <v>50</v>
      </c>
      <c r="W109" s="317">
        <v>50</v>
      </c>
      <c r="X109" s="317">
        <v>25</v>
      </c>
      <c r="Y109" s="318"/>
      <c r="Z109" s="313">
        <v>3261.9128420000002</v>
      </c>
      <c r="AA109" s="313">
        <v>3964</v>
      </c>
      <c r="AB109" s="312">
        <f>_xlfn.FLOOR.PRECISE('численность 2021'!E119)</f>
        <v>3217</v>
      </c>
      <c r="AC109" s="312">
        <v>0.94755299999999998</v>
      </c>
      <c r="AD109" s="312">
        <v>1.151502</v>
      </c>
      <c r="AE109" s="312">
        <f t="shared" si="428"/>
        <v>1.319957328081405</v>
      </c>
      <c r="AF109" s="314">
        <f>_xlfn.FLOOR.PRECISE('численность 2021'!O119)</f>
        <v>160</v>
      </c>
      <c r="AG109" s="315">
        <f t="shared" si="417"/>
        <v>160.85000000000002</v>
      </c>
      <c r="AH109" s="316">
        <f t="shared" si="362"/>
        <v>160</v>
      </c>
      <c r="AI109" s="319">
        <f t="shared" si="354"/>
        <v>120</v>
      </c>
      <c r="AJ109" s="317">
        <v>160</v>
      </c>
      <c r="AK109" s="317">
        <v>120</v>
      </c>
      <c r="AL109" s="313">
        <v>0</v>
      </c>
      <c r="AM109" s="313">
        <v>0</v>
      </c>
      <c r="AN109" s="312">
        <f>_xlfn.FLOOR.PRECISE('численность 2021'!F119)</f>
        <v>0</v>
      </c>
      <c r="AO109" s="312">
        <v>0</v>
      </c>
      <c r="AP109" s="312">
        <v>0</v>
      </c>
      <c r="AQ109" s="312">
        <f t="shared" si="363"/>
        <v>0</v>
      </c>
      <c r="AR109" s="314">
        <f>_xlfn.FLOOR.PRECISE('численность 2021'!L119)</f>
        <v>0</v>
      </c>
      <c r="AS109" s="314"/>
      <c r="AT109" s="314">
        <f t="shared" si="355"/>
        <v>0</v>
      </c>
      <c r="AU109" s="315">
        <f t="shared" si="388"/>
        <v>0</v>
      </c>
      <c r="AV109" s="315">
        <f t="shared" si="437"/>
        <v>0</v>
      </c>
      <c r="AW109" s="319">
        <f t="shared" si="389"/>
        <v>0</v>
      </c>
      <c r="AX109" s="317"/>
      <c r="AY109" s="315">
        <f t="shared" si="420"/>
        <v>0</v>
      </c>
      <c r="AZ109" s="316">
        <f t="shared" si="364"/>
        <v>0</v>
      </c>
      <c r="BA109" s="317"/>
      <c r="BB109" s="315">
        <f t="shared" si="421"/>
        <v>0</v>
      </c>
      <c r="BC109" s="317"/>
      <c r="BD109" s="313">
        <v>925.47302200000001</v>
      </c>
      <c r="BE109" s="313">
        <v>1192</v>
      </c>
      <c r="BF109" s="312">
        <f>_xlfn.FLOOR.PRECISE('численность 2021'!G119)</f>
        <v>999</v>
      </c>
      <c r="BG109" s="312">
        <v>0.268841</v>
      </c>
      <c r="BH109" s="312">
        <v>0.34626400000000002</v>
      </c>
      <c r="BI109" s="312">
        <f t="shared" si="429"/>
        <v>0.4098966026587888</v>
      </c>
      <c r="BJ109" s="314">
        <f>_xlfn.FLOOR.PRECISE('численность 2021'!K119)</f>
        <v>29</v>
      </c>
      <c r="BK109" s="314"/>
      <c r="BL109" s="314">
        <f t="shared" si="358"/>
        <v>29</v>
      </c>
      <c r="BM109" s="315">
        <f t="shared" si="393"/>
        <v>29.969999999999999</v>
      </c>
      <c r="BN109" s="319">
        <f t="shared" si="359"/>
        <v>29</v>
      </c>
      <c r="BO109" s="317">
        <v>29</v>
      </c>
      <c r="BP109" s="315">
        <f t="shared" si="422"/>
        <v>4.3499999999999996</v>
      </c>
      <c r="BQ109" s="316">
        <f t="shared" si="366"/>
        <v>0</v>
      </c>
      <c r="BR109" s="317">
        <v>2</v>
      </c>
      <c r="BS109" s="315">
        <f t="shared" si="412"/>
        <v>5.8000000000000007</v>
      </c>
      <c r="BT109" s="317">
        <v>6</v>
      </c>
      <c r="BU109" s="313">
        <v>2989.9895019999999</v>
      </c>
      <c r="BV109" s="313">
        <v>2295</v>
      </c>
      <c r="BW109" s="312">
        <f>_xlfn.FLOOR.PRECISE('численность 2021'!H119)</f>
        <v>1121</v>
      </c>
      <c r="BX109" s="312">
        <v>0.86856199999999995</v>
      </c>
      <c r="BY109" s="312">
        <v>0.66667399999999999</v>
      </c>
      <c r="BZ109" s="312">
        <f t="shared" si="430"/>
        <v>0.4599540456261284</v>
      </c>
      <c r="CA109" s="314">
        <f>_xlfn.FLOOR.PRECISE('численность 2021'!M119)</f>
        <v>33</v>
      </c>
      <c r="CB109" s="314"/>
      <c r="CC109" s="314"/>
      <c r="CD109" s="314">
        <f t="shared" si="368"/>
        <v>33</v>
      </c>
      <c r="CE109" s="315">
        <f t="shared" si="413"/>
        <v>33.629999999999995</v>
      </c>
      <c r="CF109" s="319">
        <f t="shared" si="370"/>
        <v>33</v>
      </c>
      <c r="CG109" s="317">
        <v>33</v>
      </c>
      <c r="CH109" s="315">
        <f t="shared" si="423"/>
        <v>2.4750000000000001</v>
      </c>
      <c r="CI109" s="316">
        <f t="shared" si="372"/>
        <v>0</v>
      </c>
      <c r="CJ109" s="317">
        <v>4</v>
      </c>
      <c r="CK109" s="315">
        <f t="shared" si="424"/>
        <v>2.4750000000000001</v>
      </c>
      <c r="CL109" s="316">
        <f t="shared" si="374"/>
        <v>0</v>
      </c>
      <c r="CM109" s="317"/>
      <c r="CN109" s="315">
        <f t="shared" si="414"/>
        <v>6.6000000000000005</v>
      </c>
      <c r="CO109" s="317">
        <v>7</v>
      </c>
      <c r="CP109" s="320">
        <f t="shared" si="415"/>
        <v>1</v>
      </c>
      <c r="CQ109" s="313">
        <v>0</v>
      </c>
      <c r="CR109" s="313">
        <v>0</v>
      </c>
      <c r="CS109" s="313" t="e">
        <f>#REF!</f>
        <v>#REF!</v>
      </c>
      <c r="CT109" s="312">
        <v>0</v>
      </c>
      <c r="CU109" s="312">
        <v>0</v>
      </c>
      <c r="CV109" s="312" t="e">
        <f>#REF!</f>
        <v>#REF!</v>
      </c>
      <c r="CW109" s="314" t="e">
        <f>#REF!</f>
        <v>#REF!</v>
      </c>
      <c r="CX109" s="315" t="e">
        <f t="shared" si="434"/>
        <v>#REF!</v>
      </c>
      <c r="CY109" s="319" t="e">
        <f t="shared" si="435"/>
        <v>#REF!</v>
      </c>
      <c r="CZ109" s="317"/>
      <c r="DA109" s="315">
        <f t="shared" si="436"/>
        <v>0</v>
      </c>
      <c r="DB109" s="317"/>
      <c r="DC109" s="313">
        <v>1695.1442870000001</v>
      </c>
      <c r="DD109" s="313">
        <v>1633</v>
      </c>
      <c r="DE109" s="312">
        <f>_xlfn.FLOOR.PRECISE('численность 2021'!I119)</f>
        <v>1292</v>
      </c>
      <c r="DF109" s="312">
        <v>0.49242200000000003</v>
      </c>
      <c r="DG109" s="312">
        <v>0.47437000000000001</v>
      </c>
      <c r="DH109" s="312">
        <f t="shared" si="431"/>
        <v>0.5301165271623175</v>
      </c>
      <c r="DI109" s="314">
        <f>_xlfn.FLOOR.PRECISE('численность 2021'!N119)</f>
        <v>51</v>
      </c>
      <c r="DJ109" s="315">
        <f t="shared" si="425"/>
        <v>193.79999999999998</v>
      </c>
      <c r="DK109" s="316">
        <f t="shared" si="378"/>
        <v>51</v>
      </c>
      <c r="DL109" s="317">
        <v>51</v>
      </c>
      <c r="DM109" s="315">
        <f t="shared" si="426"/>
        <v>10.200000000000001</v>
      </c>
      <c r="DN109" s="317">
        <v>11</v>
      </c>
      <c r="DO109" s="313">
        <v>0</v>
      </c>
      <c r="DP109" s="313">
        <v>0</v>
      </c>
      <c r="DQ109" s="312">
        <f>_xlfn.FLOOR.PRECISE('численность 2021'!J119)</f>
        <v>0</v>
      </c>
      <c r="DR109" s="312">
        <v>0</v>
      </c>
      <c r="DS109" s="312">
        <v>0</v>
      </c>
      <c r="DT109" s="312">
        <f t="shared" si="432"/>
        <v>0</v>
      </c>
      <c r="DU109" s="314">
        <f>_xlfn.FLOOR.PRECISE('численность 2021'!S119)</f>
        <v>0</v>
      </c>
      <c r="DV109" s="315">
        <f t="shared" si="416"/>
        <v>0</v>
      </c>
      <c r="DW109" s="316">
        <f t="shared" si="381"/>
        <v>0</v>
      </c>
      <c r="DX109" s="317"/>
      <c r="DY109" s="313">
        <v>0</v>
      </c>
      <c r="DZ109" s="321">
        <v>0</v>
      </c>
      <c r="EA109" s="312">
        <f>_xlfn.FLOOR.PRECISE('численность 2021'!T119)</f>
        <v>0</v>
      </c>
      <c r="EB109" s="312">
        <v>0</v>
      </c>
      <c r="EC109" s="312">
        <v>0</v>
      </c>
      <c r="ED109" s="312">
        <f t="shared" si="433"/>
        <v>0</v>
      </c>
      <c r="EE109" s="314">
        <f>_xlfn.FLOOR.PRECISE('численность 2021'!U119)</f>
        <v>0</v>
      </c>
      <c r="EF109" s="315">
        <f t="shared" si="411"/>
        <v>0</v>
      </c>
      <c r="EG109" s="316">
        <f t="shared" si="382"/>
        <v>0</v>
      </c>
      <c r="EH109" s="317"/>
    </row>
    <row r="110" ht="13.5" customHeight="1">
      <c r="A110" s="268" t="s">
        <v>137</v>
      </c>
      <c r="B110" s="282"/>
      <c r="C110" s="283"/>
      <c r="D110" s="283"/>
      <c r="E110" s="282"/>
      <c r="F110" s="282"/>
      <c r="G110" s="282"/>
      <c r="H110" s="282"/>
      <c r="I110" s="284"/>
      <c r="J110" s="285">
        <f t="shared" si="418"/>
        <v>0</v>
      </c>
      <c r="K110" s="286">
        <f t="shared" ref="K110:K113" si="438">IF(I110&lt;J110,I110,J110)</f>
        <v>0</v>
      </c>
      <c r="L110" s="287"/>
      <c r="M110" s="283"/>
      <c r="N110" s="283"/>
      <c r="O110" s="282"/>
      <c r="P110" s="282"/>
      <c r="Q110" s="282"/>
      <c r="R110" s="282" t="e">
        <f t="shared" si="361"/>
        <v>#DIV/0!</v>
      </c>
      <c r="S110" s="284"/>
      <c r="T110" s="284"/>
      <c r="U110" s="285">
        <f t="shared" si="419"/>
        <v>0</v>
      </c>
      <c r="V110" s="286">
        <f t="shared" si="352"/>
        <v>0</v>
      </c>
      <c r="W110" s="287"/>
      <c r="X110" s="287"/>
      <c r="Y110" s="288"/>
      <c r="Z110" s="283"/>
      <c r="AA110" s="283"/>
      <c r="AB110" s="282"/>
      <c r="AC110" s="282"/>
      <c r="AD110" s="282"/>
      <c r="AE110" s="282" t="e">
        <f t="shared" si="428"/>
        <v>#DIV/0!</v>
      </c>
      <c r="AF110" s="284"/>
      <c r="AG110" s="285">
        <f t="shared" si="417"/>
        <v>0</v>
      </c>
      <c r="AH110" s="286">
        <f t="shared" si="362"/>
        <v>0</v>
      </c>
      <c r="AI110" s="289">
        <f t="shared" si="354"/>
        <v>0</v>
      </c>
      <c r="AJ110" s="287"/>
      <c r="AK110" s="287"/>
      <c r="AL110" s="283"/>
      <c r="AM110" s="283"/>
      <c r="AN110" s="282"/>
      <c r="AO110" s="282"/>
      <c r="AP110" s="282"/>
      <c r="AQ110" s="282" t="e">
        <f t="shared" si="363"/>
        <v>#DIV/0!</v>
      </c>
      <c r="AR110" s="284"/>
      <c r="AS110" s="284"/>
      <c r="AT110" s="284" t="e">
        <f t="shared" si="355"/>
        <v>#DIV/0!</v>
      </c>
      <c r="AU110" s="285">
        <f t="shared" si="388"/>
        <v>0</v>
      </c>
      <c r="AV110" s="285">
        <f t="shared" si="437"/>
        <v>0</v>
      </c>
      <c r="AW110" s="290">
        <f t="shared" si="389"/>
        <v>0</v>
      </c>
      <c r="AX110" s="287"/>
      <c r="AY110" s="285">
        <f t="shared" si="420"/>
        <v>0</v>
      </c>
      <c r="AZ110" s="286">
        <f t="shared" si="364"/>
        <v>0</v>
      </c>
      <c r="BA110" s="287"/>
      <c r="BB110" s="285">
        <f t="shared" si="421"/>
        <v>0</v>
      </c>
      <c r="BC110" s="287"/>
      <c r="BD110" s="283"/>
      <c r="BE110" s="283"/>
      <c r="BF110" s="282"/>
      <c r="BG110" s="282"/>
      <c r="BH110" s="282"/>
      <c r="BI110" s="282" t="e">
        <f t="shared" si="429"/>
        <v>#DIV/0!</v>
      </c>
      <c r="BJ110" s="284"/>
      <c r="BK110" s="284"/>
      <c r="BL110" s="284" t="e">
        <f t="shared" si="358"/>
        <v>#DIV/0!</v>
      </c>
      <c r="BM110" s="285">
        <f t="shared" si="393"/>
        <v>0</v>
      </c>
      <c r="BN110" s="290">
        <f t="shared" si="359"/>
        <v>0</v>
      </c>
      <c r="BO110" s="287"/>
      <c r="BP110" s="285">
        <f t="shared" si="422"/>
        <v>0</v>
      </c>
      <c r="BQ110" s="286">
        <f t="shared" si="366"/>
        <v>0</v>
      </c>
      <c r="BR110" s="287"/>
      <c r="BS110" s="285">
        <f t="shared" si="412"/>
        <v>0</v>
      </c>
      <c r="BT110" s="287"/>
      <c r="BU110" s="283"/>
      <c r="BV110" s="283"/>
      <c r="BW110" s="282"/>
      <c r="BX110" s="282"/>
      <c r="BY110" s="282"/>
      <c r="BZ110" s="282" t="e">
        <f t="shared" si="430"/>
        <v>#DIV/0!</v>
      </c>
      <c r="CA110" s="284"/>
      <c r="CB110" s="284"/>
      <c r="CC110" s="284"/>
      <c r="CD110" s="284" t="e">
        <f t="shared" si="368"/>
        <v>#DIV/0!</v>
      </c>
      <c r="CE110" s="285">
        <f t="shared" si="413"/>
        <v>0</v>
      </c>
      <c r="CF110" s="290">
        <f t="shared" si="370"/>
        <v>0</v>
      </c>
      <c r="CG110" s="287"/>
      <c r="CH110" s="285">
        <f t="shared" si="423"/>
        <v>0</v>
      </c>
      <c r="CI110" s="286">
        <f t="shared" si="372"/>
        <v>0</v>
      </c>
      <c r="CJ110" s="287"/>
      <c r="CK110" s="285">
        <f t="shared" si="424"/>
        <v>0</v>
      </c>
      <c r="CL110" s="286">
        <f t="shared" si="374"/>
        <v>0</v>
      </c>
      <c r="CM110" s="287"/>
      <c r="CN110" s="285">
        <f t="shared" si="414"/>
        <v>0</v>
      </c>
      <c r="CO110" s="287"/>
      <c r="CP110" s="291">
        <f t="shared" si="415"/>
        <v>1</v>
      </c>
      <c r="CQ110" s="283"/>
      <c r="CR110" s="283"/>
      <c r="CS110" s="283"/>
      <c r="CT110" s="282"/>
      <c r="CU110" s="282"/>
      <c r="CV110" s="282"/>
      <c r="CW110" s="284"/>
      <c r="CX110" s="285">
        <f t="shared" si="434"/>
        <v>0</v>
      </c>
      <c r="CY110" s="290">
        <f t="shared" si="435"/>
        <v>0</v>
      </c>
      <c r="CZ110" s="292"/>
      <c r="DA110" s="285">
        <f t="shared" si="436"/>
        <v>0</v>
      </c>
      <c r="DB110" s="292"/>
      <c r="DC110" s="283"/>
      <c r="DD110" s="283"/>
      <c r="DE110" s="282"/>
      <c r="DF110" s="282"/>
      <c r="DG110" s="282"/>
      <c r="DH110" s="282" t="e">
        <f t="shared" si="431"/>
        <v>#DIV/0!</v>
      </c>
      <c r="DI110" s="284"/>
      <c r="DJ110" s="285">
        <f t="shared" si="425"/>
        <v>0</v>
      </c>
      <c r="DK110" s="286">
        <f t="shared" si="378"/>
        <v>0</v>
      </c>
      <c r="DL110" s="287"/>
      <c r="DM110" s="285">
        <f t="shared" si="426"/>
        <v>0</v>
      </c>
      <c r="DN110" s="287"/>
      <c r="DO110" s="283"/>
      <c r="DP110" s="283"/>
      <c r="DQ110" s="282"/>
      <c r="DR110" s="282"/>
      <c r="DS110" s="282"/>
      <c r="DT110" s="282" t="e">
        <f t="shared" si="432"/>
        <v>#DIV/0!</v>
      </c>
      <c r="DU110" s="284"/>
      <c r="DV110" s="285">
        <f t="shared" si="416"/>
        <v>0</v>
      </c>
      <c r="DW110" s="286">
        <f t="shared" si="381"/>
        <v>0</v>
      </c>
      <c r="DX110" s="287"/>
      <c r="DY110" s="283"/>
      <c r="DZ110" s="293"/>
      <c r="EA110" s="282"/>
      <c r="EB110" s="282"/>
      <c r="EC110" s="282"/>
      <c r="ED110" s="282" t="e">
        <f t="shared" si="433"/>
        <v>#DIV/0!</v>
      </c>
      <c r="EE110" s="284"/>
      <c r="EF110" s="285">
        <f t="shared" si="411"/>
        <v>0</v>
      </c>
      <c r="EG110" s="286">
        <f t="shared" si="382"/>
        <v>0</v>
      </c>
      <c r="EH110" s="292"/>
    </row>
    <row r="111" ht="50.25" customHeight="1">
      <c r="A111" s="162" t="s">
        <v>441</v>
      </c>
      <c r="B111" s="282">
        <f>'численность 2021'!C122</f>
        <v>6.7999999999999998</v>
      </c>
      <c r="C111" s="283">
        <v>18.352561999999999</v>
      </c>
      <c r="D111" s="283">
        <v>263</v>
      </c>
      <c r="E111" s="282">
        <f>_xlfn.FLOOR.PRECISE('численность 2021'!D122)</f>
        <v>9</v>
      </c>
      <c r="F111" s="282">
        <v>2.698906</v>
      </c>
      <c r="G111" s="282">
        <v>1.5153700000000001</v>
      </c>
      <c r="H111" s="282">
        <f t="shared" si="427"/>
        <v>1.3235294117647058</v>
      </c>
      <c r="I111" s="284">
        <f>_xlfn.FLOOR.PRECISE('численность 2021'!R122)</f>
        <v>0</v>
      </c>
      <c r="J111" s="285">
        <f t="shared" si="418"/>
        <v>3.1499999999999999</v>
      </c>
      <c r="K111" s="286">
        <f t="shared" si="438"/>
        <v>0</v>
      </c>
      <c r="L111" s="287"/>
      <c r="M111" s="283"/>
      <c r="N111" s="283">
        <v>30</v>
      </c>
      <c r="O111" s="282">
        <f>_xlfn.FLOOR.PRECISE('численность 2021'!P122)</f>
        <v>0</v>
      </c>
      <c r="P111" s="282"/>
      <c r="Q111" s="282">
        <v>0.17285600000000001</v>
      </c>
      <c r="R111" s="282">
        <f t="shared" si="361"/>
        <v>0</v>
      </c>
      <c r="S111" s="284">
        <f>_xlfn.FLOOR.PRECISE('численность 2021'!Q122)</f>
        <v>0</v>
      </c>
      <c r="T111" s="284"/>
      <c r="U111" s="285">
        <f t="shared" si="419"/>
        <v>0</v>
      </c>
      <c r="V111" s="286">
        <f t="shared" si="352"/>
        <v>0</v>
      </c>
      <c r="W111" s="287"/>
      <c r="X111" s="287"/>
      <c r="Y111" s="288"/>
      <c r="Z111" s="283"/>
      <c r="AA111" s="283">
        <v>40</v>
      </c>
      <c r="AB111" s="282">
        <f>_xlfn.FLOOR.PRECISE('численность 2021'!E122)</f>
        <v>0</v>
      </c>
      <c r="AC111" s="282"/>
      <c r="AD111" s="282">
        <v>0.23047400000000001</v>
      </c>
      <c r="AE111" s="282">
        <f t="shared" si="428"/>
        <v>0</v>
      </c>
      <c r="AF111" s="284">
        <f>_xlfn.FLOOR.PRECISE('численность 2021'!O122)</f>
        <v>0</v>
      </c>
      <c r="AG111" s="285">
        <f t="shared" si="417"/>
        <v>0</v>
      </c>
      <c r="AH111" s="286">
        <f t="shared" si="362"/>
        <v>0</v>
      </c>
      <c r="AI111" s="289">
        <f t="shared" si="354"/>
        <v>0</v>
      </c>
      <c r="AJ111" s="287"/>
      <c r="AK111" s="287"/>
      <c r="AL111" s="283"/>
      <c r="AM111" s="283">
        <v>13</v>
      </c>
      <c r="AN111" s="282">
        <f>_xlfn.FLOOR.PRECISE('численность 2021'!F122)</f>
        <v>0</v>
      </c>
      <c r="AO111" s="282"/>
      <c r="AP111" s="282">
        <v>7.4903999999999998e-002</v>
      </c>
      <c r="AQ111" s="282">
        <f t="shared" si="363"/>
        <v>0</v>
      </c>
      <c r="AR111" s="284">
        <f>_xlfn.FLOOR.PRECISE('численность 2021'!L122)</f>
        <v>0</v>
      </c>
      <c r="AS111" s="284"/>
      <c r="AT111" s="284">
        <f t="shared" si="355"/>
        <v>0</v>
      </c>
      <c r="AU111" s="285">
        <f t="shared" si="388"/>
        <v>0</v>
      </c>
      <c r="AV111" s="285">
        <f t="shared" si="437"/>
        <v>0</v>
      </c>
      <c r="AW111" s="290">
        <f t="shared" si="389"/>
        <v>0</v>
      </c>
      <c r="AX111" s="287"/>
      <c r="AY111" s="285">
        <f t="shared" si="420"/>
        <v>0</v>
      </c>
      <c r="AZ111" s="286">
        <f t="shared" si="364"/>
        <v>0</v>
      </c>
      <c r="BA111" s="287"/>
      <c r="BB111" s="285">
        <f t="shared" si="421"/>
        <v>0</v>
      </c>
      <c r="BC111" s="287"/>
      <c r="BD111" s="283"/>
      <c r="BE111" s="283">
        <v>161</v>
      </c>
      <c r="BF111" s="282">
        <f>_xlfn.FLOOR.PRECISE('численность 2021'!G122)</f>
        <v>0</v>
      </c>
      <c r="BG111" s="282"/>
      <c r="BH111" s="282">
        <v>0.92766000000000004</v>
      </c>
      <c r="BI111" s="282">
        <f t="shared" si="429"/>
        <v>0</v>
      </c>
      <c r="BJ111" s="284">
        <f>_xlfn.FLOOR.PRECISE('численность 2021'!K122)</f>
        <v>0</v>
      </c>
      <c r="BK111" s="284"/>
      <c r="BL111" s="284">
        <f t="shared" si="358"/>
        <v>0</v>
      </c>
      <c r="BM111" s="285">
        <f t="shared" si="393"/>
        <v>0</v>
      </c>
      <c r="BN111" s="290">
        <f t="shared" si="359"/>
        <v>0</v>
      </c>
      <c r="BO111" s="287"/>
      <c r="BP111" s="285">
        <f t="shared" si="422"/>
        <v>0</v>
      </c>
      <c r="BQ111" s="286">
        <f t="shared" si="366"/>
        <v>0</v>
      </c>
      <c r="BR111" s="287"/>
      <c r="BS111" s="285">
        <f t="shared" si="412"/>
        <v>0</v>
      </c>
      <c r="BT111" s="287"/>
      <c r="BU111" s="283">
        <v>1.84737</v>
      </c>
      <c r="BV111" s="283">
        <v>210</v>
      </c>
      <c r="BW111" s="282">
        <f>_xlfn.FLOOR.PRECISE('численность 2021'!H122)</f>
        <v>3</v>
      </c>
      <c r="BX111" s="282">
        <v>0.27167200000000002</v>
      </c>
      <c r="BY111" s="282">
        <v>1.209991</v>
      </c>
      <c r="BZ111" s="282">
        <f t="shared" si="430"/>
        <v>0.44117647058823528</v>
      </c>
      <c r="CA111" s="284">
        <f>_xlfn.FLOOR.PRECISE('численность 2021'!M122)</f>
        <v>0</v>
      </c>
      <c r="CB111" s="284"/>
      <c r="CC111" s="284"/>
      <c r="CD111" s="284">
        <f t="shared" si="368"/>
        <v>0</v>
      </c>
      <c r="CE111" s="285">
        <f t="shared" si="413"/>
        <v>8.9999999999999997e-002</v>
      </c>
      <c r="CF111" s="290">
        <f t="shared" si="370"/>
        <v>0</v>
      </c>
      <c r="CG111" s="287"/>
      <c r="CH111" s="285">
        <f t="shared" si="423"/>
        <v>0</v>
      </c>
      <c r="CI111" s="286">
        <f t="shared" si="372"/>
        <v>0</v>
      </c>
      <c r="CJ111" s="287"/>
      <c r="CK111" s="285">
        <f t="shared" si="424"/>
        <v>0</v>
      </c>
      <c r="CL111" s="286">
        <f t="shared" si="374"/>
        <v>0</v>
      </c>
      <c r="CM111" s="287"/>
      <c r="CN111" s="285">
        <f t="shared" si="414"/>
        <v>0</v>
      </c>
      <c r="CO111" s="287"/>
      <c r="CP111" s="291">
        <f t="shared" si="415"/>
        <v>1</v>
      </c>
      <c r="CQ111" s="283">
        <v>0</v>
      </c>
      <c r="CR111" s="283">
        <v>0</v>
      </c>
      <c r="CS111" s="283" t="e">
        <f>#REF!</f>
        <v>#REF!</v>
      </c>
      <c r="CT111" s="282">
        <v>0</v>
      </c>
      <c r="CU111" s="282">
        <v>0</v>
      </c>
      <c r="CV111" s="282" t="e">
        <f>#REF!</f>
        <v>#REF!</v>
      </c>
      <c r="CW111" s="284" t="e">
        <f>#REF!</f>
        <v>#REF!</v>
      </c>
      <c r="CX111" s="285" t="e">
        <f t="shared" si="434"/>
        <v>#REF!</v>
      </c>
      <c r="CY111" s="290" t="e">
        <f t="shared" si="435"/>
        <v>#REF!</v>
      </c>
      <c r="CZ111" s="292"/>
      <c r="DA111" s="285">
        <f t="shared" si="436"/>
        <v>0</v>
      </c>
      <c r="DB111" s="292"/>
      <c r="DC111" s="283">
        <v>2.5174210000000001</v>
      </c>
      <c r="DD111" s="283">
        <v>24</v>
      </c>
      <c r="DE111" s="282">
        <f>_xlfn.FLOOR.PRECISE('численность 2021'!I122)</f>
        <v>0</v>
      </c>
      <c r="DF111" s="282">
        <f t="shared" ref="DF111:DF112" si="439">DC111/173.38</f>
        <v>1.4519670840461494e-002</v>
      </c>
      <c r="DG111" s="282">
        <v>0.13828499999999999</v>
      </c>
      <c r="DH111" s="282">
        <f t="shared" si="431"/>
        <v>0</v>
      </c>
      <c r="DI111" s="284">
        <f>_xlfn.FLOOR.PRECISE('численность 2021'!N122)</f>
        <v>0</v>
      </c>
      <c r="DJ111" s="285">
        <f t="shared" si="425"/>
        <v>0</v>
      </c>
      <c r="DK111" s="286">
        <f t="shared" si="378"/>
        <v>0</v>
      </c>
      <c r="DL111" s="287"/>
      <c r="DM111" s="285">
        <f t="shared" si="426"/>
        <v>0</v>
      </c>
      <c r="DN111" s="287"/>
      <c r="DO111" s="283"/>
      <c r="DP111" s="283"/>
      <c r="DQ111" s="282">
        <f>_xlfn.FLOOR.PRECISE('численность 2021'!J122)</f>
        <v>0</v>
      </c>
      <c r="DR111" s="282"/>
      <c r="DS111" s="282"/>
      <c r="DT111" s="282">
        <f t="shared" si="432"/>
        <v>0</v>
      </c>
      <c r="DU111" s="284">
        <f>_xlfn.FLOOR.PRECISE('численность 2021'!S122)</f>
        <v>0</v>
      </c>
      <c r="DV111" s="285">
        <f t="shared" si="416"/>
        <v>0</v>
      </c>
      <c r="DW111" s="286">
        <f t="shared" si="381"/>
        <v>0</v>
      </c>
      <c r="DX111" s="287"/>
      <c r="DY111" s="283"/>
      <c r="DZ111" s="293"/>
      <c r="EA111" s="282">
        <f>_xlfn.FLOOR.PRECISE('численность 2021'!T122)</f>
        <v>0</v>
      </c>
      <c r="EB111" s="282"/>
      <c r="EC111" s="282"/>
      <c r="ED111" s="282">
        <f t="shared" si="433"/>
        <v>0</v>
      </c>
      <c r="EE111" s="284">
        <f>_xlfn.FLOOR.PRECISE('численность 2021'!U122)</f>
        <v>0</v>
      </c>
      <c r="EF111" s="285">
        <f t="shared" si="411"/>
        <v>0</v>
      </c>
      <c r="EG111" s="286">
        <f t="shared" si="382"/>
        <v>0</v>
      </c>
      <c r="EH111" s="292"/>
    </row>
    <row r="112" s="310" customFormat="1" ht="49.5" customHeight="1">
      <c r="A112" s="311" t="s">
        <v>442</v>
      </c>
      <c r="B112" s="312">
        <f>'численность 2021'!C123</f>
        <v>166.57499999999999</v>
      </c>
      <c r="C112" s="313">
        <v>18.352561999999999</v>
      </c>
      <c r="D112" s="313">
        <v>263</v>
      </c>
      <c r="E112" s="312">
        <f>_xlfn.FLOOR.PRECISE('численность 2021'!D123)</f>
        <v>215</v>
      </c>
      <c r="F112" s="312">
        <v>2.698906</v>
      </c>
      <c r="G112" s="312">
        <v>1.5153700000000001</v>
      </c>
      <c r="H112" s="312">
        <f t="shared" si="427"/>
        <v>1.290709890439742</v>
      </c>
      <c r="I112" s="314">
        <f>_xlfn.FLOOR.PRECISE('численность 2021'!R123)</f>
        <v>75</v>
      </c>
      <c r="J112" s="315">
        <f t="shared" si="418"/>
        <v>75.25</v>
      </c>
      <c r="K112" s="316">
        <f t="shared" si="438"/>
        <v>75</v>
      </c>
      <c r="L112" s="317">
        <v>75</v>
      </c>
      <c r="M112" s="313">
        <v>0</v>
      </c>
      <c r="N112" s="313">
        <v>30</v>
      </c>
      <c r="O112" s="312">
        <f>_xlfn.FLOOR.PRECISE('численность 2021'!P123)</f>
        <v>30</v>
      </c>
      <c r="P112" s="312">
        <v>0</v>
      </c>
      <c r="Q112" s="312">
        <v>0.17285600000000001</v>
      </c>
      <c r="R112" s="312">
        <f t="shared" si="361"/>
        <v>0.18009905447996399</v>
      </c>
      <c r="S112" s="314">
        <f>_xlfn.FLOOR.PRECISE('численность 2021'!Q123)</f>
        <v>9</v>
      </c>
      <c r="T112" s="314"/>
      <c r="U112" s="315">
        <f t="shared" si="419"/>
        <v>9</v>
      </c>
      <c r="V112" s="316">
        <f t="shared" si="352"/>
        <v>9</v>
      </c>
      <c r="W112" s="317">
        <v>9</v>
      </c>
      <c r="X112" s="317">
        <v>4</v>
      </c>
      <c r="Y112" s="318"/>
      <c r="Z112" s="313">
        <v>0</v>
      </c>
      <c r="AA112" s="313">
        <v>40</v>
      </c>
      <c r="AB112" s="312">
        <f>_xlfn.FLOOR.PRECISE('численность 2021'!E123)</f>
        <v>62</v>
      </c>
      <c r="AC112" s="312">
        <v>0</v>
      </c>
      <c r="AD112" s="312">
        <v>0.23047400000000001</v>
      </c>
      <c r="AE112" s="312">
        <f t="shared" si="428"/>
        <v>0.37220471259192556</v>
      </c>
      <c r="AF112" s="314">
        <f>_xlfn.FLOOR.PRECISE('численность 2021'!O123)</f>
        <v>3</v>
      </c>
      <c r="AG112" s="315">
        <f t="shared" si="417"/>
        <v>3.1000000000000001</v>
      </c>
      <c r="AH112" s="316">
        <f t="shared" si="362"/>
        <v>3</v>
      </c>
      <c r="AI112" s="319">
        <f t="shared" si="354"/>
        <v>2.25</v>
      </c>
      <c r="AJ112" s="317">
        <v>3</v>
      </c>
      <c r="AK112" s="317">
        <v>2</v>
      </c>
      <c r="AL112" s="313">
        <v>0</v>
      </c>
      <c r="AM112" s="313">
        <v>13</v>
      </c>
      <c r="AN112" s="312">
        <f>_xlfn.FLOOR.PRECISE('численность 2021'!F123)</f>
        <v>77</v>
      </c>
      <c r="AO112" s="312">
        <v>0</v>
      </c>
      <c r="AP112" s="312">
        <v>7.4903999999999998e-002</v>
      </c>
      <c r="AQ112" s="312">
        <f t="shared" si="363"/>
        <v>0.46225423983190755</v>
      </c>
      <c r="AR112" s="314">
        <f>_xlfn.FLOOR.PRECISE('численность 2021'!L123)</f>
        <v>2</v>
      </c>
      <c r="AS112" s="314"/>
      <c r="AT112" s="314">
        <f t="shared" si="355"/>
        <v>2</v>
      </c>
      <c r="AU112" s="315">
        <f t="shared" si="388"/>
        <v>2.3100000000000001</v>
      </c>
      <c r="AV112" s="315">
        <f t="shared" si="437"/>
        <v>2.3100000000000001</v>
      </c>
      <c r="AW112" s="319">
        <f t="shared" si="389"/>
        <v>2</v>
      </c>
      <c r="AX112" s="317">
        <v>2</v>
      </c>
      <c r="AY112" s="315">
        <f t="shared" si="420"/>
        <v>0</v>
      </c>
      <c r="AZ112" s="316">
        <f t="shared" si="364"/>
        <v>0</v>
      </c>
      <c r="BA112" s="317"/>
      <c r="BB112" s="315">
        <f t="shared" si="421"/>
        <v>0.59999999999999998</v>
      </c>
      <c r="BC112" s="317">
        <v>1</v>
      </c>
      <c r="BD112" s="313">
        <v>0</v>
      </c>
      <c r="BE112" s="313">
        <v>161</v>
      </c>
      <c r="BF112" s="312">
        <f>_xlfn.FLOOR.PRECISE('численность 2021'!G123)</f>
        <v>166</v>
      </c>
      <c r="BG112" s="312">
        <v>0</v>
      </c>
      <c r="BH112" s="312">
        <v>0.92766000000000004</v>
      </c>
      <c r="BI112" s="312">
        <f t="shared" si="429"/>
        <v>0.99654810145580075</v>
      </c>
      <c r="BJ112" s="314">
        <f>_xlfn.FLOOR.PRECISE('численность 2021'!K123)</f>
        <v>4</v>
      </c>
      <c r="BK112" s="314"/>
      <c r="BL112" s="314">
        <f t="shared" si="358"/>
        <v>4</v>
      </c>
      <c r="BM112" s="315">
        <f t="shared" si="393"/>
        <v>4.9799999999999995</v>
      </c>
      <c r="BN112" s="319">
        <f t="shared" si="359"/>
        <v>4</v>
      </c>
      <c r="BO112" s="317">
        <v>4</v>
      </c>
      <c r="BP112" s="315">
        <f t="shared" si="422"/>
        <v>0.59999999999999998</v>
      </c>
      <c r="BQ112" s="316">
        <f t="shared" si="366"/>
        <v>0</v>
      </c>
      <c r="BR112" s="317"/>
      <c r="BS112" s="315">
        <f t="shared" si="412"/>
        <v>0.80000000000000004</v>
      </c>
      <c r="BT112" s="317">
        <v>1</v>
      </c>
      <c r="BU112" s="313">
        <v>1.84737</v>
      </c>
      <c r="BV112" s="313">
        <v>210</v>
      </c>
      <c r="BW112" s="312">
        <f>_xlfn.FLOOR.PRECISE('численность 2021'!H123)</f>
        <v>226</v>
      </c>
      <c r="BX112" s="312">
        <v>0.27167200000000002</v>
      </c>
      <c r="BY112" s="312">
        <v>1.209991</v>
      </c>
      <c r="BZ112" s="312">
        <f t="shared" si="430"/>
        <v>1.3567462104157288</v>
      </c>
      <c r="CA112" s="314">
        <f>_xlfn.FLOOR.PRECISE('численность 2021'!M123)</f>
        <v>11</v>
      </c>
      <c r="CB112" s="314"/>
      <c r="CC112" s="314"/>
      <c r="CD112" s="314">
        <f t="shared" si="368"/>
        <v>11</v>
      </c>
      <c r="CE112" s="315">
        <f t="shared" si="413"/>
        <v>11.300000000000001</v>
      </c>
      <c r="CF112" s="319">
        <f t="shared" si="370"/>
        <v>11</v>
      </c>
      <c r="CG112" s="317">
        <v>11</v>
      </c>
      <c r="CH112" s="315">
        <f t="shared" si="423"/>
        <v>0.82499999999999996</v>
      </c>
      <c r="CI112" s="316">
        <f t="shared" si="372"/>
        <v>0</v>
      </c>
      <c r="CJ112" s="317">
        <v>1</v>
      </c>
      <c r="CK112" s="315">
        <f t="shared" si="424"/>
        <v>0.82499999999999996</v>
      </c>
      <c r="CL112" s="316">
        <f t="shared" si="374"/>
        <v>0</v>
      </c>
      <c r="CM112" s="317"/>
      <c r="CN112" s="315">
        <f t="shared" si="414"/>
        <v>2.2000000000000002</v>
      </c>
      <c r="CO112" s="317">
        <v>3</v>
      </c>
      <c r="CP112" s="320">
        <f t="shared" si="415"/>
        <v>1</v>
      </c>
      <c r="CQ112" s="313">
        <v>0</v>
      </c>
      <c r="CR112" s="313">
        <v>0</v>
      </c>
      <c r="CS112" s="313" t="e">
        <f>#REF!</f>
        <v>#REF!</v>
      </c>
      <c r="CT112" s="312">
        <v>0</v>
      </c>
      <c r="CU112" s="312">
        <v>0</v>
      </c>
      <c r="CV112" s="312" t="e">
        <f>#REF!</f>
        <v>#REF!</v>
      </c>
      <c r="CW112" s="314" t="e">
        <f>#REF!</f>
        <v>#REF!</v>
      </c>
      <c r="CX112" s="315" t="e">
        <f t="shared" si="434"/>
        <v>#REF!</v>
      </c>
      <c r="CY112" s="319" t="e">
        <f t="shared" si="435"/>
        <v>#REF!</v>
      </c>
      <c r="CZ112" s="317"/>
      <c r="DA112" s="315">
        <f t="shared" si="436"/>
        <v>0</v>
      </c>
      <c r="DB112" s="317"/>
      <c r="DC112" s="313">
        <v>2.5174210000000001</v>
      </c>
      <c r="DD112" s="313">
        <v>24</v>
      </c>
      <c r="DE112" s="312">
        <f>_xlfn.FLOOR.PRECISE('численность 2021'!I123)</f>
        <v>0</v>
      </c>
      <c r="DF112" s="282">
        <f t="shared" si="439"/>
        <v>1.4519670840461494e-002</v>
      </c>
      <c r="DG112" s="312">
        <v>0.13828499999999999</v>
      </c>
      <c r="DH112" s="312">
        <f t="shared" si="431"/>
        <v>0</v>
      </c>
      <c r="DI112" s="314">
        <f>_xlfn.FLOOR.PRECISE('численность 2021'!N123)</f>
        <v>0</v>
      </c>
      <c r="DJ112" s="315">
        <f t="shared" si="425"/>
        <v>0</v>
      </c>
      <c r="DK112" s="316">
        <f t="shared" si="378"/>
        <v>0</v>
      </c>
      <c r="DL112" s="317"/>
      <c r="DM112" s="315">
        <f t="shared" si="426"/>
        <v>0</v>
      </c>
      <c r="DN112" s="317"/>
      <c r="DO112" s="313">
        <v>0</v>
      </c>
      <c r="DP112" s="313">
        <v>0</v>
      </c>
      <c r="DQ112" s="312">
        <f>_xlfn.FLOOR.PRECISE('численность 2021'!J123)</f>
        <v>3</v>
      </c>
      <c r="DR112" s="312">
        <v>0</v>
      </c>
      <c r="DS112" s="312">
        <v>0</v>
      </c>
      <c r="DT112" s="312">
        <f t="shared" si="432"/>
        <v>1.80099054479964e-002</v>
      </c>
      <c r="DU112" s="314">
        <f>_xlfn.FLOOR.PRECISE('численность 2021'!S123)</f>
        <v>0</v>
      </c>
      <c r="DV112" s="315">
        <f t="shared" si="416"/>
        <v>0.30000000000000004</v>
      </c>
      <c r="DW112" s="316">
        <f t="shared" si="381"/>
        <v>0</v>
      </c>
      <c r="DX112" s="317"/>
      <c r="DY112" s="313">
        <v>0</v>
      </c>
      <c r="DZ112" s="321">
        <v>0</v>
      </c>
      <c r="EA112" s="312">
        <f>_xlfn.FLOOR.PRECISE('численность 2021'!T123)</f>
        <v>0</v>
      </c>
      <c r="EB112" s="312">
        <v>0</v>
      </c>
      <c r="EC112" s="312">
        <v>0</v>
      </c>
      <c r="ED112" s="312">
        <f t="shared" si="433"/>
        <v>0</v>
      </c>
      <c r="EE112" s="314">
        <f>_xlfn.FLOOR.PRECISE('численность 2021'!U123)</f>
        <v>0</v>
      </c>
      <c r="EF112" s="315">
        <f t="shared" si="411"/>
        <v>0</v>
      </c>
      <c r="EG112" s="316">
        <f t="shared" si="382"/>
        <v>0</v>
      </c>
      <c r="EH112" s="317"/>
    </row>
    <row r="113" s="323" customFormat="1" ht="51" customHeight="1">
      <c r="A113" s="154" t="s">
        <v>315</v>
      </c>
      <c r="B113" s="324">
        <f>'численность 2021'!C121</f>
        <v>1572.825</v>
      </c>
      <c r="C113" s="325">
        <v>2904.5122070000002</v>
      </c>
      <c r="D113" s="325">
        <v>2985</v>
      </c>
      <c r="E113" s="324">
        <f>_xlfn.FLOOR.PRECISE('численность 2021'!D121)</f>
        <v>3212</v>
      </c>
      <c r="F113" s="324">
        <v>1.6696439999999999</v>
      </c>
      <c r="G113" s="324">
        <v>1.897859</v>
      </c>
      <c r="H113" s="324">
        <f t="shared" si="427"/>
        <v>2.0421852399345126</v>
      </c>
      <c r="I113" s="326">
        <f>_xlfn.FLOOR.PRECISE('численность 2021'!R121)</f>
        <v>1124</v>
      </c>
      <c r="J113" s="285">
        <f t="shared" si="418"/>
        <v>1124.1999999999998</v>
      </c>
      <c r="K113" s="286">
        <f t="shared" si="438"/>
        <v>1124</v>
      </c>
      <c r="L113" s="328">
        <v>1124</v>
      </c>
      <c r="M113" s="325">
        <v>417</v>
      </c>
      <c r="N113" s="325">
        <v>420</v>
      </c>
      <c r="O113" s="324">
        <f>_xlfn.FLOOR.PRECISE('численность 2021'!P121)</f>
        <v>400</v>
      </c>
      <c r="P113" s="324">
        <v>0.23971000000000001</v>
      </c>
      <c r="Q113" s="324">
        <v>0.26703500000000002</v>
      </c>
      <c r="R113" s="324">
        <f t="shared" si="361"/>
        <v>0.25431945702795922</v>
      </c>
      <c r="S113" s="326">
        <f>_xlfn.FLOOR.PRECISE('численность 2021'!Q121)</f>
        <v>45</v>
      </c>
      <c r="T113" s="326"/>
      <c r="U113" s="285">
        <f t="shared" si="419"/>
        <v>120</v>
      </c>
      <c r="V113" s="327">
        <f t="shared" si="352"/>
        <v>45</v>
      </c>
      <c r="W113" s="328">
        <v>45</v>
      </c>
      <c r="X113" s="328"/>
      <c r="Y113" s="329"/>
      <c r="Z113" s="325">
        <v>768.19732699999997</v>
      </c>
      <c r="AA113" s="325">
        <v>746</v>
      </c>
      <c r="AB113" s="324">
        <f>_xlfn.FLOOR.PRECISE('численность 2021'!E121)</f>
        <v>767</v>
      </c>
      <c r="AC113" s="324">
        <v>0.44159399999999999</v>
      </c>
      <c r="AD113" s="324">
        <v>0.47430600000000001</v>
      </c>
      <c r="AE113" s="324">
        <f t="shared" si="428"/>
        <v>0.48765755885111184</v>
      </c>
      <c r="AF113" s="326">
        <f>_xlfn.FLOOR.PRECISE('численность 2021'!O121)</f>
        <v>38</v>
      </c>
      <c r="AG113" s="285">
        <f t="shared" si="417"/>
        <v>38.350000000000001</v>
      </c>
      <c r="AH113" s="327">
        <f t="shared" si="362"/>
        <v>38</v>
      </c>
      <c r="AI113" s="330">
        <f t="shared" si="354"/>
        <v>28.5</v>
      </c>
      <c r="AJ113" s="328">
        <v>38</v>
      </c>
      <c r="AK113" s="328">
        <v>28</v>
      </c>
      <c r="AL113" s="325">
        <v>674.261841</v>
      </c>
      <c r="AM113" s="325">
        <v>694</v>
      </c>
      <c r="AN113" s="324">
        <f>_xlfn.FLOOR.PRECISE('численность 2021'!F121)</f>
        <v>561</v>
      </c>
      <c r="AO113" s="324">
        <v>0.387596</v>
      </c>
      <c r="AP113" s="324">
        <v>0.44124400000000003</v>
      </c>
      <c r="AQ113" s="324">
        <f t="shared" si="363"/>
        <v>0.35668303848171284</v>
      </c>
      <c r="AR113" s="326">
        <f>_xlfn.FLOOR.PRECISE('численность 2021'!L121)</f>
        <v>0</v>
      </c>
      <c r="AS113" s="326"/>
      <c r="AT113" s="284">
        <f t="shared" si="355"/>
        <v>0</v>
      </c>
      <c r="AU113" s="285">
        <f t="shared" si="388"/>
        <v>16.829999999999998</v>
      </c>
      <c r="AV113" s="285">
        <f t="shared" si="437"/>
        <v>16.829999999999998</v>
      </c>
      <c r="AW113" s="330">
        <f t="shared" si="389"/>
        <v>0</v>
      </c>
      <c r="AX113" s="328"/>
      <c r="AY113" s="285">
        <f t="shared" si="420"/>
        <v>0</v>
      </c>
      <c r="AZ113" s="327">
        <f t="shared" si="364"/>
        <v>0</v>
      </c>
      <c r="BA113" s="328"/>
      <c r="BB113" s="285">
        <f t="shared" si="421"/>
        <v>0</v>
      </c>
      <c r="BC113" s="328"/>
      <c r="BD113" s="325">
        <v>1089.768311</v>
      </c>
      <c r="BE113" s="325">
        <v>1429</v>
      </c>
      <c r="BF113" s="324">
        <f>_xlfn.FLOOR.PRECISE('численность 2021'!G121)</f>
        <v>1413</v>
      </c>
      <c r="BG113" s="324">
        <v>0.626448</v>
      </c>
      <c r="BH113" s="324">
        <v>0.90855600000000003</v>
      </c>
      <c r="BI113" s="324">
        <f t="shared" si="429"/>
        <v>0.89838348195126605</v>
      </c>
      <c r="BJ113" s="326">
        <f>_xlfn.FLOOR.PRECISE('численность 2021'!K121)</f>
        <v>42</v>
      </c>
      <c r="BK113" s="326"/>
      <c r="BL113" s="284">
        <f t="shared" si="358"/>
        <v>42</v>
      </c>
      <c r="BM113" s="285">
        <f t="shared" si="393"/>
        <v>42.390000000000001</v>
      </c>
      <c r="BN113" s="330">
        <f t="shared" si="359"/>
        <v>42</v>
      </c>
      <c r="BO113" s="328">
        <v>42</v>
      </c>
      <c r="BP113" s="285">
        <f t="shared" si="422"/>
        <v>6.2999999999999998</v>
      </c>
      <c r="BQ113" s="327">
        <f t="shared" si="366"/>
        <v>0</v>
      </c>
      <c r="BR113" s="328"/>
      <c r="BS113" s="331">
        <f t="shared" si="412"/>
        <v>8.4000000000000004</v>
      </c>
      <c r="BT113" s="328"/>
      <c r="BU113" s="325">
        <v>1617.0756839999999</v>
      </c>
      <c r="BV113" s="325">
        <v>1676</v>
      </c>
      <c r="BW113" s="324">
        <f>_xlfn.FLOOR.PRECISE('численность 2021'!H121)</f>
        <v>1664</v>
      </c>
      <c r="BX113" s="324">
        <v>0.92956799999999995</v>
      </c>
      <c r="BY113" s="324">
        <v>1.065599</v>
      </c>
      <c r="BZ113" s="324">
        <f t="shared" si="430"/>
        <v>1.0579689412363105</v>
      </c>
      <c r="CA113" s="326">
        <f>_xlfn.FLOOR.PRECISE('численность 2021'!M121)</f>
        <v>83</v>
      </c>
      <c r="CB113" s="326"/>
      <c r="CC113" s="326"/>
      <c r="CD113" s="284">
        <f t="shared" si="368"/>
        <v>83</v>
      </c>
      <c r="CE113" s="285">
        <f t="shared" si="413"/>
        <v>83.200000000000003</v>
      </c>
      <c r="CF113" s="330">
        <f t="shared" si="370"/>
        <v>83</v>
      </c>
      <c r="CG113" s="328">
        <v>83</v>
      </c>
      <c r="CH113" s="285">
        <f t="shared" si="423"/>
        <v>6.2249999999999996</v>
      </c>
      <c r="CI113" s="327">
        <f t="shared" si="372"/>
        <v>0</v>
      </c>
      <c r="CJ113" s="328"/>
      <c r="CK113" s="285">
        <f t="shared" si="424"/>
        <v>6.2249999999999996</v>
      </c>
      <c r="CL113" s="327">
        <f t="shared" si="374"/>
        <v>0</v>
      </c>
      <c r="CM113" s="328"/>
      <c r="CN113" s="331">
        <f t="shared" si="414"/>
        <v>16.600000000000001</v>
      </c>
      <c r="CO113" s="328"/>
      <c r="CP113" s="332">
        <f t="shared" si="415"/>
        <v>1</v>
      </c>
      <c r="CQ113" s="325">
        <v>0</v>
      </c>
      <c r="CR113" s="325">
        <v>0</v>
      </c>
      <c r="CS113" s="325" t="e">
        <f>#REF!</f>
        <v>#REF!</v>
      </c>
      <c r="CT113" s="324">
        <v>0</v>
      </c>
      <c r="CU113" s="324">
        <v>0</v>
      </c>
      <c r="CV113" s="324" t="e">
        <f>#REF!</f>
        <v>#REF!</v>
      </c>
      <c r="CW113" s="326" t="e">
        <f>#REF!</f>
        <v>#REF!</v>
      </c>
      <c r="CX113" s="331" t="e">
        <f t="shared" si="434"/>
        <v>#REF!</v>
      </c>
      <c r="CY113" s="330" t="e">
        <f t="shared" si="435"/>
        <v>#REF!</v>
      </c>
      <c r="CZ113" s="328"/>
      <c r="DA113" s="331">
        <f t="shared" si="436"/>
        <v>0</v>
      </c>
      <c r="DB113" s="328"/>
      <c r="DC113" s="325">
        <v>393.319366</v>
      </c>
      <c r="DD113" s="325">
        <v>465</v>
      </c>
      <c r="DE113" s="324">
        <f>_xlfn.FLOOR.PRECISE('численность 2021'!I121)</f>
        <v>399</v>
      </c>
      <c r="DF113" s="324">
        <v>0.22609799999999999</v>
      </c>
      <c r="DG113" s="324">
        <v>0.29564600000000002</v>
      </c>
      <c r="DH113" s="324">
        <f t="shared" si="431"/>
        <v>0.25368365838538937</v>
      </c>
      <c r="DI113" s="326">
        <f>_xlfn.FLOOR.PRECISE('численность 2021'!N121)</f>
        <v>59</v>
      </c>
      <c r="DJ113" s="285">
        <f t="shared" si="425"/>
        <v>59.849999999999994</v>
      </c>
      <c r="DK113" s="327">
        <f t="shared" si="378"/>
        <v>59</v>
      </c>
      <c r="DL113" s="328">
        <v>59</v>
      </c>
      <c r="DM113" s="285">
        <f t="shared" si="426"/>
        <v>11.800000000000001</v>
      </c>
      <c r="DN113" s="328"/>
      <c r="DO113" s="325">
        <v>0</v>
      </c>
      <c r="DP113" s="325">
        <v>0</v>
      </c>
      <c r="DQ113" s="324">
        <f>_xlfn.FLOOR.PRECISE('численность 2021'!J121)</f>
        <v>32</v>
      </c>
      <c r="DR113" s="324">
        <v>0</v>
      </c>
      <c r="DS113" s="324">
        <v>0</v>
      </c>
      <c r="DT113" s="324">
        <f t="shared" si="432"/>
        <v>2.0345556562236741e-002</v>
      </c>
      <c r="DU113" s="326">
        <f>_xlfn.FLOOR.PRECISE('численность 2021'!S121)</f>
        <v>3</v>
      </c>
      <c r="DV113" s="315">
        <f t="shared" si="416"/>
        <v>3.2000000000000002</v>
      </c>
      <c r="DW113" s="327">
        <f t="shared" si="381"/>
        <v>3</v>
      </c>
      <c r="DX113" s="328">
        <v>3</v>
      </c>
      <c r="DY113" s="325">
        <v>0</v>
      </c>
      <c r="DZ113" s="333">
        <v>0</v>
      </c>
      <c r="EA113" s="324">
        <f>_xlfn.FLOOR.PRECISE('численность 2021'!T121)</f>
        <v>0</v>
      </c>
      <c r="EB113" s="324">
        <v>0</v>
      </c>
      <c r="EC113" s="324">
        <v>0</v>
      </c>
      <c r="ED113" s="324">
        <f t="shared" si="433"/>
        <v>0</v>
      </c>
      <c r="EE113" s="326">
        <f>_xlfn.FLOOR.PRECISE('численность 2021'!U121)</f>
        <v>0</v>
      </c>
      <c r="EF113" s="331">
        <f t="shared" si="411"/>
        <v>0</v>
      </c>
      <c r="EG113" s="327">
        <f t="shared" si="382"/>
        <v>0</v>
      </c>
      <c r="EH113" s="328"/>
    </row>
    <row r="114" ht="13.5" customHeight="1">
      <c r="A114" s="268" t="s">
        <v>141</v>
      </c>
      <c r="B114" s="282"/>
      <c r="C114" s="283"/>
      <c r="D114" s="283"/>
      <c r="E114" s="282"/>
      <c r="F114" s="282"/>
      <c r="G114" s="282"/>
      <c r="H114" s="282"/>
      <c r="I114" s="284"/>
      <c r="J114" s="285">
        <f t="shared" si="418"/>
        <v>0</v>
      </c>
      <c r="K114" s="286">
        <f t="shared" si="360"/>
        <v>0</v>
      </c>
      <c r="L114" s="292"/>
      <c r="M114" s="283"/>
      <c r="N114" s="283"/>
      <c r="O114" s="282"/>
      <c r="P114" s="282"/>
      <c r="Q114" s="282"/>
      <c r="R114" s="282" t="e">
        <f t="shared" si="361"/>
        <v>#DIV/0!</v>
      </c>
      <c r="S114" s="284"/>
      <c r="T114" s="284"/>
      <c r="U114" s="285">
        <f t="shared" si="419"/>
        <v>0</v>
      </c>
      <c r="V114" s="286">
        <f t="shared" si="352"/>
        <v>0</v>
      </c>
      <c r="W114" s="292"/>
      <c r="X114" s="292"/>
      <c r="Y114" s="288"/>
      <c r="Z114" s="283"/>
      <c r="AA114" s="283"/>
      <c r="AB114" s="282"/>
      <c r="AC114" s="282"/>
      <c r="AD114" s="282"/>
      <c r="AE114" s="282" t="e">
        <f t="shared" si="428"/>
        <v>#DIV/0!</v>
      </c>
      <c r="AF114" s="284"/>
      <c r="AG114" s="285">
        <f t="shared" si="417"/>
        <v>0</v>
      </c>
      <c r="AH114" s="286">
        <f t="shared" si="362"/>
        <v>0</v>
      </c>
      <c r="AI114" s="289">
        <f t="shared" si="354"/>
        <v>0</v>
      </c>
      <c r="AJ114" s="292"/>
      <c r="AK114" s="292"/>
      <c r="AL114" s="283"/>
      <c r="AM114" s="283"/>
      <c r="AN114" s="282"/>
      <c r="AO114" s="282"/>
      <c r="AP114" s="282"/>
      <c r="AQ114" s="282" t="e">
        <f t="shared" si="363"/>
        <v>#DIV/0!</v>
      </c>
      <c r="AR114" s="284"/>
      <c r="AS114" s="284"/>
      <c r="AT114" s="284" t="e">
        <f t="shared" si="355"/>
        <v>#DIV/0!</v>
      </c>
      <c r="AU114" s="285">
        <f t="shared" si="388"/>
        <v>0</v>
      </c>
      <c r="AV114" s="285">
        <f t="shared" si="437"/>
        <v>0</v>
      </c>
      <c r="AW114" s="290">
        <f t="shared" si="389"/>
        <v>0</v>
      </c>
      <c r="AX114" s="292"/>
      <c r="AY114" s="285">
        <f t="shared" si="420"/>
        <v>0</v>
      </c>
      <c r="AZ114" s="286">
        <f t="shared" si="364"/>
        <v>0</v>
      </c>
      <c r="BA114" s="292"/>
      <c r="BB114" s="285">
        <f t="shared" si="421"/>
        <v>0</v>
      </c>
      <c r="BC114" s="292"/>
      <c r="BD114" s="283"/>
      <c r="BE114" s="283"/>
      <c r="BF114" s="282"/>
      <c r="BG114" s="282"/>
      <c r="BH114" s="282"/>
      <c r="BI114" s="282" t="e">
        <f t="shared" si="429"/>
        <v>#DIV/0!</v>
      </c>
      <c r="BJ114" s="284"/>
      <c r="BK114" s="284"/>
      <c r="BL114" s="284" t="e">
        <f t="shared" si="358"/>
        <v>#DIV/0!</v>
      </c>
      <c r="BM114" s="285">
        <f t="shared" si="393"/>
        <v>0</v>
      </c>
      <c r="BN114" s="290">
        <f t="shared" si="359"/>
        <v>0</v>
      </c>
      <c r="BO114" s="292"/>
      <c r="BP114" s="285">
        <f t="shared" si="422"/>
        <v>0</v>
      </c>
      <c r="BQ114" s="286">
        <f t="shared" si="366"/>
        <v>0</v>
      </c>
      <c r="BR114" s="292"/>
      <c r="BS114" s="285">
        <f t="shared" si="412"/>
        <v>0</v>
      </c>
      <c r="BT114" s="292"/>
      <c r="BU114" s="283"/>
      <c r="BV114" s="283"/>
      <c r="BW114" s="282"/>
      <c r="BX114" s="282"/>
      <c r="BY114" s="282"/>
      <c r="BZ114" s="282" t="e">
        <f t="shared" si="430"/>
        <v>#DIV/0!</v>
      </c>
      <c r="CA114" s="284"/>
      <c r="CB114" s="284"/>
      <c r="CC114" s="284"/>
      <c r="CD114" s="284" t="e">
        <f t="shared" si="368"/>
        <v>#DIV/0!</v>
      </c>
      <c r="CE114" s="285">
        <f t="shared" si="413"/>
        <v>0</v>
      </c>
      <c r="CF114" s="290">
        <f t="shared" si="370"/>
        <v>0</v>
      </c>
      <c r="CG114" s="292"/>
      <c r="CH114" s="285">
        <f t="shared" si="423"/>
        <v>0</v>
      </c>
      <c r="CI114" s="286">
        <f t="shared" si="372"/>
        <v>0</v>
      </c>
      <c r="CJ114" s="292"/>
      <c r="CK114" s="285">
        <f t="shared" si="424"/>
        <v>0</v>
      </c>
      <c r="CL114" s="286">
        <f t="shared" si="374"/>
        <v>0</v>
      </c>
      <c r="CM114" s="292"/>
      <c r="CN114" s="285">
        <f t="shared" si="414"/>
        <v>0</v>
      </c>
      <c r="CO114" s="292"/>
      <c r="CP114" s="291">
        <f t="shared" si="415"/>
        <v>1</v>
      </c>
      <c r="CQ114" s="283"/>
      <c r="CR114" s="283"/>
      <c r="CS114" s="283"/>
      <c r="CT114" s="282"/>
      <c r="CU114" s="282"/>
      <c r="CV114" s="282"/>
      <c r="CW114" s="284"/>
      <c r="CX114" s="285">
        <f t="shared" si="434"/>
        <v>0</v>
      </c>
      <c r="CY114" s="290">
        <f t="shared" si="435"/>
        <v>0</v>
      </c>
      <c r="CZ114" s="292"/>
      <c r="DA114" s="285">
        <f t="shared" si="436"/>
        <v>0</v>
      </c>
      <c r="DB114" s="292"/>
      <c r="DC114" s="283"/>
      <c r="DD114" s="283"/>
      <c r="DE114" s="282"/>
      <c r="DF114" s="282"/>
      <c r="DG114" s="282"/>
      <c r="DH114" s="282" t="e">
        <f t="shared" si="431"/>
        <v>#DIV/0!</v>
      </c>
      <c r="DI114" s="284"/>
      <c r="DJ114" s="285">
        <f t="shared" si="425"/>
        <v>0</v>
      </c>
      <c r="DK114" s="286">
        <f t="shared" si="378"/>
        <v>0</v>
      </c>
      <c r="DL114" s="292"/>
      <c r="DM114" s="285">
        <f t="shared" si="426"/>
        <v>0</v>
      </c>
      <c r="DN114" s="292"/>
      <c r="DO114" s="283"/>
      <c r="DP114" s="283"/>
      <c r="DQ114" s="282"/>
      <c r="DR114" s="282"/>
      <c r="DS114" s="282"/>
      <c r="DT114" s="282" t="e">
        <f t="shared" si="432"/>
        <v>#DIV/0!</v>
      </c>
      <c r="DU114" s="284"/>
      <c r="DV114" s="285">
        <f t="shared" si="416"/>
        <v>0</v>
      </c>
      <c r="DW114" s="286">
        <f t="shared" si="381"/>
        <v>0</v>
      </c>
      <c r="DX114" s="292"/>
      <c r="DY114" s="283"/>
      <c r="DZ114" s="293"/>
      <c r="EA114" s="282"/>
      <c r="EB114" s="282"/>
      <c r="EC114" s="282"/>
      <c r="ED114" s="282" t="e">
        <f t="shared" si="433"/>
        <v>#DIV/0!</v>
      </c>
      <c r="EE114" s="284"/>
      <c r="EF114" s="285">
        <f t="shared" si="411"/>
        <v>0</v>
      </c>
      <c r="EG114" s="286">
        <f t="shared" si="382"/>
        <v>0</v>
      </c>
      <c r="EH114" s="292"/>
    </row>
    <row r="115" ht="48" customHeight="1">
      <c r="A115" s="152" t="s">
        <v>142</v>
      </c>
      <c r="B115" s="282">
        <f>'численность 2021'!C125</f>
        <v>867</v>
      </c>
      <c r="C115" s="283">
        <v>1094.8201899999999</v>
      </c>
      <c r="D115" s="283">
        <v>1317</v>
      </c>
      <c r="E115" s="282">
        <f>_xlfn.FLOOR.PRECISE('численность 2021'!D125)</f>
        <v>1317</v>
      </c>
      <c r="F115" s="282">
        <v>1.078641</v>
      </c>
      <c r="G115" s="282">
        <v>1.2975369999999999</v>
      </c>
      <c r="H115" s="282">
        <f t="shared" si="427"/>
        <v>1.5190311418685121</v>
      </c>
      <c r="I115" s="284">
        <f>_xlfn.FLOOR.PRECISE('численность 2021'!R125)</f>
        <v>460</v>
      </c>
      <c r="J115" s="285">
        <f t="shared" si="418"/>
        <v>460.94999999999999</v>
      </c>
      <c r="K115" s="286">
        <f t="shared" si="360"/>
        <v>460</v>
      </c>
      <c r="L115" s="292">
        <v>460</v>
      </c>
      <c r="M115" s="283">
        <v>163</v>
      </c>
      <c r="N115" s="283">
        <v>154</v>
      </c>
      <c r="O115" s="282">
        <f>_xlfn.FLOOR.PRECISE('численность 2021'!P125)</f>
        <v>156</v>
      </c>
      <c r="P115" s="282">
        <v>0.16059100000000001</v>
      </c>
      <c r="Q115" s="282">
        <v>0.151724</v>
      </c>
      <c r="R115" s="282">
        <f t="shared" si="361"/>
        <v>0.17993079584775087</v>
      </c>
      <c r="S115" s="284">
        <f>_xlfn.FLOOR.PRECISE('численность 2021'!Q125)</f>
        <v>39</v>
      </c>
      <c r="T115" s="284"/>
      <c r="U115" s="285">
        <f t="shared" si="419"/>
        <v>46.799999999999997</v>
      </c>
      <c r="V115" s="286">
        <f t="shared" si="352"/>
        <v>39</v>
      </c>
      <c r="W115" s="292">
        <v>39</v>
      </c>
      <c r="X115" s="292"/>
      <c r="Y115" s="288"/>
      <c r="Z115" s="283">
        <v>2176.0979000000002</v>
      </c>
      <c r="AA115" s="283">
        <v>3064</v>
      </c>
      <c r="AB115" s="282">
        <f>_xlfn.FLOOR.PRECISE('численность 2021'!E125)</f>
        <v>2930</v>
      </c>
      <c r="AC115" s="282">
        <v>2.143939</v>
      </c>
      <c r="AD115" s="282">
        <v>3.0187189999999999</v>
      </c>
      <c r="AE115" s="282">
        <f t="shared" si="428"/>
        <v>3.3794694348327567</v>
      </c>
      <c r="AF115" s="284">
        <f>_xlfn.FLOOR.PRECISE('численность 2021'!O125)</f>
        <v>146</v>
      </c>
      <c r="AG115" s="285">
        <f t="shared" si="417"/>
        <v>146.5</v>
      </c>
      <c r="AH115" s="286">
        <f t="shared" si="362"/>
        <v>146</v>
      </c>
      <c r="AI115" s="289">
        <f t="shared" si="354"/>
        <v>109.5</v>
      </c>
      <c r="AJ115" s="292">
        <v>146</v>
      </c>
      <c r="AK115" s="292">
        <v>109</v>
      </c>
      <c r="AL115" s="283">
        <v>2020.7132570000001</v>
      </c>
      <c r="AM115" s="283">
        <v>1967</v>
      </c>
      <c r="AN115" s="282">
        <f>_xlfn.FLOOR.PRECISE('численность 2021'!F125)</f>
        <v>2505</v>
      </c>
      <c r="AO115" s="282">
        <v>1.99085</v>
      </c>
      <c r="AP115" s="282">
        <v>1.9379310000000001</v>
      </c>
      <c r="AQ115" s="282">
        <f t="shared" si="363"/>
        <v>2.8892733564013842</v>
      </c>
      <c r="AR115" s="284">
        <f>_xlfn.FLOOR.PRECISE('численность 2021'!L125)</f>
        <v>125</v>
      </c>
      <c r="AS115" s="284"/>
      <c r="AT115" s="284">
        <f t="shared" si="355"/>
        <v>125</v>
      </c>
      <c r="AU115" s="285">
        <f t="shared" si="388"/>
        <v>175.35000000000002</v>
      </c>
      <c r="AV115" s="285">
        <f t="shared" si="437"/>
        <v>0</v>
      </c>
      <c r="AW115" s="290">
        <f t="shared" si="389"/>
        <v>125</v>
      </c>
      <c r="AX115" s="292">
        <v>125</v>
      </c>
      <c r="AY115" s="285">
        <f t="shared" si="420"/>
        <v>18.75</v>
      </c>
      <c r="AZ115" s="286">
        <f t="shared" si="364"/>
        <v>0</v>
      </c>
      <c r="BA115" s="292"/>
      <c r="BB115" s="285">
        <f t="shared" si="421"/>
        <v>37.5</v>
      </c>
      <c r="BC115" s="292"/>
      <c r="BD115" s="283">
        <v>967.41204800000003</v>
      </c>
      <c r="BE115" s="283">
        <v>989</v>
      </c>
      <c r="BF115" s="282">
        <f>_xlfn.FLOOR.PRECISE('численность 2021'!G125)</f>
        <v>1135</v>
      </c>
      <c r="BG115" s="282">
        <v>0.95311500000000005</v>
      </c>
      <c r="BH115" s="282">
        <v>0.97438400000000003</v>
      </c>
      <c r="BI115" s="282">
        <f t="shared" si="429"/>
        <v>1.3091118800461361</v>
      </c>
      <c r="BJ115" s="284">
        <f>_xlfn.FLOOR.PRECISE('численность 2021'!K125)</f>
        <v>34</v>
      </c>
      <c r="BK115" s="284"/>
      <c r="BL115" s="284">
        <f t="shared" si="358"/>
        <v>34</v>
      </c>
      <c r="BM115" s="285">
        <f t="shared" si="393"/>
        <v>56.75</v>
      </c>
      <c r="BN115" s="290">
        <f t="shared" si="359"/>
        <v>34</v>
      </c>
      <c r="BO115" s="292">
        <v>34</v>
      </c>
      <c r="BP115" s="285">
        <f t="shared" si="422"/>
        <v>5.0999999999999996</v>
      </c>
      <c r="BQ115" s="286">
        <f t="shared" si="366"/>
        <v>0</v>
      </c>
      <c r="BR115" s="292"/>
      <c r="BS115" s="285">
        <f t="shared" si="412"/>
        <v>6.8000000000000007</v>
      </c>
      <c r="BT115" s="292"/>
      <c r="BU115" s="283">
        <v>1228.2871090000001</v>
      </c>
      <c r="BV115" s="283">
        <v>1304</v>
      </c>
      <c r="BW115" s="282">
        <f>_xlfn.FLOOR.PRECISE('численность 2021'!H125)</f>
        <v>1300</v>
      </c>
      <c r="BX115" s="282">
        <v>1.210135</v>
      </c>
      <c r="BY115" s="282">
        <v>1.284729</v>
      </c>
      <c r="BZ115" s="282">
        <f t="shared" si="430"/>
        <v>1.4994232987312572</v>
      </c>
      <c r="CA115" s="284">
        <f>_xlfn.FLOOR.PRECISE('численность 2021'!M125)</f>
        <v>65</v>
      </c>
      <c r="CB115" s="284"/>
      <c r="CC115" s="284"/>
      <c r="CD115" s="284">
        <f t="shared" si="368"/>
        <v>65</v>
      </c>
      <c r="CE115" s="285">
        <f t="shared" si="413"/>
        <v>65</v>
      </c>
      <c r="CF115" s="290">
        <f t="shared" si="370"/>
        <v>65</v>
      </c>
      <c r="CG115" s="292">
        <v>65</v>
      </c>
      <c r="CH115" s="285">
        <f t="shared" si="423"/>
        <v>4.875</v>
      </c>
      <c r="CI115" s="286">
        <f t="shared" si="372"/>
        <v>0</v>
      </c>
      <c r="CJ115" s="292"/>
      <c r="CK115" s="285">
        <f t="shared" si="424"/>
        <v>4.875</v>
      </c>
      <c r="CL115" s="286">
        <f t="shared" si="374"/>
        <v>0</v>
      </c>
      <c r="CM115" s="292"/>
      <c r="CN115" s="285">
        <f t="shared" si="414"/>
        <v>13</v>
      </c>
      <c r="CO115" s="292"/>
      <c r="CP115" s="291">
        <f t="shared" si="415"/>
        <v>1</v>
      </c>
      <c r="CQ115" s="283">
        <v>823</v>
      </c>
      <c r="CR115" s="283">
        <v>1188</v>
      </c>
      <c r="CS115" s="283" t="e">
        <f>#REF!</f>
        <v>#REF!</v>
      </c>
      <c r="CT115" s="282">
        <v>0.81499999999999995</v>
      </c>
      <c r="CU115" s="282">
        <v>1.1759999999999999</v>
      </c>
      <c r="CV115" s="282" t="e">
        <f>#REF!</f>
        <v>#REF!</v>
      </c>
      <c r="CW115" s="284" t="e">
        <f>#REF!</f>
        <v>#REF!</v>
      </c>
      <c r="CX115" s="285" t="e">
        <f t="shared" si="434"/>
        <v>#REF!</v>
      </c>
      <c r="CY115" s="290" t="e">
        <f t="shared" si="435"/>
        <v>#REF!</v>
      </c>
      <c r="CZ115" s="292"/>
      <c r="DA115" s="285">
        <f t="shared" si="436"/>
        <v>0</v>
      </c>
      <c r="DB115" s="292"/>
      <c r="DC115" s="283">
        <v>0</v>
      </c>
      <c r="DD115" s="283">
        <v>0</v>
      </c>
      <c r="DE115" s="282">
        <f>_xlfn.FLOOR.PRECISE('численность 2021'!I125)</f>
        <v>0</v>
      </c>
      <c r="DF115" s="282">
        <v>0</v>
      </c>
      <c r="DG115" s="282">
        <v>0</v>
      </c>
      <c r="DH115" s="282">
        <f t="shared" si="431"/>
        <v>0</v>
      </c>
      <c r="DI115" s="284">
        <f>_xlfn.FLOOR.PRECISE('численность 2021'!N125)</f>
        <v>0</v>
      </c>
      <c r="DJ115" s="285">
        <f t="shared" si="425"/>
        <v>0</v>
      </c>
      <c r="DK115" s="286">
        <f t="shared" si="378"/>
        <v>0</v>
      </c>
      <c r="DL115" s="292"/>
      <c r="DM115" s="285">
        <f t="shared" si="426"/>
        <v>0</v>
      </c>
      <c r="DN115" s="292"/>
      <c r="DO115" s="283">
        <v>135.426987</v>
      </c>
      <c r="DP115" s="283">
        <v>128</v>
      </c>
      <c r="DQ115" s="282">
        <f>_xlfn.FLOOR.PRECISE('численность 2021'!J125)</f>
        <v>147</v>
      </c>
      <c r="DR115" s="282">
        <v>0.13342599999999999</v>
      </c>
      <c r="DS115" s="282">
        <v>0.126108</v>
      </c>
      <c r="DT115" s="282">
        <f t="shared" si="432"/>
        <v>0.16955017301038061</v>
      </c>
      <c r="DU115" s="284">
        <f>_xlfn.FLOOR.PRECISE('численность 2021'!S125)</f>
        <v>14</v>
      </c>
      <c r="DV115" s="285">
        <f t="shared" si="416"/>
        <v>14.700000000000001</v>
      </c>
      <c r="DW115" s="286">
        <f t="shared" si="381"/>
        <v>14</v>
      </c>
      <c r="DX115" s="292">
        <v>14</v>
      </c>
      <c r="DY115" s="283">
        <v>0</v>
      </c>
      <c r="DZ115" s="293">
        <v>0</v>
      </c>
      <c r="EA115" s="282">
        <f>_xlfn.FLOOR.PRECISE('численность 2021'!T125)</f>
        <v>0</v>
      </c>
      <c r="EB115" s="282">
        <v>0</v>
      </c>
      <c r="EC115" s="282">
        <v>0</v>
      </c>
      <c r="ED115" s="282">
        <f t="shared" si="433"/>
        <v>0</v>
      </c>
      <c r="EE115" s="284">
        <f>_xlfn.FLOOR.PRECISE('численность 2021'!U125)</f>
        <v>0</v>
      </c>
      <c r="EF115" s="285">
        <f t="shared" si="411"/>
        <v>0</v>
      </c>
      <c r="EG115" s="286">
        <f t="shared" si="382"/>
        <v>0</v>
      </c>
      <c r="EH115" s="292"/>
    </row>
    <row r="116" ht="37.5" customHeight="1">
      <c r="A116" s="152" t="s">
        <v>316</v>
      </c>
      <c r="B116" s="282">
        <f>'численность 2021'!C127</f>
        <v>385.19600000000003</v>
      </c>
      <c r="C116" s="283">
        <v>1671.7993160000001</v>
      </c>
      <c r="D116" s="283">
        <v>1707</v>
      </c>
      <c r="E116" s="282">
        <f>_xlfn.FLOOR.PRECISE('численность 2021'!D127)</f>
        <v>2084</v>
      </c>
      <c r="F116" s="282">
        <v>4.3400809999999996</v>
      </c>
      <c r="G116" s="282">
        <v>4.4315100000000003</v>
      </c>
      <c r="H116" s="282">
        <f t="shared" si="427"/>
        <v>5.4102327126969127</v>
      </c>
      <c r="I116" s="284">
        <f>_xlfn.FLOOR.PRECISE('численность 2021'!R127)</f>
        <v>729</v>
      </c>
      <c r="J116" s="285">
        <f t="shared" si="418"/>
        <v>729.39999999999998</v>
      </c>
      <c r="K116" s="286">
        <f t="shared" si="360"/>
        <v>729</v>
      </c>
      <c r="L116" s="287">
        <v>729</v>
      </c>
      <c r="M116" s="283">
        <v>95</v>
      </c>
      <c r="N116" s="283">
        <v>120</v>
      </c>
      <c r="O116" s="282">
        <f>_xlfn.FLOOR.PRECISE('численность 2021'!P127)</f>
        <v>120</v>
      </c>
      <c r="P116" s="282">
        <v>0.24662500000000001</v>
      </c>
      <c r="Q116" s="282">
        <v>0.31152999999999997</v>
      </c>
      <c r="R116" s="282">
        <f t="shared" si="361"/>
        <v>0.31152971474262453</v>
      </c>
      <c r="S116" s="284">
        <f>_xlfn.FLOOR.PRECISE('численность 2021'!Q127)</f>
        <v>36</v>
      </c>
      <c r="T116" s="284"/>
      <c r="U116" s="285">
        <f t="shared" si="419"/>
        <v>36</v>
      </c>
      <c r="V116" s="286">
        <f t="shared" si="352"/>
        <v>36</v>
      </c>
      <c r="W116" s="287">
        <v>36</v>
      </c>
      <c r="X116" s="287"/>
      <c r="Y116" s="288"/>
      <c r="Z116" s="283">
        <v>1466.3592530000001</v>
      </c>
      <c r="AA116" s="283">
        <v>1538</v>
      </c>
      <c r="AB116" s="282">
        <f>_xlfn.FLOOR.PRECISE('численность 2021'!E127)</f>
        <v>1733</v>
      </c>
      <c r="AC116" s="282">
        <v>3.8067479999999998</v>
      </c>
      <c r="AD116" s="282">
        <v>3.992772</v>
      </c>
      <c r="AE116" s="282">
        <f t="shared" si="428"/>
        <v>4.4990082970747354</v>
      </c>
      <c r="AF116" s="284">
        <f>_xlfn.FLOOR.PRECISE('численность 2021'!O127)</f>
        <v>86</v>
      </c>
      <c r="AG116" s="285">
        <f t="shared" si="417"/>
        <v>86.650000000000006</v>
      </c>
      <c r="AH116" s="286">
        <f t="shared" si="362"/>
        <v>86</v>
      </c>
      <c r="AI116" s="289">
        <f t="shared" si="354"/>
        <v>64.5</v>
      </c>
      <c r="AJ116" s="287">
        <v>86</v>
      </c>
      <c r="AK116" s="287">
        <v>64</v>
      </c>
      <c r="AL116" s="283">
        <v>31.190287000000001</v>
      </c>
      <c r="AM116" s="283">
        <v>239</v>
      </c>
      <c r="AN116" s="282">
        <f>_xlfn.FLOOR.PRECISE('численность 2021'!F127)</f>
        <v>284</v>
      </c>
      <c r="AO116" s="282">
        <v>8.0972000000000002e-002</v>
      </c>
      <c r="AP116" s="282">
        <v>0.62046299999999999</v>
      </c>
      <c r="AQ116" s="282">
        <f t="shared" si="363"/>
        <v>0.73728699155754474</v>
      </c>
      <c r="AR116" s="284">
        <f>_xlfn.FLOOR.PRECISE('численность 2021'!L127)</f>
        <v>8</v>
      </c>
      <c r="AS116" s="284"/>
      <c r="AT116" s="284">
        <f t="shared" si="355"/>
        <v>8</v>
      </c>
      <c r="AU116" s="285">
        <f t="shared" si="388"/>
        <v>8.5199999999999996</v>
      </c>
      <c r="AV116" s="285">
        <f t="shared" si="437"/>
        <v>8.5199999999999996</v>
      </c>
      <c r="AW116" s="290">
        <f t="shared" si="389"/>
        <v>8</v>
      </c>
      <c r="AX116" s="287">
        <v>8</v>
      </c>
      <c r="AY116" s="285">
        <f t="shared" si="420"/>
        <v>1.2</v>
      </c>
      <c r="AZ116" s="286">
        <f t="shared" si="364"/>
        <v>0</v>
      </c>
      <c r="BA116" s="287"/>
      <c r="BB116" s="285">
        <f t="shared" si="421"/>
        <v>2.3999999999999999</v>
      </c>
      <c r="BC116" s="287"/>
      <c r="BD116" s="283">
        <v>399.54757699999999</v>
      </c>
      <c r="BE116" s="283">
        <v>415</v>
      </c>
      <c r="BF116" s="282">
        <f>_xlfn.FLOOR.PRECISE('численность 2021'!G127)</f>
        <v>413</v>
      </c>
      <c r="BG116" s="282">
        <v>1.037247</v>
      </c>
      <c r="BH116" s="282">
        <v>1.0773740000000001</v>
      </c>
      <c r="BI116" s="282">
        <f t="shared" si="429"/>
        <v>1.072181434905866</v>
      </c>
      <c r="BJ116" s="284">
        <f>_xlfn.FLOOR.PRECISE('численность 2021'!K127)</f>
        <v>20</v>
      </c>
      <c r="BK116" s="284"/>
      <c r="BL116" s="284">
        <f t="shared" si="358"/>
        <v>20</v>
      </c>
      <c r="BM116" s="285">
        <f t="shared" si="393"/>
        <v>20.650000000000002</v>
      </c>
      <c r="BN116" s="290">
        <f t="shared" si="359"/>
        <v>20</v>
      </c>
      <c r="BO116" s="287">
        <v>20</v>
      </c>
      <c r="BP116" s="285">
        <f t="shared" si="422"/>
        <v>3</v>
      </c>
      <c r="BQ116" s="286">
        <f t="shared" si="366"/>
        <v>0</v>
      </c>
      <c r="BR116" s="287"/>
      <c r="BS116" s="285">
        <f t="shared" si="412"/>
        <v>4</v>
      </c>
      <c r="BT116" s="287"/>
      <c r="BU116" s="283">
        <v>627.86047399999995</v>
      </c>
      <c r="BV116" s="283">
        <v>598</v>
      </c>
      <c r="BW116" s="282">
        <f>_xlfn.FLOOR.PRECISE('численность 2021'!H127)</f>
        <v>627</v>
      </c>
      <c r="BX116" s="282">
        <v>1.6299600000000001</v>
      </c>
      <c r="BY116" s="282">
        <v>1.5524560000000001</v>
      </c>
      <c r="BZ116" s="282">
        <f t="shared" si="430"/>
        <v>1.627742759530213</v>
      </c>
      <c r="CA116" s="284">
        <f>_xlfn.FLOOR.PRECISE('численность 2021'!M127)</f>
        <v>31</v>
      </c>
      <c r="CB116" s="284"/>
      <c r="CC116" s="284"/>
      <c r="CD116" s="284">
        <f t="shared" si="368"/>
        <v>31</v>
      </c>
      <c r="CE116" s="285">
        <f t="shared" si="413"/>
        <v>31.350000000000001</v>
      </c>
      <c r="CF116" s="290">
        <f t="shared" si="370"/>
        <v>31</v>
      </c>
      <c r="CG116" s="287">
        <v>31</v>
      </c>
      <c r="CH116" s="285">
        <f t="shared" si="423"/>
        <v>2.3249999999999997</v>
      </c>
      <c r="CI116" s="286">
        <f t="shared" si="372"/>
        <v>0</v>
      </c>
      <c r="CJ116" s="287"/>
      <c r="CK116" s="285">
        <f t="shared" si="424"/>
        <v>2.3249999999999997</v>
      </c>
      <c r="CL116" s="286">
        <f t="shared" si="374"/>
        <v>0</v>
      </c>
      <c r="CM116" s="287"/>
      <c r="CN116" s="285">
        <f t="shared" si="414"/>
        <v>6.2000000000000002</v>
      </c>
      <c r="CO116" s="287"/>
      <c r="CP116" s="291">
        <f t="shared" si="415"/>
        <v>1</v>
      </c>
      <c r="CQ116" s="283">
        <v>0</v>
      </c>
      <c r="CR116" s="283">
        <v>0</v>
      </c>
      <c r="CS116" s="283" t="e">
        <f>#REF!</f>
        <v>#REF!</v>
      </c>
      <c r="CT116" s="282">
        <v>0</v>
      </c>
      <c r="CU116" s="282">
        <v>0</v>
      </c>
      <c r="CV116" s="282" t="e">
        <f>#REF!</f>
        <v>#REF!</v>
      </c>
      <c r="CW116" s="284" t="e">
        <f>#REF!</f>
        <v>#REF!</v>
      </c>
      <c r="CX116" s="285" t="e">
        <f t="shared" si="434"/>
        <v>#REF!</v>
      </c>
      <c r="CY116" s="290" t="e">
        <f t="shared" si="435"/>
        <v>#REF!</v>
      </c>
      <c r="CZ116" s="292"/>
      <c r="DA116" s="285">
        <f t="shared" si="436"/>
        <v>0</v>
      </c>
      <c r="DB116" s="292"/>
      <c r="DC116" s="283">
        <v>189.22105400000001</v>
      </c>
      <c r="DD116" s="283">
        <v>200</v>
      </c>
      <c r="DE116" s="282">
        <f>_xlfn.FLOOR.PRECISE('численность 2021'!I127)</f>
        <v>256</v>
      </c>
      <c r="DF116" s="282">
        <v>0.491228</v>
      </c>
      <c r="DG116" s="282">
        <v>0.51921600000000001</v>
      </c>
      <c r="DH116" s="282">
        <f t="shared" si="431"/>
        <v>0.66459672478426568</v>
      </c>
      <c r="DI116" s="284">
        <f>_xlfn.FLOOR.PRECISE('численность 2021'!N127)</f>
        <v>0</v>
      </c>
      <c r="DJ116" s="285">
        <f t="shared" si="425"/>
        <v>38.399999999999999</v>
      </c>
      <c r="DK116" s="286">
        <f t="shared" si="378"/>
        <v>0</v>
      </c>
      <c r="DL116" s="287"/>
      <c r="DM116" s="285">
        <f t="shared" si="426"/>
        <v>0</v>
      </c>
      <c r="DN116" s="287"/>
      <c r="DO116" s="283">
        <v>8.3174100000000006</v>
      </c>
      <c r="DP116" s="283">
        <v>9</v>
      </c>
      <c r="DQ116" s="282">
        <f>_xlfn.FLOOR.PRECISE('численность 2021'!J127)</f>
        <v>11</v>
      </c>
      <c r="DR116" s="282">
        <v>2.1592e-002</v>
      </c>
      <c r="DS116" s="282">
        <v>2.3365e-002</v>
      </c>
      <c r="DT116" s="282">
        <f t="shared" si="432"/>
        <v>2.8556890518073915e-002</v>
      </c>
      <c r="DU116" s="284">
        <f>_xlfn.FLOOR.PRECISE('численность 2021'!S127)</f>
        <v>1</v>
      </c>
      <c r="DV116" s="285">
        <f t="shared" si="416"/>
        <v>1.1000000000000001</v>
      </c>
      <c r="DW116" s="286">
        <f t="shared" si="381"/>
        <v>1</v>
      </c>
      <c r="DX116" s="287">
        <v>1</v>
      </c>
      <c r="DY116" s="283">
        <v>0</v>
      </c>
      <c r="DZ116" s="293">
        <v>0</v>
      </c>
      <c r="EA116" s="282">
        <f>_xlfn.FLOOR.PRECISE('численность 2021'!T127)</f>
        <v>0</v>
      </c>
      <c r="EB116" s="282">
        <v>0</v>
      </c>
      <c r="EC116" s="282">
        <v>0</v>
      </c>
      <c r="ED116" s="282">
        <f t="shared" si="433"/>
        <v>0</v>
      </c>
      <c r="EE116" s="284">
        <f>_xlfn.FLOOR.PRECISE('численность 2021'!U127)</f>
        <v>0</v>
      </c>
      <c r="EF116" s="285">
        <f t="shared" si="411"/>
        <v>0</v>
      </c>
      <c r="EG116" s="286">
        <f t="shared" si="382"/>
        <v>0</v>
      </c>
      <c r="EH116" s="292"/>
    </row>
    <row r="117" ht="37.5" customHeight="1">
      <c r="A117" s="152" t="s">
        <v>317</v>
      </c>
      <c r="B117" s="282">
        <f>'численность 2021'!C126</f>
        <v>163.09700000000001</v>
      </c>
      <c r="C117" s="283">
        <v>1247.0661620000001</v>
      </c>
      <c r="D117" s="283">
        <v>1047</v>
      </c>
      <c r="E117" s="282">
        <f>_xlfn.FLOOR.PRECISE('численность 2021'!D126)</f>
        <v>1163</v>
      </c>
      <c r="F117" s="282">
        <v>7.6461620000000003</v>
      </c>
      <c r="G117" s="282">
        <v>6.4150090000000004</v>
      </c>
      <c r="H117" s="282">
        <f t="shared" si="427"/>
        <v>7.1307258870488113</v>
      </c>
      <c r="I117" s="284">
        <f>_xlfn.FLOOR.PRECISE('численность 2021'!R126)</f>
        <v>407</v>
      </c>
      <c r="J117" s="285">
        <f t="shared" si="418"/>
        <v>407.04999999999995</v>
      </c>
      <c r="K117" s="286">
        <f t="shared" si="360"/>
        <v>407</v>
      </c>
      <c r="L117" s="287">
        <v>407</v>
      </c>
      <c r="M117" s="283">
        <v>86</v>
      </c>
      <c r="N117" s="283">
        <v>86</v>
      </c>
      <c r="O117" s="282">
        <f>_xlfn.FLOOR.PRECISE('численность 2021'!P126)</f>
        <v>88</v>
      </c>
      <c r="P117" s="282">
        <v>0.52729400000000004</v>
      </c>
      <c r="Q117" s="282">
        <v>0.52692499999999998</v>
      </c>
      <c r="R117" s="282">
        <f t="shared" si="361"/>
        <v>0.53955621501315165</v>
      </c>
      <c r="S117" s="284">
        <f>_xlfn.FLOOR.PRECISE('численность 2021'!Q126)</f>
        <v>26</v>
      </c>
      <c r="T117" s="284"/>
      <c r="U117" s="285">
        <f t="shared" si="419"/>
        <v>26.399999999999999</v>
      </c>
      <c r="V117" s="286">
        <f t="shared" si="352"/>
        <v>26</v>
      </c>
      <c r="W117" s="287">
        <v>26</v>
      </c>
      <c r="X117" s="287"/>
      <c r="Y117" s="288"/>
      <c r="Z117" s="283">
        <v>2618.7680660000001</v>
      </c>
      <c r="AA117" s="283">
        <v>2921</v>
      </c>
      <c r="AB117" s="282">
        <f>_xlfn.FLOOR.PRECISE('численность 2021'!E126)</f>
        <v>2781</v>
      </c>
      <c r="AC117" s="282">
        <v>16.056507</v>
      </c>
      <c r="AD117" s="282">
        <v>17.897078</v>
      </c>
      <c r="AE117" s="282">
        <f t="shared" si="428"/>
        <v>17.051202658540621</v>
      </c>
      <c r="AF117" s="284">
        <f>_xlfn.FLOOR.PRECISE('численность 2021'!O126)</f>
        <v>139</v>
      </c>
      <c r="AG117" s="285">
        <f t="shared" si="417"/>
        <v>139.05000000000001</v>
      </c>
      <c r="AH117" s="286">
        <f t="shared" si="362"/>
        <v>139</v>
      </c>
      <c r="AI117" s="289">
        <f t="shared" si="354"/>
        <v>104.25</v>
      </c>
      <c r="AJ117" s="287">
        <v>139</v>
      </c>
      <c r="AK117" s="287">
        <v>104</v>
      </c>
      <c r="AL117" s="283">
        <v>385.06091300000003</v>
      </c>
      <c r="AM117" s="283">
        <v>676</v>
      </c>
      <c r="AN117" s="282">
        <f>_xlfn.FLOOR.PRECISE('численность 2021'!F126)</f>
        <v>1018</v>
      </c>
      <c r="AO117" s="282">
        <v>2.360932</v>
      </c>
      <c r="AP117" s="282">
        <v>4.1418780000000002</v>
      </c>
      <c r="AQ117" s="282">
        <f t="shared" si="363"/>
        <v>6.2416843964021407</v>
      </c>
      <c r="AR117" s="284">
        <f>_xlfn.FLOOR.PRECISE('численность 2021'!L126)</f>
        <v>80</v>
      </c>
      <c r="AS117" s="284"/>
      <c r="AT117" s="284">
        <f t="shared" si="355"/>
        <v>80</v>
      </c>
      <c r="AU117" s="285">
        <f t="shared" si="388"/>
        <v>101.80000000000001</v>
      </c>
      <c r="AV117" s="285">
        <f t="shared" si="437"/>
        <v>101.80000000000001</v>
      </c>
      <c r="AW117" s="290">
        <f t="shared" si="389"/>
        <v>80</v>
      </c>
      <c r="AX117" s="287">
        <v>80</v>
      </c>
      <c r="AY117" s="285">
        <f t="shared" si="420"/>
        <v>12</v>
      </c>
      <c r="AZ117" s="286">
        <f t="shared" si="364"/>
        <v>0</v>
      </c>
      <c r="BA117" s="287"/>
      <c r="BB117" s="285">
        <f t="shared" si="421"/>
        <v>24</v>
      </c>
      <c r="BC117" s="287"/>
      <c r="BD117" s="283">
        <v>232.18730199999999</v>
      </c>
      <c r="BE117" s="283">
        <v>303</v>
      </c>
      <c r="BF117" s="282">
        <f>_xlfn.FLOOR.PRECISE('численность 2021'!G126)</f>
        <v>453</v>
      </c>
      <c r="BG117" s="282">
        <v>1.4236150000000001</v>
      </c>
      <c r="BH117" s="282">
        <v>1.8564929999999999</v>
      </c>
      <c r="BI117" s="282">
        <f t="shared" si="429"/>
        <v>2.777488243192701</v>
      </c>
      <c r="BJ117" s="284">
        <f>_xlfn.FLOOR.PRECISE('численность 2021'!K126)</f>
        <v>22</v>
      </c>
      <c r="BK117" s="284"/>
      <c r="BL117" s="284">
        <f t="shared" si="358"/>
        <v>22</v>
      </c>
      <c r="BM117" s="285">
        <f t="shared" si="393"/>
        <v>31.710000000000004</v>
      </c>
      <c r="BN117" s="290">
        <f t="shared" si="359"/>
        <v>22</v>
      </c>
      <c r="BO117" s="287">
        <v>22</v>
      </c>
      <c r="BP117" s="285">
        <f t="shared" si="422"/>
        <v>3.2999999999999998</v>
      </c>
      <c r="BQ117" s="286">
        <f t="shared" si="366"/>
        <v>0</v>
      </c>
      <c r="BR117" s="287"/>
      <c r="BS117" s="285">
        <f t="shared" si="412"/>
        <v>4.4000000000000004</v>
      </c>
      <c r="BT117" s="287"/>
      <c r="BU117" s="283">
        <v>224.08775299999999</v>
      </c>
      <c r="BV117" s="283">
        <v>319</v>
      </c>
      <c r="BW117" s="282">
        <f>_xlfn.FLOOR.PRECISE('численность 2021'!H126)</f>
        <v>504</v>
      </c>
      <c r="BX117" s="282">
        <v>1.3739539999999999</v>
      </c>
      <c r="BY117" s="282">
        <v>1.9545250000000001</v>
      </c>
      <c r="BZ117" s="282">
        <f t="shared" si="430"/>
        <v>3.0901855950753232</v>
      </c>
      <c r="CA117" s="284">
        <f>_xlfn.FLOOR.PRECISE('численность 2021'!M126)</f>
        <v>35</v>
      </c>
      <c r="CB117" s="284"/>
      <c r="CC117" s="284"/>
      <c r="CD117" s="284">
        <f t="shared" si="368"/>
        <v>35</v>
      </c>
      <c r="CE117" s="285">
        <f t="shared" si="413"/>
        <v>35.280000000000001</v>
      </c>
      <c r="CF117" s="290">
        <f t="shared" si="370"/>
        <v>35</v>
      </c>
      <c r="CG117" s="287">
        <v>35</v>
      </c>
      <c r="CH117" s="285">
        <f t="shared" si="423"/>
        <v>2.625</v>
      </c>
      <c r="CI117" s="286">
        <f t="shared" si="372"/>
        <v>0</v>
      </c>
      <c r="CJ117" s="287"/>
      <c r="CK117" s="285">
        <f t="shared" si="424"/>
        <v>2.625</v>
      </c>
      <c r="CL117" s="286">
        <f t="shared" si="374"/>
        <v>0</v>
      </c>
      <c r="CM117" s="287"/>
      <c r="CN117" s="285">
        <f t="shared" si="414"/>
        <v>7</v>
      </c>
      <c r="CO117" s="287"/>
      <c r="CP117" s="291">
        <f t="shared" si="415"/>
        <v>1</v>
      </c>
      <c r="CQ117" s="283"/>
      <c r="CR117" s="283"/>
      <c r="CS117" s="283"/>
      <c r="CT117" s="282"/>
      <c r="CU117" s="282"/>
      <c r="CV117" s="282"/>
      <c r="CW117" s="284"/>
      <c r="CX117" s="285"/>
      <c r="CY117" s="290"/>
      <c r="CZ117" s="292"/>
      <c r="DA117" s="285"/>
      <c r="DB117" s="292"/>
      <c r="DC117" s="283">
        <v>0</v>
      </c>
      <c r="DD117" s="283">
        <v>0</v>
      </c>
      <c r="DE117" s="282">
        <f>_xlfn.FLOOR.PRECISE('численность 2021'!I126)</f>
        <v>0</v>
      </c>
      <c r="DF117" s="282">
        <v>0</v>
      </c>
      <c r="DG117" s="282">
        <v>0</v>
      </c>
      <c r="DH117" s="282">
        <f t="shared" si="431"/>
        <v>0</v>
      </c>
      <c r="DI117" s="284">
        <f>_xlfn.FLOOR.PRECISE('численность 2021'!N126)</f>
        <v>0</v>
      </c>
      <c r="DJ117" s="285">
        <f t="shared" si="425"/>
        <v>0</v>
      </c>
      <c r="DK117" s="286">
        <f t="shared" si="378"/>
        <v>0</v>
      </c>
      <c r="DL117" s="287"/>
      <c r="DM117" s="285">
        <f t="shared" si="426"/>
        <v>0</v>
      </c>
      <c r="DN117" s="287"/>
      <c r="DO117" s="283">
        <v>15.048358</v>
      </c>
      <c r="DP117" s="283">
        <v>11</v>
      </c>
      <c r="DQ117" s="282">
        <f>_xlfn.FLOOR.PRECISE('численность 2021'!J126)</f>
        <v>21</v>
      </c>
      <c r="DR117" s="282">
        <v>9.2266000000000001e-002</v>
      </c>
      <c r="DS117" s="282">
        <v>6.7396999999999999e-002</v>
      </c>
      <c r="DT117" s="282">
        <f t="shared" si="432"/>
        <v>0.12875773312813846</v>
      </c>
      <c r="DU117" s="284">
        <f>_xlfn.FLOOR.PRECISE('численность 2021'!S126)</f>
        <v>2</v>
      </c>
      <c r="DV117" s="285">
        <f t="shared" si="416"/>
        <v>2.1000000000000001</v>
      </c>
      <c r="DW117" s="286">
        <f t="shared" si="381"/>
        <v>2</v>
      </c>
      <c r="DX117" s="287">
        <v>2</v>
      </c>
      <c r="DY117" s="283">
        <v>0</v>
      </c>
      <c r="DZ117" s="293">
        <v>0</v>
      </c>
      <c r="EA117" s="282">
        <f>_xlfn.FLOOR.PRECISE('численность 2021'!T126)</f>
        <v>0</v>
      </c>
      <c r="EB117" s="282">
        <v>0</v>
      </c>
      <c r="EC117" s="282">
        <v>0</v>
      </c>
      <c r="ED117" s="282">
        <f t="shared" si="433"/>
        <v>0</v>
      </c>
      <c r="EE117" s="284">
        <f>_xlfn.FLOOR.PRECISE('численность 2021'!U126)</f>
        <v>0</v>
      </c>
      <c r="EF117" s="285">
        <f t="shared" si="411"/>
        <v>0</v>
      </c>
      <c r="EG117" s="286">
        <f t="shared" si="382"/>
        <v>0</v>
      </c>
      <c r="EH117" s="292"/>
    </row>
    <row r="118" ht="33" customHeight="1">
      <c r="A118" s="152" t="s">
        <v>318</v>
      </c>
      <c r="B118" s="282">
        <f>'численность 2021'!C130</f>
        <v>49.079999999999998</v>
      </c>
      <c r="C118" s="283">
        <v>226.44667100000001</v>
      </c>
      <c r="D118" s="283">
        <v>253</v>
      </c>
      <c r="E118" s="282">
        <f>_xlfn.FLOOR.PRECISE('численность 2021'!D130)</f>
        <v>197</v>
      </c>
      <c r="F118" s="282">
        <v>4.6138279999999998</v>
      </c>
      <c r="G118" s="282">
        <v>5.1548489999999996</v>
      </c>
      <c r="H118" s="282">
        <f t="shared" si="427"/>
        <v>4.0138549307253468</v>
      </c>
      <c r="I118" s="284">
        <f>_xlfn.FLOOR.PRECISE('численность 2021'!R130)</f>
        <v>68</v>
      </c>
      <c r="J118" s="285">
        <f t="shared" si="418"/>
        <v>68.949999999999989</v>
      </c>
      <c r="K118" s="286">
        <f t="shared" si="360"/>
        <v>68</v>
      </c>
      <c r="L118" s="287">
        <v>68</v>
      </c>
      <c r="M118" s="283">
        <v>11</v>
      </c>
      <c r="N118" s="283">
        <v>11</v>
      </c>
      <c r="O118" s="282">
        <f>_xlfn.FLOOR.PRECISE('численность 2021'!P130)</f>
        <v>10</v>
      </c>
      <c r="P118" s="282">
        <v>0.22412399999999999</v>
      </c>
      <c r="Q118" s="282">
        <v>0.22412399999999999</v>
      </c>
      <c r="R118" s="282">
        <f t="shared" si="361"/>
        <v>0.20374898125509372</v>
      </c>
      <c r="S118" s="284">
        <f>_xlfn.FLOOR.PRECISE('численность 2021'!Q130)</f>
        <v>1</v>
      </c>
      <c r="T118" s="284"/>
      <c r="U118" s="285">
        <f t="shared" si="419"/>
        <v>3</v>
      </c>
      <c r="V118" s="286">
        <f t="shared" si="352"/>
        <v>1</v>
      </c>
      <c r="W118" s="287">
        <v>1</v>
      </c>
      <c r="X118" s="287">
        <v>1</v>
      </c>
      <c r="Y118" s="288"/>
      <c r="Z118" s="283">
        <v>257.42861900000003</v>
      </c>
      <c r="AA118" s="283">
        <v>302</v>
      </c>
      <c r="AB118" s="282">
        <f>_xlfn.FLOOR.PRECISE('численность 2021'!E130)</f>
        <v>298</v>
      </c>
      <c r="AC118" s="282">
        <v>5.245082</v>
      </c>
      <c r="AD118" s="282">
        <v>6.153219</v>
      </c>
      <c r="AE118" s="282">
        <f t="shared" si="428"/>
        <v>6.0717196414017929</v>
      </c>
      <c r="AF118" s="284">
        <f>_xlfn.FLOOR.PRECISE('численность 2021'!O130)</f>
        <v>14</v>
      </c>
      <c r="AG118" s="285">
        <f t="shared" si="417"/>
        <v>14.9</v>
      </c>
      <c r="AH118" s="286">
        <f t="shared" si="362"/>
        <v>14</v>
      </c>
      <c r="AI118" s="289">
        <f t="shared" si="354"/>
        <v>10.5</v>
      </c>
      <c r="AJ118" s="287">
        <v>14</v>
      </c>
      <c r="AK118" s="287">
        <v>10</v>
      </c>
      <c r="AL118" s="283">
        <v>72.006080999999995</v>
      </c>
      <c r="AM118" s="283">
        <v>77</v>
      </c>
      <c r="AN118" s="282">
        <f>_xlfn.FLOOR.PRECISE('численность 2021'!F130)</f>
        <v>77</v>
      </c>
      <c r="AO118" s="282">
        <v>1.467117</v>
      </c>
      <c r="AP118" s="282">
        <v>1.568867</v>
      </c>
      <c r="AQ118" s="282">
        <f t="shared" si="363"/>
        <v>1.5688671556642217</v>
      </c>
      <c r="AR118" s="284">
        <f>_xlfn.FLOOR.PRECISE('численность 2021'!L130)</f>
        <v>3</v>
      </c>
      <c r="AS118" s="284"/>
      <c r="AT118" s="284">
        <f t="shared" si="355"/>
        <v>3</v>
      </c>
      <c r="AU118" s="285">
        <f t="shared" si="388"/>
        <v>3.8500000000000001</v>
      </c>
      <c r="AV118" s="285">
        <f t="shared" si="437"/>
        <v>0</v>
      </c>
      <c r="AW118" s="290">
        <f t="shared" si="389"/>
        <v>3</v>
      </c>
      <c r="AX118" s="287">
        <v>3</v>
      </c>
      <c r="AY118" s="285">
        <f t="shared" si="420"/>
        <v>0</v>
      </c>
      <c r="AZ118" s="286">
        <f t="shared" si="364"/>
        <v>0</v>
      </c>
      <c r="BA118" s="287"/>
      <c r="BB118" s="285">
        <f t="shared" si="421"/>
        <v>0.89999999999999991</v>
      </c>
      <c r="BC118" s="287">
        <v>1</v>
      </c>
      <c r="BD118" s="283">
        <v>7.5730519999999997</v>
      </c>
      <c r="BE118" s="283">
        <v>21</v>
      </c>
      <c r="BF118" s="282">
        <f>_xlfn.FLOOR.PRECISE('численность 2021'!G130)</f>
        <v>20</v>
      </c>
      <c r="BG118" s="282">
        <v>0.15429999999999999</v>
      </c>
      <c r="BH118" s="282">
        <v>0.427873</v>
      </c>
      <c r="BI118" s="282">
        <f t="shared" si="429"/>
        <v>0.40749796251018744</v>
      </c>
      <c r="BJ118" s="284">
        <f>_xlfn.FLOOR.PRECISE('численность 2021'!K130)</f>
        <v>0</v>
      </c>
      <c r="BK118" s="284"/>
      <c r="BL118" s="284">
        <f t="shared" si="358"/>
        <v>0</v>
      </c>
      <c r="BM118" s="285">
        <f t="shared" si="393"/>
        <v>0.59999999999999998</v>
      </c>
      <c r="BN118" s="290">
        <f t="shared" si="359"/>
        <v>0</v>
      </c>
      <c r="BO118" s="287"/>
      <c r="BP118" s="285">
        <f t="shared" si="422"/>
        <v>0</v>
      </c>
      <c r="BQ118" s="286">
        <f t="shared" si="366"/>
        <v>0</v>
      </c>
      <c r="BR118" s="287"/>
      <c r="BS118" s="285">
        <f t="shared" si="412"/>
        <v>0</v>
      </c>
      <c r="BT118" s="287"/>
      <c r="BU118" s="283">
        <v>41.231064000000003</v>
      </c>
      <c r="BV118" s="283">
        <v>43</v>
      </c>
      <c r="BW118" s="282">
        <f>_xlfn.FLOOR.PRECISE('численность 2021'!H130)</f>
        <v>45</v>
      </c>
      <c r="BX118" s="282">
        <v>0.84007900000000002</v>
      </c>
      <c r="BY118" s="282">
        <v>0.87612100000000004</v>
      </c>
      <c r="BZ118" s="282">
        <f t="shared" si="430"/>
        <v>0.91687041564792182</v>
      </c>
      <c r="CA118" s="284">
        <f>_xlfn.FLOOR.PRECISE('численность 2021'!M130)</f>
        <v>1</v>
      </c>
      <c r="CB118" s="284"/>
      <c r="CC118" s="284"/>
      <c r="CD118" s="284">
        <f t="shared" si="368"/>
        <v>1</v>
      </c>
      <c r="CE118" s="285">
        <f t="shared" si="413"/>
        <v>1.3499999999999999</v>
      </c>
      <c r="CF118" s="290">
        <f t="shared" si="370"/>
        <v>1</v>
      </c>
      <c r="CG118" s="287">
        <v>1</v>
      </c>
      <c r="CH118" s="285">
        <f t="shared" si="423"/>
        <v>0</v>
      </c>
      <c r="CI118" s="286">
        <f t="shared" si="372"/>
        <v>0</v>
      </c>
      <c r="CJ118" s="287"/>
      <c r="CK118" s="285">
        <f t="shared" si="424"/>
        <v>0</v>
      </c>
      <c r="CL118" s="286">
        <f t="shared" si="374"/>
        <v>0</v>
      </c>
      <c r="CM118" s="287"/>
      <c r="CN118" s="285">
        <f t="shared" si="414"/>
        <v>0.20000000000000001</v>
      </c>
      <c r="CO118" s="287">
        <v>1</v>
      </c>
      <c r="CP118" s="291">
        <f t="shared" si="415"/>
        <v>1</v>
      </c>
      <c r="CQ118" s="283">
        <v>67</v>
      </c>
      <c r="CR118" s="283">
        <v>303</v>
      </c>
      <c r="CS118" s="283" t="e">
        <f>#REF!</f>
        <v>#REF!</v>
      </c>
      <c r="CT118" s="282">
        <v>0.14499999999999999</v>
      </c>
      <c r="CU118" s="282">
        <v>0.65400000000000003</v>
      </c>
      <c r="CV118" s="282" t="e">
        <f>#REF!</f>
        <v>#REF!</v>
      </c>
      <c r="CW118" s="284" t="e">
        <f>#REF!</f>
        <v>#REF!</v>
      </c>
      <c r="CX118" s="285" t="e">
        <f t="shared" si="434"/>
        <v>#REF!</v>
      </c>
      <c r="CY118" s="290" t="e">
        <f t="shared" si="435"/>
        <v>#REF!</v>
      </c>
      <c r="CZ118" s="292"/>
      <c r="DA118" s="285">
        <f t="shared" si="436"/>
        <v>0</v>
      </c>
      <c r="DB118" s="292"/>
      <c r="DC118" s="283">
        <v>0</v>
      </c>
      <c r="DD118" s="283">
        <v>0</v>
      </c>
      <c r="DE118" s="282">
        <f>_xlfn.FLOOR.PRECISE('численность 2021'!I130)</f>
        <v>0</v>
      </c>
      <c r="DF118" s="282">
        <v>0</v>
      </c>
      <c r="DG118" s="282">
        <v>0</v>
      </c>
      <c r="DH118" s="282">
        <f t="shared" si="431"/>
        <v>0</v>
      </c>
      <c r="DI118" s="284">
        <f>_xlfn.FLOOR.PRECISE('численность 2021'!N130)</f>
        <v>0</v>
      </c>
      <c r="DJ118" s="285">
        <f t="shared" si="425"/>
        <v>0</v>
      </c>
      <c r="DK118" s="286">
        <f t="shared" si="378"/>
        <v>0</v>
      </c>
      <c r="DL118" s="287"/>
      <c r="DM118" s="285">
        <f t="shared" si="426"/>
        <v>0</v>
      </c>
      <c r="DN118" s="287"/>
      <c r="DO118" s="283">
        <v>0.55177100000000001</v>
      </c>
      <c r="DP118" s="283">
        <v>0</v>
      </c>
      <c r="DQ118" s="282">
        <f>_xlfn.FLOOR.PRECISE('численность 2021'!J130)</f>
        <v>0</v>
      </c>
      <c r="DR118" s="282">
        <v>1.1242e-002</v>
      </c>
      <c r="DS118" s="282">
        <v>0</v>
      </c>
      <c r="DT118" s="282">
        <f t="shared" si="432"/>
        <v>0</v>
      </c>
      <c r="DU118" s="284">
        <f>_xlfn.FLOOR.PRECISE('численность 2021'!S130)</f>
        <v>0</v>
      </c>
      <c r="DV118" s="285">
        <f t="shared" si="416"/>
        <v>0</v>
      </c>
      <c r="DW118" s="286">
        <f t="shared" si="381"/>
        <v>0</v>
      </c>
      <c r="DX118" s="287"/>
      <c r="DY118" s="283">
        <v>0</v>
      </c>
      <c r="DZ118" s="293">
        <v>0</v>
      </c>
      <c r="EA118" s="282">
        <f>_xlfn.FLOOR.PRECISE('численность 2021'!T130)</f>
        <v>0</v>
      </c>
      <c r="EB118" s="282">
        <v>0</v>
      </c>
      <c r="EC118" s="282">
        <v>0</v>
      </c>
      <c r="ED118" s="282">
        <f t="shared" si="433"/>
        <v>0</v>
      </c>
      <c r="EE118" s="284">
        <f>_xlfn.FLOOR.PRECISE('численность 2021'!U130)</f>
        <v>0</v>
      </c>
      <c r="EF118" s="285">
        <f t="shared" si="411"/>
        <v>0</v>
      </c>
      <c r="EG118" s="286">
        <f t="shared" si="382"/>
        <v>0</v>
      </c>
      <c r="EH118" s="292"/>
    </row>
    <row r="119" ht="33" customHeight="1">
      <c r="A119" s="152" t="s">
        <v>319</v>
      </c>
      <c r="B119" s="282">
        <f>'численность 2021'!C131</f>
        <v>151.09999999999999</v>
      </c>
      <c r="C119" s="283">
        <v>587.69293200000004</v>
      </c>
      <c r="D119" s="283">
        <v>512</v>
      </c>
      <c r="E119" s="282">
        <f>_xlfn.FLOOR.PRECISE('численность 2021'!D131)</f>
        <v>695</v>
      </c>
      <c r="F119" s="282">
        <v>3.889945</v>
      </c>
      <c r="G119" s="282">
        <v>3.3889330000000002</v>
      </c>
      <c r="H119" s="282">
        <f t="shared" si="427"/>
        <v>4.5996029119788222</v>
      </c>
      <c r="I119" s="284">
        <f>_xlfn.FLOOR.PRECISE('численность 2021'!R131)</f>
        <v>243</v>
      </c>
      <c r="J119" s="285">
        <f t="shared" si="418"/>
        <v>243.24999999999997</v>
      </c>
      <c r="K119" s="286">
        <f t="shared" si="360"/>
        <v>243</v>
      </c>
      <c r="L119" s="287">
        <v>243</v>
      </c>
      <c r="M119" s="283">
        <v>33</v>
      </c>
      <c r="N119" s="283">
        <v>33</v>
      </c>
      <c r="O119" s="282">
        <f>_xlfn.FLOOR.PRECISE('численность 2021'!P131)</f>
        <v>26</v>
      </c>
      <c r="P119" s="282">
        <v>0.21842700000000001</v>
      </c>
      <c r="Q119" s="282">
        <v>0.21842700000000001</v>
      </c>
      <c r="R119" s="282">
        <f t="shared" si="361"/>
        <v>0.17207147584381205</v>
      </c>
      <c r="S119" s="284">
        <f>_xlfn.FLOOR.PRECISE('численность 2021'!Q131)</f>
        <v>3</v>
      </c>
      <c r="T119" s="284"/>
      <c r="U119" s="285">
        <f t="shared" si="419"/>
        <v>7.7999999999999998</v>
      </c>
      <c r="V119" s="286">
        <f t="shared" si="352"/>
        <v>3</v>
      </c>
      <c r="W119" s="287">
        <v>3</v>
      </c>
      <c r="X119" s="287">
        <v>3</v>
      </c>
      <c r="Y119" s="288"/>
      <c r="Z119" s="283">
        <v>913.20642099999998</v>
      </c>
      <c r="AA119" s="283">
        <v>1075</v>
      </c>
      <c r="AB119" s="282">
        <f>_xlfn.FLOOR.PRECISE('численность 2021'!E131)</f>
        <v>1130</v>
      </c>
      <c r="AC119" s="282">
        <v>6.0445219999999997</v>
      </c>
      <c r="AD119" s="282">
        <v>7.1154349999999997</v>
      </c>
      <c r="AE119" s="282">
        <f t="shared" si="428"/>
        <v>7.478491065519524</v>
      </c>
      <c r="AF119" s="284">
        <f>_xlfn.FLOOR.PRECISE('численность 2021'!O131)</f>
        <v>56</v>
      </c>
      <c r="AG119" s="285">
        <f t="shared" si="417"/>
        <v>56.5</v>
      </c>
      <c r="AH119" s="286">
        <f t="shared" si="362"/>
        <v>56</v>
      </c>
      <c r="AI119" s="289">
        <f t="shared" si="354"/>
        <v>42</v>
      </c>
      <c r="AJ119" s="287">
        <v>56</v>
      </c>
      <c r="AK119" s="287">
        <v>42</v>
      </c>
      <c r="AL119" s="283">
        <v>328.763397</v>
      </c>
      <c r="AM119" s="283">
        <v>330</v>
      </c>
      <c r="AN119" s="282">
        <f>_xlfn.FLOOR.PRECISE('численность 2021'!F131)</f>
        <v>360</v>
      </c>
      <c r="AO119" s="282">
        <v>2.176088</v>
      </c>
      <c r="AP119" s="282">
        <v>2.1842730000000001</v>
      </c>
      <c r="AQ119" s="282">
        <f t="shared" si="363"/>
        <v>2.3825281270681669</v>
      </c>
      <c r="AR119" s="284">
        <f>_xlfn.FLOOR.PRECISE('численность 2021'!L131)</f>
        <v>18</v>
      </c>
      <c r="AS119" s="284"/>
      <c r="AT119" s="284">
        <f t="shared" si="355"/>
        <v>18</v>
      </c>
      <c r="AU119" s="285">
        <f t="shared" si="388"/>
        <v>25.200000000000003</v>
      </c>
      <c r="AV119" s="285">
        <f t="shared" si="437"/>
        <v>0</v>
      </c>
      <c r="AW119" s="290">
        <f t="shared" si="389"/>
        <v>18</v>
      </c>
      <c r="AX119" s="287">
        <v>18</v>
      </c>
      <c r="AY119" s="285">
        <f t="shared" si="420"/>
        <v>2.6999999999999997</v>
      </c>
      <c r="AZ119" s="286">
        <f t="shared" si="364"/>
        <v>0</v>
      </c>
      <c r="BA119" s="287">
        <v>2</v>
      </c>
      <c r="BB119" s="285">
        <f t="shared" si="421"/>
        <v>5.3999999999999995</v>
      </c>
      <c r="BC119" s="287">
        <v>6</v>
      </c>
      <c r="BD119" s="283">
        <v>76.069046</v>
      </c>
      <c r="BE119" s="283">
        <v>69</v>
      </c>
      <c r="BF119" s="282">
        <f>_xlfn.FLOOR.PRECISE('численность 2021'!G131)</f>
        <v>72</v>
      </c>
      <c r="BG119" s="282">
        <v>0.50350200000000001</v>
      </c>
      <c r="BH119" s="282">
        <v>0.45671200000000001</v>
      </c>
      <c r="BI119" s="282">
        <f t="shared" si="429"/>
        <v>0.47650562541363339</v>
      </c>
      <c r="BJ119" s="284">
        <f>_xlfn.FLOOR.PRECISE('численность 2021'!K131)</f>
        <v>2</v>
      </c>
      <c r="BK119" s="284"/>
      <c r="BL119" s="284">
        <f t="shared" si="358"/>
        <v>2</v>
      </c>
      <c r="BM119" s="285">
        <f t="shared" si="393"/>
        <v>2.1600000000000001</v>
      </c>
      <c r="BN119" s="290">
        <f t="shared" si="359"/>
        <v>2</v>
      </c>
      <c r="BO119" s="287">
        <v>2</v>
      </c>
      <c r="BP119" s="285">
        <f t="shared" si="422"/>
        <v>0</v>
      </c>
      <c r="BQ119" s="286">
        <f t="shared" si="366"/>
        <v>0</v>
      </c>
      <c r="BR119" s="287"/>
      <c r="BS119" s="285">
        <f t="shared" si="412"/>
        <v>0.40000000000000002</v>
      </c>
      <c r="BT119" s="287">
        <v>1</v>
      </c>
      <c r="BU119" s="283">
        <v>131.39198300000001</v>
      </c>
      <c r="BV119" s="283">
        <v>113</v>
      </c>
      <c r="BW119" s="282">
        <f>_xlfn.FLOOR.PRECISE('численность 2021'!H131)</f>
        <v>121</v>
      </c>
      <c r="BX119" s="282">
        <v>0.86968500000000004</v>
      </c>
      <c r="BY119" s="282">
        <v>0.74794799999999995</v>
      </c>
      <c r="BZ119" s="282">
        <f t="shared" si="430"/>
        <v>0.80079417604235603</v>
      </c>
      <c r="CA119" s="284">
        <f>_xlfn.FLOOR.PRECISE('численность 2021'!M131)</f>
        <v>3</v>
      </c>
      <c r="CB119" s="284"/>
      <c r="CC119" s="284"/>
      <c r="CD119" s="284">
        <f t="shared" si="368"/>
        <v>3</v>
      </c>
      <c r="CE119" s="285">
        <f t="shared" si="413"/>
        <v>3.6299999999999999</v>
      </c>
      <c r="CF119" s="290">
        <f t="shared" si="370"/>
        <v>3</v>
      </c>
      <c r="CG119" s="287">
        <v>3</v>
      </c>
      <c r="CH119" s="285">
        <f t="shared" si="423"/>
        <v>0</v>
      </c>
      <c r="CI119" s="286">
        <f t="shared" si="372"/>
        <v>0</v>
      </c>
      <c r="CJ119" s="287"/>
      <c r="CK119" s="285">
        <f t="shared" si="424"/>
        <v>0</v>
      </c>
      <c r="CL119" s="286">
        <f t="shared" si="374"/>
        <v>0</v>
      </c>
      <c r="CM119" s="287"/>
      <c r="CN119" s="285">
        <f t="shared" si="414"/>
        <v>0.60000000000000009</v>
      </c>
      <c r="CO119" s="287">
        <v>1</v>
      </c>
      <c r="CP119" s="291">
        <f t="shared" si="415"/>
        <v>1</v>
      </c>
      <c r="CQ119" s="283"/>
      <c r="CR119" s="283"/>
      <c r="CS119" s="283"/>
      <c r="CT119" s="282"/>
      <c r="CU119" s="282"/>
      <c r="CV119" s="282"/>
      <c r="CW119" s="284"/>
      <c r="CX119" s="285"/>
      <c r="CY119" s="290"/>
      <c r="CZ119" s="292"/>
      <c r="DA119" s="285"/>
      <c r="DB119" s="292"/>
      <c r="DC119" s="283">
        <v>0</v>
      </c>
      <c r="DD119" s="283">
        <v>0</v>
      </c>
      <c r="DE119" s="282">
        <f>_xlfn.FLOOR.PRECISE('численность 2021'!I131)</f>
        <v>0</v>
      </c>
      <c r="DF119" s="282">
        <v>0</v>
      </c>
      <c r="DG119" s="282">
        <v>0</v>
      </c>
      <c r="DH119" s="282">
        <f t="shared" si="431"/>
        <v>0</v>
      </c>
      <c r="DI119" s="284">
        <f>_xlfn.FLOOR.PRECISE('численность 2021'!N131)</f>
        <v>0</v>
      </c>
      <c r="DJ119" s="285">
        <f t="shared" si="425"/>
        <v>0</v>
      </c>
      <c r="DK119" s="286">
        <f t="shared" si="378"/>
        <v>0</v>
      </c>
      <c r="DL119" s="287"/>
      <c r="DM119" s="285">
        <f t="shared" si="426"/>
        <v>0</v>
      </c>
      <c r="DN119" s="287"/>
      <c r="DO119" s="283">
        <v>6.0462230000000003</v>
      </c>
      <c r="DP119" s="283">
        <v>6</v>
      </c>
      <c r="DQ119" s="282">
        <f>_xlfn.FLOOR.PRECISE('численность 2021'!J131)</f>
        <v>3</v>
      </c>
      <c r="DR119" s="282">
        <v>4.002e-002</v>
      </c>
      <c r="DS119" s="282">
        <v>3.9713999999999999e-002</v>
      </c>
      <c r="DT119" s="282">
        <f t="shared" si="432"/>
        <v>1.9854401058901391e-002</v>
      </c>
      <c r="DU119" s="284">
        <f>_xlfn.FLOOR.PRECISE('численность 2021'!S131)</f>
        <v>0</v>
      </c>
      <c r="DV119" s="285">
        <f t="shared" si="416"/>
        <v>0.30000000000000004</v>
      </c>
      <c r="DW119" s="286">
        <f t="shared" si="381"/>
        <v>0</v>
      </c>
      <c r="DX119" s="287"/>
      <c r="DY119" s="283">
        <v>0</v>
      </c>
      <c r="DZ119" s="293">
        <v>0</v>
      </c>
      <c r="EA119" s="282">
        <f>_xlfn.FLOOR.PRECISE('численность 2021'!T131)</f>
        <v>0</v>
      </c>
      <c r="EB119" s="282">
        <v>0</v>
      </c>
      <c r="EC119" s="282">
        <v>0</v>
      </c>
      <c r="ED119" s="282">
        <f t="shared" si="433"/>
        <v>0</v>
      </c>
      <c r="EE119" s="284">
        <f>_xlfn.FLOOR.PRECISE('численность 2021'!U131)</f>
        <v>0</v>
      </c>
      <c r="EF119" s="285">
        <f t="shared" si="411"/>
        <v>0</v>
      </c>
      <c r="EG119" s="286">
        <f t="shared" si="382"/>
        <v>0</v>
      </c>
      <c r="EH119" s="292"/>
    </row>
    <row r="120" ht="33" customHeight="1">
      <c r="A120" s="152" t="s">
        <v>320</v>
      </c>
      <c r="B120" s="282">
        <f>'численность 2021'!C132</f>
        <v>46.079999999999998</v>
      </c>
      <c r="C120" s="283">
        <v>150.40718100000001</v>
      </c>
      <c r="D120" s="283">
        <v>158</v>
      </c>
      <c r="E120" s="282">
        <f>_xlfn.FLOOR.PRECISE('численность 2021'!D132)</f>
        <v>164</v>
      </c>
      <c r="F120" s="282">
        <v>3.2359550000000001</v>
      </c>
      <c r="G120" s="282">
        <v>3.3993120000000001</v>
      </c>
      <c r="H120" s="282">
        <f t="shared" si="427"/>
        <v>3.5590277777777781</v>
      </c>
      <c r="I120" s="284">
        <f>_xlfn.FLOOR.PRECISE('численность 2021'!R132)</f>
        <v>57</v>
      </c>
      <c r="J120" s="285">
        <f t="shared" si="418"/>
        <v>57.399999999999999</v>
      </c>
      <c r="K120" s="286">
        <f t="shared" si="360"/>
        <v>57</v>
      </c>
      <c r="L120" s="287">
        <v>57</v>
      </c>
      <c r="M120" s="283">
        <v>10</v>
      </c>
      <c r="N120" s="283">
        <v>13</v>
      </c>
      <c r="O120" s="282">
        <f>_xlfn.FLOOR.PRECISE('численность 2021'!P132)</f>
        <v>12</v>
      </c>
      <c r="P120" s="282">
        <v>0.215146</v>
      </c>
      <c r="Q120" s="282">
        <v>0.27968999999999999</v>
      </c>
      <c r="R120" s="282">
        <f t="shared" si="361"/>
        <v>0.26041666666666669</v>
      </c>
      <c r="S120" s="284">
        <f>_xlfn.FLOOR.PRECISE('численность 2021'!Q132)</f>
        <v>1</v>
      </c>
      <c r="T120" s="284"/>
      <c r="U120" s="285">
        <f t="shared" si="419"/>
        <v>3.5999999999999996</v>
      </c>
      <c r="V120" s="286">
        <f t="shared" si="352"/>
        <v>1</v>
      </c>
      <c r="W120" s="287">
        <v>1</v>
      </c>
      <c r="X120" s="287">
        <v>1</v>
      </c>
      <c r="Y120" s="288"/>
      <c r="Z120" s="283">
        <v>217.57978800000001</v>
      </c>
      <c r="AA120" s="283">
        <v>282</v>
      </c>
      <c r="AB120" s="282">
        <f>_xlfn.FLOOR.PRECISE('численность 2021'!E132)</f>
        <v>287</v>
      </c>
      <c r="AC120" s="282">
        <v>4.6811489999999996</v>
      </c>
      <c r="AD120" s="282">
        <v>6.067126</v>
      </c>
      <c r="AE120" s="282">
        <f t="shared" si="428"/>
        <v>6.2282986111111116</v>
      </c>
      <c r="AF120" s="284">
        <f>_xlfn.FLOOR.PRECISE('численность 2021'!O132)</f>
        <v>14</v>
      </c>
      <c r="AG120" s="285">
        <f t="shared" si="417"/>
        <v>14.350000000000001</v>
      </c>
      <c r="AH120" s="286">
        <f t="shared" si="362"/>
        <v>14</v>
      </c>
      <c r="AI120" s="289">
        <f t="shared" si="354"/>
        <v>10.5</v>
      </c>
      <c r="AJ120" s="287">
        <v>14</v>
      </c>
      <c r="AK120" s="287">
        <v>10</v>
      </c>
      <c r="AL120" s="283">
        <v>1.3926590000000001</v>
      </c>
      <c r="AM120" s="283">
        <v>0</v>
      </c>
      <c r="AN120" s="282">
        <f>_xlfn.FLOOR.PRECISE('численность 2021'!F132)</f>
        <v>0</v>
      </c>
      <c r="AO120" s="282">
        <v>2.9963e-002</v>
      </c>
      <c r="AP120" s="282">
        <v>0</v>
      </c>
      <c r="AQ120" s="282">
        <f t="shared" si="363"/>
        <v>0</v>
      </c>
      <c r="AR120" s="284">
        <f>_xlfn.FLOOR.PRECISE('численность 2021'!L132)</f>
        <v>0</v>
      </c>
      <c r="AS120" s="284"/>
      <c r="AT120" s="284">
        <f t="shared" si="355"/>
        <v>0</v>
      </c>
      <c r="AU120" s="285">
        <f t="shared" si="388"/>
        <v>0</v>
      </c>
      <c r="AV120" s="285">
        <f t="shared" si="437"/>
        <v>0</v>
      </c>
      <c r="AW120" s="290">
        <f t="shared" si="389"/>
        <v>0</v>
      </c>
      <c r="AX120" s="287"/>
      <c r="AY120" s="285">
        <f t="shared" si="420"/>
        <v>0</v>
      </c>
      <c r="AZ120" s="286">
        <f t="shared" si="364"/>
        <v>0</v>
      </c>
      <c r="BA120" s="287"/>
      <c r="BB120" s="285">
        <f t="shared" si="421"/>
        <v>0</v>
      </c>
      <c r="BC120" s="287"/>
      <c r="BD120" s="283">
        <v>17.698376</v>
      </c>
      <c r="BE120" s="283">
        <v>14</v>
      </c>
      <c r="BF120" s="282">
        <f>_xlfn.FLOOR.PRECISE('численность 2021'!G132)</f>
        <v>11</v>
      </c>
      <c r="BG120" s="282">
        <v>0.380774</v>
      </c>
      <c r="BH120" s="282">
        <v>0.301205</v>
      </c>
      <c r="BI120" s="282">
        <f t="shared" si="429"/>
        <v>0.23871527777777779</v>
      </c>
      <c r="BJ120" s="284">
        <f>_xlfn.FLOOR.PRECISE('численность 2021'!K132)</f>
        <v>0</v>
      </c>
      <c r="BK120" s="284"/>
      <c r="BL120" s="284">
        <f t="shared" si="358"/>
        <v>0</v>
      </c>
      <c r="BM120" s="285">
        <f t="shared" si="393"/>
        <v>0.32999999999999996</v>
      </c>
      <c r="BN120" s="290">
        <f t="shared" si="359"/>
        <v>0</v>
      </c>
      <c r="BO120" s="287"/>
      <c r="BP120" s="285">
        <f t="shared" si="422"/>
        <v>0</v>
      </c>
      <c r="BQ120" s="286">
        <f t="shared" si="366"/>
        <v>0</v>
      </c>
      <c r="BR120" s="287"/>
      <c r="BS120" s="285">
        <f t="shared" si="412"/>
        <v>0</v>
      </c>
      <c r="BT120" s="287"/>
      <c r="BU120" s="283">
        <v>26.901533000000001</v>
      </c>
      <c r="BV120" s="283">
        <v>22</v>
      </c>
      <c r="BW120" s="282">
        <f>_xlfn.FLOOR.PRECISE('численность 2021'!H132)</f>
        <v>27</v>
      </c>
      <c r="BX120" s="282">
        <v>0.57877699999999999</v>
      </c>
      <c r="BY120" s="282">
        <v>0.47332200000000002</v>
      </c>
      <c r="BZ120" s="282">
        <f t="shared" si="430"/>
        <v>0.5859375</v>
      </c>
      <c r="CA120" s="284">
        <f>_xlfn.FLOOR.PRECISE('численность 2021'!M132)</f>
        <v>0</v>
      </c>
      <c r="CB120" s="284"/>
      <c r="CC120" s="284"/>
      <c r="CD120" s="284">
        <f t="shared" si="368"/>
        <v>0</v>
      </c>
      <c r="CE120" s="285">
        <f t="shared" si="413"/>
        <v>0.80999999999999994</v>
      </c>
      <c r="CF120" s="290">
        <f t="shared" si="370"/>
        <v>0</v>
      </c>
      <c r="CG120" s="287"/>
      <c r="CH120" s="285">
        <f t="shared" si="423"/>
        <v>0</v>
      </c>
      <c r="CI120" s="286">
        <f t="shared" si="372"/>
        <v>0</v>
      </c>
      <c r="CJ120" s="287"/>
      <c r="CK120" s="285">
        <f t="shared" si="424"/>
        <v>0</v>
      </c>
      <c r="CL120" s="286">
        <f t="shared" si="374"/>
        <v>0</v>
      </c>
      <c r="CM120" s="287"/>
      <c r="CN120" s="285">
        <f t="shared" si="414"/>
        <v>0</v>
      </c>
      <c r="CO120" s="287"/>
      <c r="CP120" s="291">
        <f t="shared" si="415"/>
        <v>1</v>
      </c>
      <c r="CQ120" s="283"/>
      <c r="CR120" s="283"/>
      <c r="CS120" s="283"/>
      <c r="CT120" s="282"/>
      <c r="CU120" s="282"/>
      <c r="CV120" s="282"/>
      <c r="CW120" s="284"/>
      <c r="CX120" s="285"/>
      <c r="CY120" s="290"/>
      <c r="CZ120" s="292"/>
      <c r="DA120" s="285"/>
      <c r="DB120" s="292"/>
      <c r="DC120" s="283">
        <v>0</v>
      </c>
      <c r="DD120" s="283">
        <v>0</v>
      </c>
      <c r="DE120" s="282">
        <f>_xlfn.FLOOR.PRECISE('численность 2021'!I132)</f>
        <v>0</v>
      </c>
      <c r="DF120" s="282">
        <v>0</v>
      </c>
      <c r="DG120" s="282">
        <v>0</v>
      </c>
      <c r="DH120" s="282">
        <f t="shared" si="431"/>
        <v>0</v>
      </c>
      <c r="DI120" s="284">
        <f>_xlfn.FLOOR.PRECISE('численность 2021'!N132)</f>
        <v>0</v>
      </c>
      <c r="DJ120" s="285">
        <f t="shared" si="425"/>
        <v>0</v>
      </c>
      <c r="DK120" s="286">
        <f t="shared" si="378"/>
        <v>0</v>
      </c>
      <c r="DL120" s="287"/>
      <c r="DM120" s="285">
        <f t="shared" si="426"/>
        <v>0</v>
      </c>
      <c r="DN120" s="287"/>
      <c r="DO120" s="283">
        <v>0.23211000000000001</v>
      </c>
      <c r="DP120" s="283">
        <v>0</v>
      </c>
      <c r="DQ120" s="282">
        <f>_xlfn.FLOOR.PRECISE('численность 2021'!J132)</f>
        <v>0</v>
      </c>
      <c r="DR120" s="282">
        <v>4.9940000000000002e-003</v>
      </c>
      <c r="DS120" s="282">
        <v>0</v>
      </c>
      <c r="DT120" s="282">
        <f t="shared" si="432"/>
        <v>0</v>
      </c>
      <c r="DU120" s="284">
        <f>_xlfn.FLOOR.PRECISE('численность 2021'!S132)</f>
        <v>0</v>
      </c>
      <c r="DV120" s="285">
        <f t="shared" si="416"/>
        <v>0</v>
      </c>
      <c r="DW120" s="286">
        <f t="shared" si="381"/>
        <v>0</v>
      </c>
      <c r="DX120" s="287"/>
      <c r="DY120" s="283">
        <v>0</v>
      </c>
      <c r="DZ120" s="293">
        <v>0</v>
      </c>
      <c r="EA120" s="282">
        <f>_xlfn.FLOOR.PRECISE('численность 2021'!T132)</f>
        <v>0</v>
      </c>
      <c r="EB120" s="282">
        <v>0</v>
      </c>
      <c r="EC120" s="282">
        <v>0</v>
      </c>
      <c r="ED120" s="282">
        <f t="shared" si="433"/>
        <v>0</v>
      </c>
      <c r="EE120" s="284">
        <f>_xlfn.FLOOR.PRECISE('численность 2021'!U132)</f>
        <v>0</v>
      </c>
      <c r="EF120" s="285">
        <f t="shared" si="411"/>
        <v>0</v>
      </c>
      <c r="EG120" s="286">
        <f t="shared" si="382"/>
        <v>0</v>
      </c>
      <c r="EH120" s="292"/>
    </row>
    <row r="121" ht="48" customHeight="1">
      <c r="A121" s="152" t="s">
        <v>321</v>
      </c>
      <c r="B121" s="282">
        <f>'численность 2021'!C133</f>
        <v>2622.0999999999999</v>
      </c>
      <c r="C121" s="283">
        <v>9612.9736329999996</v>
      </c>
      <c r="D121" s="283">
        <v>10989</v>
      </c>
      <c r="E121" s="282">
        <f>_xlfn.FLOOR.PRECISE('численность 2021'!D133)</f>
        <v>14106</v>
      </c>
      <c r="F121" s="282">
        <v>4.5995090000000003</v>
      </c>
      <c r="G121" s="282">
        <v>5.2578950000000004</v>
      </c>
      <c r="H121" s="282">
        <f t="shared" si="427"/>
        <v>5.3796575264101296</v>
      </c>
      <c r="I121" s="284">
        <f>_xlfn.FLOOR.PRECISE('численность 2021'!R133)</f>
        <v>4000</v>
      </c>
      <c r="J121" s="285">
        <f t="shared" si="418"/>
        <v>4937.0999999999995</v>
      </c>
      <c r="K121" s="286">
        <f t="shared" si="360"/>
        <v>4000</v>
      </c>
      <c r="L121" s="287">
        <v>4000</v>
      </c>
      <c r="M121" s="283">
        <v>460</v>
      </c>
      <c r="N121" s="283">
        <v>460</v>
      </c>
      <c r="O121" s="282">
        <f>_xlfn.FLOOR.PRECISE('численность 2021'!P133)</f>
        <v>470</v>
      </c>
      <c r="P121" s="282">
        <v>0.22009600000000001</v>
      </c>
      <c r="Q121" s="282">
        <v>0.22009600000000001</v>
      </c>
      <c r="R121" s="282">
        <f t="shared" si="361"/>
        <v>0.17924564280538499</v>
      </c>
      <c r="S121" s="284">
        <f>_xlfn.FLOOR.PRECISE('численность 2021'!Q133)</f>
        <v>32</v>
      </c>
      <c r="T121" s="284"/>
      <c r="U121" s="285">
        <f t="shared" si="419"/>
        <v>141</v>
      </c>
      <c r="V121" s="286">
        <f t="shared" si="352"/>
        <v>32</v>
      </c>
      <c r="W121" s="287">
        <v>32</v>
      </c>
      <c r="X121" s="287">
        <v>22</v>
      </c>
      <c r="Y121" s="288"/>
      <c r="Z121" s="283">
        <v>14867.927734000001</v>
      </c>
      <c r="AA121" s="283">
        <v>17094</v>
      </c>
      <c r="AB121" s="282">
        <f>_xlfn.FLOOR.PRECISE('численность 2021'!E133)</f>
        <v>22785</v>
      </c>
      <c r="AC121" s="282">
        <v>7.1138409999999999</v>
      </c>
      <c r="AD121" s="282">
        <v>8.1789470000000009</v>
      </c>
      <c r="AE121" s="282">
        <f t="shared" si="428"/>
        <v>8.6895999389802068</v>
      </c>
      <c r="AF121" s="284">
        <f>_xlfn.FLOOR.PRECISE('численность 2021'!O133)</f>
        <v>911</v>
      </c>
      <c r="AG121" s="285">
        <f t="shared" si="417"/>
        <v>1139.25</v>
      </c>
      <c r="AH121" s="286">
        <f t="shared" si="362"/>
        <v>911</v>
      </c>
      <c r="AI121" s="289">
        <f t="shared" si="354"/>
        <v>683.25</v>
      </c>
      <c r="AJ121" s="287">
        <v>911</v>
      </c>
      <c r="AK121" s="287">
        <v>683</v>
      </c>
      <c r="AL121" s="283">
        <v>0</v>
      </c>
      <c r="AM121" s="283">
        <v>0</v>
      </c>
      <c r="AN121" s="282">
        <f>_xlfn.FLOOR.PRECISE('численность 2021'!F133)</f>
        <v>0</v>
      </c>
      <c r="AO121" s="282">
        <v>0</v>
      </c>
      <c r="AP121" s="282">
        <v>0</v>
      </c>
      <c r="AQ121" s="282">
        <f t="shared" si="363"/>
        <v>0</v>
      </c>
      <c r="AR121" s="284">
        <f>_xlfn.FLOOR.PRECISE('численность 2021'!L133)</f>
        <v>0</v>
      </c>
      <c r="AS121" s="284"/>
      <c r="AT121" s="284">
        <f t="shared" si="355"/>
        <v>0</v>
      </c>
      <c r="AU121" s="285">
        <f t="shared" si="388"/>
        <v>0</v>
      </c>
      <c r="AV121" s="285">
        <f t="shared" si="437"/>
        <v>0</v>
      </c>
      <c r="AW121" s="290">
        <f t="shared" si="389"/>
        <v>0</v>
      </c>
      <c r="AX121" s="287"/>
      <c r="AY121" s="285">
        <f t="shared" si="420"/>
        <v>0</v>
      </c>
      <c r="AZ121" s="286">
        <f t="shared" si="364"/>
        <v>0</v>
      </c>
      <c r="BA121" s="287"/>
      <c r="BB121" s="285">
        <f t="shared" si="421"/>
        <v>0</v>
      </c>
      <c r="BC121" s="287"/>
      <c r="BD121" s="283">
        <v>793.54956100000004</v>
      </c>
      <c r="BE121" s="283">
        <v>736</v>
      </c>
      <c r="BF121" s="282">
        <f>_xlfn.FLOOR.PRECISE('численность 2021'!G133)</f>
        <v>1232</v>
      </c>
      <c r="BG121" s="282">
        <v>0.379689</v>
      </c>
      <c r="BH121" s="282">
        <v>0.35215299999999999</v>
      </c>
      <c r="BI121" s="282">
        <f t="shared" si="429"/>
        <v>0.46985240837496667</v>
      </c>
      <c r="BJ121" s="284">
        <f>_xlfn.FLOOR.PRECISE('численность 2021'!K133)</f>
        <v>26</v>
      </c>
      <c r="BK121" s="284"/>
      <c r="BL121" s="284">
        <f t="shared" si="358"/>
        <v>26</v>
      </c>
      <c r="BM121" s="285">
        <f t="shared" si="393"/>
        <v>36.960000000000001</v>
      </c>
      <c r="BN121" s="290">
        <f t="shared" si="359"/>
        <v>26</v>
      </c>
      <c r="BO121" s="287">
        <v>26</v>
      </c>
      <c r="BP121" s="285">
        <f t="shared" si="422"/>
        <v>3.8999999999999999</v>
      </c>
      <c r="BQ121" s="286">
        <f t="shared" si="366"/>
        <v>0</v>
      </c>
      <c r="BR121" s="287">
        <v>3</v>
      </c>
      <c r="BS121" s="285">
        <f t="shared" si="412"/>
        <v>5.2000000000000002</v>
      </c>
      <c r="BT121" s="287">
        <v>8</v>
      </c>
      <c r="BU121" s="283">
        <v>3153.3154300000001</v>
      </c>
      <c r="BV121" s="283">
        <v>3189</v>
      </c>
      <c r="BW121" s="282">
        <f>_xlfn.FLOOR.PRECISE('численность 2021'!H133)</f>
        <v>3461</v>
      </c>
      <c r="BX121" s="282">
        <v>1.5087630000000001</v>
      </c>
      <c r="BY121" s="282">
        <v>1.5258370000000001</v>
      </c>
      <c r="BZ121" s="282">
        <f t="shared" si="430"/>
        <v>1.3199344037222074</v>
      </c>
      <c r="CA121" s="284">
        <f>_xlfn.FLOOR.PRECISE('численность 2021'!M133)</f>
        <v>103</v>
      </c>
      <c r="CB121" s="284"/>
      <c r="CC121" s="284"/>
      <c r="CD121" s="284">
        <f t="shared" si="368"/>
        <v>103</v>
      </c>
      <c r="CE121" s="285">
        <f t="shared" si="413"/>
        <v>173.05000000000001</v>
      </c>
      <c r="CF121" s="290">
        <f t="shared" si="370"/>
        <v>103</v>
      </c>
      <c r="CG121" s="287">
        <v>103</v>
      </c>
      <c r="CH121" s="285">
        <f t="shared" si="423"/>
        <v>7.7249999999999996</v>
      </c>
      <c r="CI121" s="286">
        <f t="shared" si="372"/>
        <v>0</v>
      </c>
      <c r="CJ121" s="287">
        <v>8</v>
      </c>
      <c r="CK121" s="285">
        <f t="shared" si="424"/>
        <v>7.7249999999999996</v>
      </c>
      <c r="CL121" s="286">
        <f t="shared" si="374"/>
        <v>0</v>
      </c>
      <c r="CM121" s="287">
        <v>7</v>
      </c>
      <c r="CN121" s="285">
        <f t="shared" si="414"/>
        <v>20.600000000000001</v>
      </c>
      <c r="CO121" s="287">
        <v>29</v>
      </c>
      <c r="CP121" s="291">
        <f t="shared" si="415"/>
        <v>1</v>
      </c>
      <c r="CQ121" s="283"/>
      <c r="CR121" s="283"/>
      <c r="CS121" s="283"/>
      <c r="CT121" s="282"/>
      <c r="CU121" s="282"/>
      <c r="CV121" s="282"/>
      <c r="CW121" s="284"/>
      <c r="CX121" s="285"/>
      <c r="CY121" s="290"/>
      <c r="CZ121" s="292"/>
      <c r="DA121" s="285"/>
      <c r="DB121" s="292"/>
      <c r="DC121" s="283">
        <v>0</v>
      </c>
      <c r="DD121" s="283">
        <v>0</v>
      </c>
      <c r="DE121" s="282">
        <f>_xlfn.FLOOR.PRECISE('численность 2021'!I133)</f>
        <v>0</v>
      </c>
      <c r="DF121" s="282">
        <v>0</v>
      </c>
      <c r="DG121" s="282">
        <v>0</v>
      </c>
      <c r="DH121" s="282">
        <f t="shared" si="431"/>
        <v>0</v>
      </c>
      <c r="DI121" s="284">
        <f>_xlfn.FLOOR.PRECISE('численность 2021'!N133)</f>
        <v>0</v>
      </c>
      <c r="DJ121" s="285">
        <f t="shared" si="425"/>
        <v>0</v>
      </c>
      <c r="DK121" s="286">
        <f t="shared" si="378"/>
        <v>0</v>
      </c>
      <c r="DL121" s="287"/>
      <c r="DM121" s="285">
        <f t="shared" si="426"/>
        <v>0</v>
      </c>
      <c r="DN121" s="287"/>
      <c r="DO121" s="283">
        <v>123.243256</v>
      </c>
      <c r="DP121" s="283">
        <v>127</v>
      </c>
      <c r="DQ121" s="282">
        <f>_xlfn.FLOOR.PRECISE('численность 2021'!J133)</f>
        <v>183</v>
      </c>
      <c r="DR121" s="282">
        <v>5.8968e-002</v>
      </c>
      <c r="DS121" s="282">
        <v>6.0766000000000001e-002</v>
      </c>
      <c r="DT121" s="282">
        <f t="shared" si="432"/>
        <v>6.9791388581671179e-002</v>
      </c>
      <c r="DU121" s="284">
        <f>_xlfn.FLOOR.PRECISE('численность 2021'!S133)</f>
        <v>0</v>
      </c>
      <c r="DV121" s="285">
        <f t="shared" si="416"/>
        <v>18.300000000000001</v>
      </c>
      <c r="DW121" s="286">
        <f t="shared" si="381"/>
        <v>0</v>
      </c>
      <c r="DX121" s="287"/>
      <c r="DY121" s="283">
        <v>0</v>
      </c>
      <c r="DZ121" s="293">
        <v>0</v>
      </c>
      <c r="EA121" s="282">
        <f>_xlfn.FLOOR.PRECISE('численность 2021'!T133)</f>
        <v>0</v>
      </c>
      <c r="EB121" s="282">
        <v>0</v>
      </c>
      <c r="EC121" s="282">
        <v>0</v>
      </c>
      <c r="ED121" s="282">
        <f t="shared" si="433"/>
        <v>0</v>
      </c>
      <c r="EE121" s="284">
        <f>_xlfn.FLOOR.PRECISE('численность 2021'!U133)</f>
        <v>0</v>
      </c>
      <c r="EF121" s="285">
        <f t="shared" si="411"/>
        <v>0</v>
      </c>
      <c r="EG121" s="286">
        <f t="shared" si="382"/>
        <v>0</v>
      </c>
      <c r="EH121" s="292"/>
    </row>
    <row r="122" ht="33" customHeight="1">
      <c r="A122" s="152" t="s">
        <v>322</v>
      </c>
      <c r="B122" s="282">
        <f>'численность 2021'!C129</f>
        <v>31.664999999999999</v>
      </c>
      <c r="C122" s="283"/>
      <c r="D122" s="283">
        <v>92</v>
      </c>
      <c r="E122" s="282">
        <f>_xlfn.FLOOR.PRECISE('численность 2021'!D129)</f>
        <v>93</v>
      </c>
      <c r="F122" s="282"/>
      <c r="G122" s="282">
        <v>2.9063340000000002</v>
      </c>
      <c r="H122" s="282">
        <f t="shared" si="427"/>
        <v>2.9369966840360018</v>
      </c>
      <c r="I122" s="284">
        <f>_xlfn.FLOOR.PRECISE('численность 2021'!R129)</f>
        <v>32</v>
      </c>
      <c r="J122" s="285">
        <f t="shared" si="418"/>
        <v>32.549999999999997</v>
      </c>
      <c r="K122" s="286">
        <f>IF(I122&lt;J122,I122,J122)</f>
        <v>32</v>
      </c>
      <c r="L122" s="287">
        <v>32</v>
      </c>
      <c r="M122" s="283"/>
      <c r="N122" s="283">
        <v>0</v>
      </c>
      <c r="O122" s="282">
        <f>_xlfn.FLOOR.PRECISE('численность 2021'!P129)</f>
        <v>6</v>
      </c>
      <c r="P122" s="282"/>
      <c r="Q122" s="282"/>
      <c r="R122" s="282"/>
      <c r="S122" s="284">
        <f>_xlfn.FLOOR.PRECISE('численность 2021'!Q129)</f>
        <v>1</v>
      </c>
      <c r="T122" s="284"/>
      <c r="U122" s="285">
        <f>O122*0.29999999999999999</f>
        <v>1.7999999999999998</v>
      </c>
      <c r="V122" s="286">
        <f>IF(S122&lt;U122,S122,U122)</f>
        <v>1</v>
      </c>
      <c r="W122" s="287">
        <v>1</v>
      </c>
      <c r="X122" s="287">
        <v>1</v>
      </c>
      <c r="Y122" s="288"/>
      <c r="Z122" s="283"/>
      <c r="AA122" s="283">
        <v>144</v>
      </c>
      <c r="AB122" s="282">
        <f>_xlfn.FLOOR.PRECISE('численность 2021'!E129)</f>
        <v>117</v>
      </c>
      <c r="AC122" s="282"/>
      <c r="AD122" s="282">
        <f>AA122/B122</f>
        <v>4.5476077688299386</v>
      </c>
      <c r="AE122" s="282">
        <f t="shared" si="428"/>
        <v>3.694931312174325</v>
      </c>
      <c r="AF122" s="284">
        <f>_xlfn.FLOOR.PRECISE('численность 2021'!O129)</f>
        <v>5</v>
      </c>
      <c r="AG122" s="285">
        <f>IF(AB122&gt;34,AB122*0.050000000000000003,0)</f>
        <v>5.8500000000000005</v>
      </c>
      <c r="AH122" s="286">
        <f>IF(AF122&lt;AG122,AF122,AG122)</f>
        <v>5</v>
      </c>
      <c r="AI122" s="289">
        <f t="shared" si="354"/>
        <v>3.75</v>
      </c>
      <c r="AJ122" s="287">
        <v>5</v>
      </c>
      <c r="AK122" s="287">
        <v>3</v>
      </c>
      <c r="AL122" s="283"/>
      <c r="AM122" s="283">
        <v>32</v>
      </c>
      <c r="AN122" s="282">
        <f>_xlfn.FLOOR.PRECISE('численность 2021'!F129)</f>
        <v>34</v>
      </c>
      <c r="AO122" s="282"/>
      <c r="AP122" s="282">
        <v>1.010899</v>
      </c>
      <c r="AQ122" s="282">
        <f t="shared" si="363"/>
        <v>1.0737407231959577</v>
      </c>
      <c r="AR122" s="284">
        <f>_xlfn.FLOOR.PRECISE('численность 2021'!L129)</f>
        <v>0</v>
      </c>
      <c r="AS122" s="284"/>
      <c r="AT122" s="284">
        <f t="shared" si="355"/>
        <v>0</v>
      </c>
      <c r="AU122" s="285">
        <f>IF(AN122&gt;34,IF(AQ122&gt;10,AN122*0.14999999999999999,IF(AQ122&gt;8,AN122*0.12,IF(AQ122&gt;6,AN122*0.10000000000000001,IF(AQ122&gt;4,AN122*0.080000000000000002,IF(AQ122&gt;2,AN122*0.070000000000000007,IF(AQ122&gt;1,AN122*0.050000000000000003,IF(AQ122&lt;1,AN122*0.029999999999999999,0))))))),0)</f>
        <v>0</v>
      </c>
      <c r="AV122" s="285">
        <f>IF(AN122&gt;34,IF(AQ122&gt;20,AN122*0.29999999999999999,IF(AQ122&gt;15,AN122*0.25,IF(AQ122&gt;12,AN122*0.20000000000000001,IF(AQ122&gt;10,AN122*0.14999999999999999,IF(AQ122&gt;8,AN122*0.12,IF(AQ122&gt;6,AN122*0.10000000000000001,IF(AQ122&lt;1,AN122*0.029999999999999999,0))))))),0)</f>
        <v>0</v>
      </c>
      <c r="AW122" s="290">
        <f>IF(AR122&lt;AU122,AR122,AU122)</f>
        <v>0</v>
      </c>
      <c r="AX122" s="287"/>
      <c r="AY122" s="285">
        <f t="shared" si="420"/>
        <v>0</v>
      </c>
      <c r="AZ122" s="286"/>
      <c r="BA122" s="287"/>
      <c r="BB122" s="285">
        <f t="shared" si="421"/>
        <v>0</v>
      </c>
      <c r="BC122" s="287"/>
      <c r="BD122" s="283"/>
      <c r="BE122" s="283">
        <v>13</v>
      </c>
      <c r="BF122" s="282">
        <f>_xlfn.FLOOR.PRECISE('численность 2021'!G129)</f>
        <v>22</v>
      </c>
      <c r="BG122" s="282"/>
      <c r="BH122" s="282">
        <v>0.41067799999999999</v>
      </c>
      <c r="BI122" s="282">
        <f t="shared" si="429"/>
        <v>0.69477340912679619</v>
      </c>
      <c r="BJ122" s="284">
        <f>_xlfn.FLOOR.PRECISE('численность 2021'!K129)</f>
        <v>0</v>
      </c>
      <c r="BK122" s="284"/>
      <c r="BL122" s="284">
        <f t="shared" si="358"/>
        <v>0</v>
      </c>
      <c r="BM122" s="285">
        <f>IF(BF122&gt;1,IF(BI122&gt;10,BF122*0.14999999999999999,IF(BI122&gt;8,BF122*0.12,IF(BI122&gt;6,BF122*0.10000000000000001,IF(BI122&gt;4,BF122*0.080000000000000002,IF(BI122&gt;2,BF122*0.070000000000000007,IF(BI122&gt;1,BF122*0.050000000000000003,IF(BI122&lt;1,BF122*0.029999999999999999,0))))))),0)</f>
        <v>0.65999999999999992</v>
      </c>
      <c r="BN122" s="290">
        <f>IF(BJ122&lt;BM122,BJ122,BM122)</f>
        <v>0</v>
      </c>
      <c r="BO122" s="287"/>
      <c r="BP122" s="285"/>
      <c r="BQ122" s="286"/>
      <c r="BR122" s="287"/>
      <c r="BS122" s="285"/>
      <c r="BT122" s="287"/>
      <c r="BU122" s="283"/>
      <c r="BV122" s="283">
        <v>10</v>
      </c>
      <c r="BW122" s="282">
        <f>_xlfn.FLOOR.PRECISE('численность 2021'!H129)</f>
        <v>29</v>
      </c>
      <c r="BX122" s="282"/>
      <c r="BY122" s="282">
        <v>0.31590600000000002</v>
      </c>
      <c r="BZ122" s="282">
        <f t="shared" si="430"/>
        <v>0.91583767566714036</v>
      </c>
      <c r="CA122" s="284">
        <f>_xlfn.FLOOR.PRECISE('численность 2021'!M129)</f>
        <v>0</v>
      </c>
      <c r="CB122" s="284"/>
      <c r="CC122" s="284"/>
      <c r="CD122" s="284">
        <f t="shared" si="368"/>
        <v>0</v>
      </c>
      <c r="CE122" s="285">
        <f>IF(BW122&gt;1,IF(BZ122&gt;10,BW122*0.14999999999999999,IF(BZ122&gt;8,BW122*0.12,IF(BZ122&gt;6,BW122*0.10000000000000001,IF(BZ122&gt;4,BW122*0.080000000000000002,IF(BZ122&gt;2,BW122*0.070000000000000007,IF(BZ122&gt;1,BW122*0.050000000000000003,IF(BZ122&lt;1,BW122*0.029999999999999999,0))))))),0)</f>
        <v>0.87</v>
      </c>
      <c r="CF122" s="290">
        <f>IF(CA122&lt;CE122,CA122,CE122)</f>
        <v>0</v>
      </c>
      <c r="CG122" s="287"/>
      <c r="CH122" s="285">
        <f>IF(CG122&gt;3,CG122*0.074999999999999997,0)</f>
        <v>0</v>
      </c>
      <c r="CI122" s="286">
        <f>IF(CB122&lt;CH122,CB122,CH122)</f>
        <v>0</v>
      </c>
      <c r="CJ122" s="287"/>
      <c r="CK122" s="285">
        <f>IF(CG122&gt;3,CG122*0.074999999999999997,0)</f>
        <v>0</v>
      </c>
      <c r="CL122" s="286">
        <f>IF(CC122&lt;CK122,CC122,CK122)</f>
        <v>0</v>
      </c>
      <c r="CM122" s="287"/>
      <c r="CN122" s="285">
        <f>CG122*0.20000000000000001</f>
        <v>0</v>
      </c>
      <c r="CO122" s="287"/>
      <c r="CP122" s="291">
        <f>IF(CG122*0.25&gt;CJ122+CM122-0.10000000000000001,1,0)</f>
        <v>1</v>
      </c>
      <c r="CQ122" s="283"/>
      <c r="CR122" s="283"/>
      <c r="CS122" s="283"/>
      <c r="CT122" s="282"/>
      <c r="CU122" s="282"/>
      <c r="CV122" s="282"/>
      <c r="CW122" s="284"/>
      <c r="CX122" s="285"/>
      <c r="CY122" s="290"/>
      <c r="CZ122" s="292"/>
      <c r="DA122" s="285"/>
      <c r="DB122" s="292"/>
      <c r="DC122" s="283"/>
      <c r="DD122" s="283">
        <v>0</v>
      </c>
      <c r="DE122" s="282">
        <f>_xlfn.FLOOR.PRECISE('численность 2021'!I129)</f>
        <v>0</v>
      </c>
      <c r="DF122" s="282"/>
      <c r="DG122" s="282">
        <v>0</v>
      </c>
      <c r="DH122" s="282">
        <f t="shared" si="431"/>
        <v>0</v>
      </c>
      <c r="DI122" s="284">
        <f>_xlfn.FLOOR.PRECISE('численность 2021'!N134)</f>
        <v>0</v>
      </c>
      <c r="DJ122" s="285">
        <f>IF(DE122&gt;34,DE122*0.14999999999999999,0)</f>
        <v>0</v>
      </c>
      <c r="DK122" s="286">
        <f>IF(DI122&lt;DJ122,DI122,DJ122)</f>
        <v>0</v>
      </c>
      <c r="DL122" s="287"/>
      <c r="DM122" s="285">
        <f>DL122*0.20000000000000001</f>
        <v>0</v>
      </c>
      <c r="DN122" s="287"/>
      <c r="DO122" s="283"/>
      <c r="DP122" s="283">
        <v>0</v>
      </c>
      <c r="DQ122" s="282">
        <f>_xlfn.FLOOR.PRECISE('численность 2021'!J129)</f>
        <v>0</v>
      </c>
      <c r="DR122" s="282"/>
      <c r="DS122" s="282"/>
      <c r="DT122" s="282"/>
      <c r="DU122" s="284">
        <f>_xlfn.FLOOR.PRECISE('численность 2021'!S129)</f>
        <v>0</v>
      </c>
      <c r="DV122" s="285">
        <f>DQ122*0.10000000000000001</f>
        <v>0</v>
      </c>
      <c r="DW122" s="286">
        <f>IF(DU122&lt;DV122,DU122,DV122)</f>
        <v>0</v>
      </c>
      <c r="DX122" s="287"/>
      <c r="DY122" s="283"/>
      <c r="DZ122" s="293">
        <v>0</v>
      </c>
      <c r="EA122" s="282">
        <f>_xlfn.FLOOR.PRECISE('численность 2021'!T129)</f>
        <v>0</v>
      </c>
      <c r="EB122" s="282"/>
      <c r="EC122" s="282"/>
      <c r="ED122" s="282"/>
      <c r="EE122" s="284">
        <f>_xlfn.FLOOR.PRECISE('численность 2021'!U129)</f>
        <v>0</v>
      </c>
      <c r="EF122" s="285"/>
      <c r="EG122" s="286"/>
      <c r="EH122" s="292"/>
    </row>
    <row r="123" ht="34.5" customHeight="1">
      <c r="A123" s="152" t="s">
        <v>145</v>
      </c>
      <c r="B123" s="282">
        <f>'численность 2021'!C128</f>
        <v>42</v>
      </c>
      <c r="C123" s="283">
        <v>239.131317</v>
      </c>
      <c r="D123" s="283">
        <v>168</v>
      </c>
      <c r="E123" s="282">
        <f>_xlfn.FLOOR.PRECISE('численность 2021'!D128)</f>
        <v>220</v>
      </c>
      <c r="F123" s="282">
        <v>5.5670190000000002</v>
      </c>
      <c r="G123" s="282">
        <v>3.91107</v>
      </c>
      <c r="H123" s="282">
        <f t="shared" si="427"/>
        <v>5.2380952380952381</v>
      </c>
      <c r="I123" s="284">
        <f>_xlfn.FLOOR.PRECISE('численность 2021'!R128)</f>
        <v>77</v>
      </c>
      <c r="J123" s="285">
        <f t="shared" si="418"/>
        <v>77</v>
      </c>
      <c r="K123" s="286">
        <f t="shared" si="360"/>
        <v>77</v>
      </c>
      <c r="L123" s="287">
        <v>77</v>
      </c>
      <c r="M123" s="283">
        <v>31</v>
      </c>
      <c r="N123" s="283">
        <v>30</v>
      </c>
      <c r="O123" s="282">
        <f>_xlfn.FLOOR.PRECISE('численность 2021'!P128)</f>
        <v>29</v>
      </c>
      <c r="P123" s="282">
        <v>0.72168500000000002</v>
      </c>
      <c r="Q123" s="282">
        <v>0.69840500000000005</v>
      </c>
      <c r="R123" s="282">
        <f t="shared" si="361"/>
        <v>0.69047619047619047</v>
      </c>
      <c r="S123" s="284">
        <f>_xlfn.FLOOR.PRECISE('численность 2021'!Q128)</f>
        <v>8</v>
      </c>
      <c r="T123" s="284"/>
      <c r="U123" s="285">
        <f t="shared" si="419"/>
        <v>8.6999999999999993</v>
      </c>
      <c r="V123" s="286">
        <f t="shared" si="352"/>
        <v>8</v>
      </c>
      <c r="W123" s="287">
        <v>8</v>
      </c>
      <c r="X123" s="287"/>
      <c r="Y123" s="288"/>
      <c r="Z123" s="283">
        <v>457.80166600000001</v>
      </c>
      <c r="AA123" s="283">
        <v>425</v>
      </c>
      <c r="AB123" s="282">
        <f>_xlfn.FLOOR.PRECISE('численность 2021'!E128)</f>
        <v>451</v>
      </c>
      <c r="AC123" s="282">
        <v>10.657703</v>
      </c>
      <c r="AD123" s="282">
        <v>9.8940750000000008</v>
      </c>
      <c r="AE123" s="282">
        <f t="shared" si="428"/>
        <v>10.738095238095237</v>
      </c>
      <c r="AF123" s="284">
        <f>_xlfn.FLOOR.PRECISE('численность 2021'!O128)</f>
        <v>22</v>
      </c>
      <c r="AG123" s="285">
        <f t="shared" si="417"/>
        <v>22.550000000000001</v>
      </c>
      <c r="AH123" s="286">
        <f t="shared" si="362"/>
        <v>22</v>
      </c>
      <c r="AI123" s="289">
        <f t="shared" si="354"/>
        <v>16.5</v>
      </c>
      <c r="AJ123" s="287">
        <v>22</v>
      </c>
      <c r="AK123" s="287">
        <v>16</v>
      </c>
      <c r="AL123" s="283">
        <v>107.53228799999999</v>
      </c>
      <c r="AM123" s="283">
        <v>93</v>
      </c>
      <c r="AN123" s="282">
        <f>_xlfn.FLOOR.PRECISE('численность 2021'!F128)</f>
        <v>116</v>
      </c>
      <c r="AO123" s="282">
        <v>2.503371</v>
      </c>
      <c r="AP123" s="282">
        <v>2.1650559999999999</v>
      </c>
      <c r="AQ123" s="282">
        <f t="shared" si="363"/>
        <v>2.7619047619047619</v>
      </c>
      <c r="AR123" s="284">
        <f>_xlfn.FLOOR.PRECISE('численность 2021'!L128)</f>
        <v>8</v>
      </c>
      <c r="AS123" s="284"/>
      <c r="AT123" s="284">
        <f t="shared" si="355"/>
        <v>8</v>
      </c>
      <c r="AU123" s="285">
        <f t="shared" si="388"/>
        <v>8.120000000000001</v>
      </c>
      <c r="AV123" s="285">
        <f t="shared" si="437"/>
        <v>0</v>
      </c>
      <c r="AW123" s="290">
        <f t="shared" si="389"/>
        <v>8</v>
      </c>
      <c r="AX123" s="287">
        <v>8</v>
      </c>
      <c r="AY123" s="285">
        <f t="shared" si="420"/>
        <v>1.2</v>
      </c>
      <c r="AZ123" s="286">
        <f t="shared" si="364"/>
        <v>0</v>
      </c>
      <c r="BA123" s="287"/>
      <c r="BB123" s="285">
        <f t="shared" si="421"/>
        <v>2.3999999999999999</v>
      </c>
      <c r="BC123" s="287"/>
      <c r="BD123" s="283">
        <v>87.850037</v>
      </c>
      <c r="BE123" s="283">
        <v>103</v>
      </c>
      <c r="BF123" s="282">
        <f>_xlfn.FLOOR.PRECISE('численность 2021'!G128)</f>
        <v>116</v>
      </c>
      <c r="BG123" s="282">
        <v>2.0451640000000002</v>
      </c>
      <c r="BH123" s="282">
        <v>2.3978579999999998</v>
      </c>
      <c r="BI123" s="282">
        <f t="shared" si="429"/>
        <v>2.7619047619047619</v>
      </c>
      <c r="BJ123" s="284">
        <f>_xlfn.FLOOR.PRECISE('численность 2021'!K128)</f>
        <v>8</v>
      </c>
      <c r="BK123" s="284"/>
      <c r="BL123" s="284">
        <f t="shared" si="358"/>
        <v>8</v>
      </c>
      <c r="BM123" s="285">
        <f t="shared" si="393"/>
        <v>8.120000000000001</v>
      </c>
      <c r="BN123" s="290">
        <f t="shared" si="359"/>
        <v>8</v>
      </c>
      <c r="BO123" s="287">
        <v>8</v>
      </c>
      <c r="BP123" s="285">
        <f t="shared" si="422"/>
        <v>1.2</v>
      </c>
      <c r="BQ123" s="286">
        <f t="shared" si="366"/>
        <v>0</v>
      </c>
      <c r="BR123" s="287"/>
      <c r="BS123" s="285">
        <f t="shared" si="412"/>
        <v>1.6000000000000001</v>
      </c>
      <c r="BT123" s="287"/>
      <c r="BU123" s="283">
        <v>152.273392</v>
      </c>
      <c r="BV123" s="283">
        <v>154</v>
      </c>
      <c r="BW123" s="282">
        <f>_xlfn.FLOOR.PRECISE('численность 2021'!H128)</f>
        <v>189</v>
      </c>
      <c r="BX123" s="282">
        <v>3.5449510000000002</v>
      </c>
      <c r="BY123" s="282">
        <v>3.5851470000000001</v>
      </c>
      <c r="BZ123" s="282">
        <f t="shared" si="430"/>
        <v>4.5</v>
      </c>
      <c r="CA123" s="284">
        <f>_xlfn.FLOOR.PRECISE('численность 2021'!M128)</f>
        <v>15</v>
      </c>
      <c r="CB123" s="284"/>
      <c r="CC123" s="284"/>
      <c r="CD123" s="284">
        <f t="shared" si="368"/>
        <v>15</v>
      </c>
      <c r="CE123" s="285">
        <f t="shared" si="413"/>
        <v>15.120000000000001</v>
      </c>
      <c r="CF123" s="290">
        <f t="shared" si="370"/>
        <v>15</v>
      </c>
      <c r="CG123" s="287">
        <v>15</v>
      </c>
      <c r="CH123" s="285">
        <f t="shared" si="423"/>
        <v>1.125</v>
      </c>
      <c r="CI123" s="286">
        <f t="shared" si="372"/>
        <v>0</v>
      </c>
      <c r="CJ123" s="287"/>
      <c r="CK123" s="285">
        <f t="shared" si="424"/>
        <v>1.125</v>
      </c>
      <c r="CL123" s="286">
        <f t="shared" si="374"/>
        <v>0</v>
      </c>
      <c r="CM123" s="287"/>
      <c r="CN123" s="285">
        <f t="shared" si="414"/>
        <v>3</v>
      </c>
      <c r="CO123" s="287"/>
      <c r="CP123" s="291">
        <f t="shared" si="415"/>
        <v>1</v>
      </c>
      <c r="CQ123" s="283">
        <v>89</v>
      </c>
      <c r="CR123" s="283">
        <v>0</v>
      </c>
      <c r="CS123" s="283" t="e">
        <f>#REF!</f>
        <v>#REF!</v>
      </c>
      <c r="CT123" s="282">
        <v>1.2210000000000001</v>
      </c>
      <c r="CU123" s="282">
        <v>0</v>
      </c>
      <c r="CV123" s="282" t="e">
        <f>#REF!</f>
        <v>#REF!</v>
      </c>
      <c r="CW123" s="284" t="e">
        <f>#REF!</f>
        <v>#REF!</v>
      </c>
      <c r="CX123" s="285" t="e">
        <f t="shared" si="434"/>
        <v>#REF!</v>
      </c>
      <c r="CY123" s="290" t="e">
        <f t="shared" si="435"/>
        <v>#REF!</v>
      </c>
      <c r="CZ123" s="292"/>
      <c r="DA123" s="285">
        <f t="shared" si="436"/>
        <v>0</v>
      </c>
      <c r="DB123" s="292"/>
      <c r="DC123" s="283">
        <v>0</v>
      </c>
      <c r="DD123" s="283">
        <v>0</v>
      </c>
      <c r="DE123" s="282">
        <f>_xlfn.FLOOR.PRECISE('численность 2021'!I128)</f>
        <v>0</v>
      </c>
      <c r="DF123" s="282">
        <v>0</v>
      </c>
      <c r="DG123" s="282">
        <v>0</v>
      </c>
      <c r="DH123" s="282">
        <f t="shared" si="431"/>
        <v>0</v>
      </c>
      <c r="DI123" s="284">
        <f>_xlfn.FLOOR.PRECISE('численность 2021'!N128)</f>
        <v>0</v>
      </c>
      <c r="DJ123" s="285">
        <f t="shared" si="425"/>
        <v>0</v>
      </c>
      <c r="DK123" s="286">
        <f t="shared" si="378"/>
        <v>0</v>
      </c>
      <c r="DL123" s="287"/>
      <c r="DM123" s="285">
        <f t="shared" si="426"/>
        <v>0</v>
      </c>
      <c r="DN123" s="287"/>
      <c r="DO123" s="283">
        <v>7.0408039999999996</v>
      </c>
      <c r="DP123" s="283">
        <v>1</v>
      </c>
      <c r="DQ123" s="282">
        <f>_xlfn.FLOOR.PRECISE('численность 2021'!J128)</f>
        <v>2</v>
      </c>
      <c r="DR123" s="282">
        <v>0.163911</v>
      </c>
      <c r="DS123" s="282">
        <v>2.3279999999999999e-002</v>
      </c>
      <c r="DT123" s="282">
        <f t="shared" si="432"/>
        <v>4.7619047619047616e-002</v>
      </c>
      <c r="DU123" s="284">
        <f>_xlfn.FLOOR.PRECISE('численность 2021'!S128)</f>
        <v>0</v>
      </c>
      <c r="DV123" s="285">
        <f t="shared" si="416"/>
        <v>0.20000000000000001</v>
      </c>
      <c r="DW123" s="286">
        <f t="shared" si="381"/>
        <v>0</v>
      </c>
      <c r="DX123" s="287"/>
      <c r="DY123" s="283">
        <v>0</v>
      </c>
      <c r="DZ123" s="293">
        <v>0</v>
      </c>
      <c r="EA123" s="282">
        <f>_xlfn.FLOOR.PRECISE('численность 2021'!T128)</f>
        <v>0</v>
      </c>
      <c r="EB123" s="282">
        <v>0</v>
      </c>
      <c r="EC123" s="282">
        <v>0</v>
      </c>
      <c r="ED123" s="282">
        <f t="shared" si="433"/>
        <v>0</v>
      </c>
      <c r="EE123" s="284">
        <f>_xlfn.FLOOR.PRECISE('численность 2021'!U128)</f>
        <v>0</v>
      </c>
      <c r="EF123" s="285">
        <f t="shared" si="411"/>
        <v>0</v>
      </c>
      <c r="EG123" s="286">
        <f t="shared" si="382"/>
        <v>0</v>
      </c>
      <c r="EH123" s="292"/>
    </row>
    <row r="124" ht="34.5" customHeight="1">
      <c r="A124" s="307" t="s">
        <v>293</v>
      </c>
      <c r="B124" s="282"/>
      <c r="C124" s="283"/>
      <c r="D124" s="283"/>
      <c r="E124" s="282"/>
      <c r="F124" s="282"/>
      <c r="G124" s="282"/>
      <c r="H124" s="282"/>
      <c r="I124" s="284">
        <v>937</v>
      </c>
      <c r="J124" s="285">
        <f t="shared" si="418"/>
        <v>0</v>
      </c>
      <c r="K124" s="286"/>
      <c r="L124" s="287">
        <v>937</v>
      </c>
      <c r="M124" s="283"/>
      <c r="N124" s="283"/>
      <c r="O124" s="282"/>
      <c r="P124" s="282"/>
      <c r="Q124" s="282"/>
      <c r="R124" s="282"/>
      <c r="S124" s="284">
        <v>417</v>
      </c>
      <c r="T124" s="284"/>
      <c r="U124" s="285">
        <f t="shared" si="419"/>
        <v>0</v>
      </c>
      <c r="V124" s="286"/>
      <c r="W124" s="287">
        <v>50</v>
      </c>
      <c r="X124" s="287"/>
      <c r="Y124" s="288"/>
      <c r="Z124" s="283"/>
      <c r="AA124" s="283"/>
      <c r="AB124" s="282"/>
      <c r="AC124" s="282"/>
      <c r="AD124" s="282"/>
      <c r="AE124" s="282"/>
      <c r="AF124" s="284"/>
      <c r="AG124" s="285"/>
      <c r="AH124" s="286"/>
      <c r="AI124" s="289"/>
      <c r="AJ124" s="287"/>
      <c r="AK124" s="287"/>
      <c r="AL124" s="283"/>
      <c r="AM124" s="283"/>
      <c r="AN124" s="282"/>
      <c r="AO124" s="282"/>
      <c r="AP124" s="282"/>
      <c r="AQ124" s="282"/>
      <c r="AR124" s="284"/>
      <c r="AS124" s="284"/>
      <c r="AT124" s="284">
        <f t="shared" si="355"/>
        <v>0</v>
      </c>
      <c r="AU124" s="285"/>
      <c r="AV124" s="285">
        <f t="shared" si="437"/>
        <v>0</v>
      </c>
      <c r="AW124" s="290"/>
      <c r="AX124" s="287"/>
      <c r="AY124" s="285">
        <f t="shared" si="420"/>
        <v>0</v>
      </c>
      <c r="AZ124" s="286"/>
      <c r="BA124" s="287"/>
      <c r="BB124" s="285">
        <f t="shared" si="421"/>
        <v>0</v>
      </c>
      <c r="BC124" s="287"/>
      <c r="BD124" s="283"/>
      <c r="BE124" s="283"/>
      <c r="BF124" s="282"/>
      <c r="BG124" s="282"/>
      <c r="BH124" s="282"/>
      <c r="BI124" s="282"/>
      <c r="BJ124" s="284">
        <v>10</v>
      </c>
      <c r="BK124" s="284"/>
      <c r="BL124" s="284">
        <f t="shared" si="358"/>
        <v>0</v>
      </c>
      <c r="BM124" s="285"/>
      <c r="BN124" s="290"/>
      <c r="BO124" s="287">
        <v>10</v>
      </c>
      <c r="BP124" s="285">
        <f t="shared" si="422"/>
        <v>1.5</v>
      </c>
      <c r="BQ124" s="286"/>
      <c r="BR124" s="287"/>
      <c r="BS124" s="285">
        <f t="shared" si="412"/>
        <v>2</v>
      </c>
      <c r="BT124" s="287"/>
      <c r="BU124" s="283"/>
      <c r="BV124" s="283"/>
      <c r="BW124" s="282"/>
      <c r="BX124" s="282"/>
      <c r="BY124" s="282"/>
      <c r="BZ124" s="282"/>
      <c r="CA124" s="284">
        <v>70</v>
      </c>
      <c r="CB124" s="284"/>
      <c r="CC124" s="284"/>
      <c r="CD124" s="284">
        <f t="shared" si="368"/>
        <v>0</v>
      </c>
      <c r="CE124" s="285"/>
      <c r="CF124" s="290"/>
      <c r="CG124" s="287">
        <v>40</v>
      </c>
      <c r="CH124" s="285">
        <f t="shared" si="423"/>
        <v>3</v>
      </c>
      <c r="CI124" s="286"/>
      <c r="CJ124" s="287"/>
      <c r="CK124" s="285">
        <f t="shared" si="424"/>
        <v>3</v>
      </c>
      <c r="CL124" s="286"/>
      <c r="CM124" s="287"/>
      <c r="CN124" s="285">
        <f t="shared" si="414"/>
        <v>8</v>
      </c>
      <c r="CO124" s="287"/>
      <c r="CP124" s="291">
        <f t="shared" si="415"/>
        <v>1</v>
      </c>
      <c r="CQ124" s="283"/>
      <c r="CR124" s="283"/>
      <c r="CS124" s="283"/>
      <c r="CT124" s="282"/>
      <c r="CU124" s="282"/>
      <c r="CV124" s="282"/>
      <c r="CW124" s="284"/>
      <c r="CX124" s="285"/>
      <c r="CY124" s="290"/>
      <c r="CZ124" s="292"/>
      <c r="DA124" s="285"/>
      <c r="DB124" s="292"/>
      <c r="DC124" s="283"/>
      <c r="DD124" s="283"/>
      <c r="DE124" s="282"/>
      <c r="DF124" s="282"/>
      <c r="DG124" s="282"/>
      <c r="DH124" s="282"/>
      <c r="DI124" s="284"/>
      <c r="DJ124" s="285">
        <f t="shared" si="425"/>
        <v>0</v>
      </c>
      <c r="DK124" s="286"/>
      <c r="DL124" s="287"/>
      <c r="DM124" s="285">
        <f t="shared" si="426"/>
        <v>0</v>
      </c>
      <c r="DN124" s="287"/>
      <c r="DO124" s="283"/>
      <c r="DP124" s="283"/>
      <c r="DQ124" s="282"/>
      <c r="DR124" s="282"/>
      <c r="DS124" s="282"/>
      <c r="DT124" s="282"/>
      <c r="DU124" s="284">
        <v>8</v>
      </c>
      <c r="DV124" s="285"/>
      <c r="DW124" s="286"/>
      <c r="DX124" s="287">
        <v>8</v>
      </c>
      <c r="DY124" s="283"/>
      <c r="DZ124" s="293"/>
      <c r="EA124" s="282"/>
      <c r="EB124" s="282"/>
      <c r="EC124" s="282"/>
      <c r="ED124" s="282"/>
      <c r="EE124" s="284"/>
      <c r="EF124" s="285"/>
      <c r="EG124" s="286"/>
      <c r="EH124" s="292"/>
    </row>
    <row r="125" ht="13.5" customHeight="1">
      <c r="A125" s="268" t="s">
        <v>153</v>
      </c>
      <c r="B125" s="282"/>
      <c r="C125" s="283"/>
      <c r="D125" s="283"/>
      <c r="E125" s="282"/>
      <c r="F125" s="282"/>
      <c r="G125" s="282"/>
      <c r="H125" s="282"/>
      <c r="I125" s="284"/>
      <c r="J125" s="285">
        <f t="shared" si="418"/>
        <v>0</v>
      </c>
      <c r="K125" s="286">
        <f t="shared" si="360"/>
        <v>0</v>
      </c>
      <c r="L125" s="292"/>
      <c r="M125" s="283"/>
      <c r="N125" s="283"/>
      <c r="O125" s="282"/>
      <c r="P125" s="282"/>
      <c r="Q125" s="282"/>
      <c r="R125" s="282" t="e">
        <f t="shared" si="361"/>
        <v>#DIV/0!</v>
      </c>
      <c r="S125" s="284"/>
      <c r="T125" s="284"/>
      <c r="U125" s="285">
        <f t="shared" si="419"/>
        <v>0</v>
      </c>
      <c r="V125" s="286">
        <f t="shared" ref="V125:V188" si="440">IF(S125&lt;U125,S125,U125)</f>
        <v>0</v>
      </c>
      <c r="W125" s="292"/>
      <c r="X125" s="292"/>
      <c r="Y125" s="288"/>
      <c r="Z125" s="283"/>
      <c r="AA125" s="283"/>
      <c r="AB125" s="282"/>
      <c r="AC125" s="282"/>
      <c r="AD125" s="282"/>
      <c r="AE125" s="282" t="e">
        <f t="shared" si="428"/>
        <v>#DIV/0!</v>
      </c>
      <c r="AF125" s="284"/>
      <c r="AG125" s="285">
        <f t="shared" si="417"/>
        <v>0</v>
      </c>
      <c r="AH125" s="286">
        <f t="shared" si="362"/>
        <v>0</v>
      </c>
      <c r="AI125" s="289">
        <f t="shared" ref="AI125:AI188" si="441">AJ125*0.75</f>
        <v>0</v>
      </c>
      <c r="AJ125" s="292"/>
      <c r="AK125" s="292"/>
      <c r="AL125" s="283"/>
      <c r="AM125" s="283"/>
      <c r="AN125" s="282"/>
      <c r="AO125" s="282"/>
      <c r="AP125" s="282"/>
      <c r="AQ125" s="282" t="e">
        <f t="shared" si="363"/>
        <v>#DIV/0!</v>
      </c>
      <c r="AR125" s="284"/>
      <c r="AS125" s="284"/>
      <c r="AT125" s="284" t="e">
        <f t="shared" ref="AT125:AT188" si="442">IF(AND(B125&lt;7,AQ125&lt;5),0,AR125)</f>
        <v>#DIV/0!</v>
      </c>
      <c r="AU125" s="285">
        <f t="shared" ref="AU125:AU188" si="443">IF(AN125&gt;34,IF(AQ125&gt;10,AN125*0.14999999999999999,IF(AQ125&gt;8,AN125*0.12,IF(AQ125&gt;6,AN125*0.10000000000000001,IF(AQ125&gt;4,AN125*0.080000000000000002,IF(AQ125&gt;2,AN125*0.070000000000000007,IF(AQ125&gt;1,AN125*0.050000000000000003,IF(AQ125&lt;1,AN125*0.029999999999999999,0))))))),0)</f>
        <v>0</v>
      </c>
      <c r="AV125" s="285">
        <f t="shared" si="437"/>
        <v>0</v>
      </c>
      <c r="AW125" s="290">
        <f t="shared" ref="AW125:AW188" si="444">IF(AR125&lt;AU125,AR125,AU125)</f>
        <v>0</v>
      </c>
      <c r="AX125" s="292"/>
      <c r="AY125" s="285">
        <f t="shared" si="420"/>
        <v>0</v>
      </c>
      <c r="AZ125" s="286">
        <f t="shared" si="364"/>
        <v>0</v>
      </c>
      <c r="BA125" s="292"/>
      <c r="BB125" s="285">
        <f t="shared" si="421"/>
        <v>0</v>
      </c>
      <c r="BC125" s="292"/>
      <c r="BD125" s="283"/>
      <c r="BE125" s="283"/>
      <c r="BF125" s="282"/>
      <c r="BG125" s="282"/>
      <c r="BH125" s="282"/>
      <c r="BI125" s="282" t="e">
        <f t="shared" si="429"/>
        <v>#DIV/0!</v>
      </c>
      <c r="BJ125" s="284"/>
      <c r="BK125" s="284"/>
      <c r="BL125" s="284" t="e">
        <f t="shared" ref="BL125:BL188" si="445">IF(AND(B125&lt;7,BI125&lt;5),0,BJ125)</f>
        <v>#DIV/0!</v>
      </c>
      <c r="BM125" s="285">
        <f t="shared" si="393"/>
        <v>0</v>
      </c>
      <c r="BN125" s="290">
        <f t="shared" ref="BN125:BN188" si="446">IF(BJ125&lt;BM125,BJ125,BM125)</f>
        <v>0</v>
      </c>
      <c r="BO125" s="292"/>
      <c r="BP125" s="285">
        <f t="shared" si="422"/>
        <v>0</v>
      </c>
      <c r="BQ125" s="286">
        <f t="shared" si="366"/>
        <v>0</v>
      </c>
      <c r="BR125" s="292"/>
      <c r="BS125" s="285">
        <f t="shared" si="412"/>
        <v>0</v>
      </c>
      <c r="BT125" s="292"/>
      <c r="BU125" s="283"/>
      <c r="BV125" s="283"/>
      <c r="BW125" s="282"/>
      <c r="BX125" s="282"/>
      <c r="BY125" s="282"/>
      <c r="BZ125" s="282" t="e">
        <f t="shared" si="430"/>
        <v>#DIV/0!</v>
      </c>
      <c r="CA125" s="284"/>
      <c r="CB125" s="284"/>
      <c r="CC125" s="284"/>
      <c r="CD125" s="284" t="e">
        <f t="shared" si="368"/>
        <v>#DIV/0!</v>
      </c>
      <c r="CE125" s="285">
        <f t="shared" si="413"/>
        <v>0</v>
      </c>
      <c r="CF125" s="290">
        <f t="shared" si="370"/>
        <v>0</v>
      </c>
      <c r="CG125" s="292"/>
      <c r="CH125" s="285">
        <f t="shared" si="423"/>
        <v>0</v>
      </c>
      <c r="CI125" s="286">
        <f t="shared" si="372"/>
        <v>0</v>
      </c>
      <c r="CJ125" s="292"/>
      <c r="CK125" s="285">
        <f t="shared" si="424"/>
        <v>0</v>
      </c>
      <c r="CL125" s="286">
        <f t="shared" si="374"/>
        <v>0</v>
      </c>
      <c r="CM125" s="292"/>
      <c r="CN125" s="285">
        <f t="shared" si="414"/>
        <v>0</v>
      </c>
      <c r="CO125" s="292"/>
      <c r="CP125" s="291">
        <f t="shared" si="415"/>
        <v>1</v>
      </c>
      <c r="CQ125" s="283"/>
      <c r="CR125" s="283"/>
      <c r="CS125" s="283"/>
      <c r="CT125" s="282"/>
      <c r="CU125" s="282"/>
      <c r="CV125" s="282"/>
      <c r="CW125" s="284"/>
      <c r="CX125" s="285">
        <f t="shared" si="434"/>
        <v>0</v>
      </c>
      <c r="CY125" s="290">
        <f t="shared" si="435"/>
        <v>0</v>
      </c>
      <c r="CZ125" s="292"/>
      <c r="DA125" s="285">
        <f t="shared" si="436"/>
        <v>0</v>
      </c>
      <c r="DB125" s="292"/>
      <c r="DC125" s="283"/>
      <c r="DD125" s="283"/>
      <c r="DE125" s="282"/>
      <c r="DF125" s="282"/>
      <c r="DG125" s="282"/>
      <c r="DH125" s="282" t="e">
        <f t="shared" si="431"/>
        <v>#DIV/0!</v>
      </c>
      <c r="DI125" s="284"/>
      <c r="DJ125" s="285">
        <f t="shared" si="425"/>
        <v>0</v>
      </c>
      <c r="DK125" s="286">
        <f t="shared" si="378"/>
        <v>0</v>
      </c>
      <c r="DL125" s="292"/>
      <c r="DM125" s="285">
        <f t="shared" si="426"/>
        <v>0</v>
      </c>
      <c r="DN125" s="292"/>
      <c r="DO125" s="283"/>
      <c r="DP125" s="283"/>
      <c r="DQ125" s="282"/>
      <c r="DR125" s="282"/>
      <c r="DS125" s="282"/>
      <c r="DT125" s="282" t="e">
        <f t="shared" si="432"/>
        <v>#DIV/0!</v>
      </c>
      <c r="DU125" s="284"/>
      <c r="DV125" s="285">
        <f t="shared" si="416"/>
        <v>0</v>
      </c>
      <c r="DW125" s="286">
        <f t="shared" si="381"/>
        <v>0</v>
      </c>
      <c r="DX125" s="292"/>
      <c r="DY125" s="283"/>
      <c r="DZ125" s="293"/>
      <c r="EA125" s="282"/>
      <c r="EB125" s="282"/>
      <c r="EC125" s="282"/>
      <c r="ED125" s="282" t="e">
        <f t="shared" si="433"/>
        <v>#DIV/0!</v>
      </c>
      <c r="EE125" s="284"/>
      <c r="EF125" s="285">
        <f t="shared" ref="EF125:EF188" si="447">EA125*0.10000000000000001</f>
        <v>0</v>
      </c>
      <c r="EG125" s="286">
        <f t="shared" si="382"/>
        <v>0</v>
      </c>
      <c r="EH125" s="292"/>
    </row>
    <row r="126" ht="66" customHeight="1">
      <c r="A126" s="152" t="s">
        <v>168</v>
      </c>
      <c r="B126" s="282">
        <f>'численность 2021'!C150</f>
        <v>34.731000000000002</v>
      </c>
      <c r="C126" s="283">
        <v>54.835338999999998</v>
      </c>
      <c r="D126" s="283">
        <v>55</v>
      </c>
      <c r="E126" s="282">
        <f>_xlfn.FLOOR.PRECISE('численность 2021'!D150)</f>
        <v>58</v>
      </c>
      <c r="F126" s="282">
        <v>1.578859</v>
      </c>
      <c r="G126" s="282">
        <v>1.5835999999999999</v>
      </c>
      <c r="H126" s="282">
        <f t="shared" si="427"/>
        <v>1.6699778296046759</v>
      </c>
      <c r="I126" s="284">
        <f>_xlfn.FLOOR.PRECISE('численность 2021'!R150)</f>
        <v>20</v>
      </c>
      <c r="J126" s="285">
        <f t="shared" si="418"/>
        <v>20.299999999999997</v>
      </c>
      <c r="K126" s="286">
        <f t="shared" ref="K126:K189" si="448">IF(I126&lt;J126,I126,J126)</f>
        <v>20</v>
      </c>
      <c r="L126" s="292">
        <v>20</v>
      </c>
      <c r="M126" s="283">
        <v>10</v>
      </c>
      <c r="N126" s="283">
        <v>8</v>
      </c>
      <c r="O126" s="282">
        <f>_xlfn.FLOOR.PRECISE('численность 2021'!P150)</f>
        <v>8</v>
      </c>
      <c r="P126" s="282">
        <v>0.28792699999999999</v>
      </c>
      <c r="Q126" s="282">
        <v>0.23034199999999999</v>
      </c>
      <c r="R126" s="282">
        <f t="shared" ref="R126:R189" si="449">O126/B126</f>
        <v>0.23034176960064495</v>
      </c>
      <c r="S126" s="284">
        <f>_xlfn.FLOOR.PRECISE('численность 2021'!Q150)</f>
        <v>1</v>
      </c>
      <c r="T126" s="284"/>
      <c r="U126" s="285">
        <f t="shared" si="419"/>
        <v>2.3999999999999999</v>
      </c>
      <c r="V126" s="286">
        <f t="shared" si="440"/>
        <v>1</v>
      </c>
      <c r="W126" s="292">
        <v>1</v>
      </c>
      <c r="X126" s="292"/>
      <c r="Y126" s="288"/>
      <c r="Z126" s="283">
        <v>104.12464900000001</v>
      </c>
      <c r="AA126" s="283">
        <v>101</v>
      </c>
      <c r="AB126" s="282">
        <f>_xlfn.FLOOR.PRECISE('численность 2021'!E150)</f>
        <v>100</v>
      </c>
      <c r="AC126" s="282">
        <v>2.9980319999999998</v>
      </c>
      <c r="AD126" s="282">
        <v>2.9080650000000001</v>
      </c>
      <c r="AE126" s="282">
        <f t="shared" si="428"/>
        <v>2.879272120008062</v>
      </c>
      <c r="AF126" s="284">
        <f>_xlfn.FLOOR.PRECISE('численность 2021'!O150)</f>
        <v>5</v>
      </c>
      <c r="AG126" s="285">
        <f t="shared" si="417"/>
        <v>5</v>
      </c>
      <c r="AH126" s="286">
        <f t="shared" ref="AH126:AH189" si="450">IF(AF126&lt;AG126,AF126,AG126)</f>
        <v>5</v>
      </c>
      <c r="AI126" s="289">
        <f t="shared" si="441"/>
        <v>3.75</v>
      </c>
      <c r="AJ126" s="292">
        <v>5</v>
      </c>
      <c r="AK126" s="292">
        <v>3</v>
      </c>
      <c r="AL126" s="283">
        <v>156.42132599999999</v>
      </c>
      <c r="AM126" s="283">
        <v>166</v>
      </c>
      <c r="AN126" s="282">
        <f>_xlfn.FLOOR.PRECISE('численность 2021'!F150)</f>
        <v>177</v>
      </c>
      <c r="AO126" s="282">
        <v>4.5037960000000004</v>
      </c>
      <c r="AP126" s="282">
        <v>4.7795920000000001</v>
      </c>
      <c r="AQ126" s="282">
        <f t="shared" ref="AQ126:AQ189" si="451">AN126/B126</f>
        <v>5.0963116524142693</v>
      </c>
      <c r="AR126" s="284">
        <f>_xlfn.FLOOR.PRECISE('численность 2021'!L150)</f>
        <v>14</v>
      </c>
      <c r="AS126" s="284"/>
      <c r="AT126" s="284">
        <f t="shared" si="442"/>
        <v>14</v>
      </c>
      <c r="AU126" s="285">
        <f t="shared" si="443"/>
        <v>14.16</v>
      </c>
      <c r="AV126" s="285">
        <f t="shared" si="437"/>
        <v>0</v>
      </c>
      <c r="AW126" s="290">
        <f t="shared" si="444"/>
        <v>14</v>
      </c>
      <c r="AX126" s="292">
        <v>14</v>
      </c>
      <c r="AY126" s="285">
        <f t="shared" si="420"/>
        <v>2.1000000000000001</v>
      </c>
      <c r="AZ126" s="286">
        <f t="shared" ref="AZ126:AZ189" si="452">IF(AS126&lt;AY126,AS126,AY126)</f>
        <v>0</v>
      </c>
      <c r="BA126" s="292"/>
      <c r="BB126" s="285">
        <f t="shared" si="421"/>
        <v>4.2000000000000002</v>
      </c>
      <c r="BC126" s="292"/>
      <c r="BD126" s="283">
        <v>70.282188000000005</v>
      </c>
      <c r="BE126" s="283">
        <v>74</v>
      </c>
      <c r="BF126" s="282">
        <f>_xlfn.FLOOR.PRECISE('численность 2021'!G150)</f>
        <v>71</v>
      </c>
      <c r="BG126" s="282">
        <v>2.0236160000000001</v>
      </c>
      <c r="BH126" s="282">
        <v>2.1306609999999999</v>
      </c>
      <c r="BI126" s="282">
        <f t="shared" si="429"/>
        <v>2.044283205205724</v>
      </c>
      <c r="BJ126" s="284">
        <f>_xlfn.FLOOR.PRECISE('численность 2021'!K150)</f>
        <v>3</v>
      </c>
      <c r="BK126" s="284"/>
      <c r="BL126" s="284">
        <f t="shared" si="445"/>
        <v>3</v>
      </c>
      <c r="BM126" s="285">
        <f t="shared" si="393"/>
        <v>4.9700000000000006</v>
      </c>
      <c r="BN126" s="290">
        <f t="shared" si="446"/>
        <v>3</v>
      </c>
      <c r="BO126" s="292">
        <v>3</v>
      </c>
      <c r="BP126" s="285">
        <f t="shared" si="422"/>
        <v>0</v>
      </c>
      <c r="BQ126" s="286">
        <f t="shared" ref="BQ126:BQ189" si="453">IF(BK126&lt;BP126,BK126,BP126)</f>
        <v>0</v>
      </c>
      <c r="BR126" s="292"/>
      <c r="BS126" s="285">
        <f t="shared" si="412"/>
        <v>0.60000000000000009</v>
      </c>
      <c r="BT126" s="292"/>
      <c r="BU126" s="283">
        <v>84.576865999999995</v>
      </c>
      <c r="BV126" s="283">
        <v>86</v>
      </c>
      <c r="BW126" s="282">
        <f>_xlfn.FLOOR.PRECISE('численность 2021'!H150)</f>
        <v>92</v>
      </c>
      <c r="BX126" s="282">
        <v>2.4351980000000002</v>
      </c>
      <c r="BY126" s="282">
        <v>2.4761739999999999</v>
      </c>
      <c r="BZ126" s="282">
        <f t="shared" si="430"/>
        <v>2.6489303504074169</v>
      </c>
      <c r="CA126" s="284">
        <f>_xlfn.FLOOR.PRECISE('численность 2021'!M150)</f>
        <v>5</v>
      </c>
      <c r="CB126" s="284"/>
      <c r="CC126" s="284"/>
      <c r="CD126" s="284">
        <f t="shared" ref="CD126:CD189" si="454">IF(AND(B126&lt;7,BZ126&lt;5),0,CA126)</f>
        <v>5</v>
      </c>
      <c r="CE126" s="285">
        <f t="shared" si="413"/>
        <v>6.4400000000000004</v>
      </c>
      <c r="CF126" s="290">
        <f t="shared" ref="CF126:CF189" si="455">IF(CA126&lt;CE126,CA126,CE126)</f>
        <v>5</v>
      </c>
      <c r="CG126" s="292">
        <v>5</v>
      </c>
      <c r="CH126" s="285">
        <f t="shared" si="423"/>
        <v>0.375</v>
      </c>
      <c r="CI126" s="286">
        <f t="shared" ref="CI126:CI189" si="456">IF(CB126&lt;CH126,CB126,CH126)</f>
        <v>0</v>
      </c>
      <c r="CJ126" s="292"/>
      <c r="CK126" s="285">
        <f t="shared" si="424"/>
        <v>0.375</v>
      </c>
      <c r="CL126" s="286">
        <f t="shared" ref="CL126:CL189" si="457">IF(CC126&lt;CK126,CC126,CK126)</f>
        <v>0</v>
      </c>
      <c r="CM126" s="292"/>
      <c r="CN126" s="285">
        <f t="shared" si="414"/>
        <v>1</v>
      </c>
      <c r="CO126" s="292"/>
      <c r="CP126" s="291">
        <f t="shared" si="415"/>
        <v>1</v>
      </c>
      <c r="CQ126" s="283">
        <v>0</v>
      </c>
      <c r="CR126" s="283">
        <v>0</v>
      </c>
      <c r="CS126" s="283" t="e">
        <f>#REF!</f>
        <v>#REF!</v>
      </c>
      <c r="CT126" s="282">
        <v>0</v>
      </c>
      <c r="CU126" s="282">
        <v>0</v>
      </c>
      <c r="CV126" s="282" t="e">
        <f>#REF!</f>
        <v>#REF!</v>
      </c>
      <c r="CW126" s="284" t="e">
        <f>#REF!</f>
        <v>#REF!</v>
      </c>
      <c r="CX126" s="285" t="e">
        <f t="shared" si="434"/>
        <v>#REF!</v>
      </c>
      <c r="CY126" s="290" t="e">
        <f t="shared" si="435"/>
        <v>#REF!</v>
      </c>
      <c r="CZ126" s="292"/>
      <c r="DA126" s="285">
        <f t="shared" si="436"/>
        <v>0</v>
      </c>
      <c r="DB126" s="292"/>
      <c r="DC126" s="283">
        <v>0</v>
      </c>
      <c r="DD126" s="283">
        <v>0</v>
      </c>
      <c r="DE126" s="282">
        <f>_xlfn.FLOOR.PRECISE('численность 2021'!I150)</f>
        <v>0</v>
      </c>
      <c r="DF126" s="282">
        <v>0</v>
      </c>
      <c r="DG126" s="282">
        <v>0</v>
      </c>
      <c r="DH126" s="282">
        <f t="shared" si="431"/>
        <v>0</v>
      </c>
      <c r="DI126" s="284">
        <f>_xlfn.FLOOR.PRECISE('численность 2021'!N150)</f>
        <v>0</v>
      </c>
      <c r="DJ126" s="285">
        <f t="shared" si="425"/>
        <v>0</v>
      </c>
      <c r="DK126" s="286">
        <f t="shared" ref="DK126:DK189" si="458">IF(DI126&lt;DJ126,DI126,DJ126)</f>
        <v>0</v>
      </c>
      <c r="DL126" s="292"/>
      <c r="DM126" s="285">
        <f t="shared" si="426"/>
        <v>0</v>
      </c>
      <c r="DN126" s="292"/>
      <c r="DO126" s="283">
        <v>4.491498</v>
      </c>
      <c r="DP126" s="283">
        <v>4</v>
      </c>
      <c r="DQ126" s="282">
        <f>_xlfn.FLOOR.PRECISE('численность 2021'!J150)</f>
        <v>4</v>
      </c>
      <c r="DR126" s="282">
        <v>0.12932199999999999</v>
      </c>
      <c r="DS126" s="282">
        <v>0.115171</v>
      </c>
      <c r="DT126" s="282">
        <f t="shared" si="432"/>
        <v>0.11517088480032248</v>
      </c>
      <c r="DU126" s="284">
        <f>_xlfn.FLOOR.PRECISE('численность 2021'!S150)</f>
        <v>0</v>
      </c>
      <c r="DV126" s="285">
        <f t="shared" si="416"/>
        <v>0.40000000000000002</v>
      </c>
      <c r="DW126" s="286">
        <f t="shared" ref="DW126:DW189" si="459">IF(DU126&lt;DV126,DU126,DV126)</f>
        <v>0</v>
      </c>
      <c r="DX126" s="292"/>
      <c r="DY126" s="283">
        <v>0</v>
      </c>
      <c r="DZ126" s="293">
        <v>0</v>
      </c>
      <c r="EA126" s="282">
        <f>_xlfn.FLOOR.PRECISE('численность 2021'!T150)</f>
        <v>0</v>
      </c>
      <c r="EB126" s="282">
        <v>0</v>
      </c>
      <c r="EC126" s="282">
        <v>0</v>
      </c>
      <c r="ED126" s="282">
        <f t="shared" si="433"/>
        <v>0</v>
      </c>
      <c r="EE126" s="284">
        <f>_xlfn.FLOOR.PRECISE('численность 2021'!U150)</f>
        <v>0</v>
      </c>
      <c r="EF126" s="285">
        <f t="shared" si="447"/>
        <v>0</v>
      </c>
      <c r="EG126" s="286">
        <f t="shared" ref="EG126:EG189" si="460">IF(EE126&lt;EF126,EE126,EF126)</f>
        <v>0</v>
      </c>
      <c r="EH126" s="292"/>
    </row>
    <row r="127" ht="78.75" customHeight="1">
      <c r="A127" s="152" t="s">
        <v>156</v>
      </c>
      <c r="B127" s="282">
        <f>'численность 2021'!C139</f>
        <v>46.969999999999999</v>
      </c>
      <c r="C127" s="283">
        <v>51.773895000000003</v>
      </c>
      <c r="D127" s="283">
        <v>39</v>
      </c>
      <c r="E127" s="282">
        <f>_xlfn.FLOOR.PRECISE('численность 2021'!D139)</f>
        <v>63</v>
      </c>
      <c r="F127" s="282">
        <v>1.4907109999999999</v>
      </c>
      <c r="G127" s="282">
        <v>1.023622</v>
      </c>
      <c r="H127" s="282">
        <f t="shared" si="427"/>
        <v>1.3412816691505216</v>
      </c>
      <c r="I127" s="284">
        <f>_xlfn.FLOOR.PRECISE('численность 2021'!R139)</f>
        <v>22</v>
      </c>
      <c r="J127" s="285">
        <f t="shared" si="418"/>
        <v>22.049999999999997</v>
      </c>
      <c r="K127" s="286">
        <f t="shared" si="448"/>
        <v>22</v>
      </c>
      <c r="L127" s="292">
        <v>22</v>
      </c>
      <c r="M127" s="283">
        <v>43</v>
      </c>
      <c r="N127" s="283">
        <v>42</v>
      </c>
      <c r="O127" s="282">
        <f>_xlfn.FLOOR.PRECISE('численность 2021'!P139)</f>
        <v>50</v>
      </c>
      <c r="P127" s="282">
        <v>1.2380869999999999</v>
      </c>
      <c r="Q127" s="282">
        <v>1.1023620000000001</v>
      </c>
      <c r="R127" s="282">
        <f t="shared" si="449"/>
        <v>1.0645092612305727</v>
      </c>
      <c r="S127" s="284">
        <f>_xlfn.FLOOR.PRECISE('численность 2021'!Q139)</f>
        <v>15</v>
      </c>
      <c r="T127" s="284"/>
      <c r="U127" s="285">
        <f t="shared" si="419"/>
        <v>15</v>
      </c>
      <c r="V127" s="286">
        <f t="shared" si="440"/>
        <v>15</v>
      </c>
      <c r="W127" s="292">
        <v>15</v>
      </c>
      <c r="X127" s="292"/>
      <c r="Y127" s="288"/>
      <c r="Z127" s="283">
        <v>149.032196</v>
      </c>
      <c r="AA127" s="283">
        <v>100</v>
      </c>
      <c r="AB127" s="282">
        <f>_xlfn.FLOOR.PRECISE('численность 2021'!E139)</f>
        <v>115</v>
      </c>
      <c r="AC127" s="282">
        <v>4.2910430000000002</v>
      </c>
      <c r="AD127" s="282">
        <v>2.6246719999999999</v>
      </c>
      <c r="AE127" s="282">
        <f t="shared" si="428"/>
        <v>2.4483713008303174</v>
      </c>
      <c r="AF127" s="284">
        <f>_xlfn.FLOOR.PRECISE('численность 2021'!O139)</f>
        <v>5</v>
      </c>
      <c r="AG127" s="285">
        <f t="shared" si="417"/>
        <v>5.75</v>
      </c>
      <c r="AH127" s="286">
        <f t="shared" si="450"/>
        <v>5</v>
      </c>
      <c r="AI127" s="289">
        <f t="shared" si="441"/>
        <v>3.75</v>
      </c>
      <c r="AJ127" s="292">
        <v>5</v>
      </c>
      <c r="AK127" s="292">
        <v>3</v>
      </c>
      <c r="AL127" s="283">
        <v>369.76052900000002</v>
      </c>
      <c r="AM127" s="283">
        <v>365</v>
      </c>
      <c r="AN127" s="282">
        <f>_xlfn.FLOOR.PRECISE('численность 2021'!F139)</f>
        <v>575</v>
      </c>
      <c r="AO127" s="282">
        <v>10.646412</v>
      </c>
      <c r="AP127" s="282">
        <v>9.5800529999999995</v>
      </c>
      <c r="AQ127" s="282">
        <f t="shared" si="451"/>
        <v>12.241856504151587</v>
      </c>
      <c r="AR127" s="284">
        <f>_xlfn.FLOOR.PRECISE('численность 2021'!L139)</f>
        <v>65</v>
      </c>
      <c r="AS127" s="284"/>
      <c r="AT127" s="284">
        <f t="shared" si="442"/>
        <v>65</v>
      </c>
      <c r="AU127" s="285">
        <f t="shared" si="443"/>
        <v>86.25</v>
      </c>
      <c r="AV127" s="285">
        <f t="shared" si="437"/>
        <v>115</v>
      </c>
      <c r="AW127" s="290">
        <f t="shared" si="444"/>
        <v>65</v>
      </c>
      <c r="AX127" s="292">
        <v>65</v>
      </c>
      <c r="AY127" s="285">
        <f t="shared" si="420"/>
        <v>9.75</v>
      </c>
      <c r="AZ127" s="286">
        <f t="shared" si="452"/>
        <v>0</v>
      </c>
      <c r="BA127" s="292"/>
      <c r="BB127" s="285">
        <f t="shared" si="421"/>
        <v>19.5</v>
      </c>
      <c r="BC127" s="292"/>
      <c r="BD127" s="283">
        <v>71.436745000000002</v>
      </c>
      <c r="BE127" s="283">
        <v>50</v>
      </c>
      <c r="BF127" s="282">
        <f>_xlfn.FLOOR.PRECISE('численность 2021'!G139)</f>
        <v>77</v>
      </c>
      <c r="BG127" s="282">
        <v>2.0568580000000001</v>
      </c>
      <c r="BH127" s="282">
        <v>1.3123359999999999</v>
      </c>
      <c r="BI127" s="282">
        <f t="shared" si="429"/>
        <v>1.639344262295082</v>
      </c>
      <c r="BJ127" s="284">
        <f>_xlfn.FLOOR.PRECISE('численность 2021'!K139)</f>
        <v>3</v>
      </c>
      <c r="BK127" s="284"/>
      <c r="BL127" s="284">
        <f t="shared" si="445"/>
        <v>3</v>
      </c>
      <c r="BM127" s="285">
        <f t="shared" si="393"/>
        <v>3.8500000000000001</v>
      </c>
      <c r="BN127" s="290">
        <f t="shared" si="446"/>
        <v>3</v>
      </c>
      <c r="BO127" s="292">
        <v>3</v>
      </c>
      <c r="BP127" s="285">
        <f t="shared" si="422"/>
        <v>0</v>
      </c>
      <c r="BQ127" s="286">
        <f t="shared" si="453"/>
        <v>0</v>
      </c>
      <c r="BR127" s="292"/>
      <c r="BS127" s="285">
        <f t="shared" si="412"/>
        <v>0.60000000000000009</v>
      </c>
      <c r="BT127" s="292"/>
      <c r="BU127" s="283">
        <v>246.90570099999999</v>
      </c>
      <c r="BV127" s="283">
        <v>197</v>
      </c>
      <c r="BW127" s="282">
        <f>_xlfn.FLOOR.PRECISE('численность 2021'!H139)</f>
        <v>274</v>
      </c>
      <c r="BX127" s="282">
        <v>7.1090869999999997</v>
      </c>
      <c r="BY127" s="282">
        <v>5.170604</v>
      </c>
      <c r="BZ127" s="282">
        <f t="shared" si="430"/>
        <v>5.8335107515435389</v>
      </c>
      <c r="CA127" s="284">
        <f>_xlfn.FLOOR.PRECISE('численность 2021'!M139)</f>
        <v>21</v>
      </c>
      <c r="CB127" s="284"/>
      <c r="CC127" s="284"/>
      <c r="CD127" s="284">
        <f t="shared" si="454"/>
        <v>21</v>
      </c>
      <c r="CE127" s="285">
        <f t="shared" si="413"/>
        <v>21.920000000000002</v>
      </c>
      <c r="CF127" s="290">
        <f t="shared" si="455"/>
        <v>21</v>
      </c>
      <c r="CG127" s="292">
        <v>21</v>
      </c>
      <c r="CH127" s="285">
        <f t="shared" si="423"/>
        <v>1.575</v>
      </c>
      <c r="CI127" s="286">
        <f t="shared" si="456"/>
        <v>0</v>
      </c>
      <c r="CJ127" s="292"/>
      <c r="CK127" s="285">
        <f t="shared" si="424"/>
        <v>1.575</v>
      </c>
      <c r="CL127" s="286">
        <f t="shared" si="457"/>
        <v>0</v>
      </c>
      <c r="CM127" s="292"/>
      <c r="CN127" s="285">
        <f t="shared" si="414"/>
        <v>4.2000000000000002</v>
      </c>
      <c r="CO127" s="292"/>
      <c r="CP127" s="291">
        <f t="shared" si="415"/>
        <v>1</v>
      </c>
      <c r="CQ127" s="283">
        <v>0</v>
      </c>
      <c r="CR127" s="283">
        <v>0</v>
      </c>
      <c r="CS127" s="283" t="e">
        <f>#REF!</f>
        <v>#REF!</v>
      </c>
      <c r="CT127" s="282">
        <v>0</v>
      </c>
      <c r="CU127" s="282">
        <v>0</v>
      </c>
      <c r="CV127" s="282" t="e">
        <f>#REF!</f>
        <v>#REF!</v>
      </c>
      <c r="CW127" s="284" t="e">
        <f>#REF!</f>
        <v>#REF!</v>
      </c>
      <c r="CX127" s="285" t="e">
        <f t="shared" si="434"/>
        <v>#REF!</v>
      </c>
      <c r="CY127" s="290" t="e">
        <f t="shared" si="435"/>
        <v>#REF!</v>
      </c>
      <c r="CZ127" s="292"/>
      <c r="DA127" s="285">
        <f t="shared" si="436"/>
        <v>0</v>
      </c>
      <c r="DB127" s="292"/>
      <c r="DC127" s="283">
        <v>0</v>
      </c>
      <c r="DD127" s="283">
        <v>0</v>
      </c>
      <c r="DE127" s="282">
        <f>_xlfn.FLOOR.PRECISE('численность 2021'!I139)</f>
        <v>0</v>
      </c>
      <c r="DF127" s="282">
        <v>0</v>
      </c>
      <c r="DG127" s="282">
        <v>0</v>
      </c>
      <c r="DH127" s="282">
        <f t="shared" si="431"/>
        <v>0</v>
      </c>
      <c r="DI127" s="284">
        <f>_xlfn.FLOOR.PRECISE('численность 2021'!N139)</f>
        <v>0</v>
      </c>
      <c r="DJ127" s="285">
        <f t="shared" si="425"/>
        <v>0</v>
      </c>
      <c r="DK127" s="286">
        <f t="shared" si="458"/>
        <v>0</v>
      </c>
      <c r="DL127" s="292"/>
      <c r="DM127" s="285">
        <f t="shared" si="426"/>
        <v>0</v>
      </c>
      <c r="DN127" s="292"/>
      <c r="DO127" s="283">
        <v>12.676586</v>
      </c>
      <c r="DP127" s="283">
        <v>8</v>
      </c>
      <c r="DQ127" s="282">
        <f>_xlfn.FLOOR.PRECISE('численность 2021'!J139)</f>
        <v>18</v>
      </c>
      <c r="DR127" s="282">
        <v>0.36499300000000001</v>
      </c>
      <c r="DS127" s="282">
        <v>0.20997399999999999</v>
      </c>
      <c r="DT127" s="282">
        <f t="shared" si="432"/>
        <v>0.38322333404300618</v>
      </c>
      <c r="DU127" s="284">
        <f>_xlfn.FLOOR.PRECISE('численность 2021'!S139)</f>
        <v>1</v>
      </c>
      <c r="DV127" s="285">
        <f t="shared" si="416"/>
        <v>1.8</v>
      </c>
      <c r="DW127" s="286">
        <f t="shared" si="459"/>
        <v>1</v>
      </c>
      <c r="DX127" s="292">
        <v>1</v>
      </c>
      <c r="DY127" s="283">
        <v>0</v>
      </c>
      <c r="DZ127" s="293">
        <v>0</v>
      </c>
      <c r="EA127" s="282">
        <f>_xlfn.FLOOR.PRECISE('численность 2021'!T139)</f>
        <v>0</v>
      </c>
      <c r="EB127" s="282">
        <v>0</v>
      </c>
      <c r="EC127" s="282">
        <v>0</v>
      </c>
      <c r="ED127" s="282">
        <f t="shared" si="433"/>
        <v>0</v>
      </c>
      <c r="EE127" s="284">
        <f>_xlfn.FLOOR.PRECISE('численность 2021'!U139)</f>
        <v>0</v>
      </c>
      <c r="EF127" s="285">
        <f t="shared" si="447"/>
        <v>0</v>
      </c>
      <c r="EG127" s="286">
        <f t="shared" si="460"/>
        <v>0</v>
      </c>
      <c r="EH127" s="292"/>
    </row>
    <row r="128" ht="64.5" customHeight="1">
      <c r="A128" s="152" t="s">
        <v>323</v>
      </c>
      <c r="B128" s="282">
        <f>'численность 2021'!C151</f>
        <v>9.1639999999999997</v>
      </c>
      <c r="C128" s="283">
        <v>9.2446839999999995</v>
      </c>
      <c r="D128" s="283">
        <v>8</v>
      </c>
      <c r="E128" s="282">
        <f>_xlfn.FLOOR.PRECISE('численность 2021'!D151)</f>
        <v>8</v>
      </c>
      <c r="F128" s="282">
        <v>0.72224100000000002</v>
      </c>
      <c r="G128" s="282">
        <v>0.70397799999999999</v>
      </c>
      <c r="H128" s="282">
        <f t="shared" si="427"/>
        <v>0.87298123090353563</v>
      </c>
      <c r="I128" s="284">
        <f>_xlfn.FLOOR.PRECISE('численность 2021'!R151)</f>
        <v>0</v>
      </c>
      <c r="J128" s="285">
        <f t="shared" si="418"/>
        <v>2.7999999999999998</v>
      </c>
      <c r="K128" s="286">
        <f t="shared" si="448"/>
        <v>0</v>
      </c>
      <c r="L128" s="287"/>
      <c r="M128" s="283">
        <v>0</v>
      </c>
      <c r="N128" s="283">
        <v>0</v>
      </c>
      <c r="O128" s="282">
        <f>_xlfn.FLOOR.PRECISE('численность 2021'!P151)</f>
        <v>0</v>
      </c>
      <c r="P128" s="282">
        <v>0</v>
      </c>
      <c r="Q128" s="282">
        <v>0</v>
      </c>
      <c r="R128" s="282">
        <f t="shared" si="449"/>
        <v>0</v>
      </c>
      <c r="S128" s="284">
        <f>_xlfn.FLOOR.PRECISE('численность 2021'!Q151)</f>
        <v>0</v>
      </c>
      <c r="T128" s="284"/>
      <c r="U128" s="285">
        <f t="shared" si="419"/>
        <v>0</v>
      </c>
      <c r="V128" s="286">
        <f t="shared" si="440"/>
        <v>0</v>
      </c>
      <c r="W128" s="287"/>
      <c r="X128" s="287"/>
      <c r="Y128" s="288"/>
      <c r="Z128" s="283">
        <v>33.126784999999998</v>
      </c>
      <c r="AA128" s="283">
        <v>25</v>
      </c>
      <c r="AB128" s="282">
        <f>_xlfn.FLOOR.PRECISE('численность 2021'!E151)</f>
        <v>26</v>
      </c>
      <c r="AC128" s="282">
        <v>2.5880299999999998</v>
      </c>
      <c r="AD128" s="282">
        <v>2.1999300000000002</v>
      </c>
      <c r="AE128" s="282">
        <f t="shared" si="428"/>
        <v>2.8371890004364908</v>
      </c>
      <c r="AF128" s="284">
        <f>_xlfn.FLOOR.PRECISE('численность 2021'!O151)</f>
        <v>0</v>
      </c>
      <c r="AG128" s="285">
        <f t="shared" si="417"/>
        <v>0</v>
      </c>
      <c r="AH128" s="286">
        <f t="shared" si="450"/>
        <v>0</v>
      </c>
      <c r="AI128" s="289">
        <f t="shared" si="441"/>
        <v>0</v>
      </c>
      <c r="AJ128" s="287"/>
      <c r="AK128" s="287"/>
      <c r="AL128" s="283">
        <v>89.976287999999997</v>
      </c>
      <c r="AM128" s="283">
        <v>81</v>
      </c>
      <c r="AN128" s="282">
        <f>_xlfn.FLOOR.PRECISE('численность 2021'!F151)</f>
        <v>81</v>
      </c>
      <c r="AO128" s="282">
        <v>7.0293970000000003</v>
      </c>
      <c r="AP128" s="282">
        <v>7.1277720000000002</v>
      </c>
      <c r="AQ128" s="282">
        <f t="shared" si="451"/>
        <v>8.8389349628982981</v>
      </c>
      <c r="AR128" s="284">
        <f>_xlfn.FLOOR.PRECISE('численность 2021'!L151)</f>
        <v>8</v>
      </c>
      <c r="AS128" s="284"/>
      <c r="AT128" s="284">
        <f t="shared" si="442"/>
        <v>8</v>
      </c>
      <c r="AU128" s="285">
        <f t="shared" si="443"/>
        <v>9.7199999999999989</v>
      </c>
      <c r="AV128" s="285">
        <f t="shared" si="437"/>
        <v>9.7199999999999989</v>
      </c>
      <c r="AW128" s="290">
        <f t="shared" si="444"/>
        <v>8</v>
      </c>
      <c r="AX128" s="287">
        <v>8</v>
      </c>
      <c r="AY128" s="285">
        <f t="shared" si="420"/>
        <v>1.2</v>
      </c>
      <c r="AZ128" s="286">
        <f t="shared" si="452"/>
        <v>0</v>
      </c>
      <c r="BA128" s="287"/>
      <c r="BB128" s="285">
        <f t="shared" si="421"/>
        <v>2.3999999999999999</v>
      </c>
      <c r="BC128" s="287"/>
      <c r="BD128" s="283">
        <v>9.3552490000000006</v>
      </c>
      <c r="BE128" s="283">
        <v>7</v>
      </c>
      <c r="BF128" s="282">
        <f>_xlfn.FLOOR.PRECISE('численность 2021'!G151)</f>
        <v>10</v>
      </c>
      <c r="BG128" s="282">
        <v>0.73087899999999995</v>
      </c>
      <c r="BH128" s="282">
        <v>0.61597999999999997</v>
      </c>
      <c r="BI128" s="282">
        <f t="shared" si="429"/>
        <v>1.0912265386294195</v>
      </c>
      <c r="BJ128" s="284">
        <f>_xlfn.FLOOR.PRECISE('численность 2021'!K151)</f>
        <v>0</v>
      </c>
      <c r="BK128" s="284"/>
      <c r="BL128" s="284">
        <f t="shared" si="445"/>
        <v>0</v>
      </c>
      <c r="BM128" s="285">
        <f t="shared" si="393"/>
        <v>0.5</v>
      </c>
      <c r="BN128" s="290">
        <f t="shared" si="446"/>
        <v>0</v>
      </c>
      <c r="BO128" s="287"/>
      <c r="BP128" s="285">
        <f t="shared" si="422"/>
        <v>0</v>
      </c>
      <c r="BQ128" s="286">
        <f t="shared" si="453"/>
        <v>0</v>
      </c>
      <c r="BR128" s="287"/>
      <c r="BS128" s="285">
        <f t="shared" si="412"/>
        <v>0</v>
      </c>
      <c r="BT128" s="287"/>
      <c r="BU128" s="283">
        <v>26.542802999999999</v>
      </c>
      <c r="BV128" s="283">
        <v>23</v>
      </c>
      <c r="BW128" s="282">
        <f>_xlfn.FLOOR.PRECISE('численность 2021'!H151)</f>
        <v>28</v>
      </c>
      <c r="BX128" s="282">
        <v>2.0736560000000002</v>
      </c>
      <c r="BY128" s="282">
        <v>2.0239349999999998</v>
      </c>
      <c r="BZ128" s="282">
        <f t="shared" si="430"/>
        <v>3.0554343081623747</v>
      </c>
      <c r="CA128" s="284">
        <f>_xlfn.FLOOR.PRECISE('численность 2021'!M151)</f>
        <v>1</v>
      </c>
      <c r="CB128" s="284"/>
      <c r="CC128" s="284"/>
      <c r="CD128" s="284">
        <f t="shared" si="454"/>
        <v>1</v>
      </c>
      <c r="CE128" s="285">
        <f t="shared" si="413"/>
        <v>1.9600000000000002</v>
      </c>
      <c r="CF128" s="290">
        <f t="shared" si="455"/>
        <v>1</v>
      </c>
      <c r="CG128" s="287">
        <v>1</v>
      </c>
      <c r="CH128" s="285">
        <f t="shared" si="423"/>
        <v>0</v>
      </c>
      <c r="CI128" s="286">
        <f t="shared" si="456"/>
        <v>0</v>
      </c>
      <c r="CJ128" s="287"/>
      <c r="CK128" s="285">
        <f t="shared" si="424"/>
        <v>0</v>
      </c>
      <c r="CL128" s="286">
        <f t="shared" si="457"/>
        <v>0</v>
      </c>
      <c r="CM128" s="287"/>
      <c r="CN128" s="285">
        <f t="shared" si="414"/>
        <v>0.20000000000000001</v>
      </c>
      <c r="CO128" s="287"/>
      <c r="CP128" s="291">
        <f t="shared" si="415"/>
        <v>1</v>
      </c>
      <c r="CQ128" s="283">
        <v>0</v>
      </c>
      <c r="CR128" s="283">
        <v>0</v>
      </c>
      <c r="CS128" s="283" t="e">
        <f>#REF!</f>
        <v>#REF!</v>
      </c>
      <c r="CT128" s="282">
        <v>0</v>
      </c>
      <c r="CU128" s="282">
        <v>0</v>
      </c>
      <c r="CV128" s="282" t="e">
        <f>#REF!</f>
        <v>#REF!</v>
      </c>
      <c r="CW128" s="284" t="e">
        <f>#REF!</f>
        <v>#REF!</v>
      </c>
      <c r="CX128" s="285" t="e">
        <f t="shared" si="434"/>
        <v>#REF!</v>
      </c>
      <c r="CY128" s="290" t="e">
        <f t="shared" si="435"/>
        <v>#REF!</v>
      </c>
      <c r="CZ128" s="292"/>
      <c r="DA128" s="285">
        <f t="shared" si="436"/>
        <v>0</v>
      </c>
      <c r="DB128" s="292"/>
      <c r="DC128" s="283">
        <v>0</v>
      </c>
      <c r="DD128" s="283">
        <v>0</v>
      </c>
      <c r="DE128" s="282">
        <f>_xlfn.FLOOR.PRECISE('численность 2021'!I151)</f>
        <v>0</v>
      </c>
      <c r="DF128" s="282">
        <v>0</v>
      </c>
      <c r="DG128" s="282">
        <v>0</v>
      </c>
      <c r="DH128" s="282">
        <f t="shared" si="431"/>
        <v>0</v>
      </c>
      <c r="DI128" s="284">
        <f>_xlfn.FLOOR.PRECISE('численность 2021'!N151)</f>
        <v>0</v>
      </c>
      <c r="DJ128" s="285">
        <f t="shared" si="425"/>
        <v>0</v>
      </c>
      <c r="DK128" s="286">
        <f t="shared" si="458"/>
        <v>0</v>
      </c>
      <c r="DL128" s="287"/>
      <c r="DM128" s="285">
        <f t="shared" si="426"/>
        <v>0</v>
      </c>
      <c r="DN128" s="287"/>
      <c r="DO128" s="283">
        <v>1.283984</v>
      </c>
      <c r="DP128" s="283">
        <v>1</v>
      </c>
      <c r="DQ128" s="282">
        <f>_xlfn.FLOOR.PRECISE('численность 2021'!J151)</f>
        <v>2</v>
      </c>
      <c r="DR128" s="282">
        <v>0.100311</v>
      </c>
      <c r="DS128" s="282">
        <v>8.7997000000000006e-002</v>
      </c>
      <c r="DT128" s="282">
        <f t="shared" si="432"/>
        <v>0.21824530772588391</v>
      </c>
      <c r="DU128" s="284">
        <f>_xlfn.FLOOR.PRECISE('численность 2021'!S151)</f>
        <v>0</v>
      </c>
      <c r="DV128" s="285">
        <f t="shared" si="416"/>
        <v>0.20000000000000001</v>
      </c>
      <c r="DW128" s="286">
        <f t="shared" si="459"/>
        <v>0</v>
      </c>
      <c r="DX128" s="287"/>
      <c r="DY128" s="283">
        <v>0</v>
      </c>
      <c r="DZ128" s="293">
        <v>0</v>
      </c>
      <c r="EA128" s="282">
        <f>_xlfn.FLOOR.PRECISE('численность 2021'!T151)</f>
        <v>0</v>
      </c>
      <c r="EB128" s="282">
        <v>0</v>
      </c>
      <c r="EC128" s="282">
        <v>0</v>
      </c>
      <c r="ED128" s="282">
        <f t="shared" si="433"/>
        <v>0</v>
      </c>
      <c r="EE128" s="284">
        <f>_xlfn.FLOOR.PRECISE('численность 2021'!U151)</f>
        <v>0</v>
      </c>
      <c r="EF128" s="285">
        <f t="shared" si="447"/>
        <v>0</v>
      </c>
      <c r="EG128" s="286">
        <f t="shared" si="460"/>
        <v>0</v>
      </c>
      <c r="EH128" s="292"/>
    </row>
    <row r="129" ht="48.75" customHeight="1">
      <c r="A129" s="152" t="s">
        <v>324</v>
      </c>
      <c r="B129" s="282">
        <f>'численность 2021'!C149</f>
        <v>22.285</v>
      </c>
      <c r="C129" s="283">
        <v>52.815086000000001</v>
      </c>
      <c r="D129" s="283">
        <v>25</v>
      </c>
      <c r="E129" s="282">
        <f>_xlfn.FLOOR.PRECISE('численность 2021'!D149)</f>
        <v>29</v>
      </c>
      <c r="F129" s="282">
        <v>2.1343740000000002</v>
      </c>
      <c r="G129" s="282">
        <v>1.010305</v>
      </c>
      <c r="H129" s="282">
        <f t="shared" si="427"/>
        <v>1.3013237603769352</v>
      </c>
      <c r="I129" s="284">
        <f>_xlfn.FLOOR.PRECISE('численность 2021'!R149)</f>
        <v>10</v>
      </c>
      <c r="J129" s="285">
        <f t="shared" si="418"/>
        <v>10.149999999999999</v>
      </c>
      <c r="K129" s="286">
        <f t="shared" si="448"/>
        <v>10</v>
      </c>
      <c r="L129" s="292">
        <v>10</v>
      </c>
      <c r="M129" s="283">
        <v>21</v>
      </c>
      <c r="N129" s="283">
        <v>21</v>
      </c>
      <c r="O129" s="282">
        <f>_xlfn.FLOOR.PRECISE('численность 2021'!P149)</f>
        <v>19</v>
      </c>
      <c r="P129" s="282">
        <v>0.84865599999999997</v>
      </c>
      <c r="Q129" s="282">
        <v>0.84865599999999997</v>
      </c>
      <c r="R129" s="282">
        <f t="shared" si="449"/>
        <v>0.85259142921247477</v>
      </c>
      <c r="S129" s="284">
        <f>_xlfn.FLOOR.PRECISE('численность 2021'!Q149)</f>
        <v>5</v>
      </c>
      <c r="T129" s="284"/>
      <c r="U129" s="285">
        <f t="shared" si="419"/>
        <v>5.7000000000000002</v>
      </c>
      <c r="V129" s="286">
        <f t="shared" si="440"/>
        <v>5</v>
      </c>
      <c r="W129" s="292">
        <v>5</v>
      </c>
      <c r="X129" s="292"/>
      <c r="Y129" s="288"/>
      <c r="Z129" s="283">
        <v>82.731064000000003</v>
      </c>
      <c r="AA129" s="283">
        <v>82</v>
      </c>
      <c r="AB129" s="282">
        <f>_xlfn.FLOOR.PRECISE('численность 2021'!E149)</f>
        <v>82</v>
      </c>
      <c r="AC129" s="282">
        <v>3.3433449999999998</v>
      </c>
      <c r="AD129" s="282">
        <v>3.3138010000000002</v>
      </c>
      <c r="AE129" s="282">
        <f t="shared" si="428"/>
        <v>3.6796051155485752</v>
      </c>
      <c r="AF129" s="284">
        <f>_xlfn.FLOOR.PRECISE('численность 2021'!O149)</f>
        <v>4</v>
      </c>
      <c r="AG129" s="285">
        <f t="shared" si="417"/>
        <v>4.1000000000000005</v>
      </c>
      <c r="AH129" s="286">
        <f t="shared" si="450"/>
        <v>4</v>
      </c>
      <c r="AI129" s="289">
        <f t="shared" si="441"/>
        <v>3</v>
      </c>
      <c r="AJ129" s="292">
        <v>4</v>
      </c>
      <c r="AK129" s="292">
        <v>3</v>
      </c>
      <c r="AL129" s="283">
        <v>166.36857599999999</v>
      </c>
      <c r="AM129" s="283">
        <v>172</v>
      </c>
      <c r="AN129" s="282">
        <f>_xlfn.FLOOR.PRECISE('численность 2021'!F149)</f>
        <v>182</v>
      </c>
      <c r="AO129" s="282">
        <v>6.7233210000000003</v>
      </c>
      <c r="AP129" s="282">
        <v>6.9508989999999997</v>
      </c>
      <c r="AQ129" s="282">
        <f t="shared" si="451"/>
        <v>8.166928427193179</v>
      </c>
      <c r="AR129" s="284">
        <f>_xlfn.FLOOR.PRECISE('численность 2021'!L149)</f>
        <v>21</v>
      </c>
      <c r="AS129" s="284"/>
      <c r="AT129" s="284">
        <f t="shared" si="442"/>
        <v>21</v>
      </c>
      <c r="AU129" s="285">
        <f t="shared" si="443"/>
        <v>21.84</v>
      </c>
      <c r="AV129" s="285">
        <f t="shared" si="437"/>
        <v>21.84</v>
      </c>
      <c r="AW129" s="290">
        <f t="shared" si="444"/>
        <v>21</v>
      </c>
      <c r="AX129" s="292">
        <v>21</v>
      </c>
      <c r="AY129" s="285">
        <f t="shared" si="420"/>
        <v>3.1499999999999999</v>
      </c>
      <c r="AZ129" s="286">
        <f t="shared" si="452"/>
        <v>0</v>
      </c>
      <c r="BA129" s="292"/>
      <c r="BB129" s="285">
        <f t="shared" si="421"/>
        <v>6.2999999999999998</v>
      </c>
      <c r="BC129" s="292"/>
      <c r="BD129" s="283">
        <v>14.190912000000001</v>
      </c>
      <c r="BE129" s="283">
        <v>14</v>
      </c>
      <c r="BF129" s="282">
        <f>_xlfn.FLOOR.PRECISE('численность 2021'!G149)</f>
        <v>16</v>
      </c>
      <c r="BG129" s="282">
        <v>0.57348600000000005</v>
      </c>
      <c r="BH129" s="282">
        <v>0.56577100000000002</v>
      </c>
      <c r="BI129" s="282">
        <f t="shared" si="429"/>
        <v>0.71797172986313662</v>
      </c>
      <c r="BJ129" s="284">
        <f>_xlfn.FLOOR.PRECISE('численность 2021'!K149)</f>
        <v>0</v>
      </c>
      <c r="BK129" s="284"/>
      <c r="BL129" s="284">
        <f t="shared" si="445"/>
        <v>0</v>
      </c>
      <c r="BM129" s="285">
        <f t="shared" si="393"/>
        <v>0.47999999999999998</v>
      </c>
      <c r="BN129" s="290">
        <f t="shared" si="446"/>
        <v>0</v>
      </c>
      <c r="BO129" s="292"/>
      <c r="BP129" s="285">
        <f t="shared" si="422"/>
        <v>0</v>
      </c>
      <c r="BQ129" s="286">
        <f t="shared" si="453"/>
        <v>0</v>
      </c>
      <c r="BR129" s="292"/>
      <c r="BS129" s="285">
        <f t="shared" si="412"/>
        <v>0</v>
      </c>
      <c r="BT129" s="292"/>
      <c r="BU129" s="283">
        <v>55.996574000000003</v>
      </c>
      <c r="BV129" s="283">
        <v>56</v>
      </c>
      <c r="BW129" s="282">
        <f>_xlfn.FLOOR.PRECISE('численность 2021'!H149)</f>
        <v>60</v>
      </c>
      <c r="BX129" s="282">
        <v>2.2629450000000002</v>
      </c>
      <c r="BY129" s="282">
        <v>2.2630840000000001</v>
      </c>
      <c r="BZ129" s="282">
        <f t="shared" si="430"/>
        <v>2.6923939869867626</v>
      </c>
      <c r="CA129" s="284">
        <f>_xlfn.FLOOR.PRECISE('численность 2021'!M149)</f>
        <v>4</v>
      </c>
      <c r="CB129" s="284"/>
      <c r="CC129" s="284"/>
      <c r="CD129" s="284">
        <f t="shared" si="454"/>
        <v>4</v>
      </c>
      <c r="CE129" s="285">
        <f t="shared" si="413"/>
        <v>4.2000000000000002</v>
      </c>
      <c r="CF129" s="290">
        <f t="shared" si="455"/>
        <v>4</v>
      </c>
      <c r="CG129" s="292">
        <v>4</v>
      </c>
      <c r="CH129" s="285">
        <f t="shared" si="423"/>
        <v>0.29999999999999999</v>
      </c>
      <c r="CI129" s="286">
        <f t="shared" si="456"/>
        <v>0</v>
      </c>
      <c r="CJ129" s="292"/>
      <c r="CK129" s="285">
        <f t="shared" si="424"/>
        <v>0.29999999999999999</v>
      </c>
      <c r="CL129" s="286">
        <f t="shared" si="457"/>
        <v>0</v>
      </c>
      <c r="CM129" s="292"/>
      <c r="CN129" s="285">
        <f t="shared" si="414"/>
        <v>0.80000000000000004</v>
      </c>
      <c r="CO129" s="292"/>
      <c r="CP129" s="291">
        <f t="shared" si="415"/>
        <v>1</v>
      </c>
      <c r="CQ129" s="283">
        <v>0</v>
      </c>
      <c r="CR129" s="283">
        <v>0</v>
      </c>
      <c r="CS129" s="283" t="e">
        <f>#REF!</f>
        <v>#REF!</v>
      </c>
      <c r="CT129" s="282">
        <v>0</v>
      </c>
      <c r="CU129" s="282">
        <v>0</v>
      </c>
      <c r="CV129" s="282" t="e">
        <f>#REF!</f>
        <v>#REF!</v>
      </c>
      <c r="CW129" s="284" t="e">
        <f>#REF!</f>
        <v>#REF!</v>
      </c>
      <c r="CX129" s="285" t="e">
        <f t="shared" si="434"/>
        <v>#REF!</v>
      </c>
      <c r="CY129" s="290" t="e">
        <f t="shared" si="435"/>
        <v>#REF!</v>
      </c>
      <c r="CZ129" s="292"/>
      <c r="DA129" s="285">
        <f t="shared" si="436"/>
        <v>0</v>
      </c>
      <c r="DB129" s="292"/>
      <c r="DC129" s="283">
        <v>0</v>
      </c>
      <c r="DD129" s="283">
        <v>0</v>
      </c>
      <c r="DE129" s="282">
        <f>_xlfn.FLOOR.PRECISE('численность 2021'!I149)</f>
        <v>0</v>
      </c>
      <c r="DF129" s="282">
        <v>0</v>
      </c>
      <c r="DG129" s="282">
        <v>0</v>
      </c>
      <c r="DH129" s="282">
        <f t="shared" si="431"/>
        <v>0</v>
      </c>
      <c r="DI129" s="284">
        <f>_xlfn.FLOOR.PRECISE('численность 2021'!N149)</f>
        <v>0</v>
      </c>
      <c r="DJ129" s="285">
        <f t="shared" si="425"/>
        <v>0</v>
      </c>
      <c r="DK129" s="286">
        <f t="shared" si="458"/>
        <v>0</v>
      </c>
      <c r="DL129" s="292"/>
      <c r="DM129" s="285">
        <f t="shared" si="426"/>
        <v>0</v>
      </c>
      <c r="DN129" s="292"/>
      <c r="DO129" s="283">
        <v>4.1497570000000001</v>
      </c>
      <c r="DP129" s="283">
        <v>4</v>
      </c>
      <c r="DQ129" s="282">
        <f>_xlfn.FLOOR.PRECISE('численность 2021'!J149)</f>
        <v>5</v>
      </c>
      <c r="DR129" s="282">
        <v>0.16770099999999999</v>
      </c>
      <c r="DS129" s="282">
        <v>0.16164899999999999</v>
      </c>
      <c r="DT129" s="282">
        <f t="shared" si="432"/>
        <v>0.22436616558223019</v>
      </c>
      <c r="DU129" s="284">
        <f>_xlfn.FLOOR.PRECISE('численность 2021'!S149)</f>
        <v>0</v>
      </c>
      <c r="DV129" s="285">
        <f t="shared" si="416"/>
        <v>0.5</v>
      </c>
      <c r="DW129" s="286">
        <f t="shared" si="459"/>
        <v>0</v>
      </c>
      <c r="DX129" s="292"/>
      <c r="DY129" s="283">
        <v>0</v>
      </c>
      <c r="DZ129" s="293">
        <v>0</v>
      </c>
      <c r="EA129" s="282">
        <f>_xlfn.FLOOR.PRECISE('численность 2021'!T149)</f>
        <v>7</v>
      </c>
      <c r="EB129" s="282">
        <v>0</v>
      </c>
      <c r="EC129" s="282">
        <v>0</v>
      </c>
      <c r="ED129" s="282">
        <f t="shared" si="433"/>
        <v>0.31411263181512228</v>
      </c>
      <c r="EE129" s="284">
        <f>_xlfn.FLOOR.PRECISE('численность 2021'!U149)</f>
        <v>0</v>
      </c>
      <c r="EF129" s="285">
        <f t="shared" si="447"/>
        <v>0.70000000000000007</v>
      </c>
      <c r="EG129" s="286">
        <f t="shared" si="460"/>
        <v>0</v>
      </c>
      <c r="EH129" s="292"/>
    </row>
    <row r="130" ht="15.75">
      <c r="A130" s="152" t="s">
        <v>155</v>
      </c>
      <c r="B130" s="282">
        <f>'численность 2021'!C138</f>
        <v>62.600000000000001</v>
      </c>
      <c r="C130" s="283">
        <v>91.548935</v>
      </c>
      <c r="D130" s="283">
        <v>120</v>
      </c>
      <c r="E130" s="282">
        <f>_xlfn.FLOOR.PRECISE('численность 2021'!D138)</f>
        <v>351</v>
      </c>
      <c r="F130" s="282">
        <v>1.4624429999999999</v>
      </c>
      <c r="G130" s="282">
        <v>1.916933</v>
      </c>
      <c r="H130" s="282">
        <f t="shared" si="427"/>
        <v>5.6070287539936103</v>
      </c>
      <c r="I130" s="284">
        <f>_xlfn.FLOOR.PRECISE('численность 2021'!R138)</f>
        <v>122</v>
      </c>
      <c r="J130" s="285">
        <f t="shared" si="418"/>
        <v>122.84999999999999</v>
      </c>
      <c r="K130" s="286">
        <f t="shared" si="448"/>
        <v>122</v>
      </c>
      <c r="L130" s="292">
        <v>122</v>
      </c>
      <c r="M130" s="283">
        <v>120</v>
      </c>
      <c r="N130" s="283">
        <v>141</v>
      </c>
      <c r="O130" s="282">
        <f>_xlfn.FLOOR.PRECISE('численность 2021'!P138)</f>
        <v>126</v>
      </c>
      <c r="P130" s="282">
        <v>1.916933</v>
      </c>
      <c r="Q130" s="282">
        <v>2.2523960000000001</v>
      </c>
      <c r="R130" s="282">
        <f t="shared" si="449"/>
        <v>2.0127795527156551</v>
      </c>
      <c r="S130" s="284">
        <f>_xlfn.FLOOR.PRECISE('численность 2021'!Q138)</f>
        <v>37</v>
      </c>
      <c r="T130" s="284"/>
      <c r="U130" s="285">
        <f t="shared" si="419"/>
        <v>37.799999999999997</v>
      </c>
      <c r="V130" s="286">
        <f t="shared" si="440"/>
        <v>37</v>
      </c>
      <c r="W130" s="292">
        <v>37</v>
      </c>
      <c r="X130" s="292"/>
      <c r="Y130" s="288"/>
      <c r="Z130" s="283">
        <v>838.49664299999995</v>
      </c>
      <c r="AA130" s="283">
        <v>1108</v>
      </c>
      <c r="AB130" s="282">
        <f>_xlfn.FLOOR.PRECISE('численность 2021'!E138)</f>
        <v>436</v>
      </c>
      <c r="AC130" s="282">
        <v>13.394515</v>
      </c>
      <c r="AD130" s="282">
        <v>17.699680000000001</v>
      </c>
      <c r="AE130" s="282">
        <f t="shared" si="428"/>
        <v>6.9648562300319483</v>
      </c>
      <c r="AF130" s="284">
        <f>_xlfn.FLOOR.PRECISE('численность 2021'!O138)</f>
        <v>21</v>
      </c>
      <c r="AG130" s="285">
        <f t="shared" si="417"/>
        <v>21.800000000000001</v>
      </c>
      <c r="AH130" s="286">
        <f t="shared" si="450"/>
        <v>21</v>
      </c>
      <c r="AI130" s="289">
        <f t="shared" si="441"/>
        <v>15.75</v>
      </c>
      <c r="AJ130" s="292">
        <v>21</v>
      </c>
      <c r="AK130" s="292">
        <v>15</v>
      </c>
      <c r="AL130" s="283">
        <v>266.40744000000001</v>
      </c>
      <c r="AM130" s="283">
        <v>350</v>
      </c>
      <c r="AN130" s="282">
        <f>_xlfn.FLOOR.PRECISE('численность 2021'!F138)</f>
        <v>759</v>
      </c>
      <c r="AO130" s="282">
        <v>4.2557099999999997</v>
      </c>
      <c r="AP130" s="282">
        <v>5.5910539999999997</v>
      </c>
      <c r="AQ130" s="282">
        <f t="shared" si="451"/>
        <v>12.124600638977636</v>
      </c>
      <c r="AR130" s="284">
        <f>_xlfn.FLOOR.PRECISE('численность 2021'!L138)</f>
        <v>38</v>
      </c>
      <c r="AS130" s="284"/>
      <c r="AT130" s="284">
        <f t="shared" si="442"/>
        <v>38</v>
      </c>
      <c r="AU130" s="285">
        <f t="shared" si="443"/>
        <v>113.84999999999999</v>
      </c>
      <c r="AV130" s="285">
        <f t="shared" si="437"/>
        <v>151.80000000000001</v>
      </c>
      <c r="AW130" s="290">
        <f t="shared" si="444"/>
        <v>38</v>
      </c>
      <c r="AX130" s="292">
        <v>38</v>
      </c>
      <c r="AY130" s="285">
        <f t="shared" si="420"/>
        <v>5.7000000000000002</v>
      </c>
      <c r="AZ130" s="286">
        <f t="shared" si="452"/>
        <v>0</v>
      </c>
      <c r="BA130" s="292"/>
      <c r="BB130" s="285">
        <f t="shared" si="421"/>
        <v>11.4</v>
      </c>
      <c r="BC130" s="292"/>
      <c r="BD130" s="283">
        <v>29.783922</v>
      </c>
      <c r="BE130" s="283">
        <v>37</v>
      </c>
      <c r="BF130" s="282">
        <f>_xlfn.FLOOR.PRECISE('численность 2021'!G138)</f>
        <v>0</v>
      </c>
      <c r="BG130" s="282">
        <v>0.47578100000000001</v>
      </c>
      <c r="BH130" s="282">
        <v>0.59105399999999997</v>
      </c>
      <c r="BI130" s="282">
        <f t="shared" si="429"/>
        <v>0</v>
      </c>
      <c r="BJ130" s="284">
        <f>_xlfn.FLOOR.PRECISE('численность 2021'!K138)</f>
        <v>0</v>
      </c>
      <c r="BK130" s="284"/>
      <c r="BL130" s="284">
        <f t="shared" si="445"/>
        <v>0</v>
      </c>
      <c r="BM130" s="285">
        <f t="shared" si="393"/>
        <v>0</v>
      </c>
      <c r="BN130" s="290">
        <f t="shared" si="446"/>
        <v>0</v>
      </c>
      <c r="BO130" s="292"/>
      <c r="BP130" s="285">
        <f t="shared" si="422"/>
        <v>0</v>
      </c>
      <c r="BQ130" s="286">
        <f t="shared" si="453"/>
        <v>0</v>
      </c>
      <c r="BR130" s="292"/>
      <c r="BS130" s="285">
        <f t="shared" si="412"/>
        <v>0</v>
      </c>
      <c r="BT130" s="292"/>
      <c r="BU130" s="283">
        <v>352.75329599999998</v>
      </c>
      <c r="BV130" s="283">
        <v>468</v>
      </c>
      <c r="BW130" s="282">
        <f>_xlfn.FLOOR.PRECISE('численность 2021'!H138)</f>
        <v>755</v>
      </c>
      <c r="BX130" s="282">
        <v>5.6350360000000004</v>
      </c>
      <c r="BY130" s="282">
        <v>7.476038</v>
      </c>
      <c r="BZ130" s="282">
        <f t="shared" si="430"/>
        <v>12.060702875399361</v>
      </c>
      <c r="CA130" s="284">
        <f>_xlfn.FLOOR.PRECISE('численность 2021'!M138)</f>
        <v>45</v>
      </c>
      <c r="CB130" s="284"/>
      <c r="CC130" s="284"/>
      <c r="CD130" s="284">
        <f t="shared" si="454"/>
        <v>45</v>
      </c>
      <c r="CE130" s="285">
        <f t="shared" si="413"/>
        <v>113.25</v>
      </c>
      <c r="CF130" s="290">
        <f t="shared" si="455"/>
        <v>45</v>
      </c>
      <c r="CG130" s="292">
        <v>45</v>
      </c>
      <c r="CH130" s="285">
        <f t="shared" si="423"/>
        <v>3.375</v>
      </c>
      <c r="CI130" s="286">
        <f t="shared" si="456"/>
        <v>0</v>
      </c>
      <c r="CJ130" s="292"/>
      <c r="CK130" s="285">
        <f t="shared" si="424"/>
        <v>3.375</v>
      </c>
      <c r="CL130" s="286">
        <f t="shared" si="457"/>
        <v>0</v>
      </c>
      <c r="CM130" s="292"/>
      <c r="CN130" s="285">
        <f t="shared" si="414"/>
        <v>9</v>
      </c>
      <c r="CO130" s="292"/>
      <c r="CP130" s="291">
        <f t="shared" si="415"/>
        <v>1</v>
      </c>
      <c r="CQ130" s="283"/>
      <c r="CR130" s="283"/>
      <c r="CS130" s="283"/>
      <c r="CT130" s="282"/>
      <c r="CU130" s="282"/>
      <c r="CV130" s="282"/>
      <c r="CW130" s="284"/>
      <c r="CX130" s="285"/>
      <c r="CY130" s="290"/>
      <c r="CZ130" s="292"/>
      <c r="DA130" s="285"/>
      <c r="DB130" s="292"/>
      <c r="DC130" s="283">
        <v>0</v>
      </c>
      <c r="DD130" s="283">
        <v>0</v>
      </c>
      <c r="DE130" s="282">
        <f>_xlfn.FLOOR.PRECISE('численность 2021'!I138)</f>
        <v>0</v>
      </c>
      <c r="DF130" s="282">
        <v>0</v>
      </c>
      <c r="DG130" s="282">
        <v>0</v>
      </c>
      <c r="DH130" s="282">
        <f t="shared" si="431"/>
        <v>0</v>
      </c>
      <c r="DI130" s="284">
        <f>_xlfn.FLOOR.PRECISE('численность 2021'!N138)</f>
        <v>0</v>
      </c>
      <c r="DJ130" s="285">
        <f t="shared" si="425"/>
        <v>0</v>
      </c>
      <c r="DK130" s="286">
        <f t="shared" si="458"/>
        <v>0</v>
      </c>
      <c r="DL130" s="292"/>
      <c r="DM130" s="285">
        <f t="shared" si="426"/>
        <v>0</v>
      </c>
      <c r="DN130" s="292"/>
      <c r="DO130" s="283">
        <v>28.990496</v>
      </c>
      <c r="DP130" s="283">
        <v>38</v>
      </c>
      <c r="DQ130" s="282">
        <f>_xlfn.FLOOR.PRECISE('численность 2021'!J138)</f>
        <v>0</v>
      </c>
      <c r="DR130" s="282">
        <v>0.46310699999999999</v>
      </c>
      <c r="DS130" s="282">
        <v>0.60702900000000004</v>
      </c>
      <c r="DT130" s="282">
        <f t="shared" si="432"/>
        <v>0</v>
      </c>
      <c r="DU130" s="284">
        <f>_xlfn.FLOOR.PRECISE('численность 2021'!S138)</f>
        <v>0</v>
      </c>
      <c r="DV130" s="285">
        <f t="shared" si="416"/>
        <v>0</v>
      </c>
      <c r="DW130" s="286">
        <f t="shared" si="459"/>
        <v>0</v>
      </c>
      <c r="DX130" s="292"/>
      <c r="DY130" s="283">
        <v>0</v>
      </c>
      <c r="DZ130" s="293">
        <v>0</v>
      </c>
      <c r="EA130" s="282">
        <f>_xlfn.FLOOR.PRECISE('численность 2021'!T138)</f>
        <v>0</v>
      </c>
      <c r="EB130" s="282">
        <v>0</v>
      </c>
      <c r="EC130" s="282">
        <v>0</v>
      </c>
      <c r="ED130" s="282">
        <f t="shared" si="433"/>
        <v>0</v>
      </c>
      <c r="EE130" s="284">
        <f>_xlfn.FLOOR.PRECISE('численность 2021'!U138)</f>
        <v>0</v>
      </c>
      <c r="EF130" s="285">
        <f t="shared" si="447"/>
        <v>0</v>
      </c>
      <c r="EG130" s="286">
        <f t="shared" si="460"/>
        <v>0</v>
      </c>
      <c r="EH130" s="292"/>
    </row>
    <row r="131" ht="31.5" customHeight="1">
      <c r="A131" s="152" t="s">
        <v>154</v>
      </c>
      <c r="B131" s="282">
        <f>'численность 2021'!C137</f>
        <v>8.4000000000000004</v>
      </c>
      <c r="C131" s="283">
        <v>35</v>
      </c>
      <c r="D131" s="283">
        <v>49</v>
      </c>
      <c r="E131" s="282">
        <f>_xlfn.FLOOR.PRECISE('численность 2021'!D137)</f>
        <v>41</v>
      </c>
      <c r="F131" s="282">
        <v>4.1666670000000003</v>
      </c>
      <c r="G131" s="282">
        <v>5.8333339999999998</v>
      </c>
      <c r="H131" s="282">
        <f t="shared" si="427"/>
        <v>4.8809523809523805</v>
      </c>
      <c r="I131" s="284">
        <f>_xlfn.FLOOR.PRECISE('численность 2021'!R137)</f>
        <v>14</v>
      </c>
      <c r="J131" s="285">
        <f t="shared" si="418"/>
        <v>14.35</v>
      </c>
      <c r="K131" s="286">
        <f t="shared" si="448"/>
        <v>14</v>
      </c>
      <c r="L131" s="292">
        <v>14</v>
      </c>
      <c r="M131" s="283">
        <v>30</v>
      </c>
      <c r="N131" s="283">
        <v>29</v>
      </c>
      <c r="O131" s="282">
        <f>_xlfn.FLOOR.PRECISE('численность 2021'!P137)</f>
        <v>21</v>
      </c>
      <c r="P131" s="282">
        <v>3.5714290000000002</v>
      </c>
      <c r="Q131" s="282">
        <v>3.4523809999999999</v>
      </c>
      <c r="R131" s="282">
        <f t="shared" si="449"/>
        <v>2.5</v>
      </c>
      <c r="S131" s="284">
        <f>_xlfn.FLOOR.PRECISE('численность 2021'!Q137)</f>
        <v>6</v>
      </c>
      <c r="T131" s="284"/>
      <c r="U131" s="285">
        <f t="shared" si="419"/>
        <v>6.2999999999999998</v>
      </c>
      <c r="V131" s="286">
        <f t="shared" si="440"/>
        <v>6</v>
      </c>
      <c r="W131" s="292">
        <v>6</v>
      </c>
      <c r="X131" s="292"/>
      <c r="Y131" s="288"/>
      <c r="Z131" s="283">
        <v>79.519081</v>
      </c>
      <c r="AA131" s="283">
        <v>105</v>
      </c>
      <c r="AB131" s="282">
        <f>_xlfn.FLOOR.PRECISE('численность 2021'!E137)</f>
        <v>39</v>
      </c>
      <c r="AC131" s="282">
        <v>9.4665579999999991</v>
      </c>
      <c r="AD131" s="282">
        <v>12.500000999999999</v>
      </c>
      <c r="AE131" s="282">
        <f t="shared" si="428"/>
        <v>4.6428571428571423</v>
      </c>
      <c r="AF131" s="284">
        <f>_xlfn.FLOOR.PRECISE('численность 2021'!O137)</f>
        <v>1</v>
      </c>
      <c r="AG131" s="285">
        <f t="shared" si="417"/>
        <v>1.9500000000000002</v>
      </c>
      <c r="AH131" s="286">
        <f t="shared" si="450"/>
        <v>1</v>
      </c>
      <c r="AI131" s="289">
        <f t="shared" si="441"/>
        <v>0.75</v>
      </c>
      <c r="AJ131" s="292">
        <v>1</v>
      </c>
      <c r="AK131" s="292"/>
      <c r="AL131" s="283">
        <v>68.591506999999993</v>
      </c>
      <c r="AM131" s="283">
        <v>84</v>
      </c>
      <c r="AN131" s="282">
        <f>_xlfn.FLOOR.PRECISE('численность 2021'!F137)</f>
        <v>78</v>
      </c>
      <c r="AO131" s="282">
        <v>8.1656560000000002</v>
      </c>
      <c r="AP131" s="282">
        <v>10</v>
      </c>
      <c r="AQ131" s="282">
        <f t="shared" si="451"/>
        <v>9.2857142857142847</v>
      </c>
      <c r="AR131" s="284">
        <f>_xlfn.FLOOR.PRECISE('численность 2021'!L137)</f>
        <v>9</v>
      </c>
      <c r="AS131" s="284"/>
      <c r="AT131" s="284">
        <f t="shared" si="442"/>
        <v>9</v>
      </c>
      <c r="AU131" s="285">
        <f t="shared" si="443"/>
        <v>9.3599999999999994</v>
      </c>
      <c r="AV131" s="285">
        <f t="shared" si="437"/>
        <v>9.3599999999999994</v>
      </c>
      <c r="AW131" s="290">
        <f t="shared" si="444"/>
        <v>9</v>
      </c>
      <c r="AX131" s="292">
        <v>9</v>
      </c>
      <c r="AY131" s="285">
        <f t="shared" si="420"/>
        <v>1.3499999999999999</v>
      </c>
      <c r="AZ131" s="286">
        <f t="shared" si="452"/>
        <v>0</v>
      </c>
      <c r="BA131" s="292"/>
      <c r="BB131" s="285">
        <f t="shared" si="421"/>
        <v>2.6999999999999997</v>
      </c>
      <c r="BC131" s="292"/>
      <c r="BD131" s="283">
        <v>5.1275519999999997</v>
      </c>
      <c r="BE131" s="283">
        <v>9</v>
      </c>
      <c r="BF131" s="282">
        <f>_xlfn.FLOOR.PRECISE('численность 2021'!G137)</f>
        <v>0</v>
      </c>
      <c r="BG131" s="282">
        <v>0.61042300000000005</v>
      </c>
      <c r="BH131" s="282">
        <v>1.071429</v>
      </c>
      <c r="BI131" s="282">
        <f t="shared" si="429"/>
        <v>0</v>
      </c>
      <c r="BJ131" s="284">
        <f>_xlfn.FLOOR.PRECISE('численность 2021'!K137)</f>
        <v>0</v>
      </c>
      <c r="BK131" s="284"/>
      <c r="BL131" s="284">
        <f t="shared" si="445"/>
        <v>0</v>
      </c>
      <c r="BM131" s="285">
        <f t="shared" si="393"/>
        <v>0</v>
      </c>
      <c r="BN131" s="290">
        <f t="shared" si="446"/>
        <v>0</v>
      </c>
      <c r="BO131" s="292"/>
      <c r="BP131" s="285">
        <f t="shared" si="422"/>
        <v>0</v>
      </c>
      <c r="BQ131" s="286">
        <f t="shared" si="453"/>
        <v>0</v>
      </c>
      <c r="BR131" s="292"/>
      <c r="BS131" s="285">
        <f t="shared" si="412"/>
        <v>0</v>
      </c>
      <c r="BT131" s="292"/>
      <c r="BU131" s="283">
        <v>67.830185</v>
      </c>
      <c r="BV131" s="283">
        <v>80</v>
      </c>
      <c r="BW131" s="282">
        <f>_xlfn.FLOOR.PRECISE('численность 2021'!H137)</f>
        <v>131</v>
      </c>
      <c r="BX131" s="282">
        <v>8.0750220000000006</v>
      </c>
      <c r="BY131" s="282">
        <v>9.5238099999999992</v>
      </c>
      <c r="BZ131" s="282">
        <f t="shared" si="430"/>
        <v>15.595238095238095</v>
      </c>
      <c r="CA131" s="284">
        <f>_xlfn.FLOOR.PRECISE('численность 2021'!M137)</f>
        <v>32</v>
      </c>
      <c r="CB131" s="284"/>
      <c r="CC131" s="284"/>
      <c r="CD131" s="284">
        <f t="shared" si="454"/>
        <v>32</v>
      </c>
      <c r="CE131" s="285">
        <f t="shared" si="413"/>
        <v>19.649999999999999</v>
      </c>
      <c r="CF131" s="290">
        <f t="shared" si="455"/>
        <v>19.649999999999999</v>
      </c>
      <c r="CG131" s="292">
        <v>32</v>
      </c>
      <c r="CH131" s="285">
        <f t="shared" si="423"/>
        <v>2.3999999999999999</v>
      </c>
      <c r="CI131" s="286">
        <f t="shared" si="456"/>
        <v>0</v>
      </c>
      <c r="CJ131" s="292"/>
      <c r="CK131" s="285">
        <f t="shared" si="424"/>
        <v>2.3999999999999999</v>
      </c>
      <c r="CL131" s="286">
        <f t="shared" si="457"/>
        <v>0</v>
      </c>
      <c r="CM131" s="292"/>
      <c r="CN131" s="285">
        <f t="shared" si="414"/>
        <v>6.4000000000000004</v>
      </c>
      <c r="CO131" s="292"/>
      <c r="CP131" s="291">
        <f t="shared" si="415"/>
        <v>1</v>
      </c>
      <c r="CQ131" s="283">
        <v>0</v>
      </c>
      <c r="CR131" s="283">
        <v>0</v>
      </c>
      <c r="CS131" s="283" t="e">
        <f>#REF!</f>
        <v>#REF!</v>
      </c>
      <c r="CT131" s="282">
        <v>0</v>
      </c>
      <c r="CU131" s="282">
        <v>0</v>
      </c>
      <c r="CV131" s="282" t="e">
        <f>#REF!</f>
        <v>#REF!</v>
      </c>
      <c r="CW131" s="284" t="e">
        <f>#REF!</f>
        <v>#REF!</v>
      </c>
      <c r="CX131" s="285" t="e">
        <f t="shared" si="434"/>
        <v>#REF!</v>
      </c>
      <c r="CY131" s="290" t="e">
        <f t="shared" si="435"/>
        <v>#REF!</v>
      </c>
      <c r="CZ131" s="292"/>
      <c r="DA131" s="285">
        <f t="shared" si="436"/>
        <v>0</v>
      </c>
      <c r="DB131" s="292"/>
      <c r="DC131" s="283">
        <v>0</v>
      </c>
      <c r="DD131" s="283">
        <v>0</v>
      </c>
      <c r="DE131" s="282">
        <f>_xlfn.FLOOR.PRECISE('численность 2021'!I137)</f>
        <v>0</v>
      </c>
      <c r="DF131" s="282">
        <v>0</v>
      </c>
      <c r="DG131" s="282">
        <v>0</v>
      </c>
      <c r="DH131" s="282">
        <f t="shared" si="431"/>
        <v>0</v>
      </c>
      <c r="DI131" s="284">
        <f>_xlfn.FLOOR.PRECISE('численность 2021'!N137)</f>
        <v>0</v>
      </c>
      <c r="DJ131" s="285">
        <f t="shared" si="425"/>
        <v>0</v>
      </c>
      <c r="DK131" s="286">
        <f t="shared" si="458"/>
        <v>0</v>
      </c>
      <c r="DL131" s="292"/>
      <c r="DM131" s="285">
        <f t="shared" si="426"/>
        <v>0</v>
      </c>
      <c r="DN131" s="292"/>
      <c r="DO131" s="283">
        <v>5.1395600000000004</v>
      </c>
      <c r="DP131" s="283">
        <v>6</v>
      </c>
      <c r="DQ131" s="282">
        <f>_xlfn.FLOOR.PRECISE('численность 2021'!J137)</f>
        <v>0</v>
      </c>
      <c r="DR131" s="282">
        <v>0.61185199999999995</v>
      </c>
      <c r="DS131" s="282">
        <v>0.71428599999999998</v>
      </c>
      <c r="DT131" s="282">
        <f t="shared" si="432"/>
        <v>0</v>
      </c>
      <c r="DU131" s="284">
        <f>_xlfn.FLOOR.PRECISE('численность 2021'!S137)</f>
        <v>0</v>
      </c>
      <c r="DV131" s="285">
        <f t="shared" si="416"/>
        <v>0</v>
      </c>
      <c r="DW131" s="286">
        <f t="shared" si="459"/>
        <v>0</v>
      </c>
      <c r="DX131" s="292"/>
      <c r="DY131" s="283">
        <v>0</v>
      </c>
      <c r="DZ131" s="293">
        <v>0</v>
      </c>
      <c r="EA131" s="282">
        <f>_xlfn.FLOOR.PRECISE('численность 2021'!T137)</f>
        <v>0</v>
      </c>
      <c r="EB131" s="282">
        <v>0</v>
      </c>
      <c r="EC131" s="282">
        <v>0</v>
      </c>
      <c r="ED131" s="282">
        <f t="shared" si="433"/>
        <v>0</v>
      </c>
      <c r="EE131" s="284">
        <f>_xlfn.FLOOR.PRECISE('численность 2021'!U137)</f>
        <v>0</v>
      </c>
      <c r="EF131" s="285">
        <f t="shared" si="447"/>
        <v>0</v>
      </c>
      <c r="EG131" s="286">
        <f t="shared" si="460"/>
        <v>0</v>
      </c>
      <c r="EH131" s="292"/>
    </row>
    <row r="132" ht="33" customHeight="1">
      <c r="A132" s="152" t="s">
        <v>163</v>
      </c>
      <c r="B132" s="282">
        <f>'численность 2021'!C146</f>
        <v>40.399999999999999</v>
      </c>
      <c r="C132" s="283">
        <v>43.712775999999998</v>
      </c>
      <c r="D132" s="283">
        <v>36</v>
      </c>
      <c r="E132" s="282">
        <f>_xlfn.FLOOR.PRECISE('численность 2021'!D146)</f>
        <v>56</v>
      </c>
      <c r="F132" s="282">
        <v>1.080983</v>
      </c>
      <c r="G132" s="282">
        <v>0.89025200000000004</v>
      </c>
      <c r="H132" s="282">
        <f t="shared" si="427"/>
        <v>1.3861386138613863</v>
      </c>
      <c r="I132" s="284">
        <f>_xlfn.FLOOR.PRECISE('численность 2021'!R146)</f>
        <v>19</v>
      </c>
      <c r="J132" s="285">
        <f t="shared" si="418"/>
        <v>19.599999999999998</v>
      </c>
      <c r="K132" s="286">
        <f t="shared" si="448"/>
        <v>19</v>
      </c>
      <c r="L132" s="287">
        <v>19</v>
      </c>
      <c r="M132" s="283">
        <v>30</v>
      </c>
      <c r="N132" s="283">
        <v>29</v>
      </c>
      <c r="O132" s="282">
        <f>_xlfn.FLOOR.PRECISE('численность 2021'!P146)</f>
        <v>29</v>
      </c>
      <c r="P132" s="282">
        <v>0.74187599999999998</v>
      </c>
      <c r="Q132" s="282">
        <v>0.71714699999999998</v>
      </c>
      <c r="R132" s="282">
        <f t="shared" si="449"/>
        <v>0.71782178217821779</v>
      </c>
      <c r="S132" s="284">
        <f>_xlfn.FLOOR.PRECISE('численность 2021'!Q146)</f>
        <v>4</v>
      </c>
      <c r="T132" s="284"/>
      <c r="U132" s="285">
        <f t="shared" si="419"/>
        <v>8.6999999999999993</v>
      </c>
      <c r="V132" s="286">
        <f t="shared" si="440"/>
        <v>4</v>
      </c>
      <c r="W132" s="287">
        <v>4</v>
      </c>
      <c r="X132" s="287"/>
      <c r="Y132" s="288"/>
      <c r="Z132" s="283">
        <v>48.256991999999997</v>
      </c>
      <c r="AA132" s="283">
        <v>51</v>
      </c>
      <c r="AB132" s="282">
        <f>_xlfn.FLOOR.PRECISE('численность 2021'!E146)</f>
        <v>65</v>
      </c>
      <c r="AC132" s="282">
        <v>1.1933579999999999</v>
      </c>
      <c r="AD132" s="282">
        <v>1.26119</v>
      </c>
      <c r="AE132" s="282">
        <f t="shared" si="428"/>
        <v>1.608910891089109</v>
      </c>
      <c r="AF132" s="284">
        <f>_xlfn.FLOOR.PRECISE('численность 2021'!O146)</f>
        <v>3</v>
      </c>
      <c r="AG132" s="285">
        <f t="shared" si="417"/>
        <v>3.25</v>
      </c>
      <c r="AH132" s="286">
        <f t="shared" si="450"/>
        <v>3</v>
      </c>
      <c r="AI132" s="289">
        <f t="shared" si="441"/>
        <v>2.25</v>
      </c>
      <c r="AJ132" s="287">
        <v>3</v>
      </c>
      <c r="AK132" s="287">
        <v>2</v>
      </c>
      <c r="AL132" s="283">
        <v>252.78349299999999</v>
      </c>
      <c r="AM132" s="283">
        <v>322</v>
      </c>
      <c r="AN132" s="282">
        <f>_xlfn.FLOOR.PRECISE('численность 2021'!F146)</f>
        <v>370</v>
      </c>
      <c r="AO132" s="282">
        <v>6.2511369999999999</v>
      </c>
      <c r="AP132" s="282">
        <v>7.9628069999999997</v>
      </c>
      <c r="AQ132" s="282">
        <f t="shared" si="451"/>
        <v>9.1584158415841586</v>
      </c>
      <c r="AR132" s="284">
        <f>_xlfn.FLOOR.PRECISE('численность 2021'!L146)</f>
        <v>30</v>
      </c>
      <c r="AS132" s="284"/>
      <c r="AT132" s="284">
        <f t="shared" si="442"/>
        <v>30</v>
      </c>
      <c r="AU132" s="285">
        <f t="shared" si="443"/>
        <v>44.399999999999999</v>
      </c>
      <c r="AV132" s="285">
        <f t="shared" si="437"/>
        <v>44.399999999999999</v>
      </c>
      <c r="AW132" s="290">
        <f t="shared" si="444"/>
        <v>30</v>
      </c>
      <c r="AX132" s="287">
        <v>30</v>
      </c>
      <c r="AY132" s="285">
        <f t="shared" si="420"/>
        <v>4.5</v>
      </c>
      <c r="AZ132" s="286">
        <f t="shared" si="452"/>
        <v>0</v>
      </c>
      <c r="BA132" s="287"/>
      <c r="BB132" s="285">
        <f t="shared" si="421"/>
        <v>9</v>
      </c>
      <c r="BC132" s="287"/>
      <c r="BD132" s="283">
        <v>107.17542299999999</v>
      </c>
      <c r="BE132" s="283">
        <v>123</v>
      </c>
      <c r="BF132" s="282">
        <f>_xlfn.FLOOR.PRECISE('численность 2021'!G146)</f>
        <v>135</v>
      </c>
      <c r="BG132" s="282">
        <v>2.6503640000000002</v>
      </c>
      <c r="BH132" s="282">
        <v>3.041693</v>
      </c>
      <c r="BI132" s="282">
        <f t="shared" si="429"/>
        <v>3.3415841584158419</v>
      </c>
      <c r="BJ132" s="284">
        <f>_xlfn.FLOOR.PRECISE('численность 2021'!K146)</f>
        <v>5</v>
      </c>
      <c r="BK132" s="284"/>
      <c r="BL132" s="284">
        <f t="shared" si="445"/>
        <v>5</v>
      </c>
      <c r="BM132" s="285">
        <f t="shared" si="393"/>
        <v>9.4500000000000011</v>
      </c>
      <c r="BN132" s="290">
        <f t="shared" si="446"/>
        <v>5</v>
      </c>
      <c r="BO132" s="287">
        <v>5</v>
      </c>
      <c r="BP132" s="285">
        <f t="shared" si="422"/>
        <v>0.75</v>
      </c>
      <c r="BQ132" s="286">
        <f t="shared" si="453"/>
        <v>0</v>
      </c>
      <c r="BR132" s="287"/>
      <c r="BS132" s="285">
        <f t="shared" si="412"/>
        <v>1</v>
      </c>
      <c r="BT132" s="287"/>
      <c r="BU132" s="283">
        <v>198.63926699999999</v>
      </c>
      <c r="BV132" s="283">
        <v>232</v>
      </c>
      <c r="BW132" s="282">
        <f>_xlfn.FLOOR.PRECISE('численность 2021'!H146)</f>
        <v>245</v>
      </c>
      <c r="BX132" s="282">
        <v>4.9121930000000003</v>
      </c>
      <c r="BY132" s="282">
        <v>5.737177</v>
      </c>
      <c r="BZ132" s="282">
        <f t="shared" si="430"/>
        <v>6.0643564356435649</v>
      </c>
      <c r="CA132" s="284">
        <f>_xlfn.FLOOR.PRECISE('численность 2021'!M146)</f>
        <v>20</v>
      </c>
      <c r="CB132" s="284"/>
      <c r="CC132" s="284"/>
      <c r="CD132" s="284">
        <f t="shared" si="454"/>
        <v>20</v>
      </c>
      <c r="CE132" s="285">
        <f t="shared" si="413"/>
        <v>24.5</v>
      </c>
      <c r="CF132" s="290">
        <f t="shared" si="455"/>
        <v>20</v>
      </c>
      <c r="CG132" s="287">
        <v>20</v>
      </c>
      <c r="CH132" s="285">
        <f t="shared" si="423"/>
        <v>1.5</v>
      </c>
      <c r="CI132" s="286">
        <f t="shared" si="456"/>
        <v>0</v>
      </c>
      <c r="CJ132" s="287"/>
      <c r="CK132" s="285">
        <f t="shared" si="424"/>
        <v>1.5</v>
      </c>
      <c r="CL132" s="286">
        <f t="shared" si="457"/>
        <v>0</v>
      </c>
      <c r="CM132" s="287"/>
      <c r="CN132" s="285">
        <f t="shared" si="414"/>
        <v>4</v>
      </c>
      <c r="CO132" s="287"/>
      <c r="CP132" s="291">
        <f t="shared" si="415"/>
        <v>1</v>
      </c>
      <c r="CQ132" s="283">
        <v>0</v>
      </c>
      <c r="CR132" s="283">
        <v>0</v>
      </c>
      <c r="CS132" s="283" t="e">
        <f>#REF!</f>
        <v>#REF!</v>
      </c>
      <c r="CT132" s="282">
        <v>0</v>
      </c>
      <c r="CU132" s="282">
        <v>0</v>
      </c>
      <c r="CV132" s="282" t="e">
        <f>#REF!</f>
        <v>#REF!</v>
      </c>
      <c r="CW132" s="284" t="e">
        <f>#REF!</f>
        <v>#REF!</v>
      </c>
      <c r="CX132" s="285" t="e">
        <f t="shared" si="434"/>
        <v>#REF!</v>
      </c>
      <c r="CY132" s="290" t="e">
        <f t="shared" si="435"/>
        <v>#REF!</v>
      </c>
      <c r="CZ132" s="292"/>
      <c r="DA132" s="285">
        <f t="shared" si="436"/>
        <v>0</v>
      </c>
      <c r="DB132" s="292"/>
      <c r="DC132" s="283">
        <v>0</v>
      </c>
      <c r="DD132" s="283">
        <v>0</v>
      </c>
      <c r="DE132" s="282">
        <f>_xlfn.FLOOR.PRECISE('численность 2021'!I146)</f>
        <v>0</v>
      </c>
      <c r="DF132" s="282">
        <v>0</v>
      </c>
      <c r="DG132" s="282">
        <v>0</v>
      </c>
      <c r="DH132" s="282">
        <f t="shared" si="431"/>
        <v>0</v>
      </c>
      <c r="DI132" s="284">
        <f>_xlfn.FLOOR.PRECISE('численность 2021'!N146)</f>
        <v>0</v>
      </c>
      <c r="DJ132" s="285">
        <f t="shared" si="425"/>
        <v>0</v>
      </c>
      <c r="DK132" s="286">
        <f t="shared" si="458"/>
        <v>0</v>
      </c>
      <c r="DL132" s="287"/>
      <c r="DM132" s="285">
        <f t="shared" si="426"/>
        <v>0</v>
      </c>
      <c r="DN132" s="287"/>
      <c r="DO132" s="283">
        <v>11.958463</v>
      </c>
      <c r="DP132" s="283">
        <v>10</v>
      </c>
      <c r="DQ132" s="282">
        <f>_xlfn.FLOOR.PRECISE('численность 2021'!J146)</f>
        <v>12</v>
      </c>
      <c r="DR132" s="282">
        <v>0.29572300000000001</v>
      </c>
      <c r="DS132" s="282">
        <v>0.24729200000000001</v>
      </c>
      <c r="DT132" s="282">
        <f t="shared" si="432"/>
        <v>0.29702970297029702</v>
      </c>
      <c r="DU132" s="284">
        <f>_xlfn.FLOOR.PRECISE('численность 2021'!S146)</f>
        <v>1</v>
      </c>
      <c r="DV132" s="285">
        <f t="shared" si="416"/>
        <v>1.2000000000000002</v>
      </c>
      <c r="DW132" s="286">
        <f t="shared" si="459"/>
        <v>1</v>
      </c>
      <c r="DX132" s="287">
        <v>1</v>
      </c>
      <c r="DY132" s="283">
        <v>0</v>
      </c>
      <c r="DZ132" s="293">
        <v>0</v>
      </c>
      <c r="EA132" s="282">
        <f>_xlfn.FLOOR.PRECISE('численность 2021'!T146)</f>
        <v>0</v>
      </c>
      <c r="EB132" s="282">
        <v>0</v>
      </c>
      <c r="EC132" s="282">
        <v>0</v>
      </c>
      <c r="ED132" s="282">
        <f t="shared" si="433"/>
        <v>0</v>
      </c>
      <c r="EE132" s="284">
        <f>_xlfn.FLOOR.PRECISE('численность 2021'!U146)</f>
        <v>0</v>
      </c>
      <c r="EF132" s="285">
        <f t="shared" si="447"/>
        <v>0</v>
      </c>
      <c r="EG132" s="286">
        <f t="shared" si="460"/>
        <v>0</v>
      </c>
      <c r="EH132" s="292"/>
    </row>
    <row r="133" ht="50.25" customHeight="1">
      <c r="A133" s="152" t="s">
        <v>325</v>
      </c>
      <c r="B133" s="282">
        <f>'численность 2021'!C143</f>
        <v>25.609999999999999</v>
      </c>
      <c r="C133" s="283">
        <v>43.758056640625</v>
      </c>
      <c r="D133" s="283">
        <v>39</v>
      </c>
      <c r="E133" s="282">
        <f>_xlfn.FLOOR.PRECISE('численность 2021'!D143)</f>
        <v>65</v>
      </c>
      <c r="F133" s="282">
        <v>1.7085649999999999</v>
      </c>
      <c r="G133" s="282">
        <v>1.522783</v>
      </c>
      <c r="H133" s="282">
        <f t="shared" si="427"/>
        <v>2.5380710659898478</v>
      </c>
      <c r="I133" s="284">
        <f>_xlfn.FLOOR.PRECISE('численность 2021'!R143)</f>
        <v>15</v>
      </c>
      <c r="J133" s="285">
        <f t="shared" si="418"/>
        <v>22.75</v>
      </c>
      <c r="K133" s="286">
        <f t="shared" si="448"/>
        <v>15</v>
      </c>
      <c r="L133" s="292">
        <v>15</v>
      </c>
      <c r="M133" s="283">
        <v>16</v>
      </c>
      <c r="N133" s="283">
        <v>14</v>
      </c>
      <c r="O133" s="282">
        <f>_xlfn.FLOOR.PRECISE('численность 2021'!P143)</f>
        <v>13</v>
      </c>
      <c r="P133" s="282">
        <v>0.62473199999999995</v>
      </c>
      <c r="Q133" s="282">
        <v>0.54664000000000001</v>
      </c>
      <c r="R133" s="282">
        <f t="shared" si="449"/>
        <v>0.50761421319796951</v>
      </c>
      <c r="S133" s="284">
        <f>_xlfn.FLOOR.PRECISE('численность 2021'!Q143)</f>
        <v>2</v>
      </c>
      <c r="T133" s="284"/>
      <c r="U133" s="285">
        <f t="shared" si="419"/>
        <v>3.8999999999999999</v>
      </c>
      <c r="V133" s="286">
        <f t="shared" si="440"/>
        <v>2</v>
      </c>
      <c r="W133" s="292">
        <v>2</v>
      </c>
      <c r="X133" s="292"/>
      <c r="Y133" s="288"/>
      <c r="Z133" s="283">
        <v>66.149887000000007</v>
      </c>
      <c r="AA133" s="283">
        <v>99</v>
      </c>
      <c r="AB133" s="282">
        <f>_xlfn.FLOOR.PRECISE('численность 2021'!E143)</f>
        <v>92</v>
      </c>
      <c r="AC133" s="282">
        <v>2.5828700000000002</v>
      </c>
      <c r="AD133" s="282">
        <v>3.8655270000000002</v>
      </c>
      <c r="AE133" s="282">
        <f t="shared" si="428"/>
        <v>3.5923467395548614</v>
      </c>
      <c r="AF133" s="284">
        <f>_xlfn.FLOOR.PRECISE('численность 2021'!O143)</f>
        <v>4</v>
      </c>
      <c r="AG133" s="285">
        <f t="shared" si="417"/>
        <v>4.6000000000000005</v>
      </c>
      <c r="AH133" s="286">
        <f t="shared" si="450"/>
        <v>4</v>
      </c>
      <c r="AI133" s="289">
        <f t="shared" si="441"/>
        <v>3</v>
      </c>
      <c r="AJ133" s="292">
        <v>4</v>
      </c>
      <c r="AK133" s="292">
        <v>3</v>
      </c>
      <c r="AL133" s="283">
        <v>159.819489</v>
      </c>
      <c r="AM133" s="283">
        <v>171</v>
      </c>
      <c r="AN133" s="282">
        <f>_xlfn.FLOOR.PRECISE('численность 2021'!F143)</f>
        <v>178</v>
      </c>
      <c r="AO133" s="282">
        <v>6.2402670000000002</v>
      </c>
      <c r="AP133" s="282">
        <v>6.6768190000000001</v>
      </c>
      <c r="AQ133" s="282">
        <f t="shared" si="451"/>
        <v>6.9504099960952752</v>
      </c>
      <c r="AR133" s="284">
        <f>_xlfn.FLOOR.PRECISE('численность 2021'!L143)</f>
        <v>15</v>
      </c>
      <c r="AS133" s="284"/>
      <c r="AT133" s="284">
        <f t="shared" si="442"/>
        <v>15</v>
      </c>
      <c r="AU133" s="285">
        <f t="shared" si="443"/>
        <v>17.800000000000001</v>
      </c>
      <c r="AV133" s="285">
        <f t="shared" ref="AV133:AV196" si="461">IF(AN133&gt;34,IF(AQ133&gt;20,AN133*0.29999999999999999,IF(AQ133&gt;15,AN133*0.25,IF(AQ133&gt;12,AN133*0.20000000000000001,IF(AQ133&gt;10,AN133*0.14999999999999999,IF(AQ133&gt;8,AN133*0.12,IF(AQ133&gt;6,AN133*0.10000000000000001,IF(AQ133&lt;1,AN133*0.029999999999999999,0))))))),0)</f>
        <v>17.800000000000001</v>
      </c>
      <c r="AW133" s="290">
        <f t="shared" si="444"/>
        <v>15</v>
      </c>
      <c r="AX133" s="292">
        <v>15</v>
      </c>
      <c r="AY133" s="285">
        <f t="shared" si="420"/>
        <v>2.25</v>
      </c>
      <c r="AZ133" s="286">
        <f t="shared" si="452"/>
        <v>0</v>
      </c>
      <c r="BA133" s="292"/>
      <c r="BB133" s="285">
        <f t="shared" si="421"/>
        <v>4.5</v>
      </c>
      <c r="BC133" s="292"/>
      <c r="BD133" s="283">
        <v>50.830288000000003</v>
      </c>
      <c r="BE133" s="283">
        <v>47</v>
      </c>
      <c r="BF133" s="282">
        <f>_xlfn.FLOOR.PRECISE('численность 2021'!G143)</f>
        <v>45</v>
      </c>
      <c r="BG133" s="282">
        <v>1.9847049999999999</v>
      </c>
      <c r="BH133" s="282">
        <v>1.8351489999999999</v>
      </c>
      <c r="BI133" s="282">
        <f t="shared" si="429"/>
        <v>1.7571261226083561</v>
      </c>
      <c r="BJ133" s="284">
        <f>_xlfn.FLOOR.PRECISE('численность 2021'!K143)</f>
        <v>2</v>
      </c>
      <c r="BK133" s="284"/>
      <c r="BL133" s="284">
        <f t="shared" si="445"/>
        <v>2</v>
      </c>
      <c r="BM133" s="285">
        <f t="shared" si="393"/>
        <v>2.25</v>
      </c>
      <c r="BN133" s="290">
        <f t="shared" si="446"/>
        <v>2</v>
      </c>
      <c r="BO133" s="292">
        <v>2</v>
      </c>
      <c r="BP133" s="285">
        <f t="shared" si="422"/>
        <v>0</v>
      </c>
      <c r="BQ133" s="286">
        <f t="shared" si="453"/>
        <v>0</v>
      </c>
      <c r="BR133" s="292"/>
      <c r="BS133" s="285">
        <f t="shared" si="412"/>
        <v>0.40000000000000002</v>
      </c>
      <c r="BT133" s="292"/>
      <c r="BU133" s="283">
        <v>197.67332500000001</v>
      </c>
      <c r="BV133" s="283">
        <v>191</v>
      </c>
      <c r="BW133" s="282">
        <f>_xlfn.FLOOR.PRECISE('численность 2021'!H143)</f>
        <v>190</v>
      </c>
      <c r="BX133" s="282">
        <v>7.7182979999999999</v>
      </c>
      <c r="BY133" s="282">
        <v>7.4577330000000002</v>
      </c>
      <c r="BZ133" s="282">
        <f t="shared" si="430"/>
        <v>7.4189769621241703</v>
      </c>
      <c r="CA133" s="284">
        <f>_xlfn.FLOOR.PRECISE('численность 2021'!M143)</f>
        <v>17</v>
      </c>
      <c r="CB133" s="284"/>
      <c r="CC133" s="284"/>
      <c r="CD133" s="284">
        <f t="shared" si="454"/>
        <v>17</v>
      </c>
      <c r="CE133" s="285">
        <f t="shared" si="413"/>
        <v>19</v>
      </c>
      <c r="CF133" s="290">
        <f t="shared" si="455"/>
        <v>17</v>
      </c>
      <c r="CG133" s="292">
        <v>17</v>
      </c>
      <c r="CH133" s="285">
        <f t="shared" si="423"/>
        <v>1.2749999999999999</v>
      </c>
      <c r="CI133" s="286">
        <f t="shared" si="456"/>
        <v>0</v>
      </c>
      <c r="CJ133" s="292"/>
      <c r="CK133" s="285">
        <f t="shared" si="424"/>
        <v>1.2749999999999999</v>
      </c>
      <c r="CL133" s="286">
        <f t="shared" si="457"/>
        <v>0</v>
      </c>
      <c r="CM133" s="292"/>
      <c r="CN133" s="285">
        <f t="shared" si="414"/>
        <v>3.4000000000000004</v>
      </c>
      <c r="CO133" s="292"/>
      <c r="CP133" s="291">
        <f t="shared" si="415"/>
        <v>1</v>
      </c>
      <c r="CQ133" s="283">
        <v>0</v>
      </c>
      <c r="CR133" s="283">
        <v>0</v>
      </c>
      <c r="CS133" s="283" t="e">
        <f>#REF!</f>
        <v>#REF!</v>
      </c>
      <c r="CT133" s="282">
        <v>0</v>
      </c>
      <c r="CU133" s="282">
        <v>0</v>
      </c>
      <c r="CV133" s="282" t="e">
        <f>#REF!</f>
        <v>#REF!</v>
      </c>
      <c r="CW133" s="284" t="e">
        <f>#REF!</f>
        <v>#REF!</v>
      </c>
      <c r="CX133" s="285" t="e">
        <f t="shared" si="434"/>
        <v>#REF!</v>
      </c>
      <c r="CY133" s="290" t="e">
        <f t="shared" si="435"/>
        <v>#REF!</v>
      </c>
      <c r="CZ133" s="292"/>
      <c r="DA133" s="285">
        <f t="shared" si="436"/>
        <v>0</v>
      </c>
      <c r="DB133" s="292"/>
      <c r="DC133" s="283">
        <v>0</v>
      </c>
      <c r="DD133" s="283">
        <v>0</v>
      </c>
      <c r="DE133" s="282">
        <f>_xlfn.FLOOR.PRECISE('численность 2021'!I143)</f>
        <v>0</v>
      </c>
      <c r="DF133" s="282">
        <v>0</v>
      </c>
      <c r="DG133" s="282">
        <v>0</v>
      </c>
      <c r="DH133" s="282">
        <f t="shared" si="431"/>
        <v>0</v>
      </c>
      <c r="DI133" s="284">
        <f>_xlfn.FLOOR.PRECISE('численность 2021'!N143)</f>
        <v>0</v>
      </c>
      <c r="DJ133" s="285">
        <f t="shared" si="425"/>
        <v>0</v>
      </c>
      <c r="DK133" s="286">
        <f t="shared" si="458"/>
        <v>0</v>
      </c>
      <c r="DL133" s="292"/>
      <c r="DM133" s="285">
        <f t="shared" si="426"/>
        <v>0</v>
      </c>
      <c r="DN133" s="292"/>
      <c r="DO133" s="283">
        <v>2.1366239999999999</v>
      </c>
      <c r="DP133" s="283">
        <v>1</v>
      </c>
      <c r="DQ133" s="282">
        <f>_xlfn.FLOOR.PRECISE('численность 2021'!J143)</f>
        <v>5</v>
      </c>
      <c r="DR133" s="282">
        <v>8.3426e-002</v>
      </c>
      <c r="DS133" s="282">
        <v>3.9045999999999997e-002</v>
      </c>
      <c r="DT133" s="282">
        <f t="shared" si="432"/>
        <v>0.19523623584537292</v>
      </c>
      <c r="DU133" s="284">
        <f>_xlfn.FLOOR.PRECISE('численность 2021'!S143)</f>
        <v>0</v>
      </c>
      <c r="DV133" s="285">
        <f t="shared" si="416"/>
        <v>0.5</v>
      </c>
      <c r="DW133" s="286">
        <f t="shared" si="459"/>
        <v>0</v>
      </c>
      <c r="DX133" s="292"/>
      <c r="DY133" s="283">
        <v>0</v>
      </c>
      <c r="DZ133" s="293">
        <v>0</v>
      </c>
      <c r="EA133" s="282">
        <f>_xlfn.FLOOR.PRECISE('численность 2021'!T143)</f>
        <v>0</v>
      </c>
      <c r="EB133" s="282">
        <v>0</v>
      </c>
      <c r="EC133" s="282">
        <v>0</v>
      </c>
      <c r="ED133" s="282">
        <f t="shared" si="433"/>
        <v>0</v>
      </c>
      <c r="EE133" s="284">
        <f>_xlfn.FLOOR.PRECISE('численность 2021'!U143)</f>
        <v>0</v>
      </c>
      <c r="EF133" s="285">
        <f t="shared" si="447"/>
        <v>0</v>
      </c>
      <c r="EG133" s="286">
        <f t="shared" si="460"/>
        <v>0</v>
      </c>
      <c r="EH133" s="292"/>
    </row>
    <row r="134" ht="36.75" customHeight="1">
      <c r="A134" s="152" t="s">
        <v>326</v>
      </c>
      <c r="B134" s="282">
        <f>'численность 2021'!C142</f>
        <v>16.600000000000001</v>
      </c>
      <c r="C134" s="283">
        <v>41.721592000000001</v>
      </c>
      <c r="D134" s="283">
        <v>39</v>
      </c>
      <c r="E134" s="282">
        <f>_xlfn.FLOOR.PRECISE('численность 2021'!D142)</f>
        <v>73</v>
      </c>
      <c r="F134" s="282">
        <v>2.511231</v>
      </c>
      <c r="G134" s="282">
        <v>2.3474179999999998</v>
      </c>
      <c r="H134" s="282">
        <f t="shared" si="427"/>
        <v>4.3975903614457827</v>
      </c>
      <c r="I134" s="284">
        <f>_xlfn.FLOOR.PRECISE('численность 2021'!R142)</f>
        <v>10</v>
      </c>
      <c r="J134" s="285">
        <f t="shared" si="418"/>
        <v>25.549999999999997</v>
      </c>
      <c r="K134" s="286">
        <f t="shared" si="448"/>
        <v>10</v>
      </c>
      <c r="L134" s="287">
        <v>10</v>
      </c>
      <c r="M134" s="283">
        <v>13</v>
      </c>
      <c r="N134" s="283">
        <v>13</v>
      </c>
      <c r="O134" s="282">
        <f>_xlfn.FLOOR.PRECISE('численность 2021'!P142)</f>
        <v>13</v>
      </c>
      <c r="P134" s="282">
        <v>0.78247299999999997</v>
      </c>
      <c r="Q134" s="282">
        <v>0.78247299999999997</v>
      </c>
      <c r="R134" s="282">
        <f t="shared" si="449"/>
        <v>0.7831325301204819</v>
      </c>
      <c r="S134" s="284">
        <f>_xlfn.FLOOR.PRECISE('численность 2021'!Q142)</f>
        <v>1</v>
      </c>
      <c r="T134" s="284"/>
      <c r="U134" s="285">
        <f t="shared" si="419"/>
        <v>3.8999999999999999</v>
      </c>
      <c r="V134" s="286">
        <f t="shared" si="440"/>
        <v>1</v>
      </c>
      <c r="W134" s="287">
        <v>1</v>
      </c>
      <c r="X134" s="287"/>
      <c r="Y134" s="288"/>
      <c r="Z134" s="283">
        <v>26.000413999999999</v>
      </c>
      <c r="AA134" s="283">
        <v>32</v>
      </c>
      <c r="AB134" s="282">
        <f>_xlfn.FLOOR.PRECISE('численность 2021'!E142)</f>
        <v>64</v>
      </c>
      <c r="AC134" s="282">
        <v>1.56497</v>
      </c>
      <c r="AD134" s="282">
        <v>1.926086</v>
      </c>
      <c r="AE134" s="282">
        <f t="shared" si="428"/>
        <v>3.8554216867469875</v>
      </c>
      <c r="AF134" s="284">
        <f>_xlfn.FLOOR.PRECISE('численность 2021'!O142)</f>
        <v>0</v>
      </c>
      <c r="AG134" s="285">
        <f t="shared" si="417"/>
        <v>3.2000000000000002</v>
      </c>
      <c r="AH134" s="286">
        <f t="shared" si="450"/>
        <v>0</v>
      </c>
      <c r="AI134" s="289">
        <f t="shared" si="441"/>
        <v>0</v>
      </c>
      <c r="AJ134" s="287"/>
      <c r="AK134" s="287"/>
      <c r="AL134" s="283">
        <v>80.778908000000001</v>
      </c>
      <c r="AM134" s="283">
        <v>86</v>
      </c>
      <c r="AN134" s="282">
        <f>_xlfn.FLOOR.PRECISE('численность 2021'!F142)</f>
        <v>120</v>
      </c>
      <c r="AO134" s="282">
        <v>4.8620989999999997</v>
      </c>
      <c r="AP134" s="282">
        <v>5.1763570000000003</v>
      </c>
      <c r="AQ134" s="282">
        <f t="shared" si="451"/>
        <v>7.2289156626506017</v>
      </c>
      <c r="AR134" s="284">
        <f>_xlfn.FLOOR.PRECISE('численность 2021'!L142)</f>
        <v>9</v>
      </c>
      <c r="AS134" s="284"/>
      <c r="AT134" s="284">
        <f t="shared" si="442"/>
        <v>9</v>
      </c>
      <c r="AU134" s="285">
        <f t="shared" si="443"/>
        <v>12</v>
      </c>
      <c r="AV134" s="285">
        <f t="shared" si="461"/>
        <v>12</v>
      </c>
      <c r="AW134" s="290">
        <f t="shared" si="444"/>
        <v>9</v>
      </c>
      <c r="AX134" s="287">
        <v>9</v>
      </c>
      <c r="AY134" s="285">
        <f t="shared" si="420"/>
        <v>1.3499999999999999</v>
      </c>
      <c r="AZ134" s="286">
        <f t="shared" si="452"/>
        <v>0</v>
      </c>
      <c r="BA134" s="287"/>
      <c r="BB134" s="285">
        <f t="shared" si="421"/>
        <v>2.6999999999999997</v>
      </c>
      <c r="BC134" s="287"/>
      <c r="BD134" s="283">
        <v>0</v>
      </c>
      <c r="BE134" s="283">
        <v>0</v>
      </c>
      <c r="BF134" s="282">
        <f>_xlfn.FLOOR.PRECISE('численность 2021'!G142)</f>
        <v>0</v>
      </c>
      <c r="BG134" s="282">
        <v>0</v>
      </c>
      <c r="BH134" s="282">
        <v>0</v>
      </c>
      <c r="BI134" s="282">
        <f t="shared" si="429"/>
        <v>0</v>
      </c>
      <c r="BJ134" s="284">
        <f>_xlfn.FLOOR.PRECISE('численность 2021'!K142)</f>
        <v>0</v>
      </c>
      <c r="BK134" s="284"/>
      <c r="BL134" s="284">
        <f t="shared" si="445"/>
        <v>0</v>
      </c>
      <c r="BM134" s="285">
        <f t="shared" si="393"/>
        <v>0</v>
      </c>
      <c r="BN134" s="290">
        <f t="shared" si="446"/>
        <v>0</v>
      </c>
      <c r="BO134" s="287"/>
      <c r="BP134" s="285">
        <f t="shared" si="422"/>
        <v>0</v>
      </c>
      <c r="BQ134" s="286">
        <f t="shared" si="453"/>
        <v>0</v>
      </c>
      <c r="BR134" s="287"/>
      <c r="BS134" s="285">
        <f t="shared" si="412"/>
        <v>0</v>
      </c>
      <c r="BT134" s="287"/>
      <c r="BU134" s="283">
        <v>111.229248046875</v>
      </c>
      <c r="BV134" s="283">
        <v>113</v>
      </c>
      <c r="BW134" s="282">
        <f>_xlfn.FLOOR.PRECISE('численность 2021'!H142)</f>
        <v>167</v>
      </c>
      <c r="BX134" s="282">
        <v>6.6949110000000003</v>
      </c>
      <c r="BY134" s="282">
        <v>6.8014929999999998</v>
      </c>
      <c r="BZ134" s="282">
        <f t="shared" si="430"/>
        <v>10.060240963855421</v>
      </c>
      <c r="CA134" s="284">
        <f>_xlfn.FLOOR.PRECISE('численность 2021'!M142)</f>
        <v>16</v>
      </c>
      <c r="CB134" s="284"/>
      <c r="CC134" s="284"/>
      <c r="CD134" s="284">
        <f t="shared" si="454"/>
        <v>16</v>
      </c>
      <c r="CE134" s="285">
        <f t="shared" si="413"/>
        <v>25.050000000000001</v>
      </c>
      <c r="CF134" s="290">
        <f t="shared" si="455"/>
        <v>16</v>
      </c>
      <c r="CG134" s="287">
        <v>16</v>
      </c>
      <c r="CH134" s="285">
        <f t="shared" si="423"/>
        <v>1.2</v>
      </c>
      <c r="CI134" s="286">
        <f t="shared" si="456"/>
        <v>0</v>
      </c>
      <c r="CJ134" s="287"/>
      <c r="CK134" s="285">
        <f t="shared" si="424"/>
        <v>1.2</v>
      </c>
      <c r="CL134" s="286">
        <f t="shared" si="457"/>
        <v>0</v>
      </c>
      <c r="CM134" s="287"/>
      <c r="CN134" s="285">
        <f t="shared" si="414"/>
        <v>3.2000000000000002</v>
      </c>
      <c r="CO134" s="287"/>
      <c r="CP134" s="291">
        <f t="shared" si="415"/>
        <v>1</v>
      </c>
      <c r="CQ134" s="283">
        <v>0</v>
      </c>
      <c r="CR134" s="283">
        <v>0</v>
      </c>
      <c r="CS134" s="283" t="e">
        <f>#REF!</f>
        <v>#REF!</v>
      </c>
      <c r="CT134" s="282">
        <v>0</v>
      </c>
      <c r="CU134" s="282">
        <v>0</v>
      </c>
      <c r="CV134" s="282" t="e">
        <f>#REF!</f>
        <v>#REF!</v>
      </c>
      <c r="CW134" s="284" t="e">
        <f>#REF!</f>
        <v>#REF!</v>
      </c>
      <c r="CX134" s="285" t="e">
        <f t="shared" si="434"/>
        <v>#REF!</v>
      </c>
      <c r="CY134" s="290" t="e">
        <f t="shared" si="435"/>
        <v>#REF!</v>
      </c>
      <c r="CZ134" s="292"/>
      <c r="DA134" s="285">
        <f t="shared" si="436"/>
        <v>0</v>
      </c>
      <c r="DB134" s="292"/>
      <c r="DC134" s="283">
        <v>0</v>
      </c>
      <c r="DD134" s="283">
        <v>0</v>
      </c>
      <c r="DE134" s="282">
        <f>_xlfn.FLOOR.PRECISE('численность 2021'!I142)</f>
        <v>0</v>
      </c>
      <c r="DF134" s="282">
        <v>0</v>
      </c>
      <c r="DG134" s="282">
        <v>0</v>
      </c>
      <c r="DH134" s="282">
        <f t="shared" si="431"/>
        <v>0</v>
      </c>
      <c r="DI134" s="284">
        <f>_xlfn.FLOOR.PRECISE('численность 2021'!N142)</f>
        <v>0</v>
      </c>
      <c r="DJ134" s="285">
        <f t="shared" si="425"/>
        <v>0</v>
      </c>
      <c r="DK134" s="286">
        <f t="shared" si="458"/>
        <v>0</v>
      </c>
      <c r="DL134" s="287"/>
      <c r="DM134" s="285">
        <f t="shared" si="426"/>
        <v>0</v>
      </c>
      <c r="DN134" s="287"/>
      <c r="DO134" s="283">
        <v>1.4171739999999999</v>
      </c>
      <c r="DP134" s="283">
        <v>1</v>
      </c>
      <c r="DQ134" s="282">
        <f>_xlfn.FLOOR.PRECISE('численность 2021'!J142)</f>
        <v>4</v>
      </c>
      <c r="DR134" s="282">
        <v>8.5300000000000001e-002</v>
      </c>
      <c r="DS134" s="282">
        <v>6.019e-002</v>
      </c>
      <c r="DT134" s="282">
        <f t="shared" si="432"/>
        <v>0.24096385542168672</v>
      </c>
      <c r="DU134" s="284">
        <f>_xlfn.FLOOR.PRECISE('численность 2021'!S142)</f>
        <v>0</v>
      </c>
      <c r="DV134" s="285">
        <f t="shared" si="416"/>
        <v>0.40000000000000002</v>
      </c>
      <c r="DW134" s="286">
        <f t="shared" si="459"/>
        <v>0</v>
      </c>
      <c r="DX134" s="287"/>
      <c r="DY134" s="283">
        <v>0</v>
      </c>
      <c r="DZ134" s="293">
        <v>0</v>
      </c>
      <c r="EA134" s="282">
        <f>_xlfn.FLOOR.PRECISE('численность 2021'!T142)</f>
        <v>0</v>
      </c>
      <c r="EB134" s="282">
        <v>0</v>
      </c>
      <c r="EC134" s="282">
        <v>0</v>
      </c>
      <c r="ED134" s="282">
        <f t="shared" si="433"/>
        <v>0</v>
      </c>
      <c r="EE134" s="284">
        <f>_xlfn.FLOOR.PRECISE('численность 2021'!U142)</f>
        <v>0</v>
      </c>
      <c r="EF134" s="285">
        <f t="shared" si="447"/>
        <v>0</v>
      </c>
      <c r="EG134" s="286">
        <f t="shared" si="460"/>
        <v>0</v>
      </c>
      <c r="EH134" s="292"/>
    </row>
    <row r="135" ht="31.5" customHeight="1">
      <c r="A135" s="152" t="s">
        <v>158</v>
      </c>
      <c r="B135" s="282">
        <f>'численность 2021'!C141</f>
        <v>48.850000000000001</v>
      </c>
      <c r="C135" s="283">
        <v>78.713486000000003</v>
      </c>
      <c r="D135" s="283">
        <v>23</v>
      </c>
      <c r="E135" s="282">
        <f>_xlfn.FLOOR.PRECISE('численность 2021'!D141)</f>
        <v>42</v>
      </c>
      <c r="F135" s="282">
        <v>1.592166</v>
      </c>
      <c r="G135" s="282">
        <v>0.46814600000000001</v>
      </c>
      <c r="H135" s="282">
        <f t="shared" si="427"/>
        <v>0.85977482088024559</v>
      </c>
      <c r="I135" s="284">
        <f>_xlfn.FLOOR.PRECISE('численность 2021'!R141)</f>
        <v>14</v>
      </c>
      <c r="J135" s="285">
        <f t="shared" si="418"/>
        <v>14.699999999999999</v>
      </c>
      <c r="K135" s="286">
        <f t="shared" si="448"/>
        <v>14</v>
      </c>
      <c r="L135" s="287">
        <v>14</v>
      </c>
      <c r="M135" s="283">
        <v>18</v>
      </c>
      <c r="N135" s="283">
        <v>18</v>
      </c>
      <c r="O135" s="282">
        <f>_xlfn.FLOOR.PRECISE('численность 2021'!P141)</f>
        <v>18</v>
      </c>
      <c r="P135" s="282">
        <v>0.36409200000000003</v>
      </c>
      <c r="Q135" s="282">
        <v>0.36637500000000001</v>
      </c>
      <c r="R135" s="282">
        <f t="shared" si="449"/>
        <v>0.36847492323439096</v>
      </c>
      <c r="S135" s="284">
        <f>_xlfn.FLOOR.PRECISE('численность 2021'!Q141)</f>
        <v>1</v>
      </c>
      <c r="T135" s="284"/>
      <c r="U135" s="285">
        <f t="shared" si="419"/>
        <v>5.3999999999999995</v>
      </c>
      <c r="V135" s="286">
        <f t="shared" si="440"/>
        <v>1</v>
      </c>
      <c r="W135" s="287">
        <v>1</v>
      </c>
      <c r="X135" s="287"/>
      <c r="Y135" s="288"/>
      <c r="Z135" s="283">
        <v>89.541786000000002</v>
      </c>
      <c r="AA135" s="283">
        <v>118</v>
      </c>
      <c r="AB135" s="282">
        <f>_xlfn.FLOOR.PRECISE('численность 2021'!E141)</f>
        <v>134</v>
      </c>
      <c r="AC135" s="282">
        <v>1.811194</v>
      </c>
      <c r="AD135" s="282">
        <v>2.4017909999999998</v>
      </c>
      <c r="AE135" s="282">
        <f t="shared" si="428"/>
        <v>2.7430910951893552</v>
      </c>
      <c r="AF135" s="284">
        <f>_xlfn.FLOOR.PRECISE('численность 2021'!O141)</f>
        <v>6</v>
      </c>
      <c r="AG135" s="285">
        <f t="shared" si="417"/>
        <v>6.7000000000000002</v>
      </c>
      <c r="AH135" s="286">
        <f t="shared" si="450"/>
        <v>6</v>
      </c>
      <c r="AI135" s="289">
        <f t="shared" si="441"/>
        <v>4.5</v>
      </c>
      <c r="AJ135" s="287">
        <v>6</v>
      </c>
      <c r="AK135" s="287">
        <v>4</v>
      </c>
      <c r="AL135" s="283">
        <v>264.72091699999999</v>
      </c>
      <c r="AM135" s="283">
        <v>280</v>
      </c>
      <c r="AN135" s="282">
        <f>_xlfn.FLOOR.PRECISE('численность 2021'!F141)</f>
        <v>257</v>
      </c>
      <c r="AO135" s="282">
        <v>5.3546040000000001</v>
      </c>
      <c r="AP135" s="282">
        <v>5.699166</v>
      </c>
      <c r="AQ135" s="282">
        <f t="shared" si="451"/>
        <v>5.2610030706243602</v>
      </c>
      <c r="AR135" s="284">
        <f>_xlfn.FLOOR.PRECISE('численность 2021'!L141)</f>
        <v>20</v>
      </c>
      <c r="AS135" s="284"/>
      <c r="AT135" s="284">
        <f t="shared" si="442"/>
        <v>20</v>
      </c>
      <c r="AU135" s="285">
        <f t="shared" si="443"/>
        <v>20.559999999999999</v>
      </c>
      <c r="AV135" s="285">
        <f t="shared" si="461"/>
        <v>0</v>
      </c>
      <c r="AW135" s="290">
        <f t="shared" si="444"/>
        <v>20</v>
      </c>
      <c r="AX135" s="287">
        <v>20</v>
      </c>
      <c r="AY135" s="285">
        <f t="shared" si="420"/>
        <v>3</v>
      </c>
      <c r="AZ135" s="286">
        <f t="shared" si="452"/>
        <v>0</v>
      </c>
      <c r="BA135" s="287"/>
      <c r="BB135" s="285">
        <f t="shared" si="421"/>
        <v>6</v>
      </c>
      <c r="BC135" s="287"/>
      <c r="BD135" s="283">
        <v>105.589027</v>
      </c>
      <c r="BE135" s="283">
        <v>99</v>
      </c>
      <c r="BF135" s="282">
        <f>_xlfn.FLOOR.PRECISE('численность 2021'!G141)</f>
        <v>101</v>
      </c>
      <c r="BG135" s="282">
        <v>2.1357870000000001</v>
      </c>
      <c r="BH135" s="282">
        <v>2.0150619999999999</v>
      </c>
      <c r="BI135" s="282">
        <f t="shared" si="429"/>
        <v>2.067553735926305</v>
      </c>
      <c r="BJ135" s="284">
        <f>_xlfn.FLOOR.PRECISE('численность 2021'!K141)</f>
        <v>7</v>
      </c>
      <c r="BK135" s="284"/>
      <c r="BL135" s="284">
        <f t="shared" si="445"/>
        <v>7</v>
      </c>
      <c r="BM135" s="285">
        <f t="shared" si="393"/>
        <v>7.0700000000000003</v>
      </c>
      <c r="BN135" s="290">
        <f t="shared" si="446"/>
        <v>7</v>
      </c>
      <c r="BO135" s="287">
        <v>7</v>
      </c>
      <c r="BP135" s="285">
        <f t="shared" si="422"/>
        <v>1.05</v>
      </c>
      <c r="BQ135" s="286">
        <f t="shared" si="453"/>
        <v>0</v>
      </c>
      <c r="BR135" s="287"/>
      <c r="BS135" s="285">
        <f t="shared" si="412"/>
        <v>1.4000000000000001</v>
      </c>
      <c r="BT135" s="287"/>
      <c r="BU135" s="283">
        <v>358.050049</v>
      </c>
      <c r="BV135" s="283">
        <v>348</v>
      </c>
      <c r="BW135" s="282">
        <f>_xlfn.FLOOR.PRECISE('численность 2021'!H141)</f>
        <v>324</v>
      </c>
      <c r="BX135" s="282">
        <v>7.2424059999999999</v>
      </c>
      <c r="BY135" s="282">
        <v>7.0832490000000004</v>
      </c>
      <c r="BZ135" s="282">
        <f t="shared" si="430"/>
        <v>6.6325486182190376</v>
      </c>
      <c r="CA135" s="284">
        <f>_xlfn.FLOOR.PRECISE('численность 2021'!M141)</f>
        <v>32</v>
      </c>
      <c r="CB135" s="284"/>
      <c r="CC135" s="284"/>
      <c r="CD135" s="284">
        <f t="shared" si="454"/>
        <v>32</v>
      </c>
      <c r="CE135" s="285">
        <f t="shared" si="413"/>
        <v>32.399999999999999</v>
      </c>
      <c r="CF135" s="290">
        <f t="shared" si="455"/>
        <v>32</v>
      </c>
      <c r="CG135" s="287">
        <v>32</v>
      </c>
      <c r="CH135" s="285">
        <f t="shared" si="423"/>
        <v>2.3999999999999999</v>
      </c>
      <c r="CI135" s="286">
        <f t="shared" si="456"/>
        <v>0</v>
      </c>
      <c r="CJ135" s="287"/>
      <c r="CK135" s="285">
        <f t="shared" si="424"/>
        <v>2.3999999999999999</v>
      </c>
      <c r="CL135" s="286">
        <f t="shared" si="457"/>
        <v>0</v>
      </c>
      <c r="CM135" s="287"/>
      <c r="CN135" s="285">
        <f t="shared" si="414"/>
        <v>6.4000000000000004</v>
      </c>
      <c r="CO135" s="287"/>
      <c r="CP135" s="291">
        <f t="shared" si="415"/>
        <v>1</v>
      </c>
      <c r="CQ135" s="283">
        <v>0</v>
      </c>
      <c r="CR135" s="283">
        <v>0</v>
      </c>
      <c r="CS135" s="283" t="e">
        <f>#REF!</f>
        <v>#REF!</v>
      </c>
      <c r="CT135" s="282">
        <v>0</v>
      </c>
      <c r="CU135" s="282">
        <v>0</v>
      </c>
      <c r="CV135" s="282" t="e">
        <f>#REF!</f>
        <v>#REF!</v>
      </c>
      <c r="CW135" s="284" t="e">
        <f>#REF!</f>
        <v>#REF!</v>
      </c>
      <c r="CX135" s="285" t="e">
        <f t="shared" si="434"/>
        <v>#REF!</v>
      </c>
      <c r="CY135" s="290" t="e">
        <f t="shared" si="435"/>
        <v>#REF!</v>
      </c>
      <c r="CZ135" s="292"/>
      <c r="DA135" s="285">
        <f t="shared" si="436"/>
        <v>0</v>
      </c>
      <c r="DB135" s="292"/>
      <c r="DC135" s="283">
        <v>0</v>
      </c>
      <c r="DD135" s="283">
        <v>0</v>
      </c>
      <c r="DE135" s="282">
        <f>_xlfn.FLOOR.PRECISE('численность 2021'!I141)</f>
        <v>0</v>
      </c>
      <c r="DF135" s="282">
        <v>0</v>
      </c>
      <c r="DG135" s="282">
        <v>0</v>
      </c>
      <c r="DH135" s="282">
        <f t="shared" si="431"/>
        <v>0</v>
      </c>
      <c r="DI135" s="284">
        <f>_xlfn.FLOOR.PRECISE('численность 2021'!N141)</f>
        <v>0</v>
      </c>
      <c r="DJ135" s="285">
        <f t="shared" si="425"/>
        <v>0</v>
      </c>
      <c r="DK135" s="286">
        <f t="shared" si="458"/>
        <v>0</v>
      </c>
      <c r="DL135" s="287"/>
      <c r="DM135" s="285">
        <f t="shared" si="426"/>
        <v>0</v>
      </c>
      <c r="DN135" s="287"/>
      <c r="DO135" s="283">
        <v>0</v>
      </c>
      <c r="DP135" s="283">
        <v>0</v>
      </c>
      <c r="DQ135" s="282">
        <f>_xlfn.FLOOR.PRECISE('численность 2021'!J141)</f>
        <v>0</v>
      </c>
      <c r="DR135" s="282">
        <v>0</v>
      </c>
      <c r="DS135" s="282">
        <v>0</v>
      </c>
      <c r="DT135" s="282">
        <f t="shared" si="432"/>
        <v>0</v>
      </c>
      <c r="DU135" s="284">
        <f>_xlfn.FLOOR.PRECISE('численность 2021'!S141)</f>
        <v>0</v>
      </c>
      <c r="DV135" s="285">
        <f t="shared" si="416"/>
        <v>0</v>
      </c>
      <c r="DW135" s="286">
        <f t="shared" si="459"/>
        <v>0</v>
      </c>
      <c r="DX135" s="287"/>
      <c r="DY135" s="283">
        <v>0</v>
      </c>
      <c r="DZ135" s="293">
        <v>0</v>
      </c>
      <c r="EA135" s="282">
        <f>_xlfn.FLOOR.PRECISE('численность 2021'!T141)</f>
        <v>5</v>
      </c>
      <c r="EB135" s="282">
        <v>0</v>
      </c>
      <c r="EC135" s="282">
        <v>0</v>
      </c>
      <c r="ED135" s="282">
        <f t="shared" si="433"/>
        <v>0.10235414534288638</v>
      </c>
      <c r="EE135" s="284">
        <f>_xlfn.FLOOR.PRECISE('численность 2021'!U141)</f>
        <v>0</v>
      </c>
      <c r="EF135" s="285">
        <f t="shared" si="447"/>
        <v>0.5</v>
      </c>
      <c r="EG135" s="286">
        <f t="shared" si="460"/>
        <v>0</v>
      </c>
      <c r="EH135" s="292"/>
    </row>
    <row r="136" ht="48.75" customHeight="1">
      <c r="A136" s="152" t="s">
        <v>157</v>
      </c>
      <c r="B136" s="282">
        <f>'численность 2021'!C140</f>
        <v>34.689999999999998</v>
      </c>
      <c r="C136" s="283">
        <v>51.020125999999998</v>
      </c>
      <c r="D136" s="283">
        <v>21</v>
      </c>
      <c r="E136" s="282">
        <f>_xlfn.FLOOR.PRECISE('численность 2021'!D140)</f>
        <v>48</v>
      </c>
      <c r="F136" s="282">
        <v>1.470745</v>
      </c>
      <c r="G136" s="282">
        <v>0.60536199999999996</v>
      </c>
      <c r="H136" s="282">
        <f t="shared" si="427"/>
        <v>1.3836840588065726</v>
      </c>
      <c r="I136" s="284">
        <f>_xlfn.FLOOR.PRECISE('численность 2021'!R140)</f>
        <v>16</v>
      </c>
      <c r="J136" s="285">
        <f t="shared" si="418"/>
        <v>16.799999999999997</v>
      </c>
      <c r="K136" s="286">
        <f t="shared" si="448"/>
        <v>16</v>
      </c>
      <c r="L136" s="287">
        <v>16</v>
      </c>
      <c r="M136" s="283">
        <v>16</v>
      </c>
      <c r="N136" s="283">
        <v>23</v>
      </c>
      <c r="O136" s="282">
        <f>_xlfn.FLOOR.PRECISE('численность 2021'!P140)</f>
        <v>24</v>
      </c>
      <c r="P136" s="282">
        <v>0.46122800000000003</v>
      </c>
      <c r="Q136" s="282">
        <v>0.66301500000000002</v>
      </c>
      <c r="R136" s="282">
        <f t="shared" si="449"/>
        <v>0.69184202940328632</v>
      </c>
      <c r="S136" s="284">
        <f>_xlfn.FLOOR.PRECISE('численность 2021'!Q140)</f>
        <v>6</v>
      </c>
      <c r="T136" s="284"/>
      <c r="U136" s="285">
        <f t="shared" si="419"/>
        <v>7.1999999999999993</v>
      </c>
      <c r="V136" s="286">
        <f t="shared" si="440"/>
        <v>6</v>
      </c>
      <c r="W136" s="287">
        <v>6</v>
      </c>
      <c r="X136" s="287"/>
      <c r="Y136" s="288"/>
      <c r="Z136" s="283">
        <v>104.677063</v>
      </c>
      <c r="AA136" s="283">
        <v>119</v>
      </c>
      <c r="AB136" s="282">
        <f>_xlfn.FLOOR.PRECISE('численность 2021'!E140)</f>
        <v>118</v>
      </c>
      <c r="AC136" s="282">
        <v>3.0175000000000001</v>
      </c>
      <c r="AD136" s="282">
        <v>3.4303840000000001</v>
      </c>
      <c r="AE136" s="282">
        <f t="shared" si="428"/>
        <v>3.4015566445661576</v>
      </c>
      <c r="AF136" s="284">
        <f>_xlfn.FLOOR.PRECISE('численность 2021'!O140)</f>
        <v>5</v>
      </c>
      <c r="AG136" s="285">
        <f t="shared" si="417"/>
        <v>5.9000000000000004</v>
      </c>
      <c r="AH136" s="286">
        <f t="shared" si="450"/>
        <v>5</v>
      </c>
      <c r="AI136" s="289">
        <f t="shared" si="441"/>
        <v>3.75</v>
      </c>
      <c r="AJ136" s="287">
        <v>5</v>
      </c>
      <c r="AK136" s="287">
        <v>3</v>
      </c>
      <c r="AL136" s="283">
        <v>307.15469400000001</v>
      </c>
      <c r="AM136" s="283">
        <v>333</v>
      </c>
      <c r="AN136" s="282">
        <f>_xlfn.FLOOR.PRECISE('численность 2021'!F140)</f>
        <v>332</v>
      </c>
      <c r="AO136" s="282">
        <v>8.8542719999999999</v>
      </c>
      <c r="AP136" s="282">
        <v>9.5993089999999999</v>
      </c>
      <c r="AQ136" s="282">
        <f t="shared" si="451"/>
        <v>9.5704814067454596</v>
      </c>
      <c r="AR136" s="284">
        <f>_xlfn.FLOOR.PRECISE('численность 2021'!L140)</f>
        <v>39</v>
      </c>
      <c r="AS136" s="284"/>
      <c r="AT136" s="284">
        <f t="shared" si="442"/>
        <v>39</v>
      </c>
      <c r="AU136" s="285">
        <f t="shared" si="443"/>
        <v>39.839999999999996</v>
      </c>
      <c r="AV136" s="285">
        <f t="shared" si="461"/>
        <v>39.839999999999996</v>
      </c>
      <c r="AW136" s="290">
        <f t="shared" si="444"/>
        <v>39</v>
      </c>
      <c r="AX136" s="287">
        <v>39</v>
      </c>
      <c r="AY136" s="285">
        <f t="shared" si="420"/>
        <v>5.8499999999999996</v>
      </c>
      <c r="AZ136" s="286">
        <f t="shared" si="452"/>
        <v>0</v>
      </c>
      <c r="BA136" s="287"/>
      <c r="BB136" s="285">
        <f t="shared" si="421"/>
        <v>11.699999999999999</v>
      </c>
      <c r="BC136" s="287"/>
      <c r="BD136" s="283">
        <v>48.762526999999999</v>
      </c>
      <c r="BE136" s="283">
        <v>55</v>
      </c>
      <c r="BF136" s="282">
        <f>_xlfn.FLOOR.PRECISE('численность 2021'!G140)</f>
        <v>51</v>
      </c>
      <c r="BG136" s="282">
        <v>1.4056649999999999</v>
      </c>
      <c r="BH136" s="282">
        <v>1.5854710000000001</v>
      </c>
      <c r="BI136" s="282">
        <f t="shared" si="429"/>
        <v>1.4701643124819834</v>
      </c>
      <c r="BJ136" s="284">
        <f>_xlfn.FLOOR.PRECISE('численность 2021'!K140)</f>
        <v>2</v>
      </c>
      <c r="BK136" s="284"/>
      <c r="BL136" s="284">
        <f t="shared" si="445"/>
        <v>2</v>
      </c>
      <c r="BM136" s="285">
        <f t="shared" si="393"/>
        <v>2.5500000000000003</v>
      </c>
      <c r="BN136" s="290">
        <f t="shared" si="446"/>
        <v>2</v>
      </c>
      <c r="BO136" s="287">
        <v>2</v>
      </c>
      <c r="BP136" s="285">
        <f t="shared" si="422"/>
        <v>0</v>
      </c>
      <c r="BQ136" s="286">
        <f t="shared" si="453"/>
        <v>0</v>
      </c>
      <c r="BR136" s="287"/>
      <c r="BS136" s="285">
        <f t="shared" si="412"/>
        <v>0.40000000000000002</v>
      </c>
      <c r="BT136" s="287"/>
      <c r="BU136" s="283">
        <v>82.521202000000002</v>
      </c>
      <c r="BV136" s="283">
        <v>88</v>
      </c>
      <c r="BW136" s="282">
        <f>_xlfn.FLOOR.PRECISE('численность 2021'!H140)</f>
        <v>88</v>
      </c>
      <c r="BX136" s="282">
        <v>2.3788179999999999</v>
      </c>
      <c r="BY136" s="282">
        <v>2.5367540000000002</v>
      </c>
      <c r="BZ136" s="282">
        <f t="shared" si="430"/>
        <v>2.5367541078120497</v>
      </c>
      <c r="CA136" s="284">
        <f>_xlfn.FLOOR.PRECISE('численность 2021'!M140)</f>
        <v>6</v>
      </c>
      <c r="CB136" s="284"/>
      <c r="CC136" s="284"/>
      <c r="CD136" s="284">
        <f t="shared" si="454"/>
        <v>6</v>
      </c>
      <c r="CE136" s="285">
        <f t="shared" si="413"/>
        <v>6.1600000000000001</v>
      </c>
      <c r="CF136" s="290">
        <f t="shared" si="455"/>
        <v>6</v>
      </c>
      <c r="CG136" s="287">
        <v>6</v>
      </c>
      <c r="CH136" s="285">
        <f t="shared" si="423"/>
        <v>0.44999999999999996</v>
      </c>
      <c r="CI136" s="286">
        <f t="shared" si="456"/>
        <v>0</v>
      </c>
      <c r="CJ136" s="287"/>
      <c r="CK136" s="285">
        <f t="shared" si="424"/>
        <v>0.44999999999999996</v>
      </c>
      <c r="CL136" s="286">
        <f t="shared" si="457"/>
        <v>0</v>
      </c>
      <c r="CM136" s="287"/>
      <c r="CN136" s="285">
        <f t="shared" si="414"/>
        <v>1.2000000000000002</v>
      </c>
      <c r="CO136" s="287"/>
      <c r="CP136" s="291">
        <f t="shared" si="415"/>
        <v>1</v>
      </c>
      <c r="CQ136" s="283">
        <v>0</v>
      </c>
      <c r="CR136" s="283">
        <v>0</v>
      </c>
      <c r="CS136" s="283" t="e">
        <f>#REF!</f>
        <v>#REF!</v>
      </c>
      <c r="CT136" s="282">
        <v>0</v>
      </c>
      <c r="CU136" s="282">
        <v>0</v>
      </c>
      <c r="CV136" s="282" t="e">
        <f>#REF!</f>
        <v>#REF!</v>
      </c>
      <c r="CW136" s="284" t="e">
        <f>#REF!</f>
        <v>#REF!</v>
      </c>
      <c r="CX136" s="285" t="e">
        <f t="shared" si="434"/>
        <v>#REF!</v>
      </c>
      <c r="CY136" s="290" t="e">
        <f t="shared" si="435"/>
        <v>#REF!</v>
      </c>
      <c r="CZ136" s="292"/>
      <c r="DA136" s="285">
        <f t="shared" si="436"/>
        <v>0</v>
      </c>
      <c r="DB136" s="292"/>
      <c r="DC136" s="283">
        <v>0</v>
      </c>
      <c r="DD136" s="283">
        <v>0</v>
      </c>
      <c r="DE136" s="282">
        <f>_xlfn.FLOOR.PRECISE('численность 2021'!I140)</f>
        <v>0</v>
      </c>
      <c r="DF136" s="282">
        <v>0</v>
      </c>
      <c r="DG136" s="282">
        <v>0</v>
      </c>
      <c r="DH136" s="282">
        <f t="shared" si="431"/>
        <v>0</v>
      </c>
      <c r="DI136" s="284">
        <f>_xlfn.FLOOR.PRECISE('численность 2021'!N140)</f>
        <v>0</v>
      </c>
      <c r="DJ136" s="285">
        <f t="shared" si="425"/>
        <v>0</v>
      </c>
      <c r="DK136" s="286">
        <f t="shared" si="458"/>
        <v>0</v>
      </c>
      <c r="DL136" s="287"/>
      <c r="DM136" s="285">
        <f t="shared" si="426"/>
        <v>0</v>
      </c>
      <c r="DN136" s="287"/>
      <c r="DO136" s="283">
        <v>4.0619620000000003</v>
      </c>
      <c r="DP136" s="283">
        <v>2</v>
      </c>
      <c r="DQ136" s="282">
        <f>_xlfn.FLOOR.PRECISE('численность 2021'!J140)</f>
        <v>3</v>
      </c>
      <c r="DR136" s="282">
        <v>0.117093</v>
      </c>
      <c r="DS136" s="282">
        <v>5.7653999999999997e-002</v>
      </c>
      <c r="DT136" s="282">
        <f t="shared" si="432"/>
        <v>8.648025367541079e-002</v>
      </c>
      <c r="DU136" s="284">
        <f>_xlfn.FLOOR.PRECISE('численность 2021'!S140)</f>
        <v>0</v>
      </c>
      <c r="DV136" s="285">
        <f t="shared" si="416"/>
        <v>0.30000000000000004</v>
      </c>
      <c r="DW136" s="286">
        <f t="shared" si="459"/>
        <v>0</v>
      </c>
      <c r="DX136" s="287"/>
      <c r="DY136" s="283">
        <v>0</v>
      </c>
      <c r="DZ136" s="293">
        <v>0</v>
      </c>
      <c r="EA136" s="282">
        <f>_xlfn.FLOOR.PRECISE('численность 2021'!T140)</f>
        <v>0</v>
      </c>
      <c r="EB136" s="282">
        <v>0</v>
      </c>
      <c r="EC136" s="282">
        <v>0</v>
      </c>
      <c r="ED136" s="282">
        <f t="shared" si="433"/>
        <v>0</v>
      </c>
      <c r="EE136" s="284">
        <f>_xlfn.FLOOR.PRECISE('численность 2021'!U140)</f>
        <v>0</v>
      </c>
      <c r="EF136" s="285">
        <f t="shared" si="447"/>
        <v>0</v>
      </c>
      <c r="EG136" s="286">
        <f t="shared" si="460"/>
        <v>0</v>
      </c>
      <c r="EH136" s="292"/>
    </row>
    <row r="137" ht="31.5" customHeight="1">
      <c r="A137" s="152" t="s">
        <v>161</v>
      </c>
      <c r="B137" s="282">
        <f>'численность 2021'!C144</f>
        <v>8.7080000000000002</v>
      </c>
      <c r="C137" s="283">
        <v>46.896847000000001</v>
      </c>
      <c r="D137" s="283">
        <v>47</v>
      </c>
      <c r="E137" s="282">
        <f>_xlfn.FLOOR.PRECISE('численность 2021'!D144)</f>
        <v>48</v>
      </c>
      <c r="F137" s="282">
        <v>4.9552050000000003</v>
      </c>
      <c r="G137" s="282">
        <v>4.9661039999999996</v>
      </c>
      <c r="H137" s="282">
        <f t="shared" si="427"/>
        <v>5.5121727147450619</v>
      </c>
      <c r="I137" s="284">
        <f>_xlfn.FLOOR.PRECISE('численность 2021'!R144)</f>
        <v>15</v>
      </c>
      <c r="J137" s="285">
        <f t="shared" si="418"/>
        <v>16.799999999999997</v>
      </c>
      <c r="K137" s="286">
        <f t="shared" si="448"/>
        <v>15</v>
      </c>
      <c r="L137" s="287">
        <v>15</v>
      </c>
      <c r="M137" s="283">
        <v>26</v>
      </c>
      <c r="N137" s="283">
        <v>26</v>
      </c>
      <c r="O137" s="282">
        <f>_xlfn.FLOOR.PRECISE('численность 2021'!P144)</f>
        <v>26</v>
      </c>
      <c r="P137" s="282">
        <v>2.747207</v>
      </c>
      <c r="Q137" s="282">
        <v>2.747207</v>
      </c>
      <c r="R137" s="282">
        <f t="shared" si="449"/>
        <v>2.9857602204869087</v>
      </c>
      <c r="S137" s="284">
        <f>_xlfn.FLOOR.PRECISE('численность 2021'!Q144)</f>
        <v>3</v>
      </c>
      <c r="T137" s="284"/>
      <c r="U137" s="285">
        <f t="shared" si="419"/>
        <v>7.7999999999999998</v>
      </c>
      <c r="V137" s="286">
        <f t="shared" si="440"/>
        <v>3</v>
      </c>
      <c r="W137" s="287">
        <v>3</v>
      </c>
      <c r="X137" s="287"/>
      <c r="Y137" s="288"/>
      <c r="Z137" s="283">
        <v>15.976749999999999</v>
      </c>
      <c r="AA137" s="283">
        <v>15</v>
      </c>
      <c r="AB137" s="282">
        <f>_xlfn.FLOOR.PRECISE('численность 2021'!E144)</f>
        <v>15</v>
      </c>
      <c r="AC137" s="282">
        <v>1.688132</v>
      </c>
      <c r="AD137" s="282">
        <v>1.584927</v>
      </c>
      <c r="AE137" s="282">
        <f t="shared" si="428"/>
        <v>1.7225539733578319</v>
      </c>
      <c r="AF137" s="284">
        <f>_xlfn.FLOOR.PRECISE('численность 2021'!O144)</f>
        <v>0</v>
      </c>
      <c r="AG137" s="285">
        <f t="shared" si="417"/>
        <v>0</v>
      </c>
      <c r="AH137" s="286">
        <f t="shared" si="450"/>
        <v>0</v>
      </c>
      <c r="AI137" s="289">
        <f t="shared" si="441"/>
        <v>0</v>
      </c>
      <c r="AJ137" s="287"/>
      <c r="AK137" s="287"/>
      <c r="AL137" s="283">
        <v>7.3764070000000004</v>
      </c>
      <c r="AM137" s="283">
        <v>7</v>
      </c>
      <c r="AN137" s="282">
        <f>_xlfn.FLOOR.PRECISE('численность 2021'!F144)</f>
        <v>6</v>
      </c>
      <c r="AO137" s="282">
        <v>0.77940399999999999</v>
      </c>
      <c r="AP137" s="282">
        <v>0.73963299999999998</v>
      </c>
      <c r="AQ137" s="282">
        <f t="shared" si="451"/>
        <v>0.68902158934313273</v>
      </c>
      <c r="AR137" s="284">
        <f>_xlfn.FLOOR.PRECISE('численность 2021'!L144)</f>
        <v>0</v>
      </c>
      <c r="AS137" s="284"/>
      <c r="AT137" s="284">
        <f t="shared" si="442"/>
        <v>0</v>
      </c>
      <c r="AU137" s="285">
        <f t="shared" si="443"/>
        <v>0</v>
      </c>
      <c r="AV137" s="285">
        <f t="shared" si="461"/>
        <v>0</v>
      </c>
      <c r="AW137" s="290">
        <f t="shared" si="444"/>
        <v>0</v>
      </c>
      <c r="AX137" s="287"/>
      <c r="AY137" s="285">
        <f t="shared" si="420"/>
        <v>0</v>
      </c>
      <c r="AZ137" s="286">
        <f t="shared" si="452"/>
        <v>0</v>
      </c>
      <c r="BA137" s="287"/>
      <c r="BB137" s="285">
        <f t="shared" si="421"/>
        <v>0</v>
      </c>
      <c r="BC137" s="287"/>
      <c r="BD137" s="283">
        <v>0</v>
      </c>
      <c r="BE137" s="283">
        <v>0</v>
      </c>
      <c r="BF137" s="282">
        <f>_xlfn.FLOOR.PRECISE('численность 2021'!G144)</f>
        <v>0</v>
      </c>
      <c r="BG137" s="282">
        <v>0</v>
      </c>
      <c r="BH137" s="282">
        <v>0</v>
      </c>
      <c r="BI137" s="282">
        <f t="shared" si="429"/>
        <v>0</v>
      </c>
      <c r="BJ137" s="284">
        <f>_xlfn.FLOOR.PRECISE('численность 2021'!K144)</f>
        <v>0</v>
      </c>
      <c r="BK137" s="284"/>
      <c r="BL137" s="284">
        <f t="shared" si="445"/>
        <v>0</v>
      </c>
      <c r="BM137" s="285">
        <f t="shared" si="393"/>
        <v>0</v>
      </c>
      <c r="BN137" s="290">
        <f t="shared" si="446"/>
        <v>0</v>
      </c>
      <c r="BO137" s="287"/>
      <c r="BP137" s="285">
        <f t="shared" si="422"/>
        <v>0</v>
      </c>
      <c r="BQ137" s="286">
        <f t="shared" si="453"/>
        <v>0</v>
      </c>
      <c r="BR137" s="287"/>
      <c r="BS137" s="285">
        <f t="shared" si="412"/>
        <v>0</v>
      </c>
      <c r="BT137" s="287"/>
      <c r="BU137" s="283">
        <v>12.240489999999999</v>
      </c>
      <c r="BV137" s="283">
        <v>12</v>
      </c>
      <c r="BW137" s="282">
        <f>_xlfn.FLOOR.PRECISE('численность 2021'!H144)</f>
        <v>12</v>
      </c>
      <c r="BX137" s="282">
        <v>1.2933520000000001</v>
      </c>
      <c r="BY137" s="282">
        <v>1.2679419999999999</v>
      </c>
      <c r="BZ137" s="282">
        <f t="shared" si="430"/>
        <v>1.3780431786862655</v>
      </c>
      <c r="CA137" s="284">
        <f>_xlfn.FLOOR.PRECISE('численность 2021'!M144)</f>
        <v>0</v>
      </c>
      <c r="CB137" s="284"/>
      <c r="CC137" s="284"/>
      <c r="CD137" s="284">
        <f t="shared" si="454"/>
        <v>0</v>
      </c>
      <c r="CE137" s="285">
        <f t="shared" si="413"/>
        <v>0.60000000000000009</v>
      </c>
      <c r="CF137" s="290">
        <f t="shared" si="455"/>
        <v>0</v>
      </c>
      <c r="CG137" s="287"/>
      <c r="CH137" s="285">
        <f t="shared" si="423"/>
        <v>0</v>
      </c>
      <c r="CI137" s="286">
        <f t="shared" si="456"/>
        <v>0</v>
      </c>
      <c r="CJ137" s="287"/>
      <c r="CK137" s="285">
        <f t="shared" si="424"/>
        <v>0</v>
      </c>
      <c r="CL137" s="286">
        <f t="shared" si="457"/>
        <v>0</v>
      </c>
      <c r="CM137" s="287"/>
      <c r="CN137" s="285">
        <f t="shared" si="414"/>
        <v>0</v>
      </c>
      <c r="CO137" s="287"/>
      <c r="CP137" s="291">
        <f t="shared" si="415"/>
        <v>1</v>
      </c>
      <c r="CQ137" s="283">
        <v>0</v>
      </c>
      <c r="CR137" s="283">
        <v>0</v>
      </c>
      <c r="CS137" s="283" t="e">
        <f>#REF!</f>
        <v>#REF!</v>
      </c>
      <c r="CT137" s="282">
        <v>0</v>
      </c>
      <c r="CU137" s="282">
        <v>0</v>
      </c>
      <c r="CV137" s="282" t="e">
        <f>#REF!</f>
        <v>#REF!</v>
      </c>
      <c r="CW137" s="284" t="e">
        <f>#REF!</f>
        <v>#REF!</v>
      </c>
      <c r="CX137" s="285" t="e">
        <f t="shared" si="434"/>
        <v>#REF!</v>
      </c>
      <c r="CY137" s="290" t="e">
        <f t="shared" si="435"/>
        <v>#REF!</v>
      </c>
      <c r="CZ137" s="292"/>
      <c r="DA137" s="285">
        <f t="shared" si="436"/>
        <v>0</v>
      </c>
      <c r="DB137" s="292"/>
      <c r="DC137" s="283">
        <v>0</v>
      </c>
      <c r="DD137" s="283">
        <v>0</v>
      </c>
      <c r="DE137" s="282">
        <f>_xlfn.FLOOR.PRECISE('численность 2021'!I144)</f>
        <v>0</v>
      </c>
      <c r="DF137" s="282">
        <v>0</v>
      </c>
      <c r="DG137" s="282">
        <v>0</v>
      </c>
      <c r="DH137" s="282">
        <f t="shared" si="431"/>
        <v>0</v>
      </c>
      <c r="DI137" s="284">
        <f>_xlfn.FLOOR.PRECISE('численность 2021'!N144)</f>
        <v>0</v>
      </c>
      <c r="DJ137" s="285">
        <f t="shared" si="425"/>
        <v>0</v>
      </c>
      <c r="DK137" s="286">
        <f t="shared" si="458"/>
        <v>0</v>
      </c>
      <c r="DL137" s="287"/>
      <c r="DM137" s="285">
        <f t="shared" si="426"/>
        <v>0</v>
      </c>
      <c r="DN137" s="287"/>
      <c r="DO137" s="283">
        <v>0</v>
      </c>
      <c r="DP137" s="283">
        <v>0</v>
      </c>
      <c r="DQ137" s="282">
        <f>_xlfn.FLOOR.PRECISE('численность 2021'!J144)</f>
        <v>0</v>
      </c>
      <c r="DR137" s="282">
        <v>0</v>
      </c>
      <c r="DS137" s="282">
        <v>0</v>
      </c>
      <c r="DT137" s="282">
        <f t="shared" si="432"/>
        <v>0</v>
      </c>
      <c r="DU137" s="284">
        <f>_xlfn.FLOOR.PRECISE('численность 2021'!S144)</f>
        <v>0</v>
      </c>
      <c r="DV137" s="285">
        <f t="shared" si="416"/>
        <v>0</v>
      </c>
      <c r="DW137" s="286">
        <f t="shared" si="459"/>
        <v>0</v>
      </c>
      <c r="DX137" s="287"/>
      <c r="DY137" s="283">
        <v>0</v>
      </c>
      <c r="DZ137" s="293">
        <v>0</v>
      </c>
      <c r="EA137" s="282">
        <f>_xlfn.FLOOR.PRECISE('численность 2021'!T144)</f>
        <v>0</v>
      </c>
      <c r="EB137" s="282">
        <v>0</v>
      </c>
      <c r="EC137" s="282">
        <v>0</v>
      </c>
      <c r="ED137" s="282">
        <f t="shared" si="433"/>
        <v>0</v>
      </c>
      <c r="EE137" s="284">
        <f>_xlfn.FLOOR.PRECISE('численность 2021'!U144)</f>
        <v>0</v>
      </c>
      <c r="EF137" s="285">
        <f t="shared" si="447"/>
        <v>0</v>
      </c>
      <c r="EG137" s="286">
        <f t="shared" si="460"/>
        <v>0</v>
      </c>
      <c r="EH137" s="292"/>
    </row>
    <row r="138" s="297" customFormat="1">
      <c r="A138" s="152" t="s">
        <v>162</v>
      </c>
      <c r="B138" s="298">
        <f>'численность 2021'!C145</f>
        <v>76.099999999999994</v>
      </c>
      <c r="C138" s="299">
        <v>64.190185546875</v>
      </c>
      <c r="D138" s="299">
        <v>69</v>
      </c>
      <c r="E138" s="298">
        <f>_xlfn.FLOOR.PRECISE('численность 2021'!D145)</f>
        <v>78</v>
      </c>
      <c r="F138" s="298">
        <v>0.84298799999999996</v>
      </c>
      <c r="G138" s="298">
        <v>0.90615400000000002</v>
      </c>
      <c r="H138" s="298">
        <f t="shared" si="427"/>
        <v>1.0249671484888305</v>
      </c>
      <c r="I138" s="300">
        <f>_xlfn.FLOOR.PRECISE('численность 2021'!R145)</f>
        <v>27</v>
      </c>
      <c r="J138" s="303">
        <f t="shared" si="418"/>
        <v>27.299999999999997</v>
      </c>
      <c r="K138" s="301">
        <f t="shared" si="448"/>
        <v>27</v>
      </c>
      <c r="L138" s="287">
        <v>27</v>
      </c>
      <c r="M138" s="299">
        <v>57</v>
      </c>
      <c r="N138" s="299">
        <v>57</v>
      </c>
      <c r="O138" s="298">
        <f>_xlfn.FLOOR.PRECISE('численность 2021'!P145)</f>
        <v>60</v>
      </c>
      <c r="P138" s="298">
        <v>0.74856199999999995</v>
      </c>
      <c r="Q138" s="298">
        <v>0.74856199999999995</v>
      </c>
      <c r="R138" s="298">
        <f t="shared" si="449"/>
        <v>0.78843626806833123</v>
      </c>
      <c r="S138" s="300">
        <f>_xlfn.FLOOR.PRECISE('численность 2021'!Q145)</f>
        <v>18</v>
      </c>
      <c r="T138" s="300"/>
      <c r="U138" s="303">
        <f t="shared" si="419"/>
        <v>18</v>
      </c>
      <c r="V138" s="301">
        <f t="shared" si="440"/>
        <v>18</v>
      </c>
      <c r="W138" s="287">
        <v>18</v>
      </c>
      <c r="X138" s="287"/>
      <c r="Y138" s="302"/>
      <c r="Z138" s="299">
        <v>89.259476000000006</v>
      </c>
      <c r="AA138" s="299">
        <v>105</v>
      </c>
      <c r="AB138" s="298">
        <f>_xlfn.FLOOR.PRECISE('численность 2021'!E145)</f>
        <v>145</v>
      </c>
      <c r="AC138" s="298">
        <v>1.172215</v>
      </c>
      <c r="AD138" s="298">
        <v>1.37893</v>
      </c>
      <c r="AE138" s="298">
        <f t="shared" si="428"/>
        <v>1.9053876478318004</v>
      </c>
      <c r="AF138" s="300">
        <f>_xlfn.FLOOR.PRECISE('численность 2021'!O145)</f>
        <v>7</v>
      </c>
      <c r="AG138" s="303">
        <f t="shared" si="417"/>
        <v>7.25</v>
      </c>
      <c r="AH138" s="301">
        <f t="shared" si="450"/>
        <v>7</v>
      </c>
      <c r="AI138" s="289">
        <f t="shared" si="441"/>
        <v>5.25</v>
      </c>
      <c r="AJ138" s="287">
        <v>7</v>
      </c>
      <c r="AK138" s="287">
        <v>5</v>
      </c>
      <c r="AL138" s="299">
        <v>326.93881199999998</v>
      </c>
      <c r="AM138" s="299">
        <v>338</v>
      </c>
      <c r="AN138" s="298">
        <f>_xlfn.FLOOR.PRECISE('численность 2021'!F145)</f>
        <v>345</v>
      </c>
      <c r="AO138" s="298">
        <v>4.2935780000000001</v>
      </c>
      <c r="AP138" s="298">
        <v>4.438841</v>
      </c>
      <c r="AQ138" s="298">
        <f t="shared" si="451"/>
        <v>4.5335085413929042</v>
      </c>
      <c r="AR138" s="300">
        <f>_xlfn.FLOOR.PRECISE('численность 2021'!L145)</f>
        <v>27</v>
      </c>
      <c r="AS138" s="300"/>
      <c r="AT138" s="300">
        <f t="shared" si="442"/>
        <v>27</v>
      </c>
      <c r="AU138" s="303">
        <f t="shared" si="443"/>
        <v>27.600000000000001</v>
      </c>
      <c r="AV138" s="303">
        <f t="shared" si="461"/>
        <v>0</v>
      </c>
      <c r="AW138" s="289">
        <f t="shared" si="444"/>
        <v>27</v>
      </c>
      <c r="AX138" s="287">
        <v>27</v>
      </c>
      <c r="AY138" s="303">
        <f t="shared" si="420"/>
        <v>4.0499999999999998</v>
      </c>
      <c r="AZ138" s="301">
        <f t="shared" si="452"/>
        <v>0</v>
      </c>
      <c r="BA138" s="287"/>
      <c r="BB138" s="303">
        <f t="shared" si="421"/>
        <v>8.0999999999999996</v>
      </c>
      <c r="BC138" s="287"/>
      <c r="BD138" s="299">
        <v>133.92913799999999</v>
      </c>
      <c r="BE138" s="299">
        <v>132</v>
      </c>
      <c r="BF138" s="298">
        <f>_xlfn.FLOOR.PRECISE('численность 2021'!G145)</f>
        <v>138</v>
      </c>
      <c r="BG138" s="298">
        <v>1.758847</v>
      </c>
      <c r="BH138" s="298">
        <v>1.7335119999999999</v>
      </c>
      <c r="BI138" s="298">
        <f t="shared" si="429"/>
        <v>1.8134034165571618</v>
      </c>
      <c r="BJ138" s="300">
        <f>_xlfn.FLOOR.PRECISE('численность 2021'!K145)</f>
        <v>6</v>
      </c>
      <c r="BK138" s="300"/>
      <c r="BL138" s="300">
        <f t="shared" si="445"/>
        <v>6</v>
      </c>
      <c r="BM138" s="303">
        <f t="shared" si="393"/>
        <v>6.9000000000000004</v>
      </c>
      <c r="BN138" s="289">
        <f t="shared" si="446"/>
        <v>6</v>
      </c>
      <c r="BO138" s="287">
        <v>6</v>
      </c>
      <c r="BP138" s="303">
        <f t="shared" si="422"/>
        <v>0.89999999999999991</v>
      </c>
      <c r="BQ138" s="301">
        <f t="shared" si="453"/>
        <v>0</v>
      </c>
      <c r="BR138" s="287"/>
      <c r="BS138" s="303">
        <f t="shared" ref="BS138:BS139" si="462">BO138*0.20000000000000001</f>
        <v>1.2000000000000002</v>
      </c>
      <c r="BT138" s="287"/>
      <c r="BU138" s="299">
        <v>309.25457799999998</v>
      </c>
      <c r="BV138" s="299">
        <v>320</v>
      </c>
      <c r="BW138" s="298">
        <f>_xlfn.FLOOR.PRECISE('численность 2021'!H145)</f>
        <v>306</v>
      </c>
      <c r="BX138" s="298">
        <v>4.061337</v>
      </c>
      <c r="BY138" s="298">
        <v>4.2024530000000002</v>
      </c>
      <c r="BZ138" s="298">
        <f t="shared" si="430"/>
        <v>4.021024967148489</v>
      </c>
      <c r="CA138" s="300">
        <f>_xlfn.FLOOR.PRECISE('численность 2021'!M145)</f>
        <v>24</v>
      </c>
      <c r="CB138" s="300"/>
      <c r="CC138" s="300"/>
      <c r="CD138" s="300">
        <f t="shared" si="454"/>
        <v>24</v>
      </c>
      <c r="CE138" s="303">
        <f t="shared" si="413"/>
        <v>24.48</v>
      </c>
      <c r="CF138" s="289">
        <f t="shared" si="455"/>
        <v>24</v>
      </c>
      <c r="CG138" s="287">
        <v>24</v>
      </c>
      <c r="CH138" s="303">
        <f t="shared" si="423"/>
        <v>1.7999999999999998</v>
      </c>
      <c r="CI138" s="301">
        <f t="shared" si="456"/>
        <v>0</v>
      </c>
      <c r="CJ138" s="287"/>
      <c r="CK138" s="303">
        <f t="shared" si="424"/>
        <v>1.7999999999999998</v>
      </c>
      <c r="CL138" s="301">
        <f t="shared" si="457"/>
        <v>0</v>
      </c>
      <c r="CM138" s="287"/>
      <c r="CN138" s="303">
        <f t="shared" ref="CN138:CN139" si="463">CG138*0.20000000000000001</f>
        <v>4.8000000000000007</v>
      </c>
      <c r="CO138" s="287"/>
      <c r="CP138" s="304">
        <f t="shared" ref="CP138:CP139" si="464">IF(CG138*0.25&gt;CJ138+CM138-0.10000000000000001,1,0)</f>
        <v>1</v>
      </c>
      <c r="CQ138" s="299">
        <v>0</v>
      </c>
      <c r="CR138" s="299">
        <v>0</v>
      </c>
      <c r="CS138" s="299" t="e">
        <f>#REF!</f>
        <v>#REF!</v>
      </c>
      <c r="CT138" s="298">
        <v>0</v>
      </c>
      <c r="CU138" s="298">
        <v>0</v>
      </c>
      <c r="CV138" s="298" t="e">
        <f>#REF!</f>
        <v>#REF!</v>
      </c>
      <c r="CW138" s="300" t="e">
        <f>#REF!</f>
        <v>#REF!</v>
      </c>
      <c r="CX138" s="303" t="e">
        <f t="shared" si="434"/>
        <v>#REF!</v>
      </c>
      <c r="CY138" s="289" t="e">
        <f t="shared" si="435"/>
        <v>#REF!</v>
      </c>
      <c r="CZ138" s="287"/>
      <c r="DA138" s="303">
        <f t="shared" si="436"/>
        <v>0</v>
      </c>
      <c r="DB138" s="287"/>
      <c r="DC138" s="299">
        <v>0</v>
      </c>
      <c r="DD138" s="299">
        <v>0</v>
      </c>
      <c r="DE138" s="298">
        <f>_xlfn.FLOOR.PRECISE('численность 2021'!I145)</f>
        <v>0</v>
      </c>
      <c r="DF138" s="298">
        <v>0</v>
      </c>
      <c r="DG138" s="298">
        <v>0</v>
      </c>
      <c r="DH138" s="298">
        <f t="shared" si="431"/>
        <v>0</v>
      </c>
      <c r="DI138" s="300">
        <f>_xlfn.FLOOR.PRECISE('численность 2021'!N145)</f>
        <v>0</v>
      </c>
      <c r="DJ138" s="303">
        <f t="shared" si="425"/>
        <v>0</v>
      </c>
      <c r="DK138" s="301">
        <f t="shared" si="458"/>
        <v>0</v>
      </c>
      <c r="DL138" s="287"/>
      <c r="DM138" s="303">
        <f t="shared" si="426"/>
        <v>0</v>
      </c>
      <c r="DN138" s="287"/>
      <c r="DO138" s="299">
        <v>2.3951560000000001</v>
      </c>
      <c r="DP138" s="299">
        <v>3</v>
      </c>
      <c r="DQ138" s="298">
        <f>_xlfn.FLOOR.PRECISE('численность 2021'!J145)</f>
        <v>8</v>
      </c>
      <c r="DR138" s="298">
        <v>3.1454999999999997e-002</v>
      </c>
      <c r="DS138" s="298">
        <v>3.9398000000000002e-002</v>
      </c>
      <c r="DT138" s="298">
        <f t="shared" si="432"/>
        <v>0.10512483574244416</v>
      </c>
      <c r="DU138" s="300">
        <f>_xlfn.FLOOR.PRECISE('численность 2021'!S145)</f>
        <v>0</v>
      </c>
      <c r="DV138" s="303">
        <f t="shared" ref="DV138:DV139" si="465">DQ138*0.10000000000000001</f>
        <v>0.80000000000000004</v>
      </c>
      <c r="DW138" s="301">
        <f t="shared" si="459"/>
        <v>0</v>
      </c>
      <c r="DX138" s="287"/>
      <c r="DY138" s="299">
        <v>22</v>
      </c>
      <c r="DZ138" s="306">
        <v>22</v>
      </c>
      <c r="EA138" s="298">
        <f>_xlfn.FLOOR.PRECISE('численность 2021'!T145)</f>
        <v>0</v>
      </c>
      <c r="EB138" s="298">
        <v>0.28891899999999998</v>
      </c>
      <c r="EC138" s="298">
        <v>0.28891899999999998</v>
      </c>
      <c r="ED138" s="298">
        <f t="shared" si="433"/>
        <v>0</v>
      </c>
      <c r="EE138" s="300">
        <f>_xlfn.FLOOR.PRECISE('численность 2021'!U145)</f>
        <v>0</v>
      </c>
      <c r="EF138" s="303">
        <f t="shared" si="447"/>
        <v>0</v>
      </c>
      <c r="EG138" s="301">
        <f t="shared" si="460"/>
        <v>0</v>
      </c>
      <c r="EH138" s="287"/>
    </row>
    <row r="139" s="310" customFormat="1" ht="53.25" customHeight="1">
      <c r="A139" s="336" t="s">
        <v>165</v>
      </c>
      <c r="B139" s="312">
        <f>'численность 2021'!C148</f>
        <v>3.52</v>
      </c>
      <c r="C139" s="313">
        <v>71.216721000000007</v>
      </c>
      <c r="D139" s="313">
        <v>49</v>
      </c>
      <c r="E139" s="312">
        <f>_xlfn.FLOOR.PRECISE('численность 2021'!D148)</f>
        <v>2</v>
      </c>
      <c r="F139" s="312">
        <v>1.224286</v>
      </c>
      <c r="G139" s="312">
        <v>1.245552</v>
      </c>
      <c r="H139" s="312">
        <f t="shared" si="427"/>
        <v>0.56818181818181823</v>
      </c>
      <c r="I139" s="314">
        <f>_xlfn.FLOOR.PRECISE('численность 2021'!R148)</f>
        <v>0</v>
      </c>
      <c r="J139" s="315">
        <f>IF(E139&gt;1,E139*0.34999999999999998,0)</f>
        <v>0.69999999999999996</v>
      </c>
      <c r="K139" s="316">
        <f t="shared" si="448"/>
        <v>0</v>
      </c>
      <c r="L139" s="317"/>
      <c r="M139" s="313">
        <v>25</v>
      </c>
      <c r="N139" s="313">
        <v>21</v>
      </c>
      <c r="O139" s="312">
        <f>_xlfn.FLOOR.PRECISE('численность 2021'!P148)</f>
        <v>4</v>
      </c>
      <c r="P139" s="312">
        <v>0.42977500000000002</v>
      </c>
      <c r="Q139" s="312">
        <v>0.53380799999999995</v>
      </c>
      <c r="R139" s="312">
        <f t="shared" si="449"/>
        <v>1.1363636363636365</v>
      </c>
      <c r="S139" s="314">
        <f>_xlfn.FLOOR.PRECISE('численность 2021'!Q148)</f>
        <v>1</v>
      </c>
      <c r="T139" s="314"/>
      <c r="U139" s="315">
        <f>O139*0.29999999999999999</f>
        <v>1.2</v>
      </c>
      <c r="V139" s="316">
        <f t="shared" si="440"/>
        <v>1</v>
      </c>
      <c r="W139" s="317">
        <v>1</v>
      </c>
      <c r="X139" s="317">
        <v>1</v>
      </c>
      <c r="Y139" s="318"/>
      <c r="Z139" s="313">
        <v>90.149795999999995</v>
      </c>
      <c r="AA139" s="313">
        <v>135</v>
      </c>
      <c r="AB139" s="312">
        <f>_xlfn.FLOOR.PRECISE('численность 2021'!E148)</f>
        <v>9</v>
      </c>
      <c r="AC139" s="312">
        <v>1.5497639999999999</v>
      </c>
      <c r="AD139" s="312">
        <v>3.431622</v>
      </c>
      <c r="AE139" s="312">
        <f t="shared" si="428"/>
        <v>2.5568181818181817</v>
      </c>
      <c r="AF139" s="314">
        <f>_xlfn.FLOOR.PRECISE('численность 2021'!O148)</f>
        <v>0</v>
      </c>
      <c r="AG139" s="315">
        <f>IF(AB139&gt;34,AB139*0.050000000000000003,0)</f>
        <v>0</v>
      </c>
      <c r="AH139" s="316">
        <f t="shared" si="450"/>
        <v>0</v>
      </c>
      <c r="AI139" s="319">
        <f t="shared" si="441"/>
        <v>0</v>
      </c>
      <c r="AJ139" s="317"/>
      <c r="AK139" s="317"/>
      <c r="AL139" s="313">
        <v>693.78247099999999</v>
      </c>
      <c r="AM139" s="313">
        <v>481</v>
      </c>
      <c r="AN139" s="312">
        <f>_xlfn.FLOOR.PRECISE('численность 2021'!F148)</f>
        <v>43</v>
      </c>
      <c r="AO139" s="312">
        <v>11.926809</v>
      </c>
      <c r="AP139" s="312">
        <v>12.226741000000001</v>
      </c>
      <c r="AQ139" s="312">
        <f t="shared" si="451"/>
        <v>12.215909090909092</v>
      </c>
      <c r="AR139" s="314">
        <f>_xlfn.FLOOR.PRECISE('численность 2021'!L148)</f>
        <v>8</v>
      </c>
      <c r="AS139" s="314"/>
      <c r="AT139" s="314">
        <f t="shared" si="442"/>
        <v>8</v>
      </c>
      <c r="AU139" s="315">
        <f t="shared" si="443"/>
        <v>6.4500000000000002</v>
      </c>
      <c r="AV139" s="315">
        <f t="shared" si="461"/>
        <v>8.5999999999999996</v>
      </c>
      <c r="AW139" s="319">
        <f t="shared" si="444"/>
        <v>6.4500000000000002</v>
      </c>
      <c r="AX139" s="317">
        <v>8</v>
      </c>
      <c r="AY139" s="315">
        <f>IF(AX139&gt;7,AX139*0.14999999999999999,0)</f>
        <v>1.2</v>
      </c>
      <c r="AZ139" s="316">
        <f t="shared" si="452"/>
        <v>0</v>
      </c>
      <c r="BA139" s="317"/>
      <c r="BB139" s="315">
        <f>AX139*0.29999999999999999</f>
        <v>2.3999999999999999</v>
      </c>
      <c r="BC139" s="317">
        <v>3</v>
      </c>
      <c r="BD139" s="313"/>
      <c r="BE139" s="313">
        <v>24</v>
      </c>
      <c r="BF139" s="312">
        <f>_xlfn.FLOOR.PRECISE('численность 2021'!G148)</f>
        <v>1</v>
      </c>
      <c r="BG139" s="312"/>
      <c r="BH139" s="312">
        <v>0.610066</v>
      </c>
      <c r="BI139" s="312">
        <f t="shared" si="429"/>
        <v>0.28409090909090912</v>
      </c>
      <c r="BJ139" s="314">
        <f>_xlfn.FLOOR.PRECISE('численность 2021'!K148)</f>
        <v>0</v>
      </c>
      <c r="BK139" s="314"/>
      <c r="BL139" s="314">
        <f t="shared" si="445"/>
        <v>0</v>
      </c>
      <c r="BM139" s="315">
        <f>IF(BF139&gt;1,IF(BI139&gt;10,BF139*0.14999999999999999,IF(BI139&gt;8,BF139*0.12,IF(BI139&gt;6,BF139*0.10000000000000001,IF(BI139&gt;4,BF139*0.080000000000000002,IF(BI139&gt;2,BF139*0.070000000000000007,IF(BI139&gt;1,BF139*0.050000000000000003,IF(BI139&lt;1,BF139*0.029999999999999999,0))))))),0)</f>
        <v>0</v>
      </c>
      <c r="BN139" s="319">
        <f t="shared" si="446"/>
        <v>0</v>
      </c>
      <c r="BO139" s="317"/>
      <c r="BP139" s="315">
        <f>IF(BO139&gt;3,BO139*0.14999999999999999,0)</f>
        <v>0</v>
      </c>
      <c r="BQ139" s="316">
        <f t="shared" si="453"/>
        <v>0</v>
      </c>
      <c r="BR139" s="317"/>
      <c r="BS139" s="315">
        <f t="shared" si="462"/>
        <v>0</v>
      </c>
      <c r="BT139" s="317"/>
      <c r="BU139" s="313">
        <v>221.34272799999999</v>
      </c>
      <c r="BV139" s="313">
        <v>151</v>
      </c>
      <c r="BW139" s="312">
        <f>_xlfn.FLOOR.PRECISE('численность 2021'!H148)</f>
        <v>8</v>
      </c>
      <c r="BX139" s="312">
        <v>3.8051010000000001</v>
      </c>
      <c r="BY139" s="312">
        <v>3.8383319999999999</v>
      </c>
      <c r="BZ139" s="312">
        <f t="shared" si="430"/>
        <v>2.2727272727272729</v>
      </c>
      <c r="CA139" s="314">
        <f>_xlfn.FLOOR.PRECISE('численность 2021'!M148)</f>
        <v>0</v>
      </c>
      <c r="CB139" s="314"/>
      <c r="CC139" s="314"/>
      <c r="CD139" s="314">
        <f t="shared" si="454"/>
        <v>0</v>
      </c>
      <c r="CE139" s="315">
        <f>IF(BW139&gt;1,IF(BZ139&gt;10,BW139*0.14999999999999999,IF(BZ139&gt;8,BW139*0.12,IF(BZ139&gt;6,BW139*0.10000000000000001,IF(BZ139&gt;4,BW139*0.080000000000000002,IF(BZ139&gt;2,BW139*0.070000000000000007,IF(BZ139&gt;1,BW139*0.050000000000000003,IF(BZ139&lt;1,BW139*0.029999999999999999,0))))))),0)</f>
        <v>0.56000000000000005</v>
      </c>
      <c r="CF139" s="319">
        <f t="shared" si="455"/>
        <v>0</v>
      </c>
      <c r="CG139" s="317"/>
      <c r="CH139" s="315">
        <f>IF(CG139&gt;3,CG139*0.074999999999999997,0)</f>
        <v>0</v>
      </c>
      <c r="CI139" s="316">
        <f t="shared" si="456"/>
        <v>0</v>
      </c>
      <c r="CJ139" s="317"/>
      <c r="CK139" s="315">
        <f>IF(CG139&gt;3,CG139*0.074999999999999997,0)</f>
        <v>0</v>
      </c>
      <c r="CL139" s="316">
        <f t="shared" si="457"/>
        <v>0</v>
      </c>
      <c r="CM139" s="317"/>
      <c r="CN139" s="315">
        <f t="shared" si="463"/>
        <v>0</v>
      </c>
      <c r="CO139" s="317"/>
      <c r="CP139" s="320">
        <f t="shared" si="464"/>
        <v>1</v>
      </c>
      <c r="CQ139" s="313">
        <v>0</v>
      </c>
      <c r="CR139" s="313">
        <v>0</v>
      </c>
      <c r="CS139" s="313" t="e">
        <f>#REF!</f>
        <v>#REF!</v>
      </c>
      <c r="CT139" s="312">
        <v>0</v>
      </c>
      <c r="CU139" s="312">
        <v>0</v>
      </c>
      <c r="CV139" s="312" t="e">
        <f>#REF!</f>
        <v>#REF!</v>
      </c>
      <c r="CW139" s="314" t="e">
        <f>#REF!</f>
        <v>#REF!</v>
      </c>
      <c r="CX139" s="315" t="e">
        <f t="shared" si="434"/>
        <v>#REF!</v>
      </c>
      <c r="CY139" s="319" t="e">
        <f t="shared" si="435"/>
        <v>#REF!</v>
      </c>
      <c r="CZ139" s="317"/>
      <c r="DA139" s="315">
        <f t="shared" si="436"/>
        <v>0</v>
      </c>
      <c r="DB139" s="317"/>
      <c r="DC139" s="313"/>
      <c r="DD139" s="313"/>
      <c r="DE139" s="312">
        <f>_xlfn.FLOOR.PRECISE('численность 2021'!I148)</f>
        <v>0</v>
      </c>
      <c r="DF139" s="312"/>
      <c r="DG139" s="312"/>
      <c r="DH139" s="312">
        <f t="shared" si="431"/>
        <v>0</v>
      </c>
      <c r="DI139" s="314">
        <f>_xlfn.FLOOR.PRECISE('численность 2021'!N148)</f>
        <v>0</v>
      </c>
      <c r="DJ139" s="315">
        <f>IF(DE139&gt;34,DE139*0.14999999999999999,0)</f>
        <v>0</v>
      </c>
      <c r="DK139" s="316">
        <f t="shared" si="458"/>
        <v>0</v>
      </c>
      <c r="DL139" s="317"/>
      <c r="DM139" s="315">
        <f>DL139*0.20000000000000001</f>
        <v>0</v>
      </c>
      <c r="DN139" s="317"/>
      <c r="DO139" s="313">
        <v>0.64507899999999996</v>
      </c>
      <c r="DP139" s="313"/>
      <c r="DQ139" s="312">
        <f>_xlfn.FLOOR.PRECISE('численность 2021'!J148)</f>
        <v>0</v>
      </c>
      <c r="DR139" s="312">
        <v>1.1089999999999999e-002</v>
      </c>
      <c r="DS139" s="312"/>
      <c r="DT139" s="312">
        <f t="shared" si="432"/>
        <v>0</v>
      </c>
      <c r="DU139" s="314">
        <f>_xlfn.FLOOR.PRECISE('численность 2021'!S148)</f>
        <v>0</v>
      </c>
      <c r="DV139" s="315">
        <f t="shared" si="465"/>
        <v>0</v>
      </c>
      <c r="DW139" s="316">
        <f t="shared" si="459"/>
        <v>0</v>
      </c>
      <c r="DX139" s="317"/>
      <c r="DY139" s="313"/>
      <c r="DZ139" s="321"/>
      <c r="EA139" s="312">
        <f>_xlfn.FLOOR.PRECISE('численность 2021'!T148)</f>
        <v>0</v>
      </c>
      <c r="EB139" s="312"/>
      <c r="EC139" s="312"/>
      <c r="ED139" s="312">
        <f t="shared" si="433"/>
        <v>0</v>
      </c>
      <c r="EE139" s="314">
        <f>_xlfn.FLOOR.PRECISE('численность 2021'!U148)</f>
        <v>0</v>
      </c>
      <c r="EF139" s="315">
        <f t="shared" si="447"/>
        <v>0</v>
      </c>
      <c r="EG139" s="316">
        <f t="shared" si="460"/>
        <v>0</v>
      </c>
      <c r="EH139" s="317"/>
    </row>
    <row r="140" ht="32.25" customHeight="1">
      <c r="A140" s="155" t="s">
        <v>443</v>
      </c>
      <c r="B140" s="282">
        <f>'численность 2021'!C147</f>
        <v>16.07</v>
      </c>
      <c r="C140" s="283">
        <v>71.216721000000007</v>
      </c>
      <c r="D140" s="283">
        <v>49</v>
      </c>
      <c r="E140" s="282">
        <f>_xlfn.FLOOR.PRECISE('численность 2021'!D147)</f>
        <v>60</v>
      </c>
      <c r="F140" s="282">
        <v>1.224286</v>
      </c>
      <c r="G140" s="282">
        <v>1.245552</v>
      </c>
      <c r="H140" s="282">
        <f t="shared" si="427"/>
        <v>3.7336652146857499</v>
      </c>
      <c r="I140" s="284">
        <f>_xlfn.FLOOR.PRECISE('численность 2021'!R147)</f>
        <v>21</v>
      </c>
      <c r="J140" s="285">
        <f t="shared" si="418"/>
        <v>21</v>
      </c>
      <c r="K140" s="286">
        <f t="shared" si="448"/>
        <v>21</v>
      </c>
      <c r="L140" s="287">
        <v>21</v>
      </c>
      <c r="M140" s="283">
        <v>25</v>
      </c>
      <c r="N140" s="283">
        <v>21</v>
      </c>
      <c r="O140" s="282">
        <f>_xlfn.FLOOR.PRECISE('численность 2021'!P147)</f>
        <v>17</v>
      </c>
      <c r="P140" s="282">
        <v>0.42977500000000002</v>
      </c>
      <c r="Q140" s="282">
        <v>0.53380799999999995</v>
      </c>
      <c r="R140" s="282">
        <f t="shared" si="449"/>
        <v>1.057871810827629</v>
      </c>
      <c r="S140" s="284">
        <f>_xlfn.FLOOR.PRECISE('численность 2021'!Q147)</f>
        <v>5</v>
      </c>
      <c r="T140" s="284"/>
      <c r="U140" s="285">
        <f t="shared" si="419"/>
        <v>5.0999999999999996</v>
      </c>
      <c r="V140" s="286">
        <f t="shared" si="440"/>
        <v>5</v>
      </c>
      <c r="W140" s="287">
        <v>5</v>
      </c>
      <c r="X140" s="287">
        <v>2</v>
      </c>
      <c r="Y140" s="288"/>
      <c r="Z140" s="283">
        <v>90.149795999999995</v>
      </c>
      <c r="AA140" s="283">
        <v>135</v>
      </c>
      <c r="AB140" s="282">
        <f>_xlfn.FLOOR.PRECISE('численность 2021'!E147)</f>
        <v>52</v>
      </c>
      <c r="AC140" s="282">
        <v>1.5497639999999999</v>
      </c>
      <c r="AD140" s="282">
        <v>3.431622</v>
      </c>
      <c r="AE140" s="282">
        <f t="shared" si="428"/>
        <v>3.2358431860609831</v>
      </c>
      <c r="AF140" s="284">
        <f>_xlfn.FLOOR.PRECISE('численность 2021'!O147)</f>
        <v>2</v>
      </c>
      <c r="AG140" s="285">
        <f t="shared" si="417"/>
        <v>2.6000000000000001</v>
      </c>
      <c r="AH140" s="286">
        <f t="shared" si="450"/>
        <v>2</v>
      </c>
      <c r="AI140" s="289">
        <f t="shared" si="441"/>
        <v>1.5</v>
      </c>
      <c r="AJ140" s="287">
        <v>2</v>
      </c>
      <c r="AK140" s="287">
        <v>1</v>
      </c>
      <c r="AL140" s="283">
        <v>693.78247099999999</v>
      </c>
      <c r="AM140" s="283">
        <v>481</v>
      </c>
      <c r="AN140" s="282">
        <f>_xlfn.FLOOR.PRECISE('численность 2021'!F147)</f>
        <v>80</v>
      </c>
      <c r="AO140" s="282">
        <v>11.926809</v>
      </c>
      <c r="AP140" s="282">
        <v>12.226741000000001</v>
      </c>
      <c r="AQ140" s="282">
        <f t="shared" si="451"/>
        <v>4.9782202862476668</v>
      </c>
      <c r="AR140" s="284">
        <f>_xlfn.FLOOR.PRECISE('численность 2021'!L147)</f>
        <v>6</v>
      </c>
      <c r="AS140" s="284"/>
      <c r="AT140" s="284">
        <f t="shared" si="442"/>
        <v>6</v>
      </c>
      <c r="AU140" s="285">
        <f t="shared" si="443"/>
        <v>6.4000000000000004</v>
      </c>
      <c r="AV140" s="285">
        <f t="shared" si="461"/>
        <v>0</v>
      </c>
      <c r="AW140" s="290">
        <f t="shared" si="444"/>
        <v>6</v>
      </c>
      <c r="AX140" s="287">
        <v>6</v>
      </c>
      <c r="AY140" s="285">
        <f t="shared" si="420"/>
        <v>0</v>
      </c>
      <c r="AZ140" s="286">
        <f t="shared" si="452"/>
        <v>0</v>
      </c>
      <c r="BA140" s="287"/>
      <c r="BB140" s="285">
        <f t="shared" si="421"/>
        <v>1.7999999999999998</v>
      </c>
      <c r="BC140" s="287">
        <v>2</v>
      </c>
      <c r="BD140" s="283">
        <v>0</v>
      </c>
      <c r="BE140" s="283">
        <v>24</v>
      </c>
      <c r="BF140" s="282">
        <f>_xlfn.FLOOR.PRECISE('численность 2021'!G147)</f>
        <v>27</v>
      </c>
      <c r="BG140" s="282">
        <v>0</v>
      </c>
      <c r="BH140" s="282">
        <v>0.610066</v>
      </c>
      <c r="BI140" s="282">
        <f t="shared" si="429"/>
        <v>1.6801493466085875</v>
      </c>
      <c r="BJ140" s="284">
        <f>_xlfn.FLOOR.PRECISE('численность 2021'!K147)</f>
        <v>1</v>
      </c>
      <c r="BK140" s="284"/>
      <c r="BL140" s="284">
        <f t="shared" si="445"/>
        <v>1</v>
      </c>
      <c r="BM140" s="285">
        <f t="shared" ref="BM139:BM171" si="466">IF(BF140&gt;1,IF(BI140&gt;10,BF140*0.15,IF(BI140&gt;8,BF140*0.12,IF(BI140&gt;6,BF140*0.1,IF(BI140&gt;4,BF140*0.08,IF(BI140&gt;2,BF140*0.07,IF(BI140&gt;1,BF140*0.05,IF(BI140&lt;1,BF140*0.03,0))))))),0)</f>
        <v>1.3500000000000001</v>
      </c>
      <c r="BN140" s="290">
        <f t="shared" si="446"/>
        <v>1</v>
      </c>
      <c r="BO140" s="287">
        <v>1</v>
      </c>
      <c r="BP140" s="285">
        <f t="shared" si="422"/>
        <v>0</v>
      </c>
      <c r="BQ140" s="286">
        <f t="shared" si="453"/>
        <v>0</v>
      </c>
      <c r="BR140" s="287"/>
      <c r="BS140" s="285">
        <f t="shared" si="412"/>
        <v>0.20000000000000001</v>
      </c>
      <c r="BT140" s="287">
        <v>1</v>
      </c>
      <c r="BU140" s="283">
        <v>221.34272799999999</v>
      </c>
      <c r="BV140" s="283">
        <v>151</v>
      </c>
      <c r="BW140" s="282">
        <f>_xlfn.FLOOR.PRECISE('численность 2021'!H147)</f>
        <v>74</v>
      </c>
      <c r="BX140" s="282">
        <v>3.8051010000000001</v>
      </c>
      <c r="BY140" s="282">
        <v>3.8383319999999999</v>
      </c>
      <c r="BZ140" s="282">
        <f t="shared" si="430"/>
        <v>4.604853764779091</v>
      </c>
      <c r="CA140" s="284">
        <f>_xlfn.FLOOR.PRECISE('численность 2021'!M147)</f>
        <v>5</v>
      </c>
      <c r="CB140" s="284"/>
      <c r="CC140" s="284"/>
      <c r="CD140" s="284">
        <f t="shared" si="454"/>
        <v>5</v>
      </c>
      <c r="CE140" s="285">
        <f t="shared" si="413"/>
        <v>5.9199999999999999</v>
      </c>
      <c r="CF140" s="290">
        <f t="shared" si="455"/>
        <v>5</v>
      </c>
      <c r="CG140" s="287">
        <v>5</v>
      </c>
      <c r="CH140" s="285">
        <f t="shared" si="423"/>
        <v>0.375</v>
      </c>
      <c r="CI140" s="286">
        <f t="shared" si="456"/>
        <v>0</v>
      </c>
      <c r="CJ140" s="287"/>
      <c r="CK140" s="285">
        <f t="shared" si="424"/>
        <v>0.375</v>
      </c>
      <c r="CL140" s="286">
        <f t="shared" si="457"/>
        <v>0</v>
      </c>
      <c r="CM140" s="287"/>
      <c r="CN140" s="285">
        <f t="shared" si="414"/>
        <v>1</v>
      </c>
      <c r="CO140" s="287">
        <v>1</v>
      </c>
      <c r="CP140" s="291">
        <f t="shared" si="415"/>
        <v>1</v>
      </c>
      <c r="CQ140" s="283"/>
      <c r="CR140" s="283">
        <v>0</v>
      </c>
      <c r="CS140" s="283" t="e">
        <f>#REF!</f>
        <v>#REF!</v>
      </c>
      <c r="CT140" s="282"/>
      <c r="CU140" s="282">
        <v>0</v>
      </c>
      <c r="CV140" s="282" t="e">
        <f>#REF!</f>
        <v>#REF!</v>
      </c>
      <c r="CW140" s="284" t="e">
        <f>#REF!</f>
        <v>#REF!</v>
      </c>
      <c r="CX140" s="285" t="e">
        <f t="shared" si="434"/>
        <v>#REF!</v>
      </c>
      <c r="CY140" s="290" t="e">
        <f t="shared" si="435"/>
        <v>#REF!</v>
      </c>
      <c r="CZ140" s="292"/>
      <c r="DA140" s="285">
        <f t="shared" si="436"/>
        <v>0</v>
      </c>
      <c r="DB140" s="292"/>
      <c r="DC140" s="283">
        <v>0</v>
      </c>
      <c r="DD140" s="283">
        <v>0</v>
      </c>
      <c r="DE140" s="282">
        <f>_xlfn.FLOOR.PRECISE('численность 2021'!I147)</f>
        <v>0</v>
      </c>
      <c r="DF140" s="282">
        <v>0</v>
      </c>
      <c r="DG140" s="282">
        <v>0</v>
      </c>
      <c r="DH140" s="282">
        <f t="shared" si="431"/>
        <v>0</v>
      </c>
      <c r="DI140" s="284">
        <f>_xlfn.FLOOR.PRECISE('численность 2021'!N147)</f>
        <v>0</v>
      </c>
      <c r="DJ140" s="285">
        <f t="shared" si="425"/>
        <v>0</v>
      </c>
      <c r="DK140" s="286">
        <f t="shared" si="458"/>
        <v>0</v>
      </c>
      <c r="DL140" s="287"/>
      <c r="DM140" s="285">
        <f t="shared" si="426"/>
        <v>0</v>
      </c>
      <c r="DN140" s="287"/>
      <c r="DO140" s="283">
        <v>0.64507899999999996</v>
      </c>
      <c r="DP140" s="283">
        <v>0</v>
      </c>
      <c r="DQ140" s="282">
        <f>_xlfn.FLOOR.PRECISE('численность 2021'!J147)</f>
        <v>0</v>
      </c>
      <c r="DR140" s="282">
        <v>1.1089999999999999e-002</v>
      </c>
      <c r="DS140" s="282">
        <v>0</v>
      </c>
      <c r="DT140" s="282">
        <f t="shared" si="432"/>
        <v>0</v>
      </c>
      <c r="DU140" s="284">
        <f>_xlfn.FLOOR.PRECISE('численность 2021'!S147)</f>
        <v>0</v>
      </c>
      <c r="DV140" s="285">
        <f t="shared" si="416"/>
        <v>0</v>
      </c>
      <c r="DW140" s="286">
        <f t="shared" si="459"/>
        <v>0</v>
      </c>
      <c r="DX140" s="287"/>
      <c r="DY140" s="283">
        <v>0</v>
      </c>
      <c r="DZ140" s="293">
        <v>0</v>
      </c>
      <c r="EA140" s="282">
        <f>_xlfn.FLOOR.PRECISE('численность 2021'!T147)</f>
        <v>0</v>
      </c>
      <c r="EB140" s="282">
        <v>0</v>
      </c>
      <c r="EC140" s="282">
        <v>0</v>
      </c>
      <c r="ED140" s="282">
        <f t="shared" si="433"/>
        <v>0</v>
      </c>
      <c r="EE140" s="284">
        <f>_xlfn.FLOOR.PRECISE('численность 2021'!U147)</f>
        <v>0</v>
      </c>
      <c r="EF140" s="285">
        <f t="shared" si="447"/>
        <v>0</v>
      </c>
      <c r="EG140" s="286">
        <f t="shared" si="460"/>
        <v>0</v>
      </c>
      <c r="EH140" s="292"/>
    </row>
    <row r="141" ht="15.75">
      <c r="A141" s="268" t="s">
        <v>173</v>
      </c>
      <c r="B141" s="282"/>
      <c r="C141" s="283"/>
      <c r="D141" s="283"/>
      <c r="E141" s="282"/>
      <c r="F141" s="282"/>
      <c r="G141" s="282"/>
      <c r="H141" s="282"/>
      <c r="I141" s="284"/>
      <c r="J141" s="285">
        <f t="shared" si="418"/>
        <v>0</v>
      </c>
      <c r="K141" s="286">
        <f t="shared" si="448"/>
        <v>0</v>
      </c>
      <c r="L141" s="292"/>
      <c r="M141" s="283"/>
      <c r="N141" s="283"/>
      <c r="O141" s="282"/>
      <c r="P141" s="282"/>
      <c r="Q141" s="282"/>
      <c r="R141" s="282" t="e">
        <f t="shared" si="449"/>
        <v>#DIV/0!</v>
      </c>
      <c r="S141" s="284"/>
      <c r="T141" s="284"/>
      <c r="U141" s="285">
        <f t="shared" si="419"/>
        <v>0</v>
      </c>
      <c r="V141" s="286">
        <f t="shared" si="440"/>
        <v>0</v>
      </c>
      <c r="W141" s="292"/>
      <c r="X141" s="292"/>
      <c r="Y141" s="288"/>
      <c r="Z141" s="283"/>
      <c r="AA141" s="283"/>
      <c r="AB141" s="282"/>
      <c r="AC141" s="282"/>
      <c r="AD141" s="282"/>
      <c r="AE141" s="282" t="e">
        <f t="shared" si="428"/>
        <v>#DIV/0!</v>
      </c>
      <c r="AF141" s="284"/>
      <c r="AG141" s="285">
        <f t="shared" si="417"/>
        <v>0</v>
      </c>
      <c r="AH141" s="286">
        <f t="shared" si="450"/>
        <v>0</v>
      </c>
      <c r="AI141" s="289">
        <f t="shared" si="441"/>
        <v>0</v>
      </c>
      <c r="AJ141" s="292"/>
      <c r="AK141" s="292"/>
      <c r="AL141" s="283"/>
      <c r="AM141" s="283"/>
      <c r="AN141" s="282"/>
      <c r="AO141" s="282"/>
      <c r="AP141" s="282"/>
      <c r="AQ141" s="282" t="e">
        <f t="shared" si="451"/>
        <v>#DIV/0!</v>
      </c>
      <c r="AR141" s="284"/>
      <c r="AS141" s="284"/>
      <c r="AT141" s="284" t="e">
        <f t="shared" si="442"/>
        <v>#DIV/0!</v>
      </c>
      <c r="AU141" s="285">
        <f t="shared" si="443"/>
        <v>0</v>
      </c>
      <c r="AV141" s="285">
        <f t="shared" si="461"/>
        <v>0</v>
      </c>
      <c r="AW141" s="290">
        <f t="shared" si="444"/>
        <v>0</v>
      </c>
      <c r="AX141" s="292"/>
      <c r="AY141" s="285">
        <f t="shared" si="420"/>
        <v>0</v>
      </c>
      <c r="AZ141" s="286">
        <f t="shared" si="452"/>
        <v>0</v>
      </c>
      <c r="BA141" s="292"/>
      <c r="BB141" s="285">
        <f t="shared" si="421"/>
        <v>0</v>
      </c>
      <c r="BC141" s="292"/>
      <c r="BD141" s="283"/>
      <c r="BE141" s="283"/>
      <c r="BF141" s="282"/>
      <c r="BG141" s="282"/>
      <c r="BH141" s="282"/>
      <c r="BI141" s="282" t="e">
        <f t="shared" si="429"/>
        <v>#DIV/0!</v>
      </c>
      <c r="BJ141" s="284"/>
      <c r="BK141" s="284"/>
      <c r="BL141" s="284" t="e">
        <f t="shared" si="445"/>
        <v>#DIV/0!</v>
      </c>
      <c r="BM141" s="285">
        <f t="shared" si="466"/>
        <v>0</v>
      </c>
      <c r="BN141" s="290">
        <f t="shared" si="446"/>
        <v>0</v>
      </c>
      <c r="BO141" s="292"/>
      <c r="BP141" s="285">
        <f t="shared" si="422"/>
        <v>0</v>
      </c>
      <c r="BQ141" s="286">
        <f t="shared" si="453"/>
        <v>0</v>
      </c>
      <c r="BR141" s="292"/>
      <c r="BS141" s="285">
        <f t="shared" si="412"/>
        <v>0</v>
      </c>
      <c r="BT141" s="292"/>
      <c r="BU141" s="283"/>
      <c r="BV141" s="283"/>
      <c r="BW141" s="282"/>
      <c r="BX141" s="282"/>
      <c r="BY141" s="282"/>
      <c r="BZ141" s="282" t="e">
        <f t="shared" si="430"/>
        <v>#DIV/0!</v>
      </c>
      <c r="CA141" s="284"/>
      <c r="CB141" s="284"/>
      <c r="CC141" s="284"/>
      <c r="CD141" s="284" t="e">
        <f t="shared" si="454"/>
        <v>#DIV/0!</v>
      </c>
      <c r="CE141" s="285">
        <f t="shared" si="413"/>
        <v>0</v>
      </c>
      <c r="CF141" s="290">
        <f t="shared" si="455"/>
        <v>0</v>
      </c>
      <c r="CG141" s="292"/>
      <c r="CH141" s="285">
        <f t="shared" si="423"/>
        <v>0</v>
      </c>
      <c r="CI141" s="286">
        <f t="shared" si="456"/>
        <v>0</v>
      </c>
      <c r="CJ141" s="292"/>
      <c r="CK141" s="285">
        <f t="shared" si="424"/>
        <v>0</v>
      </c>
      <c r="CL141" s="286">
        <f t="shared" si="457"/>
        <v>0</v>
      </c>
      <c r="CM141" s="292"/>
      <c r="CN141" s="285">
        <f t="shared" si="414"/>
        <v>0</v>
      </c>
      <c r="CO141" s="292"/>
      <c r="CP141" s="291">
        <f t="shared" si="415"/>
        <v>1</v>
      </c>
      <c r="CQ141" s="283"/>
      <c r="CR141" s="283"/>
      <c r="CS141" s="283"/>
      <c r="CT141" s="282"/>
      <c r="CU141" s="282"/>
      <c r="CV141" s="282"/>
      <c r="CW141" s="284"/>
      <c r="CX141" s="285">
        <f t="shared" si="434"/>
        <v>0</v>
      </c>
      <c r="CY141" s="290">
        <f t="shared" si="435"/>
        <v>0</v>
      </c>
      <c r="CZ141" s="292"/>
      <c r="DA141" s="285">
        <f t="shared" si="436"/>
        <v>0</v>
      </c>
      <c r="DB141" s="292"/>
      <c r="DC141" s="283"/>
      <c r="DD141" s="283"/>
      <c r="DE141" s="282"/>
      <c r="DF141" s="282"/>
      <c r="DG141" s="282"/>
      <c r="DH141" s="282" t="e">
        <f t="shared" si="431"/>
        <v>#DIV/0!</v>
      </c>
      <c r="DI141" s="284"/>
      <c r="DJ141" s="285">
        <f t="shared" si="425"/>
        <v>0</v>
      </c>
      <c r="DK141" s="286">
        <f t="shared" si="458"/>
        <v>0</v>
      </c>
      <c r="DL141" s="292"/>
      <c r="DM141" s="285">
        <f t="shared" si="426"/>
        <v>0</v>
      </c>
      <c r="DN141" s="292"/>
      <c r="DO141" s="283"/>
      <c r="DP141" s="283"/>
      <c r="DQ141" s="282"/>
      <c r="DR141" s="282"/>
      <c r="DS141" s="282"/>
      <c r="DT141" s="282" t="e">
        <f t="shared" si="432"/>
        <v>#DIV/0!</v>
      </c>
      <c r="DU141" s="284"/>
      <c r="DV141" s="285">
        <f t="shared" si="416"/>
        <v>0</v>
      </c>
      <c r="DW141" s="286">
        <f t="shared" si="459"/>
        <v>0</v>
      </c>
      <c r="DX141" s="292"/>
      <c r="DY141" s="283"/>
      <c r="DZ141" s="293"/>
      <c r="EA141" s="282"/>
      <c r="EB141" s="282"/>
      <c r="EC141" s="282"/>
      <c r="ED141" s="282" t="e">
        <f t="shared" si="433"/>
        <v>#DIV/0!</v>
      </c>
      <c r="EE141" s="284"/>
      <c r="EF141" s="285">
        <f t="shared" si="447"/>
        <v>0</v>
      </c>
      <c r="EG141" s="286">
        <f t="shared" si="460"/>
        <v>0</v>
      </c>
      <c r="EH141" s="292"/>
    </row>
    <row r="142" ht="94.5">
      <c r="A142" s="152" t="s">
        <v>328</v>
      </c>
      <c r="B142" s="282">
        <f>'численность 2021'!C157</f>
        <v>22.076000000000001</v>
      </c>
      <c r="C142" s="283">
        <v>114.462906</v>
      </c>
      <c r="D142" s="283">
        <v>119</v>
      </c>
      <c r="E142" s="282">
        <f>_xlfn.FLOOR.PRECISE('численность 2021'!D157)</f>
        <v>131</v>
      </c>
      <c r="F142" s="282">
        <v>5.1863570000000001</v>
      </c>
      <c r="G142" s="282">
        <v>5.3919350000000001</v>
      </c>
      <c r="H142" s="282">
        <f t="shared" si="427"/>
        <v>5.9340460228302225</v>
      </c>
      <c r="I142" s="284">
        <f>_xlfn.FLOOR.PRECISE('численность 2021'!R157)</f>
        <v>25</v>
      </c>
      <c r="J142" s="285">
        <f t="shared" si="418"/>
        <v>45.849999999999994</v>
      </c>
      <c r="K142" s="286">
        <f t="shared" si="448"/>
        <v>25</v>
      </c>
      <c r="L142" s="287">
        <v>25</v>
      </c>
      <c r="M142" s="283">
        <v>86</v>
      </c>
      <c r="N142" s="283">
        <v>83</v>
      </c>
      <c r="O142" s="282">
        <f>_xlfn.FLOOR.PRECISE('численность 2021'!P157)</f>
        <v>75</v>
      </c>
      <c r="P142" s="282">
        <v>3.8966919999999998</v>
      </c>
      <c r="Q142" s="282">
        <v>3.760761</v>
      </c>
      <c r="R142" s="282">
        <f t="shared" si="449"/>
        <v>3.3973545932234099</v>
      </c>
      <c r="S142" s="284">
        <f>_xlfn.FLOOR.PRECISE('численность 2021'!Q157)</f>
        <v>16</v>
      </c>
      <c r="T142" s="284"/>
      <c r="U142" s="285">
        <f t="shared" si="419"/>
        <v>22.5</v>
      </c>
      <c r="V142" s="286">
        <f t="shared" si="440"/>
        <v>16</v>
      </c>
      <c r="W142" s="287">
        <v>16</v>
      </c>
      <c r="X142" s="287"/>
      <c r="Y142" s="288"/>
      <c r="Z142" s="283">
        <v>331.95931999999999</v>
      </c>
      <c r="AA142" s="283">
        <v>343</v>
      </c>
      <c r="AB142" s="282">
        <f>_xlfn.FLOOR.PRECISE('численность 2021'!E157)</f>
        <v>409</v>
      </c>
      <c r="AC142" s="282">
        <v>15.041202</v>
      </c>
      <c r="AD142" s="282">
        <v>15.541459</v>
      </c>
      <c r="AE142" s="282">
        <f t="shared" si="428"/>
        <v>18.52690704837833</v>
      </c>
      <c r="AF142" s="284">
        <f>_xlfn.FLOOR.PRECISE('численность 2021'!O157)</f>
        <v>20</v>
      </c>
      <c r="AG142" s="285">
        <f t="shared" si="417"/>
        <v>20.450000000000003</v>
      </c>
      <c r="AH142" s="286">
        <f t="shared" si="450"/>
        <v>20</v>
      </c>
      <c r="AI142" s="289">
        <f t="shared" si="441"/>
        <v>15</v>
      </c>
      <c r="AJ142" s="287">
        <v>20</v>
      </c>
      <c r="AK142" s="287">
        <v>15</v>
      </c>
      <c r="AL142" s="283">
        <v>166.56376599999999</v>
      </c>
      <c r="AM142" s="283">
        <v>187</v>
      </c>
      <c r="AN142" s="282">
        <f>_xlfn.FLOOR.PRECISE('численность 2021'!F157)</f>
        <v>218</v>
      </c>
      <c r="AO142" s="282">
        <v>7.5470670000000002</v>
      </c>
      <c r="AP142" s="282">
        <v>8.4730399999999992</v>
      </c>
      <c r="AQ142" s="282">
        <f t="shared" si="451"/>
        <v>9.8749773509693775</v>
      </c>
      <c r="AR142" s="284">
        <f>_xlfn.FLOOR.PRECISE('численность 2021'!L157)</f>
        <v>26</v>
      </c>
      <c r="AS142" s="284"/>
      <c r="AT142" s="284">
        <f t="shared" si="442"/>
        <v>26</v>
      </c>
      <c r="AU142" s="285">
        <f t="shared" si="443"/>
        <v>26.16</v>
      </c>
      <c r="AV142" s="285">
        <f t="shared" si="461"/>
        <v>26.16</v>
      </c>
      <c r="AW142" s="290">
        <f t="shared" si="444"/>
        <v>26</v>
      </c>
      <c r="AX142" s="287">
        <v>26</v>
      </c>
      <c r="AY142" s="285">
        <f t="shared" si="420"/>
        <v>3.8999999999999999</v>
      </c>
      <c r="AZ142" s="286">
        <f t="shared" si="452"/>
        <v>0</v>
      </c>
      <c r="BA142" s="287"/>
      <c r="BB142" s="285">
        <f t="shared" si="421"/>
        <v>7.7999999999999998</v>
      </c>
      <c r="BC142" s="287"/>
      <c r="BD142" s="283">
        <v>8.0812930000000005</v>
      </c>
      <c r="BE142" s="283">
        <v>7</v>
      </c>
      <c r="BF142" s="282">
        <f>_xlfn.FLOOR.PRECISE('численность 2021'!G157)</f>
        <v>21</v>
      </c>
      <c r="BG142" s="282">
        <v>0.36616599999999999</v>
      </c>
      <c r="BH142" s="282">
        <v>0.31717299999999998</v>
      </c>
      <c r="BI142" s="282">
        <f t="shared" si="429"/>
        <v>0.95125928610255484</v>
      </c>
      <c r="BJ142" s="284">
        <f>_xlfn.FLOOR.PRECISE('численность 2021'!K157)</f>
        <v>0</v>
      </c>
      <c r="BK142" s="284"/>
      <c r="BL142" s="284">
        <f t="shared" si="445"/>
        <v>0</v>
      </c>
      <c r="BM142" s="285">
        <f t="shared" si="466"/>
        <v>0.63</v>
      </c>
      <c r="BN142" s="290">
        <f t="shared" si="446"/>
        <v>0</v>
      </c>
      <c r="BO142" s="287"/>
      <c r="BP142" s="285">
        <f t="shared" si="422"/>
        <v>0</v>
      </c>
      <c r="BQ142" s="286">
        <f t="shared" si="453"/>
        <v>0</v>
      </c>
      <c r="BR142" s="287"/>
      <c r="BS142" s="285">
        <f t="shared" si="412"/>
        <v>0</v>
      </c>
      <c r="BT142" s="287"/>
      <c r="BU142" s="283">
        <v>211.215622</v>
      </c>
      <c r="BV142" s="283">
        <v>220</v>
      </c>
      <c r="BW142" s="282">
        <f>_xlfn.FLOOR.PRECISE('численность 2021'!H157)</f>
        <v>259</v>
      </c>
      <c r="BX142" s="282">
        <v>9.5702590000000001</v>
      </c>
      <c r="BY142" s="282">
        <v>9.9682829999999996</v>
      </c>
      <c r="BZ142" s="282">
        <f t="shared" si="430"/>
        <v>11.732197861931509</v>
      </c>
      <c r="CA142" s="284">
        <f>_xlfn.FLOOR.PRECISE('численность 2021'!M157)</f>
        <v>38</v>
      </c>
      <c r="CB142" s="284"/>
      <c r="CC142" s="284"/>
      <c r="CD142" s="284">
        <f t="shared" si="454"/>
        <v>38</v>
      </c>
      <c r="CE142" s="285">
        <f t="shared" si="413"/>
        <v>38.850000000000001</v>
      </c>
      <c r="CF142" s="290">
        <f t="shared" si="455"/>
        <v>38</v>
      </c>
      <c r="CG142" s="287">
        <v>38</v>
      </c>
      <c r="CH142" s="285">
        <f t="shared" si="423"/>
        <v>2.8500000000000001</v>
      </c>
      <c r="CI142" s="286">
        <f t="shared" si="456"/>
        <v>0</v>
      </c>
      <c r="CJ142" s="287"/>
      <c r="CK142" s="285">
        <f t="shared" si="424"/>
        <v>2.8500000000000001</v>
      </c>
      <c r="CL142" s="286">
        <f t="shared" si="457"/>
        <v>0</v>
      </c>
      <c r="CM142" s="287"/>
      <c r="CN142" s="285">
        <f t="shared" si="414"/>
        <v>7.6000000000000005</v>
      </c>
      <c r="CO142" s="287"/>
      <c r="CP142" s="291">
        <f t="shared" si="415"/>
        <v>1</v>
      </c>
      <c r="CQ142" s="283">
        <v>6</v>
      </c>
      <c r="CR142" s="283">
        <v>0</v>
      </c>
      <c r="CS142" s="283" t="e">
        <f>#REF!</f>
        <v>#REF!</v>
      </c>
      <c r="CT142" s="282">
        <v>0.26500000000000001</v>
      </c>
      <c r="CU142" s="282">
        <v>0</v>
      </c>
      <c r="CV142" s="282" t="e">
        <f>#REF!</f>
        <v>#REF!</v>
      </c>
      <c r="CW142" s="284" t="e">
        <f>#REF!</f>
        <v>#REF!</v>
      </c>
      <c r="CX142" s="285" t="e">
        <f t="shared" si="434"/>
        <v>#REF!</v>
      </c>
      <c r="CY142" s="290" t="e">
        <f t="shared" si="435"/>
        <v>#REF!</v>
      </c>
      <c r="CZ142" s="292"/>
      <c r="DA142" s="285">
        <f t="shared" si="436"/>
        <v>0</v>
      </c>
      <c r="DB142" s="292"/>
      <c r="DC142" s="283">
        <v>0</v>
      </c>
      <c r="DD142" s="283">
        <v>0</v>
      </c>
      <c r="DE142" s="282">
        <f>_xlfn.FLOOR.PRECISE('численность 2021'!I157)</f>
        <v>0</v>
      </c>
      <c r="DF142" s="282">
        <v>0</v>
      </c>
      <c r="DG142" s="282">
        <v>0</v>
      </c>
      <c r="DH142" s="282">
        <f t="shared" si="431"/>
        <v>0</v>
      </c>
      <c r="DI142" s="284">
        <f>_xlfn.FLOOR.PRECISE('численность 2021'!N157)</f>
        <v>0</v>
      </c>
      <c r="DJ142" s="285">
        <f t="shared" si="425"/>
        <v>0</v>
      </c>
      <c r="DK142" s="286">
        <f t="shared" si="458"/>
        <v>0</v>
      </c>
      <c r="DL142" s="287"/>
      <c r="DM142" s="285">
        <f t="shared" si="426"/>
        <v>0</v>
      </c>
      <c r="DN142" s="287"/>
      <c r="DO142" s="283">
        <v>1.9269849999999999</v>
      </c>
      <c r="DP142" s="283">
        <v>2</v>
      </c>
      <c r="DQ142" s="282">
        <f>_xlfn.FLOOR.PRECISE('численность 2021'!J157)</f>
        <v>3</v>
      </c>
      <c r="DR142" s="282">
        <v>8.7312000000000001e-002</v>
      </c>
      <c r="DS142" s="282">
        <v>9.0620999999999993e-002</v>
      </c>
      <c r="DT142" s="282">
        <f t="shared" si="432"/>
        <v>0.13589418372893639</v>
      </c>
      <c r="DU142" s="284">
        <f>_xlfn.FLOOR.PRECISE('численность 2021'!S157)</f>
        <v>0</v>
      </c>
      <c r="DV142" s="285">
        <f t="shared" si="416"/>
        <v>0.30000000000000004</v>
      </c>
      <c r="DW142" s="286">
        <f t="shared" si="459"/>
        <v>0</v>
      </c>
      <c r="DX142" s="287"/>
      <c r="DY142" s="283">
        <v>0</v>
      </c>
      <c r="DZ142" s="293">
        <v>0</v>
      </c>
      <c r="EA142" s="282">
        <f>_xlfn.FLOOR.PRECISE('численность 2021'!T157)</f>
        <v>0</v>
      </c>
      <c r="EB142" s="282">
        <v>0</v>
      </c>
      <c r="EC142" s="282">
        <v>0</v>
      </c>
      <c r="ED142" s="282">
        <f t="shared" si="433"/>
        <v>0</v>
      </c>
      <c r="EE142" s="284">
        <f>_xlfn.FLOOR.PRECISE('численность 2021'!U157)</f>
        <v>0</v>
      </c>
      <c r="EF142" s="285">
        <f t="shared" si="447"/>
        <v>0</v>
      </c>
      <c r="EG142" s="286">
        <f t="shared" si="460"/>
        <v>0</v>
      </c>
      <c r="EH142" s="292"/>
    </row>
    <row r="143" s="297" customFormat="1">
      <c r="A143" s="152" t="s">
        <v>329</v>
      </c>
      <c r="B143" s="298">
        <f>'численность 2021'!C161</f>
        <v>51.795000000000002</v>
      </c>
      <c r="C143" s="299">
        <v>106.239265</v>
      </c>
      <c r="D143" s="299">
        <v>87</v>
      </c>
      <c r="E143" s="298">
        <f>_xlfn.FLOOR.PRECISE('численность 2021'!D161)</f>
        <v>263</v>
      </c>
      <c r="F143" s="298">
        <v>2.0445180000000001</v>
      </c>
      <c r="G143" s="282">
        <v>1.6742680000000001</v>
      </c>
      <c r="H143" s="298">
        <f t="shared" si="427"/>
        <v>5.0777102036876141</v>
      </c>
      <c r="I143" s="300">
        <f>_xlfn.FLOOR.PRECISE('численность 2021'!R161)</f>
        <v>92</v>
      </c>
      <c r="J143" s="285">
        <f t="shared" si="418"/>
        <v>92.049999999999997</v>
      </c>
      <c r="K143" s="301">
        <f t="shared" si="448"/>
        <v>92</v>
      </c>
      <c r="L143" s="287">
        <v>92</v>
      </c>
      <c r="M143" s="299">
        <v>88</v>
      </c>
      <c r="N143" s="299">
        <v>88</v>
      </c>
      <c r="O143" s="298">
        <f>_xlfn.FLOOR.PRECISE('численность 2021'!P161)</f>
        <v>87</v>
      </c>
      <c r="P143" s="282">
        <v>1.693513</v>
      </c>
      <c r="Q143" s="298">
        <v>1.693513</v>
      </c>
      <c r="R143" s="298">
        <f t="shared" si="449"/>
        <v>1.6796988126267014</v>
      </c>
      <c r="S143" s="300">
        <f>_xlfn.FLOOR.PRECISE('численность 2021'!Q161)</f>
        <v>26</v>
      </c>
      <c r="T143" s="300"/>
      <c r="U143" s="285">
        <f t="shared" si="419"/>
        <v>26.099999999999998</v>
      </c>
      <c r="V143" s="301">
        <f t="shared" si="440"/>
        <v>26</v>
      </c>
      <c r="W143" s="287">
        <v>26</v>
      </c>
      <c r="X143" s="287"/>
      <c r="Y143" s="302"/>
      <c r="Z143" s="299">
        <v>124.031502</v>
      </c>
      <c r="AA143" s="299">
        <v>182</v>
      </c>
      <c r="AB143" s="298">
        <f>_xlfn.FLOOR.PRECISE('численность 2021'!E161)</f>
        <v>383</v>
      </c>
      <c r="AC143" s="298">
        <v>2.3869199999999999</v>
      </c>
      <c r="AD143" s="298">
        <v>3.5024920000000002</v>
      </c>
      <c r="AE143" s="298">
        <f t="shared" si="428"/>
        <v>7.3945361521382367</v>
      </c>
      <c r="AF143" s="300">
        <f>_xlfn.FLOOR.PRECISE('численность 2021'!O161)</f>
        <v>19</v>
      </c>
      <c r="AG143" s="303">
        <f t="shared" si="417"/>
        <v>19.150000000000002</v>
      </c>
      <c r="AH143" s="301">
        <f t="shared" si="450"/>
        <v>19</v>
      </c>
      <c r="AI143" s="289">
        <f t="shared" si="441"/>
        <v>14.25</v>
      </c>
      <c r="AJ143" s="287">
        <v>19</v>
      </c>
      <c r="AK143" s="287">
        <v>14</v>
      </c>
      <c r="AL143" s="299">
        <v>1.7135370000000001</v>
      </c>
      <c r="AM143" s="299">
        <v>72</v>
      </c>
      <c r="AN143" s="298">
        <f>_xlfn.FLOOR.PRECISE('численность 2021'!F161)</f>
        <v>107</v>
      </c>
      <c r="AO143" s="298">
        <v>3.2975999999999998e-002</v>
      </c>
      <c r="AP143" s="298">
        <v>1.3856010000000001</v>
      </c>
      <c r="AQ143" s="298">
        <f t="shared" si="451"/>
        <v>2.0658364707018051</v>
      </c>
      <c r="AR143" s="300">
        <f>_xlfn.FLOOR.PRECISE('численность 2021'!L161)</f>
        <v>7</v>
      </c>
      <c r="AS143" s="300"/>
      <c r="AT143" s="284">
        <f t="shared" si="442"/>
        <v>7</v>
      </c>
      <c r="AU143" s="303">
        <f t="shared" si="443"/>
        <v>7.4900000000000011</v>
      </c>
      <c r="AV143" s="285">
        <f t="shared" si="461"/>
        <v>0</v>
      </c>
      <c r="AW143" s="289">
        <f t="shared" si="444"/>
        <v>7</v>
      </c>
      <c r="AX143" s="287">
        <v>7</v>
      </c>
      <c r="AY143" s="285">
        <f t="shared" si="420"/>
        <v>0</v>
      </c>
      <c r="AZ143" s="301">
        <f t="shared" si="452"/>
        <v>0</v>
      </c>
      <c r="BA143" s="287"/>
      <c r="BB143" s="285">
        <f t="shared" si="421"/>
        <v>2.1000000000000001</v>
      </c>
      <c r="BC143" s="287"/>
      <c r="BD143" s="299">
        <v>15.678862000000001</v>
      </c>
      <c r="BE143" s="299">
        <v>68</v>
      </c>
      <c r="BF143" s="298">
        <f>_xlfn.FLOOR.PRECISE('численность 2021'!G161)</f>
        <v>57</v>
      </c>
      <c r="BG143" s="298">
        <v>0.30173100000000003</v>
      </c>
      <c r="BH143" s="298">
        <v>1.3086230000000001</v>
      </c>
      <c r="BI143" s="298">
        <f t="shared" si="429"/>
        <v>1.1004923255140457</v>
      </c>
      <c r="BJ143" s="300">
        <f>_xlfn.FLOOR.PRECISE('численность 2021'!K161)</f>
        <v>2</v>
      </c>
      <c r="BK143" s="300"/>
      <c r="BL143" s="284">
        <f t="shared" si="445"/>
        <v>2</v>
      </c>
      <c r="BM143" s="303">
        <f t="shared" si="466"/>
        <v>2.8500000000000001</v>
      </c>
      <c r="BN143" s="289">
        <f t="shared" si="446"/>
        <v>2</v>
      </c>
      <c r="BO143" s="287">
        <v>2</v>
      </c>
      <c r="BP143" s="285">
        <f t="shared" si="422"/>
        <v>0</v>
      </c>
      <c r="BQ143" s="301">
        <f t="shared" si="453"/>
        <v>0</v>
      </c>
      <c r="BR143" s="287"/>
      <c r="BS143" s="303">
        <f t="shared" si="412"/>
        <v>0.40000000000000002</v>
      </c>
      <c r="BT143" s="287"/>
      <c r="BU143" s="299">
        <v>90.588982000000001</v>
      </c>
      <c r="BV143" s="299">
        <v>266</v>
      </c>
      <c r="BW143" s="298">
        <f>_xlfn.FLOOR.PRECISE('численность 2021'!H161)</f>
        <v>346</v>
      </c>
      <c r="BX143" s="298">
        <v>1.743336</v>
      </c>
      <c r="BY143" s="298">
        <v>5.119027</v>
      </c>
      <c r="BZ143" s="298">
        <f t="shared" si="430"/>
        <v>6.6801814846992951</v>
      </c>
      <c r="CA143" s="300">
        <f>_xlfn.FLOOR.PRECISE('численность 2021'!M161)</f>
        <v>34</v>
      </c>
      <c r="CB143" s="300"/>
      <c r="CC143" s="300"/>
      <c r="CD143" s="284">
        <f t="shared" si="454"/>
        <v>34</v>
      </c>
      <c r="CE143" s="303">
        <f t="shared" si="413"/>
        <v>34.600000000000001</v>
      </c>
      <c r="CF143" s="289">
        <f t="shared" si="455"/>
        <v>34</v>
      </c>
      <c r="CG143" s="287">
        <v>34</v>
      </c>
      <c r="CH143" s="285">
        <f t="shared" si="423"/>
        <v>2.5499999999999998</v>
      </c>
      <c r="CI143" s="301">
        <f t="shared" si="456"/>
        <v>0</v>
      </c>
      <c r="CJ143" s="287"/>
      <c r="CK143" s="285">
        <f t="shared" si="424"/>
        <v>2.5499999999999998</v>
      </c>
      <c r="CL143" s="301">
        <f t="shared" si="457"/>
        <v>0</v>
      </c>
      <c r="CM143" s="287"/>
      <c r="CN143" s="303">
        <f t="shared" si="414"/>
        <v>6.8000000000000007</v>
      </c>
      <c r="CO143" s="287"/>
      <c r="CP143" s="304">
        <f t="shared" si="415"/>
        <v>1</v>
      </c>
      <c r="CQ143" s="299">
        <v>0</v>
      </c>
      <c r="CR143" s="299">
        <v>0</v>
      </c>
      <c r="CS143" s="299" t="e">
        <f>#REF!</f>
        <v>#REF!</v>
      </c>
      <c r="CT143" s="298">
        <v>0</v>
      </c>
      <c r="CU143" s="298">
        <v>0</v>
      </c>
      <c r="CV143" s="298" t="e">
        <f>#REF!</f>
        <v>#REF!</v>
      </c>
      <c r="CW143" s="300" t="e">
        <f>#REF!</f>
        <v>#REF!</v>
      </c>
      <c r="CX143" s="303" t="e">
        <f t="shared" si="434"/>
        <v>#REF!</v>
      </c>
      <c r="CY143" s="289" t="e">
        <f t="shared" si="435"/>
        <v>#REF!</v>
      </c>
      <c r="CZ143" s="287"/>
      <c r="DA143" s="303">
        <f t="shared" si="436"/>
        <v>0</v>
      </c>
      <c r="DB143" s="287"/>
      <c r="DC143" s="299">
        <v>0</v>
      </c>
      <c r="DD143" s="299">
        <v>0</v>
      </c>
      <c r="DE143" s="298">
        <f>_xlfn.FLOOR.PRECISE('численность 2021'!I161)</f>
        <v>0</v>
      </c>
      <c r="DF143" s="298">
        <v>0</v>
      </c>
      <c r="DG143" s="298">
        <v>0</v>
      </c>
      <c r="DH143" s="298">
        <f t="shared" si="431"/>
        <v>0</v>
      </c>
      <c r="DI143" s="300">
        <f>_xlfn.FLOOR.PRECISE('численность 2021'!N161)</f>
        <v>0</v>
      </c>
      <c r="DJ143" s="285">
        <f t="shared" si="425"/>
        <v>0</v>
      </c>
      <c r="DK143" s="301">
        <f t="shared" si="458"/>
        <v>0</v>
      </c>
      <c r="DL143" s="287"/>
      <c r="DM143" s="285">
        <f t="shared" si="426"/>
        <v>0</v>
      </c>
      <c r="DN143" s="287"/>
      <c r="DO143" s="299">
        <v>0</v>
      </c>
      <c r="DP143" s="299">
        <v>0</v>
      </c>
      <c r="DQ143" s="298">
        <f>_xlfn.FLOOR.PRECISE('численность 2021'!J161)</f>
        <v>4</v>
      </c>
      <c r="DR143" s="298">
        <v>0</v>
      </c>
      <c r="DS143" s="298">
        <v>0</v>
      </c>
      <c r="DT143" s="298">
        <f t="shared" si="432"/>
        <v>7.7227531615020759e-002</v>
      </c>
      <c r="DU143" s="300">
        <f>_xlfn.FLOOR.PRECISE('численность 2021'!S161)</f>
        <v>0</v>
      </c>
      <c r="DV143" s="303">
        <f t="shared" si="416"/>
        <v>0.40000000000000002</v>
      </c>
      <c r="DW143" s="301">
        <f t="shared" si="459"/>
        <v>0</v>
      </c>
      <c r="DX143" s="287"/>
      <c r="DY143" s="299">
        <v>0</v>
      </c>
      <c r="DZ143" s="306">
        <v>0</v>
      </c>
      <c r="EA143" s="298">
        <f>_xlfn.FLOOR.PRECISE('численность 2021'!T161)</f>
        <v>0</v>
      </c>
      <c r="EB143" s="282">
        <v>0</v>
      </c>
      <c r="EC143" s="298">
        <v>0</v>
      </c>
      <c r="ED143" s="298">
        <f t="shared" si="433"/>
        <v>0</v>
      </c>
      <c r="EE143" s="300">
        <f>_xlfn.FLOOR.PRECISE('численность 2021'!U161)</f>
        <v>0</v>
      </c>
      <c r="EF143" s="303">
        <f t="shared" si="447"/>
        <v>0</v>
      </c>
      <c r="EG143" s="301">
        <f t="shared" si="460"/>
        <v>0</v>
      </c>
      <c r="EH143" s="287"/>
    </row>
    <row r="144" ht="31.5">
      <c r="A144" s="152" t="s">
        <v>174</v>
      </c>
      <c r="B144" s="282">
        <f>'численность 2021'!C156</f>
        <v>10.686999999999999</v>
      </c>
      <c r="C144" s="283">
        <v>32.812671999999999</v>
      </c>
      <c r="D144" s="283">
        <v>42</v>
      </c>
      <c r="E144" s="282">
        <f>_xlfn.FLOOR.PRECISE('численность 2021'!D156)</f>
        <v>40</v>
      </c>
      <c r="F144" s="282">
        <v>3.069474</v>
      </c>
      <c r="G144" s="282">
        <v>3.928906</v>
      </c>
      <c r="H144" s="282">
        <f t="shared" si="427"/>
        <v>3.742865163282493</v>
      </c>
      <c r="I144" s="284">
        <f>_xlfn.FLOOR.PRECISE('численность 2021'!R156)</f>
        <v>14</v>
      </c>
      <c r="J144" s="285">
        <f t="shared" si="418"/>
        <v>14</v>
      </c>
      <c r="K144" s="286">
        <f t="shared" si="448"/>
        <v>14</v>
      </c>
      <c r="L144" s="287">
        <v>14</v>
      </c>
      <c r="M144" s="283">
        <v>11</v>
      </c>
      <c r="N144" s="283">
        <v>12</v>
      </c>
      <c r="O144" s="282">
        <f>_xlfn.FLOOR.PRECISE('численность 2021'!P156)</f>
        <v>12</v>
      </c>
      <c r="P144" s="282">
        <v>1.028999</v>
      </c>
      <c r="Q144" s="282">
        <v>1.122544</v>
      </c>
      <c r="R144" s="282">
        <f t="shared" si="449"/>
        <v>1.1228595489847479</v>
      </c>
      <c r="S144" s="284">
        <f>_xlfn.FLOOR.PRECISE('численность 2021'!Q156)</f>
        <v>3</v>
      </c>
      <c r="T144" s="284"/>
      <c r="U144" s="285">
        <f t="shared" si="419"/>
        <v>3.5999999999999996</v>
      </c>
      <c r="V144" s="286">
        <f t="shared" si="440"/>
        <v>3</v>
      </c>
      <c r="W144" s="287">
        <v>3</v>
      </c>
      <c r="X144" s="287"/>
      <c r="Y144" s="288"/>
      <c r="Z144" s="283">
        <v>51.047558000000002</v>
      </c>
      <c r="AA144" s="283">
        <v>63</v>
      </c>
      <c r="AB144" s="282">
        <f>_xlfn.FLOOR.PRECISE('численность 2021'!E156)</f>
        <v>64</v>
      </c>
      <c r="AC144" s="282">
        <v>4.7752629999999998</v>
      </c>
      <c r="AD144" s="282">
        <v>5.8933590000000002</v>
      </c>
      <c r="AE144" s="282">
        <f t="shared" si="428"/>
        <v>5.9885842612519884</v>
      </c>
      <c r="AF144" s="284">
        <f>_xlfn.FLOOR.PRECISE('численность 2021'!O156)</f>
        <v>3</v>
      </c>
      <c r="AG144" s="285">
        <f t="shared" si="417"/>
        <v>3.2000000000000002</v>
      </c>
      <c r="AH144" s="286">
        <f t="shared" si="450"/>
        <v>3</v>
      </c>
      <c r="AI144" s="289">
        <f t="shared" si="441"/>
        <v>2.25</v>
      </c>
      <c r="AJ144" s="287">
        <v>3</v>
      </c>
      <c r="AK144" s="287">
        <v>2</v>
      </c>
      <c r="AL144" s="283">
        <v>47.936214</v>
      </c>
      <c r="AM144" s="283">
        <v>42</v>
      </c>
      <c r="AN144" s="282">
        <f>_xlfn.FLOOR.PRECISE('численность 2021'!F156)</f>
        <v>44</v>
      </c>
      <c r="AO144" s="282">
        <v>4.4842110000000002</v>
      </c>
      <c r="AP144" s="282">
        <v>3.928906</v>
      </c>
      <c r="AQ144" s="282">
        <f t="shared" si="451"/>
        <v>4.1171516796107426</v>
      </c>
      <c r="AR144" s="284">
        <f>_xlfn.FLOOR.PRECISE('численность 2021'!L156)</f>
        <v>3</v>
      </c>
      <c r="AS144" s="284"/>
      <c r="AT144" s="284">
        <f t="shared" si="442"/>
        <v>3</v>
      </c>
      <c r="AU144" s="285">
        <f t="shared" si="443"/>
        <v>3.52</v>
      </c>
      <c r="AV144" s="285">
        <f t="shared" si="461"/>
        <v>0</v>
      </c>
      <c r="AW144" s="290">
        <f t="shared" si="444"/>
        <v>3</v>
      </c>
      <c r="AX144" s="287">
        <v>3</v>
      </c>
      <c r="AY144" s="285">
        <f t="shared" si="420"/>
        <v>0</v>
      </c>
      <c r="AZ144" s="286">
        <f t="shared" si="452"/>
        <v>0</v>
      </c>
      <c r="BA144" s="287"/>
      <c r="BB144" s="285">
        <f t="shared" si="421"/>
        <v>0.89999999999999991</v>
      </c>
      <c r="BC144" s="287"/>
      <c r="BD144" s="283">
        <v>1.887629</v>
      </c>
      <c r="BE144" s="283">
        <v>2</v>
      </c>
      <c r="BF144" s="282">
        <f>_xlfn.FLOOR.PRECISE('численность 2021'!G156)</f>
        <v>3</v>
      </c>
      <c r="BG144" s="282">
        <v>0.17657900000000001</v>
      </c>
      <c r="BH144" s="282">
        <v>0.18709100000000001</v>
      </c>
      <c r="BI144" s="282">
        <f t="shared" si="429"/>
        <v>0.28071488724618698</v>
      </c>
      <c r="BJ144" s="284">
        <f>_xlfn.FLOOR.PRECISE('численность 2021'!K156)</f>
        <v>0</v>
      </c>
      <c r="BK144" s="284"/>
      <c r="BL144" s="284">
        <f t="shared" si="445"/>
        <v>0</v>
      </c>
      <c r="BM144" s="285">
        <f t="shared" si="466"/>
        <v>8.9999999999999997e-002</v>
      </c>
      <c r="BN144" s="290">
        <f t="shared" si="446"/>
        <v>0</v>
      </c>
      <c r="BO144" s="287"/>
      <c r="BP144" s="285">
        <f t="shared" si="422"/>
        <v>0</v>
      </c>
      <c r="BQ144" s="286">
        <f t="shared" si="453"/>
        <v>0</v>
      </c>
      <c r="BR144" s="287"/>
      <c r="BS144" s="285">
        <f t="shared" si="412"/>
        <v>0</v>
      </c>
      <c r="BT144" s="287"/>
      <c r="BU144" s="283">
        <v>22.823149000000001</v>
      </c>
      <c r="BV144" s="283">
        <v>27</v>
      </c>
      <c r="BW144" s="282">
        <f>_xlfn.FLOOR.PRECISE('численность 2021'!H156)</f>
        <v>28</v>
      </c>
      <c r="BX144" s="282">
        <v>2.1349999999999998</v>
      </c>
      <c r="BY144" s="282">
        <v>2.525725</v>
      </c>
      <c r="BZ144" s="282">
        <f t="shared" si="430"/>
        <v>2.620005614297745</v>
      </c>
      <c r="CA144" s="284">
        <f>_xlfn.FLOOR.PRECISE('численность 2021'!M156)</f>
        <v>1</v>
      </c>
      <c r="CB144" s="284"/>
      <c r="CC144" s="284"/>
      <c r="CD144" s="284">
        <f t="shared" si="454"/>
        <v>1</v>
      </c>
      <c r="CE144" s="285">
        <f t="shared" si="413"/>
        <v>1.9600000000000002</v>
      </c>
      <c r="CF144" s="290">
        <f t="shared" si="455"/>
        <v>1</v>
      </c>
      <c r="CG144" s="287">
        <v>1</v>
      </c>
      <c r="CH144" s="285">
        <f t="shared" si="423"/>
        <v>0</v>
      </c>
      <c r="CI144" s="286">
        <f t="shared" si="456"/>
        <v>0</v>
      </c>
      <c r="CJ144" s="287"/>
      <c r="CK144" s="285">
        <f t="shared" si="424"/>
        <v>0</v>
      </c>
      <c r="CL144" s="286">
        <f t="shared" si="457"/>
        <v>0</v>
      </c>
      <c r="CM144" s="287"/>
      <c r="CN144" s="285">
        <f t="shared" si="414"/>
        <v>0.20000000000000001</v>
      </c>
      <c r="CO144" s="287"/>
      <c r="CP144" s="291">
        <f t="shared" si="415"/>
        <v>1</v>
      </c>
      <c r="CQ144" s="283"/>
      <c r="CR144" s="283"/>
      <c r="CS144" s="283"/>
      <c r="CT144" s="282"/>
      <c r="CU144" s="282"/>
      <c r="CV144" s="282"/>
      <c r="CW144" s="284"/>
      <c r="CX144" s="285"/>
      <c r="CY144" s="290"/>
      <c r="CZ144" s="292"/>
      <c r="DA144" s="285"/>
      <c r="DB144" s="292"/>
      <c r="DC144" s="283">
        <v>0</v>
      </c>
      <c r="DD144" s="283">
        <v>0</v>
      </c>
      <c r="DE144" s="282">
        <f>_xlfn.FLOOR.PRECISE('численность 2021'!I156)</f>
        <v>0</v>
      </c>
      <c r="DF144" s="282">
        <v>0</v>
      </c>
      <c r="DG144" s="282">
        <v>0</v>
      </c>
      <c r="DH144" s="282">
        <f t="shared" si="431"/>
        <v>0</v>
      </c>
      <c r="DI144" s="284">
        <f>_xlfn.FLOOR.PRECISE('численность 2021'!N156)</f>
        <v>0</v>
      </c>
      <c r="DJ144" s="285">
        <f t="shared" si="425"/>
        <v>0</v>
      </c>
      <c r="DK144" s="286">
        <f t="shared" si="458"/>
        <v>0</v>
      </c>
      <c r="DL144" s="287"/>
      <c r="DM144" s="285">
        <f t="shared" si="426"/>
        <v>0</v>
      </c>
      <c r="DN144" s="287"/>
      <c r="DO144" s="283">
        <v>1.462842</v>
      </c>
      <c r="DP144" s="283">
        <v>1</v>
      </c>
      <c r="DQ144" s="282">
        <f>_xlfn.FLOOR.PRECISE('численность 2021'!J156)</f>
        <v>0</v>
      </c>
      <c r="DR144" s="282">
        <v>0.13684199999999999</v>
      </c>
      <c r="DS144" s="282">
        <v>9.3545000000000003e-002</v>
      </c>
      <c r="DT144" s="282">
        <f t="shared" si="432"/>
        <v>0</v>
      </c>
      <c r="DU144" s="284">
        <f>_xlfn.FLOOR.PRECISE('численность 2021'!S156)</f>
        <v>0</v>
      </c>
      <c r="DV144" s="285">
        <f t="shared" si="416"/>
        <v>0</v>
      </c>
      <c r="DW144" s="286">
        <f t="shared" si="459"/>
        <v>0</v>
      </c>
      <c r="DX144" s="287"/>
      <c r="DY144" s="283">
        <v>0</v>
      </c>
      <c r="DZ144" s="293">
        <v>0</v>
      </c>
      <c r="EA144" s="282">
        <f>_xlfn.FLOOR.PRECISE('численность 2021'!T156)</f>
        <v>0</v>
      </c>
      <c r="EB144" s="282">
        <v>0</v>
      </c>
      <c r="EC144" s="282">
        <v>0</v>
      </c>
      <c r="ED144" s="282">
        <f t="shared" si="433"/>
        <v>0</v>
      </c>
      <c r="EE144" s="284">
        <f>_xlfn.FLOOR.PRECISE('численность 2021'!U156)</f>
        <v>0</v>
      </c>
      <c r="EF144" s="285">
        <f t="shared" si="447"/>
        <v>0</v>
      </c>
      <c r="EG144" s="286">
        <f t="shared" si="460"/>
        <v>0</v>
      </c>
      <c r="EH144" s="292"/>
    </row>
    <row r="145" ht="31.5">
      <c r="A145" s="152" t="s">
        <v>178</v>
      </c>
      <c r="B145" s="282">
        <f>'численность 2021'!C160</f>
        <v>127.137</v>
      </c>
      <c r="C145" s="283">
        <v>264.69006300000001</v>
      </c>
      <c r="D145" s="283">
        <v>176</v>
      </c>
      <c r="E145" s="282">
        <f>_xlfn.FLOOR.PRECISE('численность 2021'!D160)</f>
        <v>248</v>
      </c>
      <c r="F145" s="282">
        <v>2.081928</v>
      </c>
      <c r="G145" s="282">
        <v>1.384333</v>
      </c>
      <c r="H145" s="282">
        <f t="shared" si="427"/>
        <v>1.95065165923374</v>
      </c>
      <c r="I145" s="284">
        <f>_xlfn.FLOOR.PRECISE('численность 2021'!R160)</f>
        <v>86</v>
      </c>
      <c r="J145" s="285">
        <f t="shared" si="418"/>
        <v>86.799999999999997</v>
      </c>
      <c r="K145" s="286">
        <f t="shared" si="448"/>
        <v>86</v>
      </c>
      <c r="L145" s="287">
        <v>86</v>
      </c>
      <c r="M145" s="283">
        <v>148</v>
      </c>
      <c r="N145" s="283">
        <v>148</v>
      </c>
      <c r="O145" s="282">
        <f>_xlfn.FLOOR.PRECISE('численность 2021'!P160)</f>
        <v>156</v>
      </c>
      <c r="P145" s="282">
        <v>1.164099</v>
      </c>
      <c r="Q145" s="282">
        <v>1.164099</v>
      </c>
      <c r="R145" s="282">
        <f t="shared" si="449"/>
        <v>1.2270228179050946</v>
      </c>
      <c r="S145" s="284">
        <f>_xlfn.FLOOR.PRECISE('численность 2021'!Q160)</f>
        <v>46</v>
      </c>
      <c r="T145" s="284"/>
      <c r="U145" s="285">
        <f t="shared" si="419"/>
        <v>46.799999999999997</v>
      </c>
      <c r="V145" s="286">
        <f t="shared" si="440"/>
        <v>46</v>
      </c>
      <c r="W145" s="287">
        <v>46</v>
      </c>
      <c r="X145" s="287">
        <v>23</v>
      </c>
      <c r="Y145" s="288"/>
      <c r="Z145" s="283">
        <v>440.14089999999999</v>
      </c>
      <c r="AA145" s="283">
        <v>520</v>
      </c>
      <c r="AB145" s="282">
        <f>_xlfn.FLOOR.PRECISE('численность 2021'!E160)</f>
        <v>528</v>
      </c>
      <c r="AC145" s="282">
        <v>3.4619420000000001</v>
      </c>
      <c r="AD145" s="282">
        <v>4.0900759999999998</v>
      </c>
      <c r="AE145" s="282">
        <f t="shared" si="428"/>
        <v>4.1530003067557049</v>
      </c>
      <c r="AF145" s="284">
        <f>_xlfn.FLOOR.PRECISE('численность 2021'!O160)</f>
        <v>26</v>
      </c>
      <c r="AG145" s="285">
        <f t="shared" si="417"/>
        <v>26.400000000000002</v>
      </c>
      <c r="AH145" s="286">
        <f t="shared" si="450"/>
        <v>26</v>
      </c>
      <c r="AI145" s="289">
        <f t="shared" si="441"/>
        <v>19.5</v>
      </c>
      <c r="AJ145" s="287">
        <v>26</v>
      </c>
      <c r="AK145" s="287">
        <v>19</v>
      </c>
      <c r="AL145" s="283">
        <v>594.68762200000003</v>
      </c>
      <c r="AM145" s="283">
        <v>633</v>
      </c>
      <c r="AN145" s="282">
        <f>_xlfn.FLOOR.PRECISE('численность 2021'!F160)</f>
        <v>638</v>
      </c>
      <c r="AO145" s="282">
        <v>4.6775339999999996</v>
      </c>
      <c r="AP145" s="282">
        <v>4.9788810000000003</v>
      </c>
      <c r="AQ145" s="282">
        <f t="shared" si="451"/>
        <v>5.0182087039964758</v>
      </c>
      <c r="AR145" s="284">
        <f>_xlfn.FLOOR.PRECISE('численность 2021'!L160)</f>
        <v>51</v>
      </c>
      <c r="AS145" s="284"/>
      <c r="AT145" s="284">
        <f t="shared" si="442"/>
        <v>51</v>
      </c>
      <c r="AU145" s="285">
        <f t="shared" si="443"/>
        <v>51.039999999999999</v>
      </c>
      <c r="AV145" s="285">
        <f t="shared" si="461"/>
        <v>0</v>
      </c>
      <c r="AW145" s="290">
        <f t="shared" si="444"/>
        <v>51</v>
      </c>
      <c r="AX145" s="287">
        <v>51</v>
      </c>
      <c r="AY145" s="285">
        <f t="shared" si="420"/>
        <v>7.6499999999999995</v>
      </c>
      <c r="AZ145" s="286">
        <f t="shared" si="452"/>
        <v>0</v>
      </c>
      <c r="BA145" s="287">
        <v>5</v>
      </c>
      <c r="BB145" s="285">
        <f t="shared" si="421"/>
        <v>15.299999999999999</v>
      </c>
      <c r="BC145" s="287">
        <v>16</v>
      </c>
      <c r="BD145" s="283">
        <v>26.382504999999998</v>
      </c>
      <c r="BE145" s="283">
        <v>41</v>
      </c>
      <c r="BF145" s="282">
        <f>_xlfn.FLOOR.PRECISE('численность 2021'!G160)</f>
        <v>39</v>
      </c>
      <c r="BG145" s="282">
        <v>0.207512</v>
      </c>
      <c r="BH145" s="282">
        <v>0.32248700000000002</v>
      </c>
      <c r="BI145" s="282">
        <f t="shared" si="429"/>
        <v>0.30675570447627365</v>
      </c>
      <c r="BJ145" s="284">
        <f>_xlfn.FLOOR.PRECISE('численность 2021'!K160)</f>
        <v>1</v>
      </c>
      <c r="BK145" s="284"/>
      <c r="BL145" s="284">
        <f t="shared" si="445"/>
        <v>1</v>
      </c>
      <c r="BM145" s="285">
        <f t="shared" si="466"/>
        <v>1.1699999999999999</v>
      </c>
      <c r="BN145" s="290">
        <f t="shared" si="446"/>
        <v>1</v>
      </c>
      <c r="BO145" s="287">
        <v>1</v>
      </c>
      <c r="BP145" s="285">
        <f t="shared" si="422"/>
        <v>0</v>
      </c>
      <c r="BQ145" s="286">
        <f t="shared" si="453"/>
        <v>0</v>
      </c>
      <c r="BR145" s="287"/>
      <c r="BS145" s="285">
        <f t="shared" si="412"/>
        <v>0.20000000000000001</v>
      </c>
      <c r="BT145" s="287">
        <v>1</v>
      </c>
      <c r="BU145" s="283">
        <v>204.464417</v>
      </c>
      <c r="BV145" s="283">
        <v>252</v>
      </c>
      <c r="BW145" s="282">
        <f>_xlfn.FLOOR.PRECISE('численность 2021'!H160)</f>
        <v>248</v>
      </c>
      <c r="BX145" s="282">
        <v>1.6082209999999999</v>
      </c>
      <c r="BY145" s="282">
        <v>1.9821139999999999</v>
      </c>
      <c r="BZ145" s="282">
        <f t="shared" si="430"/>
        <v>1.95065165923374</v>
      </c>
      <c r="CA145" s="284">
        <f>_xlfn.FLOOR.PRECISE('численность 2021'!M160)</f>
        <v>12</v>
      </c>
      <c r="CB145" s="284"/>
      <c r="CC145" s="284"/>
      <c r="CD145" s="284">
        <f t="shared" si="454"/>
        <v>12</v>
      </c>
      <c r="CE145" s="285">
        <f t="shared" si="413"/>
        <v>12.4</v>
      </c>
      <c r="CF145" s="290">
        <f t="shared" si="455"/>
        <v>12</v>
      </c>
      <c r="CG145" s="287">
        <v>12</v>
      </c>
      <c r="CH145" s="285">
        <f t="shared" si="423"/>
        <v>0.89999999999999991</v>
      </c>
      <c r="CI145" s="286">
        <f t="shared" si="456"/>
        <v>0</v>
      </c>
      <c r="CJ145" s="287"/>
      <c r="CK145" s="285">
        <f t="shared" si="424"/>
        <v>0.89999999999999991</v>
      </c>
      <c r="CL145" s="286">
        <f t="shared" si="457"/>
        <v>0</v>
      </c>
      <c r="CM145" s="287">
        <v>1</v>
      </c>
      <c r="CN145" s="285">
        <f t="shared" si="414"/>
        <v>2.4000000000000004</v>
      </c>
      <c r="CO145" s="287">
        <v>3</v>
      </c>
      <c r="CP145" s="291">
        <f t="shared" si="415"/>
        <v>1</v>
      </c>
      <c r="CQ145" s="283">
        <v>50</v>
      </c>
      <c r="CR145" s="283">
        <v>137</v>
      </c>
      <c r="CS145" s="283" t="e">
        <f>#REF!</f>
        <v>#REF!</v>
      </c>
      <c r="CT145" s="282">
        <v>0.59199999999999997</v>
      </c>
      <c r="CU145" s="282">
        <v>0.74399999999999999</v>
      </c>
      <c r="CV145" s="282" t="e">
        <f>#REF!</f>
        <v>#REF!</v>
      </c>
      <c r="CW145" s="284" t="e">
        <f>#REF!</f>
        <v>#REF!</v>
      </c>
      <c r="CX145" s="285" t="e">
        <f t="shared" si="434"/>
        <v>#REF!</v>
      </c>
      <c r="CY145" s="290" t="e">
        <f t="shared" si="435"/>
        <v>#REF!</v>
      </c>
      <c r="CZ145" s="292"/>
      <c r="DA145" s="285">
        <f t="shared" si="436"/>
        <v>0</v>
      </c>
      <c r="DB145" s="292"/>
      <c r="DC145" s="283">
        <v>0</v>
      </c>
      <c r="DD145" s="283">
        <v>0</v>
      </c>
      <c r="DE145" s="282">
        <f>_xlfn.FLOOR.PRECISE('численность 2021'!I160)</f>
        <v>0</v>
      </c>
      <c r="DF145" s="282">
        <v>0</v>
      </c>
      <c r="DG145" s="282">
        <v>0</v>
      </c>
      <c r="DH145" s="282">
        <f t="shared" si="431"/>
        <v>0</v>
      </c>
      <c r="DI145" s="284">
        <f>_xlfn.FLOOR.PRECISE('численность 2021'!N160)</f>
        <v>0</v>
      </c>
      <c r="DJ145" s="285">
        <f t="shared" si="425"/>
        <v>0</v>
      </c>
      <c r="DK145" s="286">
        <f t="shared" si="458"/>
        <v>0</v>
      </c>
      <c r="DL145" s="287"/>
      <c r="DM145" s="285">
        <f t="shared" si="426"/>
        <v>0</v>
      </c>
      <c r="DN145" s="287"/>
      <c r="DO145" s="283">
        <v>14.41667</v>
      </c>
      <c r="DP145" s="283">
        <v>16</v>
      </c>
      <c r="DQ145" s="282">
        <f>_xlfn.FLOOR.PRECISE('численность 2021'!J160)</f>
        <v>18</v>
      </c>
      <c r="DR145" s="282">
        <v>0.113395</v>
      </c>
      <c r="DS145" s="282">
        <v>0.12584799999999999</v>
      </c>
      <c r="DT145" s="282">
        <f t="shared" si="432"/>
        <v>0.14157955591212629</v>
      </c>
      <c r="DU145" s="284">
        <f>_xlfn.FLOOR.PRECISE('численность 2021'!S160)</f>
        <v>1</v>
      </c>
      <c r="DV145" s="285">
        <f t="shared" si="416"/>
        <v>1.8</v>
      </c>
      <c r="DW145" s="286">
        <f t="shared" si="459"/>
        <v>1</v>
      </c>
      <c r="DX145" s="287">
        <v>1</v>
      </c>
      <c r="DY145" s="283">
        <v>0</v>
      </c>
      <c r="DZ145" s="293">
        <v>0</v>
      </c>
      <c r="EA145" s="282">
        <f>_xlfn.FLOOR.PRECISE('численность 2021'!T160)</f>
        <v>0</v>
      </c>
      <c r="EB145" s="282">
        <v>0</v>
      </c>
      <c r="EC145" s="282">
        <v>0</v>
      </c>
      <c r="ED145" s="282">
        <f t="shared" si="433"/>
        <v>0</v>
      </c>
      <c r="EE145" s="284">
        <f>_xlfn.FLOOR.PRECISE('численность 2021'!U160)</f>
        <v>0</v>
      </c>
      <c r="EF145" s="285">
        <f t="shared" si="447"/>
        <v>0</v>
      </c>
      <c r="EG145" s="286">
        <f t="shared" si="460"/>
        <v>0</v>
      </c>
      <c r="EH145" s="292"/>
    </row>
    <row r="146" ht="31.5">
      <c r="A146" s="147" t="s">
        <v>177</v>
      </c>
      <c r="B146" s="282">
        <f>'численность 2021'!C159</f>
        <v>119.479</v>
      </c>
      <c r="C146" s="283">
        <v>343.622253</v>
      </c>
      <c r="D146" s="283">
        <v>318</v>
      </c>
      <c r="E146" s="282">
        <f>_xlfn.FLOOR.PRECISE('численность 2021'!D159)</f>
        <v>372</v>
      </c>
      <c r="F146" s="282">
        <v>2.9500540000000002</v>
      </c>
      <c r="G146" s="282">
        <v>2.730083</v>
      </c>
      <c r="H146" s="282">
        <f t="shared" si="427"/>
        <v>3.1135178566944819</v>
      </c>
      <c r="I146" s="284">
        <f>_xlfn.FLOOR.PRECISE('численность 2021'!R159)</f>
        <v>130</v>
      </c>
      <c r="J146" s="285">
        <f t="shared" si="418"/>
        <v>130.19999999999999</v>
      </c>
      <c r="K146" s="286">
        <f t="shared" si="448"/>
        <v>130</v>
      </c>
      <c r="L146" s="287">
        <v>130</v>
      </c>
      <c r="M146" s="283">
        <v>103</v>
      </c>
      <c r="N146" s="283">
        <v>103</v>
      </c>
      <c r="O146" s="282">
        <f>_xlfn.FLOOR.PRECISE('численность 2021'!P159)</f>
        <v>102</v>
      </c>
      <c r="P146" s="282">
        <v>0.88427199999999995</v>
      </c>
      <c r="Q146" s="282">
        <v>0.88427199999999995</v>
      </c>
      <c r="R146" s="282">
        <f t="shared" si="449"/>
        <v>0.85370650909364831</v>
      </c>
      <c r="S146" s="284">
        <f>_xlfn.FLOOR.PRECISE('численность 2021'!Q159)</f>
        <v>15</v>
      </c>
      <c r="T146" s="284"/>
      <c r="U146" s="285">
        <f t="shared" si="419"/>
        <v>30.599999999999998</v>
      </c>
      <c r="V146" s="286">
        <f t="shared" si="440"/>
        <v>15</v>
      </c>
      <c r="W146" s="287">
        <v>15</v>
      </c>
      <c r="X146" s="287"/>
      <c r="Y146" s="288"/>
      <c r="Z146" s="283">
        <v>253.85818499999999</v>
      </c>
      <c r="AA146" s="283">
        <v>242</v>
      </c>
      <c r="AB146" s="282">
        <f>_xlfn.FLOOR.PRECISE('численность 2021'!E159)</f>
        <v>315</v>
      </c>
      <c r="AC146" s="282">
        <v>2.179414</v>
      </c>
      <c r="AD146" s="282">
        <v>2.07761</v>
      </c>
      <c r="AE146" s="282">
        <f t="shared" si="428"/>
        <v>2.6364465722009727</v>
      </c>
      <c r="AF146" s="284">
        <f>_xlfn.FLOOR.PRECISE('численность 2021'!O159)</f>
        <v>15</v>
      </c>
      <c r="AG146" s="285">
        <f t="shared" si="417"/>
        <v>15.75</v>
      </c>
      <c r="AH146" s="286">
        <f t="shared" si="450"/>
        <v>15</v>
      </c>
      <c r="AI146" s="289">
        <f t="shared" si="441"/>
        <v>11.25</v>
      </c>
      <c r="AJ146" s="287">
        <v>15</v>
      </c>
      <c r="AK146" s="287">
        <v>11</v>
      </c>
      <c r="AL146" s="283">
        <v>163.85655199999999</v>
      </c>
      <c r="AM146" s="283">
        <v>125</v>
      </c>
      <c r="AN146" s="282">
        <f>_xlfn.FLOOR.PRECISE('численность 2021'!F159)</f>
        <v>159</v>
      </c>
      <c r="AO146" s="282">
        <v>1.406736</v>
      </c>
      <c r="AP146" s="282">
        <v>1.0731459999999999</v>
      </c>
      <c r="AQ146" s="282">
        <f t="shared" si="451"/>
        <v>1.3307777935871576</v>
      </c>
      <c r="AR146" s="284">
        <f>_xlfn.FLOOR.PRECISE('численность 2021'!L159)</f>
        <v>7</v>
      </c>
      <c r="AS146" s="284"/>
      <c r="AT146" s="284">
        <f t="shared" si="442"/>
        <v>7</v>
      </c>
      <c r="AU146" s="285">
        <f t="shared" si="443"/>
        <v>7.9500000000000002</v>
      </c>
      <c r="AV146" s="285">
        <f t="shared" si="461"/>
        <v>0</v>
      </c>
      <c r="AW146" s="290">
        <f t="shared" si="444"/>
        <v>7</v>
      </c>
      <c r="AX146" s="287">
        <v>7</v>
      </c>
      <c r="AY146" s="285">
        <f t="shared" si="420"/>
        <v>0</v>
      </c>
      <c r="AZ146" s="286">
        <f t="shared" si="452"/>
        <v>0</v>
      </c>
      <c r="BA146" s="287"/>
      <c r="BB146" s="285">
        <f t="shared" si="421"/>
        <v>2.1000000000000001</v>
      </c>
      <c r="BC146" s="287"/>
      <c r="BD146" s="283">
        <v>45.015549</v>
      </c>
      <c r="BE146" s="283">
        <v>56</v>
      </c>
      <c r="BF146" s="282">
        <f>_xlfn.FLOOR.PRECISE('численность 2021'!G159)</f>
        <v>88</v>
      </c>
      <c r="BG146" s="282">
        <v>0.38646599999999998</v>
      </c>
      <c r="BH146" s="282">
        <v>0.480769</v>
      </c>
      <c r="BI146" s="282">
        <f t="shared" si="429"/>
        <v>0.73653110588471615</v>
      </c>
      <c r="BJ146" s="284">
        <f>_xlfn.FLOOR.PRECISE('численность 2021'!K159)</f>
        <v>2</v>
      </c>
      <c r="BK146" s="284"/>
      <c r="BL146" s="284">
        <f t="shared" si="445"/>
        <v>2</v>
      </c>
      <c r="BM146" s="285">
        <f t="shared" si="466"/>
        <v>2.6399999999999997</v>
      </c>
      <c r="BN146" s="290">
        <f t="shared" si="446"/>
        <v>2</v>
      </c>
      <c r="BO146" s="287">
        <v>2</v>
      </c>
      <c r="BP146" s="285">
        <f t="shared" si="422"/>
        <v>0</v>
      </c>
      <c r="BQ146" s="286">
        <f t="shared" si="453"/>
        <v>0</v>
      </c>
      <c r="BR146" s="287"/>
      <c r="BS146" s="285">
        <f t="shared" si="412"/>
        <v>0.40000000000000002</v>
      </c>
      <c r="BT146" s="287"/>
      <c r="BU146" s="283">
        <v>168.48825099999999</v>
      </c>
      <c r="BV146" s="283">
        <v>219</v>
      </c>
      <c r="BW146" s="282">
        <f>_xlfn.FLOOR.PRECISE('численность 2021'!H159)</f>
        <v>278</v>
      </c>
      <c r="BX146" s="282">
        <v>1.446499</v>
      </c>
      <c r="BY146" s="282">
        <v>1.8801509999999999</v>
      </c>
      <c r="BZ146" s="282">
        <f t="shared" si="430"/>
        <v>2.3267687208630807</v>
      </c>
      <c r="CA146" s="284">
        <f>_xlfn.FLOOR.PRECISE('численность 2021'!M159)</f>
        <v>19</v>
      </c>
      <c r="CB146" s="284"/>
      <c r="CC146" s="284"/>
      <c r="CD146" s="284">
        <f t="shared" si="454"/>
        <v>19</v>
      </c>
      <c r="CE146" s="285">
        <f t="shared" si="413"/>
        <v>19.460000000000001</v>
      </c>
      <c r="CF146" s="290">
        <f t="shared" si="455"/>
        <v>19</v>
      </c>
      <c r="CG146" s="287">
        <v>19</v>
      </c>
      <c r="CH146" s="285">
        <f t="shared" si="423"/>
        <v>1.425</v>
      </c>
      <c r="CI146" s="286">
        <f t="shared" si="456"/>
        <v>0</v>
      </c>
      <c r="CJ146" s="287"/>
      <c r="CK146" s="285">
        <f t="shared" si="424"/>
        <v>1.425</v>
      </c>
      <c r="CL146" s="286">
        <f t="shared" si="457"/>
        <v>0</v>
      </c>
      <c r="CM146" s="287"/>
      <c r="CN146" s="285">
        <f t="shared" si="414"/>
        <v>3.8000000000000003</v>
      </c>
      <c r="CO146" s="287"/>
      <c r="CP146" s="291">
        <f t="shared" si="415"/>
        <v>1</v>
      </c>
      <c r="CQ146" s="283">
        <v>0</v>
      </c>
      <c r="CR146" s="283">
        <v>0</v>
      </c>
      <c r="CS146" s="283" t="e">
        <f>#REF!</f>
        <v>#REF!</v>
      </c>
      <c r="CT146" s="282">
        <v>0</v>
      </c>
      <c r="CU146" s="282">
        <v>0</v>
      </c>
      <c r="CV146" s="282" t="e">
        <f>#REF!</f>
        <v>#REF!</v>
      </c>
      <c r="CW146" s="284" t="e">
        <f>#REF!</f>
        <v>#REF!</v>
      </c>
      <c r="CX146" s="285" t="e">
        <f t="shared" si="434"/>
        <v>#REF!</v>
      </c>
      <c r="CY146" s="290" t="e">
        <f t="shared" si="435"/>
        <v>#REF!</v>
      </c>
      <c r="CZ146" s="287"/>
      <c r="DA146" s="285">
        <f t="shared" si="436"/>
        <v>0</v>
      </c>
      <c r="DB146" s="292"/>
      <c r="DC146" s="283">
        <v>0</v>
      </c>
      <c r="DD146" s="283">
        <v>0</v>
      </c>
      <c r="DE146" s="282">
        <f>_xlfn.FLOOR.PRECISE('численность 2021'!I159)</f>
        <v>0</v>
      </c>
      <c r="DF146" s="282">
        <v>0</v>
      </c>
      <c r="DG146" s="282">
        <v>0</v>
      </c>
      <c r="DH146" s="282">
        <f t="shared" si="431"/>
        <v>0</v>
      </c>
      <c r="DI146" s="284">
        <f>_xlfn.FLOOR.PRECISE('численность 2021'!N159)</f>
        <v>0</v>
      </c>
      <c r="DJ146" s="285">
        <f t="shared" si="425"/>
        <v>0</v>
      </c>
      <c r="DK146" s="286">
        <f t="shared" si="458"/>
        <v>0</v>
      </c>
      <c r="DL146" s="287"/>
      <c r="DM146" s="285">
        <f t="shared" si="426"/>
        <v>0</v>
      </c>
      <c r="DN146" s="287"/>
      <c r="DO146" s="283">
        <v>8.9838579999999997</v>
      </c>
      <c r="DP146" s="283">
        <v>11</v>
      </c>
      <c r="DQ146" s="282">
        <f>_xlfn.FLOOR.PRECISE('численность 2021'!J159)</f>
        <v>20</v>
      </c>
      <c r="DR146" s="282">
        <v>7.7128000000000002e-002</v>
      </c>
      <c r="DS146" s="282">
        <v>9.4436999999999993e-002</v>
      </c>
      <c r="DT146" s="282">
        <f t="shared" si="432"/>
        <v>0.1673934331556173</v>
      </c>
      <c r="DU146" s="284">
        <f>_xlfn.FLOOR.PRECISE('численность 2021'!S159)</f>
        <v>2</v>
      </c>
      <c r="DV146" s="285">
        <f t="shared" si="416"/>
        <v>2</v>
      </c>
      <c r="DW146" s="286">
        <f t="shared" si="459"/>
        <v>2</v>
      </c>
      <c r="DX146" s="287">
        <v>2</v>
      </c>
      <c r="DY146" s="283">
        <v>0</v>
      </c>
      <c r="DZ146" s="293">
        <v>0</v>
      </c>
      <c r="EA146" s="282">
        <f>_xlfn.FLOOR.PRECISE('численность 2021'!T159)</f>
        <v>0</v>
      </c>
      <c r="EB146" s="282">
        <v>0</v>
      </c>
      <c r="EC146" s="282">
        <v>0</v>
      </c>
      <c r="ED146" s="282">
        <f t="shared" si="433"/>
        <v>0</v>
      </c>
      <c r="EE146" s="284">
        <f>_xlfn.FLOOR.PRECISE('численность 2021'!U159)</f>
        <v>0</v>
      </c>
      <c r="EF146" s="285">
        <f t="shared" si="447"/>
        <v>0</v>
      </c>
      <c r="EG146" s="286">
        <f t="shared" si="460"/>
        <v>0</v>
      </c>
      <c r="EH146" s="292"/>
    </row>
    <row r="147" ht="47.25">
      <c r="A147" s="152" t="s">
        <v>330</v>
      </c>
      <c r="B147" s="282">
        <f>'численность 2021'!C158</f>
        <v>19.553999999999998</v>
      </c>
      <c r="C147" s="283">
        <v>133.197067</v>
      </c>
      <c r="D147" s="283">
        <v>82</v>
      </c>
      <c r="E147" s="282">
        <f>_xlfn.FLOOR.PRECISE('численность 2021'!D158)</f>
        <v>57</v>
      </c>
      <c r="F147" s="282">
        <v>6.8117549999999998</v>
      </c>
      <c r="G147" s="282">
        <v>4.1935149999999997</v>
      </c>
      <c r="H147" s="282">
        <f t="shared" si="427"/>
        <v>2.9150046026388465</v>
      </c>
      <c r="I147" s="284">
        <f>_xlfn.FLOOR.PRECISE('численность 2021'!R158)</f>
        <v>15</v>
      </c>
      <c r="J147" s="285">
        <f t="shared" si="418"/>
        <v>19.949999999999999</v>
      </c>
      <c r="K147" s="286">
        <f t="shared" si="448"/>
        <v>15</v>
      </c>
      <c r="L147" s="287">
        <v>15</v>
      </c>
      <c r="M147" s="283">
        <v>29</v>
      </c>
      <c r="N147" s="283">
        <v>33</v>
      </c>
      <c r="O147" s="282">
        <f>_xlfn.FLOOR.PRECISE('численность 2021'!P158)</f>
        <v>37</v>
      </c>
      <c r="P147" s="282">
        <v>1.4830719999999999</v>
      </c>
      <c r="Q147" s="282">
        <v>1.6876340000000001</v>
      </c>
      <c r="R147" s="282">
        <f t="shared" si="449"/>
        <v>1.8921959701339881</v>
      </c>
      <c r="S147" s="284">
        <f>_xlfn.FLOOR.PRECISE('численность 2021'!Q158)</f>
        <v>2</v>
      </c>
      <c r="T147" s="284"/>
      <c r="U147" s="285">
        <f t="shared" si="419"/>
        <v>11.1</v>
      </c>
      <c r="V147" s="286">
        <f t="shared" si="440"/>
        <v>2</v>
      </c>
      <c r="W147" s="287">
        <v>2</v>
      </c>
      <c r="X147" s="287"/>
      <c r="Y147" s="288"/>
      <c r="Z147" s="283">
        <v>192.34054599999999</v>
      </c>
      <c r="AA147" s="283">
        <v>180</v>
      </c>
      <c r="AB147" s="282">
        <f>_xlfn.FLOOR.PRECISE('численность 2021'!E158)</f>
        <v>136</v>
      </c>
      <c r="AC147" s="282">
        <v>9.8363779999999998</v>
      </c>
      <c r="AD147" s="282">
        <v>9.2052770000000006</v>
      </c>
      <c r="AE147" s="282">
        <f t="shared" si="428"/>
        <v>6.9550987010330374</v>
      </c>
      <c r="AF147" s="284">
        <f>_xlfn.FLOOR.PRECISE('численность 2021'!O158)</f>
        <v>6</v>
      </c>
      <c r="AG147" s="285">
        <f t="shared" si="417"/>
        <v>6.8000000000000007</v>
      </c>
      <c r="AH147" s="286">
        <f t="shared" si="450"/>
        <v>6</v>
      </c>
      <c r="AI147" s="289">
        <f t="shared" si="441"/>
        <v>4.5</v>
      </c>
      <c r="AJ147" s="287">
        <v>6</v>
      </c>
      <c r="AK147" s="287">
        <v>4</v>
      </c>
      <c r="AL147" s="283">
        <v>63.989265000000003</v>
      </c>
      <c r="AM147" s="283">
        <v>56</v>
      </c>
      <c r="AN147" s="282">
        <f>_xlfn.FLOOR.PRECISE('численность 2021'!F158)</f>
        <v>63</v>
      </c>
      <c r="AO147" s="282">
        <v>3.2724389999999999</v>
      </c>
      <c r="AP147" s="282">
        <v>2.863864</v>
      </c>
      <c r="AQ147" s="282">
        <f t="shared" si="451"/>
        <v>3.221847192390304</v>
      </c>
      <c r="AR147" s="284">
        <f>_xlfn.FLOOR.PRECISE('численность 2021'!L158)</f>
        <v>4</v>
      </c>
      <c r="AS147" s="284"/>
      <c r="AT147" s="284">
        <f t="shared" si="442"/>
        <v>4</v>
      </c>
      <c r="AU147" s="285">
        <f t="shared" si="443"/>
        <v>4.4100000000000001</v>
      </c>
      <c r="AV147" s="285">
        <f t="shared" si="461"/>
        <v>0</v>
      </c>
      <c r="AW147" s="290">
        <f t="shared" si="444"/>
        <v>4</v>
      </c>
      <c r="AX147" s="287">
        <v>4</v>
      </c>
      <c r="AY147" s="285">
        <f t="shared" si="420"/>
        <v>0</v>
      </c>
      <c r="AZ147" s="286">
        <f t="shared" si="452"/>
        <v>0</v>
      </c>
      <c r="BA147" s="287"/>
      <c r="BB147" s="285">
        <f t="shared" si="421"/>
        <v>1.2</v>
      </c>
      <c r="BC147" s="287"/>
      <c r="BD147" s="283">
        <v>19.264081999999998</v>
      </c>
      <c r="BE147" s="283">
        <v>21</v>
      </c>
      <c r="BF147" s="282">
        <f>_xlfn.FLOOR.PRECISE('численность 2021'!G158)</f>
        <v>44</v>
      </c>
      <c r="BG147" s="282">
        <v>0.98517299999999997</v>
      </c>
      <c r="BH147" s="282">
        <v>1.073949</v>
      </c>
      <c r="BI147" s="282">
        <f t="shared" si="429"/>
        <v>2.2501789915106887</v>
      </c>
      <c r="BJ147" s="284">
        <f>_xlfn.FLOOR.PRECISE('численность 2021'!K158)</f>
        <v>2</v>
      </c>
      <c r="BK147" s="284"/>
      <c r="BL147" s="284">
        <f t="shared" si="445"/>
        <v>2</v>
      </c>
      <c r="BM147" s="285">
        <f t="shared" si="466"/>
        <v>3.0800000000000001</v>
      </c>
      <c r="BN147" s="290">
        <f t="shared" si="446"/>
        <v>2</v>
      </c>
      <c r="BO147" s="287">
        <v>2</v>
      </c>
      <c r="BP147" s="285">
        <f t="shared" si="422"/>
        <v>0</v>
      </c>
      <c r="BQ147" s="286">
        <f t="shared" si="453"/>
        <v>0</v>
      </c>
      <c r="BR147" s="287"/>
      <c r="BS147" s="285">
        <f t="shared" si="412"/>
        <v>0.40000000000000002</v>
      </c>
      <c r="BT147" s="287"/>
      <c r="BU147" s="283">
        <v>176.21897899999999</v>
      </c>
      <c r="BV147" s="283">
        <v>170</v>
      </c>
      <c r="BW147" s="282">
        <f>_xlfn.FLOOR.PRECISE('численность 2021'!H158)</f>
        <v>165</v>
      </c>
      <c r="BX147" s="282">
        <v>9.0119140000000009</v>
      </c>
      <c r="BY147" s="282">
        <v>8.693873</v>
      </c>
      <c r="BZ147" s="282">
        <f t="shared" si="430"/>
        <v>8.4381712181650812</v>
      </c>
      <c r="CA147" s="284">
        <f>_xlfn.FLOOR.PRECISE('численность 2021'!M158)</f>
        <v>5</v>
      </c>
      <c r="CB147" s="284"/>
      <c r="CC147" s="284"/>
      <c r="CD147" s="284">
        <f t="shared" si="454"/>
        <v>5</v>
      </c>
      <c r="CE147" s="285">
        <f t="shared" si="413"/>
        <v>19.800000000000001</v>
      </c>
      <c r="CF147" s="290">
        <f t="shared" si="455"/>
        <v>5</v>
      </c>
      <c r="CG147" s="287">
        <v>5</v>
      </c>
      <c r="CH147" s="285">
        <f t="shared" si="423"/>
        <v>0.375</v>
      </c>
      <c r="CI147" s="286">
        <f t="shared" si="456"/>
        <v>0</v>
      </c>
      <c r="CJ147" s="287"/>
      <c r="CK147" s="285">
        <f t="shared" si="424"/>
        <v>0.375</v>
      </c>
      <c r="CL147" s="286">
        <f t="shared" si="457"/>
        <v>0</v>
      </c>
      <c r="CM147" s="287"/>
      <c r="CN147" s="285">
        <f t="shared" si="414"/>
        <v>1</v>
      </c>
      <c r="CO147" s="287"/>
      <c r="CP147" s="291">
        <f t="shared" si="415"/>
        <v>1</v>
      </c>
      <c r="CQ147" s="283">
        <v>0</v>
      </c>
      <c r="CR147" s="283">
        <v>0</v>
      </c>
      <c r="CS147" s="283" t="e">
        <f>#REF!</f>
        <v>#REF!</v>
      </c>
      <c r="CT147" s="282">
        <v>0</v>
      </c>
      <c r="CU147" s="282">
        <v>0</v>
      </c>
      <c r="CV147" s="282" t="e">
        <f>#REF!</f>
        <v>#REF!</v>
      </c>
      <c r="CW147" s="284" t="e">
        <f>#REF!</f>
        <v>#REF!</v>
      </c>
      <c r="CX147" s="285" t="e">
        <f t="shared" si="434"/>
        <v>#REF!</v>
      </c>
      <c r="CY147" s="290" t="e">
        <f t="shared" si="435"/>
        <v>#REF!</v>
      </c>
      <c r="CZ147" s="287"/>
      <c r="DA147" s="285">
        <f t="shared" si="436"/>
        <v>0</v>
      </c>
      <c r="DB147" s="292"/>
      <c r="DC147" s="283">
        <v>0</v>
      </c>
      <c r="DD147" s="283">
        <v>0</v>
      </c>
      <c r="DE147" s="282">
        <f>_xlfn.FLOOR.PRECISE('численность 2021'!I158)</f>
        <v>0</v>
      </c>
      <c r="DF147" s="282">
        <v>0</v>
      </c>
      <c r="DG147" s="282">
        <v>0</v>
      </c>
      <c r="DH147" s="282">
        <f t="shared" si="431"/>
        <v>0</v>
      </c>
      <c r="DI147" s="284">
        <f>_xlfn.FLOOR.PRECISE('численность 2021'!N158)</f>
        <v>0</v>
      </c>
      <c r="DJ147" s="285">
        <f t="shared" si="425"/>
        <v>0</v>
      </c>
      <c r="DK147" s="286">
        <f t="shared" si="458"/>
        <v>0</v>
      </c>
      <c r="DL147" s="287"/>
      <c r="DM147" s="285">
        <f t="shared" si="426"/>
        <v>0</v>
      </c>
      <c r="DN147" s="287"/>
      <c r="DO147" s="283">
        <v>1.760222</v>
      </c>
      <c r="DP147" s="283">
        <v>1</v>
      </c>
      <c r="DQ147" s="282">
        <f>_xlfn.FLOOR.PRECISE('численность 2021'!J158)</f>
        <v>4</v>
      </c>
      <c r="DR147" s="282">
        <v>9.0019000000000002e-002</v>
      </c>
      <c r="DS147" s="282">
        <v>5.1139999999999998e-002</v>
      </c>
      <c r="DT147" s="282">
        <f t="shared" si="432"/>
        <v>0.20456172650097168</v>
      </c>
      <c r="DU147" s="284">
        <f>_xlfn.FLOOR.PRECISE('численность 2021'!S158)</f>
        <v>0</v>
      </c>
      <c r="DV147" s="285">
        <f t="shared" si="416"/>
        <v>0.40000000000000002</v>
      </c>
      <c r="DW147" s="286">
        <f t="shared" si="459"/>
        <v>0</v>
      </c>
      <c r="DX147" s="287"/>
      <c r="DY147" s="283">
        <v>0</v>
      </c>
      <c r="DZ147" s="293">
        <v>0</v>
      </c>
      <c r="EA147" s="282">
        <f>_xlfn.FLOOR.PRECISE('численность 2021'!T158)</f>
        <v>0</v>
      </c>
      <c r="EB147" s="282">
        <v>0</v>
      </c>
      <c r="EC147" s="282">
        <v>0</v>
      </c>
      <c r="ED147" s="282">
        <f t="shared" si="433"/>
        <v>0</v>
      </c>
      <c r="EE147" s="284">
        <f>_xlfn.FLOOR.PRECISE('численность 2021'!U158)</f>
        <v>0</v>
      </c>
      <c r="EF147" s="285">
        <f t="shared" si="447"/>
        <v>0</v>
      </c>
      <c r="EG147" s="286">
        <f t="shared" si="460"/>
        <v>0</v>
      </c>
      <c r="EH147" s="292"/>
    </row>
    <row r="148" ht="15.75">
      <c r="A148" s="268" t="s">
        <v>180</v>
      </c>
      <c r="B148" s="282"/>
      <c r="C148" s="283"/>
      <c r="D148" s="283"/>
      <c r="E148" s="282"/>
      <c r="F148" s="282"/>
      <c r="G148" s="282"/>
      <c r="H148" s="282"/>
      <c r="I148" s="284"/>
      <c r="J148" s="285">
        <f t="shared" si="418"/>
        <v>0</v>
      </c>
      <c r="K148" s="286">
        <f t="shared" si="448"/>
        <v>0</v>
      </c>
      <c r="L148" s="287"/>
      <c r="M148" s="283"/>
      <c r="N148" s="283"/>
      <c r="O148" s="282"/>
      <c r="P148" s="282"/>
      <c r="Q148" s="282"/>
      <c r="R148" s="282" t="e">
        <f t="shared" si="449"/>
        <v>#DIV/0!</v>
      </c>
      <c r="S148" s="284"/>
      <c r="T148" s="284"/>
      <c r="U148" s="285">
        <f t="shared" si="419"/>
        <v>0</v>
      </c>
      <c r="V148" s="286">
        <f t="shared" si="440"/>
        <v>0</v>
      </c>
      <c r="W148" s="287"/>
      <c r="X148" s="287"/>
      <c r="Y148" s="288"/>
      <c r="Z148" s="283"/>
      <c r="AA148" s="283"/>
      <c r="AB148" s="282"/>
      <c r="AC148" s="282"/>
      <c r="AD148" s="282"/>
      <c r="AE148" s="282" t="e">
        <f t="shared" si="428"/>
        <v>#DIV/0!</v>
      </c>
      <c r="AF148" s="284"/>
      <c r="AG148" s="285">
        <f t="shared" si="417"/>
        <v>0</v>
      </c>
      <c r="AH148" s="286">
        <f t="shared" si="450"/>
        <v>0</v>
      </c>
      <c r="AI148" s="289">
        <f t="shared" si="441"/>
        <v>0</v>
      </c>
      <c r="AJ148" s="287"/>
      <c r="AK148" s="287"/>
      <c r="AL148" s="283"/>
      <c r="AM148" s="283"/>
      <c r="AN148" s="282"/>
      <c r="AO148" s="282"/>
      <c r="AP148" s="282"/>
      <c r="AQ148" s="282" t="e">
        <f t="shared" si="451"/>
        <v>#DIV/0!</v>
      </c>
      <c r="AR148" s="284"/>
      <c r="AS148" s="284"/>
      <c r="AT148" s="284" t="e">
        <f t="shared" si="442"/>
        <v>#DIV/0!</v>
      </c>
      <c r="AU148" s="285">
        <f t="shared" si="443"/>
        <v>0</v>
      </c>
      <c r="AV148" s="285">
        <f t="shared" si="461"/>
        <v>0</v>
      </c>
      <c r="AW148" s="290">
        <f t="shared" si="444"/>
        <v>0</v>
      </c>
      <c r="AX148" s="287"/>
      <c r="AY148" s="285">
        <f t="shared" si="420"/>
        <v>0</v>
      </c>
      <c r="AZ148" s="286">
        <f t="shared" si="452"/>
        <v>0</v>
      </c>
      <c r="BA148" s="287"/>
      <c r="BB148" s="285">
        <f t="shared" si="421"/>
        <v>0</v>
      </c>
      <c r="BC148" s="287"/>
      <c r="BD148" s="283"/>
      <c r="BE148" s="283"/>
      <c r="BF148" s="282"/>
      <c r="BG148" s="282"/>
      <c r="BH148" s="282"/>
      <c r="BI148" s="282" t="e">
        <f t="shared" si="429"/>
        <v>#DIV/0!</v>
      </c>
      <c r="BJ148" s="284"/>
      <c r="BK148" s="284"/>
      <c r="BL148" s="284" t="e">
        <f t="shared" si="445"/>
        <v>#DIV/0!</v>
      </c>
      <c r="BM148" s="285">
        <f t="shared" si="466"/>
        <v>0</v>
      </c>
      <c r="BN148" s="290">
        <f t="shared" si="446"/>
        <v>0</v>
      </c>
      <c r="BO148" s="287"/>
      <c r="BP148" s="285">
        <f t="shared" si="422"/>
        <v>0</v>
      </c>
      <c r="BQ148" s="286">
        <f t="shared" si="453"/>
        <v>0</v>
      </c>
      <c r="BR148" s="287"/>
      <c r="BS148" s="285">
        <f t="shared" si="412"/>
        <v>0</v>
      </c>
      <c r="BT148" s="287"/>
      <c r="BU148" s="283"/>
      <c r="BV148" s="283"/>
      <c r="BW148" s="282"/>
      <c r="BX148" s="282"/>
      <c r="BY148" s="282"/>
      <c r="BZ148" s="282" t="e">
        <f t="shared" si="430"/>
        <v>#DIV/0!</v>
      </c>
      <c r="CA148" s="284"/>
      <c r="CB148" s="284"/>
      <c r="CC148" s="284"/>
      <c r="CD148" s="284" t="e">
        <f t="shared" si="454"/>
        <v>#DIV/0!</v>
      </c>
      <c r="CE148" s="285">
        <f t="shared" si="413"/>
        <v>0</v>
      </c>
      <c r="CF148" s="290">
        <f t="shared" si="455"/>
        <v>0</v>
      </c>
      <c r="CG148" s="287"/>
      <c r="CH148" s="285">
        <f t="shared" si="423"/>
        <v>0</v>
      </c>
      <c r="CI148" s="286">
        <f t="shared" si="456"/>
        <v>0</v>
      </c>
      <c r="CJ148" s="287"/>
      <c r="CK148" s="285">
        <f t="shared" si="424"/>
        <v>0</v>
      </c>
      <c r="CL148" s="286">
        <f t="shared" si="457"/>
        <v>0</v>
      </c>
      <c r="CM148" s="287"/>
      <c r="CN148" s="285">
        <f t="shared" si="414"/>
        <v>0</v>
      </c>
      <c r="CO148" s="287"/>
      <c r="CP148" s="291">
        <f t="shared" si="415"/>
        <v>1</v>
      </c>
      <c r="CQ148" s="283"/>
      <c r="CR148" s="283"/>
      <c r="CS148" s="283"/>
      <c r="CT148" s="282"/>
      <c r="CU148" s="282"/>
      <c r="CV148" s="282"/>
      <c r="CW148" s="284"/>
      <c r="CX148" s="285">
        <f t="shared" si="434"/>
        <v>0</v>
      </c>
      <c r="CY148" s="290">
        <f t="shared" si="435"/>
        <v>0</v>
      </c>
      <c r="CZ148" s="292"/>
      <c r="DA148" s="285">
        <f t="shared" si="436"/>
        <v>0</v>
      </c>
      <c r="DB148" s="292"/>
      <c r="DC148" s="283"/>
      <c r="DD148" s="283"/>
      <c r="DE148" s="282"/>
      <c r="DF148" s="282"/>
      <c r="DG148" s="282"/>
      <c r="DH148" s="282" t="e">
        <f t="shared" si="431"/>
        <v>#DIV/0!</v>
      </c>
      <c r="DI148" s="284"/>
      <c r="DJ148" s="285">
        <f t="shared" si="425"/>
        <v>0</v>
      </c>
      <c r="DK148" s="286">
        <f t="shared" si="458"/>
        <v>0</v>
      </c>
      <c r="DL148" s="287"/>
      <c r="DM148" s="285">
        <f t="shared" si="426"/>
        <v>0</v>
      </c>
      <c r="DN148" s="287"/>
      <c r="DO148" s="283"/>
      <c r="DP148" s="283"/>
      <c r="DQ148" s="282"/>
      <c r="DR148" s="282"/>
      <c r="DS148" s="282"/>
      <c r="DT148" s="282" t="e">
        <f t="shared" si="432"/>
        <v>#DIV/0!</v>
      </c>
      <c r="DU148" s="284"/>
      <c r="DV148" s="285">
        <f t="shared" si="416"/>
        <v>0</v>
      </c>
      <c r="DW148" s="286">
        <f t="shared" si="459"/>
        <v>0</v>
      </c>
      <c r="DX148" s="287"/>
      <c r="DY148" s="283"/>
      <c r="DZ148" s="293"/>
      <c r="EA148" s="282"/>
      <c r="EB148" s="282"/>
      <c r="EC148" s="282"/>
      <c r="ED148" s="282" t="e">
        <f t="shared" si="433"/>
        <v>#DIV/0!</v>
      </c>
      <c r="EE148" s="284"/>
      <c r="EF148" s="285">
        <f t="shared" si="447"/>
        <v>0</v>
      </c>
      <c r="EG148" s="286">
        <f t="shared" si="460"/>
        <v>0</v>
      </c>
      <c r="EH148" s="292"/>
    </row>
    <row r="149" ht="31.5">
      <c r="A149" s="152" t="s">
        <v>185</v>
      </c>
      <c r="B149" s="282">
        <f>'численность 2021'!C168</f>
        <v>1372</v>
      </c>
      <c r="C149" s="283">
        <v>1669.864014</v>
      </c>
      <c r="D149" s="283">
        <v>2887</v>
      </c>
      <c r="E149" s="282">
        <f>_xlfn.FLOOR.PRECISE('численность 2021'!D168)</f>
        <v>2373</v>
      </c>
      <c r="F149" s="282">
        <v>1.216845</v>
      </c>
      <c r="G149" s="282">
        <v>2.103783</v>
      </c>
      <c r="H149" s="282">
        <f t="shared" si="427"/>
        <v>1.7295918367346939</v>
      </c>
      <c r="I149" s="284">
        <f>_xlfn.FLOOR.PRECISE('численность 2021'!R168)</f>
        <v>800</v>
      </c>
      <c r="J149" s="285">
        <f t="shared" si="418"/>
        <v>830.54999999999995</v>
      </c>
      <c r="K149" s="286">
        <f t="shared" si="448"/>
        <v>800</v>
      </c>
      <c r="L149" s="287">
        <v>800</v>
      </c>
      <c r="M149" s="283">
        <v>189</v>
      </c>
      <c r="N149" s="283">
        <v>140</v>
      </c>
      <c r="O149" s="282">
        <f>_xlfn.FLOOR.PRECISE('численность 2021'!P168)</f>
        <v>197</v>
      </c>
      <c r="P149" s="282">
        <v>0.13772599999999999</v>
      </c>
      <c r="Q149" s="282">
        <v>0.102019</v>
      </c>
      <c r="R149" s="282">
        <f t="shared" si="449"/>
        <v>0.14358600583090378</v>
      </c>
      <c r="S149" s="284">
        <f>_xlfn.FLOOR.PRECISE('численность 2021'!Q168)</f>
        <v>49</v>
      </c>
      <c r="T149" s="284"/>
      <c r="U149" s="285">
        <f t="shared" si="419"/>
        <v>59.099999999999994</v>
      </c>
      <c r="V149" s="286">
        <f t="shared" si="440"/>
        <v>49</v>
      </c>
      <c r="W149" s="287">
        <v>49</v>
      </c>
      <c r="X149" s="287">
        <v>35</v>
      </c>
      <c r="Y149" s="288"/>
      <c r="Z149" s="283">
        <v>2645.6762699999999</v>
      </c>
      <c r="AA149" s="283">
        <v>6122</v>
      </c>
      <c r="AB149" s="282">
        <f>_xlfn.FLOOR.PRECISE('численность 2021'!E168)</f>
        <v>4530</v>
      </c>
      <c r="AC149" s="282">
        <v>1.9279280000000001</v>
      </c>
      <c r="AD149" s="282">
        <v>4.4611559999999999</v>
      </c>
      <c r="AE149" s="282">
        <f t="shared" si="428"/>
        <v>3.3017492711370262</v>
      </c>
      <c r="AF149" s="284">
        <f>_xlfn.FLOOR.PRECISE('численность 2021'!O168)</f>
        <v>225</v>
      </c>
      <c r="AG149" s="285">
        <f t="shared" si="417"/>
        <v>226.5</v>
      </c>
      <c r="AH149" s="286">
        <f t="shared" si="450"/>
        <v>225</v>
      </c>
      <c r="AI149" s="289">
        <f t="shared" si="441"/>
        <v>168.75</v>
      </c>
      <c r="AJ149" s="287">
        <v>225</v>
      </c>
      <c r="AK149" s="287">
        <v>168</v>
      </c>
      <c r="AL149" s="283">
        <v>465.76782200000002</v>
      </c>
      <c r="AM149" s="283">
        <v>2145</v>
      </c>
      <c r="AN149" s="282">
        <f>_xlfn.FLOOR.PRECISE('численность 2021'!F168)</f>
        <v>1152</v>
      </c>
      <c r="AO149" s="282">
        <v>0.33940900000000002</v>
      </c>
      <c r="AP149" s="282">
        <v>1.5630809999999999</v>
      </c>
      <c r="AQ149" s="282">
        <f t="shared" si="451"/>
        <v>0.83965014577259478</v>
      </c>
      <c r="AR149" s="284">
        <f>_xlfn.FLOOR.PRECISE('численность 2021'!L168)</f>
        <v>34</v>
      </c>
      <c r="AS149" s="284"/>
      <c r="AT149" s="284">
        <f t="shared" si="442"/>
        <v>34</v>
      </c>
      <c r="AU149" s="285">
        <f t="shared" si="443"/>
        <v>34.560000000000002</v>
      </c>
      <c r="AV149" s="285">
        <f t="shared" si="461"/>
        <v>34.560000000000002</v>
      </c>
      <c r="AW149" s="290">
        <f t="shared" si="444"/>
        <v>34</v>
      </c>
      <c r="AX149" s="287">
        <v>34</v>
      </c>
      <c r="AY149" s="285">
        <f t="shared" si="420"/>
        <v>5.0999999999999996</v>
      </c>
      <c r="AZ149" s="286">
        <f t="shared" si="452"/>
        <v>0</v>
      </c>
      <c r="BA149" s="287">
        <v>2</v>
      </c>
      <c r="BB149" s="285">
        <f t="shared" si="421"/>
        <v>10.199999999999999</v>
      </c>
      <c r="BC149" s="287">
        <v>11</v>
      </c>
      <c r="BD149" s="283">
        <v>1455.6683350000001</v>
      </c>
      <c r="BE149" s="283">
        <v>3037</v>
      </c>
      <c r="BF149" s="282">
        <f>_xlfn.FLOOR.PRECISE('численность 2021'!G168)</f>
        <v>2112</v>
      </c>
      <c r="BG149" s="282">
        <v>1.060759</v>
      </c>
      <c r="BH149" s="282">
        <v>2.2130890000000001</v>
      </c>
      <c r="BI149" s="282">
        <f t="shared" si="429"/>
        <v>1.5393586005830904</v>
      </c>
      <c r="BJ149" s="284">
        <f>_xlfn.FLOOR.PRECISE('численность 2021'!K168)</f>
        <v>100</v>
      </c>
      <c r="BK149" s="284"/>
      <c r="BL149" s="284">
        <f t="shared" si="445"/>
        <v>100</v>
      </c>
      <c r="BM149" s="285">
        <f t="shared" si="466"/>
        <v>105.60000000000001</v>
      </c>
      <c r="BN149" s="290">
        <f t="shared" si="446"/>
        <v>100</v>
      </c>
      <c r="BO149" s="287">
        <v>100</v>
      </c>
      <c r="BP149" s="285">
        <f t="shared" si="422"/>
        <v>15</v>
      </c>
      <c r="BQ149" s="286">
        <f t="shared" si="453"/>
        <v>0</v>
      </c>
      <c r="BR149" s="287">
        <v>10</v>
      </c>
      <c r="BS149" s="285">
        <f t="shared" si="412"/>
        <v>20</v>
      </c>
      <c r="BT149" s="287">
        <v>20</v>
      </c>
      <c r="BU149" s="283">
        <v>1666.1263429999999</v>
      </c>
      <c r="BV149" s="283">
        <v>2915</v>
      </c>
      <c r="BW149" s="282">
        <f>_xlfn.FLOOR.PRECISE('численность 2021'!H168)</f>
        <v>2195</v>
      </c>
      <c r="BX149" s="282">
        <v>1.214121</v>
      </c>
      <c r="BY149" s="282">
        <v>2.124187</v>
      </c>
      <c r="BZ149" s="282">
        <f t="shared" si="430"/>
        <v>1.5998542274052479</v>
      </c>
      <c r="CA149" s="284">
        <f>_xlfn.FLOOR.PRECISE('численность 2021'!M168)</f>
        <v>100</v>
      </c>
      <c r="CB149" s="284"/>
      <c r="CC149" s="284"/>
      <c r="CD149" s="284">
        <f t="shared" si="454"/>
        <v>100</v>
      </c>
      <c r="CE149" s="285">
        <f t="shared" si="413"/>
        <v>109.75</v>
      </c>
      <c r="CF149" s="290">
        <f t="shared" si="455"/>
        <v>100</v>
      </c>
      <c r="CG149" s="287">
        <v>100</v>
      </c>
      <c r="CH149" s="285">
        <f t="shared" si="423"/>
        <v>7.5</v>
      </c>
      <c r="CI149" s="286">
        <f t="shared" si="456"/>
        <v>0</v>
      </c>
      <c r="CJ149" s="287">
        <v>12</v>
      </c>
      <c r="CK149" s="285">
        <f t="shared" si="424"/>
        <v>7.5</v>
      </c>
      <c r="CL149" s="286">
        <f t="shared" si="457"/>
        <v>0</v>
      </c>
      <c r="CM149" s="287">
        <v>3</v>
      </c>
      <c r="CN149" s="285">
        <f t="shared" si="414"/>
        <v>20</v>
      </c>
      <c r="CO149" s="287">
        <v>20</v>
      </c>
      <c r="CP149" s="291">
        <f t="shared" si="415"/>
        <v>1</v>
      </c>
      <c r="CQ149" s="283">
        <v>0</v>
      </c>
      <c r="CR149" s="283">
        <v>0</v>
      </c>
      <c r="CS149" s="283" t="e">
        <f>#REF!</f>
        <v>#REF!</v>
      </c>
      <c r="CT149" s="282">
        <v>0</v>
      </c>
      <c r="CU149" s="282">
        <v>0</v>
      </c>
      <c r="CV149" s="282" t="e">
        <f>#REF!</f>
        <v>#REF!</v>
      </c>
      <c r="CW149" s="284" t="e">
        <f>#REF!</f>
        <v>#REF!</v>
      </c>
      <c r="CX149" s="285" t="e">
        <f t="shared" si="434"/>
        <v>#REF!</v>
      </c>
      <c r="CY149" s="290" t="e">
        <f t="shared" si="435"/>
        <v>#REF!</v>
      </c>
      <c r="CZ149" s="292"/>
      <c r="DA149" s="285">
        <f t="shared" si="436"/>
        <v>0</v>
      </c>
      <c r="DB149" s="292"/>
      <c r="DC149" s="283">
        <v>70.440192999999994</v>
      </c>
      <c r="DD149" s="283">
        <v>152</v>
      </c>
      <c r="DE149" s="282">
        <f>_xlfn.FLOOR.PRECISE('численность 2021'!I168)</f>
        <v>0</v>
      </c>
      <c r="DF149" s="282">
        <v>5.1330000000000001e-002</v>
      </c>
      <c r="DG149" s="282">
        <v>0.110764</v>
      </c>
      <c r="DH149" s="282">
        <f t="shared" si="431"/>
        <v>0</v>
      </c>
      <c r="DI149" s="284">
        <f>_xlfn.FLOOR.PRECISE('численность 2021'!N168)</f>
        <v>0</v>
      </c>
      <c r="DJ149" s="285">
        <f t="shared" si="425"/>
        <v>0</v>
      </c>
      <c r="DK149" s="286">
        <f t="shared" si="458"/>
        <v>0</v>
      </c>
      <c r="DL149" s="287"/>
      <c r="DM149" s="285">
        <f t="shared" si="426"/>
        <v>0</v>
      </c>
      <c r="DN149" s="287"/>
      <c r="DO149" s="283">
        <v>103.50396000000001</v>
      </c>
      <c r="DP149" s="283">
        <v>80</v>
      </c>
      <c r="DQ149" s="282">
        <f>_xlfn.FLOOR.PRECISE('численность 2021'!J168)</f>
        <v>82</v>
      </c>
      <c r="DR149" s="282">
        <v>7.5424000000000005e-002</v>
      </c>
      <c r="DS149" s="282">
        <v>5.8297000000000002e-002</v>
      </c>
      <c r="DT149" s="282">
        <f t="shared" si="432"/>
        <v>5.9766763848396499e-002</v>
      </c>
      <c r="DU149" s="284">
        <f>_xlfn.FLOOR.PRECISE('численность 2021'!S168)</f>
        <v>0</v>
      </c>
      <c r="DV149" s="285">
        <f t="shared" si="416"/>
        <v>8.2000000000000011</v>
      </c>
      <c r="DW149" s="286">
        <f t="shared" si="459"/>
        <v>0</v>
      </c>
      <c r="DX149" s="287"/>
      <c r="DY149" s="283">
        <v>0</v>
      </c>
      <c r="DZ149" s="293">
        <v>0</v>
      </c>
      <c r="EA149" s="282">
        <f>_xlfn.FLOOR.PRECISE('численность 2021'!T168)</f>
        <v>0</v>
      </c>
      <c r="EB149" s="282">
        <v>0</v>
      </c>
      <c r="EC149" s="282">
        <v>0</v>
      </c>
      <c r="ED149" s="282">
        <f t="shared" si="433"/>
        <v>0</v>
      </c>
      <c r="EE149" s="284">
        <f>_xlfn.FLOOR.PRECISE('численность 2021'!U168)</f>
        <v>0</v>
      </c>
      <c r="EF149" s="285">
        <f t="shared" si="447"/>
        <v>0</v>
      </c>
      <c r="EG149" s="286">
        <f t="shared" si="460"/>
        <v>0</v>
      </c>
      <c r="EH149" s="292"/>
    </row>
    <row r="150" ht="31.5">
      <c r="A150" s="152" t="s">
        <v>331</v>
      </c>
      <c r="B150" s="282">
        <f>'численность 2021'!C165</f>
        <v>187.15000000000001</v>
      </c>
      <c r="C150" s="283">
        <v>1245.6186520000001</v>
      </c>
      <c r="D150" s="283">
        <v>673</v>
      </c>
      <c r="E150" s="282">
        <f>_xlfn.FLOOR.PRECISE('численность 2021'!D165)</f>
        <v>1184</v>
      </c>
      <c r="F150" s="282">
        <v>6.6557240000000002</v>
      </c>
      <c r="G150" s="282">
        <v>3.5959880000000002</v>
      </c>
      <c r="H150" s="282">
        <f t="shared" si="427"/>
        <v>6.3264760886989047</v>
      </c>
      <c r="I150" s="284">
        <f>_xlfn.FLOOR.PRECISE('численность 2021'!R165)</f>
        <v>414</v>
      </c>
      <c r="J150" s="285">
        <f t="shared" si="418"/>
        <v>414.39999999999998</v>
      </c>
      <c r="K150" s="286">
        <f t="shared" si="448"/>
        <v>414</v>
      </c>
      <c r="L150" s="287">
        <v>414</v>
      </c>
      <c r="M150" s="283">
        <v>65</v>
      </c>
      <c r="N150" s="283">
        <v>47</v>
      </c>
      <c r="O150" s="282">
        <f>_xlfn.FLOOR.PRECISE('численность 2021'!P165)</f>
        <v>61</v>
      </c>
      <c r="P150" s="282">
        <v>0.34731499999999998</v>
      </c>
      <c r="Q150" s="282">
        <v>0.25113099999999999</v>
      </c>
      <c r="R150" s="282">
        <f t="shared" si="449"/>
        <v>0.32594175794816993</v>
      </c>
      <c r="S150" s="284">
        <f>_xlfn.FLOOR.PRECISE('численность 2021'!Q165)</f>
        <v>10</v>
      </c>
      <c r="T150" s="284"/>
      <c r="U150" s="285">
        <f t="shared" si="419"/>
        <v>18.300000000000001</v>
      </c>
      <c r="V150" s="286">
        <f t="shared" si="440"/>
        <v>10</v>
      </c>
      <c r="W150" s="287">
        <v>10</v>
      </c>
      <c r="X150" s="287"/>
      <c r="Y150" s="288"/>
      <c r="Z150" s="283">
        <v>2002.302856</v>
      </c>
      <c r="AA150" s="283">
        <v>2021</v>
      </c>
      <c r="AB150" s="282">
        <f>_xlfn.FLOOR.PRECISE('численность 2021'!E165)</f>
        <v>2287</v>
      </c>
      <c r="AC150" s="282">
        <v>10.698919999999999</v>
      </c>
      <c r="AD150" s="282">
        <v>10.798651</v>
      </c>
      <c r="AE150" s="282">
        <f t="shared" si="428"/>
        <v>12.220144269302699</v>
      </c>
      <c r="AF150" s="284">
        <f>_xlfn.FLOOR.PRECISE('численность 2021'!O165)</f>
        <v>114</v>
      </c>
      <c r="AG150" s="285">
        <f t="shared" si="417"/>
        <v>114.35000000000001</v>
      </c>
      <c r="AH150" s="286">
        <f t="shared" si="450"/>
        <v>114</v>
      </c>
      <c r="AI150" s="289">
        <f t="shared" si="441"/>
        <v>85.5</v>
      </c>
      <c r="AJ150" s="287">
        <v>114</v>
      </c>
      <c r="AK150" s="287">
        <v>85</v>
      </c>
      <c r="AL150" s="283">
        <v>0</v>
      </c>
      <c r="AM150" s="283">
        <v>0</v>
      </c>
      <c r="AN150" s="282">
        <f>_xlfn.FLOOR.PRECISE('численность 2021'!F165)</f>
        <v>0</v>
      </c>
      <c r="AO150" s="282">
        <v>0</v>
      </c>
      <c r="AP150" s="282">
        <v>0</v>
      </c>
      <c r="AQ150" s="282">
        <f t="shared" si="451"/>
        <v>0</v>
      </c>
      <c r="AR150" s="284">
        <f>_xlfn.FLOOR.PRECISE('численность 2021'!L165)</f>
        <v>0</v>
      </c>
      <c r="AS150" s="284"/>
      <c r="AT150" s="284">
        <f t="shared" si="442"/>
        <v>0</v>
      </c>
      <c r="AU150" s="285">
        <f t="shared" si="443"/>
        <v>0</v>
      </c>
      <c r="AV150" s="285">
        <f t="shared" si="461"/>
        <v>0</v>
      </c>
      <c r="AW150" s="290">
        <f t="shared" si="444"/>
        <v>0</v>
      </c>
      <c r="AX150" s="287"/>
      <c r="AY150" s="285">
        <f t="shared" si="420"/>
        <v>0</v>
      </c>
      <c r="AZ150" s="286">
        <f t="shared" si="452"/>
        <v>0</v>
      </c>
      <c r="BA150" s="287"/>
      <c r="BB150" s="285">
        <f t="shared" si="421"/>
        <v>0</v>
      </c>
      <c r="BC150" s="287"/>
      <c r="BD150" s="283">
        <v>271.22601300000002</v>
      </c>
      <c r="BE150" s="283">
        <v>271</v>
      </c>
      <c r="BF150" s="282">
        <f>_xlfn.FLOOR.PRECISE('численность 2021'!G165)</f>
        <v>197</v>
      </c>
      <c r="BG150" s="282">
        <v>1.449244</v>
      </c>
      <c r="BH150" s="282">
        <v>1.448013</v>
      </c>
      <c r="BI150" s="282">
        <f t="shared" si="429"/>
        <v>1.0526315789473684</v>
      </c>
      <c r="BJ150" s="284">
        <f>_xlfn.FLOOR.PRECISE('численность 2021'!K165)</f>
        <v>9</v>
      </c>
      <c r="BK150" s="284"/>
      <c r="BL150" s="284">
        <f t="shared" si="445"/>
        <v>9</v>
      </c>
      <c r="BM150" s="285">
        <f t="shared" si="466"/>
        <v>9.8500000000000014</v>
      </c>
      <c r="BN150" s="290">
        <f t="shared" si="446"/>
        <v>9</v>
      </c>
      <c r="BO150" s="287">
        <v>9</v>
      </c>
      <c r="BP150" s="285">
        <f t="shared" si="422"/>
        <v>1.3499999999999999</v>
      </c>
      <c r="BQ150" s="286">
        <f t="shared" si="453"/>
        <v>0</v>
      </c>
      <c r="BR150" s="287"/>
      <c r="BS150" s="285">
        <f t="shared" ref="BS150:BS171" si="467">BO150*0.2</f>
        <v>1.8</v>
      </c>
      <c r="BT150" s="287"/>
      <c r="BU150" s="283">
        <v>512.86377000000005</v>
      </c>
      <c r="BV150" s="283">
        <v>456</v>
      </c>
      <c r="BW150" s="282">
        <f>_xlfn.FLOOR.PRECISE('численность 2021'!H165)</f>
        <v>421</v>
      </c>
      <c r="BX150" s="282">
        <v>2.740389</v>
      </c>
      <c r="BY150" s="282">
        <v>2.436509</v>
      </c>
      <c r="BZ150" s="282">
        <f t="shared" si="430"/>
        <v>2.2495324605931071</v>
      </c>
      <c r="CA150" s="284">
        <f>_xlfn.FLOOR.PRECISE('численность 2021'!M165)</f>
        <v>29</v>
      </c>
      <c r="CB150" s="284"/>
      <c r="CC150" s="284"/>
      <c r="CD150" s="284">
        <f t="shared" si="454"/>
        <v>29</v>
      </c>
      <c r="CE150" s="285">
        <f t="shared" ref="CE150:CE171" si="468">IF(BW150&gt;1,IF(BZ150&gt;10,BW150*0.15,IF(BZ150&gt;8,BW150*0.12,IF(BZ150&gt;6,BW150*0.1,IF(BZ150&gt;4,BW150*0.08,IF(BZ150&gt;2,BW150*0.07,IF(BZ150&gt;1,BW150*0.05,IF(BZ150&lt;1,BW150*0.03,0))))))),0)</f>
        <v>29.470000000000002</v>
      </c>
      <c r="CF150" s="290">
        <f t="shared" si="455"/>
        <v>29</v>
      </c>
      <c r="CG150" s="287">
        <v>29</v>
      </c>
      <c r="CH150" s="285">
        <f t="shared" si="423"/>
        <v>2.1749999999999998</v>
      </c>
      <c r="CI150" s="286">
        <f t="shared" si="456"/>
        <v>0</v>
      </c>
      <c r="CJ150" s="287"/>
      <c r="CK150" s="285">
        <f t="shared" si="424"/>
        <v>2.1749999999999998</v>
      </c>
      <c r="CL150" s="286">
        <f t="shared" si="457"/>
        <v>0</v>
      </c>
      <c r="CM150" s="287"/>
      <c r="CN150" s="285">
        <f t="shared" ref="CN150:CN171" si="469">CG150*0.2</f>
        <v>5.8000000000000007</v>
      </c>
      <c r="CO150" s="287"/>
      <c r="CP150" s="291">
        <f t="shared" ref="CP150:CP171" si="470">IF(CG150*0.25&gt;CJ150+CM150-0.1,1,0)</f>
        <v>1</v>
      </c>
      <c r="CQ150" s="283"/>
      <c r="CR150" s="283"/>
      <c r="CS150" s="283"/>
      <c r="CT150" s="282"/>
      <c r="CU150" s="282"/>
      <c r="CV150" s="282"/>
      <c r="CW150" s="284"/>
      <c r="CX150" s="285"/>
      <c r="CY150" s="290"/>
      <c r="CZ150" s="292"/>
      <c r="DA150" s="285"/>
      <c r="DB150" s="292"/>
      <c r="DC150" s="283">
        <v>49.515929999999997</v>
      </c>
      <c r="DD150" s="283">
        <v>0</v>
      </c>
      <c r="DE150" s="282">
        <f>_xlfn.FLOOR.PRECISE('численность 2021'!I165)</f>
        <v>0</v>
      </c>
      <c r="DF150" s="282">
        <v>0.26457900000000001</v>
      </c>
      <c r="DG150" s="282">
        <v>0</v>
      </c>
      <c r="DH150" s="282">
        <f t="shared" si="431"/>
        <v>0</v>
      </c>
      <c r="DI150" s="284">
        <f>_xlfn.FLOOR.PRECISE('численность 2021'!N165)</f>
        <v>0</v>
      </c>
      <c r="DJ150" s="285">
        <f t="shared" si="425"/>
        <v>0</v>
      </c>
      <c r="DK150" s="286">
        <f t="shared" si="458"/>
        <v>0</v>
      </c>
      <c r="DL150" s="287"/>
      <c r="DM150" s="285">
        <f t="shared" si="426"/>
        <v>0</v>
      </c>
      <c r="DN150" s="287"/>
      <c r="DO150" s="283">
        <v>13.743195999999999</v>
      </c>
      <c r="DP150" s="283">
        <v>8</v>
      </c>
      <c r="DQ150" s="282">
        <f>_xlfn.FLOOR.PRECISE('численность 2021'!J165)</f>
        <v>0</v>
      </c>
      <c r="DR150" s="282">
        <v>7.3433999999999999e-002</v>
      </c>
      <c r="DS150" s="282">
        <v>4.2745999999999999e-002</v>
      </c>
      <c r="DT150" s="282">
        <f t="shared" si="432"/>
        <v>0</v>
      </c>
      <c r="DU150" s="284">
        <f>_xlfn.FLOOR.PRECISE('численность 2021'!S165)</f>
        <v>0</v>
      </c>
      <c r="DV150" s="285">
        <f t="shared" ref="DV150:DV171" si="471">DQ150*0.1</f>
        <v>0</v>
      </c>
      <c r="DW150" s="286">
        <f t="shared" si="459"/>
        <v>0</v>
      </c>
      <c r="DX150" s="287"/>
      <c r="DY150" s="283">
        <v>0</v>
      </c>
      <c r="DZ150" s="293">
        <v>0</v>
      </c>
      <c r="EA150" s="282">
        <f>_xlfn.FLOOR.PRECISE('численность 2021'!T165)</f>
        <v>0</v>
      </c>
      <c r="EB150" s="282">
        <v>0</v>
      </c>
      <c r="EC150" s="282">
        <v>0</v>
      </c>
      <c r="ED150" s="282">
        <f t="shared" si="433"/>
        <v>0</v>
      </c>
      <c r="EE150" s="284">
        <f>_xlfn.FLOOR.PRECISE('численность 2021'!U165)</f>
        <v>0</v>
      </c>
      <c r="EF150" s="285">
        <f t="shared" si="447"/>
        <v>0</v>
      </c>
      <c r="EG150" s="286">
        <f t="shared" si="460"/>
        <v>0</v>
      </c>
      <c r="EH150" s="292"/>
    </row>
    <row r="151" ht="47.25">
      <c r="A151" s="152" t="s">
        <v>332</v>
      </c>
      <c r="B151" s="282">
        <f>'численность 2021'!C169</f>
        <v>363.30000000000001</v>
      </c>
      <c r="C151" s="283">
        <v>1722.545288</v>
      </c>
      <c r="D151" s="283">
        <v>1893</v>
      </c>
      <c r="E151" s="282">
        <f>_xlfn.FLOOR.PRECISE('численность 2021'!D169)</f>
        <v>1584</v>
      </c>
      <c r="F151" s="282">
        <v>4.74132</v>
      </c>
      <c r="G151" s="282">
        <v>5.2104980000000003</v>
      </c>
      <c r="H151" s="282">
        <f t="shared" si="427"/>
        <v>4.3600330305532617</v>
      </c>
      <c r="I151" s="284">
        <f>_xlfn.FLOOR.PRECISE('численность 2021'!R169)</f>
        <v>554</v>
      </c>
      <c r="J151" s="285">
        <f t="shared" si="418"/>
        <v>554.39999999999998</v>
      </c>
      <c r="K151" s="286">
        <f t="shared" si="448"/>
        <v>554</v>
      </c>
      <c r="L151" s="287">
        <v>554</v>
      </c>
      <c r="M151" s="283">
        <v>750</v>
      </c>
      <c r="N151" s="283">
        <v>908</v>
      </c>
      <c r="O151" s="282">
        <f>_xlfn.FLOOR.PRECISE('численность 2021'!P169)</f>
        <v>908</v>
      </c>
      <c r="P151" s="282">
        <v>2.064381</v>
      </c>
      <c r="Q151" s="282">
        <v>2.4992779999999999</v>
      </c>
      <c r="R151" s="282">
        <f t="shared" si="449"/>
        <v>2.499311863473713</v>
      </c>
      <c r="S151" s="284">
        <f>_xlfn.FLOOR.PRECISE('численность 2021'!Q169)</f>
        <v>45</v>
      </c>
      <c r="T151" s="284"/>
      <c r="U151" s="285">
        <f t="shared" si="419"/>
        <v>272.39999999999998</v>
      </c>
      <c r="V151" s="286">
        <f t="shared" si="440"/>
        <v>45</v>
      </c>
      <c r="W151" s="287">
        <v>45</v>
      </c>
      <c r="X151" s="287"/>
      <c r="Y151" s="288"/>
      <c r="Z151" s="283">
        <v>1535.474487</v>
      </c>
      <c r="AA151" s="283">
        <v>1799</v>
      </c>
      <c r="AB151" s="282">
        <f>_xlfn.FLOOR.PRECISE('численность 2021'!E169)</f>
        <v>1762</v>
      </c>
      <c r="AC151" s="282">
        <v>4.2264059999999999</v>
      </c>
      <c r="AD151" s="282">
        <v>4.9517620000000004</v>
      </c>
      <c r="AE151" s="282">
        <f t="shared" si="428"/>
        <v>4.8499862372694738</v>
      </c>
      <c r="AF151" s="284">
        <f>_xlfn.FLOOR.PRECISE('численность 2021'!O169)</f>
        <v>88</v>
      </c>
      <c r="AG151" s="285">
        <f t="shared" si="417"/>
        <v>88.100000000000009</v>
      </c>
      <c r="AH151" s="286">
        <f t="shared" si="450"/>
        <v>88</v>
      </c>
      <c r="AI151" s="289">
        <f t="shared" si="441"/>
        <v>66</v>
      </c>
      <c r="AJ151" s="287">
        <v>88</v>
      </c>
      <c r="AK151" s="287">
        <v>66</v>
      </c>
      <c r="AL151" s="283">
        <v>1961.3139650000001</v>
      </c>
      <c r="AM151" s="283">
        <v>3423</v>
      </c>
      <c r="AN151" s="282">
        <f>_xlfn.FLOOR.PRECISE('численность 2021'!F169)</f>
        <v>3451</v>
      </c>
      <c r="AO151" s="282">
        <v>5.3985329999999996</v>
      </c>
      <c r="AP151" s="282">
        <v>9.4218360000000008</v>
      </c>
      <c r="AQ151" s="282">
        <f t="shared" si="451"/>
        <v>9.4990366088631983</v>
      </c>
      <c r="AR151" s="284">
        <f>_xlfn.FLOOR.PRECISE('численность 2021'!L169)</f>
        <v>100</v>
      </c>
      <c r="AS151" s="284"/>
      <c r="AT151" s="284">
        <f t="shared" si="442"/>
        <v>100</v>
      </c>
      <c r="AU151" s="285">
        <f t="shared" si="443"/>
        <v>414.12</v>
      </c>
      <c r="AV151" s="285">
        <f t="shared" si="461"/>
        <v>414.12</v>
      </c>
      <c r="AW151" s="290">
        <f t="shared" si="444"/>
        <v>100</v>
      </c>
      <c r="AX151" s="287">
        <v>100</v>
      </c>
      <c r="AY151" s="285">
        <f t="shared" si="420"/>
        <v>15</v>
      </c>
      <c r="AZ151" s="286">
        <f t="shared" si="452"/>
        <v>0</v>
      </c>
      <c r="BA151" s="287"/>
      <c r="BB151" s="285">
        <f t="shared" si="421"/>
        <v>30</v>
      </c>
      <c r="BC151" s="287"/>
      <c r="BD151" s="283">
        <v>606.870361</v>
      </c>
      <c r="BE151" s="283">
        <v>643</v>
      </c>
      <c r="BF151" s="282">
        <f>_xlfn.FLOOR.PRECISE('численность 2021'!G169)</f>
        <v>538</v>
      </c>
      <c r="BG151" s="282">
        <v>1.6704159999999999</v>
      </c>
      <c r="BH151" s="282">
        <v>1.769863</v>
      </c>
      <c r="BI151" s="282">
        <f t="shared" si="429"/>
        <v>1.4808698045692266</v>
      </c>
      <c r="BJ151" s="284">
        <f>_xlfn.FLOOR.PRECISE('численность 2021'!K169)</f>
        <v>20</v>
      </c>
      <c r="BK151" s="284"/>
      <c r="BL151" s="284">
        <f t="shared" si="445"/>
        <v>20</v>
      </c>
      <c r="BM151" s="285">
        <f t="shared" si="466"/>
        <v>26.900000000000002</v>
      </c>
      <c r="BN151" s="290">
        <f t="shared" si="446"/>
        <v>20</v>
      </c>
      <c r="BO151" s="287">
        <v>20</v>
      </c>
      <c r="BP151" s="285">
        <f t="shared" si="422"/>
        <v>3</v>
      </c>
      <c r="BQ151" s="286">
        <f t="shared" si="453"/>
        <v>0</v>
      </c>
      <c r="BR151" s="287"/>
      <c r="BS151" s="285">
        <f t="shared" si="467"/>
        <v>4</v>
      </c>
      <c r="BT151" s="287"/>
      <c r="BU151" s="283">
        <v>1040.3492429999999</v>
      </c>
      <c r="BV151" s="283">
        <v>1112</v>
      </c>
      <c r="BW151" s="282">
        <f>_xlfn.FLOOR.PRECISE('численность 2021'!H169)</f>
        <v>952</v>
      </c>
      <c r="BX151" s="282">
        <v>2.8635700000000002</v>
      </c>
      <c r="BY151" s="282">
        <v>3.0607890000000002</v>
      </c>
      <c r="BZ151" s="282">
        <f t="shared" si="430"/>
        <v>2.6204238921001926</v>
      </c>
      <c r="CA151" s="284">
        <f>_xlfn.FLOOR.PRECISE('численность 2021'!M169)</f>
        <v>30</v>
      </c>
      <c r="CB151" s="284"/>
      <c r="CC151" s="284"/>
      <c r="CD151" s="284">
        <f t="shared" si="454"/>
        <v>30</v>
      </c>
      <c r="CE151" s="285">
        <f t="shared" si="468"/>
        <v>66.640000000000001</v>
      </c>
      <c r="CF151" s="290">
        <f t="shared" si="455"/>
        <v>30</v>
      </c>
      <c r="CG151" s="287">
        <v>30</v>
      </c>
      <c r="CH151" s="285">
        <f t="shared" si="423"/>
        <v>2.25</v>
      </c>
      <c r="CI151" s="286">
        <f t="shared" si="456"/>
        <v>0</v>
      </c>
      <c r="CJ151" s="287"/>
      <c r="CK151" s="285">
        <f t="shared" si="424"/>
        <v>2.25</v>
      </c>
      <c r="CL151" s="286">
        <f t="shared" si="457"/>
        <v>0</v>
      </c>
      <c r="CM151" s="287"/>
      <c r="CN151" s="285">
        <f t="shared" si="469"/>
        <v>6</v>
      </c>
      <c r="CO151" s="287"/>
      <c r="CP151" s="291">
        <f t="shared" si="470"/>
        <v>1</v>
      </c>
      <c r="CQ151" s="283">
        <v>0</v>
      </c>
      <c r="CR151" s="283">
        <v>0</v>
      </c>
      <c r="CS151" s="283" t="e">
        <f>#REF!</f>
        <v>#REF!</v>
      </c>
      <c r="CT151" s="282">
        <v>0</v>
      </c>
      <c r="CU151" s="282">
        <v>0</v>
      </c>
      <c r="CV151" s="282" t="e">
        <f>#REF!</f>
        <v>#REF!</v>
      </c>
      <c r="CW151" s="284" t="e">
        <f>#REF!</f>
        <v>#REF!</v>
      </c>
      <c r="CX151" s="285" t="e">
        <f t="shared" si="434"/>
        <v>#REF!</v>
      </c>
      <c r="CY151" s="290" t="e">
        <f t="shared" si="435"/>
        <v>#REF!</v>
      </c>
      <c r="CZ151" s="292"/>
      <c r="DA151" s="285">
        <f t="shared" si="436"/>
        <v>0</v>
      </c>
      <c r="DB151" s="292"/>
      <c r="DC151" s="283">
        <v>0</v>
      </c>
      <c r="DD151" s="283">
        <v>0</v>
      </c>
      <c r="DE151" s="282">
        <f>_xlfn.FLOOR.PRECISE('численность 2021'!I169)</f>
        <v>0</v>
      </c>
      <c r="DF151" s="282">
        <v>0</v>
      </c>
      <c r="DG151" s="282">
        <v>0</v>
      </c>
      <c r="DH151" s="282">
        <f t="shared" si="431"/>
        <v>0</v>
      </c>
      <c r="DI151" s="284">
        <f>_xlfn.FLOOR.PRECISE('численность 2021'!N169)</f>
        <v>0</v>
      </c>
      <c r="DJ151" s="285">
        <f t="shared" si="425"/>
        <v>0</v>
      </c>
      <c r="DK151" s="286">
        <f t="shared" si="458"/>
        <v>0</v>
      </c>
      <c r="DL151" s="287"/>
      <c r="DM151" s="285">
        <f t="shared" si="426"/>
        <v>0</v>
      </c>
      <c r="DN151" s="287"/>
      <c r="DO151" s="283">
        <v>8.8827630000000006</v>
      </c>
      <c r="DP151" s="283">
        <v>8</v>
      </c>
      <c r="DQ151" s="282">
        <f>_xlfn.FLOOR.PRECISE('численность 2021'!J169)</f>
        <v>14</v>
      </c>
      <c r="DR151" s="282">
        <v>2.445e-002</v>
      </c>
      <c r="DS151" s="282">
        <v>2.2020000000000001e-002</v>
      </c>
      <c r="DT151" s="282">
        <f t="shared" si="432"/>
        <v>3.8535645472061654e-002</v>
      </c>
      <c r="DU151" s="284">
        <f>_xlfn.FLOOR.PRECISE('численность 2021'!S169)</f>
        <v>0</v>
      </c>
      <c r="DV151" s="285">
        <f t="shared" si="471"/>
        <v>1.4000000000000001</v>
      </c>
      <c r="DW151" s="286">
        <f t="shared" si="459"/>
        <v>0</v>
      </c>
      <c r="DX151" s="287"/>
      <c r="DY151" s="283">
        <v>620</v>
      </c>
      <c r="DZ151" s="293">
        <v>610</v>
      </c>
      <c r="EA151" s="282">
        <f>_xlfn.FLOOR.PRECISE('численность 2021'!T169)</f>
        <v>610</v>
      </c>
      <c r="EB151" s="282">
        <v>1.706555</v>
      </c>
      <c r="EC151" s="282">
        <v>1.67903</v>
      </c>
      <c r="ED151" s="282">
        <f t="shared" si="433"/>
        <v>1.6790531241398292</v>
      </c>
      <c r="EE151" s="284">
        <f>_xlfn.FLOOR.PRECISE('численность 2021'!U169)</f>
        <v>6</v>
      </c>
      <c r="EF151" s="285">
        <f t="shared" si="447"/>
        <v>61</v>
      </c>
      <c r="EG151" s="286">
        <f t="shared" si="460"/>
        <v>6</v>
      </c>
      <c r="EH151" s="292">
        <v>6</v>
      </c>
    </row>
    <row r="152" ht="47.25">
      <c r="A152" s="152" t="s">
        <v>333</v>
      </c>
      <c r="B152" s="282">
        <f>'численность 2021'!C163</f>
        <v>394</v>
      </c>
      <c r="C152" s="283">
        <v>1072.5447999999999</v>
      </c>
      <c r="D152" s="283">
        <v>684</v>
      </c>
      <c r="E152" s="282">
        <f>_xlfn.FLOOR.PRECISE('численность 2021'!D163)</f>
        <v>1126</v>
      </c>
      <c r="F152" s="282">
        <v>2.7200000000000002</v>
      </c>
      <c r="G152" s="282">
        <v>1.7346410000000001</v>
      </c>
      <c r="H152" s="282">
        <f t="shared" si="427"/>
        <v>2.8578680203045685</v>
      </c>
      <c r="I152" s="284">
        <f>_xlfn.FLOOR.PRECISE('численность 2021'!R163)</f>
        <v>394</v>
      </c>
      <c r="J152" s="285">
        <f t="shared" si="418"/>
        <v>394.09999999999997</v>
      </c>
      <c r="K152" s="286">
        <f t="shared" si="448"/>
        <v>394</v>
      </c>
      <c r="L152" s="287">
        <v>394</v>
      </c>
      <c r="M152" s="283">
        <v>203</v>
      </c>
      <c r="N152" s="283">
        <v>236</v>
      </c>
      <c r="O152" s="282">
        <f>_xlfn.FLOOR.PRECISE('численность 2021'!P163)</f>
        <v>256</v>
      </c>
      <c r="P152" s="282">
        <v>0.51481299999999997</v>
      </c>
      <c r="Q152" s="282">
        <v>0.59850199999999998</v>
      </c>
      <c r="R152" s="282">
        <f t="shared" si="449"/>
        <v>0.64974619289340096</v>
      </c>
      <c r="S152" s="284">
        <f>_xlfn.FLOOR.PRECISE('численность 2021'!Q163)</f>
        <v>38</v>
      </c>
      <c r="T152" s="284"/>
      <c r="U152" s="285">
        <f t="shared" si="419"/>
        <v>76.799999999999997</v>
      </c>
      <c r="V152" s="286">
        <f t="shared" si="440"/>
        <v>38</v>
      </c>
      <c r="W152" s="287">
        <v>38</v>
      </c>
      <c r="X152" s="287"/>
      <c r="Y152" s="288"/>
      <c r="Z152" s="283">
        <v>1252.111328</v>
      </c>
      <c r="AA152" s="283">
        <v>1359</v>
      </c>
      <c r="AB152" s="282">
        <f>_xlfn.FLOOR.PRECISE('численность 2021'!E163)</f>
        <v>1524</v>
      </c>
      <c r="AC152" s="282">
        <v>3.1753849999999999</v>
      </c>
      <c r="AD152" s="282">
        <v>3.4464570000000001</v>
      </c>
      <c r="AE152" s="282">
        <f t="shared" si="428"/>
        <v>3.8680203045685277</v>
      </c>
      <c r="AF152" s="284">
        <f>_xlfn.FLOOR.PRECISE('численность 2021'!O163)</f>
        <v>76</v>
      </c>
      <c r="AG152" s="285">
        <f t="shared" si="417"/>
        <v>76.200000000000003</v>
      </c>
      <c r="AH152" s="286">
        <f t="shared" si="450"/>
        <v>76</v>
      </c>
      <c r="AI152" s="289">
        <f t="shared" si="441"/>
        <v>57</v>
      </c>
      <c r="AJ152" s="287">
        <v>76</v>
      </c>
      <c r="AK152" s="287">
        <v>57</v>
      </c>
      <c r="AL152" s="283">
        <v>400.38445999999999</v>
      </c>
      <c r="AM152" s="283">
        <v>372</v>
      </c>
      <c r="AN152" s="282">
        <f>_xlfn.FLOOR.PRECISE('численность 2021'!F163)</f>
        <v>437</v>
      </c>
      <c r="AO152" s="282">
        <v>1.015385</v>
      </c>
      <c r="AP152" s="282">
        <v>0.94340100000000005</v>
      </c>
      <c r="AQ152" s="282">
        <f t="shared" si="451"/>
        <v>1.1091370558375635</v>
      </c>
      <c r="AR152" s="284">
        <f>_xlfn.FLOOR.PRECISE('численность 2021'!L163)</f>
        <v>21</v>
      </c>
      <c r="AS152" s="284"/>
      <c r="AT152" s="284">
        <f t="shared" si="442"/>
        <v>21</v>
      </c>
      <c r="AU152" s="285">
        <f t="shared" si="443"/>
        <v>21.850000000000001</v>
      </c>
      <c r="AV152" s="285">
        <f t="shared" si="461"/>
        <v>0</v>
      </c>
      <c r="AW152" s="290">
        <f t="shared" si="444"/>
        <v>21</v>
      </c>
      <c r="AX152" s="287">
        <v>21</v>
      </c>
      <c r="AY152" s="285">
        <f t="shared" si="420"/>
        <v>3.1499999999999999</v>
      </c>
      <c r="AZ152" s="286">
        <f t="shared" si="452"/>
        <v>0</v>
      </c>
      <c r="BA152" s="287"/>
      <c r="BB152" s="285">
        <f t="shared" si="421"/>
        <v>6.2999999999999998</v>
      </c>
      <c r="BC152" s="287"/>
      <c r="BD152" s="283">
        <v>653.75903300000004</v>
      </c>
      <c r="BE152" s="283">
        <v>618</v>
      </c>
      <c r="BF152" s="282">
        <f>_xlfn.FLOOR.PRECISE('численность 2021'!G163)</f>
        <v>681</v>
      </c>
      <c r="BG152" s="282">
        <v>1.6579489999999999</v>
      </c>
      <c r="BH152" s="282">
        <v>1.5672630000000001</v>
      </c>
      <c r="BI152" s="282">
        <f t="shared" si="429"/>
        <v>1.7284263959390862</v>
      </c>
      <c r="BJ152" s="284">
        <f>_xlfn.FLOOR.PRECISE('численность 2021'!K163)</f>
        <v>34</v>
      </c>
      <c r="BK152" s="284"/>
      <c r="BL152" s="284">
        <f t="shared" si="445"/>
        <v>34</v>
      </c>
      <c r="BM152" s="285">
        <f t="shared" si="466"/>
        <v>34.050000000000004</v>
      </c>
      <c r="BN152" s="290">
        <f t="shared" si="446"/>
        <v>34</v>
      </c>
      <c r="BO152" s="287">
        <v>34</v>
      </c>
      <c r="BP152" s="285">
        <f t="shared" si="422"/>
        <v>5.0999999999999996</v>
      </c>
      <c r="BQ152" s="286">
        <f t="shared" si="453"/>
        <v>0</v>
      </c>
      <c r="BR152" s="287"/>
      <c r="BS152" s="285">
        <f t="shared" si="467"/>
        <v>6.8000000000000007</v>
      </c>
      <c r="BT152" s="287"/>
      <c r="BU152" s="283">
        <v>567.41351299999997</v>
      </c>
      <c r="BV152" s="283">
        <v>718</v>
      </c>
      <c r="BW152" s="282">
        <f>_xlfn.FLOOR.PRECISE('численность 2021'!H163)</f>
        <v>799</v>
      </c>
      <c r="BX152" s="282">
        <v>1.438974</v>
      </c>
      <c r="BY152" s="282">
        <v>1.820865</v>
      </c>
      <c r="BZ152" s="282">
        <f t="shared" si="430"/>
        <v>2.0279187817258881</v>
      </c>
      <c r="CA152" s="284">
        <f>_xlfn.FLOOR.PRECISE('численность 2021'!M163)</f>
        <v>55</v>
      </c>
      <c r="CB152" s="284"/>
      <c r="CC152" s="284"/>
      <c r="CD152" s="284">
        <f t="shared" si="454"/>
        <v>55</v>
      </c>
      <c r="CE152" s="285">
        <f t="shared" si="468"/>
        <v>55.930000000000007</v>
      </c>
      <c r="CF152" s="290">
        <f t="shared" si="455"/>
        <v>55</v>
      </c>
      <c r="CG152" s="287">
        <v>55</v>
      </c>
      <c r="CH152" s="285">
        <f t="shared" si="423"/>
        <v>4.125</v>
      </c>
      <c r="CI152" s="286">
        <f t="shared" si="456"/>
        <v>0</v>
      </c>
      <c r="CJ152" s="287"/>
      <c r="CK152" s="285">
        <f t="shared" si="424"/>
        <v>4.125</v>
      </c>
      <c r="CL152" s="286">
        <f t="shared" si="457"/>
        <v>0</v>
      </c>
      <c r="CM152" s="287"/>
      <c r="CN152" s="285">
        <f t="shared" si="469"/>
        <v>11</v>
      </c>
      <c r="CO152" s="287"/>
      <c r="CP152" s="291">
        <f t="shared" si="470"/>
        <v>1</v>
      </c>
      <c r="CQ152" s="283"/>
      <c r="CR152" s="283"/>
      <c r="CS152" s="283"/>
      <c r="CT152" s="282"/>
      <c r="CU152" s="282"/>
      <c r="CV152" s="282"/>
      <c r="CW152" s="284"/>
      <c r="CX152" s="285"/>
      <c r="CY152" s="290"/>
      <c r="CZ152" s="292"/>
      <c r="DA152" s="285"/>
      <c r="DB152" s="292"/>
      <c r="DC152" s="283">
        <v>17.693756</v>
      </c>
      <c r="DD152" s="283">
        <v>0</v>
      </c>
      <c r="DE152" s="282">
        <f>_xlfn.FLOOR.PRECISE('численность 2021'!I163)</f>
        <v>0</v>
      </c>
      <c r="DF152" s="282">
        <v>4.4872000000000002e-002</v>
      </c>
      <c r="DG152" s="282">
        <v>0</v>
      </c>
      <c r="DH152" s="282">
        <f t="shared" si="431"/>
        <v>0</v>
      </c>
      <c r="DI152" s="284">
        <f>_xlfn.FLOOR.PRECISE('численность 2021'!N163)</f>
        <v>0</v>
      </c>
      <c r="DJ152" s="285">
        <f t="shared" si="425"/>
        <v>0</v>
      </c>
      <c r="DK152" s="286">
        <f t="shared" si="458"/>
        <v>0</v>
      </c>
      <c r="DL152" s="287"/>
      <c r="DM152" s="285">
        <f t="shared" si="426"/>
        <v>0</v>
      </c>
      <c r="DN152" s="287"/>
      <c r="DO152" s="283">
        <v>20.221437000000002</v>
      </c>
      <c r="DP152" s="283">
        <v>21</v>
      </c>
      <c r="DQ152" s="282">
        <f>_xlfn.FLOOR.PRECISE('численность 2021'!J163)</f>
        <v>23</v>
      </c>
      <c r="DR152" s="282">
        <v>5.1282000000000001e-002</v>
      </c>
      <c r="DS152" s="282">
        <v>5.3256999999999999e-002</v>
      </c>
      <c r="DT152" s="282">
        <f t="shared" si="432"/>
        <v>5.8375634517766499e-002</v>
      </c>
      <c r="DU152" s="284">
        <f>_xlfn.FLOOR.PRECISE('численность 2021'!S163)</f>
        <v>2</v>
      </c>
      <c r="DV152" s="285">
        <f t="shared" si="471"/>
        <v>2.3000000000000003</v>
      </c>
      <c r="DW152" s="286">
        <f t="shared" si="459"/>
        <v>2</v>
      </c>
      <c r="DX152" s="287">
        <v>2</v>
      </c>
      <c r="DY152" s="283">
        <v>152</v>
      </c>
      <c r="DZ152" s="293">
        <v>98</v>
      </c>
      <c r="EA152" s="282">
        <f>_xlfn.FLOOR.PRECISE('численность 2021'!T163)</f>
        <v>106</v>
      </c>
      <c r="EB152" s="282">
        <v>0.38547599999999999</v>
      </c>
      <c r="EC152" s="282">
        <v>0.24853</v>
      </c>
      <c r="ED152" s="282">
        <f t="shared" si="433"/>
        <v>0.26903553299492383</v>
      </c>
      <c r="EE152" s="284">
        <f>_xlfn.FLOOR.PRECISE('численность 2021'!U163)</f>
        <v>10</v>
      </c>
      <c r="EF152" s="285">
        <f t="shared" si="447"/>
        <v>10.600000000000001</v>
      </c>
      <c r="EG152" s="286">
        <f t="shared" si="460"/>
        <v>10</v>
      </c>
      <c r="EH152" s="292">
        <v>10</v>
      </c>
    </row>
    <row r="153" ht="31.5">
      <c r="A153" s="152" t="s">
        <v>182</v>
      </c>
      <c r="B153" s="282">
        <f>'численность 2021'!C164</f>
        <v>193</v>
      </c>
      <c r="C153" s="283">
        <v>302.49380500000001</v>
      </c>
      <c r="D153" s="283">
        <v>332</v>
      </c>
      <c r="E153" s="282">
        <f>_xlfn.FLOOR.PRECISE('численность 2021'!D164)</f>
        <v>499</v>
      </c>
      <c r="F153" s="282">
        <v>1.559841</v>
      </c>
      <c r="G153" s="282">
        <v>1.7119930000000001</v>
      </c>
      <c r="H153" s="282">
        <f t="shared" si="427"/>
        <v>2.5854922279792745</v>
      </c>
      <c r="I153" s="284">
        <f>_xlfn.FLOOR.PRECISE('численность 2021'!R164)</f>
        <v>174</v>
      </c>
      <c r="J153" s="285">
        <f t="shared" si="418"/>
        <v>174.64999999999998</v>
      </c>
      <c r="K153" s="286">
        <f t="shared" si="448"/>
        <v>174</v>
      </c>
      <c r="L153" s="287">
        <v>174</v>
      </c>
      <c r="M153" s="283">
        <v>80</v>
      </c>
      <c r="N153" s="283">
        <v>80</v>
      </c>
      <c r="O153" s="282">
        <f>_xlfn.FLOOR.PRECISE('численность 2021'!P164)</f>
        <v>77</v>
      </c>
      <c r="P153" s="282">
        <v>0.41252899999999998</v>
      </c>
      <c r="Q153" s="282">
        <v>0.41252899999999998</v>
      </c>
      <c r="R153" s="282">
        <f t="shared" si="449"/>
        <v>0.39896373056994816</v>
      </c>
      <c r="S153" s="284">
        <f>_xlfn.FLOOR.PRECISE('численность 2021'!Q164)</f>
        <v>23</v>
      </c>
      <c r="T153" s="284"/>
      <c r="U153" s="285">
        <f t="shared" si="419"/>
        <v>23.099999999999998</v>
      </c>
      <c r="V153" s="286">
        <f t="shared" si="440"/>
        <v>23</v>
      </c>
      <c r="W153" s="287">
        <v>23</v>
      </c>
      <c r="X153" s="287"/>
      <c r="Y153" s="288"/>
      <c r="Z153" s="283">
        <v>1855.0289310000001</v>
      </c>
      <c r="AA153" s="283">
        <v>2080</v>
      </c>
      <c r="AB153" s="282">
        <f>_xlfn.FLOOR.PRECISE('численность 2021'!E164)</f>
        <v>2223</v>
      </c>
      <c r="AC153" s="282">
        <v>9.5656540000000003</v>
      </c>
      <c r="AD153" s="282">
        <v>10.725740999999999</v>
      </c>
      <c r="AE153" s="282">
        <f t="shared" si="428"/>
        <v>11.518134715025907</v>
      </c>
      <c r="AF153" s="284">
        <f>_xlfn.FLOOR.PRECISE('численность 2021'!O164)</f>
        <v>111</v>
      </c>
      <c r="AG153" s="285">
        <f t="shared" ref="AG153:AG176" si="472">IF(AB153&gt;34,AB153*0.05,0)</f>
        <v>111.15000000000001</v>
      </c>
      <c r="AH153" s="286">
        <f t="shared" si="450"/>
        <v>111</v>
      </c>
      <c r="AI153" s="289">
        <f t="shared" si="441"/>
        <v>83.25</v>
      </c>
      <c r="AJ153" s="287">
        <v>111</v>
      </c>
      <c r="AK153" s="287">
        <v>83</v>
      </c>
      <c r="AL153" s="283">
        <v>178.29920999999999</v>
      </c>
      <c r="AM153" s="283">
        <v>218</v>
      </c>
      <c r="AN153" s="282">
        <f>_xlfn.FLOOR.PRECISE('численность 2021'!F164)</f>
        <v>274</v>
      </c>
      <c r="AO153" s="282">
        <v>0.91941899999999999</v>
      </c>
      <c r="AP153" s="282">
        <v>1.1241399999999999</v>
      </c>
      <c r="AQ153" s="282">
        <f t="shared" si="451"/>
        <v>1.4196891191709844</v>
      </c>
      <c r="AR153" s="284">
        <f>_xlfn.FLOOR.PRECISE('численность 2021'!L164)</f>
        <v>13</v>
      </c>
      <c r="AS153" s="284"/>
      <c r="AT153" s="284">
        <f t="shared" si="442"/>
        <v>13</v>
      </c>
      <c r="AU153" s="285">
        <f t="shared" si="443"/>
        <v>13.700000000000001</v>
      </c>
      <c r="AV153" s="285">
        <f t="shared" si="461"/>
        <v>0</v>
      </c>
      <c r="AW153" s="290">
        <f t="shared" si="444"/>
        <v>13</v>
      </c>
      <c r="AX153" s="287">
        <v>13</v>
      </c>
      <c r="AY153" s="285">
        <f t="shared" si="420"/>
        <v>1.95</v>
      </c>
      <c r="AZ153" s="286">
        <f t="shared" si="452"/>
        <v>0</v>
      </c>
      <c r="BA153" s="287"/>
      <c r="BB153" s="285">
        <f t="shared" si="421"/>
        <v>3.8999999999999999</v>
      </c>
      <c r="BC153" s="287"/>
      <c r="BD153" s="283">
        <v>278.15698200000003</v>
      </c>
      <c r="BE153" s="283">
        <v>297</v>
      </c>
      <c r="BF153" s="282">
        <f>_xlfn.FLOOR.PRECISE('численность 2021'!G164)</f>
        <v>422</v>
      </c>
      <c r="BG153" s="282">
        <v>1.4343459999999999</v>
      </c>
      <c r="BH153" s="282">
        <v>1.531512</v>
      </c>
      <c r="BI153" s="282">
        <f t="shared" si="429"/>
        <v>2.1865284974093266</v>
      </c>
      <c r="BJ153" s="284">
        <f>_xlfn.FLOOR.PRECISE('численность 2021'!K164)</f>
        <v>21</v>
      </c>
      <c r="BK153" s="284"/>
      <c r="BL153" s="284">
        <f t="shared" si="445"/>
        <v>21</v>
      </c>
      <c r="BM153" s="285">
        <f t="shared" si="466"/>
        <v>29.540000000000003</v>
      </c>
      <c r="BN153" s="290">
        <f t="shared" si="446"/>
        <v>21</v>
      </c>
      <c r="BO153" s="287">
        <v>21</v>
      </c>
      <c r="BP153" s="285">
        <f t="shared" si="422"/>
        <v>3.1499999999999999</v>
      </c>
      <c r="BQ153" s="286">
        <f t="shared" si="453"/>
        <v>0</v>
      </c>
      <c r="BR153" s="287"/>
      <c r="BS153" s="285">
        <f t="shared" si="467"/>
        <v>4.2000000000000002</v>
      </c>
      <c r="BT153" s="287"/>
      <c r="BU153" s="283">
        <v>387.54458599999998</v>
      </c>
      <c r="BV153" s="283">
        <v>413</v>
      </c>
      <c r="BW153" s="282">
        <f>_xlfn.FLOOR.PRECISE('численность 2021'!H164)</f>
        <v>544</v>
      </c>
      <c r="BX153" s="282">
        <v>1.9984150000000001</v>
      </c>
      <c r="BY153" s="282">
        <v>2.1296780000000002</v>
      </c>
      <c r="BZ153" s="282">
        <f t="shared" si="430"/>
        <v>2.8186528497409324</v>
      </c>
      <c r="CA153" s="284">
        <f>_xlfn.FLOOR.PRECISE('численность 2021'!M164)</f>
        <v>38</v>
      </c>
      <c r="CB153" s="284"/>
      <c r="CC153" s="284"/>
      <c r="CD153" s="284">
        <f t="shared" si="454"/>
        <v>38</v>
      </c>
      <c r="CE153" s="285">
        <f t="shared" si="468"/>
        <v>38.080000000000005</v>
      </c>
      <c r="CF153" s="290">
        <f t="shared" si="455"/>
        <v>38</v>
      </c>
      <c r="CG153" s="287">
        <v>38</v>
      </c>
      <c r="CH153" s="285">
        <f t="shared" si="423"/>
        <v>2.8500000000000001</v>
      </c>
      <c r="CI153" s="286">
        <f t="shared" si="456"/>
        <v>0</v>
      </c>
      <c r="CJ153" s="287"/>
      <c r="CK153" s="285">
        <f t="shared" si="424"/>
        <v>2.8500000000000001</v>
      </c>
      <c r="CL153" s="286">
        <f t="shared" si="457"/>
        <v>0</v>
      </c>
      <c r="CM153" s="287"/>
      <c r="CN153" s="285">
        <f t="shared" si="469"/>
        <v>7.6000000000000005</v>
      </c>
      <c r="CO153" s="287"/>
      <c r="CP153" s="291">
        <f t="shared" si="470"/>
        <v>1</v>
      </c>
      <c r="CQ153" s="283"/>
      <c r="CR153" s="283"/>
      <c r="CS153" s="283"/>
      <c r="CT153" s="282"/>
      <c r="CU153" s="282"/>
      <c r="CV153" s="282"/>
      <c r="CW153" s="284"/>
      <c r="CX153" s="285"/>
      <c r="CY153" s="290"/>
      <c r="CZ153" s="292"/>
      <c r="DA153" s="285"/>
      <c r="DB153" s="292"/>
      <c r="DC153" s="283">
        <v>44.830975000000002</v>
      </c>
      <c r="DD153" s="283">
        <v>53</v>
      </c>
      <c r="DE153" s="282">
        <f>_xlfn.FLOOR.PRECISE('численность 2021'!I164)</f>
        <v>55</v>
      </c>
      <c r="DF153" s="282">
        <v>0.23117599999999999</v>
      </c>
      <c r="DG153" s="282">
        <v>0.27329999999999999</v>
      </c>
      <c r="DH153" s="282">
        <f t="shared" si="431"/>
        <v>0.28497409326424872</v>
      </c>
      <c r="DI153" s="284">
        <f>_xlfn.FLOOR.PRECISE('численность 2021'!N164)</f>
        <v>0</v>
      </c>
      <c r="DJ153" s="285">
        <f t="shared" si="425"/>
        <v>8.25</v>
      </c>
      <c r="DK153" s="286">
        <f t="shared" si="458"/>
        <v>0</v>
      </c>
      <c r="DL153" s="287"/>
      <c r="DM153" s="285">
        <f t="shared" si="426"/>
        <v>0</v>
      </c>
      <c r="DN153" s="287"/>
      <c r="DO153" s="283">
        <v>9.222372</v>
      </c>
      <c r="DP153" s="283">
        <v>7</v>
      </c>
      <c r="DQ153" s="282">
        <f>_xlfn.FLOOR.PRECISE('численность 2021'!J164)</f>
        <v>10</v>
      </c>
      <c r="DR153" s="282">
        <v>4.7556000000000001e-002</v>
      </c>
      <c r="DS153" s="282">
        <v>3.6096000000000003e-002</v>
      </c>
      <c r="DT153" s="282">
        <f t="shared" si="432"/>
        <v>5.181347150259067e-002</v>
      </c>
      <c r="DU153" s="284">
        <f>_xlfn.FLOOR.PRECISE('численность 2021'!S164)</f>
        <v>0</v>
      </c>
      <c r="DV153" s="285">
        <f t="shared" si="471"/>
        <v>1</v>
      </c>
      <c r="DW153" s="286">
        <f t="shared" si="459"/>
        <v>0</v>
      </c>
      <c r="DX153" s="287"/>
      <c r="DY153" s="283">
        <v>0</v>
      </c>
      <c r="DZ153" s="293">
        <v>0</v>
      </c>
      <c r="EA153" s="282">
        <f>_xlfn.FLOOR.PRECISE('численность 2021'!T164)</f>
        <v>0</v>
      </c>
      <c r="EB153" s="282">
        <v>0</v>
      </c>
      <c r="EC153" s="282">
        <v>0</v>
      </c>
      <c r="ED153" s="282">
        <f t="shared" si="433"/>
        <v>0</v>
      </c>
      <c r="EE153" s="284">
        <f>_xlfn.FLOOR.PRECISE('численность 2021'!U164)</f>
        <v>0</v>
      </c>
      <c r="EF153" s="285">
        <f t="shared" si="447"/>
        <v>0</v>
      </c>
      <c r="EG153" s="286">
        <f t="shared" si="460"/>
        <v>0</v>
      </c>
      <c r="EH153" s="292"/>
    </row>
    <row r="154" ht="47.25">
      <c r="A154" s="152" t="s">
        <v>334</v>
      </c>
      <c r="B154" s="282">
        <f>'численность 2021'!C166</f>
        <v>264.69999999999999</v>
      </c>
      <c r="C154" s="283">
        <v>488.909088</v>
      </c>
      <c r="D154" s="283">
        <v>427</v>
      </c>
      <c r="E154" s="282">
        <f>_xlfn.FLOOR.PRECISE('численность 2021'!D166)</f>
        <v>428</v>
      </c>
      <c r="F154" s="282">
        <v>1.847059</v>
      </c>
      <c r="G154" s="282">
        <v>1.6131709999999999</v>
      </c>
      <c r="H154" s="282">
        <f t="shared" si="427"/>
        <v>1.6169248205515678</v>
      </c>
      <c r="I154" s="284">
        <f>_xlfn.FLOOR.PRECISE('численность 2021'!R166)</f>
        <v>149</v>
      </c>
      <c r="J154" s="285">
        <f t="shared" ref="J154:J174" si="473">IF(E154&gt;1,E154*0.35,0)</f>
        <v>149.79999999999998</v>
      </c>
      <c r="K154" s="286">
        <f t="shared" si="448"/>
        <v>149</v>
      </c>
      <c r="L154" s="287">
        <v>149</v>
      </c>
      <c r="M154" s="283">
        <v>79</v>
      </c>
      <c r="N154" s="283">
        <v>79</v>
      </c>
      <c r="O154" s="282">
        <f>_xlfn.FLOOR.PRECISE('численность 2021'!P166)</f>
        <v>79</v>
      </c>
      <c r="P154" s="282">
        <v>0.298456</v>
      </c>
      <c r="Q154" s="282">
        <v>0.298456</v>
      </c>
      <c r="R154" s="282">
        <f t="shared" si="449"/>
        <v>0.29845107669059312</v>
      </c>
      <c r="S154" s="284">
        <f>_xlfn.FLOOR.PRECISE('численность 2021'!Q166)</f>
        <v>23</v>
      </c>
      <c r="T154" s="284"/>
      <c r="U154" s="285">
        <f t="shared" si="419"/>
        <v>23.699999999999999</v>
      </c>
      <c r="V154" s="286">
        <f t="shared" si="440"/>
        <v>23</v>
      </c>
      <c r="W154" s="287">
        <v>23</v>
      </c>
      <c r="X154" s="287"/>
      <c r="Y154" s="288"/>
      <c r="Z154" s="283">
        <v>1433.8999020000001</v>
      </c>
      <c r="AA154" s="283">
        <v>1711</v>
      </c>
      <c r="AB154" s="282">
        <f>_xlfn.FLOOR.PRECISE('численность 2021'!E166)</f>
        <v>1110</v>
      </c>
      <c r="AC154" s="282">
        <v>5.4171569999999996</v>
      </c>
      <c r="AD154" s="282">
        <v>6.4640190000000004</v>
      </c>
      <c r="AE154" s="282">
        <f t="shared" si="428"/>
        <v>4.1934265205893464</v>
      </c>
      <c r="AF154" s="284">
        <f>_xlfn.FLOOR.PRECISE('численность 2021'!O166)</f>
        <v>55</v>
      </c>
      <c r="AG154" s="285">
        <f t="shared" si="472"/>
        <v>55.5</v>
      </c>
      <c r="AH154" s="286">
        <f t="shared" si="450"/>
        <v>55</v>
      </c>
      <c r="AI154" s="289">
        <f t="shared" si="441"/>
        <v>41.25</v>
      </c>
      <c r="AJ154" s="287">
        <v>55</v>
      </c>
      <c r="AK154" s="287">
        <v>41</v>
      </c>
      <c r="AL154" s="283">
        <v>439.86251800000002</v>
      </c>
      <c r="AM154" s="283">
        <v>531</v>
      </c>
      <c r="AN154" s="282">
        <f>_xlfn.FLOOR.PRECISE('численность 2021'!F166)</f>
        <v>314</v>
      </c>
      <c r="AO154" s="282">
        <v>1.6617649999999999</v>
      </c>
      <c r="AP154" s="282">
        <v>2.0060750000000001</v>
      </c>
      <c r="AQ154" s="282">
        <f t="shared" si="451"/>
        <v>1.1862485833018512</v>
      </c>
      <c r="AR154" s="284">
        <f>_xlfn.FLOOR.PRECISE('численность 2021'!L166)</f>
        <v>15</v>
      </c>
      <c r="AS154" s="284"/>
      <c r="AT154" s="284">
        <f t="shared" si="442"/>
        <v>15</v>
      </c>
      <c r="AU154" s="285">
        <f t="shared" si="443"/>
        <v>15.700000000000001</v>
      </c>
      <c r="AV154" s="285">
        <f t="shared" si="461"/>
        <v>0</v>
      </c>
      <c r="AW154" s="290">
        <f t="shared" si="444"/>
        <v>15</v>
      </c>
      <c r="AX154" s="287">
        <v>15</v>
      </c>
      <c r="AY154" s="285">
        <f t="shared" si="420"/>
        <v>2.25</v>
      </c>
      <c r="AZ154" s="286">
        <f t="shared" si="452"/>
        <v>0</v>
      </c>
      <c r="BA154" s="287"/>
      <c r="BB154" s="285">
        <f t="shared" si="421"/>
        <v>4.5</v>
      </c>
      <c r="BC154" s="287"/>
      <c r="BD154" s="283">
        <v>451.15103099999999</v>
      </c>
      <c r="BE154" s="283">
        <v>441</v>
      </c>
      <c r="BF154" s="282">
        <f>_xlfn.FLOOR.PRECISE('численность 2021'!G166)</f>
        <v>685</v>
      </c>
      <c r="BG154" s="282">
        <v>1.704412</v>
      </c>
      <c r="BH154" s="282">
        <v>1.6660619999999999</v>
      </c>
      <c r="BI154" s="282">
        <f t="shared" si="429"/>
        <v>2.5878352852285609</v>
      </c>
      <c r="BJ154" s="284">
        <f>_xlfn.FLOOR.PRECISE('численность 2021'!K166)</f>
        <v>47</v>
      </c>
      <c r="BK154" s="284"/>
      <c r="BL154" s="284">
        <f t="shared" si="445"/>
        <v>47</v>
      </c>
      <c r="BM154" s="285">
        <f t="shared" si="466"/>
        <v>47.950000000000003</v>
      </c>
      <c r="BN154" s="290">
        <f t="shared" si="446"/>
        <v>47</v>
      </c>
      <c r="BO154" s="287">
        <v>47</v>
      </c>
      <c r="BP154" s="285">
        <f t="shared" si="422"/>
        <v>7.0499999999999998</v>
      </c>
      <c r="BQ154" s="286">
        <f t="shared" si="453"/>
        <v>0</v>
      </c>
      <c r="BR154" s="287"/>
      <c r="BS154" s="285">
        <f t="shared" si="467"/>
        <v>9.4000000000000004</v>
      </c>
      <c r="BT154" s="287"/>
      <c r="BU154" s="283">
        <v>411.57635499999998</v>
      </c>
      <c r="BV154" s="283">
        <v>399</v>
      </c>
      <c r="BW154" s="282">
        <f>_xlfn.FLOOR.PRECISE('численность 2021'!H166)</f>
        <v>1349</v>
      </c>
      <c r="BX154" s="282">
        <v>1.554902</v>
      </c>
      <c r="BY154" s="282">
        <v>1.50739</v>
      </c>
      <c r="BZ154" s="282">
        <f t="shared" si="430"/>
        <v>5.0963354741216476</v>
      </c>
      <c r="CA154" s="284">
        <f>_xlfn.FLOOR.PRECISE('численность 2021'!M166)</f>
        <v>67</v>
      </c>
      <c r="CB154" s="284"/>
      <c r="CC154" s="284"/>
      <c r="CD154" s="284">
        <f t="shared" si="454"/>
        <v>67</v>
      </c>
      <c r="CE154" s="285">
        <f t="shared" si="468"/>
        <v>107.92</v>
      </c>
      <c r="CF154" s="290">
        <f t="shared" si="455"/>
        <v>67</v>
      </c>
      <c r="CG154" s="287">
        <v>67</v>
      </c>
      <c r="CH154" s="285">
        <f t="shared" si="423"/>
        <v>5.0249999999999995</v>
      </c>
      <c r="CI154" s="286">
        <f t="shared" si="456"/>
        <v>0</v>
      </c>
      <c r="CJ154" s="287"/>
      <c r="CK154" s="285">
        <f t="shared" si="424"/>
        <v>5.0249999999999995</v>
      </c>
      <c r="CL154" s="286">
        <f t="shared" si="457"/>
        <v>0</v>
      </c>
      <c r="CM154" s="287"/>
      <c r="CN154" s="285">
        <f t="shared" si="469"/>
        <v>13.4</v>
      </c>
      <c r="CO154" s="287"/>
      <c r="CP154" s="291">
        <f t="shared" si="470"/>
        <v>1</v>
      </c>
      <c r="CQ154" s="283"/>
      <c r="CR154" s="283"/>
      <c r="CS154" s="283"/>
      <c r="CT154" s="282"/>
      <c r="CU154" s="282"/>
      <c r="CV154" s="282"/>
      <c r="CW154" s="284"/>
      <c r="CX154" s="285"/>
      <c r="CY154" s="290"/>
      <c r="CZ154" s="292"/>
      <c r="DA154" s="285"/>
      <c r="DB154" s="292"/>
      <c r="DC154" s="283">
        <v>79.473686000000001</v>
      </c>
      <c r="DD154" s="283">
        <v>68</v>
      </c>
      <c r="DE154" s="282">
        <f>_xlfn.FLOOR.PRECISE('численность 2021'!I166)</f>
        <v>0</v>
      </c>
      <c r="DF154" s="282">
        <v>0.30024499999999998</v>
      </c>
      <c r="DG154" s="282">
        <v>0.25689800000000002</v>
      </c>
      <c r="DH154" s="282">
        <f t="shared" si="431"/>
        <v>0</v>
      </c>
      <c r="DI154" s="284">
        <f>_xlfn.FLOOR.PRECISE('численность 2021'!N166)</f>
        <v>0</v>
      </c>
      <c r="DJ154" s="285">
        <f t="shared" si="425"/>
        <v>0</v>
      </c>
      <c r="DK154" s="286">
        <f t="shared" si="458"/>
        <v>0</v>
      </c>
      <c r="DL154" s="287"/>
      <c r="DM154" s="285">
        <f t="shared" si="426"/>
        <v>0</v>
      </c>
      <c r="DN154" s="287"/>
      <c r="DO154" s="283">
        <v>10.380236999999999</v>
      </c>
      <c r="DP154" s="283">
        <v>11</v>
      </c>
      <c r="DQ154" s="282">
        <f>_xlfn.FLOOR.PRECISE('численность 2021'!J166)</f>
        <v>1</v>
      </c>
      <c r="DR154" s="282">
        <v>3.9216000000000001e-002</v>
      </c>
      <c r="DS154" s="282">
        <v>4.1556999999999997e-002</v>
      </c>
      <c r="DT154" s="282">
        <f t="shared" si="432"/>
        <v>3.7778617302606727e-003</v>
      </c>
      <c r="DU154" s="284">
        <f>_xlfn.FLOOR.PRECISE('численность 2021'!S166)</f>
        <v>0</v>
      </c>
      <c r="DV154" s="285">
        <f t="shared" si="471"/>
        <v>0.10000000000000001</v>
      </c>
      <c r="DW154" s="286">
        <f t="shared" si="459"/>
        <v>0</v>
      </c>
      <c r="DX154" s="287"/>
      <c r="DY154" s="283">
        <v>0</v>
      </c>
      <c r="DZ154" s="293">
        <v>0</v>
      </c>
      <c r="EA154" s="282">
        <f>_xlfn.FLOOR.PRECISE('численность 2021'!T166)</f>
        <v>26</v>
      </c>
      <c r="EB154" s="282">
        <v>0</v>
      </c>
      <c r="EC154" s="282">
        <v>0</v>
      </c>
      <c r="ED154" s="282">
        <f t="shared" si="433"/>
        <v>9.8224404986777494e-002</v>
      </c>
      <c r="EE154" s="284">
        <f>_xlfn.FLOOR.PRECISE('численность 2021'!U166)</f>
        <v>2</v>
      </c>
      <c r="EF154" s="285">
        <f t="shared" si="447"/>
        <v>2.6000000000000001</v>
      </c>
      <c r="EG154" s="286">
        <f t="shared" si="460"/>
        <v>2</v>
      </c>
      <c r="EH154" s="292">
        <v>2</v>
      </c>
    </row>
    <row r="155" ht="31.5">
      <c r="A155" s="152" t="s">
        <v>335</v>
      </c>
      <c r="B155" s="282">
        <f>'численность 2021'!C167</f>
        <v>93.555000000000007</v>
      </c>
      <c r="C155" s="283">
        <v>618.34783900000002</v>
      </c>
      <c r="D155" s="283">
        <v>782</v>
      </c>
      <c r="E155" s="282">
        <f>_xlfn.FLOOR.PRECISE('численность 2021'!D167)</f>
        <v>623</v>
      </c>
      <c r="F155" s="282">
        <v>6.6098109999999997</v>
      </c>
      <c r="G155" s="282">
        <v>8.3591660000000001</v>
      </c>
      <c r="H155" s="282">
        <f t="shared" si="427"/>
        <v>6.6591844369622146</v>
      </c>
      <c r="I155" s="284">
        <f>_xlfn.FLOOR.PRECISE('численность 2021'!R167)</f>
        <v>218</v>
      </c>
      <c r="J155" s="285">
        <f t="shared" si="473"/>
        <v>218.04999999999998</v>
      </c>
      <c r="K155" s="286">
        <f t="shared" si="448"/>
        <v>218</v>
      </c>
      <c r="L155" s="287">
        <v>218</v>
      </c>
      <c r="M155" s="283">
        <v>62</v>
      </c>
      <c r="N155" s="283">
        <v>62</v>
      </c>
      <c r="O155" s="282">
        <f>_xlfn.FLOOR.PRECISE('численность 2021'!P167)</f>
        <v>20</v>
      </c>
      <c r="P155" s="282">
        <v>0.66274699999999998</v>
      </c>
      <c r="Q155" s="282">
        <v>0.66274699999999998</v>
      </c>
      <c r="R155" s="282">
        <f t="shared" si="449"/>
        <v>0.21377799155576932</v>
      </c>
      <c r="S155" s="284">
        <f>_xlfn.FLOOR.PRECISE('численность 2021'!Q167)</f>
        <v>6</v>
      </c>
      <c r="T155" s="284"/>
      <c r="U155" s="285">
        <f t="shared" ref="U155:U176" si="474">O155*0.3</f>
        <v>6</v>
      </c>
      <c r="V155" s="286">
        <f t="shared" si="440"/>
        <v>6</v>
      </c>
      <c r="W155" s="287">
        <v>6</v>
      </c>
      <c r="X155" s="287"/>
      <c r="Y155" s="288"/>
      <c r="Z155" s="283">
        <v>1270.6326899999999</v>
      </c>
      <c r="AA155" s="283">
        <v>1588</v>
      </c>
      <c r="AB155" s="282">
        <f>_xlfn.FLOOR.PRECISE('численность 2021'!E167)</f>
        <v>962</v>
      </c>
      <c r="AC155" s="282">
        <v>13.582390999999999</v>
      </c>
      <c r="AD155" s="282">
        <v>16.974879000000001</v>
      </c>
      <c r="AE155" s="282">
        <f t="shared" si="428"/>
        <v>10.282721393832505</v>
      </c>
      <c r="AF155" s="284">
        <f>_xlfn.FLOOR.PRECISE('численность 2021'!O167)</f>
        <v>48</v>
      </c>
      <c r="AG155" s="285">
        <f t="shared" si="472"/>
        <v>48.100000000000001</v>
      </c>
      <c r="AH155" s="286">
        <f t="shared" si="450"/>
        <v>48</v>
      </c>
      <c r="AI155" s="289">
        <f t="shared" si="441"/>
        <v>36</v>
      </c>
      <c r="AJ155" s="287">
        <v>48</v>
      </c>
      <c r="AK155" s="287">
        <v>36</v>
      </c>
      <c r="AL155" s="283">
        <v>0</v>
      </c>
      <c r="AM155" s="283">
        <v>0</v>
      </c>
      <c r="AN155" s="282">
        <f>_xlfn.FLOOR.PRECISE('численность 2021'!F167)</f>
        <v>0</v>
      </c>
      <c r="AO155" s="282">
        <v>0</v>
      </c>
      <c r="AP155" s="282">
        <v>0</v>
      </c>
      <c r="AQ155" s="282">
        <f t="shared" si="451"/>
        <v>0</v>
      </c>
      <c r="AR155" s="284">
        <f>_xlfn.FLOOR.PRECISE('численность 2021'!L167)</f>
        <v>0</v>
      </c>
      <c r="AS155" s="284"/>
      <c r="AT155" s="284">
        <f t="shared" si="442"/>
        <v>0</v>
      </c>
      <c r="AU155" s="285">
        <f t="shared" si="443"/>
        <v>0</v>
      </c>
      <c r="AV155" s="285">
        <f t="shared" si="461"/>
        <v>0</v>
      </c>
      <c r="AW155" s="290">
        <f t="shared" si="444"/>
        <v>0</v>
      </c>
      <c r="AX155" s="287"/>
      <c r="AY155" s="285">
        <f t="shared" ref="AY155:AY176" si="475">IF(AX155&gt;7,AX155*0.15,0)</f>
        <v>0</v>
      </c>
      <c r="AZ155" s="286">
        <f t="shared" si="452"/>
        <v>0</v>
      </c>
      <c r="BA155" s="287"/>
      <c r="BB155" s="285">
        <f t="shared" ref="BB155:BB176" si="476">AX155*0.3</f>
        <v>0</v>
      </c>
      <c r="BC155" s="287"/>
      <c r="BD155" s="283">
        <v>140.37132299999999</v>
      </c>
      <c r="BE155" s="283">
        <v>195</v>
      </c>
      <c r="BF155" s="282">
        <f>_xlfn.FLOOR.PRECISE('численность 2021'!G167)</f>
        <v>188</v>
      </c>
      <c r="BG155" s="282">
        <v>1.5004949999999999</v>
      </c>
      <c r="BH155" s="282">
        <v>2.0844469999999999</v>
      </c>
      <c r="BI155" s="282">
        <f t="shared" si="429"/>
        <v>2.0095131206242316</v>
      </c>
      <c r="BJ155" s="284">
        <f>_xlfn.FLOOR.PRECISE('численность 2021'!K167)</f>
        <v>9</v>
      </c>
      <c r="BK155" s="284"/>
      <c r="BL155" s="284">
        <f t="shared" si="445"/>
        <v>9</v>
      </c>
      <c r="BM155" s="285">
        <f t="shared" si="466"/>
        <v>13.160000000000002</v>
      </c>
      <c r="BN155" s="290">
        <f t="shared" si="446"/>
        <v>9</v>
      </c>
      <c r="BO155" s="287">
        <v>9</v>
      </c>
      <c r="BP155" s="285">
        <f t="shared" ref="BP155:BP173" si="477">IF(BO155&gt;3,BO155*0.15,0)</f>
        <v>1.3499999999999999</v>
      </c>
      <c r="BQ155" s="286">
        <f t="shared" si="453"/>
        <v>0</v>
      </c>
      <c r="BR155" s="287"/>
      <c r="BS155" s="285">
        <f t="shared" si="467"/>
        <v>1.8</v>
      </c>
      <c r="BT155" s="287"/>
      <c r="BU155" s="283">
        <v>213.836716</v>
      </c>
      <c r="BV155" s="283">
        <v>286</v>
      </c>
      <c r="BW155" s="282">
        <f>_xlfn.FLOOR.PRECISE('численность 2021'!H167)</f>
        <v>290</v>
      </c>
      <c r="BX155" s="282">
        <v>2.2858010000000002</v>
      </c>
      <c r="BY155" s="282">
        <v>3.0571890000000002</v>
      </c>
      <c r="BZ155" s="282">
        <f t="shared" si="430"/>
        <v>3.0997808775586551</v>
      </c>
      <c r="CA155" s="284">
        <f>_xlfn.FLOOR.PRECISE('численность 2021'!M167)</f>
        <v>20</v>
      </c>
      <c r="CB155" s="284"/>
      <c r="CC155" s="284"/>
      <c r="CD155" s="284">
        <f t="shared" si="454"/>
        <v>20</v>
      </c>
      <c r="CE155" s="285">
        <f t="shared" si="468"/>
        <v>20.300000000000001</v>
      </c>
      <c r="CF155" s="290">
        <f t="shared" si="455"/>
        <v>20</v>
      </c>
      <c r="CG155" s="287">
        <v>20</v>
      </c>
      <c r="CH155" s="285">
        <f t="shared" ref="CH155:CH176" si="478">IF(CG155&gt;3,CG155*0.075,0)</f>
        <v>1.5</v>
      </c>
      <c r="CI155" s="286">
        <f t="shared" si="456"/>
        <v>0</v>
      </c>
      <c r="CJ155" s="287"/>
      <c r="CK155" s="285">
        <f t="shared" ref="CK155:CK173" si="479">IF(CG155&gt;3,CG155*0.075,0)</f>
        <v>1.5</v>
      </c>
      <c r="CL155" s="286">
        <f t="shared" si="457"/>
        <v>0</v>
      </c>
      <c r="CM155" s="287"/>
      <c r="CN155" s="285">
        <f t="shared" si="469"/>
        <v>4</v>
      </c>
      <c r="CO155" s="287"/>
      <c r="CP155" s="291">
        <f t="shared" si="470"/>
        <v>1</v>
      </c>
      <c r="CQ155" s="283">
        <v>0</v>
      </c>
      <c r="CR155" s="283">
        <v>0</v>
      </c>
      <c r="CS155" s="283" t="e">
        <f>#REF!</f>
        <v>#REF!</v>
      </c>
      <c r="CT155" s="282">
        <v>0</v>
      </c>
      <c r="CU155" s="282">
        <v>0</v>
      </c>
      <c r="CV155" s="282" t="e">
        <f>#REF!</f>
        <v>#REF!</v>
      </c>
      <c r="CW155" s="284" t="e">
        <f>#REF!</f>
        <v>#REF!</v>
      </c>
      <c r="CX155" s="285" t="e">
        <f t="shared" si="434"/>
        <v>#REF!</v>
      </c>
      <c r="CY155" s="290" t="e">
        <f t="shared" si="435"/>
        <v>#REF!</v>
      </c>
      <c r="CZ155" s="292"/>
      <c r="DA155" s="285">
        <f t="shared" si="436"/>
        <v>0</v>
      </c>
      <c r="DB155" s="292"/>
      <c r="DC155" s="283">
        <v>0</v>
      </c>
      <c r="DD155" s="283">
        <v>0</v>
      </c>
      <c r="DE155" s="282">
        <f>_xlfn.FLOOR.PRECISE('численность 2021'!I167)</f>
        <v>0</v>
      </c>
      <c r="DF155" s="282">
        <v>0</v>
      </c>
      <c r="DG155" s="282">
        <v>0</v>
      </c>
      <c r="DH155" s="282">
        <f t="shared" si="431"/>
        <v>0</v>
      </c>
      <c r="DI155" s="284">
        <f>_xlfn.FLOOR.PRECISE('численность 2021'!N167)</f>
        <v>0</v>
      </c>
      <c r="DJ155" s="285">
        <f t="shared" ref="DJ155:DJ176" si="480">IF(DE155&gt;34,DE155*0.15,0)</f>
        <v>0</v>
      </c>
      <c r="DK155" s="286">
        <f t="shared" si="458"/>
        <v>0</v>
      </c>
      <c r="DL155" s="287"/>
      <c r="DM155" s="285">
        <f t="shared" ref="DM155:DM176" si="481">DL155*0.2</f>
        <v>0</v>
      </c>
      <c r="DN155" s="287"/>
      <c r="DO155" s="283">
        <v>0</v>
      </c>
      <c r="DP155" s="283">
        <v>0</v>
      </c>
      <c r="DQ155" s="282">
        <f>_xlfn.FLOOR.PRECISE('численность 2021'!J167)</f>
        <v>1</v>
      </c>
      <c r="DR155" s="282">
        <v>0</v>
      </c>
      <c r="DS155" s="282">
        <v>0</v>
      </c>
      <c r="DT155" s="282">
        <f t="shared" si="432"/>
        <v>1.0688899577788466e-002</v>
      </c>
      <c r="DU155" s="284">
        <f>_xlfn.FLOOR.PRECISE('численность 2021'!S167)</f>
        <v>0</v>
      </c>
      <c r="DV155" s="285">
        <f t="shared" si="471"/>
        <v>0.10000000000000001</v>
      </c>
      <c r="DW155" s="286">
        <f t="shared" si="459"/>
        <v>0</v>
      </c>
      <c r="DX155" s="287"/>
      <c r="DY155" s="283">
        <v>0</v>
      </c>
      <c r="DZ155" s="293">
        <v>0</v>
      </c>
      <c r="EA155" s="282">
        <f>_xlfn.FLOOR.PRECISE('численность 2021'!T167)</f>
        <v>0</v>
      </c>
      <c r="EB155" s="282">
        <v>0</v>
      </c>
      <c r="EC155" s="282">
        <v>0</v>
      </c>
      <c r="ED155" s="282">
        <f t="shared" si="433"/>
        <v>0</v>
      </c>
      <c r="EE155" s="284">
        <f>_xlfn.FLOOR.PRECISE('численность 2021'!U167)</f>
        <v>0</v>
      </c>
      <c r="EF155" s="285">
        <f t="shared" si="447"/>
        <v>0</v>
      </c>
      <c r="EG155" s="286">
        <f t="shared" si="460"/>
        <v>0</v>
      </c>
      <c r="EH155" s="292"/>
    </row>
    <row r="156" ht="15.75">
      <c r="A156" s="268" t="s">
        <v>187</v>
      </c>
      <c r="B156" s="282"/>
      <c r="C156" s="283"/>
      <c r="D156" s="283"/>
      <c r="E156" s="282"/>
      <c r="F156" s="282"/>
      <c r="G156" s="282"/>
      <c r="H156" s="282"/>
      <c r="I156" s="284"/>
      <c r="J156" s="285">
        <f t="shared" si="473"/>
        <v>0</v>
      </c>
      <c r="K156" s="286">
        <f t="shared" si="448"/>
        <v>0</v>
      </c>
      <c r="L156" s="292"/>
      <c r="M156" s="283"/>
      <c r="N156" s="283"/>
      <c r="O156" s="282"/>
      <c r="P156" s="282"/>
      <c r="Q156" s="282"/>
      <c r="R156" s="282" t="e">
        <f t="shared" si="449"/>
        <v>#DIV/0!</v>
      </c>
      <c r="S156" s="284"/>
      <c r="T156" s="284"/>
      <c r="U156" s="285">
        <f t="shared" si="474"/>
        <v>0</v>
      </c>
      <c r="V156" s="286">
        <f t="shared" si="440"/>
        <v>0</v>
      </c>
      <c r="W156" s="292"/>
      <c r="X156" s="292"/>
      <c r="Y156" s="288"/>
      <c r="Z156" s="283"/>
      <c r="AA156" s="283"/>
      <c r="AB156" s="282"/>
      <c r="AC156" s="282"/>
      <c r="AD156" s="282"/>
      <c r="AE156" s="282" t="e">
        <f t="shared" si="428"/>
        <v>#DIV/0!</v>
      </c>
      <c r="AF156" s="284"/>
      <c r="AG156" s="285">
        <f t="shared" si="472"/>
        <v>0</v>
      </c>
      <c r="AH156" s="286">
        <f t="shared" si="450"/>
        <v>0</v>
      </c>
      <c r="AI156" s="289">
        <f t="shared" si="441"/>
        <v>0</v>
      </c>
      <c r="AJ156" s="292"/>
      <c r="AK156" s="292"/>
      <c r="AL156" s="283"/>
      <c r="AM156" s="283"/>
      <c r="AN156" s="282"/>
      <c r="AO156" s="282"/>
      <c r="AP156" s="282"/>
      <c r="AQ156" s="282" t="e">
        <f t="shared" si="451"/>
        <v>#DIV/0!</v>
      </c>
      <c r="AR156" s="284"/>
      <c r="AS156" s="284"/>
      <c r="AT156" s="284" t="e">
        <f t="shared" si="442"/>
        <v>#DIV/0!</v>
      </c>
      <c r="AU156" s="285">
        <f t="shared" si="443"/>
        <v>0</v>
      </c>
      <c r="AV156" s="285">
        <f t="shared" si="461"/>
        <v>0</v>
      </c>
      <c r="AW156" s="290">
        <f t="shared" si="444"/>
        <v>0</v>
      </c>
      <c r="AX156" s="292"/>
      <c r="AY156" s="285">
        <f t="shared" si="475"/>
        <v>0</v>
      </c>
      <c r="AZ156" s="286">
        <f t="shared" si="452"/>
        <v>0</v>
      </c>
      <c r="BA156" s="292"/>
      <c r="BB156" s="285">
        <f t="shared" si="476"/>
        <v>0</v>
      </c>
      <c r="BC156" s="292"/>
      <c r="BD156" s="283"/>
      <c r="BE156" s="283"/>
      <c r="BF156" s="282"/>
      <c r="BG156" s="282"/>
      <c r="BH156" s="282"/>
      <c r="BI156" s="282" t="e">
        <f t="shared" si="429"/>
        <v>#DIV/0!</v>
      </c>
      <c r="BJ156" s="284"/>
      <c r="BK156" s="284"/>
      <c r="BL156" s="284" t="e">
        <f t="shared" si="445"/>
        <v>#DIV/0!</v>
      </c>
      <c r="BM156" s="285">
        <f t="shared" si="466"/>
        <v>0</v>
      </c>
      <c r="BN156" s="290">
        <f t="shared" si="446"/>
        <v>0</v>
      </c>
      <c r="BO156" s="292"/>
      <c r="BP156" s="285">
        <f t="shared" si="477"/>
        <v>0</v>
      </c>
      <c r="BQ156" s="286">
        <f t="shared" si="453"/>
        <v>0</v>
      </c>
      <c r="BR156" s="292"/>
      <c r="BS156" s="285">
        <f t="shared" si="467"/>
        <v>0</v>
      </c>
      <c r="BT156" s="292"/>
      <c r="BU156" s="283"/>
      <c r="BV156" s="283"/>
      <c r="BW156" s="282"/>
      <c r="BX156" s="282"/>
      <c r="BY156" s="282"/>
      <c r="BZ156" s="282" t="e">
        <f t="shared" si="430"/>
        <v>#DIV/0!</v>
      </c>
      <c r="CA156" s="284"/>
      <c r="CB156" s="284"/>
      <c r="CC156" s="284"/>
      <c r="CD156" s="284" t="e">
        <f t="shared" si="454"/>
        <v>#DIV/0!</v>
      </c>
      <c r="CE156" s="285">
        <f t="shared" si="468"/>
        <v>0</v>
      </c>
      <c r="CF156" s="290">
        <f t="shared" si="455"/>
        <v>0</v>
      </c>
      <c r="CG156" s="292"/>
      <c r="CH156" s="285">
        <f t="shared" si="478"/>
        <v>0</v>
      </c>
      <c r="CI156" s="286">
        <f t="shared" si="456"/>
        <v>0</v>
      </c>
      <c r="CJ156" s="292"/>
      <c r="CK156" s="285">
        <f t="shared" si="479"/>
        <v>0</v>
      </c>
      <c r="CL156" s="286">
        <f t="shared" si="457"/>
        <v>0</v>
      </c>
      <c r="CM156" s="292"/>
      <c r="CN156" s="285">
        <f t="shared" si="469"/>
        <v>0</v>
      </c>
      <c r="CO156" s="292"/>
      <c r="CP156" s="291">
        <f t="shared" si="470"/>
        <v>1</v>
      </c>
      <c r="CQ156" s="283"/>
      <c r="CR156" s="283"/>
      <c r="CS156" s="283"/>
      <c r="CT156" s="282"/>
      <c r="CU156" s="282"/>
      <c r="CV156" s="282"/>
      <c r="CW156" s="284"/>
      <c r="CX156" s="285">
        <f t="shared" si="434"/>
        <v>0</v>
      </c>
      <c r="CY156" s="290">
        <f t="shared" si="435"/>
        <v>0</v>
      </c>
      <c r="CZ156" s="292"/>
      <c r="DA156" s="285">
        <f t="shared" si="436"/>
        <v>0</v>
      </c>
      <c r="DB156" s="292"/>
      <c r="DC156" s="283"/>
      <c r="DD156" s="283"/>
      <c r="DE156" s="282"/>
      <c r="DF156" s="282"/>
      <c r="DG156" s="282"/>
      <c r="DH156" s="282" t="e">
        <f t="shared" si="431"/>
        <v>#DIV/0!</v>
      </c>
      <c r="DI156" s="284"/>
      <c r="DJ156" s="285">
        <f t="shared" si="480"/>
        <v>0</v>
      </c>
      <c r="DK156" s="286">
        <f t="shared" si="458"/>
        <v>0</v>
      </c>
      <c r="DL156" s="292"/>
      <c r="DM156" s="285">
        <f t="shared" si="481"/>
        <v>0</v>
      </c>
      <c r="DN156" s="292"/>
      <c r="DO156" s="283"/>
      <c r="DP156" s="283"/>
      <c r="DQ156" s="282"/>
      <c r="DR156" s="282"/>
      <c r="DS156" s="282"/>
      <c r="DT156" s="282" t="e">
        <f t="shared" si="432"/>
        <v>#DIV/0!</v>
      </c>
      <c r="DU156" s="284"/>
      <c r="DV156" s="285">
        <f t="shared" si="471"/>
        <v>0</v>
      </c>
      <c r="DW156" s="286">
        <f t="shared" si="459"/>
        <v>0</v>
      </c>
      <c r="DX156" s="292"/>
      <c r="DY156" s="283"/>
      <c r="DZ156" s="293"/>
      <c r="EA156" s="282"/>
      <c r="EB156" s="282"/>
      <c r="EC156" s="282"/>
      <c r="ED156" s="282" t="e">
        <f t="shared" si="433"/>
        <v>#DIV/0!</v>
      </c>
      <c r="EE156" s="284"/>
      <c r="EF156" s="285">
        <f t="shared" si="447"/>
        <v>0</v>
      </c>
      <c r="EG156" s="286">
        <f t="shared" si="460"/>
        <v>0</v>
      </c>
      <c r="EH156" s="292"/>
    </row>
    <row r="157" ht="70.5" customHeight="1">
      <c r="A157" s="162" t="s">
        <v>996</v>
      </c>
      <c r="B157" s="282">
        <f>'численность 2021'!C172</f>
        <v>58.799999999999997</v>
      </c>
      <c r="C157" s="283">
        <v>121.27649700000001</v>
      </c>
      <c r="D157" s="283">
        <v>322</v>
      </c>
      <c r="E157" s="282">
        <f>_xlfn.FLOOR.PRECISE('численность 2021'!D172)</f>
        <v>40</v>
      </c>
      <c r="F157" s="282">
        <v>0.417016</v>
      </c>
      <c r="G157" s="282">
        <v>1.1072139999999999</v>
      </c>
      <c r="H157" s="282">
        <f t="shared" si="427"/>
        <v>0.68027210884353739</v>
      </c>
      <c r="I157" s="284">
        <f>_xlfn.FLOOR.PRECISE('численность 2021'!R172)</f>
        <v>14</v>
      </c>
      <c r="J157" s="285">
        <f t="shared" ref="J157:J167" si="482">IF(E157&gt;1,E157*0.34999999999999998,0)</f>
        <v>14</v>
      </c>
      <c r="K157" s="286">
        <f t="shared" si="448"/>
        <v>14</v>
      </c>
      <c r="L157" s="292">
        <v>14</v>
      </c>
      <c r="M157" s="283">
        <v>113</v>
      </c>
      <c r="N157" s="283">
        <v>110</v>
      </c>
      <c r="O157" s="282">
        <f>_xlfn.FLOOR.PRECISE('численность 2021'!P172)</f>
        <v>6</v>
      </c>
      <c r="P157" s="282">
        <v>0.38855600000000001</v>
      </c>
      <c r="Q157" s="282">
        <v>0.37824099999999999</v>
      </c>
      <c r="R157" s="282">
        <f t="shared" si="449"/>
        <v>0.10204081632653061</v>
      </c>
      <c r="S157" s="284">
        <f>_xlfn.FLOOR.PRECISE('численность 2021'!Q172)</f>
        <v>1</v>
      </c>
      <c r="T157" s="284"/>
      <c r="U157" s="285">
        <f t="shared" ref="U157:U167" si="483">O157*0.29999999999999999</f>
        <v>1.7999999999999998</v>
      </c>
      <c r="V157" s="286">
        <f t="shared" si="440"/>
        <v>1</v>
      </c>
      <c r="W157" s="292">
        <v>1</v>
      </c>
      <c r="X157" s="292"/>
      <c r="Y157" s="288"/>
      <c r="Z157" s="283">
        <v>51.126368999999997</v>
      </c>
      <c r="AA157" s="283">
        <v>206</v>
      </c>
      <c r="AB157" s="282">
        <f>_xlfn.FLOOR.PRECISE('численность 2021'!E172)</f>
        <v>0</v>
      </c>
      <c r="AC157" s="282">
        <v>0.17580100000000001</v>
      </c>
      <c r="AD157" s="282">
        <v>0.70834200000000003</v>
      </c>
      <c r="AE157" s="282">
        <f t="shared" si="428"/>
        <v>0</v>
      </c>
      <c r="AF157" s="284">
        <f>_xlfn.FLOOR.PRECISE('численность 2021'!O172)</f>
        <v>0</v>
      </c>
      <c r="AG157" s="285">
        <f t="shared" ref="AG157:AG167" si="484">IF(AB157&gt;34,AB157*0.050000000000000003,0)</f>
        <v>0</v>
      </c>
      <c r="AH157" s="286">
        <f t="shared" si="450"/>
        <v>0</v>
      </c>
      <c r="AI157" s="289">
        <f t="shared" si="441"/>
        <v>0</v>
      </c>
      <c r="AJ157" s="292"/>
      <c r="AK157" s="292"/>
      <c r="AL157" s="283">
        <v>769.37579300000004</v>
      </c>
      <c r="AM157" s="283">
        <v>1187</v>
      </c>
      <c r="AN157" s="282">
        <f>_xlfn.FLOOR.PRECISE('численность 2021'!F172)</f>
        <v>95</v>
      </c>
      <c r="AO157" s="282">
        <v>2.6455389999999999</v>
      </c>
      <c r="AP157" s="282">
        <v>4.0815619999999999</v>
      </c>
      <c r="AQ157" s="282">
        <f t="shared" si="451"/>
        <v>1.6156462585034015</v>
      </c>
      <c r="AR157" s="284">
        <f>_xlfn.FLOOR.PRECISE('численность 2021'!L172)</f>
        <v>4</v>
      </c>
      <c r="AS157" s="284"/>
      <c r="AT157" s="284">
        <f t="shared" si="442"/>
        <v>4</v>
      </c>
      <c r="AU157" s="285">
        <f t="shared" si="443"/>
        <v>4.75</v>
      </c>
      <c r="AV157" s="285">
        <f t="shared" si="461"/>
        <v>0</v>
      </c>
      <c r="AW157" s="290">
        <f t="shared" si="444"/>
        <v>4</v>
      </c>
      <c r="AX157" s="292">
        <v>4</v>
      </c>
      <c r="AY157" s="285">
        <f t="shared" ref="AY157:AY167" si="485">IF(AX157&gt;7,AX157*0.14999999999999999,0)</f>
        <v>0</v>
      </c>
      <c r="AZ157" s="286">
        <f t="shared" si="452"/>
        <v>0</v>
      </c>
      <c r="BA157" s="292"/>
      <c r="BB157" s="285">
        <f t="shared" ref="BB157:BB167" si="486">AX157*0.29999999999999999</f>
        <v>1.2</v>
      </c>
      <c r="BC157" s="292"/>
      <c r="BD157" s="283">
        <v>238.577698</v>
      </c>
      <c r="BE157" s="283">
        <v>384</v>
      </c>
      <c r="BF157" s="282">
        <f>_xlfn.FLOOR.PRECISE('численность 2021'!G172)</f>
        <v>45</v>
      </c>
      <c r="BG157" s="282">
        <v>0.82036200000000004</v>
      </c>
      <c r="BH157" s="282">
        <v>1.3204039999999999</v>
      </c>
      <c r="BI157" s="282">
        <f t="shared" si="429"/>
        <v>0.76530612244897966</v>
      </c>
      <c r="BJ157" s="284">
        <f>_xlfn.FLOOR.PRECISE('численность 2021'!K172)</f>
        <v>1</v>
      </c>
      <c r="BK157" s="284"/>
      <c r="BL157" s="284">
        <f t="shared" si="445"/>
        <v>1</v>
      </c>
      <c r="BM157" s="285">
        <f t="shared" ref="BM157:BM167" si="487">IF(BF157&gt;1,IF(BI157&gt;10,BF157*0.14999999999999999,IF(BI157&gt;8,BF157*0.12,IF(BI157&gt;6,BF157*0.10000000000000001,IF(BI157&gt;4,BF157*0.080000000000000002,IF(BI157&gt;2,BF157*0.070000000000000007,IF(BI157&gt;1,BF157*0.050000000000000003,IF(BI157&lt;1,BF157*0.029999999999999999,0))))))),0)</f>
        <v>1.3499999999999999</v>
      </c>
      <c r="BN157" s="290">
        <f t="shared" si="446"/>
        <v>1</v>
      </c>
      <c r="BO157" s="292">
        <v>1</v>
      </c>
      <c r="BP157" s="285">
        <f t="shared" ref="BP157:BP167" si="488">IF(BO157&gt;3,BO157*0.14999999999999999,0)</f>
        <v>0</v>
      </c>
      <c r="BQ157" s="286">
        <f t="shared" si="453"/>
        <v>0</v>
      </c>
      <c r="BR157" s="292"/>
      <c r="BS157" s="285">
        <f t="shared" ref="BS157:BS167" si="489">BO157*0.20000000000000001</f>
        <v>0.20000000000000001</v>
      </c>
      <c r="BT157" s="292"/>
      <c r="BU157" s="283">
        <v>163.18824799999999</v>
      </c>
      <c r="BV157" s="283">
        <v>396</v>
      </c>
      <c r="BW157" s="282">
        <f>_xlfn.FLOOR.PRECISE('численность 2021'!H172)</f>
        <v>39</v>
      </c>
      <c r="BX157" s="282">
        <v>0.56113100000000005</v>
      </c>
      <c r="BY157" s="282">
        <v>1.361667</v>
      </c>
      <c r="BZ157" s="282">
        <f t="shared" si="430"/>
        <v>0.66326530612244905</v>
      </c>
      <c r="CA157" s="284">
        <f>_xlfn.FLOOR.PRECISE('численность 2021'!M172)</f>
        <v>1</v>
      </c>
      <c r="CB157" s="284"/>
      <c r="CC157" s="284"/>
      <c r="CD157" s="284">
        <f t="shared" si="454"/>
        <v>1</v>
      </c>
      <c r="CE157" s="285">
        <f t="shared" ref="CE157:CE167" si="490">IF(BW157&gt;1,IF(BZ157&gt;10,BW157*0.14999999999999999,IF(BZ157&gt;8,BW157*0.12,IF(BZ157&gt;6,BW157*0.10000000000000001,IF(BZ157&gt;4,BW157*0.080000000000000002,IF(BZ157&gt;2,BW157*0.070000000000000007,IF(BZ157&gt;1,BW157*0.050000000000000003,IF(BZ157&lt;1,BW157*0.029999999999999999,0))))))),0)</f>
        <v>1.1699999999999999</v>
      </c>
      <c r="CF157" s="290">
        <f t="shared" si="455"/>
        <v>1</v>
      </c>
      <c r="CG157" s="292">
        <v>1</v>
      </c>
      <c r="CH157" s="285">
        <f t="shared" ref="CH157:CH167" si="491">IF(CG157&gt;3,CG157*0.074999999999999997,0)</f>
        <v>0</v>
      </c>
      <c r="CI157" s="286">
        <f t="shared" si="456"/>
        <v>0</v>
      </c>
      <c r="CJ157" s="292"/>
      <c r="CK157" s="285">
        <f t="shared" ref="CK157:CK167" si="492">IF(CG157&gt;3,CG157*0.074999999999999997,0)</f>
        <v>0</v>
      </c>
      <c r="CL157" s="286">
        <f t="shared" si="457"/>
        <v>0</v>
      </c>
      <c r="CM157" s="292"/>
      <c r="CN157" s="285">
        <f t="shared" ref="CN157:CN167" si="493">CG157*0.20000000000000001</f>
        <v>0.20000000000000001</v>
      </c>
      <c r="CO157" s="292"/>
      <c r="CP157" s="291">
        <f t="shared" ref="CP157:CP167" si="494">IF(CG157*0.25&gt;CJ157+CM157-0.10000000000000001,1,0)</f>
        <v>1</v>
      </c>
      <c r="CQ157" s="283">
        <v>245</v>
      </c>
      <c r="CR157" s="283">
        <v>125</v>
      </c>
      <c r="CS157" s="283" t="e">
        <f>#REF!</f>
        <v>#REF!</v>
      </c>
      <c r="CT157" s="282">
        <v>0.85499999999999998</v>
      </c>
      <c r="CU157" s="282">
        <v>0.434</v>
      </c>
      <c r="CV157" s="282" t="e">
        <f>#REF!</f>
        <v>#REF!</v>
      </c>
      <c r="CW157" s="284" t="e">
        <f>#REF!</f>
        <v>#REF!</v>
      </c>
      <c r="CX157" s="285" t="e">
        <f t="shared" si="434"/>
        <v>#REF!</v>
      </c>
      <c r="CY157" s="290" t="e">
        <f t="shared" si="435"/>
        <v>#REF!</v>
      </c>
      <c r="CZ157" s="292"/>
      <c r="DA157" s="285">
        <f t="shared" si="436"/>
        <v>0</v>
      </c>
      <c r="DB157" s="292"/>
      <c r="DC157" s="283"/>
      <c r="DD157" s="283"/>
      <c r="DE157" s="282">
        <f>_xlfn.FLOOR.PRECISE('численность 2021'!I172)</f>
        <v>0</v>
      </c>
      <c r="DF157" s="282"/>
      <c r="DG157" s="282"/>
      <c r="DH157" s="282">
        <f t="shared" si="431"/>
        <v>0</v>
      </c>
      <c r="DI157" s="284">
        <f>_xlfn.FLOOR.PRECISE('численность 2021'!N172)</f>
        <v>0</v>
      </c>
      <c r="DJ157" s="285">
        <f t="shared" ref="DJ157:DJ167" si="495">IF(DE157&gt;34,DE157*0.14999999999999999,0)</f>
        <v>0</v>
      </c>
      <c r="DK157" s="286">
        <f t="shared" si="458"/>
        <v>0</v>
      </c>
      <c r="DL157" s="292"/>
      <c r="DM157" s="285">
        <f t="shared" ref="DM157:DM167" si="496">DL157*0.20000000000000001</f>
        <v>0</v>
      </c>
      <c r="DN157" s="292"/>
      <c r="DO157" s="283">
        <v>22.293474</v>
      </c>
      <c r="DP157" s="283">
        <v>40</v>
      </c>
      <c r="DQ157" s="282">
        <f>_xlfn.FLOOR.PRECISE('численность 2021'!J172)</f>
        <v>2</v>
      </c>
      <c r="DR157" s="282">
        <v>7.6657000000000003e-002</v>
      </c>
      <c r="DS157" s="282">
        <v>0.137542</v>
      </c>
      <c r="DT157" s="282">
        <f t="shared" si="432"/>
        <v>3.4013605442176874e-002</v>
      </c>
      <c r="DU157" s="284">
        <f>_xlfn.FLOOR.PRECISE('численность 2021'!S172)</f>
        <v>0</v>
      </c>
      <c r="DV157" s="285">
        <f t="shared" ref="DV157:DV167" si="497">DQ157*0.10000000000000001</f>
        <v>0.20000000000000001</v>
      </c>
      <c r="DW157" s="286">
        <f t="shared" si="459"/>
        <v>0</v>
      </c>
      <c r="DX157" s="292"/>
      <c r="DY157" s="283"/>
      <c r="DZ157" s="293"/>
      <c r="EA157" s="282">
        <f>_xlfn.FLOOR.PRECISE('численность 2021'!T172)</f>
        <v>0</v>
      </c>
      <c r="EB157" s="282"/>
      <c r="EC157" s="282"/>
      <c r="ED157" s="282">
        <f t="shared" si="433"/>
        <v>0</v>
      </c>
      <c r="EE157" s="284">
        <f>_xlfn.FLOOR.PRECISE('численность 2021'!U172)</f>
        <v>0</v>
      </c>
      <c r="EF157" s="285">
        <f t="shared" si="447"/>
        <v>0</v>
      </c>
      <c r="EG157" s="286">
        <f t="shared" si="460"/>
        <v>0</v>
      </c>
      <c r="EH157" s="292"/>
    </row>
    <row r="158" ht="65.25" customHeight="1">
      <c r="A158" s="162" t="s">
        <v>997</v>
      </c>
      <c r="B158" s="282">
        <f>'численность 2021'!C173</f>
        <v>17.800000000000001</v>
      </c>
      <c r="C158" s="283">
        <v>121.27649700000001</v>
      </c>
      <c r="D158" s="283">
        <v>322</v>
      </c>
      <c r="E158" s="282">
        <f>_xlfn.FLOOR.PRECISE('численность 2021'!D173)</f>
        <v>0</v>
      </c>
      <c r="F158" s="282">
        <v>0.417016</v>
      </c>
      <c r="G158" s="282">
        <v>1.1072139999999999</v>
      </c>
      <c r="H158" s="282">
        <f t="shared" si="427"/>
        <v>0</v>
      </c>
      <c r="I158" s="284">
        <f>_xlfn.FLOOR.PRECISE('численность 2021'!R173)</f>
        <v>0</v>
      </c>
      <c r="J158" s="285">
        <f t="shared" si="482"/>
        <v>0</v>
      </c>
      <c r="K158" s="286">
        <f t="shared" si="448"/>
        <v>0</v>
      </c>
      <c r="L158" s="292"/>
      <c r="M158" s="283">
        <v>113</v>
      </c>
      <c r="N158" s="283">
        <v>110</v>
      </c>
      <c r="O158" s="282">
        <f>_xlfn.FLOOR.PRECISE('численность 2021'!P173)</f>
        <v>2</v>
      </c>
      <c r="P158" s="282">
        <v>0.38855600000000001</v>
      </c>
      <c r="Q158" s="282">
        <v>0.37824099999999999</v>
      </c>
      <c r="R158" s="282">
        <f t="shared" si="449"/>
        <v>0.11235955056179775</v>
      </c>
      <c r="S158" s="284">
        <f>_xlfn.FLOOR.PRECISE('численность 2021'!Q173)</f>
        <v>0</v>
      </c>
      <c r="T158" s="284"/>
      <c r="U158" s="285">
        <f t="shared" si="483"/>
        <v>0.59999999999999998</v>
      </c>
      <c r="V158" s="286">
        <f t="shared" si="440"/>
        <v>0</v>
      </c>
      <c r="W158" s="292"/>
      <c r="X158" s="292"/>
      <c r="Y158" s="288"/>
      <c r="Z158" s="283">
        <v>51.126368999999997</v>
      </c>
      <c r="AA158" s="283">
        <v>206</v>
      </c>
      <c r="AB158" s="282">
        <f>_xlfn.FLOOR.PRECISE('численность 2021'!E173)</f>
        <v>0</v>
      </c>
      <c r="AC158" s="282">
        <v>0.17580100000000001</v>
      </c>
      <c r="AD158" s="282">
        <v>0.70834200000000003</v>
      </c>
      <c r="AE158" s="282">
        <f t="shared" si="428"/>
        <v>0</v>
      </c>
      <c r="AF158" s="284">
        <f>_xlfn.FLOOR.PRECISE('численность 2021'!O173)</f>
        <v>0</v>
      </c>
      <c r="AG158" s="285">
        <f t="shared" si="484"/>
        <v>0</v>
      </c>
      <c r="AH158" s="286">
        <f t="shared" si="450"/>
        <v>0</v>
      </c>
      <c r="AI158" s="289">
        <f t="shared" si="441"/>
        <v>0</v>
      </c>
      <c r="AJ158" s="292"/>
      <c r="AK158" s="292"/>
      <c r="AL158" s="283">
        <v>769.37579300000004</v>
      </c>
      <c r="AM158" s="283">
        <v>1187</v>
      </c>
      <c r="AN158" s="282">
        <f>_xlfn.FLOOR.PRECISE('численность 2021'!F173)</f>
        <v>80</v>
      </c>
      <c r="AO158" s="282">
        <v>2.6455389999999999</v>
      </c>
      <c r="AP158" s="282">
        <v>4.0815619999999999</v>
      </c>
      <c r="AQ158" s="282">
        <f t="shared" si="451"/>
        <v>4.4943820224719095</v>
      </c>
      <c r="AR158" s="284">
        <f>_xlfn.FLOOR.PRECISE('численность 2021'!L173)</f>
        <v>6</v>
      </c>
      <c r="AS158" s="284"/>
      <c r="AT158" s="284">
        <f t="shared" si="442"/>
        <v>6</v>
      </c>
      <c r="AU158" s="285">
        <f t="shared" si="443"/>
        <v>6.4000000000000004</v>
      </c>
      <c r="AV158" s="285">
        <f t="shared" si="461"/>
        <v>0</v>
      </c>
      <c r="AW158" s="290">
        <f t="shared" si="444"/>
        <v>6</v>
      </c>
      <c r="AX158" s="292">
        <v>6</v>
      </c>
      <c r="AY158" s="285">
        <f t="shared" si="485"/>
        <v>0</v>
      </c>
      <c r="AZ158" s="286">
        <f t="shared" si="452"/>
        <v>0</v>
      </c>
      <c r="BA158" s="292"/>
      <c r="BB158" s="285">
        <f t="shared" si="486"/>
        <v>1.7999999999999998</v>
      </c>
      <c r="BC158" s="292"/>
      <c r="BD158" s="283">
        <v>238.577698</v>
      </c>
      <c r="BE158" s="283">
        <v>384</v>
      </c>
      <c r="BF158" s="282">
        <f>_xlfn.FLOOR.PRECISE('численность 2021'!G173)</f>
        <v>5</v>
      </c>
      <c r="BG158" s="282">
        <v>0.82036200000000004</v>
      </c>
      <c r="BH158" s="282">
        <v>1.3204039999999999</v>
      </c>
      <c r="BI158" s="282">
        <f t="shared" si="429"/>
        <v>0.28089887640449435</v>
      </c>
      <c r="BJ158" s="284">
        <f>_xlfn.FLOOR.PRECISE('численность 2021'!K173)</f>
        <v>0</v>
      </c>
      <c r="BK158" s="284"/>
      <c r="BL158" s="284">
        <f t="shared" si="445"/>
        <v>0</v>
      </c>
      <c r="BM158" s="285">
        <f t="shared" si="487"/>
        <v>0.14999999999999999</v>
      </c>
      <c r="BN158" s="290">
        <f t="shared" si="446"/>
        <v>0</v>
      </c>
      <c r="BO158" s="292"/>
      <c r="BP158" s="285">
        <f t="shared" si="488"/>
        <v>0</v>
      </c>
      <c r="BQ158" s="286">
        <f t="shared" si="453"/>
        <v>0</v>
      </c>
      <c r="BR158" s="292"/>
      <c r="BS158" s="285">
        <f t="shared" si="489"/>
        <v>0</v>
      </c>
      <c r="BT158" s="292"/>
      <c r="BU158" s="283">
        <v>163.18824799999999</v>
      </c>
      <c r="BV158" s="283">
        <v>396</v>
      </c>
      <c r="BW158" s="282">
        <f>_xlfn.FLOOR.PRECISE('численность 2021'!H173)</f>
        <v>0</v>
      </c>
      <c r="BX158" s="282">
        <v>0.56113100000000005</v>
      </c>
      <c r="BY158" s="282">
        <v>1.361667</v>
      </c>
      <c r="BZ158" s="282">
        <f t="shared" si="430"/>
        <v>0</v>
      </c>
      <c r="CA158" s="284">
        <f>_xlfn.FLOOR.PRECISE('численность 2021'!M173)</f>
        <v>0</v>
      </c>
      <c r="CB158" s="284"/>
      <c r="CC158" s="284"/>
      <c r="CD158" s="284">
        <f t="shared" si="454"/>
        <v>0</v>
      </c>
      <c r="CE158" s="285">
        <f t="shared" si="490"/>
        <v>0</v>
      </c>
      <c r="CF158" s="290">
        <f t="shared" si="455"/>
        <v>0</v>
      </c>
      <c r="CG158" s="292"/>
      <c r="CH158" s="285">
        <f t="shared" si="491"/>
        <v>0</v>
      </c>
      <c r="CI158" s="286">
        <f t="shared" si="456"/>
        <v>0</v>
      </c>
      <c r="CJ158" s="292"/>
      <c r="CK158" s="285">
        <f t="shared" si="492"/>
        <v>0</v>
      </c>
      <c r="CL158" s="286">
        <f t="shared" si="457"/>
        <v>0</v>
      </c>
      <c r="CM158" s="292"/>
      <c r="CN158" s="285">
        <f t="shared" si="493"/>
        <v>0</v>
      </c>
      <c r="CO158" s="292"/>
      <c r="CP158" s="291">
        <f t="shared" si="494"/>
        <v>1</v>
      </c>
      <c r="CQ158" s="283">
        <v>245</v>
      </c>
      <c r="CR158" s="283">
        <v>125</v>
      </c>
      <c r="CS158" s="283" t="e">
        <f>#REF!</f>
        <v>#REF!</v>
      </c>
      <c r="CT158" s="282">
        <v>0.85499999999999998</v>
      </c>
      <c r="CU158" s="282">
        <v>0.434</v>
      </c>
      <c r="CV158" s="282" t="e">
        <f>#REF!</f>
        <v>#REF!</v>
      </c>
      <c r="CW158" s="284" t="e">
        <f>#REF!</f>
        <v>#REF!</v>
      </c>
      <c r="CX158" s="285" t="e">
        <f t="shared" si="434"/>
        <v>#REF!</v>
      </c>
      <c r="CY158" s="290" t="e">
        <f t="shared" si="435"/>
        <v>#REF!</v>
      </c>
      <c r="CZ158" s="292"/>
      <c r="DA158" s="285">
        <f t="shared" si="436"/>
        <v>0</v>
      </c>
      <c r="DB158" s="292"/>
      <c r="DC158" s="283"/>
      <c r="DD158" s="283"/>
      <c r="DE158" s="282">
        <f>_xlfn.FLOOR.PRECISE('численность 2021'!I173)</f>
        <v>0</v>
      </c>
      <c r="DF158" s="282"/>
      <c r="DG158" s="282"/>
      <c r="DH158" s="282">
        <f t="shared" si="431"/>
        <v>0</v>
      </c>
      <c r="DI158" s="284">
        <f>_xlfn.FLOOR.PRECISE('численность 2021'!N173)</f>
        <v>0</v>
      </c>
      <c r="DJ158" s="285">
        <f t="shared" si="495"/>
        <v>0</v>
      </c>
      <c r="DK158" s="286">
        <f t="shared" si="458"/>
        <v>0</v>
      </c>
      <c r="DL158" s="292"/>
      <c r="DM158" s="285">
        <f t="shared" si="496"/>
        <v>0</v>
      </c>
      <c r="DN158" s="292"/>
      <c r="DO158" s="283">
        <v>22.293474</v>
      </c>
      <c r="DP158" s="283">
        <v>40</v>
      </c>
      <c r="DQ158" s="282">
        <f>_xlfn.FLOOR.PRECISE('численность 2021'!J173)</f>
        <v>1</v>
      </c>
      <c r="DR158" s="282">
        <v>7.6657000000000003e-002</v>
      </c>
      <c r="DS158" s="282">
        <v>0.137542</v>
      </c>
      <c r="DT158" s="282">
        <f t="shared" si="432"/>
        <v>5.6179775280898875e-002</v>
      </c>
      <c r="DU158" s="284">
        <f>_xlfn.FLOOR.PRECISE('численность 2021'!S173)</f>
        <v>0</v>
      </c>
      <c r="DV158" s="285">
        <f t="shared" si="497"/>
        <v>0.10000000000000001</v>
      </c>
      <c r="DW158" s="286">
        <f t="shared" si="459"/>
        <v>0</v>
      </c>
      <c r="DX158" s="292"/>
      <c r="DY158" s="283"/>
      <c r="DZ158" s="293"/>
      <c r="EA158" s="282">
        <f>_xlfn.FLOOR.PRECISE('численность 2021'!T173)</f>
        <v>0</v>
      </c>
      <c r="EB158" s="282"/>
      <c r="EC158" s="282"/>
      <c r="ED158" s="282">
        <f t="shared" si="433"/>
        <v>0</v>
      </c>
      <c r="EE158" s="284">
        <f>_xlfn.FLOOR.PRECISE('численность 2021'!U173)</f>
        <v>0</v>
      </c>
      <c r="EF158" s="285">
        <f t="shared" si="447"/>
        <v>0</v>
      </c>
      <c r="EG158" s="286">
        <f t="shared" si="460"/>
        <v>0</v>
      </c>
      <c r="EH158" s="292"/>
    </row>
    <row r="159" ht="69.75" customHeight="1">
      <c r="A159" s="162" t="s">
        <v>998</v>
      </c>
      <c r="B159" s="282">
        <f>'численность 2021'!C174</f>
        <v>30.800000000000001</v>
      </c>
      <c r="C159" s="283">
        <v>121.27649700000001</v>
      </c>
      <c r="D159" s="283">
        <v>322</v>
      </c>
      <c r="E159" s="282">
        <f>_xlfn.FLOOR.PRECISE('численность 2021'!D174)</f>
        <v>9</v>
      </c>
      <c r="F159" s="282">
        <v>0.417016</v>
      </c>
      <c r="G159" s="282">
        <v>1.1072139999999999</v>
      </c>
      <c r="H159" s="282">
        <f t="shared" si="427"/>
        <v>0.29220779220779219</v>
      </c>
      <c r="I159" s="284">
        <f>_xlfn.FLOOR.PRECISE('численность 2021'!R174)</f>
        <v>3</v>
      </c>
      <c r="J159" s="285">
        <f t="shared" si="482"/>
        <v>3.1499999999999999</v>
      </c>
      <c r="K159" s="286">
        <f t="shared" si="448"/>
        <v>3</v>
      </c>
      <c r="L159" s="292">
        <v>3</v>
      </c>
      <c r="M159" s="283">
        <v>113</v>
      </c>
      <c r="N159" s="283">
        <v>110</v>
      </c>
      <c r="O159" s="282">
        <f>_xlfn.FLOOR.PRECISE('численность 2021'!P174)</f>
        <v>5</v>
      </c>
      <c r="P159" s="282">
        <v>0.38855600000000001</v>
      </c>
      <c r="Q159" s="282">
        <v>0.37824099999999999</v>
      </c>
      <c r="R159" s="282">
        <f t="shared" si="449"/>
        <v>0.16233766233766234</v>
      </c>
      <c r="S159" s="284">
        <f>_xlfn.FLOOR.PRECISE('численность 2021'!Q174)</f>
        <v>1</v>
      </c>
      <c r="T159" s="284"/>
      <c r="U159" s="285">
        <f t="shared" si="483"/>
        <v>1.5</v>
      </c>
      <c r="V159" s="286">
        <f t="shared" si="440"/>
        <v>1</v>
      </c>
      <c r="W159" s="292">
        <v>1</v>
      </c>
      <c r="X159" s="292"/>
      <c r="Y159" s="288"/>
      <c r="Z159" s="283">
        <v>51.126368999999997</v>
      </c>
      <c r="AA159" s="283">
        <v>206</v>
      </c>
      <c r="AB159" s="282">
        <f>_xlfn.FLOOR.PRECISE('численность 2021'!E174)</f>
        <v>0</v>
      </c>
      <c r="AC159" s="282">
        <v>0.17580100000000001</v>
      </c>
      <c r="AD159" s="282">
        <v>0.70834200000000003</v>
      </c>
      <c r="AE159" s="282">
        <f t="shared" si="428"/>
        <v>0</v>
      </c>
      <c r="AF159" s="284">
        <f>_xlfn.FLOOR.PRECISE('численность 2021'!O174)</f>
        <v>0</v>
      </c>
      <c r="AG159" s="285">
        <f t="shared" si="484"/>
        <v>0</v>
      </c>
      <c r="AH159" s="286">
        <f t="shared" si="450"/>
        <v>0</v>
      </c>
      <c r="AI159" s="289">
        <f t="shared" si="441"/>
        <v>0</v>
      </c>
      <c r="AJ159" s="292"/>
      <c r="AK159" s="292"/>
      <c r="AL159" s="283">
        <v>769.37579300000004</v>
      </c>
      <c r="AM159" s="283">
        <v>1187</v>
      </c>
      <c r="AN159" s="282">
        <f>_xlfn.FLOOR.PRECISE('численность 2021'!F174)</f>
        <v>83</v>
      </c>
      <c r="AO159" s="282">
        <v>2.6455389999999999</v>
      </c>
      <c r="AP159" s="282">
        <v>4.0815619999999999</v>
      </c>
      <c r="AQ159" s="282">
        <f t="shared" si="451"/>
        <v>2.6948051948051948</v>
      </c>
      <c r="AR159" s="284">
        <f>_xlfn.FLOOR.PRECISE('численность 2021'!L174)</f>
        <v>5</v>
      </c>
      <c r="AS159" s="284"/>
      <c r="AT159" s="284">
        <f t="shared" si="442"/>
        <v>5</v>
      </c>
      <c r="AU159" s="285">
        <f t="shared" si="443"/>
        <v>5.8100000000000005</v>
      </c>
      <c r="AV159" s="285">
        <f t="shared" si="461"/>
        <v>0</v>
      </c>
      <c r="AW159" s="290">
        <f t="shared" si="444"/>
        <v>5</v>
      </c>
      <c r="AX159" s="292">
        <v>5</v>
      </c>
      <c r="AY159" s="285">
        <f t="shared" si="485"/>
        <v>0</v>
      </c>
      <c r="AZ159" s="286">
        <f t="shared" si="452"/>
        <v>0</v>
      </c>
      <c r="BA159" s="292"/>
      <c r="BB159" s="285">
        <f t="shared" si="486"/>
        <v>1.5</v>
      </c>
      <c r="BC159" s="292"/>
      <c r="BD159" s="283">
        <v>238.577698</v>
      </c>
      <c r="BE159" s="283">
        <v>384</v>
      </c>
      <c r="BF159" s="282">
        <f>_xlfn.FLOOR.PRECISE('численность 2021'!G174)</f>
        <v>30</v>
      </c>
      <c r="BG159" s="282">
        <v>0.82036200000000004</v>
      </c>
      <c r="BH159" s="282">
        <v>1.3204039999999999</v>
      </c>
      <c r="BI159" s="282">
        <f t="shared" si="429"/>
        <v>0.97402597402597402</v>
      </c>
      <c r="BJ159" s="284">
        <f>_xlfn.FLOOR.PRECISE('численность 2021'!K174)</f>
        <v>0</v>
      </c>
      <c r="BK159" s="284"/>
      <c r="BL159" s="284">
        <f t="shared" si="445"/>
        <v>0</v>
      </c>
      <c r="BM159" s="285">
        <f t="shared" si="487"/>
        <v>0.89999999999999991</v>
      </c>
      <c r="BN159" s="290">
        <f t="shared" si="446"/>
        <v>0</v>
      </c>
      <c r="BO159" s="292"/>
      <c r="BP159" s="285">
        <f t="shared" si="488"/>
        <v>0</v>
      </c>
      <c r="BQ159" s="286">
        <f t="shared" si="453"/>
        <v>0</v>
      </c>
      <c r="BR159" s="292"/>
      <c r="BS159" s="285">
        <f t="shared" si="489"/>
        <v>0</v>
      </c>
      <c r="BT159" s="292"/>
      <c r="BU159" s="283">
        <v>163.18824799999999</v>
      </c>
      <c r="BV159" s="283">
        <v>396</v>
      </c>
      <c r="BW159" s="282">
        <f>_xlfn.FLOOR.PRECISE('численность 2021'!H174)</f>
        <v>39</v>
      </c>
      <c r="BX159" s="282">
        <v>0.56113100000000005</v>
      </c>
      <c r="BY159" s="282">
        <v>1.361667</v>
      </c>
      <c r="BZ159" s="282">
        <f t="shared" si="430"/>
        <v>1.2662337662337662</v>
      </c>
      <c r="CA159" s="284">
        <f>_xlfn.FLOOR.PRECISE('численность 2021'!M174)</f>
        <v>1</v>
      </c>
      <c r="CB159" s="284"/>
      <c r="CC159" s="284"/>
      <c r="CD159" s="284">
        <f t="shared" si="454"/>
        <v>1</v>
      </c>
      <c r="CE159" s="285">
        <f t="shared" si="490"/>
        <v>1.9500000000000002</v>
      </c>
      <c r="CF159" s="290">
        <f t="shared" si="455"/>
        <v>1</v>
      </c>
      <c r="CG159" s="292">
        <v>1</v>
      </c>
      <c r="CH159" s="285">
        <f t="shared" si="491"/>
        <v>0</v>
      </c>
      <c r="CI159" s="286">
        <f t="shared" si="456"/>
        <v>0</v>
      </c>
      <c r="CJ159" s="292"/>
      <c r="CK159" s="285">
        <f t="shared" si="492"/>
        <v>0</v>
      </c>
      <c r="CL159" s="286">
        <f t="shared" si="457"/>
        <v>0</v>
      </c>
      <c r="CM159" s="292"/>
      <c r="CN159" s="285">
        <f t="shared" si="493"/>
        <v>0.20000000000000001</v>
      </c>
      <c r="CO159" s="292"/>
      <c r="CP159" s="291">
        <f t="shared" si="494"/>
        <v>1</v>
      </c>
      <c r="CQ159" s="283">
        <v>245</v>
      </c>
      <c r="CR159" s="283">
        <v>125</v>
      </c>
      <c r="CS159" s="283" t="e">
        <f>#REF!</f>
        <v>#REF!</v>
      </c>
      <c r="CT159" s="282">
        <v>0.85499999999999998</v>
      </c>
      <c r="CU159" s="282">
        <v>0.434</v>
      </c>
      <c r="CV159" s="282" t="e">
        <f>#REF!</f>
        <v>#REF!</v>
      </c>
      <c r="CW159" s="284" t="e">
        <f>#REF!</f>
        <v>#REF!</v>
      </c>
      <c r="CX159" s="285" t="e">
        <f t="shared" si="434"/>
        <v>#REF!</v>
      </c>
      <c r="CY159" s="290" t="e">
        <f t="shared" si="435"/>
        <v>#REF!</v>
      </c>
      <c r="CZ159" s="292"/>
      <c r="DA159" s="285">
        <f t="shared" si="436"/>
        <v>0</v>
      </c>
      <c r="DB159" s="292"/>
      <c r="DC159" s="283"/>
      <c r="DD159" s="283"/>
      <c r="DE159" s="282">
        <f>_xlfn.FLOOR.PRECISE('численность 2021'!I174)</f>
        <v>0</v>
      </c>
      <c r="DF159" s="282"/>
      <c r="DG159" s="282"/>
      <c r="DH159" s="282">
        <f t="shared" si="431"/>
        <v>0</v>
      </c>
      <c r="DI159" s="284">
        <f>_xlfn.FLOOR.PRECISE('численность 2021'!N174)</f>
        <v>0</v>
      </c>
      <c r="DJ159" s="285">
        <f t="shared" si="495"/>
        <v>0</v>
      </c>
      <c r="DK159" s="286">
        <f t="shared" si="458"/>
        <v>0</v>
      </c>
      <c r="DL159" s="292"/>
      <c r="DM159" s="285">
        <f t="shared" si="496"/>
        <v>0</v>
      </c>
      <c r="DN159" s="292"/>
      <c r="DO159" s="283">
        <v>22.293474</v>
      </c>
      <c r="DP159" s="283">
        <v>40</v>
      </c>
      <c r="DQ159" s="282">
        <f>_xlfn.FLOOR.PRECISE('численность 2021'!J174)</f>
        <v>1</v>
      </c>
      <c r="DR159" s="282">
        <v>7.6657000000000003e-002</v>
      </c>
      <c r="DS159" s="282">
        <v>0.137542</v>
      </c>
      <c r="DT159" s="282">
        <f t="shared" si="432"/>
        <v>3.2467532467532464e-002</v>
      </c>
      <c r="DU159" s="284">
        <f>_xlfn.FLOOR.PRECISE('численность 2021'!S174)</f>
        <v>0</v>
      </c>
      <c r="DV159" s="285">
        <f t="shared" si="497"/>
        <v>0.10000000000000001</v>
      </c>
      <c r="DW159" s="286">
        <f t="shared" si="459"/>
        <v>0</v>
      </c>
      <c r="DX159" s="292"/>
      <c r="DY159" s="283"/>
      <c r="DZ159" s="293"/>
      <c r="EA159" s="282">
        <f>_xlfn.FLOOR.PRECISE('численность 2021'!T174)</f>
        <v>0</v>
      </c>
      <c r="EB159" s="282"/>
      <c r="EC159" s="282"/>
      <c r="ED159" s="282">
        <f t="shared" si="433"/>
        <v>0</v>
      </c>
      <c r="EE159" s="284">
        <f>_xlfn.FLOOR.PRECISE('численность 2021'!U174)</f>
        <v>0</v>
      </c>
      <c r="EF159" s="285">
        <f t="shared" si="447"/>
        <v>0</v>
      </c>
      <c r="EG159" s="286">
        <f t="shared" si="460"/>
        <v>0</v>
      </c>
      <c r="EH159" s="292"/>
    </row>
    <row r="160" ht="69" customHeight="1">
      <c r="A160" s="162" t="s">
        <v>999</v>
      </c>
      <c r="B160" s="282">
        <f>'численность 2021'!C175</f>
        <v>20.399999999999999</v>
      </c>
      <c r="C160" s="283">
        <v>121.27649700000001</v>
      </c>
      <c r="D160" s="283">
        <v>322</v>
      </c>
      <c r="E160" s="282">
        <f>_xlfn.FLOOR.PRECISE('численность 2021'!D175)</f>
        <v>8</v>
      </c>
      <c r="F160" s="282">
        <v>0.417016</v>
      </c>
      <c r="G160" s="282">
        <v>1.1072139999999999</v>
      </c>
      <c r="H160" s="282">
        <f t="shared" si="427"/>
        <v>0.39215686274509809</v>
      </c>
      <c r="I160" s="284">
        <f>_xlfn.FLOOR.PRECISE('численность 2021'!R175)</f>
        <v>2</v>
      </c>
      <c r="J160" s="285">
        <f t="shared" si="482"/>
        <v>2.7999999999999998</v>
      </c>
      <c r="K160" s="286">
        <f t="shared" si="448"/>
        <v>2</v>
      </c>
      <c r="L160" s="292">
        <v>2</v>
      </c>
      <c r="M160" s="283">
        <v>113</v>
      </c>
      <c r="N160" s="283">
        <v>110</v>
      </c>
      <c r="O160" s="282">
        <f>_xlfn.FLOOR.PRECISE('численность 2021'!P175)</f>
        <v>4</v>
      </c>
      <c r="P160" s="282">
        <v>0.38855600000000001</v>
      </c>
      <c r="Q160" s="282">
        <v>0.37824099999999999</v>
      </c>
      <c r="R160" s="282">
        <f t="shared" si="449"/>
        <v>0.19607843137254904</v>
      </c>
      <c r="S160" s="284">
        <f>_xlfn.FLOOR.PRECISE('численность 2021'!Q175)</f>
        <v>1</v>
      </c>
      <c r="T160" s="284"/>
      <c r="U160" s="285">
        <f t="shared" si="483"/>
        <v>1.2</v>
      </c>
      <c r="V160" s="286">
        <f t="shared" si="440"/>
        <v>1</v>
      </c>
      <c r="W160" s="292">
        <v>1</v>
      </c>
      <c r="X160" s="292"/>
      <c r="Y160" s="288"/>
      <c r="Z160" s="283">
        <v>51.126368999999997</v>
      </c>
      <c r="AA160" s="283">
        <v>206</v>
      </c>
      <c r="AB160" s="282">
        <f>_xlfn.FLOOR.PRECISE('численность 2021'!E175)</f>
        <v>0</v>
      </c>
      <c r="AC160" s="282">
        <v>0.17580100000000001</v>
      </c>
      <c r="AD160" s="282">
        <v>0.70834200000000003</v>
      </c>
      <c r="AE160" s="282">
        <f t="shared" si="428"/>
        <v>0</v>
      </c>
      <c r="AF160" s="284">
        <f>_xlfn.FLOOR.PRECISE('численность 2021'!O175)</f>
        <v>0</v>
      </c>
      <c r="AG160" s="285">
        <f t="shared" si="484"/>
        <v>0</v>
      </c>
      <c r="AH160" s="286">
        <f t="shared" si="450"/>
        <v>0</v>
      </c>
      <c r="AI160" s="289">
        <f t="shared" si="441"/>
        <v>0</v>
      </c>
      <c r="AJ160" s="292"/>
      <c r="AK160" s="292"/>
      <c r="AL160" s="283">
        <v>769.37579300000004</v>
      </c>
      <c r="AM160" s="283">
        <v>1187</v>
      </c>
      <c r="AN160" s="282">
        <f>_xlfn.FLOOR.PRECISE('численность 2021'!F175)</f>
        <v>81</v>
      </c>
      <c r="AO160" s="282">
        <v>2.6455389999999999</v>
      </c>
      <c r="AP160" s="282">
        <v>4.0815619999999999</v>
      </c>
      <c r="AQ160" s="282">
        <f t="shared" si="451"/>
        <v>3.9705882352941178</v>
      </c>
      <c r="AR160" s="284">
        <f>_xlfn.FLOOR.PRECISE('численность 2021'!L175)</f>
        <v>5</v>
      </c>
      <c r="AS160" s="284"/>
      <c r="AT160" s="284">
        <f t="shared" si="442"/>
        <v>5</v>
      </c>
      <c r="AU160" s="285">
        <f t="shared" si="443"/>
        <v>5.6700000000000008</v>
      </c>
      <c r="AV160" s="285">
        <f t="shared" si="461"/>
        <v>0</v>
      </c>
      <c r="AW160" s="290">
        <f t="shared" si="444"/>
        <v>5</v>
      </c>
      <c r="AX160" s="292">
        <v>5</v>
      </c>
      <c r="AY160" s="285">
        <f t="shared" si="485"/>
        <v>0</v>
      </c>
      <c r="AZ160" s="286">
        <f t="shared" si="452"/>
        <v>0</v>
      </c>
      <c r="BA160" s="292"/>
      <c r="BB160" s="285">
        <f t="shared" si="486"/>
        <v>1.5</v>
      </c>
      <c r="BC160" s="292"/>
      <c r="BD160" s="283">
        <v>238.577698</v>
      </c>
      <c r="BE160" s="283">
        <v>384</v>
      </c>
      <c r="BF160" s="282">
        <f>_xlfn.FLOOR.PRECISE('численность 2021'!G175)</f>
        <v>22</v>
      </c>
      <c r="BG160" s="282">
        <v>0.82036200000000004</v>
      </c>
      <c r="BH160" s="282">
        <v>1.3204039999999999</v>
      </c>
      <c r="BI160" s="282">
        <f t="shared" si="429"/>
        <v>1.0784313725490198</v>
      </c>
      <c r="BJ160" s="284">
        <f>_xlfn.FLOOR.PRECISE('численность 2021'!K175)</f>
        <v>1</v>
      </c>
      <c r="BK160" s="284"/>
      <c r="BL160" s="284">
        <f t="shared" si="445"/>
        <v>1</v>
      </c>
      <c r="BM160" s="285">
        <f t="shared" si="487"/>
        <v>1.1000000000000001</v>
      </c>
      <c r="BN160" s="290">
        <f t="shared" si="446"/>
        <v>1</v>
      </c>
      <c r="BO160" s="292">
        <v>1</v>
      </c>
      <c r="BP160" s="285">
        <f t="shared" si="488"/>
        <v>0</v>
      </c>
      <c r="BQ160" s="286">
        <f t="shared" si="453"/>
        <v>0</v>
      </c>
      <c r="BR160" s="292"/>
      <c r="BS160" s="285">
        <f t="shared" si="489"/>
        <v>0.20000000000000001</v>
      </c>
      <c r="BT160" s="292"/>
      <c r="BU160" s="283">
        <v>163.18824799999999</v>
      </c>
      <c r="BV160" s="283">
        <v>396</v>
      </c>
      <c r="BW160" s="282">
        <f>_xlfn.FLOOR.PRECISE('численность 2021'!H175)</f>
        <v>22</v>
      </c>
      <c r="BX160" s="282">
        <v>0.56113100000000005</v>
      </c>
      <c r="BY160" s="282">
        <v>1.361667</v>
      </c>
      <c r="BZ160" s="282">
        <f t="shared" si="430"/>
        <v>1.0784313725490198</v>
      </c>
      <c r="CA160" s="284">
        <f>_xlfn.FLOOR.PRECISE('численность 2021'!M175)</f>
        <v>0</v>
      </c>
      <c r="CB160" s="284"/>
      <c r="CC160" s="284"/>
      <c r="CD160" s="284">
        <f t="shared" si="454"/>
        <v>0</v>
      </c>
      <c r="CE160" s="285">
        <f t="shared" si="490"/>
        <v>1.1000000000000001</v>
      </c>
      <c r="CF160" s="290">
        <f t="shared" si="455"/>
        <v>0</v>
      </c>
      <c r="CG160" s="292"/>
      <c r="CH160" s="285">
        <f t="shared" si="491"/>
        <v>0</v>
      </c>
      <c r="CI160" s="286">
        <f t="shared" si="456"/>
        <v>0</v>
      </c>
      <c r="CJ160" s="292"/>
      <c r="CK160" s="285">
        <f t="shared" si="492"/>
        <v>0</v>
      </c>
      <c r="CL160" s="286">
        <f t="shared" si="457"/>
        <v>0</v>
      </c>
      <c r="CM160" s="292"/>
      <c r="CN160" s="285">
        <f t="shared" si="493"/>
        <v>0</v>
      </c>
      <c r="CO160" s="292"/>
      <c r="CP160" s="291">
        <f t="shared" si="494"/>
        <v>1</v>
      </c>
      <c r="CQ160" s="283">
        <v>245</v>
      </c>
      <c r="CR160" s="283">
        <v>125</v>
      </c>
      <c r="CS160" s="283" t="e">
        <f>#REF!</f>
        <v>#REF!</v>
      </c>
      <c r="CT160" s="282">
        <v>0.85499999999999998</v>
      </c>
      <c r="CU160" s="282">
        <v>0.434</v>
      </c>
      <c r="CV160" s="282" t="e">
        <f>#REF!</f>
        <v>#REF!</v>
      </c>
      <c r="CW160" s="284" t="e">
        <f>#REF!</f>
        <v>#REF!</v>
      </c>
      <c r="CX160" s="285" t="e">
        <f t="shared" si="434"/>
        <v>#REF!</v>
      </c>
      <c r="CY160" s="290" t="e">
        <f t="shared" si="435"/>
        <v>#REF!</v>
      </c>
      <c r="CZ160" s="292"/>
      <c r="DA160" s="285">
        <f t="shared" si="436"/>
        <v>0</v>
      </c>
      <c r="DB160" s="292"/>
      <c r="DC160" s="283"/>
      <c r="DD160" s="283"/>
      <c r="DE160" s="282">
        <f>_xlfn.FLOOR.PRECISE('численность 2021'!I175)</f>
        <v>0</v>
      </c>
      <c r="DF160" s="282"/>
      <c r="DG160" s="282"/>
      <c r="DH160" s="282">
        <f t="shared" si="431"/>
        <v>0</v>
      </c>
      <c r="DI160" s="284">
        <f>_xlfn.FLOOR.PRECISE('численность 2021'!N175)</f>
        <v>0</v>
      </c>
      <c r="DJ160" s="285">
        <f t="shared" si="495"/>
        <v>0</v>
      </c>
      <c r="DK160" s="286">
        <f t="shared" si="458"/>
        <v>0</v>
      </c>
      <c r="DL160" s="292"/>
      <c r="DM160" s="285">
        <f t="shared" si="496"/>
        <v>0</v>
      </c>
      <c r="DN160" s="292"/>
      <c r="DO160" s="283">
        <v>22.293474</v>
      </c>
      <c r="DP160" s="283">
        <v>40</v>
      </c>
      <c r="DQ160" s="282">
        <f>_xlfn.FLOOR.PRECISE('численность 2021'!J175)</f>
        <v>0</v>
      </c>
      <c r="DR160" s="282">
        <v>7.6657000000000003e-002</v>
      </c>
      <c r="DS160" s="282">
        <v>0.137542</v>
      </c>
      <c r="DT160" s="282">
        <f t="shared" si="432"/>
        <v>0</v>
      </c>
      <c r="DU160" s="284">
        <f>_xlfn.FLOOR.PRECISE('численность 2021'!S175)</f>
        <v>0</v>
      </c>
      <c r="DV160" s="285">
        <f t="shared" si="497"/>
        <v>0</v>
      </c>
      <c r="DW160" s="286">
        <f t="shared" si="459"/>
        <v>0</v>
      </c>
      <c r="DX160" s="292"/>
      <c r="DY160" s="283"/>
      <c r="DZ160" s="293"/>
      <c r="EA160" s="282">
        <f>_xlfn.FLOOR.PRECISE('численность 2021'!T175)</f>
        <v>0</v>
      </c>
      <c r="EB160" s="282"/>
      <c r="EC160" s="282"/>
      <c r="ED160" s="282">
        <f t="shared" si="433"/>
        <v>0</v>
      </c>
      <c r="EE160" s="284">
        <f>_xlfn.FLOOR.PRECISE('численность 2021'!U175)</f>
        <v>0</v>
      </c>
      <c r="EF160" s="285">
        <f t="shared" si="447"/>
        <v>0</v>
      </c>
      <c r="EG160" s="286">
        <f t="shared" si="460"/>
        <v>0</v>
      </c>
      <c r="EH160" s="292"/>
    </row>
    <row r="161" ht="67.5" customHeight="1">
      <c r="A161" s="162" t="s">
        <v>1000</v>
      </c>
      <c r="B161" s="282">
        <f>'численность 2021'!C176</f>
        <v>20.800000000000001</v>
      </c>
      <c r="C161" s="283">
        <v>121.27649700000001</v>
      </c>
      <c r="D161" s="283">
        <v>322</v>
      </c>
      <c r="E161" s="282">
        <f>_xlfn.FLOOR.PRECISE('численность 2021'!D176)</f>
        <v>0</v>
      </c>
      <c r="F161" s="282">
        <v>0.417016</v>
      </c>
      <c r="G161" s="282">
        <v>1.1072139999999999</v>
      </c>
      <c r="H161" s="282">
        <f t="shared" si="427"/>
        <v>0</v>
      </c>
      <c r="I161" s="284">
        <f>_xlfn.FLOOR.PRECISE('численность 2021'!R176)</f>
        <v>0</v>
      </c>
      <c r="J161" s="285">
        <f t="shared" si="482"/>
        <v>0</v>
      </c>
      <c r="K161" s="286">
        <f t="shared" si="448"/>
        <v>0</v>
      </c>
      <c r="L161" s="292"/>
      <c r="M161" s="283">
        <v>113</v>
      </c>
      <c r="N161" s="283">
        <v>110</v>
      </c>
      <c r="O161" s="282">
        <f>_xlfn.FLOOR.PRECISE('численность 2021'!P176)</f>
        <v>3</v>
      </c>
      <c r="P161" s="282">
        <v>0.38855600000000001</v>
      </c>
      <c r="Q161" s="282">
        <v>0.37824099999999999</v>
      </c>
      <c r="R161" s="282">
        <f t="shared" si="449"/>
        <v>0.14423076923076922</v>
      </c>
      <c r="S161" s="284">
        <f>_xlfn.FLOOR.PRECISE('численность 2021'!Q176)</f>
        <v>0</v>
      </c>
      <c r="T161" s="284"/>
      <c r="U161" s="285">
        <f t="shared" si="483"/>
        <v>0.89999999999999991</v>
      </c>
      <c r="V161" s="286">
        <f t="shared" si="440"/>
        <v>0</v>
      </c>
      <c r="W161" s="292"/>
      <c r="X161" s="292"/>
      <c r="Y161" s="288"/>
      <c r="Z161" s="283">
        <v>51.126368999999997</v>
      </c>
      <c r="AA161" s="283">
        <v>206</v>
      </c>
      <c r="AB161" s="282">
        <f>_xlfn.FLOOR.PRECISE('численность 2021'!E176)</f>
        <v>0</v>
      </c>
      <c r="AC161" s="282">
        <v>0.17580100000000001</v>
      </c>
      <c r="AD161" s="282">
        <v>0.70834200000000003</v>
      </c>
      <c r="AE161" s="282">
        <f t="shared" si="428"/>
        <v>0</v>
      </c>
      <c r="AF161" s="284">
        <f>_xlfn.FLOOR.PRECISE('численность 2021'!O176)</f>
        <v>0</v>
      </c>
      <c r="AG161" s="285">
        <f t="shared" si="484"/>
        <v>0</v>
      </c>
      <c r="AH161" s="286">
        <f t="shared" si="450"/>
        <v>0</v>
      </c>
      <c r="AI161" s="289">
        <f t="shared" si="441"/>
        <v>0</v>
      </c>
      <c r="AJ161" s="292"/>
      <c r="AK161" s="292"/>
      <c r="AL161" s="283">
        <v>769.37579300000004</v>
      </c>
      <c r="AM161" s="283">
        <v>1187</v>
      </c>
      <c r="AN161" s="282">
        <f>_xlfn.FLOOR.PRECISE('численность 2021'!F176)</f>
        <v>87</v>
      </c>
      <c r="AO161" s="282">
        <v>2.6455389999999999</v>
      </c>
      <c r="AP161" s="282">
        <v>4.0815619999999999</v>
      </c>
      <c r="AQ161" s="282">
        <f t="shared" si="451"/>
        <v>4.1826923076923075</v>
      </c>
      <c r="AR161" s="284">
        <f>_xlfn.FLOOR.PRECISE('численность 2021'!L176)</f>
        <v>6</v>
      </c>
      <c r="AS161" s="284"/>
      <c r="AT161" s="284">
        <f t="shared" si="442"/>
        <v>6</v>
      </c>
      <c r="AU161" s="285">
        <f t="shared" si="443"/>
        <v>6.96</v>
      </c>
      <c r="AV161" s="285">
        <f t="shared" si="461"/>
        <v>0</v>
      </c>
      <c r="AW161" s="290">
        <f t="shared" si="444"/>
        <v>6</v>
      </c>
      <c r="AX161" s="292">
        <v>6</v>
      </c>
      <c r="AY161" s="285">
        <f t="shared" si="485"/>
        <v>0</v>
      </c>
      <c r="AZ161" s="286">
        <f t="shared" si="452"/>
        <v>0</v>
      </c>
      <c r="BA161" s="292"/>
      <c r="BB161" s="285">
        <f t="shared" si="486"/>
        <v>1.7999999999999998</v>
      </c>
      <c r="BC161" s="292"/>
      <c r="BD161" s="283">
        <v>238.577698</v>
      </c>
      <c r="BE161" s="283">
        <v>384</v>
      </c>
      <c r="BF161" s="282">
        <f>_xlfn.FLOOR.PRECISE('численность 2021'!G176)</f>
        <v>20</v>
      </c>
      <c r="BG161" s="282">
        <v>0.82036200000000004</v>
      </c>
      <c r="BH161" s="282">
        <v>1.3204039999999999</v>
      </c>
      <c r="BI161" s="282">
        <f t="shared" si="429"/>
        <v>0.96153846153846145</v>
      </c>
      <c r="BJ161" s="284">
        <f>_xlfn.FLOOR.PRECISE('численность 2021'!K176)</f>
        <v>0</v>
      </c>
      <c r="BK161" s="284"/>
      <c r="BL161" s="284">
        <f t="shared" si="445"/>
        <v>0</v>
      </c>
      <c r="BM161" s="285">
        <f t="shared" si="487"/>
        <v>0.59999999999999998</v>
      </c>
      <c r="BN161" s="290">
        <f t="shared" si="446"/>
        <v>0</v>
      </c>
      <c r="BO161" s="292"/>
      <c r="BP161" s="285">
        <f t="shared" si="488"/>
        <v>0</v>
      </c>
      <c r="BQ161" s="286">
        <f t="shared" si="453"/>
        <v>0</v>
      </c>
      <c r="BR161" s="292"/>
      <c r="BS161" s="285">
        <f t="shared" si="489"/>
        <v>0</v>
      </c>
      <c r="BT161" s="292"/>
      <c r="BU161" s="283">
        <v>163.18824799999999</v>
      </c>
      <c r="BV161" s="283">
        <v>396</v>
      </c>
      <c r="BW161" s="282">
        <f>_xlfn.FLOOR.PRECISE('численность 2021'!H176)</f>
        <v>23</v>
      </c>
      <c r="BX161" s="282">
        <v>0.56113100000000005</v>
      </c>
      <c r="BY161" s="282">
        <v>1.361667</v>
      </c>
      <c r="BZ161" s="282">
        <f t="shared" si="430"/>
        <v>1.1057692307692308</v>
      </c>
      <c r="CA161" s="284">
        <f>_xlfn.FLOOR.PRECISE('численность 2021'!M176)</f>
        <v>1</v>
      </c>
      <c r="CB161" s="284"/>
      <c r="CC161" s="284"/>
      <c r="CD161" s="284">
        <f t="shared" si="454"/>
        <v>1</v>
      </c>
      <c r="CE161" s="285">
        <f t="shared" si="490"/>
        <v>1.1500000000000001</v>
      </c>
      <c r="CF161" s="290">
        <f t="shared" si="455"/>
        <v>1</v>
      </c>
      <c r="CG161" s="292">
        <v>1</v>
      </c>
      <c r="CH161" s="285">
        <f t="shared" si="491"/>
        <v>0</v>
      </c>
      <c r="CI161" s="286">
        <f t="shared" si="456"/>
        <v>0</v>
      </c>
      <c r="CJ161" s="292"/>
      <c r="CK161" s="285">
        <f t="shared" si="492"/>
        <v>0</v>
      </c>
      <c r="CL161" s="286">
        <f t="shared" si="457"/>
        <v>0</v>
      </c>
      <c r="CM161" s="292"/>
      <c r="CN161" s="285">
        <f t="shared" si="493"/>
        <v>0.20000000000000001</v>
      </c>
      <c r="CO161" s="292"/>
      <c r="CP161" s="291">
        <f t="shared" si="494"/>
        <v>1</v>
      </c>
      <c r="CQ161" s="283">
        <v>245</v>
      </c>
      <c r="CR161" s="283">
        <v>125</v>
      </c>
      <c r="CS161" s="283" t="e">
        <f>#REF!</f>
        <v>#REF!</v>
      </c>
      <c r="CT161" s="282">
        <v>0.85499999999999998</v>
      </c>
      <c r="CU161" s="282">
        <v>0.434</v>
      </c>
      <c r="CV161" s="282" t="e">
        <f>#REF!</f>
        <v>#REF!</v>
      </c>
      <c r="CW161" s="284" t="e">
        <f>#REF!</f>
        <v>#REF!</v>
      </c>
      <c r="CX161" s="285" t="e">
        <f t="shared" si="434"/>
        <v>#REF!</v>
      </c>
      <c r="CY161" s="290" t="e">
        <f t="shared" si="435"/>
        <v>#REF!</v>
      </c>
      <c r="CZ161" s="292"/>
      <c r="DA161" s="285">
        <f t="shared" si="436"/>
        <v>0</v>
      </c>
      <c r="DB161" s="292"/>
      <c r="DC161" s="283"/>
      <c r="DD161" s="283"/>
      <c r="DE161" s="282">
        <f>_xlfn.FLOOR.PRECISE('численность 2021'!I176)</f>
        <v>0</v>
      </c>
      <c r="DF161" s="282"/>
      <c r="DG161" s="282"/>
      <c r="DH161" s="282">
        <f t="shared" si="431"/>
        <v>0</v>
      </c>
      <c r="DI161" s="284">
        <f>_xlfn.FLOOR.PRECISE('численность 2021'!N176)</f>
        <v>0</v>
      </c>
      <c r="DJ161" s="285">
        <f t="shared" si="495"/>
        <v>0</v>
      </c>
      <c r="DK161" s="286">
        <f t="shared" si="458"/>
        <v>0</v>
      </c>
      <c r="DL161" s="292"/>
      <c r="DM161" s="285">
        <f t="shared" si="496"/>
        <v>0</v>
      </c>
      <c r="DN161" s="292"/>
      <c r="DO161" s="283">
        <v>22.293474</v>
      </c>
      <c r="DP161" s="283">
        <v>40</v>
      </c>
      <c r="DQ161" s="282">
        <f>_xlfn.FLOOR.PRECISE('численность 2021'!J176)</f>
        <v>0</v>
      </c>
      <c r="DR161" s="282">
        <v>7.6657000000000003e-002</v>
      </c>
      <c r="DS161" s="282">
        <v>0.137542</v>
      </c>
      <c r="DT161" s="282">
        <f t="shared" si="432"/>
        <v>0</v>
      </c>
      <c r="DU161" s="284">
        <f>_xlfn.FLOOR.PRECISE('численность 2021'!S176)</f>
        <v>0</v>
      </c>
      <c r="DV161" s="285">
        <f t="shared" si="497"/>
        <v>0</v>
      </c>
      <c r="DW161" s="286">
        <f t="shared" si="459"/>
        <v>0</v>
      </c>
      <c r="DX161" s="292"/>
      <c r="DY161" s="283"/>
      <c r="DZ161" s="293"/>
      <c r="EA161" s="282">
        <f>_xlfn.FLOOR.PRECISE('численность 2021'!T176)</f>
        <v>0</v>
      </c>
      <c r="EB161" s="282"/>
      <c r="EC161" s="282"/>
      <c r="ED161" s="282">
        <f t="shared" si="433"/>
        <v>0</v>
      </c>
      <c r="EE161" s="284">
        <f>_xlfn.FLOOR.PRECISE('численность 2021'!U176)</f>
        <v>0</v>
      </c>
      <c r="EF161" s="285">
        <f t="shared" si="447"/>
        <v>0</v>
      </c>
      <c r="EG161" s="286">
        <f t="shared" si="460"/>
        <v>0</v>
      </c>
      <c r="EH161" s="292"/>
    </row>
    <row r="162" ht="72" customHeight="1">
      <c r="A162" s="162" t="s">
        <v>1001</v>
      </c>
      <c r="B162" s="282">
        <f>'численность 2021'!C177</f>
        <v>14.800000000000001</v>
      </c>
      <c r="C162" s="283">
        <v>121.27649700000001</v>
      </c>
      <c r="D162" s="283">
        <v>322</v>
      </c>
      <c r="E162" s="282">
        <f>_xlfn.FLOOR.PRECISE('численность 2021'!D177)</f>
        <v>3</v>
      </c>
      <c r="F162" s="282">
        <v>0.417016</v>
      </c>
      <c r="G162" s="282">
        <v>1.1072139999999999</v>
      </c>
      <c r="H162" s="282">
        <f t="shared" si="427"/>
        <v>0.20270270270270269</v>
      </c>
      <c r="I162" s="284">
        <f>_xlfn.FLOOR.PRECISE('численность 2021'!R177)</f>
        <v>1</v>
      </c>
      <c r="J162" s="285">
        <f t="shared" si="482"/>
        <v>1.0499999999999998</v>
      </c>
      <c r="K162" s="286">
        <f t="shared" si="448"/>
        <v>1</v>
      </c>
      <c r="L162" s="292">
        <v>1</v>
      </c>
      <c r="M162" s="283">
        <v>113</v>
      </c>
      <c r="N162" s="283">
        <v>110</v>
      </c>
      <c r="O162" s="282">
        <f>_xlfn.FLOOR.PRECISE('численность 2021'!P177)</f>
        <v>3</v>
      </c>
      <c r="P162" s="282">
        <v>0.38855600000000001</v>
      </c>
      <c r="Q162" s="282">
        <v>0.37824099999999999</v>
      </c>
      <c r="R162" s="282">
        <f t="shared" si="449"/>
        <v>0.20270270270270269</v>
      </c>
      <c r="S162" s="284">
        <f>_xlfn.FLOOR.PRECISE('численность 2021'!Q177)</f>
        <v>0</v>
      </c>
      <c r="T162" s="284"/>
      <c r="U162" s="285">
        <f t="shared" si="483"/>
        <v>0.89999999999999991</v>
      </c>
      <c r="V162" s="286">
        <f t="shared" si="440"/>
        <v>0</v>
      </c>
      <c r="W162" s="292"/>
      <c r="X162" s="292"/>
      <c r="Y162" s="288"/>
      <c r="Z162" s="283">
        <v>51.126368999999997</v>
      </c>
      <c r="AA162" s="283">
        <v>206</v>
      </c>
      <c r="AB162" s="282">
        <f>_xlfn.FLOOR.PRECISE('численность 2021'!E177)</f>
        <v>0</v>
      </c>
      <c r="AC162" s="282">
        <v>0.17580100000000001</v>
      </c>
      <c r="AD162" s="282">
        <v>0.70834200000000003</v>
      </c>
      <c r="AE162" s="282">
        <f t="shared" si="428"/>
        <v>0</v>
      </c>
      <c r="AF162" s="284">
        <f>_xlfn.FLOOR.PRECISE('численность 2021'!O177)</f>
        <v>0</v>
      </c>
      <c r="AG162" s="285">
        <f t="shared" si="484"/>
        <v>0</v>
      </c>
      <c r="AH162" s="286">
        <f t="shared" si="450"/>
        <v>0</v>
      </c>
      <c r="AI162" s="289">
        <f t="shared" si="441"/>
        <v>0</v>
      </c>
      <c r="AJ162" s="292"/>
      <c r="AK162" s="292"/>
      <c r="AL162" s="283">
        <v>769.37579300000004</v>
      </c>
      <c r="AM162" s="283">
        <v>1187</v>
      </c>
      <c r="AN162" s="282">
        <f>_xlfn.FLOOR.PRECISE('численность 2021'!F177)</f>
        <v>91</v>
      </c>
      <c r="AO162" s="282">
        <v>2.6455389999999999</v>
      </c>
      <c r="AP162" s="282">
        <v>4.0815619999999999</v>
      </c>
      <c r="AQ162" s="282">
        <f t="shared" si="451"/>
        <v>6.1486486486486482</v>
      </c>
      <c r="AR162" s="284">
        <f>_xlfn.FLOOR.PRECISE('численность 2021'!L177)</f>
        <v>9</v>
      </c>
      <c r="AS162" s="284"/>
      <c r="AT162" s="284">
        <f t="shared" si="442"/>
        <v>9</v>
      </c>
      <c r="AU162" s="285">
        <f t="shared" si="443"/>
        <v>9.0999999999999996</v>
      </c>
      <c r="AV162" s="285">
        <f t="shared" si="461"/>
        <v>9.0999999999999996</v>
      </c>
      <c r="AW162" s="290">
        <f t="shared" si="444"/>
        <v>9</v>
      </c>
      <c r="AX162" s="292">
        <v>9</v>
      </c>
      <c r="AY162" s="285">
        <f t="shared" si="485"/>
        <v>1.3499999999999999</v>
      </c>
      <c r="AZ162" s="286">
        <f t="shared" si="452"/>
        <v>0</v>
      </c>
      <c r="BA162" s="292"/>
      <c r="BB162" s="285">
        <f t="shared" si="486"/>
        <v>2.6999999999999997</v>
      </c>
      <c r="BC162" s="292"/>
      <c r="BD162" s="283">
        <v>238.577698</v>
      </c>
      <c r="BE162" s="283">
        <v>384</v>
      </c>
      <c r="BF162" s="282">
        <f>_xlfn.FLOOR.PRECISE('численность 2021'!G177)</f>
        <v>22</v>
      </c>
      <c r="BG162" s="282">
        <v>0.82036200000000004</v>
      </c>
      <c r="BH162" s="282">
        <v>1.3204039999999999</v>
      </c>
      <c r="BI162" s="282">
        <f t="shared" si="429"/>
        <v>1.4864864864864864</v>
      </c>
      <c r="BJ162" s="284">
        <f>_xlfn.FLOOR.PRECISE('численность 2021'!K177)</f>
        <v>1</v>
      </c>
      <c r="BK162" s="284"/>
      <c r="BL162" s="284">
        <f t="shared" si="445"/>
        <v>1</v>
      </c>
      <c r="BM162" s="285">
        <f t="shared" si="487"/>
        <v>1.1000000000000001</v>
      </c>
      <c r="BN162" s="290">
        <f t="shared" si="446"/>
        <v>1</v>
      </c>
      <c r="BO162" s="292">
        <v>1</v>
      </c>
      <c r="BP162" s="285">
        <f t="shared" si="488"/>
        <v>0</v>
      </c>
      <c r="BQ162" s="286">
        <f t="shared" si="453"/>
        <v>0</v>
      </c>
      <c r="BR162" s="292"/>
      <c r="BS162" s="285">
        <f t="shared" si="489"/>
        <v>0.20000000000000001</v>
      </c>
      <c r="BT162" s="292"/>
      <c r="BU162" s="283">
        <v>163.18824799999999</v>
      </c>
      <c r="BV162" s="283">
        <v>396</v>
      </c>
      <c r="BW162" s="282">
        <f>_xlfn.FLOOR.PRECISE('численность 2021'!H177)</f>
        <v>27</v>
      </c>
      <c r="BX162" s="282">
        <v>0.56113100000000005</v>
      </c>
      <c r="BY162" s="282">
        <v>1.361667</v>
      </c>
      <c r="BZ162" s="282">
        <f t="shared" si="430"/>
        <v>1.8243243243243243</v>
      </c>
      <c r="CA162" s="284">
        <f>_xlfn.FLOOR.PRECISE('численность 2021'!M177)</f>
        <v>1</v>
      </c>
      <c r="CB162" s="284"/>
      <c r="CC162" s="284"/>
      <c r="CD162" s="284">
        <f t="shared" si="454"/>
        <v>1</v>
      </c>
      <c r="CE162" s="285">
        <f t="shared" si="490"/>
        <v>1.3500000000000001</v>
      </c>
      <c r="CF162" s="290">
        <f t="shared" si="455"/>
        <v>1</v>
      </c>
      <c r="CG162" s="292">
        <v>1</v>
      </c>
      <c r="CH162" s="285">
        <f t="shared" si="491"/>
        <v>0</v>
      </c>
      <c r="CI162" s="286">
        <f t="shared" si="456"/>
        <v>0</v>
      </c>
      <c r="CJ162" s="292"/>
      <c r="CK162" s="285">
        <f t="shared" si="492"/>
        <v>0</v>
      </c>
      <c r="CL162" s="286">
        <f t="shared" si="457"/>
        <v>0</v>
      </c>
      <c r="CM162" s="292"/>
      <c r="CN162" s="285">
        <f t="shared" si="493"/>
        <v>0.20000000000000001</v>
      </c>
      <c r="CO162" s="292"/>
      <c r="CP162" s="291">
        <f t="shared" si="494"/>
        <v>1</v>
      </c>
      <c r="CQ162" s="283">
        <v>245</v>
      </c>
      <c r="CR162" s="283">
        <v>125</v>
      </c>
      <c r="CS162" s="283" t="e">
        <f>#REF!</f>
        <v>#REF!</v>
      </c>
      <c r="CT162" s="282">
        <v>0.85499999999999998</v>
      </c>
      <c r="CU162" s="282">
        <v>0.434</v>
      </c>
      <c r="CV162" s="282" t="e">
        <f>#REF!</f>
        <v>#REF!</v>
      </c>
      <c r="CW162" s="284" t="e">
        <f>#REF!</f>
        <v>#REF!</v>
      </c>
      <c r="CX162" s="285" t="e">
        <f t="shared" si="434"/>
        <v>#REF!</v>
      </c>
      <c r="CY162" s="290" t="e">
        <f t="shared" si="435"/>
        <v>#REF!</v>
      </c>
      <c r="CZ162" s="292"/>
      <c r="DA162" s="285">
        <f t="shared" si="436"/>
        <v>0</v>
      </c>
      <c r="DB162" s="292"/>
      <c r="DC162" s="283"/>
      <c r="DD162" s="283"/>
      <c r="DE162" s="282">
        <f>_xlfn.FLOOR.PRECISE('численность 2021'!I177)</f>
        <v>0</v>
      </c>
      <c r="DF162" s="282"/>
      <c r="DG162" s="282"/>
      <c r="DH162" s="282">
        <f t="shared" si="431"/>
        <v>0</v>
      </c>
      <c r="DI162" s="284">
        <f>_xlfn.FLOOR.PRECISE('численность 2021'!N177)</f>
        <v>0</v>
      </c>
      <c r="DJ162" s="285">
        <f t="shared" si="495"/>
        <v>0</v>
      </c>
      <c r="DK162" s="286">
        <f t="shared" si="458"/>
        <v>0</v>
      </c>
      <c r="DL162" s="292"/>
      <c r="DM162" s="285">
        <f t="shared" si="496"/>
        <v>0</v>
      </c>
      <c r="DN162" s="292"/>
      <c r="DO162" s="283">
        <v>22.293474</v>
      </c>
      <c r="DP162" s="283">
        <v>40</v>
      </c>
      <c r="DQ162" s="282">
        <f>_xlfn.FLOOR.PRECISE('численность 2021'!J177)</f>
        <v>0</v>
      </c>
      <c r="DR162" s="282">
        <v>7.6657000000000003e-002</v>
      </c>
      <c r="DS162" s="282">
        <v>0.137542</v>
      </c>
      <c r="DT162" s="282">
        <f t="shared" si="432"/>
        <v>0</v>
      </c>
      <c r="DU162" s="284">
        <f>_xlfn.FLOOR.PRECISE('численность 2021'!S177)</f>
        <v>0</v>
      </c>
      <c r="DV162" s="285">
        <f t="shared" si="497"/>
        <v>0</v>
      </c>
      <c r="DW162" s="286">
        <f t="shared" si="459"/>
        <v>0</v>
      </c>
      <c r="DX162" s="292"/>
      <c r="DY162" s="283"/>
      <c r="DZ162" s="293"/>
      <c r="EA162" s="282">
        <f>_xlfn.FLOOR.PRECISE('численность 2021'!T177)</f>
        <v>0</v>
      </c>
      <c r="EB162" s="282"/>
      <c r="EC162" s="282"/>
      <c r="ED162" s="282">
        <f t="shared" si="433"/>
        <v>0</v>
      </c>
      <c r="EE162" s="284">
        <f>_xlfn.FLOOR.PRECISE('численность 2021'!U177)</f>
        <v>0</v>
      </c>
      <c r="EF162" s="285">
        <f t="shared" si="447"/>
        <v>0</v>
      </c>
      <c r="EG162" s="286">
        <f t="shared" si="460"/>
        <v>0</v>
      </c>
      <c r="EH162" s="292"/>
    </row>
    <row r="163" ht="62.25" customHeight="1">
      <c r="A163" s="162" t="s">
        <v>1002</v>
      </c>
      <c r="B163" s="282">
        <f>'численность 2021'!C178</f>
        <v>8.5999999999999996</v>
      </c>
      <c r="C163" s="283">
        <v>121.27649700000001</v>
      </c>
      <c r="D163" s="283">
        <v>322</v>
      </c>
      <c r="E163" s="282">
        <f>_xlfn.FLOOR.PRECISE('численность 2021'!D178)</f>
        <v>7</v>
      </c>
      <c r="F163" s="282">
        <v>0.417016</v>
      </c>
      <c r="G163" s="282">
        <v>1.1072139999999999</v>
      </c>
      <c r="H163" s="282">
        <f t="shared" si="427"/>
        <v>0.81395348837209303</v>
      </c>
      <c r="I163" s="284">
        <f>_xlfn.FLOOR.PRECISE('численность 2021'!R178)</f>
        <v>2</v>
      </c>
      <c r="J163" s="285">
        <f t="shared" si="482"/>
        <v>2.4499999999999997</v>
      </c>
      <c r="K163" s="286">
        <f t="shared" si="448"/>
        <v>2</v>
      </c>
      <c r="L163" s="292">
        <v>2</v>
      </c>
      <c r="M163" s="283">
        <v>113</v>
      </c>
      <c r="N163" s="283">
        <v>110</v>
      </c>
      <c r="O163" s="282">
        <f>_xlfn.FLOOR.PRECISE('численность 2021'!P178)</f>
        <v>7</v>
      </c>
      <c r="P163" s="282">
        <v>0.38855600000000001</v>
      </c>
      <c r="Q163" s="282">
        <v>0.37824099999999999</v>
      </c>
      <c r="R163" s="282">
        <f t="shared" si="449"/>
        <v>0.81395348837209303</v>
      </c>
      <c r="S163" s="284">
        <f>_xlfn.FLOOR.PRECISE('численность 2021'!Q178)</f>
        <v>2</v>
      </c>
      <c r="T163" s="284"/>
      <c r="U163" s="285">
        <f t="shared" si="483"/>
        <v>2.1000000000000001</v>
      </c>
      <c r="V163" s="286">
        <f t="shared" si="440"/>
        <v>2</v>
      </c>
      <c r="W163" s="292">
        <v>2</v>
      </c>
      <c r="X163" s="292"/>
      <c r="Y163" s="288"/>
      <c r="Z163" s="283">
        <v>51.126368999999997</v>
      </c>
      <c r="AA163" s="283">
        <v>206</v>
      </c>
      <c r="AB163" s="282">
        <f>_xlfn.FLOOR.PRECISE('численность 2021'!E178)</f>
        <v>0</v>
      </c>
      <c r="AC163" s="282">
        <v>0.17580100000000001</v>
      </c>
      <c r="AD163" s="282">
        <v>0.70834200000000003</v>
      </c>
      <c r="AE163" s="282">
        <f t="shared" si="428"/>
        <v>0</v>
      </c>
      <c r="AF163" s="284">
        <f>_xlfn.FLOOR.PRECISE('численность 2021'!O178)</f>
        <v>0</v>
      </c>
      <c r="AG163" s="285">
        <f t="shared" si="484"/>
        <v>0</v>
      </c>
      <c r="AH163" s="286">
        <f t="shared" si="450"/>
        <v>0</v>
      </c>
      <c r="AI163" s="289">
        <f t="shared" si="441"/>
        <v>0</v>
      </c>
      <c r="AJ163" s="292"/>
      <c r="AK163" s="292"/>
      <c r="AL163" s="283">
        <v>769.37579300000004</v>
      </c>
      <c r="AM163" s="283">
        <v>1187</v>
      </c>
      <c r="AN163" s="282">
        <f>_xlfn.FLOOR.PRECISE('численность 2021'!F178)</f>
        <v>87</v>
      </c>
      <c r="AO163" s="282">
        <v>2.6455389999999999</v>
      </c>
      <c r="AP163" s="282">
        <v>4.0815619999999999</v>
      </c>
      <c r="AQ163" s="282">
        <f t="shared" si="451"/>
        <v>10.116279069767442</v>
      </c>
      <c r="AR163" s="284">
        <f>_xlfn.FLOOR.PRECISE('численность 2021'!L178)</f>
        <v>13</v>
      </c>
      <c r="AS163" s="284"/>
      <c r="AT163" s="284">
        <f t="shared" si="442"/>
        <v>13</v>
      </c>
      <c r="AU163" s="285">
        <f t="shared" si="443"/>
        <v>13.049999999999999</v>
      </c>
      <c r="AV163" s="285">
        <f t="shared" si="461"/>
        <v>13.049999999999999</v>
      </c>
      <c r="AW163" s="290">
        <f t="shared" si="444"/>
        <v>13</v>
      </c>
      <c r="AX163" s="292">
        <v>13</v>
      </c>
      <c r="AY163" s="285">
        <f t="shared" si="485"/>
        <v>1.95</v>
      </c>
      <c r="AZ163" s="286">
        <f t="shared" si="452"/>
        <v>0</v>
      </c>
      <c r="BA163" s="292"/>
      <c r="BB163" s="285">
        <f t="shared" si="486"/>
        <v>3.8999999999999999</v>
      </c>
      <c r="BC163" s="292"/>
      <c r="BD163" s="283">
        <v>238.577698</v>
      </c>
      <c r="BE163" s="283">
        <v>384</v>
      </c>
      <c r="BF163" s="282">
        <f>_xlfn.FLOOR.PRECISE('численность 2021'!G178)</f>
        <v>18</v>
      </c>
      <c r="BG163" s="282">
        <v>0.82036200000000004</v>
      </c>
      <c r="BH163" s="282">
        <v>1.3204039999999999</v>
      </c>
      <c r="BI163" s="282">
        <f t="shared" si="429"/>
        <v>2.0930232558139537</v>
      </c>
      <c r="BJ163" s="284">
        <f>_xlfn.FLOOR.PRECISE('численность 2021'!K178)</f>
        <v>1</v>
      </c>
      <c r="BK163" s="284"/>
      <c r="BL163" s="284">
        <f t="shared" si="445"/>
        <v>1</v>
      </c>
      <c r="BM163" s="285">
        <f t="shared" si="487"/>
        <v>1.2600000000000002</v>
      </c>
      <c r="BN163" s="290">
        <f t="shared" si="446"/>
        <v>1</v>
      </c>
      <c r="BO163" s="292">
        <v>1</v>
      </c>
      <c r="BP163" s="285">
        <f t="shared" si="488"/>
        <v>0</v>
      </c>
      <c r="BQ163" s="286">
        <f t="shared" si="453"/>
        <v>0</v>
      </c>
      <c r="BR163" s="292"/>
      <c r="BS163" s="285">
        <f t="shared" si="489"/>
        <v>0.20000000000000001</v>
      </c>
      <c r="BT163" s="292"/>
      <c r="BU163" s="283">
        <v>163.18824799999999</v>
      </c>
      <c r="BV163" s="283">
        <v>396</v>
      </c>
      <c r="BW163" s="282">
        <f>_xlfn.FLOOR.PRECISE('численность 2021'!H178)</f>
        <v>22</v>
      </c>
      <c r="BX163" s="282">
        <v>0.56113100000000005</v>
      </c>
      <c r="BY163" s="282">
        <v>1.361667</v>
      </c>
      <c r="BZ163" s="282">
        <f t="shared" si="430"/>
        <v>2.558139534883721</v>
      </c>
      <c r="CA163" s="284">
        <f>_xlfn.FLOOR.PRECISE('численность 2021'!M178)</f>
        <v>1</v>
      </c>
      <c r="CB163" s="284"/>
      <c r="CC163" s="284"/>
      <c r="CD163" s="284">
        <f t="shared" si="454"/>
        <v>1</v>
      </c>
      <c r="CE163" s="285">
        <f t="shared" si="490"/>
        <v>1.54</v>
      </c>
      <c r="CF163" s="290">
        <f t="shared" si="455"/>
        <v>1</v>
      </c>
      <c r="CG163" s="292">
        <v>1</v>
      </c>
      <c r="CH163" s="285">
        <f t="shared" si="491"/>
        <v>0</v>
      </c>
      <c r="CI163" s="286">
        <f t="shared" si="456"/>
        <v>0</v>
      </c>
      <c r="CJ163" s="292"/>
      <c r="CK163" s="285">
        <f t="shared" si="492"/>
        <v>0</v>
      </c>
      <c r="CL163" s="286">
        <f t="shared" si="457"/>
        <v>0</v>
      </c>
      <c r="CM163" s="292"/>
      <c r="CN163" s="285">
        <f t="shared" si="493"/>
        <v>0.20000000000000001</v>
      </c>
      <c r="CO163" s="292"/>
      <c r="CP163" s="291">
        <f t="shared" si="494"/>
        <v>1</v>
      </c>
      <c r="CQ163" s="283">
        <v>245</v>
      </c>
      <c r="CR163" s="283">
        <v>125</v>
      </c>
      <c r="CS163" s="283" t="e">
        <f>#REF!</f>
        <v>#REF!</v>
      </c>
      <c r="CT163" s="282">
        <v>0.85499999999999998</v>
      </c>
      <c r="CU163" s="282">
        <v>0.434</v>
      </c>
      <c r="CV163" s="282" t="e">
        <f>#REF!</f>
        <v>#REF!</v>
      </c>
      <c r="CW163" s="284" t="e">
        <f>#REF!</f>
        <v>#REF!</v>
      </c>
      <c r="CX163" s="285" t="e">
        <f t="shared" si="434"/>
        <v>#REF!</v>
      </c>
      <c r="CY163" s="290" t="e">
        <f t="shared" si="435"/>
        <v>#REF!</v>
      </c>
      <c r="CZ163" s="292"/>
      <c r="DA163" s="285">
        <f t="shared" si="436"/>
        <v>0</v>
      </c>
      <c r="DB163" s="292"/>
      <c r="DC163" s="283"/>
      <c r="DD163" s="283"/>
      <c r="DE163" s="282">
        <f>_xlfn.FLOOR.PRECISE('численность 2021'!I178)</f>
        <v>0</v>
      </c>
      <c r="DF163" s="282"/>
      <c r="DG163" s="282"/>
      <c r="DH163" s="282">
        <f t="shared" si="431"/>
        <v>0</v>
      </c>
      <c r="DI163" s="284">
        <f>_xlfn.FLOOR.PRECISE('численность 2021'!N178)</f>
        <v>0</v>
      </c>
      <c r="DJ163" s="285">
        <f t="shared" si="495"/>
        <v>0</v>
      </c>
      <c r="DK163" s="286">
        <f t="shared" si="458"/>
        <v>0</v>
      </c>
      <c r="DL163" s="292"/>
      <c r="DM163" s="285">
        <f t="shared" si="496"/>
        <v>0</v>
      </c>
      <c r="DN163" s="292"/>
      <c r="DO163" s="283">
        <v>22.293474</v>
      </c>
      <c r="DP163" s="283">
        <v>40</v>
      </c>
      <c r="DQ163" s="282">
        <f>_xlfn.FLOOR.PRECISE('численность 2021'!J178)</f>
        <v>0</v>
      </c>
      <c r="DR163" s="282">
        <v>7.6657000000000003e-002</v>
      </c>
      <c r="DS163" s="282">
        <v>0.137542</v>
      </c>
      <c r="DT163" s="282">
        <f t="shared" si="432"/>
        <v>0</v>
      </c>
      <c r="DU163" s="284">
        <f>_xlfn.FLOOR.PRECISE('численность 2021'!S178)</f>
        <v>0</v>
      </c>
      <c r="DV163" s="285">
        <f t="shared" si="497"/>
        <v>0</v>
      </c>
      <c r="DW163" s="286">
        <f t="shared" si="459"/>
        <v>0</v>
      </c>
      <c r="DX163" s="292"/>
      <c r="DY163" s="283"/>
      <c r="DZ163" s="293"/>
      <c r="EA163" s="282">
        <f>_xlfn.FLOOR.PRECISE('численность 2021'!T178)</f>
        <v>0</v>
      </c>
      <c r="EB163" s="282"/>
      <c r="EC163" s="282"/>
      <c r="ED163" s="282">
        <f t="shared" si="433"/>
        <v>0</v>
      </c>
      <c r="EE163" s="284">
        <f>_xlfn.FLOOR.PRECISE('численность 2021'!U178)</f>
        <v>0</v>
      </c>
      <c r="EF163" s="285">
        <f t="shared" si="447"/>
        <v>0</v>
      </c>
      <c r="EG163" s="286">
        <f t="shared" si="460"/>
        <v>0</v>
      </c>
      <c r="EH163" s="292"/>
    </row>
    <row r="164" ht="66.75" customHeight="1">
      <c r="A164" s="162" t="s">
        <v>1003</v>
      </c>
      <c r="B164" s="282">
        <f>'численность 2021'!C179</f>
        <v>8</v>
      </c>
      <c r="C164" s="283">
        <v>121.27649700000001</v>
      </c>
      <c r="D164" s="283">
        <v>322</v>
      </c>
      <c r="E164" s="282">
        <f>_xlfn.FLOOR.PRECISE('численность 2021'!D179)</f>
        <v>17</v>
      </c>
      <c r="F164" s="282">
        <v>0.417016</v>
      </c>
      <c r="G164" s="282">
        <v>1.1072139999999999</v>
      </c>
      <c r="H164" s="282">
        <f t="shared" si="427"/>
        <v>2.125</v>
      </c>
      <c r="I164" s="284">
        <f>_xlfn.FLOOR.PRECISE('численность 2021'!R179)</f>
        <v>5</v>
      </c>
      <c r="J164" s="285">
        <f t="shared" si="482"/>
        <v>5.9499999999999993</v>
      </c>
      <c r="K164" s="286">
        <f t="shared" si="448"/>
        <v>5</v>
      </c>
      <c r="L164" s="292">
        <v>5</v>
      </c>
      <c r="M164" s="283">
        <v>113</v>
      </c>
      <c r="N164" s="283">
        <v>110</v>
      </c>
      <c r="O164" s="282">
        <f>_xlfn.FLOOR.PRECISE('численность 2021'!P179)</f>
        <v>6</v>
      </c>
      <c r="P164" s="282">
        <v>0.38855600000000001</v>
      </c>
      <c r="Q164" s="282">
        <v>0.37824099999999999</v>
      </c>
      <c r="R164" s="282">
        <f t="shared" si="449"/>
        <v>0.75</v>
      </c>
      <c r="S164" s="284">
        <f>_xlfn.FLOOR.PRECISE('численность 2021'!Q179)</f>
        <v>1</v>
      </c>
      <c r="T164" s="284"/>
      <c r="U164" s="285">
        <f t="shared" si="483"/>
        <v>1.7999999999999998</v>
      </c>
      <c r="V164" s="286">
        <f t="shared" si="440"/>
        <v>1</v>
      </c>
      <c r="W164" s="292">
        <v>1</v>
      </c>
      <c r="X164" s="292"/>
      <c r="Y164" s="288"/>
      <c r="Z164" s="283">
        <v>51.126368999999997</v>
      </c>
      <c r="AA164" s="283">
        <v>206</v>
      </c>
      <c r="AB164" s="282">
        <f>_xlfn.FLOOR.PRECISE('численность 2021'!E179)</f>
        <v>14</v>
      </c>
      <c r="AC164" s="282">
        <v>0.17580100000000001</v>
      </c>
      <c r="AD164" s="282">
        <v>0.70834200000000003</v>
      </c>
      <c r="AE164" s="282">
        <f t="shared" si="428"/>
        <v>1.75</v>
      </c>
      <c r="AF164" s="284">
        <f>_xlfn.FLOOR.PRECISE('численность 2021'!O179)</f>
        <v>0</v>
      </c>
      <c r="AG164" s="285">
        <f t="shared" si="484"/>
        <v>0</v>
      </c>
      <c r="AH164" s="286">
        <f t="shared" si="450"/>
        <v>0</v>
      </c>
      <c r="AI164" s="289">
        <f t="shared" si="441"/>
        <v>0</v>
      </c>
      <c r="AJ164" s="292"/>
      <c r="AK164" s="292"/>
      <c r="AL164" s="283">
        <v>769.37579300000004</v>
      </c>
      <c r="AM164" s="283">
        <v>1187</v>
      </c>
      <c r="AN164" s="282">
        <f>_xlfn.FLOOR.PRECISE('численность 2021'!F179)</f>
        <v>44</v>
      </c>
      <c r="AO164" s="282">
        <v>2.6455389999999999</v>
      </c>
      <c r="AP164" s="282">
        <v>4.0815619999999999</v>
      </c>
      <c r="AQ164" s="282">
        <f t="shared" si="451"/>
        <v>5.5</v>
      </c>
      <c r="AR164" s="284">
        <f>_xlfn.FLOOR.PRECISE('численность 2021'!L179)</f>
        <v>3</v>
      </c>
      <c r="AS164" s="284"/>
      <c r="AT164" s="284">
        <f t="shared" si="442"/>
        <v>3</v>
      </c>
      <c r="AU164" s="285">
        <f t="shared" si="443"/>
        <v>3.52</v>
      </c>
      <c r="AV164" s="285">
        <f t="shared" si="461"/>
        <v>0</v>
      </c>
      <c r="AW164" s="290">
        <f t="shared" si="444"/>
        <v>3</v>
      </c>
      <c r="AX164" s="292">
        <v>3</v>
      </c>
      <c r="AY164" s="285">
        <f t="shared" si="485"/>
        <v>0</v>
      </c>
      <c r="AZ164" s="286">
        <f t="shared" si="452"/>
        <v>0</v>
      </c>
      <c r="BA164" s="292"/>
      <c r="BB164" s="285">
        <f t="shared" si="486"/>
        <v>0.89999999999999991</v>
      </c>
      <c r="BC164" s="292"/>
      <c r="BD164" s="283">
        <v>238.577698</v>
      </c>
      <c r="BE164" s="283">
        <v>384</v>
      </c>
      <c r="BF164" s="282">
        <f>_xlfn.FLOOR.PRECISE('численность 2021'!G179)</f>
        <v>23</v>
      </c>
      <c r="BG164" s="282">
        <v>0.82036200000000004</v>
      </c>
      <c r="BH164" s="282">
        <v>1.3204039999999999</v>
      </c>
      <c r="BI164" s="282">
        <f t="shared" si="429"/>
        <v>2.875</v>
      </c>
      <c r="BJ164" s="284">
        <f>_xlfn.FLOOR.PRECISE('численность 2021'!K179)</f>
        <v>1</v>
      </c>
      <c r="BK164" s="284"/>
      <c r="BL164" s="284">
        <f t="shared" si="445"/>
        <v>1</v>
      </c>
      <c r="BM164" s="285">
        <f t="shared" si="487"/>
        <v>1.6100000000000001</v>
      </c>
      <c r="BN164" s="290">
        <f t="shared" si="446"/>
        <v>1</v>
      </c>
      <c r="BO164" s="292">
        <v>1</v>
      </c>
      <c r="BP164" s="285">
        <f t="shared" si="488"/>
        <v>0</v>
      </c>
      <c r="BQ164" s="286">
        <f t="shared" si="453"/>
        <v>0</v>
      </c>
      <c r="BR164" s="292"/>
      <c r="BS164" s="285">
        <f t="shared" si="489"/>
        <v>0.20000000000000001</v>
      </c>
      <c r="BT164" s="292"/>
      <c r="BU164" s="283">
        <v>163.18824799999999</v>
      </c>
      <c r="BV164" s="283">
        <v>396</v>
      </c>
      <c r="BW164" s="282">
        <f>_xlfn.FLOOR.PRECISE('численность 2021'!H179)</f>
        <v>36</v>
      </c>
      <c r="BX164" s="282">
        <v>0.56113100000000005</v>
      </c>
      <c r="BY164" s="282">
        <v>1.361667</v>
      </c>
      <c r="BZ164" s="282">
        <f t="shared" si="430"/>
        <v>4.5</v>
      </c>
      <c r="CA164" s="284">
        <f>_xlfn.FLOOR.PRECISE('численность 2021'!M179)</f>
        <v>2</v>
      </c>
      <c r="CB164" s="284"/>
      <c r="CC164" s="284"/>
      <c r="CD164" s="284">
        <f t="shared" si="454"/>
        <v>2</v>
      </c>
      <c r="CE164" s="285">
        <f t="shared" si="490"/>
        <v>2.8799999999999999</v>
      </c>
      <c r="CF164" s="290">
        <f t="shared" si="455"/>
        <v>2</v>
      </c>
      <c r="CG164" s="292">
        <v>2</v>
      </c>
      <c r="CH164" s="285">
        <f t="shared" si="491"/>
        <v>0</v>
      </c>
      <c r="CI164" s="286">
        <f t="shared" si="456"/>
        <v>0</v>
      </c>
      <c r="CJ164" s="292"/>
      <c r="CK164" s="285">
        <f t="shared" si="492"/>
        <v>0</v>
      </c>
      <c r="CL164" s="286">
        <f t="shared" si="457"/>
        <v>0</v>
      </c>
      <c r="CM164" s="292"/>
      <c r="CN164" s="285">
        <f t="shared" si="493"/>
        <v>0.40000000000000002</v>
      </c>
      <c r="CO164" s="292"/>
      <c r="CP164" s="291">
        <f t="shared" si="494"/>
        <v>1</v>
      </c>
      <c r="CQ164" s="283">
        <v>245</v>
      </c>
      <c r="CR164" s="283">
        <v>125</v>
      </c>
      <c r="CS164" s="283" t="e">
        <f>#REF!</f>
        <v>#REF!</v>
      </c>
      <c r="CT164" s="282">
        <v>0.85499999999999998</v>
      </c>
      <c r="CU164" s="282">
        <v>0.434</v>
      </c>
      <c r="CV164" s="282" t="e">
        <f>#REF!</f>
        <v>#REF!</v>
      </c>
      <c r="CW164" s="284" t="e">
        <f>#REF!</f>
        <v>#REF!</v>
      </c>
      <c r="CX164" s="285" t="e">
        <f t="shared" si="434"/>
        <v>#REF!</v>
      </c>
      <c r="CY164" s="290" t="e">
        <f t="shared" si="435"/>
        <v>#REF!</v>
      </c>
      <c r="CZ164" s="292"/>
      <c r="DA164" s="285">
        <f t="shared" si="436"/>
        <v>0</v>
      </c>
      <c r="DB164" s="292"/>
      <c r="DC164" s="283"/>
      <c r="DD164" s="283"/>
      <c r="DE164" s="282">
        <f>_xlfn.FLOOR.PRECISE('численность 2021'!I179)</f>
        <v>0</v>
      </c>
      <c r="DF164" s="282"/>
      <c r="DG164" s="282"/>
      <c r="DH164" s="282">
        <f t="shared" si="431"/>
        <v>0</v>
      </c>
      <c r="DI164" s="284">
        <f>_xlfn.FLOOR.PRECISE('численность 2021'!N179)</f>
        <v>0</v>
      </c>
      <c r="DJ164" s="285">
        <f t="shared" si="495"/>
        <v>0</v>
      </c>
      <c r="DK164" s="286">
        <f t="shared" si="458"/>
        <v>0</v>
      </c>
      <c r="DL164" s="292"/>
      <c r="DM164" s="285">
        <f t="shared" si="496"/>
        <v>0</v>
      </c>
      <c r="DN164" s="292"/>
      <c r="DO164" s="283">
        <v>22.293474</v>
      </c>
      <c r="DP164" s="283">
        <v>40</v>
      </c>
      <c r="DQ164" s="282">
        <f>_xlfn.FLOOR.PRECISE('численность 2021'!J179)</f>
        <v>0</v>
      </c>
      <c r="DR164" s="282">
        <v>7.6657000000000003e-002</v>
      </c>
      <c r="DS164" s="282">
        <v>0.137542</v>
      </c>
      <c r="DT164" s="282">
        <f t="shared" si="432"/>
        <v>0</v>
      </c>
      <c r="DU164" s="284">
        <f>_xlfn.FLOOR.PRECISE('численность 2021'!S179)</f>
        <v>0</v>
      </c>
      <c r="DV164" s="285">
        <f t="shared" si="497"/>
        <v>0</v>
      </c>
      <c r="DW164" s="286">
        <f t="shared" si="459"/>
        <v>0</v>
      </c>
      <c r="DX164" s="292"/>
      <c r="DY164" s="283"/>
      <c r="DZ164" s="293"/>
      <c r="EA164" s="282">
        <f>_xlfn.FLOOR.PRECISE('численность 2021'!T179)</f>
        <v>0</v>
      </c>
      <c r="EB164" s="282"/>
      <c r="EC164" s="282"/>
      <c r="ED164" s="282">
        <f t="shared" si="433"/>
        <v>0</v>
      </c>
      <c r="EE164" s="284">
        <f>_xlfn.FLOOR.PRECISE('численность 2021'!U179)</f>
        <v>0</v>
      </c>
      <c r="EF164" s="285">
        <f t="shared" si="447"/>
        <v>0</v>
      </c>
      <c r="EG164" s="286">
        <f t="shared" si="460"/>
        <v>0</v>
      </c>
      <c r="EH164" s="292"/>
    </row>
    <row r="165" ht="80.25" customHeight="1">
      <c r="A165" s="162" t="s">
        <v>1004</v>
      </c>
      <c r="B165" s="282">
        <f>'численность 2021'!C180</f>
        <v>30.800000000000001</v>
      </c>
      <c r="C165" s="283">
        <v>121.27649700000001</v>
      </c>
      <c r="D165" s="283">
        <v>322</v>
      </c>
      <c r="E165" s="282">
        <f>_xlfn.FLOOR.PRECISE('численность 2021'!D180)</f>
        <v>8</v>
      </c>
      <c r="F165" s="282">
        <v>0.417016</v>
      </c>
      <c r="G165" s="282">
        <v>1.1072139999999999</v>
      </c>
      <c r="H165" s="282">
        <f t="shared" ref="H165:H228" si="498">E165/B165</f>
        <v>0.25974025974025972</v>
      </c>
      <c r="I165" s="284">
        <f>_xlfn.FLOOR.PRECISE('численность 2021'!R180)</f>
        <v>2</v>
      </c>
      <c r="J165" s="285">
        <f t="shared" si="482"/>
        <v>2.7999999999999998</v>
      </c>
      <c r="K165" s="286">
        <f t="shared" si="448"/>
        <v>2</v>
      </c>
      <c r="L165" s="292">
        <v>2</v>
      </c>
      <c r="M165" s="283">
        <v>113</v>
      </c>
      <c r="N165" s="283">
        <v>110</v>
      </c>
      <c r="O165" s="282">
        <f>_xlfn.FLOOR.PRECISE('численность 2021'!P180)</f>
        <v>5</v>
      </c>
      <c r="P165" s="282">
        <v>0.38855600000000001</v>
      </c>
      <c r="Q165" s="282">
        <v>0.37824099999999999</v>
      </c>
      <c r="R165" s="282">
        <f t="shared" si="449"/>
        <v>0.16233766233766234</v>
      </c>
      <c r="S165" s="284">
        <f>_xlfn.FLOOR.PRECISE('численность 2021'!Q180)</f>
        <v>1</v>
      </c>
      <c r="T165" s="284"/>
      <c r="U165" s="285">
        <f t="shared" si="483"/>
        <v>1.5</v>
      </c>
      <c r="V165" s="286">
        <f t="shared" si="440"/>
        <v>1</v>
      </c>
      <c r="W165" s="292">
        <v>1</v>
      </c>
      <c r="X165" s="292"/>
      <c r="Y165" s="288"/>
      <c r="Z165" s="283">
        <v>51.126368999999997</v>
      </c>
      <c r="AA165" s="283">
        <v>206</v>
      </c>
      <c r="AB165" s="282">
        <f>_xlfn.FLOOR.PRECISE('численность 2021'!E180)</f>
        <v>0</v>
      </c>
      <c r="AC165" s="282">
        <v>0.17580100000000001</v>
      </c>
      <c r="AD165" s="282">
        <v>0.70834200000000003</v>
      </c>
      <c r="AE165" s="282">
        <f t="shared" ref="AE165:AE228" si="499">AB165/B165</f>
        <v>0</v>
      </c>
      <c r="AF165" s="284">
        <f>_xlfn.FLOOR.PRECISE('численность 2021'!O180)</f>
        <v>0</v>
      </c>
      <c r="AG165" s="285">
        <f t="shared" si="484"/>
        <v>0</v>
      </c>
      <c r="AH165" s="286">
        <f t="shared" si="450"/>
        <v>0</v>
      </c>
      <c r="AI165" s="289">
        <f t="shared" si="441"/>
        <v>0</v>
      </c>
      <c r="AJ165" s="292"/>
      <c r="AK165" s="292"/>
      <c r="AL165" s="283">
        <v>769.37579300000004</v>
      </c>
      <c r="AM165" s="283">
        <v>1187</v>
      </c>
      <c r="AN165" s="282">
        <f>_xlfn.FLOOR.PRECISE('численность 2021'!F180)</f>
        <v>88</v>
      </c>
      <c r="AO165" s="282">
        <v>2.6455389999999999</v>
      </c>
      <c r="AP165" s="282">
        <v>4.0815619999999999</v>
      </c>
      <c r="AQ165" s="282">
        <f t="shared" si="451"/>
        <v>2.8571428571428572</v>
      </c>
      <c r="AR165" s="284">
        <f>_xlfn.FLOOR.PRECISE('численность 2021'!L180)</f>
        <v>6</v>
      </c>
      <c r="AS165" s="284"/>
      <c r="AT165" s="284">
        <f t="shared" si="442"/>
        <v>6</v>
      </c>
      <c r="AU165" s="285">
        <f t="shared" si="443"/>
        <v>6.1600000000000001</v>
      </c>
      <c r="AV165" s="285">
        <f t="shared" si="461"/>
        <v>0</v>
      </c>
      <c r="AW165" s="290">
        <f t="shared" si="444"/>
        <v>6</v>
      </c>
      <c r="AX165" s="292">
        <v>6</v>
      </c>
      <c r="AY165" s="285">
        <f t="shared" si="485"/>
        <v>0</v>
      </c>
      <c r="AZ165" s="286">
        <f t="shared" si="452"/>
        <v>0</v>
      </c>
      <c r="BA165" s="292"/>
      <c r="BB165" s="285">
        <f t="shared" si="486"/>
        <v>1.7999999999999998</v>
      </c>
      <c r="BC165" s="292"/>
      <c r="BD165" s="283">
        <v>238.577698</v>
      </c>
      <c r="BE165" s="283">
        <v>384</v>
      </c>
      <c r="BF165" s="282">
        <f>_xlfn.FLOOR.PRECISE('численность 2021'!G180)</f>
        <v>24</v>
      </c>
      <c r="BG165" s="282">
        <v>0.82036200000000004</v>
      </c>
      <c r="BH165" s="282">
        <v>1.3204039999999999</v>
      </c>
      <c r="BI165" s="282">
        <f t="shared" ref="BI165:BI228" si="500">BF165/B165</f>
        <v>0.77922077922077926</v>
      </c>
      <c r="BJ165" s="284">
        <f>_xlfn.FLOOR.PRECISE('численность 2021'!K180)</f>
        <v>0</v>
      </c>
      <c r="BK165" s="284"/>
      <c r="BL165" s="284">
        <f t="shared" si="445"/>
        <v>0</v>
      </c>
      <c r="BM165" s="285">
        <f t="shared" si="487"/>
        <v>0.71999999999999997</v>
      </c>
      <c r="BN165" s="290">
        <f t="shared" si="446"/>
        <v>0</v>
      </c>
      <c r="BO165" s="292"/>
      <c r="BP165" s="285">
        <f t="shared" si="488"/>
        <v>0</v>
      </c>
      <c r="BQ165" s="286">
        <f t="shared" si="453"/>
        <v>0</v>
      </c>
      <c r="BR165" s="292"/>
      <c r="BS165" s="285">
        <f t="shared" si="489"/>
        <v>0</v>
      </c>
      <c r="BT165" s="292"/>
      <c r="BU165" s="283">
        <v>163.18824799999999</v>
      </c>
      <c r="BV165" s="283">
        <v>396</v>
      </c>
      <c r="BW165" s="282">
        <f>_xlfn.FLOOR.PRECISE('численность 2021'!H180)</f>
        <v>24</v>
      </c>
      <c r="BX165" s="282">
        <v>0.56113100000000005</v>
      </c>
      <c r="BY165" s="282">
        <v>1.361667</v>
      </c>
      <c r="BZ165" s="282">
        <f t="shared" ref="BZ165:BZ228" si="501">BW165/B165</f>
        <v>0.77922077922077926</v>
      </c>
      <c r="CA165" s="284">
        <f>_xlfn.FLOOR.PRECISE('численность 2021'!M180)</f>
        <v>0</v>
      </c>
      <c r="CB165" s="284"/>
      <c r="CC165" s="284"/>
      <c r="CD165" s="284">
        <f t="shared" si="454"/>
        <v>0</v>
      </c>
      <c r="CE165" s="285">
        <f t="shared" si="490"/>
        <v>0.71999999999999997</v>
      </c>
      <c r="CF165" s="290">
        <f t="shared" si="455"/>
        <v>0</v>
      </c>
      <c r="CG165" s="292"/>
      <c r="CH165" s="285">
        <f t="shared" si="491"/>
        <v>0</v>
      </c>
      <c r="CI165" s="286">
        <f t="shared" si="456"/>
        <v>0</v>
      </c>
      <c r="CJ165" s="292"/>
      <c r="CK165" s="285">
        <f t="shared" si="492"/>
        <v>0</v>
      </c>
      <c r="CL165" s="286">
        <f t="shared" si="457"/>
        <v>0</v>
      </c>
      <c r="CM165" s="292"/>
      <c r="CN165" s="285">
        <f t="shared" si="493"/>
        <v>0</v>
      </c>
      <c r="CO165" s="292"/>
      <c r="CP165" s="291">
        <f t="shared" si="494"/>
        <v>1</v>
      </c>
      <c r="CQ165" s="283">
        <v>245</v>
      </c>
      <c r="CR165" s="283">
        <v>125</v>
      </c>
      <c r="CS165" s="283" t="e">
        <f>#REF!</f>
        <v>#REF!</v>
      </c>
      <c r="CT165" s="282">
        <v>0.85499999999999998</v>
      </c>
      <c r="CU165" s="282">
        <v>0.434</v>
      </c>
      <c r="CV165" s="282" t="e">
        <f>#REF!</f>
        <v>#REF!</v>
      </c>
      <c r="CW165" s="284" t="e">
        <f>#REF!</f>
        <v>#REF!</v>
      </c>
      <c r="CX165" s="285" t="e">
        <f t="shared" si="434"/>
        <v>#REF!</v>
      </c>
      <c r="CY165" s="290" t="e">
        <f t="shared" si="435"/>
        <v>#REF!</v>
      </c>
      <c r="CZ165" s="292"/>
      <c r="DA165" s="285">
        <f t="shared" si="436"/>
        <v>0</v>
      </c>
      <c r="DB165" s="292"/>
      <c r="DC165" s="283"/>
      <c r="DD165" s="283"/>
      <c r="DE165" s="282">
        <f>_xlfn.FLOOR.PRECISE('численность 2021'!I180)</f>
        <v>0</v>
      </c>
      <c r="DF165" s="282"/>
      <c r="DG165" s="282"/>
      <c r="DH165" s="282">
        <f t="shared" ref="DH165:DH228" si="502">DE165/B165</f>
        <v>0</v>
      </c>
      <c r="DI165" s="284">
        <f>_xlfn.FLOOR.PRECISE('численность 2021'!N180)</f>
        <v>0</v>
      </c>
      <c r="DJ165" s="285">
        <f t="shared" si="495"/>
        <v>0</v>
      </c>
      <c r="DK165" s="286">
        <f t="shared" si="458"/>
        <v>0</v>
      </c>
      <c r="DL165" s="292"/>
      <c r="DM165" s="285">
        <f t="shared" si="496"/>
        <v>0</v>
      </c>
      <c r="DN165" s="292"/>
      <c r="DO165" s="283">
        <v>22.293474</v>
      </c>
      <c r="DP165" s="283">
        <v>40</v>
      </c>
      <c r="DQ165" s="282">
        <f>_xlfn.FLOOR.PRECISE('численность 2021'!J180)</f>
        <v>0</v>
      </c>
      <c r="DR165" s="282">
        <v>7.6657000000000003e-002</v>
      </c>
      <c r="DS165" s="282">
        <v>0.137542</v>
      </c>
      <c r="DT165" s="282">
        <f t="shared" ref="DT165:DT228" si="503">DQ165/B165</f>
        <v>0</v>
      </c>
      <c r="DU165" s="284">
        <f>_xlfn.FLOOR.PRECISE('численность 2021'!S180)</f>
        <v>0</v>
      </c>
      <c r="DV165" s="285">
        <f t="shared" si="497"/>
        <v>0</v>
      </c>
      <c r="DW165" s="286">
        <f t="shared" si="459"/>
        <v>0</v>
      </c>
      <c r="DX165" s="292"/>
      <c r="DY165" s="283"/>
      <c r="DZ165" s="293"/>
      <c r="EA165" s="282">
        <f>_xlfn.FLOOR.PRECISE('численность 2021'!T180)</f>
        <v>0</v>
      </c>
      <c r="EB165" s="282"/>
      <c r="EC165" s="282"/>
      <c r="ED165" s="282">
        <f t="shared" ref="ED165:ED228" si="504">EA165/B165</f>
        <v>0</v>
      </c>
      <c r="EE165" s="284">
        <f>_xlfn.FLOOR.PRECISE('численность 2021'!U180)</f>
        <v>0</v>
      </c>
      <c r="EF165" s="285">
        <f t="shared" si="447"/>
        <v>0</v>
      </c>
      <c r="EG165" s="286">
        <f t="shared" si="460"/>
        <v>0</v>
      </c>
      <c r="EH165" s="292"/>
    </row>
    <row r="166" ht="69.75" customHeight="1">
      <c r="A166" s="162" t="s">
        <v>1005</v>
      </c>
      <c r="B166" s="282">
        <f>'численность 2021'!C181</f>
        <v>37.25</v>
      </c>
      <c r="C166" s="283">
        <v>121.27649700000001</v>
      </c>
      <c r="D166" s="283">
        <v>322</v>
      </c>
      <c r="E166" s="282">
        <f>_xlfn.FLOOR.PRECISE('численность 2021'!D181)</f>
        <v>17</v>
      </c>
      <c r="F166" s="282">
        <v>0.417016</v>
      </c>
      <c r="G166" s="282">
        <v>1.1072139999999999</v>
      </c>
      <c r="H166" s="282">
        <f t="shared" si="498"/>
        <v>0.4563758389261745</v>
      </c>
      <c r="I166" s="284">
        <f>_xlfn.FLOOR.PRECISE('численность 2021'!R181)</f>
        <v>5</v>
      </c>
      <c r="J166" s="285">
        <f t="shared" si="482"/>
        <v>5.9499999999999993</v>
      </c>
      <c r="K166" s="286">
        <f t="shared" si="448"/>
        <v>5</v>
      </c>
      <c r="L166" s="292">
        <v>5</v>
      </c>
      <c r="M166" s="283">
        <v>113</v>
      </c>
      <c r="N166" s="283">
        <v>110</v>
      </c>
      <c r="O166" s="282">
        <f>_xlfn.FLOOR.PRECISE('численность 2021'!P181)</f>
        <v>5</v>
      </c>
      <c r="P166" s="282">
        <v>0.38855600000000001</v>
      </c>
      <c r="Q166" s="282">
        <v>0.37824099999999999</v>
      </c>
      <c r="R166" s="282">
        <f t="shared" si="449"/>
        <v>0.13422818791946309</v>
      </c>
      <c r="S166" s="284">
        <f>_xlfn.FLOOR.PRECISE('численность 2021'!Q181)</f>
        <v>1</v>
      </c>
      <c r="T166" s="284"/>
      <c r="U166" s="285">
        <f t="shared" si="483"/>
        <v>1.5</v>
      </c>
      <c r="V166" s="286">
        <f t="shared" si="440"/>
        <v>1</v>
      </c>
      <c r="W166" s="292">
        <v>1</v>
      </c>
      <c r="X166" s="292"/>
      <c r="Y166" s="288"/>
      <c r="Z166" s="283">
        <v>51.126368999999997</v>
      </c>
      <c r="AA166" s="283">
        <v>206</v>
      </c>
      <c r="AB166" s="282">
        <f>_xlfn.FLOOR.PRECISE('численность 2021'!E181)</f>
        <v>0</v>
      </c>
      <c r="AC166" s="282">
        <v>0.17580100000000001</v>
      </c>
      <c r="AD166" s="282">
        <v>0.70834200000000003</v>
      </c>
      <c r="AE166" s="282">
        <f t="shared" si="499"/>
        <v>0</v>
      </c>
      <c r="AF166" s="284">
        <f>_xlfn.FLOOR.PRECISE('численность 2021'!O181)</f>
        <v>0</v>
      </c>
      <c r="AG166" s="285">
        <f t="shared" si="484"/>
        <v>0</v>
      </c>
      <c r="AH166" s="286">
        <f t="shared" si="450"/>
        <v>0</v>
      </c>
      <c r="AI166" s="289">
        <f t="shared" si="441"/>
        <v>0</v>
      </c>
      <c r="AJ166" s="292"/>
      <c r="AK166" s="292"/>
      <c r="AL166" s="283">
        <v>769.37579300000004</v>
      </c>
      <c r="AM166" s="283">
        <v>1187</v>
      </c>
      <c r="AN166" s="282">
        <f>_xlfn.FLOOR.PRECISE('численность 2021'!F181)</f>
        <v>97</v>
      </c>
      <c r="AO166" s="282">
        <v>2.6455389999999999</v>
      </c>
      <c r="AP166" s="282">
        <v>4.0815619999999999</v>
      </c>
      <c r="AQ166" s="282">
        <f t="shared" si="451"/>
        <v>2.6040268456375837</v>
      </c>
      <c r="AR166" s="284">
        <f>_xlfn.FLOOR.PRECISE('численность 2021'!L181)</f>
        <v>6</v>
      </c>
      <c r="AS166" s="284"/>
      <c r="AT166" s="284">
        <f t="shared" si="442"/>
        <v>6</v>
      </c>
      <c r="AU166" s="285">
        <f t="shared" si="443"/>
        <v>6.7900000000000009</v>
      </c>
      <c r="AV166" s="285">
        <f t="shared" si="461"/>
        <v>0</v>
      </c>
      <c r="AW166" s="290">
        <f t="shared" si="444"/>
        <v>6</v>
      </c>
      <c r="AX166" s="292">
        <v>6</v>
      </c>
      <c r="AY166" s="285">
        <f t="shared" si="485"/>
        <v>0</v>
      </c>
      <c r="AZ166" s="286">
        <f t="shared" si="452"/>
        <v>0</v>
      </c>
      <c r="BA166" s="292"/>
      <c r="BB166" s="285">
        <f t="shared" si="486"/>
        <v>1.7999999999999998</v>
      </c>
      <c r="BC166" s="292"/>
      <c r="BD166" s="283">
        <v>238.577698</v>
      </c>
      <c r="BE166" s="283">
        <v>384</v>
      </c>
      <c r="BF166" s="282">
        <f>_xlfn.FLOOR.PRECISE('численность 2021'!G181)</f>
        <v>31</v>
      </c>
      <c r="BG166" s="282">
        <v>0.82036200000000004</v>
      </c>
      <c r="BH166" s="282">
        <v>1.3204039999999999</v>
      </c>
      <c r="BI166" s="282">
        <f t="shared" si="500"/>
        <v>0.83221476510067116</v>
      </c>
      <c r="BJ166" s="284">
        <f>_xlfn.FLOOR.PRECISE('численность 2021'!K181)</f>
        <v>0</v>
      </c>
      <c r="BK166" s="284"/>
      <c r="BL166" s="284">
        <f t="shared" si="445"/>
        <v>0</v>
      </c>
      <c r="BM166" s="285">
        <f t="shared" si="487"/>
        <v>0.92999999999999994</v>
      </c>
      <c r="BN166" s="290">
        <f t="shared" si="446"/>
        <v>0</v>
      </c>
      <c r="BO166" s="292"/>
      <c r="BP166" s="285">
        <f t="shared" si="488"/>
        <v>0</v>
      </c>
      <c r="BQ166" s="286">
        <f t="shared" si="453"/>
        <v>0</v>
      </c>
      <c r="BR166" s="292"/>
      <c r="BS166" s="285">
        <f t="shared" si="489"/>
        <v>0</v>
      </c>
      <c r="BT166" s="292"/>
      <c r="BU166" s="283">
        <v>163.18824799999999</v>
      </c>
      <c r="BV166" s="283">
        <v>396</v>
      </c>
      <c r="BW166" s="282">
        <f>_xlfn.FLOOR.PRECISE('численность 2021'!H181)</f>
        <v>28</v>
      </c>
      <c r="BX166" s="282">
        <v>0.56113100000000005</v>
      </c>
      <c r="BY166" s="282">
        <v>1.361667</v>
      </c>
      <c r="BZ166" s="282">
        <f t="shared" si="501"/>
        <v>0.75167785234899331</v>
      </c>
      <c r="CA166" s="284">
        <f>_xlfn.FLOOR.PRECISE('численность 2021'!M181)</f>
        <v>0</v>
      </c>
      <c r="CB166" s="284"/>
      <c r="CC166" s="284"/>
      <c r="CD166" s="284">
        <f t="shared" si="454"/>
        <v>0</v>
      </c>
      <c r="CE166" s="285">
        <f t="shared" si="490"/>
        <v>0.83999999999999997</v>
      </c>
      <c r="CF166" s="290">
        <f t="shared" si="455"/>
        <v>0</v>
      </c>
      <c r="CG166" s="292"/>
      <c r="CH166" s="285">
        <f t="shared" si="491"/>
        <v>0</v>
      </c>
      <c r="CI166" s="286">
        <f t="shared" si="456"/>
        <v>0</v>
      </c>
      <c r="CJ166" s="292"/>
      <c r="CK166" s="285">
        <f t="shared" si="492"/>
        <v>0</v>
      </c>
      <c r="CL166" s="286">
        <f t="shared" si="457"/>
        <v>0</v>
      </c>
      <c r="CM166" s="292"/>
      <c r="CN166" s="285">
        <f t="shared" si="493"/>
        <v>0</v>
      </c>
      <c r="CO166" s="292"/>
      <c r="CP166" s="291">
        <f t="shared" si="494"/>
        <v>1</v>
      </c>
      <c r="CQ166" s="283">
        <v>245</v>
      </c>
      <c r="CR166" s="283">
        <v>125</v>
      </c>
      <c r="CS166" s="283" t="e">
        <f>#REF!</f>
        <v>#REF!</v>
      </c>
      <c r="CT166" s="282">
        <v>0.85499999999999998</v>
      </c>
      <c r="CU166" s="282">
        <v>0.434</v>
      </c>
      <c r="CV166" s="282" t="e">
        <f>#REF!</f>
        <v>#REF!</v>
      </c>
      <c r="CW166" s="284" t="e">
        <f>#REF!</f>
        <v>#REF!</v>
      </c>
      <c r="CX166" s="285" t="e">
        <f t="shared" ref="CX166:CX229" si="505">IF((CS166*0.1)&gt;0,CS166*0.8,0)</f>
        <v>#REF!</v>
      </c>
      <c r="CY166" s="290" t="e">
        <f t="shared" ref="CY166:CY229" si="506">IF(CW166&lt;CX166,CW166,CX166)</f>
        <v>#REF!</v>
      </c>
      <c r="CZ166" s="292"/>
      <c r="DA166" s="285">
        <f t="shared" ref="DA166:DA229" si="507">CZ166*0.8</f>
        <v>0</v>
      </c>
      <c r="DB166" s="292"/>
      <c r="DC166" s="283"/>
      <c r="DD166" s="283"/>
      <c r="DE166" s="282">
        <f>_xlfn.FLOOR.PRECISE('численность 2021'!I181)</f>
        <v>0</v>
      </c>
      <c r="DF166" s="282"/>
      <c r="DG166" s="282"/>
      <c r="DH166" s="282">
        <f t="shared" si="502"/>
        <v>0</v>
      </c>
      <c r="DI166" s="284">
        <f>_xlfn.FLOOR.PRECISE('численность 2021'!N181)</f>
        <v>0</v>
      </c>
      <c r="DJ166" s="285">
        <f t="shared" si="495"/>
        <v>0</v>
      </c>
      <c r="DK166" s="286">
        <f t="shared" si="458"/>
        <v>0</v>
      </c>
      <c r="DL166" s="292"/>
      <c r="DM166" s="285">
        <f t="shared" si="496"/>
        <v>0</v>
      </c>
      <c r="DN166" s="292"/>
      <c r="DO166" s="283">
        <v>22.293474</v>
      </c>
      <c r="DP166" s="283">
        <v>40</v>
      </c>
      <c r="DQ166" s="282">
        <f>_xlfn.FLOOR.PRECISE('численность 2021'!J181)</f>
        <v>2</v>
      </c>
      <c r="DR166" s="282">
        <v>7.6657000000000003e-002</v>
      </c>
      <c r="DS166" s="282">
        <v>0.137542</v>
      </c>
      <c r="DT166" s="282">
        <f t="shared" si="503"/>
        <v>5.3691275167785234e-002</v>
      </c>
      <c r="DU166" s="284">
        <f>_xlfn.FLOOR.PRECISE('численность 2021'!S181)</f>
        <v>0</v>
      </c>
      <c r="DV166" s="285">
        <f t="shared" si="497"/>
        <v>0.20000000000000001</v>
      </c>
      <c r="DW166" s="286">
        <f t="shared" si="459"/>
        <v>0</v>
      </c>
      <c r="DX166" s="292"/>
      <c r="DY166" s="283"/>
      <c r="DZ166" s="293"/>
      <c r="EA166" s="282">
        <f>_xlfn.FLOOR.PRECISE('численность 2021'!T181)</f>
        <v>0</v>
      </c>
      <c r="EB166" s="282"/>
      <c r="EC166" s="282"/>
      <c r="ED166" s="282">
        <f t="shared" si="504"/>
        <v>0</v>
      </c>
      <c r="EE166" s="284">
        <f>_xlfn.FLOOR.PRECISE('численность 2021'!U181)</f>
        <v>0</v>
      </c>
      <c r="EF166" s="285">
        <f t="shared" si="447"/>
        <v>0</v>
      </c>
      <c r="EG166" s="286">
        <f t="shared" si="460"/>
        <v>0</v>
      </c>
      <c r="EH166" s="292"/>
    </row>
    <row r="167" ht="65.25" customHeight="1">
      <c r="A167" s="162" t="s">
        <v>1006</v>
      </c>
      <c r="B167" s="282">
        <f>'численность 2021'!C182</f>
        <v>24.34</v>
      </c>
      <c r="C167" s="283">
        <v>121.27649700000001</v>
      </c>
      <c r="D167" s="283">
        <v>322</v>
      </c>
      <c r="E167" s="282">
        <f>_xlfn.FLOOR.PRECISE('численность 2021'!D182)</f>
        <v>8</v>
      </c>
      <c r="F167" s="282">
        <v>0.417016</v>
      </c>
      <c r="G167" s="282">
        <v>1.1072139999999999</v>
      </c>
      <c r="H167" s="282">
        <f t="shared" si="498"/>
        <v>0.32867707477403452</v>
      </c>
      <c r="I167" s="284">
        <f>_xlfn.FLOOR.PRECISE('численность 2021'!R182)</f>
        <v>2</v>
      </c>
      <c r="J167" s="285">
        <f t="shared" si="482"/>
        <v>2.7999999999999998</v>
      </c>
      <c r="K167" s="286">
        <f t="shared" si="448"/>
        <v>2</v>
      </c>
      <c r="L167" s="292">
        <v>2</v>
      </c>
      <c r="M167" s="283">
        <v>113</v>
      </c>
      <c r="N167" s="283">
        <v>110</v>
      </c>
      <c r="O167" s="282">
        <f>_xlfn.FLOOR.PRECISE('численность 2021'!P182)</f>
        <v>3</v>
      </c>
      <c r="P167" s="282">
        <v>0.38855600000000001</v>
      </c>
      <c r="Q167" s="282">
        <v>0.37824099999999999</v>
      </c>
      <c r="R167" s="282">
        <f t="shared" si="449"/>
        <v>0.12325390304026294</v>
      </c>
      <c r="S167" s="284">
        <f>_xlfn.FLOOR.PRECISE('численность 2021'!Q182)</f>
        <v>0</v>
      </c>
      <c r="T167" s="284"/>
      <c r="U167" s="285">
        <f t="shared" si="483"/>
        <v>0.89999999999999991</v>
      </c>
      <c r="V167" s="286">
        <f t="shared" si="440"/>
        <v>0</v>
      </c>
      <c r="W167" s="292"/>
      <c r="X167" s="292"/>
      <c r="Y167" s="288"/>
      <c r="Z167" s="283">
        <v>51.126368999999997</v>
      </c>
      <c r="AA167" s="283">
        <v>206</v>
      </c>
      <c r="AB167" s="282">
        <f>_xlfn.FLOOR.PRECISE('численность 2021'!E182)</f>
        <v>0</v>
      </c>
      <c r="AC167" s="282">
        <v>0.17580100000000001</v>
      </c>
      <c r="AD167" s="282">
        <v>0.70834200000000003</v>
      </c>
      <c r="AE167" s="282">
        <f t="shared" si="499"/>
        <v>0</v>
      </c>
      <c r="AF167" s="284">
        <f>_xlfn.FLOOR.PRECISE('численность 2021'!O182)</f>
        <v>0</v>
      </c>
      <c r="AG167" s="285">
        <f t="shared" si="484"/>
        <v>0</v>
      </c>
      <c r="AH167" s="286">
        <f t="shared" si="450"/>
        <v>0</v>
      </c>
      <c r="AI167" s="289">
        <f t="shared" si="441"/>
        <v>0</v>
      </c>
      <c r="AJ167" s="292"/>
      <c r="AK167" s="292"/>
      <c r="AL167" s="283">
        <v>769.37579300000004</v>
      </c>
      <c r="AM167" s="283">
        <v>1187</v>
      </c>
      <c r="AN167" s="282">
        <f>_xlfn.FLOOR.PRECISE('численность 2021'!F182)</f>
        <v>82</v>
      </c>
      <c r="AO167" s="282">
        <v>2.6455389999999999</v>
      </c>
      <c r="AP167" s="282">
        <v>4.0815619999999999</v>
      </c>
      <c r="AQ167" s="282">
        <f t="shared" si="451"/>
        <v>3.3689400164338537</v>
      </c>
      <c r="AR167" s="284">
        <f>_xlfn.FLOOR.PRECISE('численность 2021'!L182)</f>
        <v>5</v>
      </c>
      <c r="AS167" s="284"/>
      <c r="AT167" s="284">
        <f t="shared" si="442"/>
        <v>5</v>
      </c>
      <c r="AU167" s="285">
        <f t="shared" si="443"/>
        <v>5.7400000000000002</v>
      </c>
      <c r="AV167" s="285">
        <f t="shared" si="461"/>
        <v>0</v>
      </c>
      <c r="AW167" s="290">
        <f t="shared" si="444"/>
        <v>5</v>
      </c>
      <c r="AX167" s="292">
        <v>5</v>
      </c>
      <c r="AY167" s="285">
        <f t="shared" si="485"/>
        <v>0</v>
      </c>
      <c r="AZ167" s="286">
        <f t="shared" si="452"/>
        <v>0</v>
      </c>
      <c r="BA167" s="292"/>
      <c r="BB167" s="285">
        <f t="shared" si="486"/>
        <v>1.5</v>
      </c>
      <c r="BC167" s="292"/>
      <c r="BD167" s="283">
        <v>238.577698</v>
      </c>
      <c r="BE167" s="283">
        <v>384</v>
      </c>
      <c r="BF167" s="282">
        <f>_xlfn.FLOOR.PRECISE('численность 2021'!G182)</f>
        <v>7</v>
      </c>
      <c r="BG167" s="282">
        <v>0.82036200000000004</v>
      </c>
      <c r="BH167" s="282">
        <v>1.3204039999999999</v>
      </c>
      <c r="BI167" s="282">
        <f t="shared" si="500"/>
        <v>0.28759244042728022</v>
      </c>
      <c r="BJ167" s="284">
        <f>_xlfn.FLOOR.PRECISE('численность 2021'!K182)</f>
        <v>0</v>
      </c>
      <c r="BK167" s="284"/>
      <c r="BL167" s="284">
        <f t="shared" si="445"/>
        <v>0</v>
      </c>
      <c r="BM167" s="285">
        <f t="shared" si="487"/>
        <v>0.20999999999999999</v>
      </c>
      <c r="BN167" s="290">
        <f t="shared" si="446"/>
        <v>0</v>
      </c>
      <c r="BO167" s="292"/>
      <c r="BP167" s="285">
        <f t="shared" si="488"/>
        <v>0</v>
      </c>
      <c r="BQ167" s="286">
        <f t="shared" si="453"/>
        <v>0</v>
      </c>
      <c r="BR167" s="292"/>
      <c r="BS167" s="285">
        <f t="shared" si="489"/>
        <v>0</v>
      </c>
      <c r="BT167" s="292"/>
      <c r="BU167" s="283">
        <v>163.18824799999999</v>
      </c>
      <c r="BV167" s="283">
        <v>396</v>
      </c>
      <c r="BW167" s="282">
        <f>_xlfn.FLOOR.PRECISE('численность 2021'!H182)</f>
        <v>6</v>
      </c>
      <c r="BX167" s="282">
        <v>0.56113100000000005</v>
      </c>
      <c r="BY167" s="282">
        <v>1.361667</v>
      </c>
      <c r="BZ167" s="282">
        <f t="shared" si="501"/>
        <v>0.24650780608052589</v>
      </c>
      <c r="CA167" s="284">
        <f>_xlfn.FLOOR.PRECISE('численность 2021'!M182)</f>
        <v>0</v>
      </c>
      <c r="CB167" s="284"/>
      <c r="CC167" s="284"/>
      <c r="CD167" s="284">
        <f t="shared" si="454"/>
        <v>0</v>
      </c>
      <c r="CE167" s="285">
        <f t="shared" si="490"/>
        <v>0.17999999999999999</v>
      </c>
      <c r="CF167" s="290">
        <f t="shared" si="455"/>
        <v>0</v>
      </c>
      <c r="CG167" s="292"/>
      <c r="CH167" s="285">
        <f t="shared" si="491"/>
        <v>0</v>
      </c>
      <c r="CI167" s="286">
        <f t="shared" si="456"/>
        <v>0</v>
      </c>
      <c r="CJ167" s="292"/>
      <c r="CK167" s="285">
        <f t="shared" si="492"/>
        <v>0</v>
      </c>
      <c r="CL167" s="286">
        <f t="shared" si="457"/>
        <v>0</v>
      </c>
      <c r="CM167" s="292"/>
      <c r="CN167" s="285">
        <f t="shared" si="493"/>
        <v>0</v>
      </c>
      <c r="CO167" s="292"/>
      <c r="CP167" s="291">
        <f t="shared" si="494"/>
        <v>1</v>
      </c>
      <c r="CQ167" s="283">
        <v>245</v>
      </c>
      <c r="CR167" s="283">
        <v>125</v>
      </c>
      <c r="CS167" s="283" t="e">
        <f>#REF!</f>
        <v>#REF!</v>
      </c>
      <c r="CT167" s="282">
        <v>0.85499999999999998</v>
      </c>
      <c r="CU167" s="282">
        <v>0.434</v>
      </c>
      <c r="CV167" s="282" t="e">
        <f>#REF!</f>
        <v>#REF!</v>
      </c>
      <c r="CW167" s="284" t="e">
        <f>#REF!</f>
        <v>#REF!</v>
      </c>
      <c r="CX167" s="285" t="e">
        <f t="shared" si="505"/>
        <v>#REF!</v>
      </c>
      <c r="CY167" s="290" t="e">
        <f t="shared" si="506"/>
        <v>#REF!</v>
      </c>
      <c r="CZ167" s="292"/>
      <c r="DA167" s="285">
        <f t="shared" si="507"/>
        <v>0</v>
      </c>
      <c r="DB167" s="292"/>
      <c r="DC167" s="283"/>
      <c r="DD167" s="283"/>
      <c r="DE167" s="282">
        <f>_xlfn.FLOOR.PRECISE('численность 2021'!I182)</f>
        <v>0</v>
      </c>
      <c r="DF167" s="282"/>
      <c r="DG167" s="282"/>
      <c r="DH167" s="282">
        <f t="shared" si="502"/>
        <v>0</v>
      </c>
      <c r="DI167" s="284">
        <f>_xlfn.FLOOR.PRECISE('численность 2021'!N182)</f>
        <v>0</v>
      </c>
      <c r="DJ167" s="285">
        <f t="shared" si="495"/>
        <v>0</v>
      </c>
      <c r="DK167" s="286">
        <f t="shared" si="458"/>
        <v>0</v>
      </c>
      <c r="DL167" s="292"/>
      <c r="DM167" s="285">
        <f t="shared" si="496"/>
        <v>0</v>
      </c>
      <c r="DN167" s="292"/>
      <c r="DO167" s="283">
        <v>22.293474</v>
      </c>
      <c r="DP167" s="283">
        <v>40</v>
      </c>
      <c r="DQ167" s="282">
        <f>_xlfn.FLOOR.PRECISE('численность 2021'!J182)</f>
        <v>1</v>
      </c>
      <c r="DR167" s="282">
        <v>7.6657000000000003e-002</v>
      </c>
      <c r="DS167" s="282">
        <v>0.137542</v>
      </c>
      <c r="DT167" s="282">
        <f t="shared" si="503"/>
        <v>4.1084634346754315e-002</v>
      </c>
      <c r="DU167" s="284">
        <f>_xlfn.FLOOR.PRECISE('численность 2021'!S182)</f>
        <v>0</v>
      </c>
      <c r="DV167" s="285">
        <f t="shared" si="497"/>
        <v>0.10000000000000001</v>
      </c>
      <c r="DW167" s="286">
        <f t="shared" si="459"/>
        <v>0</v>
      </c>
      <c r="DX167" s="292"/>
      <c r="DY167" s="283"/>
      <c r="DZ167" s="293"/>
      <c r="EA167" s="282">
        <f>_xlfn.FLOOR.PRECISE('численность 2021'!T182)</f>
        <v>0</v>
      </c>
      <c r="EB167" s="282"/>
      <c r="EC167" s="282"/>
      <c r="ED167" s="282">
        <f t="shared" si="504"/>
        <v>0</v>
      </c>
      <c r="EE167" s="284">
        <f>_xlfn.FLOOR.PRECISE('численность 2021'!U182)</f>
        <v>0</v>
      </c>
      <c r="EF167" s="285">
        <f t="shared" si="447"/>
        <v>0</v>
      </c>
      <c r="EG167" s="286">
        <f t="shared" si="460"/>
        <v>0</v>
      </c>
      <c r="EH167" s="292"/>
    </row>
    <row r="168" ht="63" customHeight="1">
      <c r="A168" s="152" t="s">
        <v>1007</v>
      </c>
      <c r="B168" s="282">
        <f>'численность 2021'!C183</f>
        <v>30.800000000000001</v>
      </c>
      <c r="C168" s="283">
        <v>121.27649700000001</v>
      </c>
      <c r="D168" s="283">
        <v>322</v>
      </c>
      <c r="E168" s="282">
        <f>_xlfn.FLOOR.PRECISE('численность 2021'!D183)</f>
        <v>12</v>
      </c>
      <c r="F168" s="282">
        <v>0.417016</v>
      </c>
      <c r="G168" s="282">
        <v>1.1072139999999999</v>
      </c>
      <c r="H168" s="282">
        <f t="shared" si="498"/>
        <v>0.38961038961038963</v>
      </c>
      <c r="I168" s="284">
        <f>_xlfn.FLOOR.PRECISE('численность 2021'!R183)</f>
        <v>4</v>
      </c>
      <c r="J168" s="285">
        <f t="shared" si="473"/>
        <v>4.1999999999999993</v>
      </c>
      <c r="K168" s="286">
        <f t="shared" si="448"/>
        <v>4</v>
      </c>
      <c r="L168" s="292">
        <v>4</v>
      </c>
      <c r="M168" s="283">
        <v>113</v>
      </c>
      <c r="N168" s="283">
        <v>110</v>
      </c>
      <c r="O168" s="282">
        <f>_xlfn.FLOOR.PRECISE('численность 2021'!P183)</f>
        <v>5</v>
      </c>
      <c r="P168" s="282">
        <v>0.38855600000000001</v>
      </c>
      <c r="Q168" s="282">
        <v>0.37824099999999999</v>
      </c>
      <c r="R168" s="282">
        <f t="shared" si="449"/>
        <v>0.16233766233766234</v>
      </c>
      <c r="S168" s="284">
        <f>_xlfn.FLOOR.PRECISE('численность 2021'!Q183)</f>
        <v>1</v>
      </c>
      <c r="T168" s="284"/>
      <c r="U168" s="285">
        <f t="shared" si="474"/>
        <v>1.5</v>
      </c>
      <c r="V168" s="286">
        <f t="shared" si="440"/>
        <v>1</v>
      </c>
      <c r="W168" s="292">
        <v>1</v>
      </c>
      <c r="X168" s="292"/>
      <c r="Y168" s="288"/>
      <c r="Z168" s="283">
        <v>51.126368999999997</v>
      </c>
      <c r="AA168" s="283">
        <v>206</v>
      </c>
      <c r="AB168" s="282">
        <f>_xlfn.FLOOR.PRECISE('численность 2021'!E183)</f>
        <v>0</v>
      </c>
      <c r="AC168" s="282">
        <v>0.17580100000000001</v>
      </c>
      <c r="AD168" s="282">
        <v>0.70834200000000003</v>
      </c>
      <c r="AE168" s="282">
        <f t="shared" si="499"/>
        <v>0</v>
      </c>
      <c r="AF168" s="284">
        <f>_xlfn.FLOOR.PRECISE('численность 2021'!O183)</f>
        <v>0</v>
      </c>
      <c r="AG168" s="285">
        <f t="shared" si="472"/>
        <v>0</v>
      </c>
      <c r="AH168" s="286">
        <f t="shared" si="450"/>
        <v>0</v>
      </c>
      <c r="AI168" s="289">
        <f t="shared" si="441"/>
        <v>0</v>
      </c>
      <c r="AJ168" s="292"/>
      <c r="AK168" s="292"/>
      <c r="AL168" s="283">
        <v>769.37579300000004</v>
      </c>
      <c r="AM168" s="283">
        <v>1187</v>
      </c>
      <c r="AN168" s="282">
        <f>_xlfn.FLOOR.PRECISE('численность 2021'!F183)</f>
        <v>88</v>
      </c>
      <c r="AO168" s="282">
        <v>2.6455389999999999</v>
      </c>
      <c r="AP168" s="282">
        <v>4.0815619999999999</v>
      </c>
      <c r="AQ168" s="282">
        <f t="shared" si="451"/>
        <v>2.8571428571428572</v>
      </c>
      <c r="AR168" s="284">
        <f>_xlfn.FLOOR.PRECISE('численность 2021'!L183)</f>
        <v>6</v>
      </c>
      <c r="AS168" s="284"/>
      <c r="AT168" s="284">
        <f t="shared" si="442"/>
        <v>6</v>
      </c>
      <c r="AU168" s="285">
        <f t="shared" si="443"/>
        <v>6.1600000000000001</v>
      </c>
      <c r="AV168" s="285">
        <f t="shared" si="461"/>
        <v>0</v>
      </c>
      <c r="AW168" s="290">
        <f t="shared" si="444"/>
        <v>6</v>
      </c>
      <c r="AX168" s="292">
        <v>6</v>
      </c>
      <c r="AY168" s="285">
        <f t="shared" si="475"/>
        <v>0</v>
      </c>
      <c r="AZ168" s="286">
        <f t="shared" si="452"/>
        <v>0</v>
      </c>
      <c r="BA168" s="292"/>
      <c r="BB168" s="285">
        <f t="shared" si="476"/>
        <v>1.7999999999999998</v>
      </c>
      <c r="BC168" s="292"/>
      <c r="BD168" s="283">
        <v>238.577698</v>
      </c>
      <c r="BE168" s="283">
        <v>384</v>
      </c>
      <c r="BF168" s="282">
        <f>_xlfn.FLOOR.PRECISE('численность 2021'!G183)</f>
        <v>22</v>
      </c>
      <c r="BG168" s="282">
        <v>0.82036200000000004</v>
      </c>
      <c r="BH168" s="282">
        <v>1.3204039999999999</v>
      </c>
      <c r="BI168" s="282">
        <f t="shared" si="500"/>
        <v>0.7142857142857143</v>
      </c>
      <c r="BJ168" s="284">
        <f>_xlfn.FLOOR.PRECISE('численность 2021'!K183)</f>
        <v>0</v>
      </c>
      <c r="BK168" s="284"/>
      <c r="BL168" s="284">
        <f t="shared" si="445"/>
        <v>0</v>
      </c>
      <c r="BM168" s="285">
        <f t="shared" si="466"/>
        <v>0.65999999999999992</v>
      </c>
      <c r="BN168" s="290">
        <f t="shared" si="446"/>
        <v>0</v>
      </c>
      <c r="BO168" s="292"/>
      <c r="BP168" s="285">
        <f t="shared" si="477"/>
        <v>0</v>
      </c>
      <c r="BQ168" s="286">
        <f t="shared" si="453"/>
        <v>0</v>
      </c>
      <c r="BR168" s="292"/>
      <c r="BS168" s="285">
        <f t="shared" si="467"/>
        <v>0</v>
      </c>
      <c r="BT168" s="292"/>
      <c r="BU168" s="283">
        <v>163.18824799999999</v>
      </c>
      <c r="BV168" s="283">
        <v>396</v>
      </c>
      <c r="BW168" s="282">
        <f>_xlfn.FLOOR.PRECISE('численность 2021'!H183)</f>
        <v>20</v>
      </c>
      <c r="BX168" s="282">
        <v>0.56113100000000005</v>
      </c>
      <c r="BY168" s="282">
        <v>1.361667</v>
      </c>
      <c r="BZ168" s="282">
        <f t="shared" si="501"/>
        <v>0.64935064935064934</v>
      </c>
      <c r="CA168" s="284">
        <f>_xlfn.FLOOR.PRECISE('численность 2021'!M183)</f>
        <v>0</v>
      </c>
      <c r="CB168" s="284"/>
      <c r="CC168" s="284"/>
      <c r="CD168" s="284">
        <f t="shared" si="454"/>
        <v>0</v>
      </c>
      <c r="CE168" s="285">
        <f t="shared" si="468"/>
        <v>0.59999999999999998</v>
      </c>
      <c r="CF168" s="290">
        <f t="shared" si="455"/>
        <v>0</v>
      </c>
      <c r="CG168" s="292"/>
      <c r="CH168" s="285">
        <f t="shared" si="478"/>
        <v>0</v>
      </c>
      <c r="CI168" s="286">
        <f t="shared" si="456"/>
        <v>0</v>
      </c>
      <c r="CJ168" s="292"/>
      <c r="CK168" s="285">
        <f t="shared" si="479"/>
        <v>0</v>
      </c>
      <c r="CL168" s="286">
        <f t="shared" si="457"/>
        <v>0</v>
      </c>
      <c r="CM168" s="292"/>
      <c r="CN168" s="285">
        <f t="shared" si="469"/>
        <v>0</v>
      </c>
      <c r="CO168" s="292"/>
      <c r="CP168" s="291">
        <f t="shared" si="470"/>
        <v>1</v>
      </c>
      <c r="CQ168" s="283">
        <v>245</v>
      </c>
      <c r="CR168" s="283">
        <v>125</v>
      </c>
      <c r="CS168" s="325" t="e">
        <f>#REF!</f>
        <v>#REF!</v>
      </c>
      <c r="CT168" s="282">
        <v>0.85499999999999998</v>
      </c>
      <c r="CU168" s="282">
        <v>0.434</v>
      </c>
      <c r="CV168" s="324" t="e">
        <f>#REF!</f>
        <v>#REF!</v>
      </c>
      <c r="CW168" s="284" t="e">
        <f>#REF!</f>
        <v>#REF!</v>
      </c>
      <c r="CX168" s="285" t="e">
        <f t="shared" si="505"/>
        <v>#REF!</v>
      </c>
      <c r="CY168" s="290" t="e">
        <f t="shared" si="506"/>
        <v>#REF!</v>
      </c>
      <c r="CZ168" s="292"/>
      <c r="DA168" s="285">
        <f t="shared" si="507"/>
        <v>0</v>
      </c>
      <c r="DB168" s="292"/>
      <c r="DC168" s="283">
        <v>0</v>
      </c>
      <c r="DD168" s="283">
        <v>0</v>
      </c>
      <c r="DE168" s="282">
        <f>_xlfn.FLOOR.PRECISE('численность 2021'!I183)</f>
        <v>0</v>
      </c>
      <c r="DF168" s="282">
        <v>0</v>
      </c>
      <c r="DG168" s="282">
        <v>0</v>
      </c>
      <c r="DH168" s="282">
        <f t="shared" si="502"/>
        <v>0</v>
      </c>
      <c r="DI168" s="284">
        <f>_xlfn.FLOOR.PRECISE('численность 2021'!N183)</f>
        <v>0</v>
      </c>
      <c r="DJ168" s="285">
        <f t="shared" si="480"/>
        <v>0</v>
      </c>
      <c r="DK168" s="286">
        <f t="shared" si="458"/>
        <v>0</v>
      </c>
      <c r="DL168" s="292"/>
      <c r="DM168" s="285">
        <f t="shared" si="481"/>
        <v>0</v>
      </c>
      <c r="DN168" s="292"/>
      <c r="DO168" s="283">
        <v>22.293474</v>
      </c>
      <c r="DP168" s="283">
        <v>40</v>
      </c>
      <c r="DQ168" s="282">
        <f>_xlfn.FLOOR.PRECISE('численность 2021'!J183)</f>
        <v>1</v>
      </c>
      <c r="DR168" s="282">
        <v>7.6657000000000003e-002</v>
      </c>
      <c r="DS168" s="282">
        <v>0.137542</v>
      </c>
      <c r="DT168" s="282">
        <f t="shared" si="503"/>
        <v>3.2467532467532464e-002</v>
      </c>
      <c r="DU168" s="284">
        <f>_xlfn.FLOOR.PRECISE('численность 2021'!S183)</f>
        <v>0</v>
      </c>
      <c r="DV168" s="285">
        <f t="shared" si="471"/>
        <v>0.10000000000000001</v>
      </c>
      <c r="DW168" s="286">
        <f t="shared" si="459"/>
        <v>0</v>
      </c>
      <c r="DX168" s="292"/>
      <c r="DY168" s="283">
        <v>0</v>
      </c>
      <c r="DZ168" s="293">
        <v>0</v>
      </c>
      <c r="EA168" s="282">
        <f>_xlfn.FLOOR.PRECISE('численность 2021'!T183)</f>
        <v>0</v>
      </c>
      <c r="EB168" s="282">
        <v>0</v>
      </c>
      <c r="EC168" s="282">
        <v>0</v>
      </c>
      <c r="ED168" s="282">
        <f t="shared" si="504"/>
        <v>0</v>
      </c>
      <c r="EE168" s="284">
        <f>_xlfn.FLOOR.PRECISE('численность 2021'!U183)</f>
        <v>0</v>
      </c>
      <c r="EF168" s="285">
        <f t="shared" si="447"/>
        <v>0</v>
      </c>
      <c r="EG168" s="286">
        <f t="shared" si="460"/>
        <v>0</v>
      </c>
      <c r="EH168" s="292"/>
    </row>
    <row r="169" ht="31.5">
      <c r="A169" s="152" t="s">
        <v>337</v>
      </c>
      <c r="B169" s="282">
        <f>'численность 2021'!C171</f>
        <v>1020.3</v>
      </c>
      <c r="C169" s="283">
        <v>2763.6621089999999</v>
      </c>
      <c r="D169" s="283">
        <v>3156</v>
      </c>
      <c r="E169" s="282">
        <f>_xlfn.FLOOR.PRECISE('численность 2021'!D171)</f>
        <v>3312</v>
      </c>
      <c r="F169" s="282">
        <v>2.4763999999999999</v>
      </c>
      <c r="G169" s="282">
        <v>3.0930960000000001</v>
      </c>
      <c r="H169" s="282">
        <f t="shared" si="498"/>
        <v>3.2461040870332258</v>
      </c>
      <c r="I169" s="284">
        <f>_xlfn.FLOOR.PRECISE('численность 2021'!R171)</f>
        <v>1159</v>
      </c>
      <c r="J169" s="285">
        <f t="shared" si="473"/>
        <v>1159.1999999999998</v>
      </c>
      <c r="K169" s="286">
        <f t="shared" si="448"/>
        <v>1159</v>
      </c>
      <c r="L169" s="287">
        <v>1159</v>
      </c>
      <c r="M169" s="283">
        <v>858</v>
      </c>
      <c r="N169" s="283">
        <v>946</v>
      </c>
      <c r="O169" s="282">
        <f>_xlfn.FLOOR.PRECISE('численность 2021'!P171)</f>
        <v>820</v>
      </c>
      <c r="P169" s="282">
        <v>0.76881699999999997</v>
      </c>
      <c r="Q169" s="282">
        <v>0.927145</v>
      </c>
      <c r="R169" s="282">
        <f t="shared" si="449"/>
        <v>0.80368519063020682</v>
      </c>
      <c r="S169" s="284">
        <f>_xlfn.FLOOR.PRECISE('численность 2021'!Q171)</f>
        <v>205</v>
      </c>
      <c r="T169" s="284"/>
      <c r="U169" s="285">
        <f t="shared" si="474"/>
        <v>246</v>
      </c>
      <c r="V169" s="286">
        <f t="shared" si="440"/>
        <v>205</v>
      </c>
      <c r="W169" s="287">
        <v>205</v>
      </c>
      <c r="X169" s="287"/>
      <c r="Y169" s="288"/>
      <c r="Z169" s="283">
        <v>5759.2783200000003</v>
      </c>
      <c r="AA169" s="283">
        <v>6794</v>
      </c>
      <c r="AB169" s="282">
        <f>_xlfn.FLOOR.PRECISE('численность 2021'!E171)</f>
        <v>7020</v>
      </c>
      <c r="AC169" s="282">
        <v>5.1606439999999996</v>
      </c>
      <c r="AD169" s="282">
        <v>6.6585850000000004</v>
      </c>
      <c r="AE169" s="282">
        <f t="shared" si="499"/>
        <v>6.8803293149073808</v>
      </c>
      <c r="AF169" s="284">
        <f>_xlfn.FLOOR.PRECISE('численность 2021'!O171)</f>
        <v>351</v>
      </c>
      <c r="AG169" s="285">
        <f t="shared" si="472"/>
        <v>351</v>
      </c>
      <c r="AH169" s="286">
        <f t="shared" si="450"/>
        <v>351</v>
      </c>
      <c r="AI169" s="289">
        <f t="shared" si="441"/>
        <v>263.25</v>
      </c>
      <c r="AJ169" s="287">
        <v>351</v>
      </c>
      <c r="AK169" s="287">
        <v>263</v>
      </c>
      <c r="AL169" s="283">
        <v>2018.759888</v>
      </c>
      <c r="AM169" s="283">
        <v>1949</v>
      </c>
      <c r="AN169" s="282">
        <f>_xlfn.FLOOR.PRECISE('численность 2021'!F171)</f>
        <v>2223</v>
      </c>
      <c r="AO169" s="282">
        <v>1.8089249999999999</v>
      </c>
      <c r="AP169" s="282">
        <v>1.910153</v>
      </c>
      <c r="AQ169" s="282">
        <f t="shared" si="451"/>
        <v>2.1787709497206706</v>
      </c>
      <c r="AR169" s="284">
        <f>_xlfn.FLOOR.PRECISE('численность 2021'!L171)</f>
        <v>155</v>
      </c>
      <c r="AS169" s="284"/>
      <c r="AT169" s="284">
        <f t="shared" si="442"/>
        <v>155</v>
      </c>
      <c r="AU169" s="285">
        <f t="shared" si="443"/>
        <v>155.61000000000001</v>
      </c>
      <c r="AV169" s="285">
        <f t="shared" si="461"/>
        <v>0</v>
      </c>
      <c r="AW169" s="290">
        <f t="shared" si="444"/>
        <v>155</v>
      </c>
      <c r="AX169" s="287">
        <v>155</v>
      </c>
      <c r="AY169" s="285">
        <f t="shared" si="475"/>
        <v>23.25</v>
      </c>
      <c r="AZ169" s="286">
        <f t="shared" si="452"/>
        <v>0</v>
      </c>
      <c r="BA169" s="287"/>
      <c r="BB169" s="285">
        <f t="shared" si="476"/>
        <v>46.5</v>
      </c>
      <c r="BC169" s="287"/>
      <c r="BD169" s="283">
        <v>1037.3367920000001</v>
      </c>
      <c r="BE169" s="283">
        <v>975</v>
      </c>
      <c r="BF169" s="282">
        <f>_xlfn.FLOOR.PRECISE('численность 2021'!G171)</f>
        <v>1170</v>
      </c>
      <c r="BG169" s="282">
        <v>0.92951300000000003</v>
      </c>
      <c r="BH169" s="282">
        <v>0.95556700000000006</v>
      </c>
      <c r="BI169" s="282">
        <f t="shared" si="500"/>
        <v>1.1467215524845633</v>
      </c>
      <c r="BJ169" s="284">
        <f>_xlfn.FLOOR.PRECISE('численность 2021'!K171)</f>
        <v>35</v>
      </c>
      <c r="BK169" s="284"/>
      <c r="BL169" s="284">
        <f t="shared" si="445"/>
        <v>35</v>
      </c>
      <c r="BM169" s="285">
        <f t="shared" si="466"/>
        <v>58.5</v>
      </c>
      <c r="BN169" s="290">
        <f t="shared" si="446"/>
        <v>35</v>
      </c>
      <c r="BO169" s="287">
        <v>35</v>
      </c>
      <c r="BP169" s="285">
        <f t="shared" si="477"/>
        <v>5.25</v>
      </c>
      <c r="BQ169" s="286">
        <f t="shared" si="453"/>
        <v>0</v>
      </c>
      <c r="BR169" s="287"/>
      <c r="BS169" s="285">
        <f t="shared" si="467"/>
        <v>7</v>
      </c>
      <c r="BT169" s="287"/>
      <c r="BU169" s="325">
        <v>1422.826294</v>
      </c>
      <c r="BV169" s="325">
        <v>1631</v>
      </c>
      <c r="BW169" s="282">
        <f>_xlfn.FLOOR.PRECISE('численность 2021'!H171)</f>
        <v>1832</v>
      </c>
      <c r="BX169" s="324">
        <v>1.274934</v>
      </c>
      <c r="BY169" s="324">
        <v>1.598492</v>
      </c>
      <c r="BZ169" s="282">
        <f t="shared" si="501"/>
        <v>1.7955503283348035</v>
      </c>
      <c r="CA169" s="284">
        <f>_xlfn.FLOOR.PRECISE('численность 2021'!M171)</f>
        <v>91</v>
      </c>
      <c r="CB169" s="284"/>
      <c r="CC169" s="284"/>
      <c r="CD169" s="284">
        <f t="shared" si="454"/>
        <v>91</v>
      </c>
      <c r="CE169" s="285">
        <f t="shared" si="468"/>
        <v>91.600000000000009</v>
      </c>
      <c r="CF169" s="290">
        <f t="shared" si="455"/>
        <v>91</v>
      </c>
      <c r="CG169" s="287">
        <v>91</v>
      </c>
      <c r="CH169" s="285">
        <f t="shared" si="478"/>
        <v>6.8250000000000002</v>
      </c>
      <c r="CI169" s="286">
        <f t="shared" si="456"/>
        <v>0</v>
      </c>
      <c r="CJ169" s="287"/>
      <c r="CK169" s="285">
        <f t="shared" si="479"/>
        <v>6.8250000000000002</v>
      </c>
      <c r="CL169" s="286">
        <f t="shared" si="457"/>
        <v>0</v>
      </c>
      <c r="CM169" s="287"/>
      <c r="CN169" s="285">
        <f t="shared" si="469"/>
        <v>18.199999999999999</v>
      </c>
      <c r="CO169" s="287"/>
      <c r="CP169" s="291">
        <f t="shared" si="470"/>
        <v>1</v>
      </c>
      <c r="CQ169" s="283">
        <v>128</v>
      </c>
      <c r="CR169" s="283">
        <v>177</v>
      </c>
      <c r="CS169" s="283" t="e">
        <f>#REF!</f>
        <v>#REF!</v>
      </c>
      <c r="CT169" s="282">
        <v>0.13200000000000001</v>
      </c>
      <c r="CU169" s="282">
        <v>0.183</v>
      </c>
      <c r="CV169" s="282" t="e">
        <f>#REF!</f>
        <v>#REF!</v>
      </c>
      <c r="CW169" s="284" t="e">
        <f>#REF!</f>
        <v>#REF!</v>
      </c>
      <c r="CX169" s="285" t="e">
        <f t="shared" si="505"/>
        <v>#REF!</v>
      </c>
      <c r="CY169" s="290" t="e">
        <f t="shared" si="506"/>
        <v>#REF!</v>
      </c>
      <c r="CZ169" s="292"/>
      <c r="DA169" s="285">
        <f t="shared" si="507"/>
        <v>0</v>
      </c>
      <c r="DB169" s="292"/>
      <c r="DC169" s="283">
        <v>0</v>
      </c>
      <c r="DD169" s="283">
        <v>0</v>
      </c>
      <c r="DE169" s="282">
        <f>_xlfn.FLOOR.PRECISE('численность 2021'!I171)</f>
        <v>0</v>
      </c>
      <c r="DF169" s="282">
        <v>0</v>
      </c>
      <c r="DG169" s="282">
        <v>0</v>
      </c>
      <c r="DH169" s="282">
        <f t="shared" si="502"/>
        <v>0</v>
      </c>
      <c r="DI169" s="284">
        <f>_xlfn.FLOOR.PRECISE('численность 2021'!N171)</f>
        <v>0</v>
      </c>
      <c r="DJ169" s="285">
        <f t="shared" si="480"/>
        <v>0</v>
      </c>
      <c r="DK169" s="286">
        <f t="shared" si="458"/>
        <v>0</v>
      </c>
      <c r="DL169" s="287"/>
      <c r="DM169" s="285">
        <f t="shared" si="481"/>
        <v>0</v>
      </c>
      <c r="DN169" s="287"/>
      <c r="DO169" s="283">
        <v>187.7578125</v>
      </c>
      <c r="DP169" s="283">
        <v>156</v>
      </c>
      <c r="DQ169" s="282">
        <f>_xlfn.FLOOR.PRECISE('численность 2021'!J171)</f>
        <v>231</v>
      </c>
      <c r="DR169" s="282">
        <v>0.168242</v>
      </c>
      <c r="DS169" s="282">
        <v>0.152891</v>
      </c>
      <c r="DT169" s="282">
        <f t="shared" si="503"/>
        <v>0.22640399882387535</v>
      </c>
      <c r="DU169" s="284">
        <f>_xlfn.FLOOR.PRECISE('численность 2021'!S171)</f>
        <v>23</v>
      </c>
      <c r="DV169" s="285">
        <f t="shared" si="471"/>
        <v>23.100000000000001</v>
      </c>
      <c r="DW169" s="286">
        <f t="shared" si="459"/>
        <v>23</v>
      </c>
      <c r="DX169" s="287">
        <v>23</v>
      </c>
      <c r="DY169" s="283">
        <v>500</v>
      </c>
      <c r="DZ169" s="293">
        <v>500</v>
      </c>
      <c r="EA169" s="282">
        <f>_xlfn.FLOOR.PRECISE('численность 2021'!T171)</f>
        <v>500</v>
      </c>
      <c r="EB169" s="282">
        <v>0.44802900000000001</v>
      </c>
      <c r="EC169" s="282">
        <v>0.49003400000000003</v>
      </c>
      <c r="ED169" s="282">
        <f t="shared" si="504"/>
        <v>0.49005194550622366</v>
      </c>
      <c r="EE169" s="284">
        <f>_xlfn.FLOOR.PRECISE('численность 2021'!U171)</f>
        <v>10</v>
      </c>
      <c r="EF169" s="285">
        <f t="shared" si="447"/>
        <v>50</v>
      </c>
      <c r="EG169" s="286">
        <f t="shared" si="460"/>
        <v>10</v>
      </c>
      <c r="EH169" s="292">
        <v>10</v>
      </c>
    </row>
    <row r="170" ht="15.75">
      <c r="A170" s="268" t="s">
        <v>201</v>
      </c>
      <c r="B170" s="282"/>
      <c r="C170" s="283"/>
      <c r="D170" s="283"/>
      <c r="E170" s="282"/>
      <c r="F170" s="282"/>
      <c r="G170" s="282"/>
      <c r="H170" s="282"/>
      <c r="I170" s="284"/>
      <c r="J170" s="285">
        <f t="shared" si="473"/>
        <v>0</v>
      </c>
      <c r="K170" s="286">
        <f t="shared" si="448"/>
        <v>0</v>
      </c>
      <c r="L170" s="292"/>
      <c r="M170" s="283"/>
      <c r="N170" s="283"/>
      <c r="O170" s="282"/>
      <c r="P170" s="282"/>
      <c r="Q170" s="282"/>
      <c r="R170" s="282" t="e">
        <f t="shared" si="449"/>
        <v>#DIV/0!</v>
      </c>
      <c r="S170" s="284"/>
      <c r="T170" s="284"/>
      <c r="U170" s="285">
        <f t="shared" si="474"/>
        <v>0</v>
      </c>
      <c r="V170" s="286">
        <f t="shared" si="440"/>
        <v>0</v>
      </c>
      <c r="W170" s="292"/>
      <c r="X170" s="292"/>
      <c r="Y170" s="288"/>
      <c r="Z170" s="283"/>
      <c r="AA170" s="283"/>
      <c r="AB170" s="282"/>
      <c r="AC170" s="282"/>
      <c r="AD170" s="282"/>
      <c r="AE170" s="282" t="e">
        <f t="shared" si="499"/>
        <v>#DIV/0!</v>
      </c>
      <c r="AF170" s="284"/>
      <c r="AG170" s="285">
        <f t="shared" si="472"/>
        <v>0</v>
      </c>
      <c r="AH170" s="286">
        <f t="shared" si="450"/>
        <v>0</v>
      </c>
      <c r="AI170" s="289">
        <f t="shared" si="441"/>
        <v>0</v>
      </c>
      <c r="AJ170" s="292"/>
      <c r="AK170" s="292"/>
      <c r="AL170" s="283"/>
      <c r="AM170" s="283"/>
      <c r="AN170" s="282"/>
      <c r="AO170" s="282"/>
      <c r="AP170" s="282"/>
      <c r="AQ170" s="282" t="e">
        <f t="shared" si="451"/>
        <v>#DIV/0!</v>
      </c>
      <c r="AR170" s="284"/>
      <c r="AS170" s="284"/>
      <c r="AT170" s="284" t="e">
        <f t="shared" si="442"/>
        <v>#DIV/0!</v>
      </c>
      <c r="AU170" s="285">
        <f t="shared" si="443"/>
        <v>0</v>
      </c>
      <c r="AV170" s="285">
        <f t="shared" si="461"/>
        <v>0</v>
      </c>
      <c r="AW170" s="290">
        <f t="shared" si="444"/>
        <v>0</v>
      </c>
      <c r="AX170" s="292"/>
      <c r="AY170" s="285">
        <f t="shared" si="475"/>
        <v>0</v>
      </c>
      <c r="AZ170" s="286">
        <f t="shared" si="452"/>
        <v>0</v>
      </c>
      <c r="BA170" s="292"/>
      <c r="BB170" s="285">
        <f t="shared" si="476"/>
        <v>0</v>
      </c>
      <c r="BC170" s="292"/>
      <c r="BD170" s="283"/>
      <c r="BE170" s="283"/>
      <c r="BF170" s="282"/>
      <c r="BG170" s="282"/>
      <c r="BH170" s="282"/>
      <c r="BI170" s="282" t="e">
        <f t="shared" si="500"/>
        <v>#DIV/0!</v>
      </c>
      <c r="BJ170" s="284"/>
      <c r="BK170" s="284"/>
      <c r="BL170" s="284" t="e">
        <f t="shared" si="445"/>
        <v>#DIV/0!</v>
      </c>
      <c r="BM170" s="285">
        <f t="shared" si="466"/>
        <v>0</v>
      </c>
      <c r="BN170" s="290">
        <f t="shared" si="446"/>
        <v>0</v>
      </c>
      <c r="BO170" s="292"/>
      <c r="BP170" s="285">
        <f t="shared" si="477"/>
        <v>0</v>
      </c>
      <c r="BQ170" s="286">
        <f t="shared" si="453"/>
        <v>0</v>
      </c>
      <c r="BR170" s="292"/>
      <c r="BS170" s="285">
        <f t="shared" si="467"/>
        <v>0</v>
      </c>
      <c r="BT170" s="292"/>
      <c r="BU170" s="283"/>
      <c r="BV170" s="283"/>
      <c r="BW170" s="282"/>
      <c r="BX170" s="282"/>
      <c r="BY170" s="282"/>
      <c r="BZ170" s="282" t="e">
        <f t="shared" si="501"/>
        <v>#DIV/0!</v>
      </c>
      <c r="CA170" s="284"/>
      <c r="CB170" s="284"/>
      <c r="CC170" s="284"/>
      <c r="CD170" s="284" t="e">
        <f t="shared" si="454"/>
        <v>#DIV/0!</v>
      </c>
      <c r="CE170" s="285">
        <f t="shared" si="468"/>
        <v>0</v>
      </c>
      <c r="CF170" s="290">
        <f t="shared" si="455"/>
        <v>0</v>
      </c>
      <c r="CG170" s="292"/>
      <c r="CH170" s="285">
        <f t="shared" si="478"/>
        <v>0</v>
      </c>
      <c r="CI170" s="286">
        <f t="shared" si="456"/>
        <v>0</v>
      </c>
      <c r="CJ170" s="292"/>
      <c r="CK170" s="285">
        <f t="shared" si="479"/>
        <v>0</v>
      </c>
      <c r="CL170" s="286">
        <f t="shared" si="457"/>
        <v>0</v>
      </c>
      <c r="CM170" s="292"/>
      <c r="CN170" s="285">
        <f t="shared" si="469"/>
        <v>0</v>
      </c>
      <c r="CO170" s="292"/>
      <c r="CP170" s="291">
        <f t="shared" si="470"/>
        <v>1</v>
      </c>
      <c r="CQ170" s="283"/>
      <c r="CR170" s="283"/>
      <c r="CS170" s="283"/>
      <c r="CT170" s="282"/>
      <c r="CU170" s="282"/>
      <c r="CV170" s="282"/>
      <c r="CW170" s="284"/>
      <c r="CX170" s="285">
        <f t="shared" si="505"/>
        <v>0</v>
      </c>
      <c r="CY170" s="290">
        <f t="shared" si="506"/>
        <v>0</v>
      </c>
      <c r="CZ170" s="292"/>
      <c r="DA170" s="285">
        <f t="shared" si="507"/>
        <v>0</v>
      </c>
      <c r="DB170" s="292"/>
      <c r="DC170" s="283"/>
      <c r="DD170" s="283"/>
      <c r="DE170" s="282"/>
      <c r="DF170" s="282"/>
      <c r="DG170" s="282"/>
      <c r="DH170" s="282" t="e">
        <f t="shared" si="502"/>
        <v>#DIV/0!</v>
      </c>
      <c r="DI170" s="284"/>
      <c r="DJ170" s="285">
        <f t="shared" si="480"/>
        <v>0</v>
      </c>
      <c r="DK170" s="286">
        <f t="shared" si="458"/>
        <v>0</v>
      </c>
      <c r="DL170" s="292"/>
      <c r="DM170" s="285">
        <f t="shared" si="481"/>
        <v>0</v>
      </c>
      <c r="DN170" s="292"/>
      <c r="DO170" s="283"/>
      <c r="DP170" s="283"/>
      <c r="DQ170" s="282"/>
      <c r="DR170" s="282"/>
      <c r="DS170" s="282"/>
      <c r="DT170" s="282" t="e">
        <f t="shared" si="503"/>
        <v>#DIV/0!</v>
      </c>
      <c r="DU170" s="284"/>
      <c r="DV170" s="285">
        <f t="shared" si="471"/>
        <v>0</v>
      </c>
      <c r="DW170" s="286">
        <f t="shared" si="459"/>
        <v>0</v>
      </c>
      <c r="DX170" s="292"/>
      <c r="DY170" s="283"/>
      <c r="DZ170" s="293"/>
      <c r="EA170" s="282"/>
      <c r="EB170" s="282"/>
      <c r="EC170" s="282"/>
      <c r="ED170" s="282" t="e">
        <f t="shared" si="504"/>
        <v>#DIV/0!</v>
      </c>
      <c r="EE170" s="284"/>
      <c r="EF170" s="285">
        <f t="shared" si="447"/>
        <v>0</v>
      </c>
      <c r="EG170" s="286">
        <f t="shared" si="460"/>
        <v>0</v>
      </c>
      <c r="EH170" s="292"/>
    </row>
    <row r="171" ht="47.25">
      <c r="A171" s="152" t="s">
        <v>202</v>
      </c>
      <c r="B171" s="282">
        <f>'численность 2021'!C185</f>
        <v>538.20000000000005</v>
      </c>
      <c r="C171" s="283">
        <v>869.660706</v>
      </c>
      <c r="D171" s="283">
        <v>820</v>
      </c>
      <c r="E171" s="282">
        <f>_xlfn.FLOOR.PRECISE('численность 2021'!D185)</f>
        <v>1322</v>
      </c>
      <c r="F171" s="282">
        <v>1.615869</v>
      </c>
      <c r="G171" s="282">
        <v>1.5235970000000001</v>
      </c>
      <c r="H171" s="282">
        <f t="shared" si="498"/>
        <v>2.4563359345968041</v>
      </c>
      <c r="I171" s="284">
        <f>_xlfn.FLOOR.PRECISE('численность 2021'!R185)</f>
        <v>159</v>
      </c>
      <c r="J171" s="285">
        <f t="shared" si="473"/>
        <v>462.69999999999999</v>
      </c>
      <c r="K171" s="286">
        <f t="shared" si="448"/>
        <v>159</v>
      </c>
      <c r="L171" s="292">
        <v>159</v>
      </c>
      <c r="M171" s="283">
        <v>313</v>
      </c>
      <c r="N171" s="283">
        <v>267</v>
      </c>
      <c r="O171" s="282">
        <f>_xlfn.FLOOR.PRECISE('численность 2021'!P185)</f>
        <v>536</v>
      </c>
      <c r="P171" s="282">
        <v>0.58156799999999997</v>
      </c>
      <c r="Q171" s="282">
        <v>0.49609799999999998</v>
      </c>
      <c r="R171" s="282">
        <f t="shared" si="449"/>
        <v>0.99591230026012623</v>
      </c>
      <c r="S171" s="284">
        <f>_xlfn.FLOOR.PRECISE('численность 2021'!Q185)</f>
        <v>70</v>
      </c>
      <c r="T171" s="284"/>
      <c r="U171" s="285">
        <f t="shared" si="474"/>
        <v>160.79999999999998</v>
      </c>
      <c r="V171" s="286">
        <f t="shared" si="440"/>
        <v>70</v>
      </c>
      <c r="W171" s="292">
        <v>70</v>
      </c>
      <c r="X171" s="292"/>
      <c r="Y171" s="288"/>
      <c r="Z171" s="283">
        <v>1821.632568</v>
      </c>
      <c r="AA171" s="283">
        <v>1671</v>
      </c>
      <c r="AB171" s="282">
        <f>_xlfn.FLOOR.PRECISE('численность 2021'!E185)</f>
        <v>3087</v>
      </c>
      <c r="AC171" s="282">
        <v>3.3846759999999998</v>
      </c>
      <c r="AD171" s="282">
        <v>3.1047940000000001</v>
      </c>
      <c r="AE171" s="282">
        <f t="shared" si="499"/>
        <v>5.735785953177257</v>
      </c>
      <c r="AF171" s="284">
        <f>_xlfn.FLOOR.PRECISE('численность 2021'!O185)</f>
        <v>154</v>
      </c>
      <c r="AG171" s="285">
        <f t="shared" si="472"/>
        <v>154.35000000000002</v>
      </c>
      <c r="AH171" s="286">
        <f t="shared" si="450"/>
        <v>154</v>
      </c>
      <c r="AI171" s="289">
        <f t="shared" si="441"/>
        <v>115.5</v>
      </c>
      <c r="AJ171" s="292">
        <v>154</v>
      </c>
      <c r="AK171" s="292">
        <v>115</v>
      </c>
      <c r="AL171" s="283">
        <v>7409.6088870000003</v>
      </c>
      <c r="AM171" s="283">
        <v>7724</v>
      </c>
      <c r="AN171" s="282">
        <f>_xlfn.FLOOR.PRECISE('численность 2021'!F185)</f>
        <v>10321</v>
      </c>
      <c r="AO171" s="282">
        <v>13.767389</v>
      </c>
      <c r="AP171" s="282">
        <v>14.351542</v>
      </c>
      <c r="AQ171" s="282">
        <f t="shared" si="451"/>
        <v>19.176885916016349</v>
      </c>
      <c r="AR171" s="284">
        <f>_xlfn.FLOOR.PRECISE('численность 2021'!L185)</f>
        <v>826</v>
      </c>
      <c r="AS171" s="284"/>
      <c r="AT171" s="284">
        <f t="shared" si="442"/>
        <v>826</v>
      </c>
      <c r="AU171" s="285">
        <f t="shared" si="443"/>
        <v>1548.1499999999999</v>
      </c>
      <c r="AV171" s="285">
        <f t="shared" si="461"/>
        <v>2580.25</v>
      </c>
      <c r="AW171" s="290">
        <f t="shared" si="444"/>
        <v>826</v>
      </c>
      <c r="AX171" s="292">
        <v>826</v>
      </c>
      <c r="AY171" s="285">
        <f t="shared" si="475"/>
        <v>123.89999999999999</v>
      </c>
      <c r="AZ171" s="286">
        <f t="shared" si="452"/>
        <v>0</v>
      </c>
      <c r="BA171" s="292"/>
      <c r="BB171" s="285">
        <f t="shared" si="476"/>
        <v>247.79999999999998</v>
      </c>
      <c r="BC171" s="292"/>
      <c r="BD171" s="283">
        <v>778.93646200000001</v>
      </c>
      <c r="BE171" s="283">
        <v>1021</v>
      </c>
      <c r="BF171" s="282">
        <f>_xlfn.FLOOR.PRECISE('численность 2021'!G185)</f>
        <v>1351</v>
      </c>
      <c r="BG171" s="282">
        <v>1.4472989999999999</v>
      </c>
      <c r="BH171" s="282">
        <v>1.8970640000000001</v>
      </c>
      <c r="BI171" s="282">
        <f t="shared" si="500"/>
        <v>2.5102192493496838</v>
      </c>
      <c r="BJ171" s="284">
        <f>_xlfn.FLOOR.PRECISE('численность 2021'!K185)</f>
        <v>94</v>
      </c>
      <c r="BK171" s="284"/>
      <c r="BL171" s="284">
        <f t="shared" si="445"/>
        <v>94</v>
      </c>
      <c r="BM171" s="285">
        <f t="shared" si="466"/>
        <v>94.570000000000007</v>
      </c>
      <c r="BN171" s="290">
        <f t="shared" si="446"/>
        <v>94</v>
      </c>
      <c r="BO171" s="292">
        <v>94</v>
      </c>
      <c r="BP171" s="285">
        <f t="shared" si="477"/>
        <v>14.1</v>
      </c>
      <c r="BQ171" s="286">
        <f t="shared" si="453"/>
        <v>0</v>
      </c>
      <c r="BR171" s="292"/>
      <c r="BS171" s="285">
        <f t="shared" si="467"/>
        <v>18.800000000000001</v>
      </c>
      <c r="BT171" s="292"/>
      <c r="BU171" s="283">
        <v>1882.4545900000001</v>
      </c>
      <c r="BV171" s="283">
        <v>1485</v>
      </c>
      <c r="BW171" s="282">
        <f>_xlfn.FLOOR.PRECISE('численность 2021'!H185)</f>
        <v>2287</v>
      </c>
      <c r="BX171" s="282">
        <v>3.4976859999999999</v>
      </c>
      <c r="BY171" s="282">
        <v>2.7591969999999999</v>
      </c>
      <c r="BZ171" s="282">
        <f t="shared" si="501"/>
        <v>4.2493496841322926</v>
      </c>
      <c r="CA171" s="284">
        <f>_xlfn.FLOOR.PRECISE('численность 2021'!M185)</f>
        <v>160</v>
      </c>
      <c r="CB171" s="284"/>
      <c r="CC171" s="284"/>
      <c r="CD171" s="284">
        <f t="shared" si="454"/>
        <v>160</v>
      </c>
      <c r="CE171" s="285">
        <f t="shared" si="468"/>
        <v>182.96000000000001</v>
      </c>
      <c r="CF171" s="290">
        <f t="shared" si="455"/>
        <v>160</v>
      </c>
      <c r="CG171" s="292">
        <v>160</v>
      </c>
      <c r="CH171" s="285">
        <f t="shared" si="478"/>
        <v>12</v>
      </c>
      <c r="CI171" s="286">
        <f t="shared" si="456"/>
        <v>0</v>
      </c>
      <c r="CJ171" s="292"/>
      <c r="CK171" s="285">
        <f t="shared" si="479"/>
        <v>12</v>
      </c>
      <c r="CL171" s="286">
        <f t="shared" si="457"/>
        <v>0</v>
      </c>
      <c r="CM171" s="292"/>
      <c r="CN171" s="285">
        <f t="shared" si="469"/>
        <v>32</v>
      </c>
      <c r="CO171" s="292"/>
      <c r="CP171" s="291">
        <f t="shared" si="470"/>
        <v>1</v>
      </c>
      <c r="CQ171" s="283">
        <v>286</v>
      </c>
      <c r="CR171" s="283">
        <v>386</v>
      </c>
      <c r="CS171" s="283" t="e">
        <f>#REF!</f>
        <v>#REF!</v>
      </c>
      <c r="CT171" s="282">
        <v>0.57399999999999995</v>
      </c>
      <c r="CU171" s="282">
        <v>0.77300000000000002</v>
      </c>
      <c r="CV171" s="282" t="e">
        <f>#REF!</f>
        <v>#REF!</v>
      </c>
      <c r="CW171" s="284" t="e">
        <f>#REF!</f>
        <v>#REF!</v>
      </c>
      <c r="CX171" s="285" t="e">
        <f t="shared" si="505"/>
        <v>#REF!</v>
      </c>
      <c r="CY171" s="290" t="e">
        <f t="shared" si="506"/>
        <v>#REF!</v>
      </c>
      <c r="CZ171" s="292"/>
      <c r="DA171" s="285">
        <f t="shared" si="507"/>
        <v>0</v>
      </c>
      <c r="DB171" s="292"/>
      <c r="DC171" s="283">
        <v>0</v>
      </c>
      <c r="DD171" s="283">
        <v>0</v>
      </c>
      <c r="DE171" s="282">
        <f>_xlfn.FLOOR.PRECISE('численность 2021'!I185)</f>
        <v>0</v>
      </c>
      <c r="DF171" s="282">
        <v>0</v>
      </c>
      <c r="DG171" s="282">
        <v>0</v>
      </c>
      <c r="DH171" s="282">
        <f t="shared" si="502"/>
        <v>0</v>
      </c>
      <c r="DI171" s="284">
        <f>_xlfn.FLOOR.PRECISE('численность 2021'!N185)</f>
        <v>0</v>
      </c>
      <c r="DJ171" s="285">
        <f t="shared" si="480"/>
        <v>0</v>
      </c>
      <c r="DK171" s="286">
        <f t="shared" si="458"/>
        <v>0</v>
      </c>
      <c r="DL171" s="292"/>
      <c r="DM171" s="285">
        <f t="shared" si="481"/>
        <v>0</v>
      </c>
      <c r="DN171" s="292"/>
      <c r="DO171" s="283">
        <v>31.992301999999999</v>
      </c>
      <c r="DP171" s="283">
        <v>31</v>
      </c>
      <c r="DQ171" s="282">
        <f>_xlfn.FLOOR.PRECISE('численность 2021'!J185)</f>
        <v>47</v>
      </c>
      <c r="DR171" s="282">
        <v>5.9443000000000003e-002</v>
      </c>
      <c r="DS171" s="282">
        <v>5.7598999999999997e-002</v>
      </c>
      <c r="DT171" s="282">
        <f t="shared" si="503"/>
        <v>8.7328130806391666e-002</v>
      </c>
      <c r="DU171" s="284">
        <f>_xlfn.FLOOR.PRECISE('численность 2021'!S185)</f>
        <v>3</v>
      </c>
      <c r="DV171" s="285">
        <f t="shared" si="471"/>
        <v>4.7000000000000002</v>
      </c>
      <c r="DW171" s="286">
        <f t="shared" si="459"/>
        <v>3</v>
      </c>
      <c r="DX171" s="292">
        <v>3</v>
      </c>
      <c r="DY171" s="283">
        <v>1910</v>
      </c>
      <c r="DZ171" s="293">
        <v>2217</v>
      </c>
      <c r="EA171" s="282">
        <f>_xlfn.FLOOR.PRECISE('численность 2021'!T185)</f>
        <v>5184</v>
      </c>
      <c r="EB171" s="282">
        <v>3.548867</v>
      </c>
      <c r="EC171" s="282">
        <v>4.1192859999999998</v>
      </c>
      <c r="ED171" s="282">
        <f t="shared" si="504"/>
        <v>9.6321070234113702</v>
      </c>
      <c r="EE171" s="284">
        <f>_xlfn.FLOOR.PRECISE('численность 2021'!U185)</f>
        <v>52</v>
      </c>
      <c r="EF171" s="285">
        <f t="shared" si="447"/>
        <v>518.39999999999998</v>
      </c>
      <c r="EG171" s="286">
        <f t="shared" si="460"/>
        <v>52</v>
      </c>
      <c r="EH171" s="292">
        <v>52</v>
      </c>
    </row>
    <row r="172" ht="15.75">
      <c r="A172" s="268" t="s">
        <v>203</v>
      </c>
      <c r="B172" s="282"/>
      <c r="C172" s="283"/>
      <c r="D172" s="283"/>
      <c r="E172" s="282"/>
      <c r="F172" s="282"/>
      <c r="G172" s="282"/>
      <c r="H172" s="282"/>
      <c r="I172" s="284"/>
      <c r="J172" s="285">
        <f t="shared" si="473"/>
        <v>0</v>
      </c>
      <c r="K172" s="286">
        <f t="shared" si="448"/>
        <v>0</v>
      </c>
      <c r="L172" s="292"/>
      <c r="M172" s="283"/>
      <c r="N172" s="283"/>
      <c r="O172" s="282"/>
      <c r="P172" s="282"/>
      <c r="Q172" s="282"/>
      <c r="R172" s="282" t="e">
        <f t="shared" si="449"/>
        <v>#DIV/0!</v>
      </c>
      <c r="S172" s="284"/>
      <c r="T172" s="284"/>
      <c r="U172" s="285">
        <f t="shared" si="474"/>
        <v>0</v>
      </c>
      <c r="V172" s="286">
        <f t="shared" si="440"/>
        <v>0</v>
      </c>
      <c r="W172" s="292"/>
      <c r="X172" s="292"/>
      <c r="Y172" s="288"/>
      <c r="Z172" s="283"/>
      <c r="AA172" s="283"/>
      <c r="AB172" s="282"/>
      <c r="AC172" s="282"/>
      <c r="AD172" s="282"/>
      <c r="AE172" s="282" t="e">
        <f t="shared" si="499"/>
        <v>#DIV/0!</v>
      </c>
      <c r="AF172" s="284"/>
      <c r="AG172" s="285">
        <f t="shared" si="472"/>
        <v>0</v>
      </c>
      <c r="AH172" s="286">
        <f t="shared" si="450"/>
        <v>0</v>
      </c>
      <c r="AI172" s="289">
        <f t="shared" si="441"/>
        <v>0</v>
      </c>
      <c r="AJ172" s="292"/>
      <c r="AK172" s="292"/>
      <c r="AL172" s="283"/>
      <c r="AM172" s="283"/>
      <c r="AN172" s="282"/>
      <c r="AO172" s="282"/>
      <c r="AP172" s="282"/>
      <c r="AQ172" s="282" t="e">
        <f t="shared" si="451"/>
        <v>#DIV/0!</v>
      </c>
      <c r="AR172" s="284"/>
      <c r="AS172" s="284"/>
      <c r="AT172" s="284" t="e">
        <f t="shared" si="442"/>
        <v>#DIV/0!</v>
      </c>
      <c r="AU172" s="285">
        <f t="shared" si="443"/>
        <v>0</v>
      </c>
      <c r="AV172" s="285">
        <f t="shared" si="461"/>
        <v>0</v>
      </c>
      <c r="AW172" s="290">
        <f t="shared" si="444"/>
        <v>0</v>
      </c>
      <c r="AX172" s="292"/>
      <c r="AY172" s="285">
        <f t="shared" si="475"/>
        <v>0</v>
      </c>
      <c r="AZ172" s="286">
        <f t="shared" si="452"/>
        <v>0</v>
      </c>
      <c r="BA172" s="292"/>
      <c r="BB172" s="285">
        <f t="shared" si="476"/>
        <v>0</v>
      </c>
      <c r="BC172" s="292"/>
      <c r="BD172" s="283"/>
      <c r="BE172" s="283"/>
      <c r="BF172" s="282"/>
      <c r="BG172" s="282"/>
      <c r="BH172" s="282"/>
      <c r="BI172" s="282" t="e">
        <f t="shared" si="500"/>
        <v>#DIV/0!</v>
      </c>
      <c r="BJ172" s="284"/>
      <c r="BK172" s="284"/>
      <c r="BL172" s="284" t="e">
        <f t="shared" si="445"/>
        <v>#DIV/0!</v>
      </c>
      <c r="BM172" s="285">
        <f t="shared" ref="BM172:BM235" si="508">IF(BF172&gt;1,IF(BI172&gt;10,BF172*0.14999999999999999,IF(BI172&gt;8,BF172*0.12,IF(BI172&gt;6,BF172*0.10000000000000001,IF(BI172&gt;4,BF172*0.080000000000000002,IF(BI172&gt;2,BF172*0.070000000000000007,IF(BI172&gt;1,BF172*0.050000000000000003,IF(BI172&lt;1,BF172*0.029999999999999999,0))))))),0)</f>
        <v>0</v>
      </c>
      <c r="BN172" s="290">
        <f t="shared" si="446"/>
        <v>0</v>
      </c>
      <c r="BO172" s="292"/>
      <c r="BP172" s="285">
        <f t="shared" si="477"/>
        <v>0</v>
      </c>
      <c r="BQ172" s="286">
        <f t="shared" si="453"/>
        <v>0</v>
      </c>
      <c r="BR172" s="292"/>
      <c r="BS172" s="285">
        <f t="shared" ref="BS172:BS235" si="509">BO172*0.20000000000000001</f>
        <v>0</v>
      </c>
      <c r="BT172" s="292"/>
      <c r="BU172" s="283"/>
      <c r="BV172" s="283"/>
      <c r="BW172" s="282"/>
      <c r="BX172" s="282"/>
      <c r="BY172" s="282"/>
      <c r="BZ172" s="282" t="e">
        <f t="shared" si="501"/>
        <v>#DIV/0!</v>
      </c>
      <c r="CA172" s="284"/>
      <c r="CB172" s="284"/>
      <c r="CC172" s="284"/>
      <c r="CD172" s="284" t="e">
        <f t="shared" si="454"/>
        <v>#DIV/0!</v>
      </c>
      <c r="CE172" s="285">
        <f t="shared" ref="CE172:CE235" si="510">IF(BW172&gt;1,IF(BZ172&gt;10,BW172*0.14999999999999999,IF(BZ172&gt;8,BW172*0.12,IF(BZ172&gt;6,BW172*0.10000000000000001,IF(BZ172&gt;4,BW172*0.080000000000000002,IF(BZ172&gt;2,BW172*0.070000000000000007,IF(BZ172&gt;1,BW172*0.050000000000000003,IF(BZ172&lt;1,BW172*0.029999999999999999,0))))))),0)</f>
        <v>0</v>
      </c>
      <c r="CF172" s="290">
        <f t="shared" si="455"/>
        <v>0</v>
      </c>
      <c r="CG172" s="292"/>
      <c r="CH172" s="285">
        <f t="shared" si="478"/>
        <v>0</v>
      </c>
      <c r="CI172" s="286">
        <f t="shared" si="456"/>
        <v>0</v>
      </c>
      <c r="CJ172" s="292"/>
      <c r="CK172" s="285">
        <f t="shared" si="479"/>
        <v>0</v>
      </c>
      <c r="CL172" s="286">
        <f t="shared" si="457"/>
        <v>0</v>
      </c>
      <c r="CM172" s="292"/>
      <c r="CN172" s="285">
        <f t="shared" ref="CN172:CN235" si="511">CG172*0.20000000000000001</f>
        <v>0</v>
      </c>
      <c r="CO172" s="292"/>
      <c r="CP172" s="291">
        <f t="shared" ref="CP172:CP235" si="512">IF(CG172*0.25&gt;CJ172+CM172-0.10000000000000001,1,0)</f>
        <v>1</v>
      </c>
      <c r="CQ172" s="283"/>
      <c r="CR172" s="283"/>
      <c r="CS172" s="283"/>
      <c r="CT172" s="282"/>
      <c r="CU172" s="282"/>
      <c r="CV172" s="282"/>
      <c r="CW172" s="284"/>
      <c r="CX172" s="285">
        <f t="shared" si="505"/>
        <v>0</v>
      </c>
      <c r="CY172" s="290">
        <f t="shared" si="506"/>
        <v>0</v>
      </c>
      <c r="CZ172" s="292"/>
      <c r="DA172" s="285">
        <f t="shared" si="507"/>
        <v>0</v>
      </c>
      <c r="DB172" s="292"/>
      <c r="DC172" s="283"/>
      <c r="DD172" s="283"/>
      <c r="DE172" s="282"/>
      <c r="DF172" s="282"/>
      <c r="DG172" s="282"/>
      <c r="DH172" s="282" t="e">
        <f t="shared" si="502"/>
        <v>#DIV/0!</v>
      </c>
      <c r="DI172" s="284"/>
      <c r="DJ172" s="285">
        <f t="shared" si="480"/>
        <v>0</v>
      </c>
      <c r="DK172" s="286">
        <f t="shared" si="458"/>
        <v>0</v>
      </c>
      <c r="DL172" s="292"/>
      <c r="DM172" s="285">
        <f t="shared" si="481"/>
        <v>0</v>
      </c>
      <c r="DN172" s="292"/>
      <c r="DO172" s="283"/>
      <c r="DP172" s="283"/>
      <c r="DQ172" s="282"/>
      <c r="DR172" s="282"/>
      <c r="DS172" s="282"/>
      <c r="DT172" s="282" t="e">
        <f t="shared" si="503"/>
        <v>#DIV/0!</v>
      </c>
      <c r="DU172" s="284"/>
      <c r="DV172" s="285">
        <f t="shared" ref="DV172:DV235" si="513">DQ172*0.10000000000000001</f>
        <v>0</v>
      </c>
      <c r="DW172" s="286">
        <f t="shared" si="459"/>
        <v>0</v>
      </c>
      <c r="DX172" s="292"/>
      <c r="DY172" s="283"/>
      <c r="DZ172" s="293"/>
      <c r="EA172" s="282"/>
      <c r="EB172" s="282"/>
      <c r="EC172" s="282"/>
      <c r="ED172" s="282" t="e">
        <f t="shared" si="504"/>
        <v>#DIV/0!</v>
      </c>
      <c r="EE172" s="284"/>
      <c r="EF172" s="285">
        <f t="shared" si="447"/>
        <v>0</v>
      </c>
      <c r="EG172" s="286">
        <f t="shared" si="460"/>
        <v>0</v>
      </c>
      <c r="EH172" s="292"/>
    </row>
    <row r="173" s="297" customFormat="1">
      <c r="A173" s="152" t="s">
        <v>204</v>
      </c>
      <c r="B173" s="298">
        <f>'численность 2021'!C187</f>
        <v>133.66200000000001</v>
      </c>
      <c r="C173" s="299">
        <v>8465.9013670000004</v>
      </c>
      <c r="D173" s="299">
        <v>485</v>
      </c>
      <c r="E173" s="298">
        <f>_xlfn.FLOOR.PRECISE('численность 2021'!D187)</f>
        <v>570</v>
      </c>
      <c r="F173" s="298">
        <v>3.8148460000000002</v>
      </c>
      <c r="G173" s="298">
        <v>3.628539</v>
      </c>
      <c r="H173" s="298">
        <f t="shared" si="498"/>
        <v>4.2644880369888227</v>
      </c>
      <c r="I173" s="300">
        <f>_xlfn.FLOOR.PRECISE('численность 2021'!R187)</f>
        <v>199</v>
      </c>
      <c r="J173" s="303">
        <f t="shared" si="473"/>
        <v>199.5</v>
      </c>
      <c r="K173" s="301">
        <f t="shared" si="448"/>
        <v>199</v>
      </c>
      <c r="L173" s="287">
        <v>199</v>
      </c>
      <c r="M173" s="299">
        <v>967</v>
      </c>
      <c r="N173" s="299">
        <v>45</v>
      </c>
      <c r="O173" s="298">
        <f>_xlfn.FLOOR.PRECISE('численность 2021'!P187)</f>
        <v>44</v>
      </c>
      <c r="P173" s="298">
        <v>0.43574299999999999</v>
      </c>
      <c r="Q173" s="298">
        <v>0.336669</v>
      </c>
      <c r="R173" s="298">
        <f t="shared" si="449"/>
        <v>0.32918855022369858</v>
      </c>
      <c r="S173" s="300">
        <f>_xlfn.FLOOR.PRECISE('численность 2021'!Q187)</f>
        <v>11</v>
      </c>
      <c r="T173" s="300"/>
      <c r="U173" s="303">
        <f t="shared" si="474"/>
        <v>13.199999999999999</v>
      </c>
      <c r="V173" s="301">
        <f t="shared" si="440"/>
        <v>11</v>
      </c>
      <c r="W173" s="287">
        <v>11</v>
      </c>
      <c r="X173" s="287"/>
      <c r="Y173" s="302"/>
      <c r="Z173" s="299">
        <v>952.108521</v>
      </c>
      <c r="AA173" s="299">
        <v>411</v>
      </c>
      <c r="AB173" s="298">
        <f>_xlfn.FLOOR.PRECISE('численность 2021'!E187)</f>
        <v>729</v>
      </c>
      <c r="AC173" s="298">
        <v>0.429033</v>
      </c>
      <c r="AD173" s="298">
        <v>3.0749059999999999</v>
      </c>
      <c r="AE173" s="298">
        <f t="shared" si="499"/>
        <v>5.4540557525699151</v>
      </c>
      <c r="AF173" s="300">
        <f>_xlfn.FLOOR.PRECISE('численность 2021'!O187)</f>
        <v>36</v>
      </c>
      <c r="AG173" s="303">
        <f t="shared" si="472"/>
        <v>36.450000000000003</v>
      </c>
      <c r="AH173" s="301">
        <f t="shared" si="450"/>
        <v>36</v>
      </c>
      <c r="AI173" s="289">
        <f t="shared" si="441"/>
        <v>27</v>
      </c>
      <c r="AJ173" s="287">
        <v>36</v>
      </c>
      <c r="AK173" s="287">
        <v>27</v>
      </c>
      <c r="AL173" s="299">
        <v>251.961365</v>
      </c>
      <c r="AM173" s="299">
        <v>0</v>
      </c>
      <c r="AN173" s="298">
        <f>_xlfn.FLOOR.PRECISE('численность 2021'!F187)</f>
        <v>0</v>
      </c>
      <c r="AO173" s="298">
        <v>0.113537</v>
      </c>
      <c r="AP173" s="298">
        <v>0</v>
      </c>
      <c r="AQ173" s="298">
        <f t="shared" si="451"/>
        <v>0</v>
      </c>
      <c r="AR173" s="300">
        <f>_xlfn.FLOOR.PRECISE('численность 2021'!L187)</f>
        <v>0</v>
      </c>
      <c r="AS173" s="300"/>
      <c r="AT173" s="300">
        <f t="shared" si="442"/>
        <v>0</v>
      </c>
      <c r="AU173" s="303">
        <f t="shared" si="443"/>
        <v>0</v>
      </c>
      <c r="AV173" s="303">
        <f t="shared" si="461"/>
        <v>0</v>
      </c>
      <c r="AW173" s="289">
        <f t="shared" si="444"/>
        <v>0</v>
      </c>
      <c r="AX173" s="287"/>
      <c r="AY173" s="303">
        <f t="shared" si="475"/>
        <v>0</v>
      </c>
      <c r="AZ173" s="301">
        <f t="shared" si="452"/>
        <v>0</v>
      </c>
      <c r="BA173" s="287"/>
      <c r="BB173" s="303">
        <f t="shared" si="476"/>
        <v>0</v>
      </c>
      <c r="BC173" s="287"/>
      <c r="BD173" s="299">
        <v>2398.5959469999998</v>
      </c>
      <c r="BE173" s="299">
        <v>155</v>
      </c>
      <c r="BF173" s="298">
        <f>_xlfn.FLOOR.PRECISE('численность 2021'!G187)</f>
        <v>184</v>
      </c>
      <c r="BG173" s="298">
        <v>1.0808390000000001</v>
      </c>
      <c r="BH173" s="298">
        <v>1.1596359999999999</v>
      </c>
      <c r="BI173" s="298">
        <f t="shared" si="500"/>
        <v>1.3766066645718305</v>
      </c>
      <c r="BJ173" s="300">
        <f>_xlfn.FLOOR.PRECISE('численность 2021'!K187)</f>
        <v>9</v>
      </c>
      <c r="BK173" s="300"/>
      <c r="BL173" s="300">
        <f t="shared" si="445"/>
        <v>9</v>
      </c>
      <c r="BM173" s="303">
        <f t="shared" si="508"/>
        <v>9.2000000000000011</v>
      </c>
      <c r="BN173" s="289">
        <f t="shared" si="446"/>
        <v>9</v>
      </c>
      <c r="BO173" s="287">
        <v>9</v>
      </c>
      <c r="BP173" s="303">
        <f t="shared" si="477"/>
        <v>1.3499999999999999</v>
      </c>
      <c r="BQ173" s="301">
        <f t="shared" si="453"/>
        <v>0</v>
      </c>
      <c r="BR173" s="287"/>
      <c r="BS173" s="303">
        <f t="shared" si="509"/>
        <v>1.8</v>
      </c>
      <c r="BT173" s="287"/>
      <c r="BU173" s="299">
        <v>1467.1022949999999</v>
      </c>
      <c r="BV173" s="299">
        <v>175</v>
      </c>
      <c r="BW173" s="298">
        <f>_xlfn.FLOOR.PRECISE('численность 2021'!H187)</f>
        <v>295</v>
      </c>
      <c r="BX173" s="298">
        <v>0.66109499999999999</v>
      </c>
      <c r="BY173" s="298">
        <v>1.309266</v>
      </c>
      <c r="BZ173" s="298">
        <f t="shared" si="501"/>
        <v>2.2070595980907064</v>
      </c>
      <c r="CA173" s="300">
        <f>_xlfn.FLOOR.PRECISE('численность 2021'!M187)</f>
        <v>20</v>
      </c>
      <c r="CB173" s="300"/>
      <c r="CC173" s="300"/>
      <c r="CD173" s="300">
        <f t="shared" si="454"/>
        <v>20</v>
      </c>
      <c r="CE173" s="303">
        <f t="shared" si="510"/>
        <v>20.650000000000002</v>
      </c>
      <c r="CF173" s="289">
        <f t="shared" si="455"/>
        <v>20</v>
      </c>
      <c r="CG173" s="287">
        <v>20</v>
      </c>
      <c r="CH173" s="303">
        <f t="shared" si="478"/>
        <v>1.5</v>
      </c>
      <c r="CI173" s="301">
        <f t="shared" si="456"/>
        <v>0</v>
      </c>
      <c r="CJ173" s="287"/>
      <c r="CK173" s="303">
        <f t="shared" si="479"/>
        <v>1.5</v>
      </c>
      <c r="CL173" s="301">
        <f t="shared" si="457"/>
        <v>0</v>
      </c>
      <c r="CM173" s="287"/>
      <c r="CN173" s="303">
        <f t="shared" si="511"/>
        <v>4</v>
      </c>
      <c r="CO173" s="287"/>
      <c r="CP173" s="304">
        <f t="shared" si="512"/>
        <v>1</v>
      </c>
      <c r="CQ173" s="299">
        <v>0</v>
      </c>
      <c r="CR173" s="299">
        <v>0</v>
      </c>
      <c r="CS173" s="299" t="e">
        <f>#REF!</f>
        <v>#REF!</v>
      </c>
      <c r="CT173" s="298">
        <v>0</v>
      </c>
      <c r="CU173" s="298">
        <v>0</v>
      </c>
      <c r="CV173" s="298" t="e">
        <f>#REF!</f>
        <v>#REF!</v>
      </c>
      <c r="CW173" s="300" t="e">
        <f>#REF!</f>
        <v>#REF!</v>
      </c>
      <c r="CX173" s="303" t="e">
        <f t="shared" si="505"/>
        <v>#REF!</v>
      </c>
      <c r="CY173" s="289" t="e">
        <f t="shared" si="506"/>
        <v>#REF!</v>
      </c>
      <c r="CZ173" s="287"/>
      <c r="DA173" s="303">
        <f t="shared" si="507"/>
        <v>0</v>
      </c>
      <c r="DB173" s="287"/>
      <c r="DC173" s="299">
        <v>227.14697265625</v>
      </c>
      <c r="DD173" s="299">
        <v>4</v>
      </c>
      <c r="DE173" s="298">
        <f>_xlfn.FLOOR.PRECISE('численность 2021'!I187)</f>
        <v>12</v>
      </c>
      <c r="DF173" s="298">
        <v>0.102355</v>
      </c>
      <c r="DG173" s="298">
        <v>2.9926000000000001e-002</v>
      </c>
      <c r="DH173" s="298">
        <f t="shared" si="502"/>
        <v>8.9778695515554161e-002</v>
      </c>
      <c r="DI173" s="300">
        <f>_xlfn.FLOOR.PRECISE('численность 2021'!N187)</f>
        <v>0</v>
      </c>
      <c r="DJ173" s="303">
        <f t="shared" ref="DJ173:DJ175" si="514">IF(DE173&gt;34,DE173*0.14999999999999999,0)</f>
        <v>0</v>
      </c>
      <c r="DK173" s="301">
        <f t="shared" si="458"/>
        <v>0</v>
      </c>
      <c r="DL173" s="287"/>
      <c r="DM173" s="303">
        <f t="shared" si="481"/>
        <v>0</v>
      </c>
      <c r="DN173" s="287"/>
      <c r="DO173" s="299">
        <v>76.351928999999998</v>
      </c>
      <c r="DP173" s="299">
        <v>1</v>
      </c>
      <c r="DQ173" s="298">
        <f>_xlfn.FLOOR.PRECISE('численность 2021'!J187)</f>
        <v>10</v>
      </c>
      <c r="DR173" s="298">
        <v>3.4404999999999998e-002</v>
      </c>
      <c r="DS173" s="298">
        <v>7.4819999999999999e-003</v>
      </c>
      <c r="DT173" s="298">
        <f t="shared" si="503"/>
        <v>7.4815579596295131e-002</v>
      </c>
      <c r="DU173" s="300">
        <f>_xlfn.FLOOR.PRECISE('численность 2021'!S187)</f>
        <v>1</v>
      </c>
      <c r="DV173" s="303">
        <f t="shared" si="513"/>
        <v>1</v>
      </c>
      <c r="DW173" s="301">
        <f t="shared" si="459"/>
        <v>1</v>
      </c>
      <c r="DX173" s="287">
        <v>1</v>
      </c>
      <c r="DY173" s="299">
        <v>136</v>
      </c>
      <c r="DZ173" s="306">
        <v>0</v>
      </c>
      <c r="EA173" s="298">
        <f>_xlfn.FLOOR.PRECISE('численность 2021'!T187)</f>
        <v>0</v>
      </c>
      <c r="EB173" s="298">
        <v>6.1282999999999997e-002</v>
      </c>
      <c r="EC173" s="298">
        <v>0</v>
      </c>
      <c r="ED173" s="298">
        <f t="shared" si="504"/>
        <v>0</v>
      </c>
      <c r="EE173" s="300">
        <f>_xlfn.FLOOR.PRECISE('численность 2021'!U187)</f>
        <v>0</v>
      </c>
      <c r="EF173" s="303">
        <f t="shared" si="447"/>
        <v>0</v>
      </c>
      <c r="EG173" s="301">
        <f t="shared" si="460"/>
        <v>0</v>
      </c>
      <c r="EH173" s="287"/>
    </row>
    <row r="174" s="297" customFormat="1">
      <c r="A174" s="152" t="s">
        <v>205</v>
      </c>
      <c r="B174" s="298">
        <f>'численность 2021'!C188</f>
        <v>868.12699999999995</v>
      </c>
      <c r="C174" s="299"/>
      <c r="D174" s="299">
        <v>3308</v>
      </c>
      <c r="E174" s="298">
        <f>_xlfn.FLOOR.PRECISE('численность 2021'!D188)</f>
        <v>3576</v>
      </c>
      <c r="F174" s="298"/>
      <c r="G174" s="298">
        <v>3.8105020000000001</v>
      </c>
      <c r="H174" s="298">
        <f t="shared" si="498"/>
        <v>4.1192129722955286</v>
      </c>
      <c r="I174" s="300">
        <f>_xlfn.FLOOR.PRECISE('численность 2021'!R188)</f>
        <v>1251</v>
      </c>
      <c r="J174" s="303">
        <f t="shared" si="473"/>
        <v>1251.5999999999999</v>
      </c>
      <c r="K174" s="301">
        <f t="shared" si="448"/>
        <v>1251</v>
      </c>
      <c r="L174" s="287">
        <v>1251</v>
      </c>
      <c r="M174" s="299"/>
      <c r="N174" s="299">
        <v>295</v>
      </c>
      <c r="O174" s="298">
        <f>_xlfn.FLOOR.PRECISE('численность 2021'!P188)</f>
        <v>338</v>
      </c>
      <c r="P174" s="298"/>
      <c r="Q174" s="298">
        <v>0.339812</v>
      </c>
      <c r="R174" s="298">
        <f t="shared" si="449"/>
        <v>0.38934395543509187</v>
      </c>
      <c r="S174" s="300">
        <f>_xlfn.FLOOR.PRECISE('численность 2021'!Q188)</f>
        <v>60</v>
      </c>
      <c r="T174" s="300"/>
      <c r="U174" s="303">
        <f t="shared" si="474"/>
        <v>101.39999999999999</v>
      </c>
      <c r="V174" s="301">
        <f t="shared" si="440"/>
        <v>60</v>
      </c>
      <c r="W174" s="287">
        <v>60</v>
      </c>
      <c r="X174" s="287"/>
      <c r="Y174" s="302"/>
      <c r="Z174" s="299"/>
      <c r="AA174" s="299">
        <v>631</v>
      </c>
      <c r="AB174" s="298">
        <f>_xlfn.FLOOR.PRECISE('численность 2021'!E188)</f>
        <v>1119</v>
      </c>
      <c r="AC174" s="298"/>
      <c r="AD174" s="298">
        <v>0.72685200000000005</v>
      </c>
      <c r="AE174" s="298">
        <f t="shared" si="499"/>
        <v>1.288981911632745</v>
      </c>
      <c r="AF174" s="300">
        <f>_xlfn.FLOOR.PRECISE('численность 2021'!O188)</f>
        <v>55</v>
      </c>
      <c r="AG174" s="303">
        <f t="shared" ref="AG174:AG175" si="515">IF(AB174&gt;34,AB174*0.050000000000000003,0)</f>
        <v>55.950000000000003</v>
      </c>
      <c r="AH174" s="301">
        <f t="shared" si="450"/>
        <v>55</v>
      </c>
      <c r="AI174" s="289">
        <f t="shared" si="441"/>
        <v>41.25</v>
      </c>
      <c r="AJ174" s="287">
        <v>55</v>
      </c>
      <c r="AK174" s="287">
        <v>41</v>
      </c>
      <c r="AL174" s="299"/>
      <c r="AM174" s="299">
        <v>159</v>
      </c>
      <c r="AN174" s="298">
        <f>_xlfn.FLOOR.PRECISE('численность 2021'!F188)</f>
        <v>109</v>
      </c>
      <c r="AO174" s="298"/>
      <c r="AP174" s="298">
        <v>0.18315300000000001</v>
      </c>
      <c r="AQ174" s="298">
        <f t="shared" si="451"/>
        <v>0.12555766610184915</v>
      </c>
      <c r="AR174" s="300">
        <f>_xlfn.FLOOR.PRECISE('численность 2021'!L188)</f>
        <v>3</v>
      </c>
      <c r="AS174" s="300"/>
      <c r="AT174" s="300">
        <f t="shared" si="442"/>
        <v>3</v>
      </c>
      <c r="AU174" s="303">
        <f t="shared" si="443"/>
        <v>3.27</v>
      </c>
      <c r="AV174" s="303">
        <f t="shared" si="461"/>
        <v>3.27</v>
      </c>
      <c r="AW174" s="289">
        <f t="shared" si="444"/>
        <v>3</v>
      </c>
      <c r="AX174" s="287">
        <v>3</v>
      </c>
      <c r="AY174" s="303">
        <f t="shared" si="475"/>
        <v>0</v>
      </c>
      <c r="AZ174" s="301"/>
      <c r="BA174" s="287"/>
      <c r="BB174" s="303">
        <f t="shared" si="476"/>
        <v>0.89999999999999991</v>
      </c>
      <c r="BC174" s="287"/>
      <c r="BD174" s="299"/>
      <c r="BE174" s="299">
        <v>1642</v>
      </c>
      <c r="BF174" s="298">
        <f>_xlfn.FLOOR.PRECISE('численность 2021'!G188)</f>
        <v>1692</v>
      </c>
      <c r="BG174" s="298"/>
      <c r="BH174" s="298">
        <v>1.8914280000000001</v>
      </c>
      <c r="BI174" s="298">
        <f t="shared" si="500"/>
        <v>1.9490235875626494</v>
      </c>
      <c r="BJ174" s="300">
        <f>_xlfn.FLOOR.PRECISE('численность 2021'!K188)</f>
        <v>84</v>
      </c>
      <c r="BK174" s="300"/>
      <c r="BL174" s="300">
        <f t="shared" si="445"/>
        <v>84</v>
      </c>
      <c r="BM174" s="303">
        <f t="shared" si="508"/>
        <v>84.600000000000009</v>
      </c>
      <c r="BN174" s="289">
        <f t="shared" si="446"/>
        <v>84</v>
      </c>
      <c r="BO174" s="287">
        <v>84</v>
      </c>
      <c r="BP174" s="303">
        <f t="shared" ref="BP174:BP237" si="516">IF(BO174&gt;3,BO174*0.14999999999999999,0)</f>
        <v>12.6</v>
      </c>
      <c r="BQ174" s="301">
        <f t="shared" si="453"/>
        <v>0</v>
      </c>
      <c r="BR174" s="287"/>
      <c r="BS174" s="303">
        <f t="shared" si="509"/>
        <v>16.800000000000001</v>
      </c>
      <c r="BT174" s="287"/>
      <c r="BU174" s="299"/>
      <c r="BV174" s="299">
        <v>957</v>
      </c>
      <c r="BW174" s="298">
        <f>_xlfn.FLOOR.PRECISE('численность 2021'!H188)</f>
        <v>972</v>
      </c>
      <c r="BX174" s="298"/>
      <c r="BY174" s="298">
        <v>1.102373</v>
      </c>
      <c r="BZ174" s="298">
        <f t="shared" si="501"/>
        <v>1.1196518481742879</v>
      </c>
      <c r="CA174" s="300">
        <f>_xlfn.FLOOR.PRECISE('численность 2021'!M188)</f>
        <v>48</v>
      </c>
      <c r="CB174" s="300"/>
      <c r="CC174" s="300"/>
      <c r="CD174" s="300">
        <f t="shared" si="454"/>
        <v>48</v>
      </c>
      <c r="CE174" s="303">
        <f t="shared" si="510"/>
        <v>48.600000000000001</v>
      </c>
      <c r="CF174" s="289">
        <f t="shared" si="455"/>
        <v>48</v>
      </c>
      <c r="CG174" s="287">
        <v>48</v>
      </c>
      <c r="CH174" s="303">
        <f t="shared" si="478"/>
        <v>3.5999999999999996</v>
      </c>
      <c r="CI174" s="301">
        <f t="shared" si="456"/>
        <v>0</v>
      </c>
      <c r="CJ174" s="287"/>
      <c r="CK174" s="303">
        <f t="shared" ref="CK174:CK237" si="517">IF(CG174&gt;3,CG174*0.074999999999999997,0)</f>
        <v>3.5999999999999996</v>
      </c>
      <c r="CL174" s="301">
        <f t="shared" si="457"/>
        <v>0</v>
      </c>
      <c r="CM174" s="287"/>
      <c r="CN174" s="303">
        <f t="shared" si="511"/>
        <v>9.6000000000000014</v>
      </c>
      <c r="CO174" s="287"/>
      <c r="CP174" s="304">
        <f t="shared" si="512"/>
        <v>1</v>
      </c>
      <c r="CQ174" s="299"/>
      <c r="CR174" s="299"/>
      <c r="CS174" s="299"/>
      <c r="CT174" s="298"/>
      <c r="CU174" s="298"/>
      <c r="CV174" s="298"/>
      <c r="CW174" s="300"/>
      <c r="CX174" s="303"/>
      <c r="CY174" s="289"/>
      <c r="CZ174" s="287"/>
      <c r="DA174" s="303"/>
      <c r="DB174" s="287"/>
      <c r="DC174" s="299"/>
      <c r="DD174" s="299">
        <v>35</v>
      </c>
      <c r="DE174" s="298">
        <f>_xlfn.FLOOR.PRECISE('численность 2021'!I188)</f>
        <v>36</v>
      </c>
      <c r="DF174" s="298"/>
      <c r="DG174" s="298">
        <v>4.0316999999999999e-002</v>
      </c>
      <c r="DH174" s="298">
        <f t="shared" si="502"/>
        <v>4.1468586969418068e-002</v>
      </c>
      <c r="DI174" s="300">
        <f>_xlfn.FLOOR.PRECISE('численность 2021'!N188)</f>
        <v>0</v>
      </c>
      <c r="DJ174" s="303">
        <f t="shared" si="514"/>
        <v>5.3999999999999995</v>
      </c>
      <c r="DK174" s="301">
        <f t="shared" si="458"/>
        <v>0</v>
      </c>
      <c r="DL174" s="287"/>
      <c r="DM174" s="303">
        <f t="shared" si="481"/>
        <v>0</v>
      </c>
      <c r="DN174" s="287"/>
      <c r="DO174" s="299"/>
      <c r="DP174" s="299">
        <v>73</v>
      </c>
      <c r="DQ174" s="298">
        <f>_xlfn.FLOOR.PRECISE('численность 2021'!J188)</f>
        <v>36</v>
      </c>
      <c r="DR174" s="298"/>
      <c r="DS174" s="298">
        <v>8.4088999999999997e-002</v>
      </c>
      <c r="DT174" s="298">
        <f t="shared" si="503"/>
        <v>4.1468586969418068e-002</v>
      </c>
      <c r="DU174" s="300">
        <f>_xlfn.FLOOR.PRECISE('численность 2021'!S188)</f>
        <v>3</v>
      </c>
      <c r="DV174" s="303">
        <f t="shared" si="513"/>
        <v>3.6000000000000001</v>
      </c>
      <c r="DW174" s="301">
        <f t="shared" si="459"/>
        <v>3</v>
      </c>
      <c r="DX174" s="287">
        <v>3</v>
      </c>
      <c r="DY174" s="299"/>
      <c r="DZ174" s="306">
        <v>54</v>
      </c>
      <c r="EA174" s="298">
        <f>_xlfn.FLOOR.PRECISE('численность 2021'!T188)</f>
        <v>139</v>
      </c>
      <c r="EB174" s="298"/>
      <c r="EC174" s="298"/>
      <c r="ED174" s="298"/>
      <c r="EE174" s="300">
        <f>_xlfn.FLOOR.PRECISE('численность 2021'!U188)</f>
        <v>6</v>
      </c>
      <c r="EF174" s="303">
        <f t="shared" si="447"/>
        <v>13.9</v>
      </c>
      <c r="EG174" s="301">
        <f t="shared" si="460"/>
        <v>6</v>
      </c>
      <c r="EH174" s="287">
        <v>6</v>
      </c>
    </row>
    <row r="175" s="297" customFormat="1">
      <c r="A175" s="152" t="s">
        <v>206</v>
      </c>
      <c r="B175" s="298">
        <f>'численность 2021'!C189</f>
        <v>1249.8789999999999</v>
      </c>
      <c r="C175" s="299"/>
      <c r="D175" s="299">
        <v>4348</v>
      </c>
      <c r="E175" s="298">
        <f>_xlfn.FLOOR.PRECISE('численность 2021'!D189)</f>
        <v>4649</v>
      </c>
      <c r="F175" s="298"/>
      <c r="G175" s="298">
        <v>3.4787360000000001</v>
      </c>
      <c r="H175" s="298">
        <f t="shared" si="498"/>
        <v>3.7195600534131708</v>
      </c>
      <c r="I175" s="300">
        <f>_xlfn.FLOOR.PRECISE('численность 2021'!R189)</f>
        <v>1627</v>
      </c>
      <c r="J175" s="303">
        <f t="shared" ref="J175:J238" si="518">IF(E175&gt;1,E175*0.34999999999999998,0)</f>
        <v>1627.1499999999999</v>
      </c>
      <c r="K175" s="301">
        <f t="shared" si="448"/>
        <v>1627</v>
      </c>
      <c r="L175" s="287">
        <v>1627</v>
      </c>
      <c r="M175" s="299"/>
      <c r="N175" s="299">
        <v>425</v>
      </c>
      <c r="O175" s="298">
        <f>_xlfn.FLOOR.PRECISE('численность 2021'!P189)</f>
        <v>449</v>
      </c>
      <c r="P175" s="298"/>
      <c r="Q175" s="298">
        <v>0.34003299999999997</v>
      </c>
      <c r="R175" s="298">
        <f t="shared" si="449"/>
        <v>0.35923477392611608</v>
      </c>
      <c r="S175" s="300">
        <f>_xlfn.FLOOR.PRECISE('численность 2021'!Q189)</f>
        <v>31</v>
      </c>
      <c r="T175" s="300"/>
      <c r="U175" s="303">
        <f t="shared" si="474"/>
        <v>134.69999999999999</v>
      </c>
      <c r="V175" s="301">
        <f t="shared" si="440"/>
        <v>31</v>
      </c>
      <c r="W175" s="287">
        <v>31</v>
      </c>
      <c r="X175" s="287"/>
      <c r="Y175" s="302"/>
      <c r="Z175" s="299"/>
      <c r="AA175" s="299">
        <v>930</v>
      </c>
      <c r="AB175" s="298">
        <f>_xlfn.FLOOR.PRECISE('численность 2021'!E189)</f>
        <v>1762</v>
      </c>
      <c r="AC175" s="298"/>
      <c r="AD175" s="298">
        <v>0.74407199999999996</v>
      </c>
      <c r="AE175" s="298">
        <f t="shared" si="499"/>
        <v>1.4097364624895692</v>
      </c>
      <c r="AF175" s="300">
        <f>_xlfn.FLOOR.PRECISE('численность 2021'!O189)</f>
        <v>88</v>
      </c>
      <c r="AG175" s="303">
        <f t="shared" si="515"/>
        <v>88.100000000000009</v>
      </c>
      <c r="AH175" s="301">
        <f t="shared" si="450"/>
        <v>88</v>
      </c>
      <c r="AI175" s="289">
        <f t="shared" si="441"/>
        <v>66</v>
      </c>
      <c r="AJ175" s="287">
        <v>88</v>
      </c>
      <c r="AK175" s="287">
        <v>66</v>
      </c>
      <c r="AL175" s="299"/>
      <c r="AM175" s="299">
        <v>0</v>
      </c>
      <c r="AN175" s="298">
        <f>_xlfn.FLOOR.PRECISE('численность 2021'!F189)</f>
        <v>0</v>
      </c>
      <c r="AO175" s="298"/>
      <c r="AP175" s="298">
        <v>0</v>
      </c>
      <c r="AQ175" s="298">
        <f t="shared" si="451"/>
        <v>0</v>
      </c>
      <c r="AR175" s="300">
        <f>_xlfn.FLOOR.PRECISE('численность 2021'!L189)</f>
        <v>0</v>
      </c>
      <c r="AS175" s="300"/>
      <c r="AT175" s="300">
        <f t="shared" si="442"/>
        <v>0</v>
      </c>
      <c r="AU175" s="303">
        <f t="shared" si="443"/>
        <v>0</v>
      </c>
      <c r="AV175" s="303">
        <f t="shared" si="461"/>
        <v>0</v>
      </c>
      <c r="AW175" s="289">
        <f t="shared" si="444"/>
        <v>0</v>
      </c>
      <c r="AX175" s="287"/>
      <c r="AY175" s="303">
        <f t="shared" si="475"/>
        <v>0</v>
      </c>
      <c r="AZ175" s="301"/>
      <c r="BA175" s="287"/>
      <c r="BB175" s="303">
        <f t="shared" si="476"/>
        <v>0</v>
      </c>
      <c r="BC175" s="287"/>
      <c r="BD175" s="299"/>
      <c r="BE175" s="299">
        <v>1253</v>
      </c>
      <c r="BF175" s="298">
        <f>_xlfn.FLOOR.PRECISE('численность 2021'!G189)</f>
        <v>1399</v>
      </c>
      <c r="BG175" s="298"/>
      <c r="BH175" s="298">
        <v>1.002497</v>
      </c>
      <c r="BI175" s="298">
        <f t="shared" si="500"/>
        <v>1.1193083490481879</v>
      </c>
      <c r="BJ175" s="300">
        <f>_xlfn.FLOOR.PRECISE('численность 2021'!K189)</f>
        <v>69</v>
      </c>
      <c r="BK175" s="300"/>
      <c r="BL175" s="300">
        <f t="shared" si="445"/>
        <v>69</v>
      </c>
      <c r="BM175" s="303">
        <f t="shared" si="508"/>
        <v>69.950000000000003</v>
      </c>
      <c r="BN175" s="289">
        <f t="shared" si="446"/>
        <v>69</v>
      </c>
      <c r="BO175" s="287">
        <v>69</v>
      </c>
      <c r="BP175" s="303">
        <f t="shared" si="516"/>
        <v>10.35</v>
      </c>
      <c r="BQ175" s="301">
        <f t="shared" si="453"/>
        <v>0</v>
      </c>
      <c r="BR175" s="287"/>
      <c r="BS175" s="303">
        <f t="shared" si="509"/>
        <v>13.800000000000001</v>
      </c>
      <c r="BT175" s="287"/>
      <c r="BU175" s="299"/>
      <c r="BV175" s="299">
        <v>923</v>
      </c>
      <c r="BW175" s="298">
        <f>_xlfn.FLOOR.PRECISE('численность 2021'!H189)</f>
        <v>1224</v>
      </c>
      <c r="BX175" s="298"/>
      <c r="BY175" s="298">
        <v>0.73847099999999999</v>
      </c>
      <c r="BZ175" s="298">
        <f t="shared" si="501"/>
        <v>0.97929479573622735</v>
      </c>
      <c r="CA175" s="300">
        <f>_xlfn.FLOOR.PRECISE('численность 2021'!M189)</f>
        <v>36</v>
      </c>
      <c r="CB175" s="300"/>
      <c r="CC175" s="300"/>
      <c r="CD175" s="300">
        <f t="shared" si="454"/>
        <v>36</v>
      </c>
      <c r="CE175" s="303">
        <f t="shared" si="510"/>
        <v>36.719999999999999</v>
      </c>
      <c r="CF175" s="289">
        <f t="shared" si="455"/>
        <v>36</v>
      </c>
      <c r="CG175" s="287">
        <v>36</v>
      </c>
      <c r="CH175" s="303">
        <f t="shared" si="478"/>
        <v>2.6999999999999997</v>
      </c>
      <c r="CI175" s="301">
        <f t="shared" si="456"/>
        <v>0</v>
      </c>
      <c r="CJ175" s="287"/>
      <c r="CK175" s="303">
        <f t="shared" si="517"/>
        <v>2.6999999999999997</v>
      </c>
      <c r="CL175" s="301">
        <f t="shared" si="457"/>
        <v>0</v>
      </c>
      <c r="CM175" s="287"/>
      <c r="CN175" s="303">
        <f t="shared" si="511"/>
        <v>7.2000000000000002</v>
      </c>
      <c r="CO175" s="287"/>
      <c r="CP175" s="304">
        <f t="shared" si="512"/>
        <v>1</v>
      </c>
      <c r="CQ175" s="299"/>
      <c r="CR175" s="299"/>
      <c r="CS175" s="299"/>
      <c r="CT175" s="298"/>
      <c r="CU175" s="298"/>
      <c r="CV175" s="298"/>
      <c r="CW175" s="300"/>
      <c r="CX175" s="303"/>
      <c r="CY175" s="289"/>
      <c r="CZ175" s="287"/>
      <c r="DA175" s="303"/>
      <c r="DB175" s="287"/>
      <c r="DC175" s="299"/>
      <c r="DD175" s="299">
        <v>283</v>
      </c>
      <c r="DE175" s="298">
        <f>_xlfn.FLOOR.PRECISE('численность 2021'!I189)</f>
        <v>249</v>
      </c>
      <c r="DF175" s="298"/>
      <c r="DG175" s="298">
        <v>0.22642200000000001</v>
      </c>
      <c r="DH175" s="298">
        <f t="shared" si="502"/>
        <v>0.19921928442673253</v>
      </c>
      <c r="DI175" s="300">
        <f>_xlfn.FLOOR.PRECISE('численность 2021'!N189)</f>
        <v>0</v>
      </c>
      <c r="DJ175" s="303">
        <f t="shared" si="514"/>
        <v>37.350000000000001</v>
      </c>
      <c r="DK175" s="301">
        <f t="shared" si="458"/>
        <v>0</v>
      </c>
      <c r="DL175" s="287"/>
      <c r="DM175" s="303">
        <f t="shared" si="481"/>
        <v>0</v>
      </c>
      <c r="DN175" s="287"/>
      <c r="DO175" s="299"/>
      <c r="DP175" s="299">
        <v>43</v>
      </c>
      <c r="DQ175" s="298">
        <f>_xlfn.FLOOR.PRECISE('численность 2021'!J189)</f>
        <v>42</v>
      </c>
      <c r="DR175" s="298"/>
      <c r="DS175" s="298">
        <v>3.4403000000000003e-002</v>
      </c>
      <c r="DT175" s="298">
        <f t="shared" si="503"/>
        <v>3.3603252794870545e-002</v>
      </c>
      <c r="DU175" s="300">
        <f>_xlfn.FLOOR.PRECISE('численность 2021'!S189)</f>
        <v>4</v>
      </c>
      <c r="DV175" s="303">
        <f t="shared" si="513"/>
        <v>4.2000000000000002</v>
      </c>
      <c r="DW175" s="301">
        <f t="shared" si="459"/>
        <v>4</v>
      </c>
      <c r="DX175" s="287">
        <v>4</v>
      </c>
      <c r="DY175" s="299"/>
      <c r="DZ175" s="306">
        <v>78</v>
      </c>
      <c r="EA175" s="298">
        <f>_xlfn.FLOOR.PRECISE('численность 2021'!T189)</f>
        <v>205</v>
      </c>
      <c r="EB175" s="298"/>
      <c r="EC175" s="298"/>
      <c r="ED175" s="298"/>
      <c r="EE175" s="300">
        <f>_xlfn.FLOOR.PRECISE('численность 2021'!U189)</f>
        <v>10</v>
      </c>
      <c r="EF175" s="303">
        <f t="shared" si="447"/>
        <v>20.5</v>
      </c>
      <c r="EG175" s="301">
        <f t="shared" si="460"/>
        <v>10</v>
      </c>
      <c r="EH175" s="287">
        <v>10</v>
      </c>
    </row>
    <row r="176" s="297" customFormat="1" ht="45.75" customHeight="1">
      <c r="A176" s="152" t="s">
        <v>209</v>
      </c>
      <c r="B176" s="298">
        <f>'численность 2021'!C192</f>
        <v>387.89999999999998</v>
      </c>
      <c r="C176" s="299">
        <v>1375.122314</v>
      </c>
      <c r="D176" s="299">
        <v>1311</v>
      </c>
      <c r="E176" s="298">
        <f>_xlfn.FLOOR.PRECISE('численность 2021'!D192)</f>
        <v>1551</v>
      </c>
      <c r="F176" s="298">
        <v>3.5454910000000002</v>
      </c>
      <c r="G176" s="298">
        <v>3.3801640000000002</v>
      </c>
      <c r="H176" s="324">
        <f t="shared" si="498"/>
        <v>3.9984532095901009</v>
      </c>
      <c r="I176" s="300">
        <f>_xlfn.FLOOR.PRECISE('численность 2021'!R192)</f>
        <v>400</v>
      </c>
      <c r="J176" s="285">
        <f t="shared" si="518"/>
        <v>542.84999999999991</v>
      </c>
      <c r="K176" s="301">
        <f t="shared" si="448"/>
        <v>400</v>
      </c>
      <c r="L176" s="287">
        <v>400</v>
      </c>
      <c r="M176" s="299">
        <v>205</v>
      </c>
      <c r="N176" s="299">
        <v>244</v>
      </c>
      <c r="O176" s="298">
        <f>_xlfn.FLOOR.PRECISE('численность 2021'!P192)</f>
        <v>244</v>
      </c>
      <c r="P176" s="298">
        <v>0.52855300000000005</v>
      </c>
      <c r="Q176" s="298">
        <v>0.629108</v>
      </c>
      <c r="R176" s="324">
        <f t="shared" si="449"/>
        <v>0.62902810002577991</v>
      </c>
      <c r="S176" s="300">
        <f>_xlfn.FLOOR.PRECISE('численность 2021'!Q192)</f>
        <v>25</v>
      </c>
      <c r="T176" s="300"/>
      <c r="U176" s="303">
        <f t="shared" si="474"/>
        <v>73.200000000000003</v>
      </c>
      <c r="V176" s="301">
        <f t="shared" si="440"/>
        <v>25</v>
      </c>
      <c r="W176" s="287">
        <v>25</v>
      </c>
      <c r="X176" s="287"/>
      <c r="Y176" s="302"/>
      <c r="Z176" s="299">
        <v>8.9918289999999992</v>
      </c>
      <c r="AA176" s="299">
        <v>58</v>
      </c>
      <c r="AB176" s="298">
        <f>_xlfn.FLOOR.PRECISE('численность 2021'!E192)</f>
        <v>31</v>
      </c>
      <c r="AC176" s="298">
        <v>2.3184e-002</v>
      </c>
      <c r="AD176" s="298">
        <v>0.14954200000000001</v>
      </c>
      <c r="AE176" s="324">
        <f t="shared" si="499"/>
        <v>7.9917504511472032e-002</v>
      </c>
      <c r="AF176" s="300">
        <f>_xlfn.FLOOR.PRECISE('численность 2021'!O192)</f>
        <v>0</v>
      </c>
      <c r="AG176" s="303">
        <f t="shared" si="472"/>
        <v>0</v>
      </c>
      <c r="AH176" s="301">
        <f t="shared" si="450"/>
        <v>0</v>
      </c>
      <c r="AI176" s="289">
        <f t="shared" si="441"/>
        <v>0</v>
      </c>
      <c r="AJ176" s="287">
        <v>0</v>
      </c>
      <c r="AK176" s="287">
        <v>0</v>
      </c>
      <c r="AL176" s="299">
        <v>0</v>
      </c>
      <c r="AM176" s="299">
        <v>0</v>
      </c>
      <c r="AN176" s="298">
        <f>_xlfn.FLOOR.PRECISE('численность 2021'!F192)</f>
        <v>0</v>
      </c>
      <c r="AO176" s="298">
        <v>0</v>
      </c>
      <c r="AP176" s="298">
        <v>0</v>
      </c>
      <c r="AQ176" s="324">
        <f t="shared" si="451"/>
        <v>0</v>
      </c>
      <c r="AR176" s="300">
        <f>_xlfn.FLOOR.PRECISE('численность 2021'!L192)</f>
        <v>0</v>
      </c>
      <c r="AS176" s="300"/>
      <c r="AT176" s="300">
        <f t="shared" si="442"/>
        <v>0</v>
      </c>
      <c r="AU176" s="303">
        <f t="shared" si="443"/>
        <v>0</v>
      </c>
      <c r="AV176" s="303">
        <f t="shared" si="461"/>
        <v>0</v>
      </c>
      <c r="AW176" s="289">
        <f t="shared" si="444"/>
        <v>0</v>
      </c>
      <c r="AX176" s="287"/>
      <c r="AY176" s="303">
        <f t="shared" si="475"/>
        <v>0</v>
      </c>
      <c r="AZ176" s="301">
        <f t="shared" si="452"/>
        <v>0</v>
      </c>
      <c r="BA176" s="287"/>
      <c r="BB176" s="303">
        <f t="shared" si="476"/>
        <v>0</v>
      </c>
      <c r="BC176" s="287"/>
      <c r="BD176" s="299">
        <v>790.86273200000005</v>
      </c>
      <c r="BE176" s="299">
        <v>700</v>
      </c>
      <c r="BF176" s="298">
        <f>_xlfn.FLOOR.PRECISE('численность 2021'!G192)</f>
        <v>938</v>
      </c>
      <c r="BG176" s="298">
        <v>2.0390890000000002</v>
      </c>
      <c r="BH176" s="298">
        <v>1.8048169999999999</v>
      </c>
      <c r="BI176" s="324">
        <f t="shared" si="500"/>
        <v>2.4181490074761536</v>
      </c>
      <c r="BJ176" s="300">
        <f>_xlfn.FLOOR.PRECISE('численность 2021'!K192)</f>
        <v>56</v>
      </c>
      <c r="BK176" s="300"/>
      <c r="BL176" s="300">
        <f t="shared" si="445"/>
        <v>56</v>
      </c>
      <c r="BM176" s="303">
        <f t="shared" si="508"/>
        <v>65.660000000000011</v>
      </c>
      <c r="BN176" s="289">
        <f t="shared" si="446"/>
        <v>56</v>
      </c>
      <c r="BO176" s="287">
        <v>56</v>
      </c>
      <c r="BP176" s="285">
        <f t="shared" si="516"/>
        <v>8.4000000000000004</v>
      </c>
      <c r="BQ176" s="327">
        <f t="shared" si="453"/>
        <v>0</v>
      </c>
      <c r="BR176" s="328"/>
      <c r="BS176" s="285">
        <f t="shared" si="509"/>
        <v>11.200000000000001</v>
      </c>
      <c r="BT176" s="287"/>
      <c r="BU176" s="299">
        <v>427.32095299999997</v>
      </c>
      <c r="BV176" s="299">
        <v>498</v>
      </c>
      <c r="BW176" s="298">
        <f>_xlfn.FLOOR.PRECISE('численность 2021'!H192)</f>
        <v>537</v>
      </c>
      <c r="BX176" s="298">
        <v>1.101766</v>
      </c>
      <c r="BY176" s="298">
        <v>1.283998</v>
      </c>
      <c r="BZ176" s="298">
        <f t="shared" si="501"/>
        <v>1.3843774168600156</v>
      </c>
      <c r="CA176" s="300">
        <f>_xlfn.FLOOR.PRECISE('численность 2021'!M192)</f>
        <v>26</v>
      </c>
      <c r="CB176" s="300"/>
      <c r="CC176" s="300"/>
      <c r="CD176" s="300">
        <f t="shared" si="454"/>
        <v>26</v>
      </c>
      <c r="CE176" s="303">
        <f t="shared" si="510"/>
        <v>26.850000000000001</v>
      </c>
      <c r="CF176" s="289">
        <f t="shared" si="455"/>
        <v>26</v>
      </c>
      <c r="CG176" s="287">
        <v>26</v>
      </c>
      <c r="CH176" s="303">
        <f t="shared" si="478"/>
        <v>1.95</v>
      </c>
      <c r="CI176" s="327">
        <f t="shared" si="456"/>
        <v>0</v>
      </c>
      <c r="CJ176" s="328"/>
      <c r="CK176" s="285">
        <f t="shared" si="517"/>
        <v>1.95</v>
      </c>
      <c r="CL176" s="327">
        <f t="shared" si="457"/>
        <v>0</v>
      </c>
      <c r="CM176" s="328"/>
      <c r="CN176" s="285">
        <f t="shared" si="511"/>
        <v>5.2000000000000002</v>
      </c>
      <c r="CO176" s="328"/>
      <c r="CP176" s="332">
        <f t="shared" si="512"/>
        <v>1</v>
      </c>
      <c r="CQ176" s="299">
        <v>0</v>
      </c>
      <c r="CR176" s="299">
        <v>0</v>
      </c>
      <c r="CS176" s="299" t="e">
        <f>#REF!</f>
        <v>#REF!</v>
      </c>
      <c r="CT176" s="298">
        <v>0</v>
      </c>
      <c r="CU176" s="298">
        <v>0</v>
      </c>
      <c r="CV176" s="298" t="e">
        <f>#REF!</f>
        <v>#REF!</v>
      </c>
      <c r="CW176" s="300" t="e">
        <f>#REF!</f>
        <v>#REF!</v>
      </c>
      <c r="CX176" s="303" t="e">
        <f t="shared" si="505"/>
        <v>#REF!</v>
      </c>
      <c r="CY176" s="289" t="e">
        <f t="shared" si="506"/>
        <v>#REF!</v>
      </c>
      <c r="CZ176" s="287"/>
      <c r="DA176" s="303">
        <f t="shared" si="507"/>
        <v>0</v>
      </c>
      <c r="DB176" s="287"/>
      <c r="DC176" s="299">
        <v>10.978395000000001</v>
      </c>
      <c r="DD176" s="299">
        <v>10</v>
      </c>
      <c r="DE176" s="298">
        <f>_xlfn.FLOOR.PRECISE('численность 2021'!I192)</f>
        <v>21</v>
      </c>
      <c r="DF176" s="298">
        <v>2.8306000000000001e-002</v>
      </c>
      <c r="DG176" s="298">
        <v>2.5783e-002</v>
      </c>
      <c r="DH176" s="324">
        <f t="shared" si="502"/>
        <v>5.4137664346481054e-002</v>
      </c>
      <c r="DI176" s="300">
        <f>_xlfn.FLOOR.PRECISE('численность 2021'!N192)</f>
        <v>0</v>
      </c>
      <c r="DJ176" s="303">
        <f t="shared" si="480"/>
        <v>0</v>
      </c>
      <c r="DK176" s="301">
        <f t="shared" si="458"/>
        <v>0</v>
      </c>
      <c r="DL176" s="287"/>
      <c r="DM176" s="303">
        <f t="shared" si="481"/>
        <v>0</v>
      </c>
      <c r="DN176" s="287"/>
      <c r="DO176" s="299">
        <v>31.366844</v>
      </c>
      <c r="DP176" s="299">
        <v>35</v>
      </c>
      <c r="DQ176" s="298">
        <f>_xlfn.FLOOR.PRECISE('численность 2021'!J192)</f>
        <v>36</v>
      </c>
      <c r="DR176" s="298">
        <v>8.0873e-002</v>
      </c>
      <c r="DS176" s="298">
        <v>9.0241000000000002e-002</v>
      </c>
      <c r="DT176" s="298">
        <f t="shared" si="503"/>
        <v>9.2807424593967527e-002</v>
      </c>
      <c r="DU176" s="300">
        <f>_xlfn.FLOOR.PRECISE('численность 2021'!S192)</f>
        <v>3</v>
      </c>
      <c r="DV176" s="303">
        <f t="shared" si="513"/>
        <v>3.6000000000000001</v>
      </c>
      <c r="DW176" s="301">
        <f t="shared" si="459"/>
        <v>3</v>
      </c>
      <c r="DX176" s="287">
        <v>3</v>
      </c>
      <c r="DY176" s="299">
        <v>0</v>
      </c>
      <c r="DZ176" s="306">
        <v>0</v>
      </c>
      <c r="EA176" s="298">
        <f>_xlfn.FLOOR.PRECISE('численность 2021'!T192)</f>
        <v>5</v>
      </c>
      <c r="EB176" s="298">
        <v>0</v>
      </c>
      <c r="EC176" s="298">
        <v>0</v>
      </c>
      <c r="ED176" s="298">
        <f t="shared" si="504"/>
        <v>1.2889920082495489e-002</v>
      </c>
      <c r="EE176" s="300">
        <f>_xlfn.FLOOR.PRECISE('численность 2021'!U192)</f>
        <v>0</v>
      </c>
      <c r="EF176" s="303">
        <f t="shared" si="447"/>
        <v>0.5</v>
      </c>
      <c r="EG176" s="301">
        <f t="shared" si="460"/>
        <v>0</v>
      </c>
      <c r="EH176" s="287"/>
    </row>
    <row r="177" s="297" customFormat="1">
      <c r="A177" s="152" t="s">
        <v>210</v>
      </c>
      <c r="B177" s="298">
        <f>'численность 2021'!C193</f>
        <v>1.93400001525878</v>
      </c>
      <c r="C177" s="299">
        <v>0.35327999999999998</v>
      </c>
      <c r="D177" s="299">
        <v>0</v>
      </c>
      <c r="E177" s="298">
        <f>_xlfn.FLOOR.PRECISE('численность 2021'!D193)</f>
        <v>5</v>
      </c>
      <c r="F177" s="298"/>
      <c r="G177" s="298">
        <v>0</v>
      </c>
      <c r="H177" s="324">
        <f t="shared" si="498"/>
        <v>2.5853153880823379</v>
      </c>
      <c r="I177" s="300">
        <f>_xlfn.FLOOR.PRECISE('численность 2021'!R193)</f>
        <v>0</v>
      </c>
      <c r="J177" s="285">
        <f t="shared" si="518"/>
        <v>1.75</v>
      </c>
      <c r="K177" s="301">
        <f t="shared" si="448"/>
        <v>0</v>
      </c>
      <c r="L177" s="287"/>
      <c r="M177" s="299"/>
      <c r="N177" s="299">
        <v>0</v>
      </c>
      <c r="O177" s="298">
        <f>_xlfn.FLOOR.PRECISE('численность 2021'!P193)</f>
        <v>0</v>
      </c>
      <c r="P177" s="298"/>
      <c r="Q177" s="298">
        <v>0</v>
      </c>
      <c r="R177" s="324">
        <f t="shared" si="449"/>
        <v>0</v>
      </c>
      <c r="S177" s="300">
        <f>_xlfn.FLOOR.PRECISE('численность 2021'!Q193)</f>
        <v>0</v>
      </c>
      <c r="T177" s="300"/>
      <c r="U177" s="303">
        <f t="shared" ref="U177:U240" si="519">O177*0.29999999999999999</f>
        <v>0</v>
      </c>
      <c r="V177" s="301">
        <f t="shared" si="440"/>
        <v>0</v>
      </c>
      <c r="W177" s="287"/>
      <c r="X177" s="287"/>
      <c r="Y177" s="302"/>
      <c r="Z177" s="299">
        <v>0</v>
      </c>
      <c r="AA177" s="299">
        <v>0</v>
      </c>
      <c r="AB177" s="298">
        <f>_xlfn.FLOOR.PRECISE('численность 2021'!E193)</f>
        <v>0</v>
      </c>
      <c r="AC177" s="298"/>
      <c r="AD177" s="298">
        <v>0</v>
      </c>
      <c r="AE177" s="324">
        <f t="shared" si="499"/>
        <v>0</v>
      </c>
      <c r="AF177" s="300">
        <f>_xlfn.FLOOR.PRECISE('численность 2021'!O193)</f>
        <v>0</v>
      </c>
      <c r="AG177" s="303">
        <f t="shared" ref="AG177:AG240" si="520">IF(AB177&gt;34,AB177*0.050000000000000003,0)</f>
        <v>0</v>
      </c>
      <c r="AH177" s="301">
        <f t="shared" si="450"/>
        <v>0</v>
      </c>
      <c r="AI177" s="289">
        <f t="shared" si="441"/>
        <v>0</v>
      </c>
      <c r="AJ177" s="287"/>
      <c r="AK177" s="287"/>
      <c r="AL177" s="299">
        <v>35.808898999999997</v>
      </c>
      <c r="AM177" s="299">
        <v>40</v>
      </c>
      <c r="AN177" s="298">
        <f>_xlfn.FLOOR.PRECISE('численность 2021'!F193)</f>
        <v>45</v>
      </c>
      <c r="AO177" s="298">
        <v>18.515459</v>
      </c>
      <c r="AP177" s="298">
        <v>20.682523</v>
      </c>
      <c r="AQ177" s="324">
        <f t="shared" si="451"/>
        <v>23.267838492741042</v>
      </c>
      <c r="AR177" s="300">
        <f>_xlfn.FLOOR.PRECISE('численность 2021'!L193)</f>
        <v>0</v>
      </c>
      <c r="AS177" s="300"/>
      <c r="AT177" s="300">
        <f t="shared" si="442"/>
        <v>0</v>
      </c>
      <c r="AU177" s="303">
        <f t="shared" si="443"/>
        <v>6.75</v>
      </c>
      <c r="AV177" s="303">
        <f t="shared" si="461"/>
        <v>13.5</v>
      </c>
      <c r="AW177" s="289">
        <f t="shared" si="444"/>
        <v>0</v>
      </c>
      <c r="AX177" s="287"/>
      <c r="AY177" s="303">
        <f t="shared" ref="AY177:AY240" si="521">IF(AX177&gt;7,AX177*0.14999999999999999,0)</f>
        <v>0</v>
      </c>
      <c r="AZ177" s="301">
        <f t="shared" si="452"/>
        <v>0</v>
      </c>
      <c r="BA177" s="287"/>
      <c r="BB177" s="303">
        <f t="shared" ref="BB177:BB240" si="522">AX177*0.29999999999999999</f>
        <v>0</v>
      </c>
      <c r="BC177" s="287"/>
      <c r="BD177" s="299">
        <v>0</v>
      </c>
      <c r="BE177" s="299">
        <v>0</v>
      </c>
      <c r="BF177" s="298">
        <f>_xlfn.FLOOR.PRECISE('численность 2021'!G193)</f>
        <v>1</v>
      </c>
      <c r="BG177" s="298"/>
      <c r="BH177" s="298">
        <v>0</v>
      </c>
      <c r="BI177" s="324">
        <f t="shared" si="500"/>
        <v>0.51706307761646753</v>
      </c>
      <c r="BJ177" s="300">
        <f>_xlfn.FLOOR.PRECISE('численность 2021'!K193)</f>
        <v>0</v>
      </c>
      <c r="BK177" s="300"/>
      <c r="BL177" s="300">
        <f t="shared" si="445"/>
        <v>0</v>
      </c>
      <c r="BM177" s="303">
        <f t="shared" si="508"/>
        <v>0</v>
      </c>
      <c r="BN177" s="289">
        <f t="shared" si="446"/>
        <v>0</v>
      </c>
      <c r="BO177" s="287"/>
      <c r="BP177" s="285">
        <f t="shared" si="516"/>
        <v>0</v>
      </c>
      <c r="BQ177" s="327">
        <f t="shared" si="453"/>
        <v>0</v>
      </c>
      <c r="BR177" s="328"/>
      <c r="BS177" s="285">
        <f t="shared" si="509"/>
        <v>0</v>
      </c>
      <c r="BT177" s="287"/>
      <c r="BU177" s="299">
        <v>0</v>
      </c>
      <c r="BV177" s="299">
        <v>0</v>
      </c>
      <c r="BW177" s="298">
        <f>_xlfn.FLOOR.PRECISE('численность 2021'!H193)</f>
        <v>2</v>
      </c>
      <c r="BX177" s="298"/>
      <c r="BY177" s="298">
        <v>0</v>
      </c>
      <c r="BZ177" s="298">
        <f t="shared" si="501"/>
        <v>1.0341261552329351</v>
      </c>
      <c r="CA177" s="300">
        <f>_xlfn.FLOOR.PRECISE('численность 2021'!M193)</f>
        <v>0</v>
      </c>
      <c r="CB177" s="300"/>
      <c r="CC177" s="300"/>
      <c r="CD177" s="300">
        <f t="shared" si="454"/>
        <v>0</v>
      </c>
      <c r="CE177" s="303">
        <f t="shared" si="510"/>
        <v>0.10000000000000001</v>
      </c>
      <c r="CF177" s="289">
        <f t="shared" si="455"/>
        <v>0</v>
      </c>
      <c r="CG177" s="287"/>
      <c r="CH177" s="303">
        <f t="shared" ref="CH177:CH240" si="523">IF(CG177&gt;3,CG177*0.074999999999999997,0)</f>
        <v>0</v>
      </c>
      <c r="CI177" s="327">
        <f t="shared" si="456"/>
        <v>0</v>
      </c>
      <c r="CJ177" s="328"/>
      <c r="CK177" s="285">
        <f t="shared" si="517"/>
        <v>0</v>
      </c>
      <c r="CL177" s="327">
        <f t="shared" si="457"/>
        <v>0</v>
      </c>
      <c r="CM177" s="328"/>
      <c r="CN177" s="285">
        <f t="shared" si="511"/>
        <v>0</v>
      </c>
      <c r="CO177" s="328"/>
      <c r="CP177" s="332">
        <f t="shared" si="512"/>
        <v>1</v>
      </c>
      <c r="CQ177" s="299"/>
      <c r="CR177" s="299"/>
      <c r="CS177" s="299"/>
      <c r="CT177" s="298"/>
      <c r="CU177" s="298"/>
      <c r="CV177" s="298"/>
      <c r="CW177" s="300"/>
      <c r="CX177" s="303"/>
      <c r="CY177" s="289"/>
      <c r="CZ177" s="287"/>
      <c r="DA177" s="303"/>
      <c r="DB177" s="287"/>
      <c r="DC177" s="299">
        <v>0</v>
      </c>
      <c r="DD177" s="299">
        <v>0</v>
      </c>
      <c r="DE177" s="298">
        <f>_xlfn.FLOOR.PRECISE('численность 2021'!I193)</f>
        <v>0</v>
      </c>
      <c r="DF177" s="298"/>
      <c r="DG177" s="298">
        <v>0</v>
      </c>
      <c r="DH177" s="324">
        <f t="shared" si="502"/>
        <v>0</v>
      </c>
      <c r="DI177" s="300">
        <f>_xlfn.FLOOR.PRECISE('численность 2021'!N193)</f>
        <v>0</v>
      </c>
      <c r="DJ177" s="303">
        <f t="shared" ref="DJ177:DJ240" si="524">IF(DE177&gt;34,DE177*0.14999999999999999,0)</f>
        <v>0</v>
      </c>
      <c r="DK177" s="301">
        <f t="shared" si="458"/>
        <v>0</v>
      </c>
      <c r="DL177" s="287"/>
      <c r="DM177" s="303">
        <f t="shared" ref="DM177:DM240" si="525">DL177*0.20000000000000001</f>
        <v>0</v>
      </c>
      <c r="DN177" s="287"/>
      <c r="DO177" s="299">
        <v>0</v>
      </c>
      <c r="DP177" s="299">
        <v>0</v>
      </c>
      <c r="DQ177" s="298">
        <f>_xlfn.FLOOR.PRECISE('численность 2021'!J193)</f>
        <v>0</v>
      </c>
      <c r="DR177" s="298"/>
      <c r="DS177" s="298">
        <v>0</v>
      </c>
      <c r="DT177" s="298">
        <f t="shared" si="503"/>
        <v>0</v>
      </c>
      <c r="DU177" s="300">
        <f>_xlfn.FLOOR.PRECISE('численность 2021'!S193)</f>
        <v>0</v>
      </c>
      <c r="DV177" s="303">
        <f t="shared" si="513"/>
        <v>0</v>
      </c>
      <c r="DW177" s="301">
        <f t="shared" si="459"/>
        <v>0</v>
      </c>
      <c r="DX177" s="287"/>
      <c r="DY177" s="299"/>
      <c r="DZ177" s="306">
        <v>0</v>
      </c>
      <c r="EA177" s="298">
        <f>_xlfn.FLOOR.PRECISE('численность 2021'!T193)</f>
        <v>0</v>
      </c>
      <c r="EB177" s="298"/>
      <c r="EC177" s="298"/>
      <c r="ED177" s="298">
        <f t="shared" si="504"/>
        <v>0</v>
      </c>
      <c r="EE177" s="300">
        <f>_xlfn.FLOOR.PRECISE('численность 2021'!U193)</f>
        <v>0</v>
      </c>
      <c r="EF177" s="303">
        <f t="shared" si="447"/>
        <v>0</v>
      </c>
      <c r="EG177" s="301">
        <f t="shared" si="460"/>
        <v>0</v>
      </c>
      <c r="EH177" s="287"/>
    </row>
    <row r="178" s="297" customFormat="1">
      <c r="A178" s="152" t="s">
        <v>338</v>
      </c>
      <c r="B178" s="298">
        <f>'численность 2021'!C194</f>
        <v>103.86014</v>
      </c>
      <c r="C178" s="299"/>
      <c r="D178" s="299">
        <v>198</v>
      </c>
      <c r="E178" s="298">
        <f>_xlfn.FLOOR.PRECISE('численность 2021'!D194)</f>
        <v>258</v>
      </c>
      <c r="F178" s="298"/>
      <c r="G178" s="298">
        <v>2.8125</v>
      </c>
      <c r="H178" s="298">
        <f t="shared" si="498"/>
        <v>2.4841098808455295</v>
      </c>
      <c r="I178" s="300">
        <f>_xlfn.FLOOR.PRECISE('численность 2021'!R194)</f>
        <v>90</v>
      </c>
      <c r="J178" s="303">
        <f t="shared" si="518"/>
        <v>90.299999999999997</v>
      </c>
      <c r="K178" s="301">
        <f t="shared" si="448"/>
        <v>90</v>
      </c>
      <c r="L178" s="287">
        <v>90</v>
      </c>
      <c r="M178" s="299"/>
      <c r="N178" s="299">
        <v>13</v>
      </c>
      <c r="O178" s="298">
        <f>_xlfn.FLOOR.PRECISE('численность 2021'!P194)</f>
        <v>30</v>
      </c>
      <c r="P178" s="298"/>
      <c r="Q178" s="298">
        <v>0.18465899999999999</v>
      </c>
      <c r="R178" s="298">
        <f t="shared" si="449"/>
        <v>0.28884998614482899</v>
      </c>
      <c r="S178" s="300">
        <f>_xlfn.FLOOR.PRECISE('численность 2021'!Q194)</f>
        <v>9</v>
      </c>
      <c r="T178" s="300"/>
      <c r="U178" s="303">
        <f t="shared" si="519"/>
        <v>9</v>
      </c>
      <c r="V178" s="301">
        <f t="shared" si="440"/>
        <v>9</v>
      </c>
      <c r="W178" s="287">
        <v>9</v>
      </c>
      <c r="X178" s="287"/>
      <c r="Y178" s="302"/>
      <c r="Z178" s="299"/>
      <c r="AA178" s="299"/>
      <c r="AB178" s="298">
        <f>_xlfn.FLOOR.PRECISE('численность 2021'!E194)</f>
        <v>44</v>
      </c>
      <c r="AC178" s="298"/>
      <c r="AD178" s="298">
        <v>0</v>
      </c>
      <c r="AE178" s="298">
        <f t="shared" si="499"/>
        <v>0.42364664634574917</v>
      </c>
      <c r="AF178" s="300">
        <f>_xlfn.FLOOR.PRECISE('численность 2021'!O194)</f>
        <v>2</v>
      </c>
      <c r="AG178" s="303">
        <f t="shared" si="520"/>
        <v>2.2000000000000002</v>
      </c>
      <c r="AH178" s="301">
        <f t="shared" si="450"/>
        <v>2</v>
      </c>
      <c r="AI178" s="289">
        <f t="shared" si="441"/>
        <v>1.5</v>
      </c>
      <c r="AJ178" s="287">
        <v>2</v>
      </c>
      <c r="AK178" s="287">
        <v>1</v>
      </c>
      <c r="AL178" s="299"/>
      <c r="AM178" s="299"/>
      <c r="AN178" s="298">
        <f>_xlfn.FLOOR.PRECISE('численность 2021'!F194)</f>
        <v>124</v>
      </c>
      <c r="AO178" s="298"/>
      <c r="AP178" s="298">
        <v>0</v>
      </c>
      <c r="AQ178" s="298">
        <f t="shared" si="451"/>
        <v>1.1939132760652931</v>
      </c>
      <c r="AR178" s="300">
        <f>_xlfn.FLOOR.PRECISE('численность 2021'!L194)</f>
        <v>6</v>
      </c>
      <c r="AS178" s="300"/>
      <c r="AT178" s="300">
        <f t="shared" si="442"/>
        <v>6</v>
      </c>
      <c r="AU178" s="303">
        <f t="shared" si="443"/>
        <v>6.2000000000000002</v>
      </c>
      <c r="AV178" s="303">
        <f t="shared" si="461"/>
        <v>0</v>
      </c>
      <c r="AW178" s="289">
        <f t="shared" si="444"/>
        <v>6</v>
      </c>
      <c r="AX178" s="287">
        <v>6</v>
      </c>
      <c r="AY178" s="303">
        <f t="shared" si="521"/>
        <v>0</v>
      </c>
      <c r="AZ178" s="301"/>
      <c r="BA178" s="287"/>
      <c r="BB178" s="303">
        <f t="shared" si="522"/>
        <v>1.7999999999999998</v>
      </c>
      <c r="BC178" s="287"/>
      <c r="BD178" s="299"/>
      <c r="BE178" s="299">
        <v>153</v>
      </c>
      <c r="BF178" s="298">
        <f>_xlfn.FLOOR.PRECISE('численность 2021'!G194)</f>
        <v>162</v>
      </c>
      <c r="BG178" s="298"/>
      <c r="BH178" s="298">
        <v>2.173295</v>
      </c>
      <c r="BI178" s="298">
        <f t="shared" si="500"/>
        <v>1.5597899251820766</v>
      </c>
      <c r="BJ178" s="300">
        <f>_xlfn.FLOOR.PRECISE('численность 2021'!K194)</f>
        <v>8</v>
      </c>
      <c r="BK178" s="300"/>
      <c r="BL178" s="300">
        <f t="shared" si="445"/>
        <v>8</v>
      </c>
      <c r="BM178" s="303">
        <f t="shared" si="508"/>
        <v>8.0999999999999996</v>
      </c>
      <c r="BN178" s="289">
        <f t="shared" si="446"/>
        <v>8</v>
      </c>
      <c r="BO178" s="287">
        <v>8</v>
      </c>
      <c r="BP178" s="303">
        <f t="shared" si="516"/>
        <v>1.2</v>
      </c>
      <c r="BQ178" s="301">
        <f t="shared" si="453"/>
        <v>0</v>
      </c>
      <c r="BR178" s="287"/>
      <c r="BS178" s="303">
        <f t="shared" si="509"/>
        <v>1.6000000000000001</v>
      </c>
      <c r="BT178" s="287"/>
      <c r="BU178" s="299"/>
      <c r="BV178" s="299">
        <v>96</v>
      </c>
      <c r="BW178" s="298">
        <f>_xlfn.FLOOR.PRECISE('численность 2021'!H194)</f>
        <v>210</v>
      </c>
      <c r="BX178" s="298"/>
      <c r="BY178" s="298">
        <v>1.3636360000000001</v>
      </c>
      <c r="BZ178" s="298">
        <f t="shared" si="501"/>
        <v>2.0219499030138031</v>
      </c>
      <c r="CA178" s="300">
        <f>_xlfn.FLOOR.PRECISE('численность 2021'!M194)</f>
        <v>14</v>
      </c>
      <c r="CB178" s="300"/>
      <c r="CC178" s="300"/>
      <c r="CD178" s="300">
        <f t="shared" si="454"/>
        <v>14</v>
      </c>
      <c r="CE178" s="303">
        <f t="shared" si="510"/>
        <v>14.700000000000001</v>
      </c>
      <c r="CF178" s="289">
        <f t="shared" si="455"/>
        <v>14</v>
      </c>
      <c r="CG178" s="287">
        <v>14</v>
      </c>
      <c r="CH178" s="303">
        <f t="shared" si="523"/>
        <v>1.05</v>
      </c>
      <c r="CI178" s="301">
        <f t="shared" si="456"/>
        <v>0</v>
      </c>
      <c r="CJ178" s="287"/>
      <c r="CK178" s="303">
        <f t="shared" si="517"/>
        <v>1.05</v>
      </c>
      <c r="CL178" s="301">
        <f t="shared" si="457"/>
        <v>0</v>
      </c>
      <c r="CM178" s="287"/>
      <c r="CN178" s="303">
        <f t="shared" si="511"/>
        <v>2.8000000000000003</v>
      </c>
      <c r="CO178" s="287"/>
      <c r="CP178" s="304">
        <f t="shared" si="512"/>
        <v>1</v>
      </c>
      <c r="CQ178" s="299"/>
      <c r="CR178" s="299"/>
      <c r="CS178" s="299"/>
      <c r="CT178" s="298"/>
      <c r="CU178" s="298"/>
      <c r="CV178" s="298"/>
      <c r="CW178" s="300"/>
      <c r="CX178" s="303"/>
      <c r="CY178" s="289"/>
      <c r="CZ178" s="287"/>
      <c r="DA178" s="303"/>
      <c r="DB178" s="287"/>
      <c r="DC178" s="299"/>
      <c r="DD178" s="299">
        <v>0</v>
      </c>
      <c r="DE178" s="298">
        <f>_xlfn.FLOOR.PRECISE('численность 2021'!I194)</f>
        <v>0</v>
      </c>
      <c r="DF178" s="298"/>
      <c r="DG178" s="298">
        <v>0</v>
      </c>
      <c r="DH178" s="298">
        <f t="shared" si="502"/>
        <v>0</v>
      </c>
      <c r="DI178" s="300">
        <f>_xlfn.FLOOR.PRECISE('численность 2021'!N194)</f>
        <v>0</v>
      </c>
      <c r="DJ178" s="303">
        <f t="shared" si="524"/>
        <v>0</v>
      </c>
      <c r="DK178" s="301">
        <f t="shared" si="458"/>
        <v>0</v>
      </c>
      <c r="DL178" s="287"/>
      <c r="DM178" s="303">
        <f t="shared" si="525"/>
        <v>0</v>
      </c>
      <c r="DN178" s="287"/>
      <c r="DO178" s="299"/>
      <c r="DP178" s="299"/>
      <c r="DQ178" s="298"/>
      <c r="DR178" s="298"/>
      <c r="DS178" s="298">
        <v>0</v>
      </c>
      <c r="DT178" s="298">
        <f t="shared" si="503"/>
        <v>0</v>
      </c>
      <c r="DU178" s="300">
        <f>_xlfn.FLOOR.PRECISE('численность 2021'!S194)</f>
        <v>0</v>
      </c>
      <c r="DV178" s="303">
        <f t="shared" si="513"/>
        <v>0</v>
      </c>
      <c r="DW178" s="301">
        <f t="shared" si="459"/>
        <v>0</v>
      </c>
      <c r="DX178" s="287"/>
      <c r="DY178" s="299"/>
      <c r="DZ178" s="306"/>
      <c r="EA178" s="298">
        <f>_xlfn.FLOOR.PRECISE('численность 2021'!T194)</f>
        <v>0</v>
      </c>
      <c r="EB178" s="298"/>
      <c r="EC178" s="298"/>
      <c r="ED178" s="298">
        <f t="shared" si="504"/>
        <v>0</v>
      </c>
      <c r="EE178" s="300">
        <f>_xlfn.FLOOR.PRECISE('численность 2021'!U194)</f>
        <v>0</v>
      </c>
      <c r="EF178" s="303">
        <f t="shared" si="447"/>
        <v>0</v>
      </c>
      <c r="EG178" s="301">
        <f t="shared" si="460"/>
        <v>0</v>
      </c>
      <c r="EH178" s="287"/>
    </row>
    <row r="179" ht="47.25">
      <c r="A179" s="152" t="s">
        <v>339</v>
      </c>
      <c r="B179" s="282">
        <f>'численность 2021'!C190</f>
        <v>385.73099999999999</v>
      </c>
      <c r="C179" s="283">
        <v>1313.2132570000001</v>
      </c>
      <c r="D179" s="283">
        <v>1524</v>
      </c>
      <c r="E179" s="282">
        <f>_xlfn.FLOOR.PRECISE('численность 2021'!D190)</f>
        <v>1561</v>
      </c>
      <c r="F179" s="282">
        <v>3.3284250000000002</v>
      </c>
      <c r="G179" s="282">
        <v>3.8626770000000001</v>
      </c>
      <c r="H179" s="282">
        <f t="shared" si="498"/>
        <v>4.0468616730312057</v>
      </c>
      <c r="I179" s="284">
        <f>_xlfn.FLOOR.PRECISE('численность 2021'!R190)</f>
        <v>360</v>
      </c>
      <c r="J179" s="285">
        <f t="shared" si="518"/>
        <v>546.34999999999991</v>
      </c>
      <c r="K179" s="286">
        <f t="shared" si="448"/>
        <v>360</v>
      </c>
      <c r="L179" s="287">
        <v>360</v>
      </c>
      <c r="M179" s="283">
        <v>140</v>
      </c>
      <c r="N179" s="283">
        <v>140</v>
      </c>
      <c r="O179" s="282">
        <f>_xlfn.FLOOR.PRECISE('численность 2021'!P190)</f>
        <v>140</v>
      </c>
      <c r="P179" s="282">
        <v>0.35483900000000002</v>
      </c>
      <c r="Q179" s="282">
        <v>0.35483900000000002</v>
      </c>
      <c r="R179" s="282">
        <f t="shared" si="449"/>
        <v>0.36294723524943551</v>
      </c>
      <c r="S179" s="284">
        <f>_xlfn.FLOOR.PRECISE('численность 2021'!Q190)</f>
        <v>35</v>
      </c>
      <c r="T179" s="284"/>
      <c r="U179" s="285">
        <f t="shared" si="519"/>
        <v>42</v>
      </c>
      <c r="V179" s="286">
        <f t="shared" si="440"/>
        <v>35</v>
      </c>
      <c r="W179" s="287">
        <v>35</v>
      </c>
      <c r="X179" s="287"/>
      <c r="Y179" s="288"/>
      <c r="Z179" s="283">
        <v>225.81440699999999</v>
      </c>
      <c r="AA179" s="283">
        <v>255</v>
      </c>
      <c r="AB179" s="282">
        <f>_xlfn.FLOOR.PRECISE('численность 2021'!E190)</f>
        <v>280</v>
      </c>
      <c r="AC179" s="282">
        <v>0.57234099999999999</v>
      </c>
      <c r="AD179" s="282">
        <v>0.64631400000000006</v>
      </c>
      <c r="AE179" s="282">
        <f t="shared" si="499"/>
        <v>0.72589447049887101</v>
      </c>
      <c r="AF179" s="284">
        <f>_xlfn.FLOOR.PRECISE('численность 2021'!O190)</f>
        <v>14</v>
      </c>
      <c r="AG179" s="285">
        <f t="shared" si="520"/>
        <v>14</v>
      </c>
      <c r="AH179" s="286">
        <f t="shared" si="450"/>
        <v>14</v>
      </c>
      <c r="AI179" s="289">
        <f t="shared" si="441"/>
        <v>10.5</v>
      </c>
      <c r="AJ179" s="287">
        <v>14</v>
      </c>
      <c r="AK179" s="287">
        <v>10</v>
      </c>
      <c r="AL179" s="283">
        <v>0</v>
      </c>
      <c r="AM179" s="283">
        <v>52</v>
      </c>
      <c r="AN179" s="282">
        <f>_xlfn.FLOOR.PRECISE('численность 2021'!F190)</f>
        <v>0</v>
      </c>
      <c r="AO179" s="282">
        <v>0</v>
      </c>
      <c r="AP179" s="282">
        <v>0.131797</v>
      </c>
      <c r="AQ179" s="282">
        <f t="shared" si="451"/>
        <v>0</v>
      </c>
      <c r="AR179" s="284">
        <f>_xlfn.FLOOR.PRECISE('численность 2021'!L190)</f>
        <v>0</v>
      </c>
      <c r="AS179" s="284"/>
      <c r="AT179" s="284">
        <f t="shared" si="442"/>
        <v>0</v>
      </c>
      <c r="AU179" s="285">
        <f t="shared" si="443"/>
        <v>0</v>
      </c>
      <c r="AV179" s="285">
        <f t="shared" si="461"/>
        <v>0</v>
      </c>
      <c r="AW179" s="290">
        <f t="shared" si="444"/>
        <v>0</v>
      </c>
      <c r="AX179" s="287"/>
      <c r="AY179" s="285">
        <f t="shared" si="521"/>
        <v>0</v>
      </c>
      <c r="AZ179" s="286">
        <f t="shared" si="452"/>
        <v>0</v>
      </c>
      <c r="BA179" s="287"/>
      <c r="BB179" s="285">
        <f t="shared" si="522"/>
        <v>0</v>
      </c>
      <c r="BC179" s="287"/>
      <c r="BD179" s="283">
        <v>769.85266100000001</v>
      </c>
      <c r="BE179" s="283">
        <v>925</v>
      </c>
      <c r="BF179" s="282">
        <f>_xlfn.FLOOR.PRECISE('численность 2021'!G190)</f>
        <v>948</v>
      </c>
      <c r="BG179" s="282">
        <v>1.9512419999999999</v>
      </c>
      <c r="BH179" s="282">
        <v>2.3444729999999998</v>
      </c>
      <c r="BI179" s="282">
        <f t="shared" si="500"/>
        <v>2.4576712786890345</v>
      </c>
      <c r="BJ179" s="284">
        <f>_xlfn.FLOOR.PRECISE('численность 2021'!K190)</f>
        <v>35</v>
      </c>
      <c r="BK179" s="284"/>
      <c r="BL179" s="284">
        <f t="shared" si="445"/>
        <v>35</v>
      </c>
      <c r="BM179" s="285">
        <f t="shared" si="508"/>
        <v>66.359999999999999</v>
      </c>
      <c r="BN179" s="290">
        <f t="shared" si="446"/>
        <v>35</v>
      </c>
      <c r="BO179" s="287">
        <v>35</v>
      </c>
      <c r="BP179" s="285">
        <f t="shared" si="516"/>
        <v>5.25</v>
      </c>
      <c r="BQ179" s="286">
        <f t="shared" si="453"/>
        <v>0</v>
      </c>
      <c r="BR179" s="287"/>
      <c r="BS179" s="285">
        <f t="shared" si="509"/>
        <v>7</v>
      </c>
      <c r="BT179" s="287"/>
      <c r="BU179" s="283">
        <v>392.67654399999998</v>
      </c>
      <c r="BV179" s="283">
        <v>830</v>
      </c>
      <c r="BW179" s="282">
        <f>_xlfn.FLOOR.PRECISE('численность 2021'!H190)</f>
        <v>871</v>
      </c>
      <c r="BX179" s="282">
        <v>0.99526400000000004</v>
      </c>
      <c r="BY179" s="282">
        <v>2.1036890000000001</v>
      </c>
      <c r="BZ179" s="282">
        <f t="shared" si="501"/>
        <v>2.258050299301845</v>
      </c>
      <c r="CA179" s="284">
        <f>_xlfn.FLOOR.PRECISE('численность 2021'!M190)</f>
        <v>23</v>
      </c>
      <c r="CB179" s="284"/>
      <c r="CC179" s="284"/>
      <c r="CD179" s="284">
        <f t="shared" si="454"/>
        <v>23</v>
      </c>
      <c r="CE179" s="285">
        <f t="shared" si="510"/>
        <v>60.970000000000006</v>
      </c>
      <c r="CF179" s="290">
        <f t="shared" si="455"/>
        <v>23</v>
      </c>
      <c r="CG179" s="287">
        <v>23</v>
      </c>
      <c r="CH179" s="285">
        <f t="shared" si="523"/>
        <v>1.7249999999999999</v>
      </c>
      <c r="CI179" s="286">
        <f t="shared" si="456"/>
        <v>0</v>
      </c>
      <c r="CJ179" s="287"/>
      <c r="CK179" s="285">
        <f t="shared" si="517"/>
        <v>1.7249999999999999</v>
      </c>
      <c r="CL179" s="286">
        <f t="shared" si="457"/>
        <v>0</v>
      </c>
      <c r="CM179" s="287"/>
      <c r="CN179" s="285">
        <f t="shared" si="511"/>
        <v>4.6000000000000005</v>
      </c>
      <c r="CO179" s="287"/>
      <c r="CP179" s="291">
        <f t="shared" si="512"/>
        <v>1</v>
      </c>
      <c r="CQ179" s="283">
        <v>0</v>
      </c>
      <c r="CR179" s="283">
        <v>0</v>
      </c>
      <c r="CS179" s="283" t="e">
        <f>#REF!</f>
        <v>#REF!</v>
      </c>
      <c r="CT179" s="282">
        <v>0</v>
      </c>
      <c r="CU179" s="282">
        <v>0</v>
      </c>
      <c r="CV179" s="282" t="e">
        <f>#REF!</f>
        <v>#REF!</v>
      </c>
      <c r="CW179" s="284" t="e">
        <f>#REF!</f>
        <v>#REF!</v>
      </c>
      <c r="CX179" s="285" t="e">
        <f t="shared" si="505"/>
        <v>#REF!</v>
      </c>
      <c r="CY179" s="290" t="e">
        <f t="shared" si="506"/>
        <v>#REF!</v>
      </c>
      <c r="CZ179" s="292"/>
      <c r="DA179" s="285">
        <f t="shared" si="507"/>
        <v>0</v>
      </c>
      <c r="DB179" s="292"/>
      <c r="DC179" s="283">
        <v>26.680997999999999</v>
      </c>
      <c r="DD179" s="283">
        <v>119</v>
      </c>
      <c r="DE179" s="282">
        <f>_xlfn.FLOOR.PRECISE('численность 2021'!I190)</f>
        <v>47</v>
      </c>
      <c r="DF179" s="282">
        <v>6.7625000000000005e-002</v>
      </c>
      <c r="DG179" s="282">
        <v>0.30161300000000002</v>
      </c>
      <c r="DH179" s="282">
        <f t="shared" si="502"/>
        <v>0.12184657183373906</v>
      </c>
      <c r="DI179" s="284">
        <f>_xlfn.FLOOR.PRECISE('численность 2021'!N190)</f>
        <v>0</v>
      </c>
      <c r="DJ179" s="285">
        <f t="shared" si="524"/>
        <v>7.0499999999999998</v>
      </c>
      <c r="DK179" s="286">
        <f t="shared" si="458"/>
        <v>0</v>
      </c>
      <c r="DL179" s="287"/>
      <c r="DM179" s="285">
        <f t="shared" si="525"/>
        <v>0</v>
      </c>
      <c r="DN179" s="287"/>
      <c r="DO179" s="283">
        <v>0</v>
      </c>
      <c r="DP179" s="283">
        <v>5</v>
      </c>
      <c r="DQ179" s="282">
        <f>_xlfn.FLOOR.PRECISE('численность 2021'!J190)</f>
        <v>5</v>
      </c>
      <c r="DR179" s="282">
        <v>0</v>
      </c>
      <c r="DS179" s="282">
        <v>1.2673e-002</v>
      </c>
      <c r="DT179" s="282">
        <f t="shared" si="503"/>
        <v>1.296240125890841e-002</v>
      </c>
      <c r="DU179" s="284">
        <f>_xlfn.FLOOR.PRECISE('численность 2021'!S190)</f>
        <v>0</v>
      </c>
      <c r="DV179" s="285">
        <f t="shared" si="513"/>
        <v>0.5</v>
      </c>
      <c r="DW179" s="286">
        <f t="shared" si="459"/>
        <v>0</v>
      </c>
      <c r="DX179" s="287"/>
      <c r="DY179" s="283">
        <v>0</v>
      </c>
      <c r="DZ179" s="293">
        <v>0</v>
      </c>
      <c r="EA179" s="282">
        <f>_xlfn.FLOOR.PRECISE('численность 2021'!T190)</f>
        <v>0</v>
      </c>
      <c r="EB179" s="282">
        <v>0</v>
      </c>
      <c r="EC179" s="282">
        <v>0</v>
      </c>
      <c r="ED179" s="282">
        <f t="shared" si="504"/>
        <v>0</v>
      </c>
      <c r="EE179" s="284">
        <f>_xlfn.FLOOR.PRECISE('численность 2021'!U190)</f>
        <v>0</v>
      </c>
      <c r="EF179" s="285">
        <f t="shared" si="447"/>
        <v>0</v>
      </c>
      <c r="EG179" s="286">
        <f t="shared" si="460"/>
        <v>0</v>
      </c>
      <c r="EH179" s="292"/>
    </row>
    <row r="180" ht="33.75" customHeight="1">
      <c r="A180" s="152" t="s">
        <v>444</v>
      </c>
      <c r="B180" s="282">
        <f>'численность 2021'!C195</f>
        <v>16.981999999999999</v>
      </c>
      <c r="C180" s="283">
        <v>523.93225099999995</v>
      </c>
      <c r="D180" s="283">
        <v>449</v>
      </c>
      <c r="E180" s="282">
        <f>_xlfn.FLOOR.PRECISE('численность 2021'!D195)</f>
        <v>48</v>
      </c>
      <c r="F180" s="282">
        <v>2.287614</v>
      </c>
      <c r="G180" s="282">
        <v>2.8238989999999999</v>
      </c>
      <c r="H180" s="282">
        <f t="shared" si="498"/>
        <v>2.8265221999764458</v>
      </c>
      <c r="I180" s="284">
        <f>_xlfn.FLOOR.PRECISE('численность 2021'!R195)</f>
        <v>16</v>
      </c>
      <c r="J180" s="285">
        <f t="shared" si="518"/>
        <v>16.799999999999997</v>
      </c>
      <c r="K180" s="286">
        <f t="shared" si="448"/>
        <v>16</v>
      </c>
      <c r="L180" s="287">
        <v>16</v>
      </c>
      <c r="M180" s="283">
        <v>41</v>
      </c>
      <c r="N180" s="283">
        <v>51</v>
      </c>
      <c r="O180" s="282">
        <f>_xlfn.FLOOR.PRECISE('численность 2021'!P195)</f>
        <v>16</v>
      </c>
      <c r="P180" s="282">
        <v>0.17901600000000001</v>
      </c>
      <c r="Q180" s="282">
        <v>0.32075500000000001</v>
      </c>
      <c r="R180" s="282">
        <f t="shared" si="449"/>
        <v>0.9421740666588152</v>
      </c>
      <c r="S180" s="284">
        <f>_xlfn.FLOOR.PRECISE('численность 2021'!Q195)</f>
        <v>4</v>
      </c>
      <c r="T180" s="284"/>
      <c r="U180" s="285">
        <f t="shared" si="519"/>
        <v>4.7999999999999998</v>
      </c>
      <c r="V180" s="286">
        <f t="shared" si="440"/>
        <v>4</v>
      </c>
      <c r="W180" s="287">
        <v>4</v>
      </c>
      <c r="X180" s="287">
        <v>2</v>
      </c>
      <c r="Y180" s="288"/>
      <c r="Z180" s="283"/>
      <c r="AA180" s="283"/>
      <c r="AB180" s="282">
        <f>_xlfn.FLOOR.PRECISE('численность 2021'!E195)</f>
        <v>0</v>
      </c>
      <c r="AC180" s="282"/>
      <c r="AD180" s="282"/>
      <c r="AE180" s="282">
        <f t="shared" si="499"/>
        <v>0</v>
      </c>
      <c r="AF180" s="284">
        <f>_xlfn.FLOOR.PRECISE('численность 2021'!O195)</f>
        <v>0</v>
      </c>
      <c r="AG180" s="285">
        <f t="shared" si="520"/>
        <v>0</v>
      </c>
      <c r="AH180" s="286">
        <f t="shared" si="450"/>
        <v>0</v>
      </c>
      <c r="AI180" s="289">
        <f t="shared" si="441"/>
        <v>0</v>
      </c>
      <c r="AJ180" s="287"/>
      <c r="AK180" s="287"/>
      <c r="AL180" s="283"/>
      <c r="AM180" s="283"/>
      <c r="AN180" s="282">
        <f>_xlfn.FLOOR.PRECISE('численность 2021'!F195)</f>
        <v>0</v>
      </c>
      <c r="AO180" s="282"/>
      <c r="AP180" s="282"/>
      <c r="AQ180" s="282">
        <f t="shared" si="451"/>
        <v>0</v>
      </c>
      <c r="AR180" s="284">
        <f>_xlfn.FLOOR.PRECISE('численность 2021'!L195)</f>
        <v>0</v>
      </c>
      <c r="AS180" s="284"/>
      <c r="AT180" s="284">
        <f t="shared" si="442"/>
        <v>0</v>
      </c>
      <c r="AU180" s="285">
        <f t="shared" si="443"/>
        <v>0</v>
      </c>
      <c r="AV180" s="285">
        <f t="shared" si="461"/>
        <v>0</v>
      </c>
      <c r="AW180" s="290">
        <f t="shared" si="444"/>
        <v>0</v>
      </c>
      <c r="AX180" s="287"/>
      <c r="AY180" s="285">
        <f t="shared" si="521"/>
        <v>0</v>
      </c>
      <c r="AZ180" s="286">
        <f t="shared" si="452"/>
        <v>0</v>
      </c>
      <c r="BA180" s="287"/>
      <c r="BB180" s="285">
        <f t="shared" si="522"/>
        <v>0</v>
      </c>
      <c r="BC180" s="287"/>
      <c r="BD180" s="283">
        <v>429.69305400000002</v>
      </c>
      <c r="BE180" s="283">
        <v>344</v>
      </c>
      <c r="BF180" s="282">
        <f>_xlfn.FLOOR.PRECISE('численность 2021'!G195)</f>
        <v>40</v>
      </c>
      <c r="BG180" s="282">
        <v>1.8761429999999999</v>
      </c>
      <c r="BH180" s="282">
        <v>2.1635219999999999</v>
      </c>
      <c r="BI180" s="282">
        <f t="shared" si="500"/>
        <v>2.3554351666470383</v>
      </c>
      <c r="BJ180" s="284">
        <f>_xlfn.FLOOR.PRECISE('численность 2021'!K195)</f>
        <v>2</v>
      </c>
      <c r="BK180" s="284"/>
      <c r="BL180" s="284">
        <f t="shared" si="445"/>
        <v>2</v>
      </c>
      <c r="BM180" s="285">
        <f t="shared" si="508"/>
        <v>2.8000000000000003</v>
      </c>
      <c r="BN180" s="290">
        <f t="shared" si="446"/>
        <v>2</v>
      </c>
      <c r="BO180" s="287">
        <v>2</v>
      </c>
      <c r="BP180" s="285">
        <f t="shared" si="516"/>
        <v>0</v>
      </c>
      <c r="BQ180" s="286">
        <f t="shared" si="453"/>
        <v>0</v>
      </c>
      <c r="BR180" s="287"/>
      <c r="BS180" s="285">
        <f t="shared" si="509"/>
        <v>0.40000000000000002</v>
      </c>
      <c r="BT180" s="287">
        <v>1</v>
      </c>
      <c r="BU180" s="283">
        <v>228.395386</v>
      </c>
      <c r="BV180" s="283">
        <v>219</v>
      </c>
      <c r="BW180" s="282">
        <f>_xlfn.FLOOR.PRECISE('численность 2021'!H195)</f>
        <v>30</v>
      </c>
      <c r="BX180" s="282">
        <v>0.99722900000000003</v>
      </c>
      <c r="BY180" s="282">
        <v>1.3773580000000001</v>
      </c>
      <c r="BZ180" s="282">
        <f t="shared" si="501"/>
        <v>1.7665763749852785</v>
      </c>
      <c r="CA180" s="284">
        <f>_xlfn.FLOOR.PRECISE('численность 2021'!M195)</f>
        <v>1</v>
      </c>
      <c r="CB180" s="284"/>
      <c r="CC180" s="284"/>
      <c r="CD180" s="284">
        <f t="shared" si="454"/>
        <v>1</v>
      </c>
      <c r="CE180" s="285">
        <f t="shared" si="510"/>
        <v>1.5</v>
      </c>
      <c r="CF180" s="290">
        <f t="shared" si="455"/>
        <v>1</v>
      </c>
      <c r="CG180" s="287">
        <v>1</v>
      </c>
      <c r="CH180" s="285">
        <f t="shared" si="523"/>
        <v>0</v>
      </c>
      <c r="CI180" s="286">
        <f t="shared" si="456"/>
        <v>0</v>
      </c>
      <c r="CJ180" s="287"/>
      <c r="CK180" s="285">
        <f t="shared" si="517"/>
        <v>0</v>
      </c>
      <c r="CL180" s="286">
        <f t="shared" si="457"/>
        <v>0</v>
      </c>
      <c r="CM180" s="287"/>
      <c r="CN180" s="285">
        <f t="shared" si="511"/>
        <v>0.20000000000000001</v>
      </c>
      <c r="CO180" s="287">
        <v>1</v>
      </c>
      <c r="CP180" s="291">
        <f t="shared" si="512"/>
        <v>1</v>
      </c>
      <c r="CQ180" s="283"/>
      <c r="CR180" s="283">
        <v>0</v>
      </c>
      <c r="CS180" s="283" t="e">
        <f>#REF!</f>
        <v>#REF!</v>
      </c>
      <c r="CT180" s="282"/>
      <c r="CU180" s="282">
        <v>0</v>
      </c>
      <c r="CV180" s="282" t="e">
        <f>#REF!</f>
        <v>#REF!</v>
      </c>
      <c r="CW180" s="284" t="e">
        <f>#REF!</f>
        <v>#REF!</v>
      </c>
      <c r="CX180" s="285" t="e">
        <f t="shared" si="505"/>
        <v>#REF!</v>
      </c>
      <c r="CY180" s="290"/>
      <c r="CZ180" s="292"/>
      <c r="DA180" s="285"/>
      <c r="DB180" s="292"/>
      <c r="DC180" s="283">
        <v>42.201424000000003</v>
      </c>
      <c r="DD180" s="283">
        <v>15</v>
      </c>
      <c r="DE180" s="282">
        <f>_xlfn.FLOOR.PRECISE('численность 2021'!I195)</f>
        <v>0</v>
      </c>
      <c r="DF180" s="282">
        <v>0.18426200000000001</v>
      </c>
      <c r="DG180" s="282">
        <v>9.4339999999999993e-002</v>
      </c>
      <c r="DH180" s="282">
        <f t="shared" si="502"/>
        <v>0</v>
      </c>
      <c r="DI180" s="284">
        <f>_xlfn.FLOOR.PRECISE('численность 2021'!N195)</f>
        <v>0</v>
      </c>
      <c r="DJ180" s="285">
        <f t="shared" si="524"/>
        <v>0</v>
      </c>
      <c r="DK180" s="286">
        <f t="shared" si="458"/>
        <v>0</v>
      </c>
      <c r="DL180" s="287"/>
      <c r="DM180" s="285">
        <f t="shared" si="525"/>
        <v>0</v>
      </c>
      <c r="DN180" s="287"/>
      <c r="DO180" s="283"/>
      <c r="DP180" s="283"/>
      <c r="DQ180" s="282">
        <f>_xlfn.FLOOR.PRECISE('численность 2021'!J195)</f>
        <v>0</v>
      </c>
      <c r="DR180" s="282"/>
      <c r="DS180" s="282"/>
      <c r="DT180" s="282">
        <f t="shared" si="503"/>
        <v>0</v>
      </c>
      <c r="DU180" s="284">
        <f>_xlfn.FLOOR.PRECISE('численность 2021'!S195)</f>
        <v>0</v>
      </c>
      <c r="DV180" s="285">
        <f t="shared" si="513"/>
        <v>0</v>
      </c>
      <c r="DW180" s="286">
        <f t="shared" si="459"/>
        <v>0</v>
      </c>
      <c r="DX180" s="287"/>
      <c r="DY180" s="283"/>
      <c r="DZ180" s="293"/>
      <c r="EA180" s="282">
        <f>_xlfn.FLOOR.PRECISE('численность 2021'!T195)</f>
        <v>0</v>
      </c>
      <c r="EB180" s="282"/>
      <c r="EC180" s="282"/>
      <c r="ED180" s="282">
        <f t="shared" si="504"/>
        <v>0</v>
      </c>
      <c r="EE180" s="284">
        <f>_xlfn.FLOOR.PRECISE('численность 2021'!U195)</f>
        <v>0</v>
      </c>
      <c r="EF180" s="285">
        <f t="shared" si="447"/>
        <v>0</v>
      </c>
      <c r="EG180" s="286">
        <f t="shared" si="460"/>
        <v>0</v>
      </c>
      <c r="EH180" s="292"/>
    </row>
    <row r="181" ht="41.25" customHeight="1">
      <c r="A181" s="152" t="s">
        <v>445</v>
      </c>
      <c r="B181" s="282">
        <f>'численность 2021'!C196</f>
        <v>114.56699999999999</v>
      </c>
      <c r="C181" s="283">
        <v>523.93225099999995</v>
      </c>
      <c r="D181" s="283">
        <v>449</v>
      </c>
      <c r="E181" s="282">
        <f>_xlfn.FLOOR.PRECISE('численность 2021'!D196)</f>
        <v>329</v>
      </c>
      <c r="F181" s="282">
        <v>2.287614</v>
      </c>
      <c r="G181" s="282">
        <v>2.8238989999999999</v>
      </c>
      <c r="H181" s="282">
        <f t="shared" si="498"/>
        <v>2.8716820724990617</v>
      </c>
      <c r="I181" s="284">
        <f>_xlfn.FLOOR.PRECISE('численность 2021'!R196)</f>
        <v>115</v>
      </c>
      <c r="J181" s="285">
        <f t="shared" si="518"/>
        <v>115.14999999999999</v>
      </c>
      <c r="K181" s="286">
        <f t="shared" si="448"/>
        <v>115</v>
      </c>
      <c r="L181" s="287">
        <v>115</v>
      </c>
      <c r="M181" s="283">
        <v>41</v>
      </c>
      <c r="N181" s="283">
        <v>51</v>
      </c>
      <c r="O181" s="282">
        <f>_xlfn.FLOOR.PRECISE('численность 2021'!P196)</f>
        <v>37</v>
      </c>
      <c r="P181" s="282">
        <v>0.17901600000000001</v>
      </c>
      <c r="Q181" s="282">
        <v>0.32075500000000001</v>
      </c>
      <c r="R181" s="282">
        <f t="shared" si="449"/>
        <v>0.32295512669442339</v>
      </c>
      <c r="S181" s="284">
        <f>_xlfn.FLOOR.PRECISE('численность 2021'!Q196)</f>
        <v>11</v>
      </c>
      <c r="T181" s="284"/>
      <c r="U181" s="285">
        <f t="shared" si="519"/>
        <v>11.1</v>
      </c>
      <c r="V181" s="286">
        <f t="shared" si="440"/>
        <v>11</v>
      </c>
      <c r="W181" s="287">
        <v>11</v>
      </c>
      <c r="X181" s="287">
        <v>5</v>
      </c>
      <c r="Y181" s="288"/>
      <c r="Z181" s="283"/>
      <c r="AA181" s="283"/>
      <c r="AB181" s="282">
        <f>_xlfn.FLOOR.PRECISE('численность 2021'!E196)</f>
        <v>0</v>
      </c>
      <c r="AC181" s="282"/>
      <c r="AD181" s="282"/>
      <c r="AE181" s="282">
        <f t="shared" si="499"/>
        <v>0</v>
      </c>
      <c r="AF181" s="284">
        <f>_xlfn.FLOOR.PRECISE('численность 2021'!O196)</f>
        <v>0</v>
      </c>
      <c r="AG181" s="285">
        <f t="shared" si="520"/>
        <v>0</v>
      </c>
      <c r="AH181" s="286">
        <f t="shared" si="450"/>
        <v>0</v>
      </c>
      <c r="AI181" s="289">
        <f t="shared" si="441"/>
        <v>0</v>
      </c>
      <c r="AJ181" s="287"/>
      <c r="AK181" s="287"/>
      <c r="AL181" s="283"/>
      <c r="AM181" s="283"/>
      <c r="AN181" s="282">
        <f>_xlfn.FLOOR.PRECISE('численность 2021'!F196)</f>
        <v>0</v>
      </c>
      <c r="AO181" s="282"/>
      <c r="AP181" s="282"/>
      <c r="AQ181" s="282">
        <f t="shared" si="451"/>
        <v>0</v>
      </c>
      <c r="AR181" s="284">
        <f>_xlfn.FLOOR.PRECISE('численность 2021'!L196)</f>
        <v>0</v>
      </c>
      <c r="AS181" s="284"/>
      <c r="AT181" s="284">
        <f t="shared" si="442"/>
        <v>0</v>
      </c>
      <c r="AU181" s="285">
        <f t="shared" si="443"/>
        <v>0</v>
      </c>
      <c r="AV181" s="285">
        <f t="shared" si="461"/>
        <v>0</v>
      </c>
      <c r="AW181" s="290">
        <f t="shared" si="444"/>
        <v>0</v>
      </c>
      <c r="AX181" s="287"/>
      <c r="AY181" s="285">
        <f t="shared" si="521"/>
        <v>0</v>
      </c>
      <c r="AZ181" s="286">
        <f t="shared" si="452"/>
        <v>0</v>
      </c>
      <c r="BA181" s="287"/>
      <c r="BB181" s="285">
        <f t="shared" si="522"/>
        <v>0</v>
      </c>
      <c r="BC181" s="287"/>
      <c r="BD181" s="283">
        <v>429.69305400000002</v>
      </c>
      <c r="BE181" s="283">
        <v>344</v>
      </c>
      <c r="BF181" s="282">
        <f>_xlfn.FLOOR.PRECISE('численность 2021'!G196)</f>
        <v>180</v>
      </c>
      <c r="BG181" s="282">
        <v>1.8761429999999999</v>
      </c>
      <c r="BH181" s="282">
        <v>2.1635219999999999</v>
      </c>
      <c r="BI181" s="282">
        <f t="shared" si="500"/>
        <v>1.5711330487836812</v>
      </c>
      <c r="BJ181" s="284">
        <f>_xlfn.FLOOR.PRECISE('численность 2021'!K196)</f>
        <v>9</v>
      </c>
      <c r="BK181" s="284"/>
      <c r="BL181" s="284">
        <f t="shared" si="445"/>
        <v>9</v>
      </c>
      <c r="BM181" s="285">
        <f t="shared" si="508"/>
        <v>9</v>
      </c>
      <c r="BN181" s="290">
        <f t="shared" si="446"/>
        <v>9</v>
      </c>
      <c r="BO181" s="287">
        <v>9</v>
      </c>
      <c r="BP181" s="285">
        <f t="shared" si="516"/>
        <v>1.3499999999999999</v>
      </c>
      <c r="BQ181" s="286">
        <f t="shared" si="453"/>
        <v>0</v>
      </c>
      <c r="BR181" s="287">
        <v>1</v>
      </c>
      <c r="BS181" s="285">
        <f t="shared" si="509"/>
        <v>1.8</v>
      </c>
      <c r="BT181" s="287">
        <v>2</v>
      </c>
      <c r="BU181" s="283">
        <v>228.395386</v>
      </c>
      <c r="BV181" s="283">
        <v>219</v>
      </c>
      <c r="BW181" s="282">
        <f>_xlfn.FLOOR.PRECISE('численность 2021'!H196)</f>
        <v>147</v>
      </c>
      <c r="BX181" s="282">
        <v>0.99722900000000003</v>
      </c>
      <c r="BY181" s="282">
        <v>1.3773580000000001</v>
      </c>
      <c r="BZ181" s="282">
        <f t="shared" si="501"/>
        <v>1.2830919898400064</v>
      </c>
      <c r="CA181" s="284">
        <f>_xlfn.FLOOR.PRECISE('численность 2021'!M196)</f>
        <v>7</v>
      </c>
      <c r="CB181" s="284"/>
      <c r="CC181" s="284"/>
      <c r="CD181" s="284">
        <f t="shared" si="454"/>
        <v>7</v>
      </c>
      <c r="CE181" s="285">
        <f t="shared" si="510"/>
        <v>7.3500000000000005</v>
      </c>
      <c r="CF181" s="290">
        <f t="shared" si="455"/>
        <v>7</v>
      </c>
      <c r="CG181" s="287">
        <v>7</v>
      </c>
      <c r="CH181" s="285">
        <f t="shared" si="523"/>
        <v>0.52500000000000002</v>
      </c>
      <c r="CI181" s="286">
        <f t="shared" si="456"/>
        <v>0</v>
      </c>
      <c r="CJ181" s="287">
        <v>1</v>
      </c>
      <c r="CK181" s="285">
        <f t="shared" si="517"/>
        <v>0.52500000000000002</v>
      </c>
      <c r="CL181" s="286">
        <f t="shared" si="457"/>
        <v>0</v>
      </c>
      <c r="CM181" s="287"/>
      <c r="CN181" s="285">
        <f t="shared" si="511"/>
        <v>1.4000000000000001</v>
      </c>
      <c r="CO181" s="287">
        <v>2</v>
      </c>
      <c r="CP181" s="291">
        <f t="shared" si="512"/>
        <v>1</v>
      </c>
      <c r="CQ181" s="283"/>
      <c r="CR181" s="283">
        <v>0</v>
      </c>
      <c r="CS181" s="283" t="e">
        <f>#REF!</f>
        <v>#REF!</v>
      </c>
      <c r="CT181" s="282"/>
      <c r="CU181" s="282">
        <v>0</v>
      </c>
      <c r="CV181" s="282" t="e">
        <f>#REF!</f>
        <v>#REF!</v>
      </c>
      <c r="CW181" s="284" t="e">
        <f>#REF!</f>
        <v>#REF!</v>
      </c>
      <c r="CX181" s="285" t="e">
        <f t="shared" si="505"/>
        <v>#REF!</v>
      </c>
      <c r="CY181" s="290"/>
      <c r="CZ181" s="292"/>
      <c r="DA181" s="285"/>
      <c r="DB181" s="292"/>
      <c r="DC181" s="283">
        <v>42.201424000000003</v>
      </c>
      <c r="DD181" s="283">
        <v>15</v>
      </c>
      <c r="DE181" s="282">
        <f>_xlfn.FLOOR.PRECISE('численность 2021'!I196)</f>
        <v>0</v>
      </c>
      <c r="DF181" s="282">
        <v>0.18426200000000001</v>
      </c>
      <c r="DG181" s="282">
        <v>9.4339999999999993e-002</v>
      </c>
      <c r="DH181" s="282">
        <f t="shared" si="502"/>
        <v>0</v>
      </c>
      <c r="DI181" s="284">
        <f>_xlfn.FLOOR.PRECISE('численность 2021'!N196)</f>
        <v>0</v>
      </c>
      <c r="DJ181" s="285">
        <f t="shared" si="524"/>
        <v>0</v>
      </c>
      <c r="DK181" s="286">
        <f t="shared" si="458"/>
        <v>0</v>
      </c>
      <c r="DL181" s="287"/>
      <c r="DM181" s="285">
        <f t="shared" si="525"/>
        <v>0</v>
      </c>
      <c r="DN181" s="287"/>
      <c r="DO181" s="283"/>
      <c r="DP181" s="283"/>
      <c r="DQ181" s="282">
        <f>_xlfn.FLOOR.PRECISE('численность 2021'!J196)</f>
        <v>0</v>
      </c>
      <c r="DR181" s="282"/>
      <c r="DS181" s="282"/>
      <c r="DT181" s="282">
        <f t="shared" si="503"/>
        <v>0</v>
      </c>
      <c r="DU181" s="284">
        <f>_xlfn.FLOOR.PRECISE('численность 2021'!S196)</f>
        <v>0</v>
      </c>
      <c r="DV181" s="285">
        <f t="shared" si="513"/>
        <v>0</v>
      </c>
      <c r="DW181" s="286">
        <f t="shared" si="459"/>
        <v>0</v>
      </c>
      <c r="DX181" s="287"/>
      <c r="DY181" s="283"/>
      <c r="DZ181" s="293"/>
      <c r="EA181" s="282">
        <f>_xlfn.FLOOR.PRECISE('численность 2021'!T196)</f>
        <v>0</v>
      </c>
      <c r="EB181" s="282"/>
      <c r="EC181" s="282"/>
      <c r="ED181" s="282">
        <f t="shared" si="504"/>
        <v>0</v>
      </c>
      <c r="EE181" s="284">
        <f>_xlfn.FLOOR.PRECISE('численность 2021'!U196)</f>
        <v>0</v>
      </c>
      <c r="EF181" s="285">
        <f t="shared" si="447"/>
        <v>0</v>
      </c>
      <c r="EG181" s="286">
        <f t="shared" si="460"/>
        <v>0</v>
      </c>
      <c r="EH181" s="292"/>
    </row>
    <row r="182" ht="42" customHeight="1">
      <c r="A182" s="152" t="s">
        <v>446</v>
      </c>
      <c r="B182" s="282">
        <f>'численность 2021'!C197</f>
        <v>15.319000000000001</v>
      </c>
      <c r="C182" s="283">
        <v>523.93225099999995</v>
      </c>
      <c r="D182" s="283">
        <v>449</v>
      </c>
      <c r="E182" s="282">
        <f>_xlfn.FLOOR.PRECISE('численность 2021'!D197)</f>
        <v>39</v>
      </c>
      <c r="F182" s="282">
        <v>2.287614</v>
      </c>
      <c r="G182" s="282">
        <v>2.8238989999999999</v>
      </c>
      <c r="H182" s="282">
        <f t="shared" si="498"/>
        <v>2.5458580847313792</v>
      </c>
      <c r="I182" s="284">
        <f>_xlfn.FLOOR.PRECISE('численность 2021'!R197)</f>
        <v>13</v>
      </c>
      <c r="J182" s="285">
        <f t="shared" si="518"/>
        <v>13.649999999999999</v>
      </c>
      <c r="K182" s="286">
        <f t="shared" si="448"/>
        <v>13</v>
      </c>
      <c r="L182" s="287">
        <v>13</v>
      </c>
      <c r="M182" s="283">
        <v>41</v>
      </c>
      <c r="N182" s="283">
        <v>51</v>
      </c>
      <c r="O182" s="282">
        <f>_xlfn.FLOOR.PRECISE('численность 2021'!P197)</f>
        <v>12</v>
      </c>
      <c r="P182" s="282">
        <v>0.17901600000000001</v>
      </c>
      <c r="Q182" s="282">
        <v>0.32075500000000001</v>
      </c>
      <c r="R182" s="282">
        <f t="shared" si="449"/>
        <v>0.78334094914811669</v>
      </c>
      <c r="S182" s="284">
        <f>_xlfn.FLOOR.PRECISE('численность 2021'!Q197)</f>
        <v>3</v>
      </c>
      <c r="T182" s="284"/>
      <c r="U182" s="285">
        <f t="shared" si="519"/>
        <v>3.5999999999999996</v>
      </c>
      <c r="V182" s="286">
        <f t="shared" si="440"/>
        <v>3</v>
      </c>
      <c r="W182" s="287">
        <v>3</v>
      </c>
      <c r="X182" s="287">
        <v>1</v>
      </c>
      <c r="Y182" s="288"/>
      <c r="Z182" s="283"/>
      <c r="AA182" s="283"/>
      <c r="AB182" s="282">
        <f>_xlfn.FLOOR.PRECISE('численность 2021'!E197)</f>
        <v>0</v>
      </c>
      <c r="AC182" s="282"/>
      <c r="AD182" s="282"/>
      <c r="AE182" s="282">
        <f t="shared" si="499"/>
        <v>0</v>
      </c>
      <c r="AF182" s="284">
        <f>_xlfn.FLOOR.PRECISE('численность 2021'!O197)</f>
        <v>0</v>
      </c>
      <c r="AG182" s="285">
        <f t="shared" si="520"/>
        <v>0</v>
      </c>
      <c r="AH182" s="286">
        <f t="shared" si="450"/>
        <v>0</v>
      </c>
      <c r="AI182" s="289">
        <f t="shared" si="441"/>
        <v>0</v>
      </c>
      <c r="AJ182" s="287"/>
      <c r="AK182" s="287"/>
      <c r="AL182" s="283"/>
      <c r="AM182" s="283"/>
      <c r="AN182" s="282">
        <f>_xlfn.FLOOR.PRECISE('численность 2021'!F197)</f>
        <v>0</v>
      </c>
      <c r="AO182" s="282"/>
      <c r="AP182" s="282"/>
      <c r="AQ182" s="282">
        <f t="shared" si="451"/>
        <v>0</v>
      </c>
      <c r="AR182" s="284">
        <f>_xlfn.FLOOR.PRECISE('численность 2021'!L197)</f>
        <v>0</v>
      </c>
      <c r="AS182" s="284"/>
      <c r="AT182" s="284">
        <f t="shared" si="442"/>
        <v>0</v>
      </c>
      <c r="AU182" s="285">
        <f t="shared" si="443"/>
        <v>0</v>
      </c>
      <c r="AV182" s="285">
        <f t="shared" si="461"/>
        <v>0</v>
      </c>
      <c r="AW182" s="290">
        <f t="shared" si="444"/>
        <v>0</v>
      </c>
      <c r="AX182" s="287"/>
      <c r="AY182" s="285">
        <f t="shared" si="521"/>
        <v>0</v>
      </c>
      <c r="AZ182" s="286">
        <f t="shared" si="452"/>
        <v>0</v>
      </c>
      <c r="BA182" s="287"/>
      <c r="BB182" s="285">
        <f t="shared" si="522"/>
        <v>0</v>
      </c>
      <c r="BC182" s="287"/>
      <c r="BD182" s="283">
        <v>429.69305400000002</v>
      </c>
      <c r="BE182" s="283">
        <v>344</v>
      </c>
      <c r="BF182" s="282">
        <f>_xlfn.FLOOR.PRECISE('численность 2021'!G197)</f>
        <v>28</v>
      </c>
      <c r="BG182" s="282">
        <v>1.8761429999999999</v>
      </c>
      <c r="BH182" s="282">
        <v>2.1635219999999999</v>
      </c>
      <c r="BI182" s="282">
        <f t="shared" si="500"/>
        <v>1.8277955480122723</v>
      </c>
      <c r="BJ182" s="284">
        <f>_xlfn.FLOOR.PRECISE('численность 2021'!K197)</f>
        <v>1</v>
      </c>
      <c r="BK182" s="284"/>
      <c r="BL182" s="284">
        <f t="shared" si="445"/>
        <v>1</v>
      </c>
      <c r="BM182" s="285">
        <f t="shared" si="508"/>
        <v>1.4000000000000001</v>
      </c>
      <c r="BN182" s="290">
        <f t="shared" si="446"/>
        <v>1</v>
      </c>
      <c r="BO182" s="287">
        <v>1</v>
      </c>
      <c r="BP182" s="285">
        <f t="shared" si="516"/>
        <v>0</v>
      </c>
      <c r="BQ182" s="286">
        <f t="shared" si="453"/>
        <v>0</v>
      </c>
      <c r="BR182" s="287"/>
      <c r="BS182" s="285">
        <f t="shared" si="509"/>
        <v>0.20000000000000001</v>
      </c>
      <c r="BT182" s="287">
        <v>1</v>
      </c>
      <c r="BU182" s="283">
        <v>228.395386</v>
      </c>
      <c r="BV182" s="283">
        <v>219</v>
      </c>
      <c r="BW182" s="282">
        <f>_xlfn.FLOOR.PRECISE('численность 2021'!H197)</f>
        <v>26</v>
      </c>
      <c r="BX182" s="282">
        <v>0.99722900000000003</v>
      </c>
      <c r="BY182" s="282">
        <v>1.3773580000000001</v>
      </c>
      <c r="BZ182" s="282">
        <f t="shared" si="501"/>
        <v>1.6972387231542527</v>
      </c>
      <c r="CA182" s="284">
        <f>_xlfn.FLOOR.PRECISE('численность 2021'!M197)</f>
        <v>1</v>
      </c>
      <c r="CB182" s="284"/>
      <c r="CC182" s="284"/>
      <c r="CD182" s="284">
        <f t="shared" si="454"/>
        <v>1</v>
      </c>
      <c r="CE182" s="285">
        <f t="shared" si="510"/>
        <v>1.3</v>
      </c>
      <c r="CF182" s="290">
        <f t="shared" si="455"/>
        <v>1</v>
      </c>
      <c r="CG182" s="287">
        <v>1</v>
      </c>
      <c r="CH182" s="285">
        <f t="shared" si="523"/>
        <v>0</v>
      </c>
      <c r="CI182" s="286">
        <f t="shared" si="456"/>
        <v>0</v>
      </c>
      <c r="CJ182" s="287"/>
      <c r="CK182" s="285">
        <f t="shared" si="517"/>
        <v>0</v>
      </c>
      <c r="CL182" s="286">
        <f t="shared" si="457"/>
        <v>0</v>
      </c>
      <c r="CM182" s="287"/>
      <c r="CN182" s="285">
        <f t="shared" si="511"/>
        <v>0.20000000000000001</v>
      </c>
      <c r="CO182" s="287">
        <v>1</v>
      </c>
      <c r="CP182" s="291">
        <f t="shared" si="512"/>
        <v>1</v>
      </c>
      <c r="CQ182" s="283"/>
      <c r="CR182" s="283">
        <v>0</v>
      </c>
      <c r="CS182" s="283" t="e">
        <f>#REF!</f>
        <v>#REF!</v>
      </c>
      <c r="CT182" s="282"/>
      <c r="CU182" s="282">
        <v>0</v>
      </c>
      <c r="CV182" s="282" t="e">
        <f>#REF!</f>
        <v>#REF!</v>
      </c>
      <c r="CW182" s="284" t="e">
        <f>#REF!</f>
        <v>#REF!</v>
      </c>
      <c r="CX182" s="285" t="e">
        <f t="shared" si="505"/>
        <v>#REF!</v>
      </c>
      <c r="CY182" s="290"/>
      <c r="CZ182" s="292"/>
      <c r="DA182" s="285"/>
      <c r="DB182" s="292"/>
      <c r="DC182" s="283">
        <v>42.201424000000003</v>
      </c>
      <c r="DD182" s="283">
        <v>15</v>
      </c>
      <c r="DE182" s="282">
        <f>_xlfn.FLOOR.PRECISE('численность 2021'!I197)</f>
        <v>0</v>
      </c>
      <c r="DF182" s="282">
        <v>0.18426200000000001</v>
      </c>
      <c r="DG182" s="282">
        <v>9.4339999999999993e-002</v>
      </c>
      <c r="DH182" s="282">
        <f t="shared" si="502"/>
        <v>0</v>
      </c>
      <c r="DI182" s="284">
        <f>_xlfn.FLOOR.PRECISE('численность 2021'!N197)</f>
        <v>0</v>
      </c>
      <c r="DJ182" s="285">
        <f t="shared" si="524"/>
        <v>0</v>
      </c>
      <c r="DK182" s="286">
        <f t="shared" si="458"/>
        <v>0</v>
      </c>
      <c r="DL182" s="287"/>
      <c r="DM182" s="285">
        <f t="shared" si="525"/>
        <v>0</v>
      </c>
      <c r="DN182" s="287"/>
      <c r="DO182" s="283"/>
      <c r="DP182" s="283"/>
      <c r="DQ182" s="282">
        <f>_xlfn.FLOOR.PRECISE('численность 2021'!J197)</f>
        <v>0</v>
      </c>
      <c r="DR182" s="282"/>
      <c r="DS182" s="282"/>
      <c r="DT182" s="282">
        <f t="shared" si="503"/>
        <v>0</v>
      </c>
      <c r="DU182" s="284">
        <f>_xlfn.FLOOR.PRECISE('численность 2021'!S197)</f>
        <v>0</v>
      </c>
      <c r="DV182" s="285">
        <f t="shared" si="513"/>
        <v>0</v>
      </c>
      <c r="DW182" s="286">
        <f t="shared" si="459"/>
        <v>0</v>
      </c>
      <c r="DX182" s="287"/>
      <c r="DY182" s="283"/>
      <c r="DZ182" s="293"/>
      <c r="EA182" s="282">
        <f>_xlfn.FLOOR.PRECISE('численность 2021'!T197)</f>
        <v>0</v>
      </c>
      <c r="EB182" s="282"/>
      <c r="EC182" s="282"/>
      <c r="ED182" s="282">
        <f t="shared" si="504"/>
        <v>0</v>
      </c>
      <c r="EE182" s="284">
        <f>_xlfn.FLOOR.PRECISE('численность 2021'!U197)</f>
        <v>0</v>
      </c>
      <c r="EF182" s="285">
        <f t="shared" si="447"/>
        <v>0</v>
      </c>
      <c r="EG182" s="286">
        <f t="shared" si="460"/>
        <v>0</v>
      </c>
      <c r="EH182" s="292"/>
    </row>
    <row r="183" ht="49.5" customHeight="1">
      <c r="A183" s="152" t="s">
        <v>447</v>
      </c>
      <c r="B183" s="282">
        <f>'численность 2021'!C198</f>
        <v>8.5980000000000008</v>
      </c>
      <c r="C183" s="283">
        <v>523.93225099999995</v>
      </c>
      <c r="D183" s="283">
        <v>449</v>
      </c>
      <c r="E183" s="282">
        <f>_xlfn.FLOOR.PRECISE('численность 2021'!D198)</f>
        <v>24</v>
      </c>
      <c r="F183" s="282">
        <v>2.287614</v>
      </c>
      <c r="G183" s="282">
        <v>2.8238989999999999</v>
      </c>
      <c r="H183" s="282">
        <f t="shared" si="498"/>
        <v>2.7913468248429867</v>
      </c>
      <c r="I183" s="284">
        <f>_xlfn.FLOOR.PRECISE('численность 2021'!R198)</f>
        <v>8</v>
      </c>
      <c r="J183" s="285">
        <f t="shared" si="518"/>
        <v>8.3999999999999986</v>
      </c>
      <c r="K183" s="286">
        <f t="shared" si="448"/>
        <v>8</v>
      </c>
      <c r="L183" s="287">
        <v>8</v>
      </c>
      <c r="M183" s="283">
        <v>41</v>
      </c>
      <c r="N183" s="283">
        <v>51</v>
      </c>
      <c r="O183" s="282">
        <f>_xlfn.FLOOR.PRECISE('численность 2021'!P198)</f>
        <v>3</v>
      </c>
      <c r="P183" s="282">
        <v>0.17901600000000001</v>
      </c>
      <c r="Q183" s="282">
        <v>0.32075500000000001</v>
      </c>
      <c r="R183" s="282">
        <f t="shared" si="449"/>
        <v>0.34891835310537334</v>
      </c>
      <c r="S183" s="284">
        <f>_xlfn.FLOOR.PRECISE('численность 2021'!Q198)</f>
        <v>0</v>
      </c>
      <c r="T183" s="284"/>
      <c r="U183" s="285">
        <f t="shared" si="519"/>
        <v>0.89999999999999991</v>
      </c>
      <c r="V183" s="286">
        <f t="shared" si="440"/>
        <v>0</v>
      </c>
      <c r="W183" s="287"/>
      <c r="X183" s="287"/>
      <c r="Y183" s="288"/>
      <c r="Z183" s="283"/>
      <c r="AA183" s="283"/>
      <c r="AB183" s="282">
        <f>_xlfn.FLOOR.PRECISE('численность 2021'!E198)</f>
        <v>0</v>
      </c>
      <c r="AC183" s="282"/>
      <c r="AD183" s="282"/>
      <c r="AE183" s="282">
        <f t="shared" si="499"/>
        <v>0</v>
      </c>
      <c r="AF183" s="284">
        <f>_xlfn.FLOOR.PRECISE('численность 2021'!O198)</f>
        <v>0</v>
      </c>
      <c r="AG183" s="285">
        <f t="shared" si="520"/>
        <v>0</v>
      </c>
      <c r="AH183" s="286">
        <f t="shared" si="450"/>
        <v>0</v>
      </c>
      <c r="AI183" s="289">
        <f t="shared" si="441"/>
        <v>0</v>
      </c>
      <c r="AJ183" s="287"/>
      <c r="AK183" s="287"/>
      <c r="AL183" s="283"/>
      <c r="AM183" s="283"/>
      <c r="AN183" s="282">
        <f>_xlfn.FLOOR.PRECISE('численность 2021'!F198)</f>
        <v>0</v>
      </c>
      <c r="AO183" s="282"/>
      <c r="AP183" s="282"/>
      <c r="AQ183" s="282">
        <f t="shared" si="451"/>
        <v>0</v>
      </c>
      <c r="AR183" s="284">
        <f>_xlfn.FLOOR.PRECISE('численность 2021'!L198)</f>
        <v>0</v>
      </c>
      <c r="AS183" s="284"/>
      <c r="AT183" s="284">
        <f t="shared" si="442"/>
        <v>0</v>
      </c>
      <c r="AU183" s="285">
        <f t="shared" si="443"/>
        <v>0</v>
      </c>
      <c r="AV183" s="285">
        <f t="shared" si="461"/>
        <v>0</v>
      </c>
      <c r="AW183" s="290">
        <f t="shared" si="444"/>
        <v>0</v>
      </c>
      <c r="AX183" s="287"/>
      <c r="AY183" s="285">
        <f t="shared" si="521"/>
        <v>0</v>
      </c>
      <c r="AZ183" s="286">
        <f t="shared" si="452"/>
        <v>0</v>
      </c>
      <c r="BA183" s="287"/>
      <c r="BB183" s="285">
        <f t="shared" si="522"/>
        <v>0</v>
      </c>
      <c r="BC183" s="287"/>
      <c r="BD183" s="283">
        <v>429.69305400000002</v>
      </c>
      <c r="BE183" s="283">
        <v>344</v>
      </c>
      <c r="BF183" s="282">
        <f>_xlfn.FLOOR.PRECISE('численность 2021'!G198)</f>
        <v>22</v>
      </c>
      <c r="BG183" s="282">
        <v>1.8761429999999999</v>
      </c>
      <c r="BH183" s="282">
        <v>2.1635219999999999</v>
      </c>
      <c r="BI183" s="282">
        <f t="shared" si="500"/>
        <v>2.5587345894394042</v>
      </c>
      <c r="BJ183" s="284">
        <f>_xlfn.FLOOR.PRECISE('численность 2021'!K198)</f>
        <v>1</v>
      </c>
      <c r="BK183" s="284"/>
      <c r="BL183" s="284">
        <f t="shared" si="445"/>
        <v>1</v>
      </c>
      <c r="BM183" s="285">
        <f t="shared" si="508"/>
        <v>1.54</v>
      </c>
      <c r="BN183" s="290">
        <f t="shared" si="446"/>
        <v>1</v>
      </c>
      <c r="BO183" s="287">
        <v>1</v>
      </c>
      <c r="BP183" s="285">
        <f t="shared" si="516"/>
        <v>0</v>
      </c>
      <c r="BQ183" s="286">
        <f t="shared" si="453"/>
        <v>0</v>
      </c>
      <c r="BR183" s="287"/>
      <c r="BS183" s="285">
        <f t="shared" si="509"/>
        <v>0.20000000000000001</v>
      </c>
      <c r="BT183" s="287">
        <v>1</v>
      </c>
      <c r="BU183" s="283">
        <v>228.395386</v>
      </c>
      <c r="BV183" s="283">
        <v>219</v>
      </c>
      <c r="BW183" s="282">
        <f>_xlfn.FLOOR.PRECISE('численность 2021'!H198)</f>
        <v>5</v>
      </c>
      <c r="BX183" s="282">
        <v>0.99722900000000003</v>
      </c>
      <c r="BY183" s="282">
        <v>1.3773580000000001</v>
      </c>
      <c r="BZ183" s="282">
        <f t="shared" si="501"/>
        <v>0.58153058850895556</v>
      </c>
      <c r="CA183" s="284">
        <f>_xlfn.FLOOR.PRECISE('численность 2021'!M198)</f>
        <v>0</v>
      </c>
      <c r="CB183" s="284"/>
      <c r="CC183" s="284"/>
      <c r="CD183" s="284">
        <f t="shared" si="454"/>
        <v>0</v>
      </c>
      <c r="CE183" s="285">
        <f t="shared" si="510"/>
        <v>0.14999999999999999</v>
      </c>
      <c r="CF183" s="290">
        <f t="shared" si="455"/>
        <v>0</v>
      </c>
      <c r="CG183" s="287"/>
      <c r="CH183" s="285">
        <f t="shared" si="523"/>
        <v>0</v>
      </c>
      <c r="CI183" s="286">
        <f t="shared" si="456"/>
        <v>0</v>
      </c>
      <c r="CJ183" s="287"/>
      <c r="CK183" s="285">
        <f t="shared" si="517"/>
        <v>0</v>
      </c>
      <c r="CL183" s="286">
        <f t="shared" si="457"/>
        <v>0</v>
      </c>
      <c r="CM183" s="287"/>
      <c r="CN183" s="285">
        <f t="shared" si="511"/>
        <v>0</v>
      </c>
      <c r="CO183" s="287"/>
      <c r="CP183" s="291">
        <f t="shared" si="512"/>
        <v>1</v>
      </c>
      <c r="CQ183" s="283"/>
      <c r="CR183" s="283">
        <v>0</v>
      </c>
      <c r="CS183" s="283" t="e">
        <f>#REF!</f>
        <v>#REF!</v>
      </c>
      <c r="CT183" s="282"/>
      <c r="CU183" s="282">
        <v>0</v>
      </c>
      <c r="CV183" s="282" t="e">
        <f>#REF!</f>
        <v>#REF!</v>
      </c>
      <c r="CW183" s="284" t="e">
        <f>#REF!</f>
        <v>#REF!</v>
      </c>
      <c r="CX183" s="285" t="e">
        <f t="shared" si="505"/>
        <v>#REF!</v>
      </c>
      <c r="CY183" s="290"/>
      <c r="CZ183" s="292"/>
      <c r="DA183" s="285"/>
      <c r="DB183" s="292"/>
      <c r="DC183" s="283">
        <v>42.201424000000003</v>
      </c>
      <c r="DD183" s="283">
        <v>15</v>
      </c>
      <c r="DE183" s="282">
        <f>_xlfn.FLOOR.PRECISE('численность 2021'!I198)</f>
        <v>0</v>
      </c>
      <c r="DF183" s="282">
        <v>0.18426200000000001</v>
      </c>
      <c r="DG183" s="282">
        <v>9.4339999999999993e-002</v>
      </c>
      <c r="DH183" s="282">
        <f t="shared" si="502"/>
        <v>0</v>
      </c>
      <c r="DI183" s="284">
        <f>_xlfn.FLOOR.PRECISE('численность 2021'!N198)</f>
        <v>0</v>
      </c>
      <c r="DJ183" s="285">
        <f t="shared" si="524"/>
        <v>0</v>
      </c>
      <c r="DK183" s="286">
        <f t="shared" si="458"/>
        <v>0</v>
      </c>
      <c r="DL183" s="287"/>
      <c r="DM183" s="285">
        <f t="shared" si="525"/>
        <v>0</v>
      </c>
      <c r="DN183" s="287"/>
      <c r="DO183" s="283"/>
      <c r="DP183" s="283"/>
      <c r="DQ183" s="282">
        <f>_xlfn.FLOOR.PRECISE('численность 2021'!J198)</f>
        <v>0</v>
      </c>
      <c r="DR183" s="282"/>
      <c r="DS183" s="282"/>
      <c r="DT183" s="282">
        <f t="shared" si="503"/>
        <v>0</v>
      </c>
      <c r="DU183" s="284">
        <f>_xlfn.FLOOR.PRECISE('численность 2021'!S198)</f>
        <v>0</v>
      </c>
      <c r="DV183" s="285">
        <f t="shared" si="513"/>
        <v>0</v>
      </c>
      <c r="DW183" s="286">
        <f t="shared" si="459"/>
        <v>0</v>
      </c>
      <c r="DX183" s="287"/>
      <c r="DY183" s="283"/>
      <c r="DZ183" s="293"/>
      <c r="EA183" s="282">
        <f>_xlfn.FLOOR.PRECISE('численность 2021'!T198)</f>
        <v>0</v>
      </c>
      <c r="EB183" s="282"/>
      <c r="EC183" s="282"/>
      <c r="ED183" s="282">
        <f t="shared" si="504"/>
        <v>0</v>
      </c>
      <c r="EE183" s="284">
        <f>_xlfn.FLOOR.PRECISE('численность 2021'!U198)</f>
        <v>0</v>
      </c>
      <c r="EF183" s="285">
        <f t="shared" si="447"/>
        <v>0</v>
      </c>
      <c r="EG183" s="286">
        <f t="shared" si="460"/>
        <v>0</v>
      </c>
      <c r="EH183" s="292"/>
    </row>
    <row r="184" ht="31.5">
      <c r="A184" s="152" t="s">
        <v>448</v>
      </c>
      <c r="B184" s="282">
        <f>'численность 2021'!C199</f>
        <v>13.641</v>
      </c>
      <c r="C184" s="283">
        <v>523.93225099999995</v>
      </c>
      <c r="D184" s="283">
        <v>449</v>
      </c>
      <c r="E184" s="282">
        <f>_xlfn.FLOOR.PRECISE('численность 2021'!D199)</f>
        <v>39</v>
      </c>
      <c r="F184" s="282">
        <v>2.287614</v>
      </c>
      <c r="G184" s="282">
        <v>2.8238989999999999</v>
      </c>
      <c r="H184" s="282">
        <f t="shared" si="498"/>
        <v>2.8590279305036286</v>
      </c>
      <c r="I184" s="284">
        <f>_xlfn.FLOOR.PRECISE('численность 2021'!R199)</f>
        <v>13</v>
      </c>
      <c r="J184" s="285">
        <f t="shared" si="518"/>
        <v>13.649999999999999</v>
      </c>
      <c r="K184" s="286">
        <f t="shared" si="448"/>
        <v>13</v>
      </c>
      <c r="L184" s="287">
        <v>13</v>
      </c>
      <c r="M184" s="283">
        <v>41</v>
      </c>
      <c r="N184" s="283">
        <v>51</v>
      </c>
      <c r="O184" s="282">
        <f>_xlfn.FLOOR.PRECISE('численность 2021'!P199)</f>
        <v>6</v>
      </c>
      <c r="P184" s="282">
        <v>0.17901600000000001</v>
      </c>
      <c r="Q184" s="282">
        <v>0.32075500000000001</v>
      </c>
      <c r="R184" s="282">
        <f t="shared" si="449"/>
        <v>0.43985045084671209</v>
      </c>
      <c r="S184" s="284">
        <f>_xlfn.FLOOR.PRECISE('численность 2021'!Q199)</f>
        <v>1</v>
      </c>
      <c r="T184" s="284"/>
      <c r="U184" s="285">
        <f t="shared" si="519"/>
        <v>1.7999999999999998</v>
      </c>
      <c r="V184" s="286">
        <f t="shared" si="440"/>
        <v>1</v>
      </c>
      <c r="W184" s="287">
        <v>1</v>
      </c>
      <c r="X184" s="287"/>
      <c r="Y184" s="288"/>
      <c r="Z184" s="283">
        <v>0</v>
      </c>
      <c r="AA184" s="283">
        <v>0</v>
      </c>
      <c r="AB184" s="282">
        <f>_xlfn.FLOOR.PRECISE('численность 2021'!E199)</f>
        <v>0</v>
      </c>
      <c r="AC184" s="282">
        <v>0</v>
      </c>
      <c r="AD184" s="282">
        <v>0</v>
      </c>
      <c r="AE184" s="282">
        <f t="shared" si="499"/>
        <v>0</v>
      </c>
      <c r="AF184" s="284">
        <f>_xlfn.FLOOR.PRECISE('численность 2021'!O199)</f>
        <v>0</v>
      </c>
      <c r="AG184" s="285">
        <f t="shared" si="520"/>
        <v>0</v>
      </c>
      <c r="AH184" s="286">
        <f t="shared" si="450"/>
        <v>0</v>
      </c>
      <c r="AI184" s="289">
        <f t="shared" si="441"/>
        <v>0</v>
      </c>
      <c r="AJ184" s="287"/>
      <c r="AK184" s="287"/>
      <c r="AL184" s="283">
        <v>0</v>
      </c>
      <c r="AM184" s="283">
        <v>0</v>
      </c>
      <c r="AN184" s="282">
        <f>_xlfn.FLOOR.PRECISE('численность 2021'!F199)</f>
        <v>0</v>
      </c>
      <c r="AO184" s="282">
        <v>0</v>
      </c>
      <c r="AP184" s="282">
        <v>0</v>
      </c>
      <c r="AQ184" s="282">
        <f t="shared" si="451"/>
        <v>0</v>
      </c>
      <c r="AR184" s="284">
        <f>_xlfn.FLOOR.PRECISE('численность 2021'!L199)</f>
        <v>0</v>
      </c>
      <c r="AS184" s="284"/>
      <c r="AT184" s="284">
        <f t="shared" si="442"/>
        <v>0</v>
      </c>
      <c r="AU184" s="285">
        <f t="shared" si="443"/>
        <v>0</v>
      </c>
      <c r="AV184" s="285">
        <f t="shared" si="461"/>
        <v>0</v>
      </c>
      <c r="AW184" s="290">
        <f t="shared" si="444"/>
        <v>0</v>
      </c>
      <c r="AX184" s="287"/>
      <c r="AY184" s="285">
        <f t="shared" si="521"/>
        <v>0</v>
      </c>
      <c r="AZ184" s="286">
        <f t="shared" si="452"/>
        <v>0</v>
      </c>
      <c r="BA184" s="287"/>
      <c r="BB184" s="285">
        <f t="shared" si="522"/>
        <v>0</v>
      </c>
      <c r="BC184" s="287"/>
      <c r="BD184" s="283">
        <v>429.69305400000002</v>
      </c>
      <c r="BE184" s="283">
        <v>344</v>
      </c>
      <c r="BF184" s="282">
        <f>_xlfn.FLOOR.PRECISE('численность 2021'!G199)</f>
        <v>22</v>
      </c>
      <c r="BG184" s="282">
        <v>1.8761429999999999</v>
      </c>
      <c r="BH184" s="282">
        <v>2.1635219999999999</v>
      </c>
      <c r="BI184" s="282">
        <f t="shared" si="500"/>
        <v>1.6127849864379444</v>
      </c>
      <c r="BJ184" s="284">
        <f>_xlfn.FLOOR.PRECISE('численность 2021'!K199)</f>
        <v>1</v>
      </c>
      <c r="BK184" s="284"/>
      <c r="BL184" s="284">
        <f t="shared" si="445"/>
        <v>1</v>
      </c>
      <c r="BM184" s="285">
        <f t="shared" si="508"/>
        <v>1.1000000000000001</v>
      </c>
      <c r="BN184" s="290">
        <f t="shared" si="446"/>
        <v>1</v>
      </c>
      <c r="BO184" s="287">
        <v>1</v>
      </c>
      <c r="BP184" s="285">
        <f t="shared" si="516"/>
        <v>0</v>
      </c>
      <c r="BQ184" s="286">
        <f t="shared" si="453"/>
        <v>0</v>
      </c>
      <c r="BR184" s="287"/>
      <c r="BS184" s="285">
        <f t="shared" si="509"/>
        <v>0.20000000000000001</v>
      </c>
      <c r="BT184" s="287">
        <v>1</v>
      </c>
      <c r="BU184" s="283">
        <v>228.395386</v>
      </c>
      <c r="BV184" s="283">
        <v>219</v>
      </c>
      <c r="BW184" s="282">
        <f>_xlfn.FLOOR.PRECISE('численность 2021'!H199)</f>
        <v>0</v>
      </c>
      <c r="BX184" s="282">
        <v>0.99722900000000003</v>
      </c>
      <c r="BY184" s="282">
        <v>1.3773580000000001</v>
      </c>
      <c r="BZ184" s="282">
        <f t="shared" si="501"/>
        <v>0</v>
      </c>
      <c r="CA184" s="284">
        <f>_xlfn.FLOOR.PRECISE('численность 2021'!M199)</f>
        <v>0</v>
      </c>
      <c r="CB184" s="284"/>
      <c r="CC184" s="284"/>
      <c r="CD184" s="284">
        <f t="shared" si="454"/>
        <v>0</v>
      </c>
      <c r="CE184" s="285">
        <f t="shared" si="510"/>
        <v>0</v>
      </c>
      <c r="CF184" s="290">
        <f t="shared" si="455"/>
        <v>0</v>
      </c>
      <c r="CG184" s="287"/>
      <c r="CH184" s="285">
        <f t="shared" si="523"/>
        <v>0</v>
      </c>
      <c r="CI184" s="286">
        <f t="shared" si="456"/>
        <v>0</v>
      </c>
      <c r="CJ184" s="287"/>
      <c r="CK184" s="285">
        <f t="shared" si="517"/>
        <v>0</v>
      </c>
      <c r="CL184" s="286">
        <f t="shared" si="457"/>
        <v>0</v>
      </c>
      <c r="CM184" s="287"/>
      <c r="CN184" s="285">
        <f t="shared" si="511"/>
        <v>0</v>
      </c>
      <c r="CO184" s="287"/>
      <c r="CP184" s="291">
        <f t="shared" si="512"/>
        <v>1</v>
      </c>
      <c r="CQ184" s="283"/>
      <c r="CR184" s="283">
        <v>0</v>
      </c>
      <c r="CS184" s="283" t="e">
        <f>#REF!</f>
        <v>#REF!</v>
      </c>
      <c r="CT184" s="282"/>
      <c r="CU184" s="282">
        <v>0</v>
      </c>
      <c r="CV184" s="282" t="e">
        <f>#REF!</f>
        <v>#REF!</v>
      </c>
      <c r="CW184" s="284" t="e">
        <f>#REF!</f>
        <v>#REF!</v>
      </c>
      <c r="CX184" s="285" t="e">
        <f t="shared" si="505"/>
        <v>#REF!</v>
      </c>
      <c r="CY184" s="290"/>
      <c r="CZ184" s="292"/>
      <c r="DA184" s="285"/>
      <c r="DB184" s="292"/>
      <c r="DC184" s="283">
        <v>42.201424000000003</v>
      </c>
      <c r="DD184" s="283">
        <v>15</v>
      </c>
      <c r="DE184" s="282">
        <f>_xlfn.FLOOR.PRECISE('численность 2021'!I199)</f>
        <v>3</v>
      </c>
      <c r="DF184" s="282">
        <v>0.18426200000000001</v>
      </c>
      <c r="DG184" s="282">
        <v>9.4339999999999993e-002</v>
      </c>
      <c r="DH184" s="282">
        <f t="shared" si="502"/>
        <v>0.21992522542335605</v>
      </c>
      <c r="DI184" s="284">
        <f>_xlfn.FLOOR.PRECISE('численность 2021'!N199)</f>
        <v>0</v>
      </c>
      <c r="DJ184" s="285">
        <f t="shared" si="524"/>
        <v>0</v>
      </c>
      <c r="DK184" s="286">
        <f t="shared" si="458"/>
        <v>0</v>
      </c>
      <c r="DL184" s="287"/>
      <c r="DM184" s="285">
        <f t="shared" si="525"/>
        <v>0</v>
      </c>
      <c r="DN184" s="287"/>
      <c r="DO184" s="283">
        <v>0</v>
      </c>
      <c r="DP184" s="283">
        <v>0</v>
      </c>
      <c r="DQ184" s="282">
        <f>_xlfn.FLOOR.PRECISE('численность 2021'!J199)</f>
        <v>0</v>
      </c>
      <c r="DR184" s="282">
        <v>0</v>
      </c>
      <c r="DS184" s="282">
        <v>0</v>
      </c>
      <c r="DT184" s="282">
        <f t="shared" si="503"/>
        <v>0</v>
      </c>
      <c r="DU184" s="284">
        <f>_xlfn.FLOOR.PRECISE('численность 2021'!S199)</f>
        <v>0</v>
      </c>
      <c r="DV184" s="285">
        <f t="shared" si="513"/>
        <v>0</v>
      </c>
      <c r="DW184" s="286">
        <f t="shared" si="459"/>
        <v>0</v>
      </c>
      <c r="DX184" s="287"/>
      <c r="DY184" s="283">
        <v>0</v>
      </c>
      <c r="DZ184" s="293">
        <v>0</v>
      </c>
      <c r="EA184" s="282">
        <f>_xlfn.FLOOR.PRECISE('численность 2021'!T199)</f>
        <v>0</v>
      </c>
      <c r="EB184" s="282">
        <v>0</v>
      </c>
      <c r="EC184" s="282">
        <v>0</v>
      </c>
      <c r="ED184" s="282">
        <f t="shared" si="504"/>
        <v>0</v>
      </c>
      <c r="EE184" s="284">
        <f>_xlfn.FLOOR.PRECISE('численность 2021'!U199)</f>
        <v>0</v>
      </c>
      <c r="EF184" s="285">
        <f t="shared" si="447"/>
        <v>0</v>
      </c>
      <c r="EG184" s="286">
        <f t="shared" si="460"/>
        <v>0</v>
      </c>
      <c r="EH184" s="292"/>
    </row>
    <row r="185" ht="32.25" customHeight="1">
      <c r="A185" s="152" t="s">
        <v>217</v>
      </c>
      <c r="B185" s="282">
        <f>'численность 2021'!C200</f>
        <v>52</v>
      </c>
      <c r="C185" s="283">
        <v>104.578491</v>
      </c>
      <c r="D185" s="283">
        <v>108</v>
      </c>
      <c r="E185" s="282">
        <f>_xlfn.FLOOR.PRECISE('численность 2021'!D200)</f>
        <v>143</v>
      </c>
      <c r="F185" s="282">
        <v>2.0119760000000002</v>
      </c>
      <c r="G185" s="282">
        <v>2.0778020000000001</v>
      </c>
      <c r="H185" s="282">
        <f t="shared" si="498"/>
        <v>2.75</v>
      </c>
      <c r="I185" s="284">
        <f>_xlfn.FLOOR.PRECISE('численность 2021'!R200)</f>
        <v>50</v>
      </c>
      <c r="J185" s="285">
        <f t="shared" si="518"/>
        <v>50.049999999999997</v>
      </c>
      <c r="K185" s="286">
        <f t="shared" si="448"/>
        <v>50</v>
      </c>
      <c r="L185" s="287">
        <v>50</v>
      </c>
      <c r="M185" s="283">
        <v>34</v>
      </c>
      <c r="N185" s="283">
        <v>52</v>
      </c>
      <c r="O185" s="282">
        <f>_xlfn.FLOOR.PRECISE('численность 2021'!P200)</f>
        <v>35</v>
      </c>
      <c r="P185" s="282">
        <v>0.65412300000000001</v>
      </c>
      <c r="Q185" s="282">
        <v>1.0004230000000001</v>
      </c>
      <c r="R185" s="282">
        <f t="shared" si="449"/>
        <v>0.67307692307692313</v>
      </c>
      <c r="S185" s="284">
        <f>_xlfn.FLOOR.PRECISE('численность 2021'!Q200)</f>
        <v>8</v>
      </c>
      <c r="T185" s="284"/>
      <c r="U185" s="285">
        <f t="shared" si="519"/>
        <v>10.5</v>
      </c>
      <c r="V185" s="286">
        <f t="shared" si="440"/>
        <v>8</v>
      </c>
      <c r="W185" s="287">
        <v>8</v>
      </c>
      <c r="X185" s="287"/>
      <c r="Y185" s="288"/>
      <c r="Z185" s="283">
        <v>0</v>
      </c>
      <c r="AA185" s="283">
        <v>0</v>
      </c>
      <c r="AB185" s="282">
        <f>_xlfn.FLOOR.PRECISE('численность 2021'!E200)</f>
        <v>0</v>
      </c>
      <c r="AC185" s="282">
        <v>0</v>
      </c>
      <c r="AD185" s="282">
        <v>0</v>
      </c>
      <c r="AE185" s="282">
        <f t="shared" si="499"/>
        <v>0</v>
      </c>
      <c r="AF185" s="284">
        <f>_xlfn.FLOOR.PRECISE('численность 2021'!O200)</f>
        <v>0</v>
      </c>
      <c r="AG185" s="285">
        <f t="shared" si="520"/>
        <v>0</v>
      </c>
      <c r="AH185" s="286">
        <f t="shared" si="450"/>
        <v>0</v>
      </c>
      <c r="AI185" s="289">
        <f t="shared" si="441"/>
        <v>0</v>
      </c>
      <c r="AJ185" s="287"/>
      <c r="AK185" s="287"/>
      <c r="AL185" s="283">
        <v>0</v>
      </c>
      <c r="AM185" s="283">
        <v>0</v>
      </c>
      <c r="AN185" s="282">
        <f>_xlfn.FLOOR.PRECISE('численность 2021'!F200)</f>
        <v>0</v>
      </c>
      <c r="AO185" s="282">
        <v>0</v>
      </c>
      <c r="AP185" s="282">
        <v>0</v>
      </c>
      <c r="AQ185" s="282">
        <f t="shared" si="451"/>
        <v>0</v>
      </c>
      <c r="AR185" s="284">
        <f>_xlfn.FLOOR.PRECISE('численность 2021'!L200)</f>
        <v>0</v>
      </c>
      <c r="AS185" s="284"/>
      <c r="AT185" s="284">
        <f t="shared" si="442"/>
        <v>0</v>
      </c>
      <c r="AU185" s="285">
        <f t="shared" si="443"/>
        <v>0</v>
      </c>
      <c r="AV185" s="285">
        <f t="shared" si="461"/>
        <v>0</v>
      </c>
      <c r="AW185" s="290">
        <f t="shared" si="444"/>
        <v>0</v>
      </c>
      <c r="AX185" s="287"/>
      <c r="AY185" s="285">
        <f t="shared" si="521"/>
        <v>0</v>
      </c>
      <c r="AZ185" s="286">
        <f t="shared" si="452"/>
        <v>0</v>
      </c>
      <c r="BA185" s="287"/>
      <c r="BB185" s="285">
        <f t="shared" si="522"/>
        <v>0</v>
      </c>
      <c r="BC185" s="287"/>
      <c r="BD185" s="283">
        <v>103.283722</v>
      </c>
      <c r="BE185" s="283">
        <v>110</v>
      </c>
      <c r="BF185" s="282">
        <f>_xlfn.FLOOR.PRECISE('численность 2021'!G200)</f>
        <v>164</v>
      </c>
      <c r="BG185" s="282">
        <v>1.987066</v>
      </c>
      <c r="BH185" s="282">
        <v>2.1162800000000002</v>
      </c>
      <c r="BI185" s="282">
        <f t="shared" si="500"/>
        <v>3.1538461538461537</v>
      </c>
      <c r="BJ185" s="284">
        <f>_xlfn.FLOOR.PRECISE('численность 2021'!K200)</f>
        <v>9</v>
      </c>
      <c r="BK185" s="284"/>
      <c r="BL185" s="284">
        <f t="shared" si="445"/>
        <v>9</v>
      </c>
      <c r="BM185" s="285">
        <f t="shared" si="508"/>
        <v>11.48</v>
      </c>
      <c r="BN185" s="290">
        <f t="shared" si="446"/>
        <v>9</v>
      </c>
      <c r="BO185" s="287">
        <v>9</v>
      </c>
      <c r="BP185" s="285">
        <f t="shared" si="516"/>
        <v>1.3499999999999999</v>
      </c>
      <c r="BQ185" s="286">
        <f t="shared" si="453"/>
        <v>0</v>
      </c>
      <c r="BR185" s="287"/>
      <c r="BS185" s="285">
        <f t="shared" si="509"/>
        <v>1.8</v>
      </c>
      <c r="BT185" s="287"/>
      <c r="BU185" s="283">
        <v>19.745417</v>
      </c>
      <c r="BV185" s="283">
        <v>21</v>
      </c>
      <c r="BW185" s="282">
        <f>_xlfn.FLOOR.PRECISE('численность 2021'!H200)</f>
        <v>37</v>
      </c>
      <c r="BX185" s="282">
        <v>0.37988</v>
      </c>
      <c r="BY185" s="282">
        <v>0.40401700000000002</v>
      </c>
      <c r="BZ185" s="282">
        <f t="shared" si="501"/>
        <v>0.71153846153846156</v>
      </c>
      <c r="CA185" s="284">
        <f>_xlfn.FLOOR.PRECISE('численность 2021'!M200)</f>
        <v>1</v>
      </c>
      <c r="CB185" s="284"/>
      <c r="CC185" s="284"/>
      <c r="CD185" s="284">
        <f t="shared" si="454"/>
        <v>1</v>
      </c>
      <c r="CE185" s="285">
        <f t="shared" si="510"/>
        <v>1.1099999999999999</v>
      </c>
      <c r="CF185" s="290">
        <f t="shared" si="455"/>
        <v>1</v>
      </c>
      <c r="CG185" s="287">
        <v>1</v>
      </c>
      <c r="CH185" s="285">
        <f t="shared" si="523"/>
        <v>0</v>
      </c>
      <c r="CI185" s="286">
        <f t="shared" si="456"/>
        <v>0</v>
      </c>
      <c r="CJ185" s="287"/>
      <c r="CK185" s="285">
        <f t="shared" si="517"/>
        <v>0</v>
      </c>
      <c r="CL185" s="286">
        <f t="shared" si="457"/>
        <v>0</v>
      </c>
      <c r="CM185" s="287"/>
      <c r="CN185" s="285">
        <f t="shared" si="511"/>
        <v>0.20000000000000001</v>
      </c>
      <c r="CO185" s="287"/>
      <c r="CP185" s="291">
        <f t="shared" si="512"/>
        <v>1</v>
      </c>
      <c r="CQ185" s="283"/>
      <c r="CR185" s="283">
        <v>0</v>
      </c>
      <c r="CS185" s="283" t="e">
        <f>#REF!</f>
        <v>#REF!</v>
      </c>
      <c r="CT185" s="282"/>
      <c r="CU185" s="282">
        <v>0</v>
      </c>
      <c r="CV185" s="282" t="e">
        <f>#REF!</f>
        <v>#REF!</v>
      </c>
      <c r="CW185" s="284" t="e">
        <f>#REF!</f>
        <v>#REF!</v>
      </c>
      <c r="CX185" s="285" t="e">
        <f t="shared" si="505"/>
        <v>#REF!</v>
      </c>
      <c r="CY185" s="290"/>
      <c r="CZ185" s="292"/>
      <c r="DA185" s="285"/>
      <c r="DB185" s="292"/>
      <c r="DC185" s="283">
        <v>0</v>
      </c>
      <c r="DD185" s="283">
        <v>0</v>
      </c>
      <c r="DE185" s="282">
        <f>_xlfn.FLOOR.PRECISE('численность 2021'!I200)</f>
        <v>0</v>
      </c>
      <c r="DF185" s="282">
        <v>0</v>
      </c>
      <c r="DG185" s="282">
        <v>0</v>
      </c>
      <c r="DH185" s="282">
        <f t="shared" si="502"/>
        <v>0</v>
      </c>
      <c r="DI185" s="284">
        <f>_xlfn.FLOOR.PRECISE('численность 2021'!N200)</f>
        <v>0</v>
      </c>
      <c r="DJ185" s="285">
        <f t="shared" si="524"/>
        <v>0</v>
      </c>
      <c r="DK185" s="286">
        <f t="shared" si="458"/>
        <v>0</v>
      </c>
      <c r="DL185" s="287"/>
      <c r="DM185" s="285">
        <f t="shared" si="525"/>
        <v>0</v>
      </c>
      <c r="DN185" s="287"/>
      <c r="DO185" s="283">
        <v>0.99598600000000004</v>
      </c>
      <c r="DP185" s="283">
        <v>0</v>
      </c>
      <c r="DQ185" s="282">
        <f>_xlfn.FLOOR.PRECISE('численность 2021'!J200)</f>
        <v>0</v>
      </c>
      <c r="DR185" s="282">
        <v>1.9161999999999998e-002</v>
      </c>
      <c r="DS185" s="282">
        <v>0</v>
      </c>
      <c r="DT185" s="282">
        <f t="shared" si="503"/>
        <v>0</v>
      </c>
      <c r="DU185" s="284">
        <f>_xlfn.FLOOR.PRECISE('численность 2021'!S200)</f>
        <v>0</v>
      </c>
      <c r="DV185" s="285">
        <f t="shared" si="513"/>
        <v>0</v>
      </c>
      <c r="DW185" s="286">
        <f t="shared" si="459"/>
        <v>0</v>
      </c>
      <c r="DX185" s="287"/>
      <c r="DY185" s="283">
        <v>0</v>
      </c>
      <c r="DZ185" s="293">
        <v>0</v>
      </c>
      <c r="EA185" s="282">
        <f>_xlfn.FLOOR.PRECISE('численность 2021'!T200)</f>
        <v>0</v>
      </c>
      <c r="EB185" s="282">
        <v>0</v>
      </c>
      <c r="EC185" s="282">
        <v>0</v>
      </c>
      <c r="ED185" s="282">
        <f t="shared" si="504"/>
        <v>0</v>
      </c>
      <c r="EE185" s="284">
        <f>_xlfn.FLOOR.PRECISE('численность 2021'!U200)</f>
        <v>0</v>
      </c>
      <c r="EF185" s="285">
        <f t="shared" si="447"/>
        <v>0</v>
      </c>
      <c r="EG185" s="286">
        <f t="shared" si="460"/>
        <v>0</v>
      </c>
      <c r="EH185" s="292"/>
    </row>
    <row r="186" ht="30.75" customHeight="1">
      <c r="A186" s="152" t="s">
        <v>222</v>
      </c>
      <c r="B186" s="282">
        <f>'численность 2021'!C205</f>
        <v>52.700000000000003</v>
      </c>
      <c r="C186" s="283">
        <v>127.748131</v>
      </c>
      <c r="D186" s="283">
        <v>127</v>
      </c>
      <c r="E186" s="282">
        <f>_xlfn.FLOOR.PRECISE('численность 2021'!D205)</f>
        <v>155</v>
      </c>
      <c r="F186" s="282">
        <v>2.4236949999999999</v>
      </c>
      <c r="G186" s="282">
        <v>2.4095010000000001</v>
      </c>
      <c r="H186" s="282">
        <f t="shared" si="498"/>
        <v>2.9411764705882351</v>
      </c>
      <c r="I186" s="284">
        <f>_xlfn.FLOOR.PRECISE('численность 2021'!R205)</f>
        <v>54</v>
      </c>
      <c r="J186" s="285">
        <f t="shared" si="518"/>
        <v>54.25</v>
      </c>
      <c r="K186" s="286">
        <f t="shared" si="448"/>
        <v>54</v>
      </c>
      <c r="L186" s="287">
        <v>54</v>
      </c>
      <c r="M186" s="283">
        <v>30</v>
      </c>
      <c r="N186" s="283">
        <v>32</v>
      </c>
      <c r="O186" s="282">
        <f>_xlfn.FLOOR.PRECISE('численность 2021'!P205)</f>
        <v>30</v>
      </c>
      <c r="P186" s="282">
        <v>0.56917399999999996</v>
      </c>
      <c r="Q186" s="282">
        <v>0.60711800000000005</v>
      </c>
      <c r="R186" s="282">
        <f t="shared" si="449"/>
        <v>0.56925996204933582</v>
      </c>
      <c r="S186" s="284">
        <f>_xlfn.FLOOR.PRECISE('численность 2021'!Q205)</f>
        <v>7</v>
      </c>
      <c r="T186" s="284"/>
      <c r="U186" s="285">
        <f t="shared" si="519"/>
        <v>9</v>
      </c>
      <c r="V186" s="286">
        <f t="shared" si="440"/>
        <v>7</v>
      </c>
      <c r="W186" s="287">
        <v>7</v>
      </c>
      <c r="X186" s="287"/>
      <c r="Y186" s="288"/>
      <c r="Z186" s="283">
        <v>0</v>
      </c>
      <c r="AA186" s="283">
        <v>0</v>
      </c>
      <c r="AB186" s="282">
        <f>_xlfn.FLOOR.PRECISE('численность 2021'!E205)</f>
        <v>0</v>
      </c>
      <c r="AC186" s="282">
        <v>0</v>
      </c>
      <c r="AD186" s="282">
        <v>0</v>
      </c>
      <c r="AE186" s="282">
        <f t="shared" si="499"/>
        <v>0</v>
      </c>
      <c r="AF186" s="284">
        <f>_xlfn.FLOOR.PRECISE('численность 2021'!O205)</f>
        <v>0</v>
      </c>
      <c r="AG186" s="285">
        <f t="shared" si="520"/>
        <v>0</v>
      </c>
      <c r="AH186" s="286">
        <f t="shared" si="450"/>
        <v>0</v>
      </c>
      <c r="AI186" s="289">
        <f t="shared" si="441"/>
        <v>0</v>
      </c>
      <c r="AJ186" s="287"/>
      <c r="AK186" s="287"/>
      <c r="AL186" s="283">
        <v>0</v>
      </c>
      <c r="AM186" s="283">
        <v>0</v>
      </c>
      <c r="AN186" s="282">
        <f>_xlfn.FLOOR.PRECISE('численность 2021'!F205)</f>
        <v>0</v>
      </c>
      <c r="AO186" s="282">
        <v>0</v>
      </c>
      <c r="AP186" s="282">
        <v>0</v>
      </c>
      <c r="AQ186" s="282">
        <f t="shared" si="451"/>
        <v>0</v>
      </c>
      <c r="AR186" s="284">
        <f>_xlfn.FLOOR.PRECISE('численность 2021'!L205)</f>
        <v>0</v>
      </c>
      <c r="AS186" s="284"/>
      <c r="AT186" s="284">
        <f t="shared" si="442"/>
        <v>0</v>
      </c>
      <c r="AU186" s="285">
        <f t="shared" si="443"/>
        <v>0</v>
      </c>
      <c r="AV186" s="285">
        <f t="shared" si="461"/>
        <v>0</v>
      </c>
      <c r="AW186" s="290">
        <f t="shared" si="444"/>
        <v>0</v>
      </c>
      <c r="AX186" s="287"/>
      <c r="AY186" s="285">
        <f t="shared" si="521"/>
        <v>0</v>
      </c>
      <c r="AZ186" s="286">
        <f t="shared" si="452"/>
        <v>0</v>
      </c>
      <c r="BA186" s="287"/>
      <c r="BB186" s="285">
        <f t="shared" si="522"/>
        <v>0</v>
      </c>
      <c r="BC186" s="287"/>
      <c r="BD186" s="283">
        <v>105.207848</v>
      </c>
      <c r="BE186" s="283">
        <v>123</v>
      </c>
      <c r="BF186" s="282">
        <f>_xlfn.FLOOR.PRECISE('численность 2021'!G205)</f>
        <v>115</v>
      </c>
      <c r="BG186" s="282">
        <v>1.996051</v>
      </c>
      <c r="BH186" s="282">
        <v>2.333612</v>
      </c>
      <c r="BI186" s="282">
        <f t="shared" si="500"/>
        <v>2.1821631878557874</v>
      </c>
      <c r="BJ186" s="284">
        <f>_xlfn.FLOOR.PRECISE('численность 2021'!K205)</f>
        <v>8</v>
      </c>
      <c r="BK186" s="284"/>
      <c r="BL186" s="284">
        <f t="shared" si="445"/>
        <v>8</v>
      </c>
      <c r="BM186" s="285">
        <f t="shared" si="508"/>
        <v>8.0500000000000007</v>
      </c>
      <c r="BN186" s="290">
        <f t="shared" si="446"/>
        <v>8</v>
      </c>
      <c r="BO186" s="287">
        <v>8</v>
      </c>
      <c r="BP186" s="285">
        <f t="shared" si="516"/>
        <v>1.2</v>
      </c>
      <c r="BQ186" s="286">
        <f t="shared" si="453"/>
        <v>0</v>
      </c>
      <c r="BR186" s="287"/>
      <c r="BS186" s="285">
        <f t="shared" si="509"/>
        <v>1.6000000000000001</v>
      </c>
      <c r="BT186" s="287"/>
      <c r="BU186" s="283">
        <v>38.092495</v>
      </c>
      <c r="BV186" s="283">
        <v>49</v>
      </c>
      <c r="BW186" s="282">
        <f>_xlfn.FLOOR.PRECISE('численность 2021'!H205)</f>
        <v>66</v>
      </c>
      <c r="BX186" s="282">
        <v>0.72270800000000002</v>
      </c>
      <c r="BY186" s="282">
        <v>0.92964999999999998</v>
      </c>
      <c r="BZ186" s="282">
        <f t="shared" si="501"/>
        <v>1.2523719165085387</v>
      </c>
      <c r="CA186" s="284">
        <f>_xlfn.FLOOR.PRECISE('численность 2021'!M205)</f>
        <v>3</v>
      </c>
      <c r="CB186" s="284"/>
      <c r="CC186" s="284"/>
      <c r="CD186" s="284">
        <f t="shared" si="454"/>
        <v>3</v>
      </c>
      <c r="CE186" s="285">
        <f t="shared" si="510"/>
        <v>3.3000000000000003</v>
      </c>
      <c r="CF186" s="290">
        <f t="shared" si="455"/>
        <v>3</v>
      </c>
      <c r="CG186" s="287">
        <v>3</v>
      </c>
      <c r="CH186" s="285">
        <f t="shared" si="523"/>
        <v>0</v>
      </c>
      <c r="CI186" s="286">
        <f t="shared" si="456"/>
        <v>0</v>
      </c>
      <c r="CJ186" s="287"/>
      <c r="CK186" s="285">
        <f t="shared" si="517"/>
        <v>0</v>
      </c>
      <c r="CL186" s="286">
        <f t="shared" si="457"/>
        <v>0</v>
      </c>
      <c r="CM186" s="287"/>
      <c r="CN186" s="285">
        <f t="shared" si="511"/>
        <v>0.60000000000000009</v>
      </c>
      <c r="CO186" s="287"/>
      <c r="CP186" s="291">
        <f t="shared" si="512"/>
        <v>1</v>
      </c>
      <c r="CQ186" s="283"/>
      <c r="CR186" s="283">
        <v>0</v>
      </c>
      <c r="CS186" s="283" t="e">
        <f>#REF!</f>
        <v>#REF!</v>
      </c>
      <c r="CT186" s="282"/>
      <c r="CU186" s="282">
        <v>0</v>
      </c>
      <c r="CV186" s="282" t="e">
        <f>#REF!</f>
        <v>#REF!</v>
      </c>
      <c r="CW186" s="284" t="e">
        <f>#REF!</f>
        <v>#REF!</v>
      </c>
      <c r="CX186" s="285" t="e">
        <f t="shared" si="505"/>
        <v>#REF!</v>
      </c>
      <c r="CY186" s="290"/>
      <c r="CZ186" s="292"/>
      <c r="DA186" s="285"/>
      <c r="DB186" s="292"/>
      <c r="DC186" s="283">
        <v>0</v>
      </c>
      <c r="DD186" s="283">
        <v>0</v>
      </c>
      <c r="DE186" s="282">
        <f>_xlfn.FLOOR.PRECISE('численность 2021'!I205)</f>
        <v>0</v>
      </c>
      <c r="DF186" s="282">
        <v>0</v>
      </c>
      <c r="DG186" s="282">
        <v>0</v>
      </c>
      <c r="DH186" s="282">
        <f t="shared" si="502"/>
        <v>0</v>
      </c>
      <c r="DI186" s="284">
        <f>_xlfn.FLOOR.PRECISE('численность 2021'!N205)</f>
        <v>0</v>
      </c>
      <c r="DJ186" s="285">
        <f t="shared" si="524"/>
        <v>0</v>
      </c>
      <c r="DK186" s="286">
        <f t="shared" si="458"/>
        <v>0</v>
      </c>
      <c r="DL186" s="287"/>
      <c r="DM186" s="285">
        <f t="shared" si="525"/>
        <v>0</v>
      </c>
      <c r="DN186" s="287"/>
      <c r="DO186" s="283">
        <v>1.1894610000000001</v>
      </c>
      <c r="DP186" s="283">
        <v>0</v>
      </c>
      <c r="DQ186" s="282">
        <f>_xlfn.FLOOR.PRECISE('численность 2021'!J205)</f>
        <v>0</v>
      </c>
      <c r="DR186" s="282">
        <v>2.2567e-002</v>
      </c>
      <c r="DS186" s="282">
        <v>0</v>
      </c>
      <c r="DT186" s="282">
        <f t="shared" si="503"/>
        <v>0</v>
      </c>
      <c r="DU186" s="284">
        <f>_xlfn.FLOOR.PRECISE('численность 2021'!S205)</f>
        <v>0</v>
      </c>
      <c r="DV186" s="285">
        <f t="shared" si="513"/>
        <v>0</v>
      </c>
      <c r="DW186" s="286">
        <f t="shared" si="459"/>
        <v>0</v>
      </c>
      <c r="DX186" s="287"/>
      <c r="DY186" s="283">
        <v>0</v>
      </c>
      <c r="DZ186" s="293">
        <v>0</v>
      </c>
      <c r="EA186" s="282">
        <f>_xlfn.FLOOR.PRECISE('численность 2021'!T205)</f>
        <v>0</v>
      </c>
      <c r="EB186" s="282">
        <v>0</v>
      </c>
      <c r="EC186" s="282">
        <v>0</v>
      </c>
      <c r="ED186" s="282">
        <f t="shared" si="504"/>
        <v>0</v>
      </c>
      <c r="EE186" s="284">
        <f>_xlfn.FLOOR.PRECISE('численность 2021'!U205)</f>
        <v>0</v>
      </c>
      <c r="EF186" s="285">
        <f t="shared" si="447"/>
        <v>0</v>
      </c>
      <c r="EG186" s="286">
        <f t="shared" si="460"/>
        <v>0</v>
      </c>
      <c r="EH186" s="292"/>
    </row>
    <row r="187" ht="31.5">
      <c r="A187" s="152" t="s">
        <v>221</v>
      </c>
      <c r="B187" s="282">
        <f>'численность 2021'!C204</f>
        <v>34.100000000000001</v>
      </c>
      <c r="C187" s="283">
        <v>122.74651299999999</v>
      </c>
      <c r="D187" s="283">
        <v>118</v>
      </c>
      <c r="E187" s="282">
        <f>_xlfn.FLOOR.PRECISE('численность 2021'!D204)</f>
        <v>125</v>
      </c>
      <c r="F187" s="282">
        <v>3.601083</v>
      </c>
      <c r="G187" s="282">
        <v>3.4618319999999998</v>
      </c>
      <c r="H187" s="282">
        <f t="shared" si="498"/>
        <v>3.6656891495601172</v>
      </c>
      <c r="I187" s="284">
        <f>_xlfn.FLOOR.PRECISE('численность 2021'!R204)</f>
        <v>43</v>
      </c>
      <c r="J187" s="285">
        <f t="shared" si="518"/>
        <v>43.75</v>
      </c>
      <c r="K187" s="286">
        <f t="shared" si="448"/>
        <v>43</v>
      </c>
      <c r="L187" s="287">
        <v>43</v>
      </c>
      <c r="M187" s="283">
        <v>20</v>
      </c>
      <c r="N187" s="283">
        <v>22</v>
      </c>
      <c r="O187" s="282">
        <f>_xlfn.FLOOR.PRECISE('численность 2021'!P204)</f>
        <v>20</v>
      </c>
      <c r="P187" s="282">
        <v>0.58675100000000002</v>
      </c>
      <c r="Q187" s="282">
        <v>0.64542600000000006</v>
      </c>
      <c r="R187" s="282">
        <f t="shared" si="449"/>
        <v>0.58651026392961869</v>
      </c>
      <c r="S187" s="284">
        <f>_xlfn.FLOOR.PRECISE('численность 2021'!Q204)</f>
        <v>6</v>
      </c>
      <c r="T187" s="284"/>
      <c r="U187" s="285">
        <f t="shared" si="519"/>
        <v>6</v>
      </c>
      <c r="V187" s="286">
        <f t="shared" si="440"/>
        <v>6</v>
      </c>
      <c r="W187" s="287">
        <v>6</v>
      </c>
      <c r="X187" s="287"/>
      <c r="Y187" s="288"/>
      <c r="Z187" s="283">
        <v>0</v>
      </c>
      <c r="AA187" s="283">
        <v>0</v>
      </c>
      <c r="AB187" s="282">
        <f>_xlfn.FLOOR.PRECISE('численность 2021'!E204)</f>
        <v>0</v>
      </c>
      <c r="AC187" s="282">
        <v>0</v>
      </c>
      <c r="AD187" s="282">
        <v>0</v>
      </c>
      <c r="AE187" s="282">
        <f t="shared" si="499"/>
        <v>0</v>
      </c>
      <c r="AF187" s="284">
        <f>_xlfn.FLOOR.PRECISE('численность 2021'!O204)</f>
        <v>0</v>
      </c>
      <c r="AG187" s="285">
        <f t="shared" si="520"/>
        <v>0</v>
      </c>
      <c r="AH187" s="286">
        <f t="shared" si="450"/>
        <v>0</v>
      </c>
      <c r="AI187" s="289">
        <f t="shared" si="441"/>
        <v>0</v>
      </c>
      <c r="AJ187" s="287"/>
      <c r="AK187" s="287"/>
      <c r="AL187" s="283">
        <v>0</v>
      </c>
      <c r="AM187" s="283">
        <v>0</v>
      </c>
      <c r="AN187" s="282">
        <f>_xlfn.FLOOR.PRECISE('численность 2021'!F204)</f>
        <v>0</v>
      </c>
      <c r="AO187" s="282">
        <v>0</v>
      </c>
      <c r="AP187" s="282">
        <v>0</v>
      </c>
      <c r="AQ187" s="282">
        <f t="shared" si="451"/>
        <v>0</v>
      </c>
      <c r="AR187" s="284">
        <f>_xlfn.FLOOR.PRECISE('численность 2021'!L204)</f>
        <v>0</v>
      </c>
      <c r="AS187" s="284"/>
      <c r="AT187" s="284">
        <f t="shared" si="442"/>
        <v>0</v>
      </c>
      <c r="AU187" s="285">
        <f t="shared" si="443"/>
        <v>0</v>
      </c>
      <c r="AV187" s="285">
        <f t="shared" si="461"/>
        <v>0</v>
      </c>
      <c r="AW187" s="290">
        <f t="shared" si="444"/>
        <v>0</v>
      </c>
      <c r="AX187" s="287"/>
      <c r="AY187" s="285">
        <f t="shared" si="521"/>
        <v>0</v>
      </c>
      <c r="AZ187" s="286">
        <f t="shared" si="452"/>
        <v>0</v>
      </c>
      <c r="BA187" s="287"/>
      <c r="BB187" s="285">
        <f t="shared" si="522"/>
        <v>0</v>
      </c>
      <c r="BC187" s="287"/>
      <c r="BD187" s="283">
        <v>102.625237</v>
      </c>
      <c r="BE187" s="283">
        <v>100</v>
      </c>
      <c r="BF187" s="282">
        <f>_xlfn.FLOOR.PRECISE('численность 2021'!G204)</f>
        <v>87</v>
      </c>
      <c r="BG187" s="282">
        <v>3.0107740000000001</v>
      </c>
      <c r="BH187" s="282">
        <v>2.9337559999999998</v>
      </c>
      <c r="BI187" s="282">
        <f t="shared" si="500"/>
        <v>2.5513196480938416</v>
      </c>
      <c r="BJ187" s="284">
        <f>_xlfn.FLOOR.PRECISE('численность 2021'!K204)</f>
        <v>6</v>
      </c>
      <c r="BK187" s="284"/>
      <c r="BL187" s="284">
        <f t="shared" si="445"/>
        <v>6</v>
      </c>
      <c r="BM187" s="285">
        <f t="shared" si="508"/>
        <v>6.0900000000000007</v>
      </c>
      <c r="BN187" s="290">
        <f t="shared" si="446"/>
        <v>6</v>
      </c>
      <c r="BO187" s="287">
        <v>6</v>
      </c>
      <c r="BP187" s="285">
        <f t="shared" si="516"/>
        <v>0.89999999999999991</v>
      </c>
      <c r="BQ187" s="286">
        <f t="shared" si="453"/>
        <v>0</v>
      </c>
      <c r="BR187" s="287"/>
      <c r="BS187" s="285">
        <f t="shared" si="509"/>
        <v>1.2000000000000002</v>
      </c>
      <c r="BT187" s="287"/>
      <c r="BU187" s="283">
        <v>19.352188000000002</v>
      </c>
      <c r="BV187" s="283">
        <v>24</v>
      </c>
      <c r="BW187" s="282">
        <f>_xlfn.FLOOR.PRECISE('численность 2021'!H204)</f>
        <v>39</v>
      </c>
      <c r="BX187" s="282">
        <v>0.56774599999999997</v>
      </c>
      <c r="BY187" s="282">
        <v>0.70410099999999998</v>
      </c>
      <c r="BZ187" s="282">
        <f t="shared" si="501"/>
        <v>1.1436950146627565</v>
      </c>
      <c r="CA187" s="284">
        <f>_xlfn.FLOOR.PRECISE('численность 2021'!M204)</f>
        <v>1</v>
      </c>
      <c r="CB187" s="284"/>
      <c r="CC187" s="284"/>
      <c r="CD187" s="284">
        <f t="shared" si="454"/>
        <v>1</v>
      </c>
      <c r="CE187" s="285">
        <f t="shared" si="510"/>
        <v>1.9500000000000002</v>
      </c>
      <c r="CF187" s="290">
        <f t="shared" si="455"/>
        <v>1</v>
      </c>
      <c r="CG187" s="287">
        <v>1</v>
      </c>
      <c r="CH187" s="285">
        <f t="shared" si="523"/>
        <v>0</v>
      </c>
      <c r="CI187" s="286">
        <f t="shared" si="456"/>
        <v>0</v>
      </c>
      <c r="CJ187" s="287"/>
      <c r="CK187" s="285">
        <f t="shared" si="517"/>
        <v>0</v>
      </c>
      <c r="CL187" s="286">
        <f t="shared" si="457"/>
        <v>0</v>
      </c>
      <c r="CM187" s="287"/>
      <c r="CN187" s="285">
        <f t="shared" si="511"/>
        <v>0.20000000000000001</v>
      </c>
      <c r="CO187" s="287"/>
      <c r="CP187" s="291">
        <f t="shared" si="512"/>
        <v>1</v>
      </c>
      <c r="CQ187" s="283"/>
      <c r="CR187" s="283">
        <v>0</v>
      </c>
      <c r="CS187" s="283" t="e">
        <f>#REF!</f>
        <v>#REF!</v>
      </c>
      <c r="CT187" s="282"/>
      <c r="CU187" s="282">
        <v>0</v>
      </c>
      <c r="CV187" s="282" t="e">
        <f>#REF!</f>
        <v>#REF!</v>
      </c>
      <c r="CW187" s="284" t="e">
        <f>#REF!</f>
        <v>#REF!</v>
      </c>
      <c r="CX187" s="285" t="e">
        <f t="shared" si="505"/>
        <v>#REF!</v>
      </c>
      <c r="CY187" s="290"/>
      <c r="CZ187" s="292"/>
      <c r="DA187" s="285"/>
      <c r="DB187" s="292"/>
      <c r="DC187" s="283">
        <v>0</v>
      </c>
      <c r="DD187" s="283">
        <v>0</v>
      </c>
      <c r="DE187" s="282">
        <f>_xlfn.FLOOR.PRECISE('численность 2021'!I204)</f>
        <v>0</v>
      </c>
      <c r="DF187" s="282">
        <v>0</v>
      </c>
      <c r="DG187" s="282">
        <v>0</v>
      </c>
      <c r="DH187" s="282">
        <f t="shared" si="502"/>
        <v>0</v>
      </c>
      <c r="DI187" s="284">
        <f>_xlfn.FLOOR.PRECISE('численность 2021'!N204)</f>
        <v>0</v>
      </c>
      <c r="DJ187" s="285">
        <f t="shared" si="524"/>
        <v>0</v>
      </c>
      <c r="DK187" s="286">
        <f t="shared" si="458"/>
        <v>0</v>
      </c>
      <c r="DL187" s="287"/>
      <c r="DM187" s="285">
        <f t="shared" si="525"/>
        <v>0</v>
      </c>
      <c r="DN187" s="287"/>
      <c r="DO187" s="283">
        <v>2.6918090000000001</v>
      </c>
      <c r="DP187" s="283">
        <v>1</v>
      </c>
      <c r="DQ187" s="282">
        <f>_xlfn.FLOOR.PRECISE('численность 2021'!J204)</f>
        <v>0</v>
      </c>
      <c r="DR187" s="282">
        <v>7.8971e-002</v>
      </c>
      <c r="DS187" s="282">
        <v>2.9337999999999999e-002</v>
      </c>
      <c r="DT187" s="282">
        <f t="shared" si="503"/>
        <v>0</v>
      </c>
      <c r="DU187" s="284">
        <f>_xlfn.FLOOR.PRECISE('численность 2021'!S204)</f>
        <v>0</v>
      </c>
      <c r="DV187" s="285">
        <f t="shared" si="513"/>
        <v>0</v>
      </c>
      <c r="DW187" s="286">
        <f t="shared" si="459"/>
        <v>0</v>
      </c>
      <c r="DX187" s="287"/>
      <c r="DY187" s="283">
        <v>0</v>
      </c>
      <c r="DZ187" s="293">
        <v>0</v>
      </c>
      <c r="EA187" s="282">
        <f>_xlfn.FLOOR.PRECISE('численность 2021'!T204)</f>
        <v>0</v>
      </c>
      <c r="EB187" s="282">
        <v>0</v>
      </c>
      <c r="EC187" s="282">
        <v>0</v>
      </c>
      <c r="ED187" s="282">
        <f t="shared" si="504"/>
        <v>0</v>
      </c>
      <c r="EE187" s="284">
        <f>_xlfn.FLOOR.PRECISE('численность 2021'!U204)</f>
        <v>0</v>
      </c>
      <c r="EF187" s="285">
        <f t="shared" si="447"/>
        <v>0</v>
      </c>
      <c r="EG187" s="286">
        <f t="shared" si="460"/>
        <v>0</v>
      </c>
      <c r="EH187" s="292"/>
    </row>
    <row r="188" ht="31.5">
      <c r="A188" s="152" t="s">
        <v>218</v>
      </c>
      <c r="B188" s="282">
        <f>'численность 2021'!C201</f>
        <v>18.399999999999999</v>
      </c>
      <c r="C188" s="283">
        <v>56.499851</v>
      </c>
      <c r="D188" s="283">
        <v>57</v>
      </c>
      <c r="E188" s="282">
        <f>_xlfn.FLOOR.PRECISE('численность 2021'!D201)</f>
        <v>52</v>
      </c>
      <c r="F188" s="282">
        <v>3.06731</v>
      </c>
      <c r="G188" s="282">
        <v>3.0944630000000002</v>
      </c>
      <c r="H188" s="282">
        <f t="shared" si="498"/>
        <v>2.8260869565217392</v>
      </c>
      <c r="I188" s="284">
        <f>_xlfn.FLOOR.PRECISE('численность 2021'!R201)</f>
        <v>18</v>
      </c>
      <c r="J188" s="285">
        <f t="shared" si="518"/>
        <v>18.199999999999999</v>
      </c>
      <c r="K188" s="286">
        <f t="shared" si="448"/>
        <v>18</v>
      </c>
      <c r="L188" s="287">
        <v>18</v>
      </c>
      <c r="M188" s="283">
        <v>16</v>
      </c>
      <c r="N188" s="283">
        <v>18</v>
      </c>
      <c r="O188" s="282">
        <f>_xlfn.FLOOR.PRECISE('численность 2021'!P201)</f>
        <v>18</v>
      </c>
      <c r="P188" s="282">
        <v>0.86862099999999998</v>
      </c>
      <c r="Q188" s="282">
        <v>0.97719900000000004</v>
      </c>
      <c r="R188" s="282">
        <f t="shared" si="449"/>
        <v>0.97826086956521752</v>
      </c>
      <c r="S188" s="284">
        <f>_xlfn.FLOOR.PRECISE('численность 2021'!Q201)</f>
        <v>4</v>
      </c>
      <c r="T188" s="284"/>
      <c r="U188" s="285">
        <f t="shared" si="519"/>
        <v>5.3999999999999995</v>
      </c>
      <c r="V188" s="286">
        <f t="shared" si="440"/>
        <v>4</v>
      </c>
      <c r="W188" s="287">
        <v>4</v>
      </c>
      <c r="X188" s="287"/>
      <c r="Y188" s="288"/>
      <c r="Z188" s="283">
        <v>0</v>
      </c>
      <c r="AA188" s="283">
        <v>0</v>
      </c>
      <c r="AB188" s="282">
        <f>_xlfn.FLOOR.PRECISE('численность 2021'!E201)</f>
        <v>0</v>
      </c>
      <c r="AC188" s="282">
        <v>0</v>
      </c>
      <c r="AD188" s="282">
        <v>0</v>
      </c>
      <c r="AE188" s="282">
        <f t="shared" si="499"/>
        <v>0</v>
      </c>
      <c r="AF188" s="284">
        <f>_xlfn.FLOOR.PRECISE('численность 2021'!O201)</f>
        <v>0</v>
      </c>
      <c r="AG188" s="285">
        <f t="shared" si="520"/>
        <v>0</v>
      </c>
      <c r="AH188" s="286">
        <f t="shared" si="450"/>
        <v>0</v>
      </c>
      <c r="AI188" s="289">
        <f t="shared" si="441"/>
        <v>0</v>
      </c>
      <c r="AJ188" s="287"/>
      <c r="AK188" s="287"/>
      <c r="AL188" s="283">
        <v>0</v>
      </c>
      <c r="AM188" s="283">
        <v>0</v>
      </c>
      <c r="AN188" s="282">
        <f>_xlfn.FLOOR.PRECISE('численность 2021'!F201)</f>
        <v>0</v>
      </c>
      <c r="AO188" s="282">
        <v>0</v>
      </c>
      <c r="AP188" s="282">
        <v>0</v>
      </c>
      <c r="AQ188" s="282">
        <f t="shared" si="451"/>
        <v>0</v>
      </c>
      <c r="AR188" s="284">
        <f>_xlfn.FLOOR.PRECISE('численность 2021'!L201)</f>
        <v>0</v>
      </c>
      <c r="AS188" s="284"/>
      <c r="AT188" s="284">
        <f t="shared" si="442"/>
        <v>0</v>
      </c>
      <c r="AU188" s="285">
        <f t="shared" si="443"/>
        <v>0</v>
      </c>
      <c r="AV188" s="285">
        <f t="shared" si="461"/>
        <v>0</v>
      </c>
      <c r="AW188" s="290">
        <f t="shared" si="444"/>
        <v>0</v>
      </c>
      <c r="AX188" s="287"/>
      <c r="AY188" s="285">
        <f t="shared" si="521"/>
        <v>0</v>
      </c>
      <c r="AZ188" s="286">
        <f t="shared" si="452"/>
        <v>0</v>
      </c>
      <c r="BA188" s="287"/>
      <c r="BB188" s="285">
        <f t="shared" si="522"/>
        <v>0</v>
      </c>
      <c r="BC188" s="287"/>
      <c r="BD188" s="283">
        <v>42.442901999999997</v>
      </c>
      <c r="BE188" s="283">
        <v>48</v>
      </c>
      <c r="BF188" s="282">
        <f>_xlfn.FLOOR.PRECISE('численность 2021'!G201)</f>
        <v>37</v>
      </c>
      <c r="BG188" s="282">
        <v>2.3041749999999999</v>
      </c>
      <c r="BH188" s="282">
        <v>2.6058629999999998</v>
      </c>
      <c r="BI188" s="282">
        <f t="shared" si="500"/>
        <v>2.0108695652173916</v>
      </c>
      <c r="BJ188" s="284">
        <f>_xlfn.FLOOR.PRECISE('численность 2021'!K201)</f>
        <v>2</v>
      </c>
      <c r="BK188" s="284"/>
      <c r="BL188" s="284">
        <f t="shared" si="445"/>
        <v>2</v>
      </c>
      <c r="BM188" s="285">
        <f t="shared" si="508"/>
        <v>2.5900000000000003</v>
      </c>
      <c r="BN188" s="290">
        <f t="shared" si="446"/>
        <v>2</v>
      </c>
      <c r="BO188" s="287">
        <v>2</v>
      </c>
      <c r="BP188" s="285">
        <f t="shared" si="516"/>
        <v>0</v>
      </c>
      <c r="BQ188" s="286">
        <f t="shared" si="453"/>
        <v>0</v>
      </c>
      <c r="BR188" s="287"/>
      <c r="BS188" s="285">
        <f t="shared" si="509"/>
        <v>0.40000000000000002</v>
      </c>
      <c r="BT188" s="287"/>
      <c r="BU188" s="283">
        <v>3.5103149999999999</v>
      </c>
      <c r="BV188" s="283">
        <v>1</v>
      </c>
      <c r="BW188" s="282">
        <f>_xlfn.FLOOR.PRECISE('численность 2021'!H201)</f>
        <v>7</v>
      </c>
      <c r="BX188" s="282">
        <v>0.19057099999999999</v>
      </c>
      <c r="BY188" s="282">
        <v>5.4288999999999997e-002</v>
      </c>
      <c r="BZ188" s="282">
        <f t="shared" si="501"/>
        <v>0.38043478260869568</v>
      </c>
      <c r="CA188" s="284">
        <f>_xlfn.FLOOR.PRECISE('численность 2021'!M201)</f>
        <v>0</v>
      </c>
      <c r="CB188" s="284"/>
      <c r="CC188" s="284"/>
      <c r="CD188" s="284">
        <f t="shared" si="454"/>
        <v>0</v>
      </c>
      <c r="CE188" s="285">
        <f t="shared" si="510"/>
        <v>0.20999999999999999</v>
      </c>
      <c r="CF188" s="290">
        <f t="shared" si="455"/>
        <v>0</v>
      </c>
      <c r="CG188" s="287"/>
      <c r="CH188" s="285">
        <f t="shared" si="523"/>
        <v>0</v>
      </c>
      <c r="CI188" s="286">
        <f t="shared" si="456"/>
        <v>0</v>
      </c>
      <c r="CJ188" s="287"/>
      <c r="CK188" s="285">
        <f t="shared" si="517"/>
        <v>0</v>
      </c>
      <c r="CL188" s="286">
        <f t="shared" si="457"/>
        <v>0</v>
      </c>
      <c r="CM188" s="287"/>
      <c r="CN188" s="285">
        <f t="shared" si="511"/>
        <v>0</v>
      </c>
      <c r="CO188" s="287"/>
      <c r="CP188" s="291">
        <f t="shared" si="512"/>
        <v>1</v>
      </c>
      <c r="CQ188" s="283"/>
      <c r="CR188" s="283">
        <v>0</v>
      </c>
      <c r="CS188" s="283" t="e">
        <f>#REF!</f>
        <v>#REF!</v>
      </c>
      <c r="CT188" s="282"/>
      <c r="CU188" s="282">
        <v>0</v>
      </c>
      <c r="CV188" s="282" t="e">
        <f>#REF!</f>
        <v>#REF!</v>
      </c>
      <c r="CW188" s="284" t="e">
        <f>#REF!</f>
        <v>#REF!</v>
      </c>
      <c r="CX188" s="285" t="e">
        <f t="shared" si="505"/>
        <v>#REF!</v>
      </c>
      <c r="CY188" s="290"/>
      <c r="CZ188" s="292"/>
      <c r="DA188" s="285"/>
      <c r="DB188" s="292"/>
      <c r="DC188" s="283">
        <v>2.746521</v>
      </c>
      <c r="DD188" s="283">
        <v>0</v>
      </c>
      <c r="DE188" s="282">
        <f>_xlfn.FLOOR.PRECISE('численность 2021'!I201)</f>
        <v>0</v>
      </c>
      <c r="DF188" s="282">
        <v>0.14910499999999999</v>
      </c>
      <c r="DG188" s="282">
        <v>0</v>
      </c>
      <c r="DH188" s="282">
        <f t="shared" si="502"/>
        <v>0</v>
      </c>
      <c r="DI188" s="284">
        <f>_xlfn.FLOOR.PRECISE('численность 2021'!N201)</f>
        <v>0</v>
      </c>
      <c r="DJ188" s="285">
        <f t="shared" si="524"/>
        <v>0</v>
      </c>
      <c r="DK188" s="286">
        <f t="shared" si="458"/>
        <v>0</v>
      </c>
      <c r="DL188" s="287"/>
      <c r="DM188" s="285">
        <f t="shared" si="525"/>
        <v>0</v>
      </c>
      <c r="DN188" s="287"/>
      <c r="DO188" s="283">
        <v>0.52314700000000003</v>
      </c>
      <c r="DP188" s="283">
        <v>2</v>
      </c>
      <c r="DQ188" s="282">
        <f>_xlfn.FLOOR.PRECISE('численность 2021'!J201)</f>
        <v>0</v>
      </c>
      <c r="DR188" s="282">
        <v>2.8400999999999999e-002</v>
      </c>
      <c r="DS188" s="282">
        <v>0.10857799999999999</v>
      </c>
      <c r="DT188" s="282">
        <f t="shared" si="503"/>
        <v>0</v>
      </c>
      <c r="DU188" s="284">
        <f>_xlfn.FLOOR.PRECISE('численность 2021'!S201)</f>
        <v>0</v>
      </c>
      <c r="DV188" s="285">
        <f t="shared" si="513"/>
        <v>0</v>
      </c>
      <c r="DW188" s="286">
        <f t="shared" si="459"/>
        <v>0</v>
      </c>
      <c r="DX188" s="287"/>
      <c r="DY188" s="283">
        <v>0</v>
      </c>
      <c r="DZ188" s="293">
        <v>0</v>
      </c>
      <c r="EA188" s="282">
        <f>_xlfn.FLOOR.PRECISE('численность 2021'!T201)</f>
        <v>0</v>
      </c>
      <c r="EB188" s="282">
        <v>0</v>
      </c>
      <c r="EC188" s="282">
        <v>0</v>
      </c>
      <c r="ED188" s="282">
        <f t="shared" si="504"/>
        <v>0</v>
      </c>
      <c r="EE188" s="284">
        <f>_xlfn.FLOOR.PRECISE('численность 2021'!U201)</f>
        <v>0</v>
      </c>
      <c r="EF188" s="285">
        <f t="shared" si="447"/>
        <v>0</v>
      </c>
      <c r="EG188" s="286">
        <f t="shared" si="460"/>
        <v>0</v>
      </c>
      <c r="EH188" s="292"/>
    </row>
    <row r="189" ht="47.25">
      <c r="A189" s="152" t="s">
        <v>220</v>
      </c>
      <c r="B189" s="282">
        <f>'численность 2021'!C203</f>
        <v>48.5</v>
      </c>
      <c r="C189" s="283">
        <v>112.95818300000001</v>
      </c>
      <c r="D189" s="283">
        <v>114</v>
      </c>
      <c r="E189" s="282">
        <f>_xlfn.FLOOR.PRECISE('численность 2021'!D203)</f>
        <v>152</v>
      </c>
      <c r="F189" s="282">
        <v>2.329707</v>
      </c>
      <c r="G189" s="282">
        <v>2.351194</v>
      </c>
      <c r="H189" s="282">
        <f t="shared" si="498"/>
        <v>3.134020618556701</v>
      </c>
      <c r="I189" s="284">
        <f>_xlfn.FLOOR.PRECISE('численность 2021'!R203)</f>
        <v>53</v>
      </c>
      <c r="J189" s="285">
        <f t="shared" si="518"/>
        <v>53.199999999999996</v>
      </c>
      <c r="K189" s="286">
        <f t="shared" si="448"/>
        <v>53</v>
      </c>
      <c r="L189" s="287">
        <v>53</v>
      </c>
      <c r="M189" s="283">
        <v>20</v>
      </c>
      <c r="N189" s="283">
        <v>27</v>
      </c>
      <c r="O189" s="282">
        <f>_xlfn.FLOOR.PRECISE('численность 2021'!P203)</f>
        <v>25</v>
      </c>
      <c r="P189" s="282">
        <v>0.41249000000000002</v>
      </c>
      <c r="Q189" s="282">
        <v>0.55686199999999997</v>
      </c>
      <c r="R189" s="282">
        <f t="shared" si="449"/>
        <v>0.51546391752577314</v>
      </c>
      <c r="S189" s="284">
        <f>_xlfn.FLOOR.PRECISE('численность 2021'!Q203)</f>
        <v>7</v>
      </c>
      <c r="T189" s="284"/>
      <c r="U189" s="285">
        <f t="shared" si="519"/>
        <v>7.5</v>
      </c>
      <c r="V189" s="286">
        <f t="shared" ref="V189:V252" si="526">IF(S189&lt;U189,S189,U189)</f>
        <v>7</v>
      </c>
      <c r="W189" s="287">
        <v>7</v>
      </c>
      <c r="X189" s="287"/>
      <c r="Y189" s="288"/>
      <c r="Z189" s="283">
        <v>0</v>
      </c>
      <c r="AA189" s="283">
        <v>0</v>
      </c>
      <c r="AB189" s="282">
        <f>_xlfn.FLOOR.PRECISE('численность 2021'!E203)</f>
        <v>0</v>
      </c>
      <c r="AC189" s="282">
        <v>0</v>
      </c>
      <c r="AD189" s="282">
        <v>0</v>
      </c>
      <c r="AE189" s="282">
        <f t="shared" si="499"/>
        <v>0</v>
      </c>
      <c r="AF189" s="284">
        <f>_xlfn.FLOOR.PRECISE('численность 2021'!O203)</f>
        <v>0</v>
      </c>
      <c r="AG189" s="285">
        <f t="shared" si="520"/>
        <v>0</v>
      </c>
      <c r="AH189" s="286">
        <f t="shared" si="450"/>
        <v>0</v>
      </c>
      <c r="AI189" s="289">
        <f t="shared" ref="AI189:AI252" si="527">AJ189*0.75</f>
        <v>0</v>
      </c>
      <c r="AJ189" s="287"/>
      <c r="AK189" s="287"/>
      <c r="AL189" s="283">
        <v>3.2459250000000002</v>
      </c>
      <c r="AM189" s="283">
        <v>3</v>
      </c>
      <c r="AN189" s="282">
        <f>_xlfn.FLOOR.PRECISE('численность 2021'!F203)</f>
        <v>0</v>
      </c>
      <c r="AO189" s="282">
        <v>6.6946000000000006e-002</v>
      </c>
      <c r="AP189" s="282">
        <v>6.1873999999999998e-002</v>
      </c>
      <c r="AQ189" s="282">
        <f t="shared" si="451"/>
        <v>0</v>
      </c>
      <c r="AR189" s="284">
        <f>_xlfn.FLOOR.PRECISE('численность 2021'!L203)</f>
        <v>0</v>
      </c>
      <c r="AS189" s="284"/>
      <c r="AT189" s="284">
        <f t="shared" ref="AT189:AT252" si="528">IF(AND(B189&lt;7,AQ189&lt;5),0,AR189)</f>
        <v>0</v>
      </c>
      <c r="AU189" s="285">
        <f t="shared" ref="AU189:AU252" si="529">IF(AN189&gt;34,IF(AQ189&gt;10,AN189*0.15,IF(AQ189&gt;8,AN189*0.12,IF(AQ189&gt;6,AN189*0.1,IF(AQ189&gt;4,AN189*0.08,IF(AQ189&gt;2,AN189*0.07,IF(AQ189&gt;1,AN189*0.05,IF(AQ189&lt;1,AN189*0.03,0))))))),0)</f>
        <v>0</v>
      </c>
      <c r="AV189" s="285">
        <f t="shared" si="461"/>
        <v>0</v>
      </c>
      <c r="AW189" s="290">
        <f t="shared" ref="AW189:AW252" si="530">IF(AR189&lt;AU189,AR189,AU189)</f>
        <v>0</v>
      </c>
      <c r="AX189" s="287"/>
      <c r="AY189" s="285">
        <f t="shared" si="521"/>
        <v>0</v>
      </c>
      <c r="AZ189" s="286">
        <f t="shared" si="452"/>
        <v>0</v>
      </c>
      <c r="BA189" s="287"/>
      <c r="BB189" s="285">
        <f t="shared" si="522"/>
        <v>0</v>
      </c>
      <c r="BC189" s="287"/>
      <c r="BD189" s="283">
        <v>127.875908</v>
      </c>
      <c r="BE189" s="283">
        <v>154</v>
      </c>
      <c r="BF189" s="282">
        <f>_xlfn.FLOOR.PRECISE('численность 2021'!G203)</f>
        <v>196</v>
      </c>
      <c r="BG189" s="282">
        <v>2.637378</v>
      </c>
      <c r="BH189" s="282">
        <v>3.1761750000000002</v>
      </c>
      <c r="BI189" s="282">
        <f t="shared" si="500"/>
        <v>4.0412371134020617</v>
      </c>
      <c r="BJ189" s="284">
        <f>_xlfn.FLOOR.PRECISE('численность 2021'!K203)</f>
        <v>11</v>
      </c>
      <c r="BK189" s="284"/>
      <c r="BL189" s="284">
        <f t="shared" ref="BL189:BL252" si="531">IF(AND(B189&lt;7,BI189&lt;5),0,BJ189)</f>
        <v>11</v>
      </c>
      <c r="BM189" s="285">
        <f t="shared" si="508"/>
        <v>15.68</v>
      </c>
      <c r="BN189" s="290">
        <f t="shared" ref="BN189:BN252" si="532">IF(BJ189&lt;BM189,BJ189,BM189)</f>
        <v>11</v>
      </c>
      <c r="BO189" s="287">
        <v>11</v>
      </c>
      <c r="BP189" s="285">
        <f t="shared" si="516"/>
        <v>1.6499999999999999</v>
      </c>
      <c r="BQ189" s="286">
        <f t="shared" si="453"/>
        <v>0</v>
      </c>
      <c r="BR189" s="287"/>
      <c r="BS189" s="285">
        <f t="shared" si="509"/>
        <v>2.2000000000000002</v>
      </c>
      <c r="BT189" s="287"/>
      <c r="BU189" s="283">
        <v>10.725076</v>
      </c>
      <c r="BV189" s="283">
        <v>42</v>
      </c>
      <c r="BW189" s="282">
        <f>_xlfn.FLOOR.PRECISE('численность 2021'!H203)</f>
        <v>44</v>
      </c>
      <c r="BX189" s="282">
        <v>0.22119900000000001</v>
      </c>
      <c r="BY189" s="282">
        <v>0.86622900000000003</v>
      </c>
      <c r="BZ189" s="282">
        <f t="shared" si="501"/>
        <v>0.90721649484536082</v>
      </c>
      <c r="CA189" s="284">
        <f>_xlfn.FLOOR.PRECISE('численность 2021'!M203)</f>
        <v>1</v>
      </c>
      <c r="CB189" s="284"/>
      <c r="CC189" s="284"/>
      <c r="CD189" s="284">
        <f t="shared" si="454"/>
        <v>1</v>
      </c>
      <c r="CE189" s="285">
        <f t="shared" si="510"/>
        <v>1.3199999999999998</v>
      </c>
      <c r="CF189" s="290">
        <f t="shared" si="455"/>
        <v>1</v>
      </c>
      <c r="CG189" s="287">
        <v>1</v>
      </c>
      <c r="CH189" s="285">
        <f t="shared" si="523"/>
        <v>0</v>
      </c>
      <c r="CI189" s="286">
        <f t="shared" si="456"/>
        <v>0</v>
      </c>
      <c r="CJ189" s="287"/>
      <c r="CK189" s="285">
        <f t="shared" si="517"/>
        <v>0</v>
      </c>
      <c r="CL189" s="286">
        <f t="shared" si="457"/>
        <v>0</v>
      </c>
      <c r="CM189" s="287"/>
      <c r="CN189" s="285">
        <f t="shared" si="511"/>
        <v>0.20000000000000001</v>
      </c>
      <c r="CO189" s="287"/>
      <c r="CP189" s="291">
        <f t="shared" si="512"/>
        <v>1</v>
      </c>
      <c r="CQ189" s="283"/>
      <c r="CR189" s="283">
        <v>0</v>
      </c>
      <c r="CS189" s="283" t="e">
        <f>#REF!</f>
        <v>#REF!</v>
      </c>
      <c r="CT189" s="282"/>
      <c r="CU189" s="282">
        <v>0</v>
      </c>
      <c r="CV189" s="282" t="e">
        <f>#REF!</f>
        <v>#REF!</v>
      </c>
      <c r="CW189" s="284" t="e">
        <f>#REF!</f>
        <v>#REF!</v>
      </c>
      <c r="CX189" s="285" t="e">
        <f t="shared" si="505"/>
        <v>#REF!</v>
      </c>
      <c r="CY189" s="290"/>
      <c r="CZ189" s="292"/>
      <c r="DA189" s="285"/>
      <c r="DB189" s="292"/>
      <c r="DC189" s="283">
        <v>7.5738240000000001</v>
      </c>
      <c r="DD189" s="283">
        <v>5</v>
      </c>
      <c r="DE189" s="282">
        <f>_xlfn.FLOOR.PRECISE('численность 2021'!I203)</f>
        <v>0</v>
      </c>
      <c r="DF189" s="282">
        <v>0.15620600000000001</v>
      </c>
      <c r="DG189" s="282">
        <v>0.10312300000000001</v>
      </c>
      <c r="DH189" s="282">
        <f t="shared" si="502"/>
        <v>0</v>
      </c>
      <c r="DI189" s="284">
        <f>_xlfn.FLOOR.PRECISE('численность 2021'!N203)</f>
        <v>0</v>
      </c>
      <c r="DJ189" s="285">
        <f t="shared" si="524"/>
        <v>0</v>
      </c>
      <c r="DK189" s="286">
        <f t="shared" si="458"/>
        <v>0</v>
      </c>
      <c r="DL189" s="287"/>
      <c r="DM189" s="285">
        <f t="shared" si="525"/>
        <v>0</v>
      </c>
      <c r="DN189" s="287"/>
      <c r="DO189" s="283">
        <v>0</v>
      </c>
      <c r="DP189" s="283">
        <v>2</v>
      </c>
      <c r="DQ189" s="282">
        <f>_xlfn.FLOOR.PRECISE('численность 2021'!J203)</f>
        <v>0</v>
      </c>
      <c r="DR189" s="282">
        <v>0</v>
      </c>
      <c r="DS189" s="282">
        <v>4.1249000000000001e-002</v>
      </c>
      <c r="DT189" s="282">
        <f t="shared" si="503"/>
        <v>0</v>
      </c>
      <c r="DU189" s="284">
        <f>_xlfn.FLOOR.PRECISE('численность 2021'!S203)</f>
        <v>0</v>
      </c>
      <c r="DV189" s="285">
        <f t="shared" si="513"/>
        <v>0</v>
      </c>
      <c r="DW189" s="286">
        <f t="shared" si="459"/>
        <v>0</v>
      </c>
      <c r="DX189" s="287"/>
      <c r="DY189" s="283">
        <v>0</v>
      </c>
      <c r="DZ189" s="293">
        <v>0</v>
      </c>
      <c r="EA189" s="282">
        <f>_xlfn.FLOOR.PRECISE('численность 2021'!T203)</f>
        <v>0</v>
      </c>
      <c r="EB189" s="282">
        <v>0</v>
      </c>
      <c r="EC189" s="282">
        <v>0</v>
      </c>
      <c r="ED189" s="282">
        <f t="shared" si="504"/>
        <v>0</v>
      </c>
      <c r="EE189" s="284">
        <f>_xlfn.FLOOR.PRECISE('численность 2021'!U203)</f>
        <v>0</v>
      </c>
      <c r="EF189" s="285">
        <f t="shared" ref="EF189:EF252" si="533">EA189*0.1</f>
        <v>0</v>
      </c>
      <c r="EG189" s="286">
        <f t="shared" si="460"/>
        <v>0</v>
      </c>
      <c r="EH189" s="292"/>
    </row>
    <row r="190" ht="47.25">
      <c r="A190" s="152" t="s">
        <v>219</v>
      </c>
      <c r="B190" s="282">
        <f>'численность 2021'!C202</f>
        <v>45.700000000000003</v>
      </c>
      <c r="C190" s="283">
        <v>98.243362000000005</v>
      </c>
      <c r="D190" s="283">
        <v>109</v>
      </c>
      <c r="E190" s="282">
        <f>_xlfn.FLOOR.PRECISE('численность 2021'!D202)</f>
        <v>105</v>
      </c>
      <c r="F190" s="282">
        <v>2.1520999999999999</v>
      </c>
      <c r="G190" s="282">
        <v>2.3877329999999999</v>
      </c>
      <c r="H190" s="282">
        <f t="shared" si="498"/>
        <v>2.2975929978118161</v>
      </c>
      <c r="I190" s="284">
        <f>_xlfn.FLOOR.PRECISE('численность 2021'!R202)</f>
        <v>36</v>
      </c>
      <c r="J190" s="285">
        <f t="shared" si="518"/>
        <v>36.75</v>
      </c>
      <c r="K190" s="286">
        <f t="shared" ref="K190:K253" si="534">IF(I190&lt;J190,I190,J190)</f>
        <v>36</v>
      </c>
      <c r="L190" s="287">
        <v>36</v>
      </c>
      <c r="M190" s="283">
        <v>20</v>
      </c>
      <c r="N190" s="283">
        <v>21</v>
      </c>
      <c r="O190" s="282">
        <f>_xlfn.FLOOR.PRECISE('численность 2021'!P202)</f>
        <v>20</v>
      </c>
      <c r="P190" s="282">
        <v>0.43811600000000001</v>
      </c>
      <c r="Q190" s="282">
        <v>0.46002199999999999</v>
      </c>
      <c r="R190" s="282">
        <f t="shared" ref="R190:R253" si="535">O190/B190</f>
        <v>0.43763676148796499</v>
      </c>
      <c r="S190" s="284">
        <f>_xlfn.FLOOR.PRECISE('численность 2021'!Q202)</f>
        <v>6</v>
      </c>
      <c r="T190" s="284"/>
      <c r="U190" s="285">
        <f t="shared" si="519"/>
        <v>6</v>
      </c>
      <c r="V190" s="286">
        <f t="shared" si="526"/>
        <v>6</v>
      </c>
      <c r="W190" s="287">
        <v>6</v>
      </c>
      <c r="X190" s="287"/>
      <c r="Y190" s="288"/>
      <c r="Z190" s="283">
        <v>0</v>
      </c>
      <c r="AA190" s="283">
        <v>0</v>
      </c>
      <c r="AB190" s="282">
        <f>_xlfn.FLOOR.PRECISE('численность 2021'!E202)</f>
        <v>0</v>
      </c>
      <c r="AC190" s="282">
        <v>0</v>
      </c>
      <c r="AD190" s="282">
        <v>0</v>
      </c>
      <c r="AE190" s="282">
        <f t="shared" si="499"/>
        <v>0</v>
      </c>
      <c r="AF190" s="284">
        <f>_xlfn.FLOOR.PRECISE('численность 2021'!O202)</f>
        <v>0</v>
      </c>
      <c r="AG190" s="285">
        <f t="shared" si="520"/>
        <v>0</v>
      </c>
      <c r="AH190" s="286">
        <f t="shared" ref="AH190:AH253" si="536">IF(AF190&lt;AG190,AF190,AG190)</f>
        <v>0</v>
      </c>
      <c r="AI190" s="289">
        <f t="shared" si="527"/>
        <v>0</v>
      </c>
      <c r="AJ190" s="287"/>
      <c r="AK190" s="287"/>
      <c r="AL190" s="283">
        <v>0</v>
      </c>
      <c r="AM190" s="283">
        <v>0</v>
      </c>
      <c r="AN190" s="282">
        <f>_xlfn.FLOOR.PRECISE('численность 2021'!F202)</f>
        <v>0</v>
      </c>
      <c r="AO190" s="282">
        <v>0</v>
      </c>
      <c r="AP190" s="282">
        <v>0</v>
      </c>
      <c r="AQ190" s="282">
        <f t="shared" ref="AQ190:AQ253" si="537">AN190/B190</f>
        <v>0</v>
      </c>
      <c r="AR190" s="284">
        <f>_xlfn.FLOOR.PRECISE('численность 2021'!L202)</f>
        <v>0</v>
      </c>
      <c r="AS190" s="284"/>
      <c r="AT190" s="284">
        <f t="shared" si="528"/>
        <v>0</v>
      </c>
      <c r="AU190" s="285">
        <f t="shared" si="529"/>
        <v>0</v>
      </c>
      <c r="AV190" s="285">
        <f t="shared" si="461"/>
        <v>0</v>
      </c>
      <c r="AW190" s="290">
        <f t="shared" si="530"/>
        <v>0</v>
      </c>
      <c r="AX190" s="287"/>
      <c r="AY190" s="285">
        <f t="shared" si="521"/>
        <v>0</v>
      </c>
      <c r="AZ190" s="286">
        <f t="shared" ref="AZ190:AZ253" si="538">IF(AS190&lt;AY190,AS190,AY190)</f>
        <v>0</v>
      </c>
      <c r="BA190" s="287"/>
      <c r="BB190" s="285">
        <f t="shared" si="522"/>
        <v>0</v>
      </c>
      <c r="BC190" s="287"/>
      <c r="BD190" s="283">
        <v>92.452911</v>
      </c>
      <c r="BE190" s="283">
        <v>90</v>
      </c>
      <c r="BF190" s="282">
        <f>_xlfn.FLOOR.PRECISE('численность 2021'!G202)</f>
        <v>118</v>
      </c>
      <c r="BG190" s="282">
        <v>2.025255</v>
      </c>
      <c r="BH190" s="282">
        <v>1.971522</v>
      </c>
      <c r="BI190" s="282">
        <f t="shared" si="500"/>
        <v>2.5820568927789931</v>
      </c>
      <c r="BJ190" s="284">
        <f>_xlfn.FLOOR.PRECISE('численность 2021'!K202)</f>
        <v>8</v>
      </c>
      <c r="BK190" s="284"/>
      <c r="BL190" s="284">
        <f t="shared" si="531"/>
        <v>8</v>
      </c>
      <c r="BM190" s="285">
        <f t="shared" si="508"/>
        <v>8.2600000000000016</v>
      </c>
      <c r="BN190" s="290">
        <f t="shared" si="532"/>
        <v>8</v>
      </c>
      <c r="BO190" s="287">
        <v>8</v>
      </c>
      <c r="BP190" s="285">
        <f t="shared" si="516"/>
        <v>1.2</v>
      </c>
      <c r="BQ190" s="286">
        <f t="shared" ref="BQ190:BQ253" si="539">IF(BK190&lt;BP190,BK190,BP190)</f>
        <v>0</v>
      </c>
      <c r="BR190" s="287"/>
      <c r="BS190" s="285">
        <f t="shared" si="509"/>
        <v>1.6000000000000001</v>
      </c>
      <c r="BT190" s="287"/>
      <c r="BU190" s="283">
        <v>1.580392</v>
      </c>
      <c r="BV190" s="283">
        <v>11</v>
      </c>
      <c r="BW190" s="282">
        <f>_xlfn.FLOOR.PRECISE('численность 2021'!H202)</f>
        <v>21</v>
      </c>
      <c r="BX190" s="282">
        <v>3.4619999999999998e-002</v>
      </c>
      <c r="BY190" s="282">
        <v>0.24096400000000001</v>
      </c>
      <c r="BZ190" s="282">
        <f t="shared" si="501"/>
        <v>0.45951859956236318</v>
      </c>
      <c r="CA190" s="284">
        <f>_xlfn.FLOOR.PRECISE('численность 2021'!M202)</f>
        <v>0</v>
      </c>
      <c r="CB190" s="284"/>
      <c r="CC190" s="284"/>
      <c r="CD190" s="284">
        <f t="shared" ref="CD190:CD253" si="540">IF(AND(B190&lt;7,BZ190&lt;5),0,CA190)</f>
        <v>0</v>
      </c>
      <c r="CE190" s="285">
        <f t="shared" si="510"/>
        <v>0.63</v>
      </c>
      <c r="CF190" s="290">
        <f t="shared" ref="CF190:CF253" si="541">IF(CA190&lt;CE190,CA190,CE190)</f>
        <v>0</v>
      </c>
      <c r="CG190" s="287"/>
      <c r="CH190" s="285">
        <f t="shared" si="523"/>
        <v>0</v>
      </c>
      <c r="CI190" s="286">
        <f t="shared" ref="CI190:CI253" si="542">IF(CB190&lt;CH190,CB190,CH190)</f>
        <v>0</v>
      </c>
      <c r="CJ190" s="287"/>
      <c r="CK190" s="285">
        <f t="shared" si="517"/>
        <v>0</v>
      </c>
      <c r="CL190" s="286">
        <f t="shared" ref="CL190:CL253" si="543">IF(CC190&lt;CK190,CC190,CK190)</f>
        <v>0</v>
      </c>
      <c r="CM190" s="287"/>
      <c r="CN190" s="285">
        <f t="shared" si="511"/>
        <v>0</v>
      </c>
      <c r="CO190" s="287"/>
      <c r="CP190" s="291">
        <f t="shared" si="512"/>
        <v>1</v>
      </c>
      <c r="CQ190" s="283"/>
      <c r="CR190" s="283">
        <v>0</v>
      </c>
      <c r="CS190" s="283" t="e">
        <f>#REF!</f>
        <v>#REF!</v>
      </c>
      <c r="CT190" s="282"/>
      <c r="CU190" s="282">
        <v>0</v>
      </c>
      <c r="CV190" s="282" t="e">
        <f>#REF!</f>
        <v>#REF!</v>
      </c>
      <c r="CW190" s="284" t="e">
        <f>#REF!</f>
        <v>#REF!</v>
      </c>
      <c r="CX190" s="285" t="e">
        <f t="shared" si="505"/>
        <v>#REF!</v>
      </c>
      <c r="CY190" s="290"/>
      <c r="CZ190" s="292"/>
      <c r="DA190" s="285"/>
      <c r="DB190" s="292"/>
      <c r="DC190" s="283">
        <v>0</v>
      </c>
      <c r="DD190" s="283">
        <v>0</v>
      </c>
      <c r="DE190" s="282">
        <f>_xlfn.FLOOR.PRECISE('численность 2021'!I202)</f>
        <v>0</v>
      </c>
      <c r="DF190" s="282">
        <v>0</v>
      </c>
      <c r="DG190" s="282">
        <v>0</v>
      </c>
      <c r="DH190" s="282">
        <f t="shared" si="502"/>
        <v>0</v>
      </c>
      <c r="DI190" s="284">
        <f>_xlfn.FLOOR.PRECISE('численность 2021'!N202)</f>
        <v>0</v>
      </c>
      <c r="DJ190" s="285">
        <f t="shared" si="524"/>
        <v>0</v>
      </c>
      <c r="DK190" s="286">
        <f t="shared" ref="DK190:DK253" si="544">IF(DI190&lt;DJ190,DI190,DJ190)</f>
        <v>0</v>
      </c>
      <c r="DL190" s="287"/>
      <c r="DM190" s="285">
        <f t="shared" si="525"/>
        <v>0</v>
      </c>
      <c r="DN190" s="287"/>
      <c r="DO190" s="283">
        <v>0</v>
      </c>
      <c r="DP190" s="283">
        <v>1</v>
      </c>
      <c r="DQ190" s="282">
        <f>_xlfn.FLOOR.PRECISE('численность 2021'!J202)</f>
        <v>1</v>
      </c>
      <c r="DR190" s="282">
        <v>0</v>
      </c>
      <c r="DS190" s="282">
        <v>2.1905999999999998e-002</v>
      </c>
      <c r="DT190" s="282">
        <f t="shared" si="503"/>
        <v>2.1881838074398249e-002</v>
      </c>
      <c r="DU190" s="284">
        <f>_xlfn.FLOOR.PRECISE('численность 2021'!S202)</f>
        <v>0</v>
      </c>
      <c r="DV190" s="285">
        <f t="shared" si="513"/>
        <v>0.10000000000000001</v>
      </c>
      <c r="DW190" s="286">
        <f t="shared" ref="DW190:DW253" si="545">IF(DU190&lt;DV190,DU190,DV190)</f>
        <v>0</v>
      </c>
      <c r="DX190" s="287"/>
      <c r="DY190" s="283">
        <v>0</v>
      </c>
      <c r="DZ190" s="293">
        <v>0</v>
      </c>
      <c r="EA190" s="282">
        <f>_xlfn.FLOOR.PRECISE('численность 2021'!T202)</f>
        <v>0</v>
      </c>
      <c r="EB190" s="282">
        <v>0</v>
      </c>
      <c r="EC190" s="282">
        <v>0</v>
      </c>
      <c r="ED190" s="282">
        <f t="shared" si="504"/>
        <v>0</v>
      </c>
      <c r="EE190" s="284">
        <f>_xlfn.FLOOR.PRECISE('численность 2021'!U202)</f>
        <v>0</v>
      </c>
      <c r="EF190" s="285">
        <f t="shared" si="533"/>
        <v>0</v>
      </c>
      <c r="EG190" s="286">
        <f t="shared" ref="EG190:EG253" si="546">IF(EE190&lt;EF190,EE190,EF190)</f>
        <v>0</v>
      </c>
      <c r="EH190" s="292"/>
    </row>
    <row r="191" ht="47.25">
      <c r="A191" s="152" t="s">
        <v>208</v>
      </c>
      <c r="B191" s="282">
        <f>'численность 2021'!C191</f>
        <v>85.331000000000003</v>
      </c>
      <c r="C191" s="283">
        <v>167.34037799999999</v>
      </c>
      <c r="D191" s="283">
        <v>174</v>
      </c>
      <c r="E191" s="282">
        <f>_xlfn.FLOOR.PRECISE('численность 2021'!D191)</f>
        <v>202</v>
      </c>
      <c r="F191" s="282">
        <v>1.961074</v>
      </c>
      <c r="G191" s="282">
        <v>2.0391180000000002</v>
      </c>
      <c r="H191" s="282">
        <f t="shared" si="498"/>
        <v>2.3672522295531517</v>
      </c>
      <c r="I191" s="284">
        <f>_xlfn.FLOOR.PRECISE('численность 2021'!R191)</f>
        <v>70</v>
      </c>
      <c r="J191" s="285">
        <f t="shared" si="518"/>
        <v>70.699999999999989</v>
      </c>
      <c r="K191" s="286">
        <f t="shared" si="534"/>
        <v>70</v>
      </c>
      <c r="L191" s="287">
        <v>70</v>
      </c>
      <c r="M191" s="283">
        <v>57</v>
      </c>
      <c r="N191" s="283">
        <v>51</v>
      </c>
      <c r="O191" s="282">
        <f>_xlfn.FLOOR.PRECISE('численность 2021'!P191)</f>
        <v>51</v>
      </c>
      <c r="P191" s="282">
        <v>0.667987</v>
      </c>
      <c r="Q191" s="282">
        <v>0.59767300000000001</v>
      </c>
      <c r="R191" s="282">
        <f t="shared" si="535"/>
        <v>0.5976725926099542</v>
      </c>
      <c r="S191" s="284">
        <f>_xlfn.FLOOR.PRECISE('численность 2021'!Q191)</f>
        <v>15</v>
      </c>
      <c r="T191" s="284"/>
      <c r="U191" s="285">
        <f t="shared" si="519"/>
        <v>15.299999999999999</v>
      </c>
      <c r="V191" s="286">
        <f t="shared" si="526"/>
        <v>15</v>
      </c>
      <c r="W191" s="287">
        <v>15</v>
      </c>
      <c r="X191" s="287"/>
      <c r="Y191" s="288"/>
      <c r="Z191" s="283">
        <v>36.054085000000001</v>
      </c>
      <c r="AA191" s="283">
        <v>39</v>
      </c>
      <c r="AB191" s="282">
        <f>_xlfn.FLOOR.PRECISE('численность 2021'!E191)</f>
        <v>42</v>
      </c>
      <c r="AC191" s="282">
        <v>0.42252000000000001</v>
      </c>
      <c r="AD191" s="282">
        <v>0.45704400000000001</v>
      </c>
      <c r="AE191" s="282">
        <f t="shared" si="499"/>
        <v>0.49220095861996227</v>
      </c>
      <c r="AF191" s="284">
        <f>_xlfn.FLOOR.PRECISE('численность 2021'!O191)</f>
        <v>2</v>
      </c>
      <c r="AG191" s="285">
        <f t="shared" si="520"/>
        <v>2.1000000000000001</v>
      </c>
      <c r="AH191" s="286">
        <f t="shared" si="536"/>
        <v>2</v>
      </c>
      <c r="AI191" s="289">
        <f t="shared" si="527"/>
        <v>1.5</v>
      </c>
      <c r="AJ191" s="287">
        <v>2</v>
      </c>
      <c r="AK191" s="287">
        <v>1</v>
      </c>
      <c r="AL191" s="283">
        <v>60.899185000000003</v>
      </c>
      <c r="AM191" s="283">
        <v>60</v>
      </c>
      <c r="AN191" s="282">
        <f>_xlfn.FLOOR.PRECISE('численность 2021'!F191)</f>
        <v>69</v>
      </c>
      <c r="AO191" s="282">
        <v>0.71368200000000004</v>
      </c>
      <c r="AP191" s="282">
        <v>0.70314399999999999</v>
      </c>
      <c r="AQ191" s="282">
        <f t="shared" si="537"/>
        <v>0.80861586058993795</v>
      </c>
      <c r="AR191" s="284">
        <f>_xlfn.FLOOR.PRECISE('численность 2021'!L191)</f>
        <v>2</v>
      </c>
      <c r="AS191" s="284"/>
      <c r="AT191" s="284">
        <f t="shared" si="528"/>
        <v>2</v>
      </c>
      <c r="AU191" s="285">
        <f t="shared" si="529"/>
        <v>2.0699999999999998</v>
      </c>
      <c r="AV191" s="285">
        <f t="shared" si="461"/>
        <v>2.0699999999999998</v>
      </c>
      <c r="AW191" s="290">
        <f t="shared" si="530"/>
        <v>2</v>
      </c>
      <c r="AX191" s="287">
        <v>2</v>
      </c>
      <c r="AY191" s="285">
        <f t="shared" si="521"/>
        <v>0</v>
      </c>
      <c r="AZ191" s="286">
        <f t="shared" si="538"/>
        <v>0</v>
      </c>
      <c r="BA191" s="287"/>
      <c r="BB191" s="285">
        <f t="shared" si="522"/>
        <v>0.59999999999999998</v>
      </c>
      <c r="BC191" s="287"/>
      <c r="BD191" s="283">
        <v>173.62889100000001</v>
      </c>
      <c r="BE191" s="283">
        <v>187</v>
      </c>
      <c r="BF191" s="282">
        <f>_xlfn.FLOOR.PRECISE('численность 2021'!G191)</f>
        <v>190</v>
      </c>
      <c r="BG191" s="282">
        <v>2.0347689999999998</v>
      </c>
      <c r="BH191" s="282">
        <v>2.1914660000000001</v>
      </c>
      <c r="BI191" s="282">
        <f t="shared" si="500"/>
        <v>2.2266233842331626</v>
      </c>
      <c r="BJ191" s="284">
        <f>_xlfn.FLOOR.PRECISE('численность 2021'!K191)</f>
        <v>13</v>
      </c>
      <c r="BK191" s="284"/>
      <c r="BL191" s="284">
        <f t="shared" si="531"/>
        <v>13</v>
      </c>
      <c r="BM191" s="285">
        <f t="shared" si="508"/>
        <v>13.300000000000001</v>
      </c>
      <c r="BN191" s="290">
        <f t="shared" si="532"/>
        <v>13</v>
      </c>
      <c r="BO191" s="287">
        <v>13</v>
      </c>
      <c r="BP191" s="285">
        <f t="shared" si="516"/>
        <v>1.95</v>
      </c>
      <c r="BQ191" s="286">
        <f t="shared" si="539"/>
        <v>0</v>
      </c>
      <c r="BR191" s="287"/>
      <c r="BS191" s="285">
        <f t="shared" si="509"/>
        <v>2.6000000000000001</v>
      </c>
      <c r="BT191" s="287"/>
      <c r="BU191" s="283">
        <v>131.904099</v>
      </c>
      <c r="BV191" s="283">
        <v>122</v>
      </c>
      <c r="BW191" s="282">
        <f>_xlfn.FLOOR.PRECISE('численность 2021'!H191)</f>
        <v>163</v>
      </c>
      <c r="BX191" s="282">
        <v>1.545793</v>
      </c>
      <c r="BY191" s="282">
        <v>1.429727</v>
      </c>
      <c r="BZ191" s="282">
        <f t="shared" si="501"/>
        <v>1.9102084822631868</v>
      </c>
      <c r="CA191" s="284">
        <f>_xlfn.FLOOR.PRECISE('численность 2021'!M191)</f>
        <v>8</v>
      </c>
      <c r="CB191" s="284"/>
      <c r="CC191" s="284"/>
      <c r="CD191" s="284">
        <f t="shared" si="540"/>
        <v>8</v>
      </c>
      <c r="CE191" s="285">
        <f t="shared" si="510"/>
        <v>8.1500000000000004</v>
      </c>
      <c r="CF191" s="290">
        <f t="shared" si="541"/>
        <v>8</v>
      </c>
      <c r="CG191" s="287">
        <v>8</v>
      </c>
      <c r="CH191" s="285">
        <f t="shared" si="523"/>
        <v>0.59999999999999998</v>
      </c>
      <c r="CI191" s="286">
        <f t="shared" si="542"/>
        <v>0</v>
      </c>
      <c r="CJ191" s="287"/>
      <c r="CK191" s="285">
        <f t="shared" si="517"/>
        <v>0.59999999999999998</v>
      </c>
      <c r="CL191" s="286">
        <f t="shared" si="543"/>
        <v>0</v>
      </c>
      <c r="CM191" s="287"/>
      <c r="CN191" s="285">
        <f t="shared" si="511"/>
        <v>1.6000000000000001</v>
      </c>
      <c r="CO191" s="287"/>
      <c r="CP191" s="291">
        <f t="shared" si="512"/>
        <v>1</v>
      </c>
      <c r="CQ191" s="283">
        <v>0</v>
      </c>
      <c r="CR191" s="283">
        <v>0</v>
      </c>
      <c r="CS191" s="283" t="e">
        <f>#REF!</f>
        <v>#REF!</v>
      </c>
      <c r="CT191" s="282">
        <v>0</v>
      </c>
      <c r="CU191" s="282">
        <v>0</v>
      </c>
      <c r="CV191" s="282" t="e">
        <f>#REF!</f>
        <v>#REF!</v>
      </c>
      <c r="CW191" s="284" t="e">
        <f>#REF!</f>
        <v>#REF!</v>
      </c>
      <c r="CX191" s="285" t="e">
        <f t="shared" si="505"/>
        <v>#REF!</v>
      </c>
      <c r="CY191" s="290" t="e">
        <f t="shared" si="506"/>
        <v>#REF!</v>
      </c>
      <c r="CZ191" s="292"/>
      <c r="DA191" s="285">
        <f t="shared" si="507"/>
        <v>0</v>
      </c>
      <c r="DB191" s="292"/>
      <c r="DC191" s="283">
        <v>0</v>
      </c>
      <c r="DD191" s="283">
        <v>4</v>
      </c>
      <c r="DE191" s="282">
        <f>_xlfn.FLOOR.PRECISE('численность 2021'!I191)</f>
        <v>4</v>
      </c>
      <c r="DF191" s="282">
        <v>0</v>
      </c>
      <c r="DG191" s="282">
        <v>4.6876000000000001e-002</v>
      </c>
      <c r="DH191" s="282">
        <f t="shared" si="502"/>
        <v>4.6876281773329739e-002</v>
      </c>
      <c r="DI191" s="284">
        <f>_xlfn.FLOOR.PRECISE('численность 2021'!N191)</f>
        <v>0</v>
      </c>
      <c r="DJ191" s="285">
        <f t="shared" si="524"/>
        <v>0</v>
      </c>
      <c r="DK191" s="286">
        <f t="shared" si="544"/>
        <v>0</v>
      </c>
      <c r="DL191" s="287"/>
      <c r="DM191" s="285">
        <f t="shared" si="525"/>
        <v>0</v>
      </c>
      <c r="DN191" s="287"/>
      <c r="DO191" s="283">
        <v>13.680253</v>
      </c>
      <c r="DP191" s="283">
        <v>11</v>
      </c>
      <c r="DQ191" s="282">
        <f>_xlfn.FLOOR.PRECISE('численность 2021'!J191)</f>
        <v>11</v>
      </c>
      <c r="DR191" s="282">
        <v>0.16031999999999999</v>
      </c>
      <c r="DS191" s="282">
        <v>0.12891</v>
      </c>
      <c r="DT191" s="282">
        <f t="shared" si="503"/>
        <v>0.12890977487665678</v>
      </c>
      <c r="DU191" s="284">
        <f>_xlfn.FLOOR.PRECISE('численность 2021'!S191)</f>
        <v>1</v>
      </c>
      <c r="DV191" s="285">
        <f t="shared" si="513"/>
        <v>1.1000000000000001</v>
      </c>
      <c r="DW191" s="286">
        <f t="shared" si="545"/>
        <v>1</v>
      </c>
      <c r="DX191" s="287">
        <v>1</v>
      </c>
      <c r="DY191" s="283">
        <v>0</v>
      </c>
      <c r="DZ191" s="293">
        <v>10</v>
      </c>
      <c r="EA191" s="282">
        <f>_xlfn.FLOOR.PRECISE('численность 2021'!T191)</f>
        <v>10</v>
      </c>
      <c r="EB191" s="282">
        <v>0</v>
      </c>
      <c r="EC191" s="282">
        <v>0.117191</v>
      </c>
      <c r="ED191" s="282">
        <f t="shared" si="504"/>
        <v>0.11719070443332434</v>
      </c>
      <c r="EE191" s="284">
        <f>_xlfn.FLOOR.PRECISE('численность 2021'!U191)</f>
        <v>1</v>
      </c>
      <c r="EF191" s="285">
        <f t="shared" si="533"/>
        <v>1</v>
      </c>
      <c r="EG191" s="286">
        <f t="shared" si="546"/>
        <v>1</v>
      </c>
      <c r="EH191" s="292">
        <v>1</v>
      </c>
    </row>
    <row r="192" ht="15.75">
      <c r="A192" s="268" t="s">
        <v>223</v>
      </c>
      <c r="B192" s="282"/>
      <c r="C192" s="283"/>
      <c r="D192" s="283"/>
      <c r="E192" s="282"/>
      <c r="F192" s="282"/>
      <c r="G192" s="282"/>
      <c r="H192" s="282"/>
      <c r="I192" s="284"/>
      <c r="J192" s="285">
        <f t="shared" si="518"/>
        <v>0</v>
      </c>
      <c r="K192" s="286">
        <f t="shared" si="534"/>
        <v>0</v>
      </c>
      <c r="L192" s="287"/>
      <c r="M192" s="283"/>
      <c r="N192" s="283"/>
      <c r="O192" s="282"/>
      <c r="P192" s="282"/>
      <c r="Q192" s="282"/>
      <c r="R192" s="282" t="e">
        <f t="shared" si="535"/>
        <v>#DIV/0!</v>
      </c>
      <c r="S192" s="284"/>
      <c r="T192" s="284"/>
      <c r="U192" s="285">
        <f t="shared" si="519"/>
        <v>0</v>
      </c>
      <c r="V192" s="286">
        <f t="shared" si="526"/>
        <v>0</v>
      </c>
      <c r="W192" s="287"/>
      <c r="X192" s="287"/>
      <c r="Y192" s="288"/>
      <c r="Z192" s="283"/>
      <c r="AA192" s="283"/>
      <c r="AB192" s="282"/>
      <c r="AC192" s="282"/>
      <c r="AD192" s="282"/>
      <c r="AE192" s="282" t="e">
        <f t="shared" si="499"/>
        <v>#DIV/0!</v>
      </c>
      <c r="AF192" s="284"/>
      <c r="AG192" s="285">
        <f t="shared" si="520"/>
        <v>0</v>
      </c>
      <c r="AH192" s="286">
        <f t="shared" si="536"/>
        <v>0</v>
      </c>
      <c r="AI192" s="289">
        <f t="shared" si="527"/>
        <v>0</v>
      </c>
      <c r="AJ192" s="287"/>
      <c r="AK192" s="287"/>
      <c r="AL192" s="283"/>
      <c r="AM192" s="283"/>
      <c r="AN192" s="282"/>
      <c r="AO192" s="282"/>
      <c r="AP192" s="282"/>
      <c r="AQ192" s="282" t="e">
        <f t="shared" si="537"/>
        <v>#DIV/0!</v>
      </c>
      <c r="AR192" s="284"/>
      <c r="AS192" s="284"/>
      <c r="AT192" s="284" t="e">
        <f t="shared" si="528"/>
        <v>#DIV/0!</v>
      </c>
      <c r="AU192" s="285">
        <f t="shared" si="529"/>
        <v>0</v>
      </c>
      <c r="AV192" s="285">
        <f t="shared" si="461"/>
        <v>0</v>
      </c>
      <c r="AW192" s="290">
        <f t="shared" si="530"/>
        <v>0</v>
      </c>
      <c r="AX192" s="287"/>
      <c r="AY192" s="285">
        <f t="shared" si="521"/>
        <v>0</v>
      </c>
      <c r="AZ192" s="286">
        <f t="shared" si="538"/>
        <v>0</v>
      </c>
      <c r="BA192" s="287"/>
      <c r="BB192" s="285">
        <f t="shared" si="522"/>
        <v>0</v>
      </c>
      <c r="BC192" s="287"/>
      <c r="BD192" s="283"/>
      <c r="BE192" s="283"/>
      <c r="BF192" s="282"/>
      <c r="BG192" s="282"/>
      <c r="BH192" s="282"/>
      <c r="BI192" s="282" t="e">
        <f t="shared" si="500"/>
        <v>#DIV/0!</v>
      </c>
      <c r="BJ192" s="284"/>
      <c r="BK192" s="284"/>
      <c r="BL192" s="284" t="e">
        <f t="shared" si="531"/>
        <v>#DIV/0!</v>
      </c>
      <c r="BM192" s="285">
        <f t="shared" si="508"/>
        <v>0</v>
      </c>
      <c r="BN192" s="290">
        <f t="shared" si="532"/>
        <v>0</v>
      </c>
      <c r="BO192" s="287"/>
      <c r="BP192" s="285">
        <f t="shared" si="516"/>
        <v>0</v>
      </c>
      <c r="BQ192" s="286">
        <f t="shared" si="539"/>
        <v>0</v>
      </c>
      <c r="BR192" s="287"/>
      <c r="BS192" s="285">
        <f t="shared" si="509"/>
        <v>0</v>
      </c>
      <c r="BT192" s="287"/>
      <c r="BU192" s="283"/>
      <c r="BV192" s="283"/>
      <c r="BW192" s="282"/>
      <c r="BX192" s="282"/>
      <c r="BY192" s="282"/>
      <c r="BZ192" s="282" t="e">
        <f t="shared" si="501"/>
        <v>#DIV/0!</v>
      </c>
      <c r="CA192" s="284"/>
      <c r="CB192" s="284"/>
      <c r="CC192" s="284"/>
      <c r="CD192" s="284" t="e">
        <f t="shared" si="540"/>
        <v>#DIV/0!</v>
      </c>
      <c r="CE192" s="285">
        <f t="shared" si="510"/>
        <v>0</v>
      </c>
      <c r="CF192" s="290">
        <f t="shared" si="541"/>
        <v>0</v>
      </c>
      <c r="CG192" s="287"/>
      <c r="CH192" s="285">
        <f t="shared" si="523"/>
        <v>0</v>
      </c>
      <c r="CI192" s="286">
        <f t="shared" si="542"/>
        <v>0</v>
      </c>
      <c r="CJ192" s="287"/>
      <c r="CK192" s="285">
        <f t="shared" si="517"/>
        <v>0</v>
      </c>
      <c r="CL192" s="286">
        <f t="shared" si="543"/>
        <v>0</v>
      </c>
      <c r="CM192" s="287"/>
      <c r="CN192" s="285">
        <f t="shared" si="511"/>
        <v>0</v>
      </c>
      <c r="CO192" s="287"/>
      <c r="CP192" s="291">
        <f t="shared" si="512"/>
        <v>1</v>
      </c>
      <c r="CQ192" s="283"/>
      <c r="CR192" s="283"/>
      <c r="CS192" s="283"/>
      <c r="CT192" s="282"/>
      <c r="CU192" s="282"/>
      <c r="CV192" s="282"/>
      <c r="CW192" s="284"/>
      <c r="CX192" s="285">
        <f t="shared" si="505"/>
        <v>0</v>
      </c>
      <c r="CY192" s="290">
        <f t="shared" si="506"/>
        <v>0</v>
      </c>
      <c r="CZ192" s="292"/>
      <c r="DA192" s="285">
        <f t="shared" si="507"/>
        <v>0</v>
      </c>
      <c r="DB192" s="292"/>
      <c r="DC192" s="283"/>
      <c r="DD192" s="283"/>
      <c r="DE192" s="282"/>
      <c r="DF192" s="282"/>
      <c r="DG192" s="282"/>
      <c r="DH192" s="282" t="e">
        <f t="shared" si="502"/>
        <v>#DIV/0!</v>
      </c>
      <c r="DI192" s="284"/>
      <c r="DJ192" s="285">
        <f t="shared" si="524"/>
        <v>0</v>
      </c>
      <c r="DK192" s="286">
        <f t="shared" si="544"/>
        <v>0</v>
      </c>
      <c r="DL192" s="287"/>
      <c r="DM192" s="285">
        <f t="shared" si="525"/>
        <v>0</v>
      </c>
      <c r="DN192" s="287"/>
      <c r="DO192" s="283"/>
      <c r="DP192" s="283"/>
      <c r="DQ192" s="282"/>
      <c r="DR192" s="282"/>
      <c r="DS192" s="282"/>
      <c r="DT192" s="282" t="e">
        <f t="shared" si="503"/>
        <v>#DIV/0!</v>
      </c>
      <c r="DU192" s="284"/>
      <c r="DV192" s="285">
        <f t="shared" si="513"/>
        <v>0</v>
      </c>
      <c r="DW192" s="286">
        <f t="shared" si="545"/>
        <v>0</v>
      </c>
      <c r="DX192" s="287"/>
      <c r="DY192" s="283"/>
      <c r="DZ192" s="293"/>
      <c r="EA192" s="282"/>
      <c r="EB192" s="282"/>
      <c r="EC192" s="282"/>
      <c r="ED192" s="282" t="e">
        <f t="shared" si="504"/>
        <v>#DIV/0!</v>
      </c>
      <c r="EE192" s="284"/>
      <c r="EF192" s="285">
        <f t="shared" si="533"/>
        <v>0</v>
      </c>
      <c r="EG192" s="286">
        <f t="shared" si="546"/>
        <v>0</v>
      </c>
      <c r="EH192" s="292"/>
    </row>
    <row r="193" s="297" customFormat="1">
      <c r="A193" s="152" t="s">
        <v>224</v>
      </c>
      <c r="B193" s="298">
        <f>'численность 2021'!C207</f>
        <v>3221.3000000000002</v>
      </c>
      <c r="C193" s="299">
        <v>12393.224609000001</v>
      </c>
      <c r="D193" s="299">
        <v>12754</v>
      </c>
      <c r="E193" s="298">
        <f>_xlfn.FLOOR.PRECISE('численность 2021'!D207)</f>
        <v>13757</v>
      </c>
      <c r="F193" s="298">
        <v>3.88612</v>
      </c>
      <c r="G193" s="298">
        <v>3.999247</v>
      </c>
      <c r="H193" s="298">
        <f t="shared" si="498"/>
        <v>4.2706360786018065</v>
      </c>
      <c r="I193" s="300">
        <f>_xlfn.FLOOR.PRECISE('численность 2021'!R207)</f>
        <v>4814</v>
      </c>
      <c r="J193" s="303">
        <f t="shared" si="518"/>
        <v>4814.9499999999998</v>
      </c>
      <c r="K193" s="301">
        <f t="shared" si="534"/>
        <v>4814</v>
      </c>
      <c r="L193" s="287">
        <v>4814</v>
      </c>
      <c r="M193" s="299">
        <v>1400</v>
      </c>
      <c r="N193" s="299">
        <v>1400</v>
      </c>
      <c r="O193" s="298">
        <f>_xlfn.FLOOR.PRECISE('численность 2021'!P207)</f>
        <v>1400</v>
      </c>
      <c r="P193" s="298">
        <v>0.43899500000000002</v>
      </c>
      <c r="Q193" s="298">
        <v>0.43899500000000002</v>
      </c>
      <c r="R193" s="298">
        <f t="shared" si="535"/>
        <v>0.43460714618321794</v>
      </c>
      <c r="S193" s="300">
        <f>_xlfn.FLOOR.PRECISE('численность 2021'!Q207)</f>
        <v>56</v>
      </c>
      <c r="T193" s="300"/>
      <c r="U193" s="303">
        <f t="shared" si="519"/>
        <v>420</v>
      </c>
      <c r="V193" s="301">
        <f t="shared" si="526"/>
        <v>56</v>
      </c>
      <c r="W193" s="287">
        <v>56</v>
      </c>
      <c r="X193" s="287"/>
      <c r="Y193" s="302"/>
      <c r="Z193" s="299">
        <v>2760.2312010000001</v>
      </c>
      <c r="AA193" s="299">
        <v>4106</v>
      </c>
      <c r="AB193" s="298">
        <f>_xlfn.FLOOR.PRECISE('численность 2021'!E207)</f>
        <v>4199</v>
      </c>
      <c r="AC193" s="298">
        <v>0.86551999999999996</v>
      </c>
      <c r="AD193" s="298">
        <v>1.2875110000000001</v>
      </c>
      <c r="AE193" s="298">
        <f t="shared" si="499"/>
        <v>1.3035110048738086</v>
      </c>
      <c r="AF193" s="300">
        <f>_xlfn.FLOOR.PRECISE('численность 2021'!O207)</f>
        <v>209</v>
      </c>
      <c r="AG193" s="303">
        <f t="shared" si="520"/>
        <v>209.95000000000002</v>
      </c>
      <c r="AH193" s="301">
        <f t="shared" si="536"/>
        <v>209</v>
      </c>
      <c r="AI193" s="289">
        <f t="shared" si="527"/>
        <v>156.75</v>
      </c>
      <c r="AJ193" s="287">
        <v>209</v>
      </c>
      <c r="AK193" s="287">
        <v>156</v>
      </c>
      <c r="AL193" s="299">
        <v>128.382858</v>
      </c>
      <c r="AM193" s="299">
        <v>0</v>
      </c>
      <c r="AN193" s="298">
        <f>_xlfn.FLOOR.PRECISE('численность 2021'!F207)</f>
        <v>62</v>
      </c>
      <c r="AO193" s="298">
        <v>4.0257000000000001e-002</v>
      </c>
      <c r="AP193" s="298">
        <v>0</v>
      </c>
      <c r="AQ193" s="298">
        <f t="shared" si="537"/>
        <v>1.9246887902399652e-002</v>
      </c>
      <c r="AR193" s="300">
        <f>_xlfn.FLOOR.PRECISE('численность 2021'!L207)</f>
        <v>1</v>
      </c>
      <c r="AS193" s="300"/>
      <c r="AT193" s="300">
        <f t="shared" si="528"/>
        <v>1</v>
      </c>
      <c r="AU193" s="303">
        <f t="shared" si="529"/>
        <v>1.8599999999999999</v>
      </c>
      <c r="AV193" s="303">
        <f t="shared" si="461"/>
        <v>1.8599999999999999</v>
      </c>
      <c r="AW193" s="289">
        <f t="shared" si="530"/>
        <v>1</v>
      </c>
      <c r="AX193" s="287">
        <v>1</v>
      </c>
      <c r="AY193" s="303">
        <f t="shared" si="521"/>
        <v>0</v>
      </c>
      <c r="AZ193" s="301">
        <f t="shared" si="538"/>
        <v>0</v>
      </c>
      <c r="BA193" s="287"/>
      <c r="BB193" s="303">
        <f t="shared" si="522"/>
        <v>0.29999999999999999</v>
      </c>
      <c r="BC193" s="287"/>
      <c r="BD193" s="299">
        <v>3045.5266109999998</v>
      </c>
      <c r="BE193" s="299">
        <v>3128</v>
      </c>
      <c r="BF193" s="298">
        <f>_xlfn.FLOOR.PRECISE('численность 2021'!G207)</f>
        <v>2413</v>
      </c>
      <c r="BG193" s="298">
        <v>0.95498000000000005</v>
      </c>
      <c r="BH193" s="298">
        <v>0.98084099999999996</v>
      </c>
      <c r="BI193" s="298">
        <f t="shared" si="500"/>
        <v>0.74907645981436066</v>
      </c>
      <c r="BJ193" s="300">
        <f>_xlfn.FLOOR.PRECISE('численность 2021'!K207)</f>
        <v>72</v>
      </c>
      <c r="BK193" s="300"/>
      <c r="BL193" s="300">
        <f t="shared" si="531"/>
        <v>72</v>
      </c>
      <c r="BM193" s="303">
        <f t="shared" si="508"/>
        <v>72.390000000000001</v>
      </c>
      <c r="BN193" s="289">
        <f t="shared" si="532"/>
        <v>72</v>
      </c>
      <c r="BO193" s="287">
        <v>72</v>
      </c>
      <c r="BP193" s="303">
        <f t="shared" si="516"/>
        <v>10.799999999999999</v>
      </c>
      <c r="BQ193" s="301">
        <f t="shared" si="539"/>
        <v>0</v>
      </c>
      <c r="BR193" s="287"/>
      <c r="BS193" s="303">
        <f t="shared" si="509"/>
        <v>14.4</v>
      </c>
      <c r="BT193" s="287"/>
      <c r="BU193" s="299">
        <v>2610.4514159999999</v>
      </c>
      <c r="BV193" s="299">
        <v>3209</v>
      </c>
      <c r="BW193" s="298">
        <f>_xlfn.FLOOR.PRECISE('численность 2021'!H207)</f>
        <v>2914</v>
      </c>
      <c r="BX193" s="298">
        <v>0.818554</v>
      </c>
      <c r="BY193" s="298">
        <v>1.00624</v>
      </c>
      <c r="BZ193" s="298">
        <f t="shared" si="501"/>
        <v>0.90460373141278361</v>
      </c>
      <c r="CA193" s="300">
        <f>_xlfn.FLOOR.PRECISE('численность 2021'!M207)</f>
        <v>87</v>
      </c>
      <c r="CB193" s="300"/>
      <c r="CC193" s="300"/>
      <c r="CD193" s="300">
        <f t="shared" si="540"/>
        <v>87</v>
      </c>
      <c r="CE193" s="303">
        <f t="shared" si="510"/>
        <v>87.420000000000002</v>
      </c>
      <c r="CF193" s="289">
        <f t="shared" si="541"/>
        <v>87</v>
      </c>
      <c r="CG193" s="287">
        <v>87</v>
      </c>
      <c r="CH193" s="303">
        <f t="shared" si="523"/>
        <v>6.5249999999999995</v>
      </c>
      <c r="CI193" s="301">
        <f t="shared" si="542"/>
        <v>0</v>
      </c>
      <c r="CJ193" s="287"/>
      <c r="CK193" s="303">
        <f t="shared" si="517"/>
        <v>6.5249999999999995</v>
      </c>
      <c r="CL193" s="301">
        <f t="shared" si="543"/>
        <v>0</v>
      </c>
      <c r="CM193" s="287"/>
      <c r="CN193" s="303">
        <f t="shared" si="511"/>
        <v>17.400000000000002</v>
      </c>
      <c r="CO193" s="287"/>
      <c r="CP193" s="304">
        <f t="shared" si="512"/>
        <v>1</v>
      </c>
      <c r="CQ193" s="299">
        <v>0</v>
      </c>
      <c r="CR193" s="299">
        <v>0</v>
      </c>
      <c r="CS193" s="299" t="e">
        <f>#REF!</f>
        <v>#REF!</v>
      </c>
      <c r="CT193" s="298">
        <v>0</v>
      </c>
      <c r="CU193" s="298">
        <v>0</v>
      </c>
      <c r="CV193" s="298" t="e">
        <f>#REF!</f>
        <v>#REF!</v>
      </c>
      <c r="CW193" s="300" t="e">
        <f>#REF!</f>
        <v>#REF!</v>
      </c>
      <c r="CX193" s="303" t="e">
        <f t="shared" si="505"/>
        <v>#REF!</v>
      </c>
      <c r="CY193" s="289" t="e">
        <f t="shared" si="506"/>
        <v>#REF!</v>
      </c>
      <c r="CZ193" s="287"/>
      <c r="DA193" s="303">
        <f t="shared" si="507"/>
        <v>0</v>
      </c>
      <c r="DB193" s="287"/>
      <c r="DC193" s="299">
        <v>324.52331500000003</v>
      </c>
      <c r="DD193" s="299">
        <v>1655</v>
      </c>
      <c r="DE193" s="298">
        <f>_xlfn.FLOOR.PRECISE('численность 2021'!I207)</f>
        <v>1191</v>
      </c>
      <c r="DF193" s="298">
        <v>0.10176</v>
      </c>
      <c r="DG193" s="298">
        <v>0.51895500000000006</v>
      </c>
      <c r="DH193" s="298">
        <f t="shared" si="502"/>
        <v>0.36972650793158041</v>
      </c>
      <c r="DI193" s="300">
        <f>_xlfn.FLOOR.PRECISE('численность 2021'!N207)</f>
        <v>119</v>
      </c>
      <c r="DJ193" s="303">
        <f t="shared" si="524"/>
        <v>178.65000000000001</v>
      </c>
      <c r="DK193" s="301">
        <f t="shared" si="544"/>
        <v>119</v>
      </c>
      <c r="DL193" s="287">
        <v>119</v>
      </c>
      <c r="DM193" s="303">
        <f t="shared" si="525"/>
        <v>23.800000000000001</v>
      </c>
      <c r="DN193" s="287"/>
      <c r="DO193" s="299">
        <v>0</v>
      </c>
      <c r="DP193" s="299">
        <v>0</v>
      </c>
      <c r="DQ193" s="298">
        <f>_xlfn.FLOOR.PRECISE('численность 2021'!J207)</f>
        <v>0</v>
      </c>
      <c r="DR193" s="298">
        <v>0</v>
      </c>
      <c r="DS193" s="298">
        <v>0</v>
      </c>
      <c r="DT193" s="298">
        <f t="shared" si="503"/>
        <v>0</v>
      </c>
      <c r="DU193" s="300">
        <f>_xlfn.FLOOR.PRECISE('численность 2021'!S207)</f>
        <v>0</v>
      </c>
      <c r="DV193" s="303">
        <f t="shared" si="513"/>
        <v>0</v>
      </c>
      <c r="DW193" s="301">
        <f t="shared" si="545"/>
        <v>0</v>
      </c>
      <c r="DX193" s="287"/>
      <c r="DY193" s="299">
        <v>0</v>
      </c>
      <c r="DZ193" s="306">
        <v>0</v>
      </c>
      <c r="EA193" s="298">
        <f>_xlfn.FLOOR.PRECISE('численность 2021'!T207)</f>
        <v>0</v>
      </c>
      <c r="EB193" s="298">
        <v>0</v>
      </c>
      <c r="EC193" s="298">
        <v>0</v>
      </c>
      <c r="ED193" s="298">
        <f t="shared" si="504"/>
        <v>0</v>
      </c>
      <c r="EE193" s="300">
        <f>_xlfn.FLOOR.PRECISE('численность 2021'!U207)</f>
        <v>0</v>
      </c>
      <c r="EF193" s="303">
        <f t="shared" si="533"/>
        <v>0</v>
      </c>
      <c r="EG193" s="301">
        <f t="shared" si="546"/>
        <v>0</v>
      </c>
      <c r="EH193" s="287"/>
    </row>
    <row r="194" ht="31.5">
      <c r="A194" s="307" t="s">
        <v>293</v>
      </c>
      <c r="B194" s="282"/>
      <c r="C194" s="283"/>
      <c r="D194" s="283"/>
      <c r="E194" s="282"/>
      <c r="F194" s="282"/>
      <c r="G194" s="282"/>
      <c r="H194" s="282"/>
      <c r="I194" s="284">
        <v>50</v>
      </c>
      <c r="J194" s="285">
        <f t="shared" si="518"/>
        <v>0</v>
      </c>
      <c r="K194" s="286">
        <f t="shared" si="534"/>
        <v>0</v>
      </c>
      <c r="L194" s="287"/>
      <c r="M194" s="283"/>
      <c r="N194" s="283"/>
      <c r="O194" s="282"/>
      <c r="P194" s="282">
        <v>0</v>
      </c>
      <c r="Q194" s="282">
        <v>0</v>
      </c>
      <c r="R194" s="282">
        <v>0</v>
      </c>
      <c r="S194" s="284">
        <v>50</v>
      </c>
      <c r="T194" s="284"/>
      <c r="U194" s="285">
        <f t="shared" si="519"/>
        <v>0</v>
      </c>
      <c r="V194" s="286">
        <f t="shared" si="526"/>
        <v>0</v>
      </c>
      <c r="W194" s="287"/>
      <c r="X194" s="287"/>
      <c r="Y194" s="288"/>
      <c r="Z194" s="283"/>
      <c r="AA194" s="283"/>
      <c r="AB194" s="282"/>
      <c r="AC194" s="282">
        <v>0</v>
      </c>
      <c r="AD194" s="282">
        <v>0</v>
      </c>
      <c r="AE194" s="282">
        <v>0</v>
      </c>
      <c r="AF194" s="284"/>
      <c r="AG194" s="285">
        <f t="shared" si="520"/>
        <v>0</v>
      </c>
      <c r="AH194" s="286">
        <f t="shared" si="536"/>
        <v>0</v>
      </c>
      <c r="AI194" s="289">
        <f t="shared" si="527"/>
        <v>0</v>
      </c>
      <c r="AJ194" s="287"/>
      <c r="AK194" s="287"/>
      <c r="AL194" s="283"/>
      <c r="AM194" s="283"/>
      <c r="AN194" s="282"/>
      <c r="AO194" s="282">
        <v>0</v>
      </c>
      <c r="AP194" s="282">
        <v>0</v>
      </c>
      <c r="AQ194" s="282">
        <v>0</v>
      </c>
      <c r="AR194" s="284"/>
      <c r="AS194" s="284"/>
      <c r="AT194" s="284">
        <f t="shared" si="528"/>
        <v>0</v>
      </c>
      <c r="AU194" s="285">
        <f t="shared" si="529"/>
        <v>0</v>
      </c>
      <c r="AV194" s="285">
        <f t="shared" si="461"/>
        <v>0</v>
      </c>
      <c r="AW194" s="290">
        <f t="shared" si="530"/>
        <v>0</v>
      </c>
      <c r="AX194" s="287"/>
      <c r="AY194" s="285">
        <f t="shared" si="521"/>
        <v>0</v>
      </c>
      <c r="AZ194" s="286">
        <f t="shared" si="538"/>
        <v>0</v>
      </c>
      <c r="BA194" s="287"/>
      <c r="BB194" s="285">
        <f t="shared" si="522"/>
        <v>0</v>
      </c>
      <c r="BC194" s="287"/>
      <c r="BD194" s="283"/>
      <c r="BE194" s="283"/>
      <c r="BF194" s="282"/>
      <c r="BG194" s="282"/>
      <c r="BH194" s="282"/>
      <c r="BI194" s="282"/>
      <c r="BJ194" s="284">
        <v>6</v>
      </c>
      <c r="BK194" s="284"/>
      <c r="BL194" s="284">
        <f t="shared" si="531"/>
        <v>0</v>
      </c>
      <c r="BM194" s="285">
        <f t="shared" si="508"/>
        <v>0</v>
      </c>
      <c r="BN194" s="290">
        <f t="shared" si="532"/>
        <v>0</v>
      </c>
      <c r="BO194" s="287"/>
      <c r="BP194" s="285">
        <f t="shared" si="516"/>
        <v>0</v>
      </c>
      <c r="BQ194" s="286">
        <f t="shared" si="539"/>
        <v>0</v>
      </c>
      <c r="BR194" s="287"/>
      <c r="BS194" s="285">
        <f t="shared" si="509"/>
        <v>0</v>
      </c>
      <c r="BT194" s="287"/>
      <c r="BU194" s="283"/>
      <c r="BV194" s="283"/>
      <c r="BW194" s="282"/>
      <c r="BX194" s="282">
        <v>0</v>
      </c>
      <c r="BY194" s="282">
        <v>0</v>
      </c>
      <c r="BZ194" s="282">
        <v>0</v>
      </c>
      <c r="CA194" s="284"/>
      <c r="CB194" s="284"/>
      <c r="CC194" s="284"/>
      <c r="CD194" s="284">
        <f t="shared" si="540"/>
        <v>0</v>
      </c>
      <c r="CE194" s="285">
        <f t="shared" si="510"/>
        <v>0</v>
      </c>
      <c r="CF194" s="290">
        <f t="shared" si="541"/>
        <v>0</v>
      </c>
      <c r="CG194" s="287"/>
      <c r="CH194" s="285">
        <f t="shared" si="523"/>
        <v>0</v>
      </c>
      <c r="CI194" s="286">
        <f t="shared" si="542"/>
        <v>0</v>
      </c>
      <c r="CJ194" s="287"/>
      <c r="CK194" s="285">
        <f t="shared" si="517"/>
        <v>0</v>
      </c>
      <c r="CL194" s="286">
        <f t="shared" si="543"/>
        <v>0</v>
      </c>
      <c r="CM194" s="287"/>
      <c r="CN194" s="285">
        <f t="shared" si="511"/>
        <v>0</v>
      </c>
      <c r="CO194" s="287"/>
      <c r="CP194" s="291">
        <f t="shared" si="512"/>
        <v>1</v>
      </c>
      <c r="CQ194" s="283"/>
      <c r="CR194" s="283"/>
      <c r="CS194" s="283"/>
      <c r="CT194" s="282"/>
      <c r="CU194" s="282"/>
      <c r="CV194" s="282"/>
      <c r="CW194" s="284"/>
      <c r="CX194" s="285">
        <f t="shared" si="505"/>
        <v>0</v>
      </c>
      <c r="CY194" s="290"/>
      <c r="CZ194" s="292"/>
      <c r="DA194" s="285"/>
      <c r="DB194" s="292"/>
      <c r="DC194" s="283"/>
      <c r="DD194" s="283"/>
      <c r="DE194" s="282"/>
      <c r="DF194" s="282">
        <v>0</v>
      </c>
      <c r="DG194" s="282">
        <v>0</v>
      </c>
      <c r="DH194" s="282">
        <v>0</v>
      </c>
      <c r="DI194" s="284"/>
      <c r="DJ194" s="285">
        <f t="shared" si="524"/>
        <v>0</v>
      </c>
      <c r="DK194" s="286">
        <f t="shared" si="544"/>
        <v>0</v>
      </c>
      <c r="DL194" s="287"/>
      <c r="DM194" s="285">
        <f t="shared" si="525"/>
        <v>0</v>
      </c>
      <c r="DN194" s="287"/>
      <c r="DO194" s="283"/>
      <c r="DP194" s="283"/>
      <c r="DQ194" s="282"/>
      <c r="DR194" s="282">
        <v>0</v>
      </c>
      <c r="DS194" s="282">
        <v>0</v>
      </c>
      <c r="DT194" s="282">
        <v>0</v>
      </c>
      <c r="DU194" s="284"/>
      <c r="DV194" s="285">
        <f t="shared" si="513"/>
        <v>0</v>
      </c>
      <c r="DW194" s="286">
        <f t="shared" si="545"/>
        <v>0</v>
      </c>
      <c r="DX194" s="287"/>
      <c r="DY194" s="283"/>
      <c r="DZ194" s="293"/>
      <c r="EA194" s="282"/>
      <c r="EB194" s="282">
        <v>0</v>
      </c>
      <c r="EC194" s="282">
        <v>0</v>
      </c>
      <c r="ED194" s="282">
        <v>0</v>
      </c>
      <c r="EE194" s="284"/>
      <c r="EF194" s="285">
        <f t="shared" si="533"/>
        <v>0</v>
      </c>
      <c r="EG194" s="286">
        <f t="shared" si="546"/>
        <v>0</v>
      </c>
      <c r="EH194" s="292"/>
    </row>
    <row r="195" ht="15.75">
      <c r="A195" s="268" t="s">
        <v>225</v>
      </c>
      <c r="B195" s="282"/>
      <c r="C195" s="283"/>
      <c r="D195" s="283"/>
      <c r="E195" s="282"/>
      <c r="F195" s="282"/>
      <c r="G195" s="282"/>
      <c r="H195" s="282"/>
      <c r="I195" s="284"/>
      <c r="J195" s="285">
        <f t="shared" si="518"/>
        <v>0</v>
      </c>
      <c r="K195" s="286">
        <f t="shared" si="534"/>
        <v>0</v>
      </c>
      <c r="L195" s="287"/>
      <c r="M195" s="283"/>
      <c r="N195" s="283"/>
      <c r="O195" s="282"/>
      <c r="P195" s="282"/>
      <c r="Q195" s="282"/>
      <c r="R195" s="282" t="e">
        <f t="shared" si="535"/>
        <v>#DIV/0!</v>
      </c>
      <c r="S195" s="284"/>
      <c r="T195" s="284"/>
      <c r="U195" s="285">
        <f t="shared" si="519"/>
        <v>0</v>
      </c>
      <c r="V195" s="286">
        <f t="shared" si="526"/>
        <v>0</v>
      </c>
      <c r="W195" s="287"/>
      <c r="X195" s="287"/>
      <c r="Y195" s="288"/>
      <c r="Z195" s="283"/>
      <c r="AA195" s="283"/>
      <c r="AB195" s="282"/>
      <c r="AC195" s="282"/>
      <c r="AD195" s="282"/>
      <c r="AE195" s="282" t="e">
        <f t="shared" si="499"/>
        <v>#DIV/0!</v>
      </c>
      <c r="AF195" s="284"/>
      <c r="AG195" s="285">
        <f t="shared" si="520"/>
        <v>0</v>
      </c>
      <c r="AH195" s="286">
        <f t="shared" si="536"/>
        <v>0</v>
      </c>
      <c r="AI195" s="289">
        <f t="shared" si="527"/>
        <v>0</v>
      </c>
      <c r="AJ195" s="287"/>
      <c r="AK195" s="287"/>
      <c r="AL195" s="283"/>
      <c r="AM195" s="283"/>
      <c r="AN195" s="282"/>
      <c r="AO195" s="282"/>
      <c r="AP195" s="282"/>
      <c r="AQ195" s="282" t="e">
        <f t="shared" si="537"/>
        <v>#DIV/0!</v>
      </c>
      <c r="AR195" s="284"/>
      <c r="AS195" s="284"/>
      <c r="AT195" s="284" t="e">
        <f t="shared" si="528"/>
        <v>#DIV/0!</v>
      </c>
      <c r="AU195" s="285">
        <f t="shared" si="529"/>
        <v>0</v>
      </c>
      <c r="AV195" s="285">
        <f t="shared" si="461"/>
        <v>0</v>
      </c>
      <c r="AW195" s="290">
        <f t="shared" si="530"/>
        <v>0</v>
      </c>
      <c r="AX195" s="287"/>
      <c r="AY195" s="285">
        <f t="shared" si="521"/>
        <v>0</v>
      </c>
      <c r="AZ195" s="286">
        <f t="shared" si="538"/>
        <v>0</v>
      </c>
      <c r="BA195" s="287"/>
      <c r="BB195" s="285">
        <f t="shared" si="522"/>
        <v>0</v>
      </c>
      <c r="BC195" s="287"/>
      <c r="BD195" s="283"/>
      <c r="BE195" s="283"/>
      <c r="BF195" s="282"/>
      <c r="BG195" s="282"/>
      <c r="BH195" s="282"/>
      <c r="BI195" s="282" t="e">
        <f t="shared" si="500"/>
        <v>#DIV/0!</v>
      </c>
      <c r="BJ195" s="284"/>
      <c r="BK195" s="284"/>
      <c r="BL195" s="284" t="e">
        <f t="shared" si="531"/>
        <v>#DIV/0!</v>
      </c>
      <c r="BM195" s="285">
        <f t="shared" si="508"/>
        <v>0</v>
      </c>
      <c r="BN195" s="290">
        <f t="shared" si="532"/>
        <v>0</v>
      </c>
      <c r="BO195" s="287"/>
      <c r="BP195" s="285">
        <f t="shared" si="516"/>
        <v>0</v>
      </c>
      <c r="BQ195" s="286">
        <f t="shared" si="539"/>
        <v>0</v>
      </c>
      <c r="BR195" s="287"/>
      <c r="BS195" s="285">
        <f t="shared" si="509"/>
        <v>0</v>
      </c>
      <c r="BT195" s="287"/>
      <c r="BU195" s="283"/>
      <c r="BV195" s="283"/>
      <c r="BW195" s="282"/>
      <c r="BX195" s="282"/>
      <c r="BY195" s="282"/>
      <c r="BZ195" s="282" t="e">
        <f t="shared" si="501"/>
        <v>#DIV/0!</v>
      </c>
      <c r="CA195" s="284"/>
      <c r="CB195" s="284"/>
      <c r="CC195" s="284"/>
      <c r="CD195" s="284" t="e">
        <f t="shared" si="540"/>
        <v>#DIV/0!</v>
      </c>
      <c r="CE195" s="285">
        <f t="shared" si="510"/>
        <v>0</v>
      </c>
      <c r="CF195" s="290">
        <f t="shared" si="541"/>
        <v>0</v>
      </c>
      <c r="CG195" s="287"/>
      <c r="CH195" s="285">
        <f t="shared" si="523"/>
        <v>0</v>
      </c>
      <c r="CI195" s="286">
        <f t="shared" si="542"/>
        <v>0</v>
      </c>
      <c r="CJ195" s="287"/>
      <c r="CK195" s="285">
        <f t="shared" si="517"/>
        <v>0</v>
      </c>
      <c r="CL195" s="286">
        <f t="shared" si="543"/>
        <v>0</v>
      </c>
      <c r="CM195" s="287"/>
      <c r="CN195" s="285">
        <f t="shared" si="511"/>
        <v>0</v>
      </c>
      <c r="CO195" s="287"/>
      <c r="CP195" s="291">
        <f t="shared" si="512"/>
        <v>1</v>
      </c>
      <c r="CQ195" s="283"/>
      <c r="CR195" s="283"/>
      <c r="CS195" s="283"/>
      <c r="CT195" s="282"/>
      <c r="CU195" s="282"/>
      <c r="CV195" s="282"/>
      <c r="CW195" s="284"/>
      <c r="CX195" s="285">
        <f t="shared" si="505"/>
        <v>0</v>
      </c>
      <c r="CY195" s="290">
        <f t="shared" si="506"/>
        <v>0</v>
      </c>
      <c r="CZ195" s="292"/>
      <c r="DA195" s="285">
        <f t="shared" si="507"/>
        <v>0</v>
      </c>
      <c r="DB195" s="292"/>
      <c r="DC195" s="283"/>
      <c r="DD195" s="283"/>
      <c r="DE195" s="282"/>
      <c r="DF195" s="282"/>
      <c r="DG195" s="282"/>
      <c r="DH195" s="282" t="e">
        <f t="shared" si="502"/>
        <v>#DIV/0!</v>
      </c>
      <c r="DI195" s="284"/>
      <c r="DJ195" s="285">
        <f t="shared" si="524"/>
        <v>0</v>
      </c>
      <c r="DK195" s="286">
        <f t="shared" si="544"/>
        <v>0</v>
      </c>
      <c r="DL195" s="287"/>
      <c r="DM195" s="285">
        <f t="shared" si="525"/>
        <v>0</v>
      </c>
      <c r="DN195" s="287"/>
      <c r="DO195" s="283"/>
      <c r="DP195" s="283"/>
      <c r="DQ195" s="282"/>
      <c r="DR195" s="282"/>
      <c r="DS195" s="282"/>
      <c r="DT195" s="282" t="e">
        <f t="shared" si="503"/>
        <v>#DIV/0!</v>
      </c>
      <c r="DU195" s="284"/>
      <c r="DV195" s="285">
        <f t="shared" si="513"/>
        <v>0</v>
      </c>
      <c r="DW195" s="286">
        <f t="shared" si="545"/>
        <v>0</v>
      </c>
      <c r="DX195" s="287"/>
      <c r="DY195" s="283"/>
      <c r="DZ195" s="293"/>
      <c r="EA195" s="282"/>
      <c r="EB195" s="282"/>
      <c r="EC195" s="282"/>
      <c r="ED195" s="282" t="e">
        <f t="shared" si="504"/>
        <v>#DIV/0!</v>
      </c>
      <c r="EE195" s="284"/>
      <c r="EF195" s="285">
        <f t="shared" si="533"/>
        <v>0</v>
      </c>
      <c r="EG195" s="286">
        <f t="shared" si="546"/>
        <v>0</v>
      </c>
      <c r="EH195" s="292"/>
    </row>
    <row r="196" ht="47.25">
      <c r="A196" s="152" t="s">
        <v>341</v>
      </c>
      <c r="B196" s="282">
        <f>'численность 2021'!C211</f>
        <v>307.60000000000002</v>
      </c>
      <c r="C196" s="283">
        <v>294.50973499999998</v>
      </c>
      <c r="D196" s="283">
        <v>310</v>
      </c>
      <c r="E196" s="282">
        <f>_xlfn.FLOOR.PRECISE('численность 2021'!D211)</f>
        <v>239</v>
      </c>
      <c r="F196" s="282">
        <v>0.92934600000000001</v>
      </c>
      <c r="G196" s="282">
        <v>0.97806300000000002</v>
      </c>
      <c r="H196" s="282">
        <f t="shared" si="498"/>
        <v>0.7769830949284785</v>
      </c>
      <c r="I196" s="284">
        <f>_xlfn.FLOOR.PRECISE('численность 2021'!R211)</f>
        <v>83</v>
      </c>
      <c r="J196" s="285">
        <f t="shared" si="518"/>
        <v>83.649999999999991</v>
      </c>
      <c r="K196" s="286">
        <f t="shared" si="534"/>
        <v>83</v>
      </c>
      <c r="L196" s="287">
        <v>83</v>
      </c>
      <c r="M196" s="283">
        <v>20</v>
      </c>
      <c r="N196" s="283">
        <v>28</v>
      </c>
      <c r="O196" s="282">
        <f>_xlfn.FLOOR.PRECISE('численность 2021'!P211)</f>
        <v>27</v>
      </c>
      <c r="P196" s="282">
        <v>6.3111e-002</v>
      </c>
      <c r="Q196" s="282">
        <v>8.8341000000000003e-002</v>
      </c>
      <c r="R196" s="282">
        <f t="shared" si="535"/>
        <v>8.7776332899869955e-002</v>
      </c>
      <c r="S196" s="284">
        <f>_xlfn.FLOOR.PRECISE('численность 2021'!Q211)</f>
        <v>3</v>
      </c>
      <c r="T196" s="284"/>
      <c r="U196" s="285">
        <f t="shared" si="519"/>
        <v>8.0999999999999996</v>
      </c>
      <c r="V196" s="286">
        <f t="shared" si="526"/>
        <v>3</v>
      </c>
      <c r="W196" s="287">
        <v>3</v>
      </c>
      <c r="X196" s="287"/>
      <c r="Y196" s="288"/>
      <c r="Z196" s="283">
        <v>402.34326199999998</v>
      </c>
      <c r="AA196" s="283">
        <v>820</v>
      </c>
      <c r="AB196" s="282">
        <f>_xlfn.FLOOR.PRECISE('численность 2021'!E211)</f>
        <v>790</v>
      </c>
      <c r="AC196" s="282">
        <v>1.269622</v>
      </c>
      <c r="AD196" s="282">
        <v>2.5871339999999998</v>
      </c>
      <c r="AE196" s="282">
        <f t="shared" si="499"/>
        <v>2.5682704811443431</v>
      </c>
      <c r="AF196" s="284">
        <f>_xlfn.FLOOR.PRECISE('численность 2021'!O211)</f>
        <v>39</v>
      </c>
      <c r="AG196" s="285">
        <f t="shared" si="520"/>
        <v>39.5</v>
      </c>
      <c r="AH196" s="286">
        <f t="shared" si="536"/>
        <v>39</v>
      </c>
      <c r="AI196" s="289">
        <f t="shared" si="527"/>
        <v>29.25</v>
      </c>
      <c r="AJ196" s="287">
        <v>39</v>
      </c>
      <c r="AK196" s="287">
        <v>29</v>
      </c>
      <c r="AL196" s="283">
        <v>2517.1379390000002</v>
      </c>
      <c r="AM196" s="283">
        <v>2910</v>
      </c>
      <c r="AN196" s="282">
        <f>_xlfn.FLOOR.PRECISE('численность 2021'!F211)</f>
        <v>2897</v>
      </c>
      <c r="AO196" s="282">
        <v>7.9430040000000002</v>
      </c>
      <c r="AP196" s="282">
        <v>9.1811710000000009</v>
      </c>
      <c r="AQ196" s="282">
        <f t="shared" si="537"/>
        <v>9.4180754226267869</v>
      </c>
      <c r="AR196" s="284">
        <f>_xlfn.FLOOR.PRECISE('численность 2021'!L211)</f>
        <v>200</v>
      </c>
      <c r="AS196" s="284"/>
      <c r="AT196" s="284">
        <f t="shared" si="528"/>
        <v>200</v>
      </c>
      <c r="AU196" s="285">
        <f t="shared" si="529"/>
        <v>347.63999999999999</v>
      </c>
      <c r="AV196" s="285">
        <f t="shared" si="461"/>
        <v>347.63999999999999</v>
      </c>
      <c r="AW196" s="290">
        <f t="shared" si="530"/>
        <v>200</v>
      </c>
      <c r="AX196" s="287">
        <v>200</v>
      </c>
      <c r="AY196" s="285">
        <f t="shared" si="521"/>
        <v>30</v>
      </c>
      <c r="AZ196" s="286">
        <f t="shared" si="538"/>
        <v>0</v>
      </c>
      <c r="BA196" s="287"/>
      <c r="BB196" s="285">
        <f t="shared" si="522"/>
        <v>60</v>
      </c>
      <c r="BC196" s="287"/>
      <c r="BD196" s="283">
        <v>32.748871000000001</v>
      </c>
      <c r="BE196" s="283">
        <v>117</v>
      </c>
      <c r="BF196" s="282">
        <f>_xlfn.FLOOR.PRECISE('численность 2021'!G211)</f>
        <v>123</v>
      </c>
      <c r="BG196" s="282">
        <v>0.103341</v>
      </c>
      <c r="BH196" s="282">
        <v>0.36914000000000002</v>
      </c>
      <c r="BI196" s="282">
        <f t="shared" si="500"/>
        <v>0.39986996098829647</v>
      </c>
      <c r="BJ196" s="284">
        <f>_xlfn.FLOOR.PRECISE('численность 2021'!K211)</f>
        <v>2</v>
      </c>
      <c r="BK196" s="284"/>
      <c r="BL196" s="284">
        <f t="shared" si="531"/>
        <v>2</v>
      </c>
      <c r="BM196" s="285">
        <f t="shared" si="508"/>
        <v>3.6899999999999999</v>
      </c>
      <c r="BN196" s="290">
        <f t="shared" si="532"/>
        <v>2</v>
      </c>
      <c r="BO196" s="287">
        <v>2</v>
      </c>
      <c r="BP196" s="285">
        <f t="shared" si="516"/>
        <v>0</v>
      </c>
      <c r="BQ196" s="286">
        <f t="shared" si="539"/>
        <v>0</v>
      </c>
      <c r="BR196" s="287"/>
      <c r="BS196" s="285">
        <f t="shared" si="509"/>
        <v>0.40000000000000002</v>
      </c>
      <c r="BT196" s="287"/>
      <c r="BU196" s="283">
        <v>318.13189699999998</v>
      </c>
      <c r="BV196" s="283">
        <v>427</v>
      </c>
      <c r="BW196" s="282">
        <f>_xlfn.FLOOR.PRECISE('численность 2021'!H211)</f>
        <v>535</v>
      </c>
      <c r="BX196" s="282">
        <v>1.003887</v>
      </c>
      <c r="BY196" s="282">
        <v>1.3472029999999999</v>
      </c>
      <c r="BZ196" s="282">
        <f t="shared" si="501"/>
        <v>1.7392717815344603</v>
      </c>
      <c r="CA196" s="284">
        <f>_xlfn.FLOOR.PRECISE('численность 2021'!M211)</f>
        <v>15</v>
      </c>
      <c r="CB196" s="284"/>
      <c r="CC196" s="284"/>
      <c r="CD196" s="284">
        <f t="shared" si="540"/>
        <v>15</v>
      </c>
      <c r="CE196" s="285">
        <f t="shared" si="510"/>
        <v>26.75</v>
      </c>
      <c r="CF196" s="290">
        <f t="shared" si="541"/>
        <v>15</v>
      </c>
      <c r="CG196" s="287">
        <v>15</v>
      </c>
      <c r="CH196" s="285">
        <f t="shared" si="523"/>
        <v>1.125</v>
      </c>
      <c r="CI196" s="286">
        <f t="shared" si="542"/>
        <v>0</v>
      </c>
      <c r="CJ196" s="287"/>
      <c r="CK196" s="285">
        <f t="shared" si="517"/>
        <v>1.125</v>
      </c>
      <c r="CL196" s="286">
        <f t="shared" si="543"/>
        <v>0</v>
      </c>
      <c r="CM196" s="287"/>
      <c r="CN196" s="285">
        <f t="shared" si="511"/>
        <v>3</v>
      </c>
      <c r="CO196" s="287"/>
      <c r="CP196" s="291">
        <f t="shared" si="512"/>
        <v>1</v>
      </c>
      <c r="CQ196" s="283">
        <v>0</v>
      </c>
      <c r="CR196" s="283">
        <v>0</v>
      </c>
      <c r="CS196" s="283" t="e">
        <f>#REF!</f>
        <v>#REF!</v>
      </c>
      <c r="CT196" s="282">
        <v>0</v>
      </c>
      <c r="CU196" s="282">
        <v>0</v>
      </c>
      <c r="CV196" s="282" t="e">
        <f>#REF!</f>
        <v>#REF!</v>
      </c>
      <c r="CW196" s="284" t="e">
        <f>#REF!</f>
        <v>#REF!</v>
      </c>
      <c r="CX196" s="285" t="e">
        <f t="shared" si="505"/>
        <v>#REF!</v>
      </c>
      <c r="CY196" s="290" t="e">
        <f t="shared" si="506"/>
        <v>#REF!</v>
      </c>
      <c r="CZ196" s="292"/>
      <c r="DA196" s="285">
        <f t="shared" si="507"/>
        <v>0</v>
      </c>
      <c r="DB196" s="292"/>
      <c r="DC196" s="283">
        <v>0</v>
      </c>
      <c r="DD196" s="283">
        <v>0</v>
      </c>
      <c r="DE196" s="282">
        <f>_xlfn.FLOOR.PRECISE('численность 2021'!I211)</f>
        <v>0</v>
      </c>
      <c r="DF196" s="282">
        <v>0</v>
      </c>
      <c r="DG196" s="282">
        <v>0</v>
      </c>
      <c r="DH196" s="282">
        <f t="shared" si="502"/>
        <v>0</v>
      </c>
      <c r="DI196" s="284">
        <f>_xlfn.FLOOR.PRECISE('численность 2021'!N211)</f>
        <v>0</v>
      </c>
      <c r="DJ196" s="285">
        <f t="shared" si="524"/>
        <v>0</v>
      </c>
      <c r="DK196" s="286">
        <f t="shared" si="544"/>
        <v>0</v>
      </c>
      <c r="DL196" s="287"/>
      <c r="DM196" s="285">
        <f t="shared" si="525"/>
        <v>0</v>
      </c>
      <c r="DN196" s="287"/>
      <c r="DO196" s="283">
        <v>7.6695250000000001</v>
      </c>
      <c r="DP196" s="283">
        <v>12</v>
      </c>
      <c r="DQ196" s="282">
        <f>_xlfn.FLOOR.PRECISE('численность 2021'!J211)</f>
        <v>15</v>
      </c>
      <c r="DR196" s="282">
        <v>2.4202000000000001e-002</v>
      </c>
      <c r="DS196" s="282">
        <v>3.7859999999999998e-002</v>
      </c>
      <c r="DT196" s="282">
        <f t="shared" si="503"/>
        <v>4.8764629388816642e-002</v>
      </c>
      <c r="DU196" s="284">
        <f>_xlfn.FLOOR.PRECISE('численность 2021'!S211)</f>
        <v>0</v>
      </c>
      <c r="DV196" s="285">
        <f t="shared" si="513"/>
        <v>1.5</v>
      </c>
      <c r="DW196" s="286">
        <f t="shared" si="545"/>
        <v>0</v>
      </c>
      <c r="DX196" s="287"/>
      <c r="DY196" s="283">
        <v>0</v>
      </c>
      <c r="DZ196" s="293">
        <v>0</v>
      </c>
      <c r="EA196" s="282">
        <f>_xlfn.FLOOR.PRECISE('численность 2021'!T211)</f>
        <v>36</v>
      </c>
      <c r="EB196" s="282">
        <v>0</v>
      </c>
      <c r="EC196" s="282">
        <v>0</v>
      </c>
      <c r="ED196" s="282">
        <f t="shared" si="504"/>
        <v>0.11703511053315994</v>
      </c>
      <c r="EE196" s="284">
        <f>_xlfn.FLOOR.PRECISE('численность 2021'!U211)</f>
        <v>0</v>
      </c>
      <c r="EF196" s="285">
        <f t="shared" si="533"/>
        <v>3.6000000000000001</v>
      </c>
      <c r="EG196" s="286">
        <f t="shared" si="546"/>
        <v>0</v>
      </c>
      <c r="EH196" s="292"/>
    </row>
    <row r="197" s="297" customFormat="1">
      <c r="A197" s="152" t="s">
        <v>342</v>
      </c>
      <c r="B197" s="298">
        <f>'численность 2021'!C209</f>
        <v>986.79999999999995</v>
      </c>
      <c r="C197" s="299">
        <v>4244.7602539999998</v>
      </c>
      <c r="D197" s="299">
        <v>4065</v>
      </c>
      <c r="E197" s="298">
        <f>_xlfn.FLOOR.PRECISE('численность 2021'!D209)</f>
        <v>3750</v>
      </c>
      <c r="F197" s="298">
        <v>4.3012699999999997</v>
      </c>
      <c r="G197" s="298">
        <v>4.1191170000000001</v>
      </c>
      <c r="H197" s="298">
        <f t="shared" si="498"/>
        <v>3.8001621402513175</v>
      </c>
      <c r="I197" s="300">
        <f>_xlfn.FLOOR.PRECISE('численность 2021'!R209)</f>
        <v>1312</v>
      </c>
      <c r="J197" s="303">
        <f t="shared" si="518"/>
        <v>1312.5</v>
      </c>
      <c r="K197" s="301">
        <f t="shared" si="534"/>
        <v>1312</v>
      </c>
      <c r="L197" s="287">
        <v>1312</v>
      </c>
      <c r="M197" s="299">
        <v>602</v>
      </c>
      <c r="N197" s="299">
        <v>710</v>
      </c>
      <c r="O197" s="298">
        <f>_xlfn.FLOOR.PRECISE('численность 2021'!P209)</f>
        <v>690</v>
      </c>
      <c r="P197" s="298">
        <v>0.61001399999999995</v>
      </c>
      <c r="Q197" s="298">
        <v>0.71945199999999998</v>
      </c>
      <c r="R197" s="298">
        <f t="shared" si="535"/>
        <v>0.69922983380624248</v>
      </c>
      <c r="S197" s="300">
        <f>_xlfn.FLOOR.PRECISE('численность 2021'!Q209)</f>
        <v>69</v>
      </c>
      <c r="T197" s="300"/>
      <c r="U197" s="303">
        <f t="shared" si="519"/>
        <v>207</v>
      </c>
      <c r="V197" s="301">
        <f t="shared" si="526"/>
        <v>69</v>
      </c>
      <c r="W197" s="287">
        <v>69</v>
      </c>
      <c r="X197" s="287"/>
      <c r="Y197" s="302"/>
      <c r="Z197" s="299">
        <v>4062.5222170000002</v>
      </c>
      <c r="AA197" s="299">
        <v>4931</v>
      </c>
      <c r="AB197" s="298">
        <f>_xlfn.FLOOR.PRECISE('численность 2021'!E209)</f>
        <v>5132</v>
      </c>
      <c r="AC197" s="298">
        <v>4.116606</v>
      </c>
      <c r="AD197" s="298">
        <v>4.9966460000000001</v>
      </c>
      <c r="AE197" s="298">
        <f t="shared" si="499"/>
        <v>5.20064856100527</v>
      </c>
      <c r="AF197" s="300">
        <f>_xlfn.FLOOR.PRECISE('численность 2021'!O209)</f>
        <v>256</v>
      </c>
      <c r="AG197" s="303">
        <f t="shared" si="520"/>
        <v>256.60000000000002</v>
      </c>
      <c r="AH197" s="301">
        <f t="shared" si="536"/>
        <v>256</v>
      </c>
      <c r="AI197" s="289">
        <f t="shared" si="527"/>
        <v>192</v>
      </c>
      <c r="AJ197" s="287">
        <v>256</v>
      </c>
      <c r="AK197" s="287">
        <v>192</v>
      </c>
      <c r="AL197" s="299">
        <v>792.53436299999998</v>
      </c>
      <c r="AM197" s="299">
        <v>892</v>
      </c>
      <c r="AN197" s="298">
        <f>_xlfn.FLOOR.PRECISE('численность 2021'!F209)</f>
        <v>1184</v>
      </c>
      <c r="AO197" s="298">
        <v>0.80308500000000005</v>
      </c>
      <c r="AP197" s="298">
        <v>0.90387499999999998</v>
      </c>
      <c r="AQ197" s="298">
        <f t="shared" si="537"/>
        <v>1.1998378597486827</v>
      </c>
      <c r="AR197" s="300">
        <f>_xlfn.FLOOR.PRECISE('численность 2021'!L209)</f>
        <v>59</v>
      </c>
      <c r="AS197" s="300"/>
      <c r="AT197" s="300">
        <f t="shared" si="528"/>
        <v>59</v>
      </c>
      <c r="AU197" s="303">
        <f t="shared" si="529"/>
        <v>59.200000000000003</v>
      </c>
      <c r="AV197" s="303">
        <f t="shared" ref="AV197:AV260" si="547">IF(AN197&gt;34,IF(AQ197&gt;20,AN197*0.3,IF(AQ197&gt;15,AN197*0.25,IF(AQ197&gt;12,AN197*0.2,IF(AQ197&gt;10,AN197*0.15,IF(AQ197&gt;8,AN197*0.12,IF(AQ197&gt;6,AN197*0.1,IF(AQ197&lt;1,AN197*0.03,0))))))),0)</f>
        <v>0</v>
      </c>
      <c r="AW197" s="289">
        <f t="shared" si="530"/>
        <v>59</v>
      </c>
      <c r="AX197" s="287">
        <v>59</v>
      </c>
      <c r="AY197" s="303">
        <f t="shared" si="521"/>
        <v>8.8499999999999996</v>
      </c>
      <c r="AZ197" s="301">
        <f t="shared" si="538"/>
        <v>0</v>
      </c>
      <c r="BA197" s="287"/>
      <c r="BB197" s="303">
        <f t="shared" si="522"/>
        <v>17.699999999999999</v>
      </c>
      <c r="BC197" s="287"/>
      <c r="BD197" s="299">
        <v>1311.0397949999999</v>
      </c>
      <c r="BE197" s="299">
        <v>1468</v>
      </c>
      <c r="BF197" s="298">
        <f>_xlfn.FLOOR.PRECISE('численность 2021'!G209)</f>
        <v>1282</v>
      </c>
      <c r="BG197" s="298">
        <v>1.3284940000000001</v>
      </c>
      <c r="BH197" s="298">
        <v>1.4875430000000001</v>
      </c>
      <c r="BI197" s="298">
        <f t="shared" si="500"/>
        <v>1.2991487636805839</v>
      </c>
      <c r="BJ197" s="300">
        <f>_xlfn.FLOOR.PRECISE('численность 2021'!K209)</f>
        <v>64</v>
      </c>
      <c r="BK197" s="300"/>
      <c r="BL197" s="300">
        <f t="shared" si="531"/>
        <v>64</v>
      </c>
      <c r="BM197" s="303">
        <f t="shared" si="508"/>
        <v>64.100000000000009</v>
      </c>
      <c r="BN197" s="289">
        <f t="shared" si="532"/>
        <v>64</v>
      </c>
      <c r="BO197" s="287">
        <v>64</v>
      </c>
      <c r="BP197" s="303">
        <f t="shared" si="516"/>
        <v>9.5999999999999996</v>
      </c>
      <c r="BQ197" s="301">
        <f t="shared" si="539"/>
        <v>0</v>
      </c>
      <c r="BR197" s="287"/>
      <c r="BS197" s="303">
        <f t="shared" si="509"/>
        <v>12.800000000000001</v>
      </c>
      <c r="BT197" s="287"/>
      <c r="BU197" s="299">
        <v>2881.5563959999999</v>
      </c>
      <c r="BV197" s="299">
        <v>3150</v>
      </c>
      <c r="BW197" s="298">
        <f>_xlfn.FLOOR.PRECISE('численность 2021'!H209)</f>
        <v>3059</v>
      </c>
      <c r="BX197" s="298">
        <v>2.919918</v>
      </c>
      <c r="BY197" s="298">
        <v>3.1919360000000001</v>
      </c>
      <c r="BZ197" s="298">
        <f t="shared" si="501"/>
        <v>3.0999189298743413</v>
      </c>
      <c r="CA197" s="300">
        <f>_xlfn.FLOOR.PRECISE('численность 2021'!M209)</f>
        <v>214</v>
      </c>
      <c r="CB197" s="300"/>
      <c r="CC197" s="300"/>
      <c r="CD197" s="300">
        <f t="shared" si="540"/>
        <v>214</v>
      </c>
      <c r="CE197" s="303">
        <f t="shared" si="510"/>
        <v>214.13000000000002</v>
      </c>
      <c r="CF197" s="289">
        <f t="shared" si="541"/>
        <v>214</v>
      </c>
      <c r="CG197" s="287">
        <v>214</v>
      </c>
      <c r="CH197" s="303">
        <f t="shared" si="523"/>
        <v>16.050000000000001</v>
      </c>
      <c r="CI197" s="301">
        <f t="shared" si="542"/>
        <v>0</v>
      </c>
      <c r="CJ197" s="287"/>
      <c r="CK197" s="303">
        <f t="shared" si="517"/>
        <v>16.050000000000001</v>
      </c>
      <c r="CL197" s="301">
        <f t="shared" si="543"/>
        <v>0</v>
      </c>
      <c r="CM197" s="287"/>
      <c r="CN197" s="303">
        <f t="shared" si="511"/>
        <v>42.800000000000004</v>
      </c>
      <c r="CO197" s="287"/>
      <c r="CP197" s="304">
        <f t="shared" si="512"/>
        <v>1</v>
      </c>
      <c r="CQ197" s="299">
        <v>0</v>
      </c>
      <c r="CR197" s="299">
        <v>0</v>
      </c>
      <c r="CS197" s="299" t="e">
        <f>#REF!</f>
        <v>#REF!</v>
      </c>
      <c r="CT197" s="298">
        <v>0</v>
      </c>
      <c r="CU197" s="298">
        <v>0</v>
      </c>
      <c r="CV197" s="298" t="e">
        <f>#REF!</f>
        <v>#REF!</v>
      </c>
      <c r="CW197" s="300" t="e">
        <f>#REF!</f>
        <v>#REF!</v>
      </c>
      <c r="CX197" s="303" t="e">
        <f t="shared" si="505"/>
        <v>#REF!</v>
      </c>
      <c r="CY197" s="289" t="e">
        <f t="shared" si="506"/>
        <v>#REF!</v>
      </c>
      <c r="CZ197" s="287"/>
      <c r="DA197" s="303">
        <f t="shared" si="507"/>
        <v>0</v>
      </c>
      <c r="DB197" s="287"/>
      <c r="DC197" s="299">
        <v>368.282196</v>
      </c>
      <c r="DD197" s="299">
        <v>436</v>
      </c>
      <c r="DE197" s="298">
        <f>_xlfn.FLOOR.PRECISE('численность 2021'!I209)</f>
        <v>414</v>
      </c>
      <c r="DF197" s="298">
        <v>0.37318499999999999</v>
      </c>
      <c r="DG197" s="298">
        <v>0.44180399999999997</v>
      </c>
      <c r="DH197" s="298">
        <f t="shared" si="502"/>
        <v>0.41953790028374544</v>
      </c>
      <c r="DI197" s="300">
        <f>_xlfn.FLOOR.PRECISE('численность 2021'!N209)</f>
        <v>62</v>
      </c>
      <c r="DJ197" s="303">
        <f t="shared" si="524"/>
        <v>62.099999999999994</v>
      </c>
      <c r="DK197" s="301">
        <f t="shared" si="544"/>
        <v>62</v>
      </c>
      <c r="DL197" s="287">
        <v>62</v>
      </c>
      <c r="DM197" s="303">
        <f t="shared" si="525"/>
        <v>12.4</v>
      </c>
      <c r="DN197" s="287"/>
      <c r="DO197" s="299">
        <v>143.283051</v>
      </c>
      <c r="DP197" s="299">
        <v>161</v>
      </c>
      <c r="DQ197" s="298">
        <f>_xlfn.FLOOR.PRECISE('численность 2021'!J209)</f>
        <v>177</v>
      </c>
      <c r="DR197" s="298">
        <v>0.14519099999999999</v>
      </c>
      <c r="DS197" s="298">
        <v>0.16314300000000001</v>
      </c>
      <c r="DT197" s="298">
        <f t="shared" si="503"/>
        <v>0.17936765301986218</v>
      </c>
      <c r="DU197" s="300">
        <f>_xlfn.FLOOR.PRECISE('численность 2021'!S209)</f>
        <v>17</v>
      </c>
      <c r="DV197" s="303">
        <f t="shared" si="513"/>
        <v>17.699999999999999</v>
      </c>
      <c r="DW197" s="301">
        <f t="shared" si="545"/>
        <v>17</v>
      </c>
      <c r="DX197" s="287">
        <v>17</v>
      </c>
      <c r="DY197" s="299">
        <v>0</v>
      </c>
      <c r="DZ197" s="306">
        <v>0</v>
      </c>
      <c r="EA197" s="298">
        <f>_xlfn.FLOOR.PRECISE('численность 2021'!T209)</f>
        <v>0</v>
      </c>
      <c r="EB197" s="298">
        <v>0</v>
      </c>
      <c r="EC197" s="298">
        <v>0</v>
      </c>
      <c r="ED197" s="298">
        <f t="shared" si="504"/>
        <v>0</v>
      </c>
      <c r="EE197" s="300">
        <f>_xlfn.FLOOR.PRECISE('численность 2021'!U209)</f>
        <v>0</v>
      </c>
      <c r="EF197" s="303">
        <f t="shared" si="533"/>
        <v>0</v>
      </c>
      <c r="EG197" s="301">
        <f t="shared" si="546"/>
        <v>0</v>
      </c>
      <c r="EH197" s="287"/>
    </row>
    <row r="198" s="297" customFormat="1">
      <c r="A198" s="152" t="s">
        <v>343</v>
      </c>
      <c r="B198" s="298">
        <f>'численность 2021'!C210</f>
        <v>600.10000000000002</v>
      </c>
      <c r="C198" s="299">
        <v>1413.862183</v>
      </c>
      <c r="D198" s="299">
        <v>1463</v>
      </c>
      <c r="E198" s="298">
        <f>_xlfn.FLOOR.PRECISE('численность 2021'!D210)</f>
        <v>1380</v>
      </c>
      <c r="F198" s="298">
        <v>2.3558279999999998</v>
      </c>
      <c r="G198" s="298">
        <v>2.437703</v>
      </c>
      <c r="H198" s="298">
        <f t="shared" si="498"/>
        <v>2.2996167305449089</v>
      </c>
      <c r="I198" s="300">
        <f>_xlfn.FLOOR.PRECISE('численность 2021'!R210)</f>
        <v>483</v>
      </c>
      <c r="J198" s="303">
        <f t="shared" si="518"/>
        <v>482.99999999999994</v>
      </c>
      <c r="K198" s="301">
        <f t="shared" si="534"/>
        <v>482.99999999999994</v>
      </c>
      <c r="L198" s="287">
        <v>483</v>
      </c>
      <c r="M198" s="299">
        <v>264</v>
      </c>
      <c r="N198" s="299">
        <v>317</v>
      </c>
      <c r="O198" s="298">
        <f>_xlfn.FLOOR.PRECISE('численность 2021'!P210)</f>
        <v>288</v>
      </c>
      <c r="P198" s="298">
        <v>0.439886</v>
      </c>
      <c r="Q198" s="298">
        <v>0.52819700000000003</v>
      </c>
      <c r="R198" s="298">
        <f t="shared" si="535"/>
        <v>0.47992001333111145</v>
      </c>
      <c r="S198" s="300">
        <f>_xlfn.FLOOR.PRECISE('численность 2021'!Q210)</f>
        <v>28</v>
      </c>
      <c r="T198" s="300"/>
      <c r="U198" s="303">
        <f t="shared" si="519"/>
        <v>86.399999999999991</v>
      </c>
      <c r="V198" s="301">
        <f t="shared" si="526"/>
        <v>28</v>
      </c>
      <c r="W198" s="287">
        <v>28</v>
      </c>
      <c r="X198" s="287"/>
      <c r="Y198" s="302"/>
      <c r="Z198" s="299">
        <v>1190.5897219999999</v>
      </c>
      <c r="AA198" s="299">
        <v>1658</v>
      </c>
      <c r="AB198" s="298">
        <f>_xlfn.FLOOR.PRECISE('численность 2021'!E210)</f>
        <v>1680</v>
      </c>
      <c r="AC198" s="298">
        <v>1.9838039999999999</v>
      </c>
      <c r="AD198" s="298">
        <v>2.7626200000000001</v>
      </c>
      <c r="AE198" s="298">
        <f t="shared" si="499"/>
        <v>2.79953341109815</v>
      </c>
      <c r="AF198" s="300">
        <f>_xlfn.FLOOR.PRECISE('численность 2021'!O210)</f>
        <v>84</v>
      </c>
      <c r="AG198" s="303">
        <f t="shared" si="520"/>
        <v>84</v>
      </c>
      <c r="AH198" s="301">
        <f t="shared" si="536"/>
        <v>84</v>
      </c>
      <c r="AI198" s="289">
        <f t="shared" si="527"/>
        <v>63</v>
      </c>
      <c r="AJ198" s="287">
        <v>84</v>
      </c>
      <c r="AK198" s="287">
        <v>63</v>
      </c>
      <c r="AL198" s="299">
        <v>309.28237899999999</v>
      </c>
      <c r="AM198" s="299">
        <v>0</v>
      </c>
      <c r="AN198" s="298">
        <f>_xlfn.FLOOR.PRECISE('численность 2021'!F210)</f>
        <v>0</v>
      </c>
      <c r="AO198" s="298">
        <v>0.51533700000000005</v>
      </c>
      <c r="AP198" s="298">
        <v>0</v>
      </c>
      <c r="AQ198" s="298">
        <f t="shared" si="537"/>
        <v>0</v>
      </c>
      <c r="AR198" s="300">
        <f>_xlfn.FLOOR.PRECISE('численность 2021'!L210)</f>
        <v>0</v>
      </c>
      <c r="AS198" s="300"/>
      <c r="AT198" s="300">
        <f t="shared" si="528"/>
        <v>0</v>
      </c>
      <c r="AU198" s="303">
        <f t="shared" si="529"/>
        <v>0</v>
      </c>
      <c r="AV198" s="303">
        <f t="shared" si="547"/>
        <v>0</v>
      </c>
      <c r="AW198" s="289">
        <f t="shared" si="530"/>
        <v>0</v>
      </c>
      <c r="AX198" s="287"/>
      <c r="AY198" s="303">
        <f t="shared" si="521"/>
        <v>0</v>
      </c>
      <c r="AZ198" s="301">
        <f t="shared" si="538"/>
        <v>0</v>
      </c>
      <c r="BA198" s="287"/>
      <c r="BB198" s="303">
        <f t="shared" si="522"/>
        <v>0</v>
      </c>
      <c r="BC198" s="287"/>
      <c r="BD198" s="299">
        <v>413.260132</v>
      </c>
      <c r="BE198" s="299">
        <v>528</v>
      </c>
      <c r="BF198" s="298">
        <f>_xlfn.FLOOR.PRECISE('численность 2021'!G210)</f>
        <v>480</v>
      </c>
      <c r="BG198" s="298">
        <v>0.68858900000000001</v>
      </c>
      <c r="BH198" s="298">
        <v>0.87977300000000003</v>
      </c>
      <c r="BI198" s="298">
        <f t="shared" si="500"/>
        <v>0.79986668888518575</v>
      </c>
      <c r="BJ198" s="300">
        <f>_xlfn.FLOOR.PRECISE('численность 2021'!K210)</f>
        <v>14</v>
      </c>
      <c r="BK198" s="300"/>
      <c r="BL198" s="300">
        <f t="shared" si="531"/>
        <v>14</v>
      </c>
      <c r="BM198" s="303">
        <f t="shared" si="508"/>
        <v>14.399999999999999</v>
      </c>
      <c r="BN198" s="289">
        <f t="shared" si="532"/>
        <v>14</v>
      </c>
      <c r="BO198" s="287">
        <v>14</v>
      </c>
      <c r="BP198" s="303">
        <f t="shared" si="516"/>
        <v>2.1000000000000001</v>
      </c>
      <c r="BQ198" s="301">
        <f t="shared" si="539"/>
        <v>0</v>
      </c>
      <c r="BR198" s="287"/>
      <c r="BS198" s="303">
        <f t="shared" si="509"/>
        <v>2.8000000000000003</v>
      </c>
      <c r="BT198" s="287"/>
      <c r="BU198" s="299">
        <v>1060.1020510000001</v>
      </c>
      <c r="BV198" s="299">
        <v>1194</v>
      </c>
      <c r="BW198" s="298">
        <f>_xlfn.FLOOR.PRECISE('численность 2021'!H210)</f>
        <v>1260</v>
      </c>
      <c r="BX198" s="298">
        <v>1.7663800000000001</v>
      </c>
      <c r="BY198" s="298">
        <v>1.9894860000000001</v>
      </c>
      <c r="BZ198" s="298">
        <f t="shared" si="501"/>
        <v>2.0996500583236126</v>
      </c>
      <c r="CA198" s="300">
        <f>_xlfn.FLOOR.PRECISE('численность 2021'!M210)</f>
        <v>88</v>
      </c>
      <c r="CB198" s="300"/>
      <c r="CC198" s="300"/>
      <c r="CD198" s="300">
        <f t="shared" si="540"/>
        <v>88</v>
      </c>
      <c r="CE198" s="303">
        <f t="shared" si="510"/>
        <v>88.200000000000003</v>
      </c>
      <c r="CF198" s="289">
        <f t="shared" si="541"/>
        <v>88</v>
      </c>
      <c r="CG198" s="287">
        <v>88</v>
      </c>
      <c r="CH198" s="303">
        <f t="shared" si="523"/>
        <v>6.5999999999999996</v>
      </c>
      <c r="CI198" s="301">
        <f t="shared" si="542"/>
        <v>0</v>
      </c>
      <c r="CJ198" s="287"/>
      <c r="CK198" s="303">
        <f t="shared" si="517"/>
        <v>6.5999999999999996</v>
      </c>
      <c r="CL198" s="301">
        <f t="shared" si="543"/>
        <v>0</v>
      </c>
      <c r="CM198" s="287"/>
      <c r="CN198" s="303">
        <f t="shared" si="511"/>
        <v>17.600000000000001</v>
      </c>
      <c r="CO198" s="287"/>
      <c r="CP198" s="304">
        <f t="shared" si="512"/>
        <v>1</v>
      </c>
      <c r="CQ198" s="299">
        <v>0</v>
      </c>
      <c r="CR198" s="299">
        <v>0</v>
      </c>
      <c r="CS198" s="299" t="e">
        <f>#REF!</f>
        <v>#REF!</v>
      </c>
      <c r="CT198" s="298">
        <v>0</v>
      </c>
      <c r="CU198" s="298">
        <v>0</v>
      </c>
      <c r="CV198" s="298" t="e">
        <f>#REF!</f>
        <v>#REF!</v>
      </c>
      <c r="CW198" s="300" t="e">
        <f>#REF!</f>
        <v>#REF!</v>
      </c>
      <c r="CX198" s="303" t="e">
        <f t="shared" si="505"/>
        <v>#REF!</v>
      </c>
      <c r="CY198" s="289" t="e">
        <f t="shared" si="506"/>
        <v>#REF!</v>
      </c>
      <c r="CZ198" s="287"/>
      <c r="DA198" s="303">
        <f t="shared" si="507"/>
        <v>0</v>
      </c>
      <c r="DB198" s="287"/>
      <c r="DC198" s="299">
        <v>242.27114900000001</v>
      </c>
      <c r="DD198" s="299">
        <v>219</v>
      </c>
      <c r="DE198" s="298">
        <f>_xlfn.FLOOR.PRECISE('численность 2021'!I210)</f>
        <v>180</v>
      </c>
      <c r="DF198" s="298">
        <v>0.40368100000000001</v>
      </c>
      <c r="DG198" s="298">
        <v>0.36490600000000001</v>
      </c>
      <c r="DH198" s="298">
        <f t="shared" si="502"/>
        <v>0.29995000833194468</v>
      </c>
      <c r="DI198" s="300">
        <f>_xlfn.FLOOR.PRECISE('численность 2021'!N210)</f>
        <v>27</v>
      </c>
      <c r="DJ198" s="303">
        <f t="shared" si="524"/>
        <v>27</v>
      </c>
      <c r="DK198" s="301">
        <f t="shared" si="544"/>
        <v>27</v>
      </c>
      <c r="DL198" s="287">
        <v>27</v>
      </c>
      <c r="DM198" s="303">
        <f t="shared" si="525"/>
        <v>5.4000000000000004</v>
      </c>
      <c r="DN198" s="287"/>
      <c r="DO198" s="299">
        <v>58.910927000000001</v>
      </c>
      <c r="DP198" s="299">
        <v>83</v>
      </c>
      <c r="DQ198" s="298">
        <f>_xlfn.FLOOR.PRECISE('численность 2021'!J210)</f>
        <v>72</v>
      </c>
      <c r="DR198" s="298">
        <v>9.8159999999999997e-002</v>
      </c>
      <c r="DS198" s="298">
        <v>0.138298</v>
      </c>
      <c r="DT198" s="298">
        <f t="shared" si="503"/>
        <v>0.11998000333277786</v>
      </c>
      <c r="DU198" s="300">
        <f>_xlfn.FLOOR.PRECISE('численность 2021'!S210)</f>
        <v>7</v>
      </c>
      <c r="DV198" s="303">
        <f t="shared" si="513"/>
        <v>7.2000000000000002</v>
      </c>
      <c r="DW198" s="301">
        <f t="shared" si="545"/>
        <v>7</v>
      </c>
      <c r="DX198" s="287">
        <v>7</v>
      </c>
      <c r="DY198" s="299">
        <v>0</v>
      </c>
      <c r="DZ198" s="306">
        <v>0</v>
      </c>
      <c r="EA198" s="298">
        <f>_xlfn.FLOOR.PRECISE('численность 2021'!T210)</f>
        <v>0</v>
      </c>
      <c r="EB198" s="298">
        <v>0</v>
      </c>
      <c r="EC198" s="298">
        <v>0</v>
      </c>
      <c r="ED198" s="298">
        <f t="shared" si="504"/>
        <v>0</v>
      </c>
      <c r="EE198" s="300">
        <f>_xlfn.FLOOR.PRECISE('численность 2021'!U210)</f>
        <v>0</v>
      </c>
      <c r="EF198" s="303">
        <f t="shared" si="533"/>
        <v>0</v>
      </c>
      <c r="EG198" s="301">
        <f t="shared" si="546"/>
        <v>0</v>
      </c>
      <c r="EH198" s="287"/>
    </row>
    <row r="199" ht="18.75" customHeight="1">
      <c r="A199" s="268" t="s">
        <v>229</v>
      </c>
      <c r="B199" s="282"/>
      <c r="C199" s="283"/>
      <c r="D199" s="283"/>
      <c r="E199" s="282"/>
      <c r="F199" s="282"/>
      <c r="G199" s="282"/>
      <c r="H199" s="282"/>
      <c r="I199" s="284"/>
      <c r="J199" s="285">
        <f t="shared" si="518"/>
        <v>0</v>
      </c>
      <c r="K199" s="286">
        <f t="shared" si="534"/>
        <v>0</v>
      </c>
      <c r="L199" s="287"/>
      <c r="M199" s="283"/>
      <c r="N199" s="283"/>
      <c r="O199" s="282"/>
      <c r="P199" s="282"/>
      <c r="Q199" s="282"/>
      <c r="R199" s="282" t="e">
        <f t="shared" si="535"/>
        <v>#DIV/0!</v>
      </c>
      <c r="S199" s="284"/>
      <c r="T199" s="284"/>
      <c r="U199" s="285">
        <f t="shared" si="519"/>
        <v>0</v>
      </c>
      <c r="V199" s="286">
        <f t="shared" si="526"/>
        <v>0</v>
      </c>
      <c r="W199" s="287"/>
      <c r="X199" s="287"/>
      <c r="Y199" s="288"/>
      <c r="Z199" s="283"/>
      <c r="AA199" s="283"/>
      <c r="AB199" s="282"/>
      <c r="AC199" s="282"/>
      <c r="AD199" s="282"/>
      <c r="AE199" s="282" t="e">
        <f t="shared" si="499"/>
        <v>#DIV/0!</v>
      </c>
      <c r="AF199" s="284"/>
      <c r="AG199" s="285">
        <f t="shared" si="520"/>
        <v>0</v>
      </c>
      <c r="AH199" s="286">
        <f t="shared" si="536"/>
        <v>0</v>
      </c>
      <c r="AI199" s="289">
        <f t="shared" si="527"/>
        <v>0</v>
      </c>
      <c r="AJ199" s="287"/>
      <c r="AK199" s="287"/>
      <c r="AL199" s="283"/>
      <c r="AM199" s="283"/>
      <c r="AN199" s="282"/>
      <c r="AO199" s="282"/>
      <c r="AP199" s="282"/>
      <c r="AQ199" s="282" t="e">
        <f t="shared" si="537"/>
        <v>#DIV/0!</v>
      </c>
      <c r="AR199" s="284"/>
      <c r="AS199" s="284"/>
      <c r="AT199" s="284" t="e">
        <f t="shared" si="528"/>
        <v>#DIV/0!</v>
      </c>
      <c r="AU199" s="285">
        <f t="shared" si="529"/>
        <v>0</v>
      </c>
      <c r="AV199" s="285">
        <f t="shared" si="547"/>
        <v>0</v>
      </c>
      <c r="AW199" s="290">
        <f t="shared" si="530"/>
        <v>0</v>
      </c>
      <c r="AX199" s="287"/>
      <c r="AY199" s="285">
        <f t="shared" si="521"/>
        <v>0</v>
      </c>
      <c r="AZ199" s="286">
        <f t="shared" si="538"/>
        <v>0</v>
      </c>
      <c r="BA199" s="287"/>
      <c r="BB199" s="285">
        <f t="shared" si="522"/>
        <v>0</v>
      </c>
      <c r="BC199" s="287"/>
      <c r="BD199" s="283"/>
      <c r="BE199" s="283"/>
      <c r="BF199" s="282"/>
      <c r="BG199" s="282"/>
      <c r="BH199" s="282"/>
      <c r="BI199" s="282" t="e">
        <f t="shared" si="500"/>
        <v>#DIV/0!</v>
      </c>
      <c r="BJ199" s="284"/>
      <c r="BK199" s="284"/>
      <c r="BL199" s="284" t="e">
        <f t="shared" si="531"/>
        <v>#DIV/0!</v>
      </c>
      <c r="BM199" s="285">
        <f t="shared" si="508"/>
        <v>0</v>
      </c>
      <c r="BN199" s="290">
        <f t="shared" si="532"/>
        <v>0</v>
      </c>
      <c r="BO199" s="287"/>
      <c r="BP199" s="285">
        <f t="shared" si="516"/>
        <v>0</v>
      </c>
      <c r="BQ199" s="286">
        <f t="shared" si="539"/>
        <v>0</v>
      </c>
      <c r="BR199" s="287"/>
      <c r="BS199" s="285">
        <f t="shared" si="509"/>
        <v>0</v>
      </c>
      <c r="BT199" s="287"/>
      <c r="BU199" s="283"/>
      <c r="BV199" s="283"/>
      <c r="BW199" s="282"/>
      <c r="BX199" s="282"/>
      <c r="BY199" s="282"/>
      <c r="BZ199" s="282" t="e">
        <f t="shared" si="501"/>
        <v>#DIV/0!</v>
      </c>
      <c r="CA199" s="284"/>
      <c r="CB199" s="284"/>
      <c r="CC199" s="284"/>
      <c r="CD199" s="284" t="e">
        <f t="shared" si="540"/>
        <v>#DIV/0!</v>
      </c>
      <c r="CE199" s="285">
        <f t="shared" si="510"/>
        <v>0</v>
      </c>
      <c r="CF199" s="290">
        <f t="shared" si="541"/>
        <v>0</v>
      </c>
      <c r="CG199" s="287"/>
      <c r="CH199" s="285">
        <f t="shared" si="523"/>
        <v>0</v>
      </c>
      <c r="CI199" s="286">
        <f t="shared" si="542"/>
        <v>0</v>
      </c>
      <c r="CJ199" s="287"/>
      <c r="CK199" s="285">
        <f t="shared" si="517"/>
        <v>0</v>
      </c>
      <c r="CL199" s="286">
        <f t="shared" si="543"/>
        <v>0</v>
      </c>
      <c r="CM199" s="287"/>
      <c r="CN199" s="285">
        <f t="shared" si="511"/>
        <v>0</v>
      </c>
      <c r="CO199" s="287"/>
      <c r="CP199" s="291">
        <f t="shared" si="512"/>
        <v>1</v>
      </c>
      <c r="CQ199" s="283"/>
      <c r="CR199" s="283"/>
      <c r="CS199" s="283"/>
      <c r="CT199" s="282"/>
      <c r="CU199" s="282"/>
      <c r="CV199" s="282"/>
      <c r="CW199" s="284"/>
      <c r="CX199" s="285">
        <f t="shared" si="505"/>
        <v>0</v>
      </c>
      <c r="CY199" s="290">
        <f t="shared" si="506"/>
        <v>0</v>
      </c>
      <c r="CZ199" s="292"/>
      <c r="DA199" s="285">
        <f t="shared" si="507"/>
        <v>0</v>
      </c>
      <c r="DB199" s="292"/>
      <c r="DC199" s="283"/>
      <c r="DD199" s="283"/>
      <c r="DE199" s="282"/>
      <c r="DF199" s="282"/>
      <c r="DG199" s="282"/>
      <c r="DH199" s="282" t="e">
        <f t="shared" si="502"/>
        <v>#DIV/0!</v>
      </c>
      <c r="DI199" s="284"/>
      <c r="DJ199" s="285">
        <f t="shared" si="524"/>
        <v>0</v>
      </c>
      <c r="DK199" s="286">
        <f t="shared" si="544"/>
        <v>0</v>
      </c>
      <c r="DL199" s="287"/>
      <c r="DM199" s="285">
        <f t="shared" si="525"/>
        <v>0</v>
      </c>
      <c r="DN199" s="287"/>
      <c r="DO199" s="283"/>
      <c r="DP199" s="283"/>
      <c r="DQ199" s="282"/>
      <c r="DR199" s="282"/>
      <c r="DS199" s="282"/>
      <c r="DT199" s="282" t="e">
        <f t="shared" si="503"/>
        <v>#DIV/0!</v>
      </c>
      <c r="DU199" s="284"/>
      <c r="DV199" s="285">
        <f t="shared" si="513"/>
        <v>0</v>
      </c>
      <c r="DW199" s="286">
        <f t="shared" si="545"/>
        <v>0</v>
      </c>
      <c r="DX199" s="287"/>
      <c r="DY199" s="283"/>
      <c r="DZ199" s="293"/>
      <c r="EA199" s="282"/>
      <c r="EB199" s="282"/>
      <c r="EC199" s="282"/>
      <c r="ED199" s="282" t="e">
        <f t="shared" si="504"/>
        <v>#DIV/0!</v>
      </c>
      <c r="EE199" s="284"/>
      <c r="EF199" s="285">
        <f t="shared" si="533"/>
        <v>0</v>
      </c>
      <c r="EG199" s="286">
        <f t="shared" si="546"/>
        <v>0</v>
      </c>
      <c r="EH199" s="292"/>
    </row>
    <row r="200" ht="34.5" customHeight="1">
      <c r="A200" s="152" t="s">
        <v>344</v>
      </c>
      <c r="B200" s="282">
        <f>'численность 2021'!C215</f>
        <v>74.5</v>
      </c>
      <c r="C200" s="283">
        <v>236.570099</v>
      </c>
      <c r="D200" s="283">
        <v>397</v>
      </c>
      <c r="E200" s="282">
        <f>_xlfn.FLOOR.PRECISE('численность 2021'!D215)</f>
        <v>401</v>
      </c>
      <c r="F200" s="282">
        <v>3.1754380000000002</v>
      </c>
      <c r="G200" s="282">
        <v>5.3288589999999996</v>
      </c>
      <c r="H200" s="282">
        <f t="shared" si="498"/>
        <v>5.3825503355704694</v>
      </c>
      <c r="I200" s="284">
        <f>_xlfn.FLOOR.PRECISE('численность 2021'!R215)</f>
        <v>140</v>
      </c>
      <c r="J200" s="285">
        <f t="shared" si="518"/>
        <v>140.34999999999999</v>
      </c>
      <c r="K200" s="286">
        <f t="shared" si="534"/>
        <v>140</v>
      </c>
      <c r="L200" s="287">
        <v>140</v>
      </c>
      <c r="M200" s="283">
        <v>48</v>
      </c>
      <c r="N200" s="283">
        <v>48</v>
      </c>
      <c r="O200" s="282">
        <f>_xlfn.FLOOR.PRECISE('численность 2021'!P215)</f>
        <v>50</v>
      </c>
      <c r="P200" s="282">
        <v>0.64429499999999995</v>
      </c>
      <c r="Q200" s="282">
        <v>0.64429499999999995</v>
      </c>
      <c r="R200" s="282">
        <f t="shared" si="535"/>
        <v>0.67114093959731547</v>
      </c>
      <c r="S200" s="284">
        <f>_xlfn.FLOOR.PRECISE('численность 2021'!Q215)</f>
        <v>15</v>
      </c>
      <c r="T200" s="284"/>
      <c r="U200" s="285">
        <f t="shared" si="519"/>
        <v>15</v>
      </c>
      <c r="V200" s="286">
        <f t="shared" si="526"/>
        <v>15</v>
      </c>
      <c r="W200" s="287">
        <v>15</v>
      </c>
      <c r="X200" s="287"/>
      <c r="Y200" s="288"/>
      <c r="Z200" s="283">
        <v>826.83795199999997</v>
      </c>
      <c r="AA200" s="283">
        <v>1076</v>
      </c>
      <c r="AB200" s="282">
        <f>_xlfn.FLOOR.PRECISE('численность 2021'!E215)</f>
        <v>1096</v>
      </c>
      <c r="AC200" s="282">
        <v>11.098496000000001</v>
      </c>
      <c r="AD200" s="282">
        <v>14.442952999999999</v>
      </c>
      <c r="AE200" s="282">
        <f t="shared" si="499"/>
        <v>14.711409395973154</v>
      </c>
      <c r="AF200" s="284">
        <f>_xlfn.FLOOR.PRECISE('численность 2021'!O215)</f>
        <v>54</v>
      </c>
      <c r="AG200" s="285">
        <f t="shared" si="520"/>
        <v>54.800000000000004</v>
      </c>
      <c r="AH200" s="286">
        <f t="shared" si="536"/>
        <v>54</v>
      </c>
      <c r="AI200" s="289">
        <f t="shared" si="527"/>
        <v>40.5</v>
      </c>
      <c r="AJ200" s="287">
        <v>54</v>
      </c>
      <c r="AK200" s="287">
        <v>40</v>
      </c>
      <c r="AL200" s="283">
        <v>301.31326300000001</v>
      </c>
      <c r="AM200" s="283">
        <v>306</v>
      </c>
      <c r="AN200" s="282">
        <f>_xlfn.FLOOR.PRECISE('численность 2021'!F215)</f>
        <v>304</v>
      </c>
      <c r="AO200" s="282">
        <v>4.044473</v>
      </c>
      <c r="AP200" s="282">
        <v>4.1073829999999996</v>
      </c>
      <c r="AQ200" s="282">
        <f t="shared" si="537"/>
        <v>4.0805369127516782</v>
      </c>
      <c r="AR200" s="284">
        <f>_xlfn.FLOOR.PRECISE('численность 2021'!L215)</f>
        <v>24</v>
      </c>
      <c r="AS200" s="284"/>
      <c r="AT200" s="284">
        <f t="shared" si="528"/>
        <v>24</v>
      </c>
      <c r="AU200" s="285">
        <f t="shared" si="529"/>
        <v>24.32</v>
      </c>
      <c r="AV200" s="285">
        <f t="shared" si="547"/>
        <v>0</v>
      </c>
      <c r="AW200" s="290">
        <f t="shared" si="530"/>
        <v>24</v>
      </c>
      <c r="AX200" s="287">
        <v>24</v>
      </c>
      <c r="AY200" s="285">
        <f t="shared" si="521"/>
        <v>3.5999999999999996</v>
      </c>
      <c r="AZ200" s="286">
        <f t="shared" si="538"/>
        <v>0</v>
      </c>
      <c r="BA200" s="287"/>
      <c r="BB200" s="285">
        <f t="shared" si="522"/>
        <v>7.1999999999999993</v>
      </c>
      <c r="BC200" s="287"/>
      <c r="BD200" s="283">
        <v>66.049957000000006</v>
      </c>
      <c r="BE200" s="283">
        <v>104</v>
      </c>
      <c r="BF200" s="282">
        <f>_xlfn.FLOOR.PRECISE('численность 2021'!G215)</f>
        <v>108</v>
      </c>
      <c r="BG200" s="282">
        <v>0.88657699999999995</v>
      </c>
      <c r="BH200" s="282">
        <v>1.3959729999999999</v>
      </c>
      <c r="BI200" s="282">
        <f t="shared" si="500"/>
        <v>1.4496644295302012</v>
      </c>
      <c r="BJ200" s="284">
        <f>_xlfn.FLOOR.PRECISE('численность 2021'!K215)</f>
        <v>5</v>
      </c>
      <c r="BK200" s="284"/>
      <c r="BL200" s="284">
        <f t="shared" si="531"/>
        <v>5</v>
      </c>
      <c r="BM200" s="285">
        <f t="shared" si="508"/>
        <v>5.4000000000000004</v>
      </c>
      <c r="BN200" s="290">
        <f t="shared" si="532"/>
        <v>5</v>
      </c>
      <c r="BO200" s="287">
        <v>5</v>
      </c>
      <c r="BP200" s="285">
        <f t="shared" si="516"/>
        <v>0.75</v>
      </c>
      <c r="BQ200" s="286">
        <f t="shared" si="539"/>
        <v>0</v>
      </c>
      <c r="BR200" s="287"/>
      <c r="BS200" s="285">
        <f t="shared" si="509"/>
        <v>1</v>
      </c>
      <c r="BT200" s="287"/>
      <c r="BU200" s="283">
        <v>348.47045900000001</v>
      </c>
      <c r="BV200" s="283">
        <v>489</v>
      </c>
      <c r="BW200" s="282">
        <f>_xlfn.FLOOR.PRECISE('численность 2021'!H215)</f>
        <v>500</v>
      </c>
      <c r="BX200" s="282">
        <v>4.6774560000000003</v>
      </c>
      <c r="BY200" s="282">
        <v>6.563758</v>
      </c>
      <c r="BZ200" s="282">
        <f t="shared" si="501"/>
        <v>6.7114093959731544</v>
      </c>
      <c r="CA200" s="284">
        <f>_xlfn.FLOOR.PRECISE('численность 2021'!M215)</f>
        <v>50</v>
      </c>
      <c r="CB200" s="284"/>
      <c r="CC200" s="284"/>
      <c r="CD200" s="284">
        <f t="shared" si="540"/>
        <v>50</v>
      </c>
      <c r="CE200" s="285">
        <f t="shared" si="510"/>
        <v>50</v>
      </c>
      <c r="CF200" s="290">
        <f t="shared" si="541"/>
        <v>50</v>
      </c>
      <c r="CG200" s="287">
        <v>50</v>
      </c>
      <c r="CH200" s="285">
        <f t="shared" si="523"/>
        <v>3.75</v>
      </c>
      <c r="CI200" s="286">
        <f t="shared" si="542"/>
        <v>0</v>
      </c>
      <c r="CJ200" s="287"/>
      <c r="CK200" s="285">
        <f t="shared" si="517"/>
        <v>3.75</v>
      </c>
      <c r="CL200" s="286">
        <f t="shared" si="543"/>
        <v>0</v>
      </c>
      <c r="CM200" s="287"/>
      <c r="CN200" s="285">
        <f t="shared" si="511"/>
        <v>10</v>
      </c>
      <c r="CO200" s="287"/>
      <c r="CP200" s="291">
        <f t="shared" si="512"/>
        <v>1</v>
      </c>
      <c r="CQ200" s="283">
        <v>76</v>
      </c>
      <c r="CR200" s="283">
        <v>99</v>
      </c>
      <c r="CS200" s="283" t="e">
        <f>#REF!</f>
        <v>#REF!</v>
      </c>
      <c r="CT200" s="282">
        <v>1.696</v>
      </c>
      <c r="CU200" s="282">
        <v>2.218</v>
      </c>
      <c r="CV200" s="282" t="e">
        <f>#REF!</f>
        <v>#REF!</v>
      </c>
      <c r="CW200" s="284" t="e">
        <f>#REF!</f>
        <v>#REF!</v>
      </c>
      <c r="CX200" s="285" t="e">
        <f t="shared" si="505"/>
        <v>#REF!</v>
      </c>
      <c r="CY200" s="290" t="e">
        <f t="shared" si="506"/>
        <v>#REF!</v>
      </c>
      <c r="CZ200" s="292"/>
      <c r="DA200" s="285">
        <f t="shared" si="507"/>
        <v>0</v>
      </c>
      <c r="DB200" s="292"/>
      <c r="DC200" s="283">
        <v>0</v>
      </c>
      <c r="DD200" s="283">
        <v>0</v>
      </c>
      <c r="DE200" s="282">
        <f>_xlfn.FLOOR.PRECISE('численность 2021'!I215)</f>
        <v>0</v>
      </c>
      <c r="DF200" s="282">
        <v>0</v>
      </c>
      <c r="DG200" s="282">
        <v>0</v>
      </c>
      <c r="DH200" s="282">
        <f t="shared" si="502"/>
        <v>0</v>
      </c>
      <c r="DI200" s="284">
        <f>_xlfn.FLOOR.PRECISE('численность 2021'!N215)</f>
        <v>0</v>
      </c>
      <c r="DJ200" s="285">
        <f t="shared" si="524"/>
        <v>0</v>
      </c>
      <c r="DK200" s="286">
        <f t="shared" si="544"/>
        <v>0</v>
      </c>
      <c r="DL200" s="287"/>
      <c r="DM200" s="285">
        <f t="shared" si="525"/>
        <v>0</v>
      </c>
      <c r="DN200" s="287"/>
      <c r="DO200" s="283">
        <v>1.493498</v>
      </c>
      <c r="DP200" s="283">
        <v>2</v>
      </c>
      <c r="DQ200" s="282">
        <f>_xlfn.FLOOR.PRECISE('численность 2021'!J215)</f>
        <v>5</v>
      </c>
      <c r="DR200" s="282">
        <v>2.0046999999999999e-002</v>
      </c>
      <c r="DS200" s="282">
        <v>2.6845999999999998e-002</v>
      </c>
      <c r="DT200" s="282">
        <f t="shared" si="503"/>
        <v>6.7114093959731544e-002</v>
      </c>
      <c r="DU200" s="284">
        <f>_xlfn.FLOOR.PRECISE('численность 2021'!S215)</f>
        <v>0</v>
      </c>
      <c r="DV200" s="285">
        <f t="shared" si="513"/>
        <v>0.5</v>
      </c>
      <c r="DW200" s="286">
        <f t="shared" si="545"/>
        <v>0</v>
      </c>
      <c r="DX200" s="287"/>
      <c r="DY200" s="283">
        <v>0</v>
      </c>
      <c r="DZ200" s="293">
        <v>0</v>
      </c>
      <c r="EA200" s="282">
        <f>_xlfn.FLOOR.PRECISE('численность 2021'!T215)</f>
        <v>0</v>
      </c>
      <c r="EB200" s="282">
        <v>0</v>
      </c>
      <c r="EC200" s="282">
        <v>0</v>
      </c>
      <c r="ED200" s="282">
        <f t="shared" si="504"/>
        <v>0</v>
      </c>
      <c r="EE200" s="284">
        <f>_xlfn.FLOOR.PRECISE('численность 2021'!U215)</f>
        <v>0</v>
      </c>
      <c r="EF200" s="285">
        <f t="shared" si="533"/>
        <v>0</v>
      </c>
      <c r="EG200" s="286">
        <f t="shared" si="546"/>
        <v>0</v>
      </c>
      <c r="EH200" s="292"/>
    </row>
    <row r="201" s="297" customFormat="1" ht="33" customHeight="1">
      <c r="A201" s="152" t="s">
        <v>231</v>
      </c>
      <c r="B201" s="298">
        <f>'численность 2021'!C214</f>
        <v>85.900000000000006</v>
      </c>
      <c r="C201" s="299">
        <v>594.45391800000004</v>
      </c>
      <c r="D201" s="299">
        <v>690</v>
      </c>
      <c r="E201" s="298">
        <f>_xlfn.FLOOR.PRECISE('численность 2021'!D214)</f>
        <v>672</v>
      </c>
      <c r="F201" s="298">
        <v>6.6419430000000004</v>
      </c>
      <c r="G201" s="282">
        <v>7.7094969999999998</v>
      </c>
      <c r="H201" s="298">
        <f t="shared" si="498"/>
        <v>7.8230500582072171</v>
      </c>
      <c r="I201" s="300">
        <f>_xlfn.FLOOR.PRECISE('численность 2021'!R214)</f>
        <v>235</v>
      </c>
      <c r="J201" s="285">
        <f t="shared" si="518"/>
        <v>235.19999999999999</v>
      </c>
      <c r="K201" s="301">
        <f t="shared" si="534"/>
        <v>235</v>
      </c>
      <c r="L201" s="287">
        <v>235</v>
      </c>
      <c r="M201" s="299">
        <v>25</v>
      </c>
      <c r="N201" s="299">
        <v>27</v>
      </c>
      <c r="O201" s="298">
        <f>_xlfn.FLOOR.PRECISE('численность 2021'!P214)</f>
        <v>27</v>
      </c>
      <c r="P201" s="282">
        <v>0.27933000000000002</v>
      </c>
      <c r="Q201" s="298">
        <v>0.31431900000000002</v>
      </c>
      <c r="R201" s="298">
        <f t="shared" si="535"/>
        <v>0.31431897555296856</v>
      </c>
      <c r="S201" s="300">
        <f>_xlfn.FLOOR.PRECISE('численность 2021'!Q214)</f>
        <v>4</v>
      </c>
      <c r="T201" s="300"/>
      <c r="U201" s="285">
        <f t="shared" si="519"/>
        <v>8.0999999999999996</v>
      </c>
      <c r="V201" s="301">
        <f t="shared" si="526"/>
        <v>4</v>
      </c>
      <c r="W201" s="287">
        <v>4</v>
      </c>
      <c r="X201" s="287"/>
      <c r="Y201" s="302"/>
      <c r="Z201" s="299">
        <v>1227.616577</v>
      </c>
      <c r="AA201" s="299">
        <v>1435</v>
      </c>
      <c r="AB201" s="298">
        <f>_xlfn.FLOOR.PRECISE('численность 2021'!E214)</f>
        <v>1437</v>
      </c>
      <c r="AC201" s="298">
        <v>13.716386</v>
      </c>
      <c r="AD201" s="298">
        <v>16.033519999999999</v>
      </c>
      <c r="AE201" s="298">
        <f t="shared" si="499"/>
        <v>16.728754365541327</v>
      </c>
      <c r="AF201" s="300">
        <f>_xlfn.FLOOR.PRECISE('численность 2021'!O214)</f>
        <v>71</v>
      </c>
      <c r="AG201" s="303">
        <f t="shared" si="520"/>
        <v>71.850000000000009</v>
      </c>
      <c r="AH201" s="301">
        <f t="shared" si="536"/>
        <v>71</v>
      </c>
      <c r="AI201" s="289">
        <f t="shared" si="527"/>
        <v>53.25</v>
      </c>
      <c r="AJ201" s="287">
        <v>71</v>
      </c>
      <c r="AK201" s="287">
        <v>53</v>
      </c>
      <c r="AL201" s="299">
        <v>131.129547</v>
      </c>
      <c r="AM201" s="299">
        <v>175</v>
      </c>
      <c r="AN201" s="298">
        <f>_xlfn.FLOOR.PRECISE('численность 2021'!F214)</f>
        <v>180</v>
      </c>
      <c r="AO201" s="298">
        <v>1.4651350000000001</v>
      </c>
      <c r="AP201" s="298">
        <v>1.9553069999999999</v>
      </c>
      <c r="AQ201" s="298">
        <f t="shared" si="537"/>
        <v>2.0954598370197903</v>
      </c>
      <c r="AR201" s="300">
        <f>_xlfn.FLOOR.PRECISE('численность 2021'!L214)</f>
        <v>9</v>
      </c>
      <c r="AS201" s="300"/>
      <c r="AT201" s="284">
        <f t="shared" si="528"/>
        <v>9</v>
      </c>
      <c r="AU201" s="303">
        <f t="shared" si="529"/>
        <v>12.600000000000001</v>
      </c>
      <c r="AV201" s="285">
        <f t="shared" si="547"/>
        <v>0</v>
      </c>
      <c r="AW201" s="289">
        <f t="shared" si="530"/>
        <v>9</v>
      </c>
      <c r="AX201" s="287">
        <v>9</v>
      </c>
      <c r="AY201" s="285">
        <f t="shared" si="521"/>
        <v>1.3499999999999999</v>
      </c>
      <c r="AZ201" s="301">
        <f t="shared" si="538"/>
        <v>0</v>
      </c>
      <c r="BA201" s="287"/>
      <c r="BB201" s="285">
        <f t="shared" si="522"/>
        <v>2.6999999999999997</v>
      </c>
      <c r="BC201" s="287"/>
      <c r="BD201" s="299">
        <v>25.221761999999998</v>
      </c>
      <c r="BE201" s="299">
        <v>26</v>
      </c>
      <c r="BF201" s="298">
        <f>_xlfn.FLOOR.PRECISE('численность 2021'!G214)</f>
        <v>25</v>
      </c>
      <c r="BG201" s="298">
        <v>0.28180699999999997</v>
      </c>
      <c r="BH201" s="298">
        <v>0.29050300000000001</v>
      </c>
      <c r="BI201" s="298">
        <f t="shared" si="500"/>
        <v>0.29103608847497087</v>
      </c>
      <c r="BJ201" s="300">
        <f>_xlfn.FLOOR.PRECISE('численность 2021'!K214)</f>
        <v>0</v>
      </c>
      <c r="BK201" s="300"/>
      <c r="BL201" s="284">
        <f t="shared" si="531"/>
        <v>0</v>
      </c>
      <c r="BM201" s="303">
        <f t="shared" si="508"/>
        <v>0.75</v>
      </c>
      <c r="BN201" s="289">
        <f t="shared" si="532"/>
        <v>0</v>
      </c>
      <c r="BO201" s="287"/>
      <c r="BP201" s="285">
        <f t="shared" si="516"/>
        <v>0</v>
      </c>
      <c r="BQ201" s="301">
        <f t="shared" si="539"/>
        <v>0</v>
      </c>
      <c r="BR201" s="287"/>
      <c r="BS201" s="303">
        <f t="shared" si="509"/>
        <v>0</v>
      </c>
      <c r="BT201" s="287"/>
      <c r="BU201" s="299">
        <v>109.294304</v>
      </c>
      <c r="BV201" s="299">
        <v>132</v>
      </c>
      <c r="BW201" s="298">
        <f>_xlfn.FLOOR.PRECISE('численность 2021'!H214)</f>
        <v>136</v>
      </c>
      <c r="BX201" s="298">
        <v>1.2211650000000001</v>
      </c>
      <c r="BY201" s="298">
        <v>1.4748600000000001</v>
      </c>
      <c r="BZ201" s="298">
        <f t="shared" si="501"/>
        <v>1.5832363213038416</v>
      </c>
      <c r="CA201" s="300">
        <f>_xlfn.FLOOR.PRECISE('численность 2021'!M214)</f>
        <v>6</v>
      </c>
      <c r="CB201" s="300"/>
      <c r="CC201" s="300"/>
      <c r="CD201" s="284">
        <f t="shared" si="540"/>
        <v>6</v>
      </c>
      <c r="CE201" s="303">
        <f t="shared" si="510"/>
        <v>6.8000000000000007</v>
      </c>
      <c r="CF201" s="289">
        <f t="shared" si="541"/>
        <v>6</v>
      </c>
      <c r="CG201" s="287">
        <v>6</v>
      </c>
      <c r="CH201" s="285">
        <f t="shared" si="523"/>
        <v>0.44999999999999996</v>
      </c>
      <c r="CI201" s="301">
        <f t="shared" si="542"/>
        <v>0</v>
      </c>
      <c r="CJ201" s="287"/>
      <c r="CK201" s="285">
        <f t="shared" si="517"/>
        <v>0.44999999999999996</v>
      </c>
      <c r="CL201" s="301">
        <f t="shared" si="543"/>
        <v>0</v>
      </c>
      <c r="CM201" s="287"/>
      <c r="CN201" s="303">
        <f t="shared" si="511"/>
        <v>1.2000000000000002</v>
      </c>
      <c r="CO201" s="287"/>
      <c r="CP201" s="304">
        <f t="shared" si="512"/>
        <v>1</v>
      </c>
      <c r="CQ201" s="299">
        <v>0</v>
      </c>
      <c r="CR201" s="299">
        <v>44</v>
      </c>
      <c r="CS201" s="299" t="e">
        <f>#REF!</f>
        <v>#REF!</v>
      </c>
      <c r="CT201" s="298">
        <v>0</v>
      </c>
      <c r="CU201" s="298">
        <v>0.54100000000000004</v>
      </c>
      <c r="CV201" s="298" t="e">
        <f>#REF!</f>
        <v>#REF!</v>
      </c>
      <c r="CW201" s="300" t="e">
        <f>#REF!</f>
        <v>#REF!</v>
      </c>
      <c r="CX201" s="303" t="e">
        <f t="shared" si="505"/>
        <v>#REF!</v>
      </c>
      <c r="CY201" s="289" t="e">
        <f t="shared" si="506"/>
        <v>#REF!</v>
      </c>
      <c r="CZ201" s="287"/>
      <c r="DA201" s="303">
        <f t="shared" si="507"/>
        <v>0</v>
      </c>
      <c r="DB201" s="287"/>
      <c r="DC201" s="299">
        <v>0</v>
      </c>
      <c r="DD201" s="299">
        <v>0</v>
      </c>
      <c r="DE201" s="298">
        <f>_xlfn.FLOOR.PRECISE('численность 2021'!I214)</f>
        <v>0</v>
      </c>
      <c r="DF201" s="298">
        <v>0</v>
      </c>
      <c r="DG201" s="298">
        <v>0</v>
      </c>
      <c r="DH201" s="298">
        <f t="shared" si="502"/>
        <v>0</v>
      </c>
      <c r="DI201" s="300">
        <f>_xlfn.FLOOR.PRECISE('численность 2021'!N214)</f>
        <v>0</v>
      </c>
      <c r="DJ201" s="285">
        <f t="shared" si="524"/>
        <v>0</v>
      </c>
      <c r="DK201" s="301">
        <f t="shared" si="544"/>
        <v>0</v>
      </c>
      <c r="DL201" s="287"/>
      <c r="DM201" s="285">
        <f t="shared" si="525"/>
        <v>0</v>
      </c>
      <c r="DN201" s="287"/>
      <c r="DO201" s="299">
        <v>1.1813469999999999</v>
      </c>
      <c r="DP201" s="299">
        <v>3</v>
      </c>
      <c r="DQ201" s="298">
        <f>_xlfn.FLOOR.PRECISE('численность 2021'!J214)</f>
        <v>3</v>
      </c>
      <c r="DR201" s="298">
        <v>1.3199000000000001e-002</v>
      </c>
      <c r="DS201" s="298">
        <v>3.3520000000000001e-002</v>
      </c>
      <c r="DT201" s="298">
        <f t="shared" si="503"/>
        <v>3.4924330616996506e-002</v>
      </c>
      <c r="DU201" s="300">
        <f>_xlfn.FLOOR.PRECISE('численность 2021'!S214)</f>
        <v>0</v>
      </c>
      <c r="DV201" s="303">
        <f t="shared" si="513"/>
        <v>0.30000000000000004</v>
      </c>
      <c r="DW201" s="301">
        <f t="shared" si="545"/>
        <v>0</v>
      </c>
      <c r="DX201" s="287"/>
      <c r="DY201" s="299">
        <v>0</v>
      </c>
      <c r="DZ201" s="306">
        <v>0</v>
      </c>
      <c r="EA201" s="298">
        <f>_xlfn.FLOOR.PRECISE('численность 2021'!T214)</f>
        <v>0</v>
      </c>
      <c r="EB201" s="282">
        <v>0</v>
      </c>
      <c r="EC201" s="298">
        <v>0</v>
      </c>
      <c r="ED201" s="298">
        <f t="shared" si="504"/>
        <v>0</v>
      </c>
      <c r="EE201" s="300">
        <f>_xlfn.FLOOR.PRECISE('численность 2021'!U214)</f>
        <v>0</v>
      </c>
      <c r="EF201" s="303">
        <f t="shared" si="533"/>
        <v>0</v>
      </c>
      <c r="EG201" s="301">
        <f t="shared" si="546"/>
        <v>0</v>
      </c>
      <c r="EH201" s="287"/>
    </row>
    <row r="202" s="297" customFormat="1" ht="68.25" customHeight="1">
      <c r="A202" s="152" t="s">
        <v>449</v>
      </c>
      <c r="B202" s="298">
        <f>'численность 2021'!C219</f>
        <v>145.69999999999999</v>
      </c>
      <c r="C202" s="299">
        <v>562.87872300000004</v>
      </c>
      <c r="D202" s="299">
        <v>869</v>
      </c>
      <c r="E202" s="298">
        <f>_xlfn.FLOOR.PRECISE('численность 2021'!D219)</f>
        <v>347</v>
      </c>
      <c r="F202" s="298">
        <v>2.533207</v>
      </c>
      <c r="G202" s="282">
        <v>3.9108909999999999</v>
      </c>
      <c r="H202" s="298">
        <f t="shared" si="498"/>
        <v>2.3816060398078247</v>
      </c>
      <c r="I202" s="300">
        <f>_xlfn.FLOOR.PRECISE('численность 2021'!R219)</f>
        <v>104</v>
      </c>
      <c r="J202" s="285">
        <f t="shared" si="518"/>
        <v>121.44999999999999</v>
      </c>
      <c r="K202" s="301">
        <f t="shared" si="534"/>
        <v>104</v>
      </c>
      <c r="L202" s="287">
        <v>104</v>
      </c>
      <c r="M202" s="299">
        <v>112</v>
      </c>
      <c r="N202" s="299">
        <v>118</v>
      </c>
      <c r="O202" s="298">
        <f>_xlfn.FLOOR.PRECISE('численность 2021'!P219)</f>
        <v>70</v>
      </c>
      <c r="P202" s="282">
        <v>0.50405</v>
      </c>
      <c r="Q202" s="298">
        <v>0.531053</v>
      </c>
      <c r="R202" s="298">
        <f t="shared" si="535"/>
        <v>0.48043925875085797</v>
      </c>
      <c r="S202" s="300">
        <f>_xlfn.FLOOR.PRECISE('численность 2021'!Q219)</f>
        <v>14</v>
      </c>
      <c r="T202" s="300"/>
      <c r="U202" s="285">
        <f t="shared" si="519"/>
        <v>21</v>
      </c>
      <c r="V202" s="301">
        <f t="shared" si="526"/>
        <v>14</v>
      </c>
      <c r="W202" s="287">
        <v>14</v>
      </c>
      <c r="X202" s="287"/>
      <c r="Y202" s="302"/>
      <c r="Z202" s="299">
        <v>471.75579800000003</v>
      </c>
      <c r="AA202" s="299">
        <v>550</v>
      </c>
      <c r="AB202" s="298">
        <f>_xlfn.FLOOR.PRECISE('численность 2021'!E219)</f>
        <v>326</v>
      </c>
      <c r="AC202" s="298">
        <v>2.123113</v>
      </c>
      <c r="AD202" s="298">
        <v>2.475247</v>
      </c>
      <c r="AE202" s="298">
        <f t="shared" si="499"/>
        <v>2.237474262182567</v>
      </c>
      <c r="AF202" s="300">
        <f>_xlfn.FLOOR.PRECISE('численность 2021'!O219)</f>
        <v>16</v>
      </c>
      <c r="AG202" s="303">
        <f t="shared" si="520"/>
        <v>16.300000000000001</v>
      </c>
      <c r="AH202" s="301">
        <f t="shared" si="536"/>
        <v>16</v>
      </c>
      <c r="AI202" s="289">
        <f t="shared" si="527"/>
        <v>12</v>
      </c>
      <c r="AJ202" s="287">
        <v>16</v>
      </c>
      <c r="AK202" s="287">
        <v>12</v>
      </c>
      <c r="AL202" s="299">
        <v>3352.3271479999999</v>
      </c>
      <c r="AM202" s="299">
        <v>3641</v>
      </c>
      <c r="AN202" s="298">
        <f>_xlfn.FLOOR.PRECISE('численность 2021'!F219)</f>
        <v>3239</v>
      </c>
      <c r="AO202" s="298">
        <v>15.086980000000001</v>
      </c>
      <c r="AP202" s="298">
        <v>16.386137999999999</v>
      </c>
      <c r="AQ202" s="298">
        <f t="shared" si="537"/>
        <v>22.230610844200413</v>
      </c>
      <c r="AR202" s="300">
        <f>_xlfn.FLOOR.PRECISE('численность 2021'!L219)</f>
        <v>640</v>
      </c>
      <c r="AS202" s="300"/>
      <c r="AT202" s="284">
        <f t="shared" si="528"/>
        <v>640</v>
      </c>
      <c r="AU202" s="303">
        <f t="shared" si="529"/>
        <v>485.84999999999997</v>
      </c>
      <c r="AV202" s="285">
        <f t="shared" si="547"/>
        <v>971.69999999999993</v>
      </c>
      <c r="AW202" s="289">
        <f t="shared" si="530"/>
        <v>485.84999999999997</v>
      </c>
      <c r="AX202" s="287">
        <v>640</v>
      </c>
      <c r="AY202" s="285">
        <f t="shared" si="521"/>
        <v>96</v>
      </c>
      <c r="AZ202" s="301">
        <f t="shared" si="538"/>
        <v>0</v>
      </c>
      <c r="BA202" s="287"/>
      <c r="BB202" s="285">
        <f t="shared" si="522"/>
        <v>192</v>
      </c>
      <c r="BC202" s="287"/>
      <c r="BD202" s="299">
        <v>459.48965500000003</v>
      </c>
      <c r="BE202" s="299">
        <v>658</v>
      </c>
      <c r="BF202" s="298">
        <f>_xlfn.FLOOR.PRECISE('численность 2021'!G219)</f>
        <v>91</v>
      </c>
      <c r="BG202" s="298">
        <v>2.0679099999999999</v>
      </c>
      <c r="BH202" s="298">
        <v>2.9612959999999999</v>
      </c>
      <c r="BI202" s="298">
        <f t="shared" si="500"/>
        <v>0.62457103637611533</v>
      </c>
      <c r="BJ202" s="300">
        <f>_xlfn.FLOOR.PRECISE('численность 2021'!K219)</f>
        <v>2</v>
      </c>
      <c r="BK202" s="300"/>
      <c r="BL202" s="284">
        <f t="shared" si="531"/>
        <v>2</v>
      </c>
      <c r="BM202" s="303">
        <f t="shared" si="508"/>
        <v>2.73</v>
      </c>
      <c r="BN202" s="289">
        <f t="shared" si="532"/>
        <v>2</v>
      </c>
      <c r="BO202" s="287">
        <v>2</v>
      </c>
      <c r="BP202" s="285">
        <f t="shared" si="516"/>
        <v>0</v>
      </c>
      <c r="BQ202" s="301">
        <f t="shared" si="539"/>
        <v>0</v>
      </c>
      <c r="BR202" s="287"/>
      <c r="BS202" s="303">
        <f t="shared" si="509"/>
        <v>0.40000000000000002</v>
      </c>
      <c r="BT202" s="287"/>
      <c r="BU202" s="299">
        <v>508.37063599999999</v>
      </c>
      <c r="BV202" s="299">
        <v>600</v>
      </c>
      <c r="BW202" s="298">
        <f>_xlfn.FLOOR.PRECISE('численность 2021'!H219)</f>
        <v>257</v>
      </c>
      <c r="BX202" s="298">
        <v>2.2878970000000001</v>
      </c>
      <c r="BY202" s="298">
        <v>2.7002700000000002</v>
      </c>
      <c r="BZ202" s="298">
        <f t="shared" si="501"/>
        <v>1.7638984214138642</v>
      </c>
      <c r="CA202" s="300">
        <f>_xlfn.FLOOR.PRECISE('численность 2021'!M219)</f>
        <v>12</v>
      </c>
      <c r="CB202" s="300"/>
      <c r="CC202" s="300"/>
      <c r="CD202" s="284">
        <f t="shared" si="540"/>
        <v>12</v>
      </c>
      <c r="CE202" s="303">
        <f t="shared" si="510"/>
        <v>12.850000000000001</v>
      </c>
      <c r="CF202" s="289">
        <f t="shared" si="541"/>
        <v>12</v>
      </c>
      <c r="CG202" s="287">
        <v>12</v>
      </c>
      <c r="CH202" s="285">
        <f t="shared" si="523"/>
        <v>0.89999999999999991</v>
      </c>
      <c r="CI202" s="301">
        <f t="shared" si="542"/>
        <v>0</v>
      </c>
      <c r="CJ202" s="287"/>
      <c r="CK202" s="285">
        <f t="shared" si="517"/>
        <v>0.89999999999999991</v>
      </c>
      <c r="CL202" s="301">
        <f t="shared" si="543"/>
        <v>0</v>
      </c>
      <c r="CM202" s="287"/>
      <c r="CN202" s="303">
        <f t="shared" si="511"/>
        <v>2.4000000000000004</v>
      </c>
      <c r="CO202" s="287"/>
      <c r="CP202" s="304">
        <f t="shared" si="512"/>
        <v>1</v>
      </c>
      <c r="CQ202" s="299"/>
      <c r="CR202" s="299">
        <v>117</v>
      </c>
      <c r="CS202" s="299" t="e">
        <f>#REF!</f>
        <v>#REF!</v>
      </c>
      <c r="CT202" s="298"/>
      <c r="CU202" s="298">
        <v>0.54000000000000004</v>
      </c>
      <c r="CV202" s="298" t="e">
        <f>#REF!</f>
        <v>#REF!</v>
      </c>
      <c r="CW202" s="300" t="e">
        <f>#REF!</f>
        <v>#REF!</v>
      </c>
      <c r="CX202" s="303" t="e">
        <f t="shared" si="505"/>
        <v>#REF!</v>
      </c>
      <c r="CY202" s="289" t="e">
        <f t="shared" si="506"/>
        <v>#REF!</v>
      </c>
      <c r="CZ202" s="287"/>
      <c r="DA202" s="303">
        <f t="shared" si="507"/>
        <v>0</v>
      </c>
      <c r="DB202" s="287"/>
      <c r="DC202" s="299">
        <v>0</v>
      </c>
      <c r="DD202" s="299">
        <v>0</v>
      </c>
      <c r="DE202" s="298">
        <f>_xlfn.FLOOR.PRECISE('численность 2021'!I219)</f>
        <v>0</v>
      </c>
      <c r="DF202" s="298">
        <v>0</v>
      </c>
      <c r="DG202" s="298">
        <v>0</v>
      </c>
      <c r="DH202" s="298">
        <f t="shared" si="502"/>
        <v>0</v>
      </c>
      <c r="DI202" s="300">
        <f>_xlfn.FLOOR.PRECISE('численность 2021'!N219)</f>
        <v>0</v>
      </c>
      <c r="DJ202" s="285">
        <f t="shared" si="524"/>
        <v>0</v>
      </c>
      <c r="DK202" s="301">
        <f t="shared" si="544"/>
        <v>0</v>
      </c>
      <c r="DL202" s="287"/>
      <c r="DM202" s="285">
        <f t="shared" si="525"/>
        <v>0</v>
      </c>
      <c r="DN202" s="287"/>
      <c r="DO202" s="299">
        <v>4.8559859999999997</v>
      </c>
      <c r="DP202" s="299">
        <v>6</v>
      </c>
      <c r="DQ202" s="298">
        <f>_xlfn.FLOOR.PRECISE('численность 2021'!J219)</f>
        <v>14</v>
      </c>
      <c r="DR202" s="298">
        <v>2.1853999999999998e-002</v>
      </c>
      <c r="DS202" s="298">
        <v>2.7002999999999999e-002</v>
      </c>
      <c r="DT202" s="298">
        <f t="shared" si="503"/>
        <v>9.6087851750171593e-002</v>
      </c>
      <c r="DU202" s="300">
        <f>_xlfn.FLOOR.PRECISE('численность 2021'!S219)</f>
        <v>0</v>
      </c>
      <c r="DV202" s="303">
        <f t="shared" si="513"/>
        <v>1.4000000000000001</v>
      </c>
      <c r="DW202" s="301">
        <f t="shared" si="545"/>
        <v>0</v>
      </c>
      <c r="DX202" s="287"/>
      <c r="DY202" s="299">
        <v>270</v>
      </c>
      <c r="DZ202" s="306">
        <v>270</v>
      </c>
      <c r="EA202" s="298">
        <f>_xlfn.FLOOR.PRECISE('численность 2021'!T219)</f>
        <v>180</v>
      </c>
      <c r="EB202" s="282">
        <v>1.2151209999999999</v>
      </c>
      <c r="EC202" s="298">
        <v>1.2151209999999999</v>
      </c>
      <c r="ED202" s="298">
        <f t="shared" si="504"/>
        <v>1.2354152367879205</v>
      </c>
      <c r="EE202" s="300">
        <f>_xlfn.FLOOR.PRECISE('численность 2021'!U219)</f>
        <v>18</v>
      </c>
      <c r="EF202" s="303">
        <f t="shared" si="533"/>
        <v>18</v>
      </c>
      <c r="EG202" s="301">
        <f t="shared" si="546"/>
        <v>18</v>
      </c>
      <c r="EH202" s="287">
        <v>18</v>
      </c>
    </row>
    <row r="203" s="297" customFormat="1" ht="66.75" customHeight="1">
      <c r="A203" s="152" t="s">
        <v>450</v>
      </c>
      <c r="B203" s="298">
        <f>'численность 2021'!C220</f>
        <v>76.5</v>
      </c>
      <c r="C203" s="299">
        <v>562.87872300000004</v>
      </c>
      <c r="D203" s="299">
        <v>869</v>
      </c>
      <c r="E203" s="298">
        <f>_xlfn.FLOOR.PRECISE('численность 2021'!D220)</f>
        <v>203</v>
      </c>
      <c r="F203" s="298">
        <v>2.533207</v>
      </c>
      <c r="G203" s="298">
        <v>3.9108909999999999</v>
      </c>
      <c r="H203" s="298">
        <f t="shared" si="498"/>
        <v>2.65359477124183</v>
      </c>
      <c r="I203" s="300">
        <f>_xlfn.FLOOR.PRECISE('численность 2021'!R220)</f>
        <v>60</v>
      </c>
      <c r="J203" s="285">
        <f t="shared" si="518"/>
        <v>71.049999999999997</v>
      </c>
      <c r="K203" s="301">
        <f t="shared" si="534"/>
        <v>60</v>
      </c>
      <c r="L203" s="287">
        <v>60</v>
      </c>
      <c r="M203" s="299">
        <v>112</v>
      </c>
      <c r="N203" s="299">
        <v>118</v>
      </c>
      <c r="O203" s="298">
        <f>_xlfn.FLOOR.PRECISE('численность 2021'!P220)</f>
        <v>50</v>
      </c>
      <c r="P203" s="298">
        <v>0.50405</v>
      </c>
      <c r="Q203" s="298">
        <v>0.531053</v>
      </c>
      <c r="R203" s="298">
        <f t="shared" si="535"/>
        <v>0.65359477124183007</v>
      </c>
      <c r="S203" s="300">
        <f>_xlfn.FLOOR.PRECISE('численность 2021'!Q220)</f>
        <v>6</v>
      </c>
      <c r="T203" s="300"/>
      <c r="U203" s="303">
        <f t="shared" si="519"/>
        <v>15</v>
      </c>
      <c r="V203" s="301">
        <f t="shared" si="526"/>
        <v>6</v>
      </c>
      <c r="W203" s="287">
        <v>6</v>
      </c>
      <c r="X203" s="287"/>
      <c r="Y203" s="302"/>
      <c r="Z203" s="299">
        <v>471.75579800000003</v>
      </c>
      <c r="AA203" s="299">
        <v>550</v>
      </c>
      <c r="AB203" s="298">
        <f>_xlfn.FLOOR.PRECISE('численность 2021'!E220)</f>
        <v>272</v>
      </c>
      <c r="AC203" s="298">
        <v>2.123113</v>
      </c>
      <c r="AD203" s="298">
        <v>2.475247</v>
      </c>
      <c r="AE203" s="298">
        <f t="shared" si="499"/>
        <v>3.5555555555555554</v>
      </c>
      <c r="AF203" s="300">
        <f>_xlfn.FLOOR.PRECISE('численность 2021'!O220)</f>
        <v>13</v>
      </c>
      <c r="AG203" s="303">
        <f t="shared" si="520"/>
        <v>13.600000000000001</v>
      </c>
      <c r="AH203" s="301">
        <f t="shared" si="536"/>
        <v>13</v>
      </c>
      <c r="AI203" s="289">
        <f t="shared" si="527"/>
        <v>9.75</v>
      </c>
      <c r="AJ203" s="287">
        <v>13</v>
      </c>
      <c r="AK203" s="287">
        <v>9</v>
      </c>
      <c r="AL203" s="299">
        <v>3352.3271479999999</v>
      </c>
      <c r="AM203" s="299">
        <v>3641</v>
      </c>
      <c r="AN203" s="298">
        <f>_xlfn.FLOOR.PRECISE('численность 2021'!F220)</f>
        <v>1280</v>
      </c>
      <c r="AO203" s="298">
        <v>15.086980000000001</v>
      </c>
      <c r="AP203" s="298">
        <v>16.386137999999999</v>
      </c>
      <c r="AQ203" s="298">
        <f t="shared" si="537"/>
        <v>16.732026143790851</v>
      </c>
      <c r="AR203" s="300">
        <f>_xlfn.FLOOR.PRECISE('численность 2021'!L220)</f>
        <v>320</v>
      </c>
      <c r="AS203" s="300"/>
      <c r="AT203" s="300">
        <f t="shared" si="528"/>
        <v>320</v>
      </c>
      <c r="AU203" s="303">
        <f t="shared" si="529"/>
        <v>192</v>
      </c>
      <c r="AV203" s="303">
        <f t="shared" si="547"/>
        <v>320</v>
      </c>
      <c r="AW203" s="289">
        <f t="shared" si="530"/>
        <v>192</v>
      </c>
      <c r="AX203" s="287">
        <v>320</v>
      </c>
      <c r="AY203" s="303">
        <f t="shared" si="521"/>
        <v>48</v>
      </c>
      <c r="AZ203" s="301">
        <f t="shared" si="538"/>
        <v>0</v>
      </c>
      <c r="BA203" s="287"/>
      <c r="BB203" s="303">
        <f t="shared" si="522"/>
        <v>96</v>
      </c>
      <c r="BC203" s="287"/>
      <c r="BD203" s="299">
        <v>459.48965500000003</v>
      </c>
      <c r="BE203" s="299">
        <v>658</v>
      </c>
      <c r="BF203" s="298">
        <f>_xlfn.FLOOR.PRECISE('численность 2021'!G220)</f>
        <v>163</v>
      </c>
      <c r="BG203" s="298">
        <v>2.0679099999999999</v>
      </c>
      <c r="BH203" s="298">
        <v>2.9612959999999999</v>
      </c>
      <c r="BI203" s="298">
        <f t="shared" si="500"/>
        <v>2.130718954248366</v>
      </c>
      <c r="BJ203" s="300">
        <f>_xlfn.FLOOR.PRECISE('численность 2021'!K220)</f>
        <v>11</v>
      </c>
      <c r="BK203" s="300"/>
      <c r="BL203" s="300">
        <f t="shared" si="531"/>
        <v>11</v>
      </c>
      <c r="BM203" s="303">
        <f t="shared" si="508"/>
        <v>11.410000000000002</v>
      </c>
      <c r="BN203" s="289">
        <f t="shared" si="532"/>
        <v>11</v>
      </c>
      <c r="BO203" s="287">
        <v>11</v>
      </c>
      <c r="BP203" s="303">
        <f t="shared" si="516"/>
        <v>1.6499999999999999</v>
      </c>
      <c r="BQ203" s="301">
        <f t="shared" si="539"/>
        <v>0</v>
      </c>
      <c r="BR203" s="287"/>
      <c r="BS203" s="303">
        <f t="shared" si="509"/>
        <v>2.2000000000000002</v>
      </c>
      <c r="BT203" s="287"/>
      <c r="BU203" s="299">
        <v>508.37063599999999</v>
      </c>
      <c r="BV203" s="299">
        <v>600</v>
      </c>
      <c r="BW203" s="298">
        <f>_xlfn.FLOOR.PRECISE('численность 2021'!H220)</f>
        <v>184</v>
      </c>
      <c r="BX203" s="298">
        <v>2.2878970000000001</v>
      </c>
      <c r="BY203" s="298">
        <v>2.7002700000000002</v>
      </c>
      <c r="BZ203" s="298">
        <f t="shared" si="501"/>
        <v>2.4052287581699345</v>
      </c>
      <c r="CA203" s="300">
        <f>_xlfn.FLOOR.PRECISE('численность 2021'!M220)</f>
        <v>12</v>
      </c>
      <c r="CB203" s="300"/>
      <c r="CC203" s="300"/>
      <c r="CD203" s="300">
        <f t="shared" si="540"/>
        <v>12</v>
      </c>
      <c r="CE203" s="303">
        <f t="shared" si="510"/>
        <v>12.880000000000001</v>
      </c>
      <c r="CF203" s="289">
        <f t="shared" si="541"/>
        <v>12</v>
      </c>
      <c r="CG203" s="287">
        <v>12</v>
      </c>
      <c r="CH203" s="303">
        <f t="shared" si="523"/>
        <v>0.89999999999999991</v>
      </c>
      <c r="CI203" s="301">
        <f t="shared" si="542"/>
        <v>0</v>
      </c>
      <c r="CJ203" s="287"/>
      <c r="CK203" s="303">
        <f t="shared" si="517"/>
        <v>0.89999999999999991</v>
      </c>
      <c r="CL203" s="301">
        <f t="shared" si="543"/>
        <v>0</v>
      </c>
      <c r="CM203" s="287"/>
      <c r="CN203" s="303">
        <f t="shared" si="511"/>
        <v>2.4000000000000004</v>
      </c>
      <c r="CO203" s="287"/>
      <c r="CP203" s="304">
        <f t="shared" si="512"/>
        <v>1</v>
      </c>
      <c r="CQ203" s="299"/>
      <c r="CR203" s="299">
        <v>117</v>
      </c>
      <c r="CS203" s="299" t="e">
        <f>#REF!</f>
        <v>#REF!</v>
      </c>
      <c r="CT203" s="298"/>
      <c r="CU203" s="298">
        <v>0.54000000000000004</v>
      </c>
      <c r="CV203" s="298" t="e">
        <f>#REF!</f>
        <v>#REF!</v>
      </c>
      <c r="CW203" s="300" t="e">
        <f>#REF!</f>
        <v>#REF!</v>
      </c>
      <c r="CX203" s="303" t="e">
        <f t="shared" si="505"/>
        <v>#REF!</v>
      </c>
      <c r="CY203" s="289" t="e">
        <f t="shared" si="506"/>
        <v>#REF!</v>
      </c>
      <c r="CZ203" s="287"/>
      <c r="DA203" s="303">
        <f t="shared" si="507"/>
        <v>0</v>
      </c>
      <c r="DB203" s="287"/>
      <c r="DC203" s="299">
        <v>0</v>
      </c>
      <c r="DD203" s="299">
        <v>0</v>
      </c>
      <c r="DE203" s="298">
        <f>_xlfn.FLOOR.PRECISE('численность 2021'!I220)</f>
        <v>0</v>
      </c>
      <c r="DF203" s="298">
        <v>0</v>
      </c>
      <c r="DG203" s="298">
        <v>0</v>
      </c>
      <c r="DH203" s="298">
        <f t="shared" si="502"/>
        <v>0</v>
      </c>
      <c r="DI203" s="300">
        <f>_xlfn.FLOOR.PRECISE('численность 2021'!N220)</f>
        <v>0</v>
      </c>
      <c r="DJ203" s="303">
        <f t="shared" si="524"/>
        <v>0</v>
      </c>
      <c r="DK203" s="301">
        <f t="shared" si="544"/>
        <v>0</v>
      </c>
      <c r="DL203" s="287"/>
      <c r="DM203" s="303">
        <f t="shared" si="525"/>
        <v>0</v>
      </c>
      <c r="DN203" s="287"/>
      <c r="DO203" s="299">
        <v>4.8559859999999997</v>
      </c>
      <c r="DP203" s="299">
        <v>6</v>
      </c>
      <c r="DQ203" s="298">
        <f>_xlfn.FLOOR.PRECISE('численность 2021'!J220)</f>
        <v>6</v>
      </c>
      <c r="DR203" s="298">
        <v>2.1853999999999998e-002</v>
      </c>
      <c r="DS203" s="298">
        <v>2.7002999999999999e-002</v>
      </c>
      <c r="DT203" s="298">
        <f t="shared" si="503"/>
        <v>7.8431372549019607e-002</v>
      </c>
      <c r="DU203" s="300">
        <f>_xlfn.FLOOR.PRECISE('численность 2021'!S220)</f>
        <v>0</v>
      </c>
      <c r="DV203" s="303">
        <f t="shared" si="513"/>
        <v>0.60000000000000009</v>
      </c>
      <c r="DW203" s="301">
        <f t="shared" si="545"/>
        <v>0</v>
      </c>
      <c r="DX203" s="287"/>
      <c r="DY203" s="299">
        <v>270</v>
      </c>
      <c r="DZ203" s="306">
        <v>270</v>
      </c>
      <c r="EA203" s="298">
        <f>_xlfn.FLOOR.PRECISE('численность 2021'!T220)</f>
        <v>150</v>
      </c>
      <c r="EB203" s="298">
        <v>1.2151209999999999</v>
      </c>
      <c r="EC203" s="298">
        <v>1.2151209999999999</v>
      </c>
      <c r="ED203" s="298">
        <f t="shared" si="504"/>
        <v>1.9607843137254901</v>
      </c>
      <c r="EE203" s="300">
        <f>_xlfn.FLOOR.PRECISE('численность 2021'!U220)</f>
        <v>12</v>
      </c>
      <c r="EF203" s="303">
        <f t="shared" si="533"/>
        <v>15</v>
      </c>
      <c r="EG203" s="301">
        <f t="shared" si="546"/>
        <v>12</v>
      </c>
      <c r="EH203" s="287">
        <v>12</v>
      </c>
    </row>
    <row r="204" s="297" customFormat="1" ht="51" customHeight="1">
      <c r="A204" s="152" t="s">
        <v>346</v>
      </c>
      <c r="B204" s="298">
        <f>'численность 2021'!C218</f>
        <v>161</v>
      </c>
      <c r="C204" s="299">
        <v>173.07002299999999</v>
      </c>
      <c r="D204" s="299">
        <v>0</v>
      </c>
      <c r="E204" s="298">
        <f>_xlfn.FLOOR.PRECISE('численность 2021'!D218)</f>
        <v>0</v>
      </c>
      <c r="F204" s="298">
        <v>0.98406800000000005</v>
      </c>
      <c r="G204" s="282">
        <v>0</v>
      </c>
      <c r="H204" s="298">
        <f t="shared" si="498"/>
        <v>0</v>
      </c>
      <c r="I204" s="300">
        <f>_xlfn.FLOOR.PRECISE('численность 2021'!R218)</f>
        <v>0</v>
      </c>
      <c r="J204" s="285">
        <f t="shared" si="518"/>
        <v>0</v>
      </c>
      <c r="K204" s="301">
        <f t="shared" si="534"/>
        <v>0</v>
      </c>
      <c r="L204" s="287"/>
      <c r="M204" s="299">
        <v>50</v>
      </c>
      <c r="N204" s="299">
        <v>0</v>
      </c>
      <c r="O204" s="298">
        <f>_xlfn.FLOOR.PRECISE('численность 2021'!P218)</f>
        <v>0</v>
      </c>
      <c r="P204" s="282">
        <v>0.284298</v>
      </c>
      <c r="Q204" s="298">
        <v>0</v>
      </c>
      <c r="R204" s="298">
        <f t="shared" si="535"/>
        <v>0</v>
      </c>
      <c r="S204" s="300">
        <f>_xlfn.FLOOR.PRECISE('численность 2021'!Q218)</f>
        <v>0</v>
      </c>
      <c r="T204" s="300"/>
      <c r="U204" s="285">
        <f t="shared" si="519"/>
        <v>0</v>
      </c>
      <c r="V204" s="301">
        <f t="shared" si="526"/>
        <v>0</v>
      </c>
      <c r="W204" s="287"/>
      <c r="X204" s="287"/>
      <c r="Y204" s="302"/>
      <c r="Z204" s="299">
        <v>583.99114999999995</v>
      </c>
      <c r="AA204" s="299">
        <v>78</v>
      </c>
      <c r="AB204" s="298">
        <f>_xlfn.FLOOR.PRECISE('численность 2021'!E218)</f>
        <v>0</v>
      </c>
      <c r="AC204" s="298">
        <v>3.3205469999999999</v>
      </c>
      <c r="AD204" s="298">
        <v>0.52967500000000001</v>
      </c>
      <c r="AE204" s="298">
        <f t="shared" si="499"/>
        <v>0</v>
      </c>
      <c r="AF204" s="300">
        <f>_xlfn.FLOOR.PRECISE('численность 2021'!O218)</f>
        <v>0</v>
      </c>
      <c r="AG204" s="303">
        <f t="shared" si="520"/>
        <v>0</v>
      </c>
      <c r="AH204" s="301">
        <f t="shared" si="536"/>
        <v>0</v>
      </c>
      <c r="AI204" s="289">
        <f t="shared" si="527"/>
        <v>0</v>
      </c>
      <c r="AJ204" s="287"/>
      <c r="AK204" s="287"/>
      <c r="AL204" s="299">
        <v>97.351898000000006</v>
      </c>
      <c r="AM204" s="299">
        <v>837</v>
      </c>
      <c r="AN204" s="298">
        <f>_xlfn.FLOOR.PRECISE('численность 2021'!F218)</f>
        <v>20</v>
      </c>
      <c r="AO204" s="298">
        <v>0.55353799999999997</v>
      </c>
      <c r="AP204" s="298">
        <v>5.6838240000000004</v>
      </c>
      <c r="AQ204" s="298">
        <f t="shared" si="537"/>
        <v>0.12422360248447205</v>
      </c>
      <c r="AR204" s="300">
        <f>_xlfn.FLOOR.PRECISE('численность 2021'!L218)</f>
        <v>0</v>
      </c>
      <c r="AS204" s="300"/>
      <c r="AT204" s="284">
        <f t="shared" si="528"/>
        <v>0</v>
      </c>
      <c r="AU204" s="303">
        <f t="shared" si="529"/>
        <v>0</v>
      </c>
      <c r="AV204" s="285">
        <f t="shared" si="547"/>
        <v>0</v>
      </c>
      <c r="AW204" s="289">
        <f t="shared" si="530"/>
        <v>0</v>
      </c>
      <c r="AX204" s="287"/>
      <c r="AY204" s="285">
        <f t="shared" si="521"/>
        <v>0</v>
      </c>
      <c r="AZ204" s="301">
        <f t="shared" si="538"/>
        <v>0</v>
      </c>
      <c r="BA204" s="287"/>
      <c r="BB204" s="285">
        <f t="shared" si="522"/>
        <v>0</v>
      </c>
      <c r="BC204" s="287"/>
      <c r="BD204" s="299">
        <v>43.988632000000003</v>
      </c>
      <c r="BE204" s="299">
        <v>0</v>
      </c>
      <c r="BF204" s="298">
        <f>_xlfn.FLOOR.PRECISE('численность 2021'!G218)</f>
        <v>0</v>
      </c>
      <c r="BG204" s="298">
        <v>0.25011699999999998</v>
      </c>
      <c r="BH204" s="298">
        <v>0</v>
      </c>
      <c r="BI204" s="298">
        <f t="shared" si="500"/>
        <v>0</v>
      </c>
      <c r="BJ204" s="300">
        <f>_xlfn.FLOOR.PRECISE('численность 2021'!K218)</f>
        <v>0</v>
      </c>
      <c r="BK204" s="300"/>
      <c r="BL204" s="284">
        <f t="shared" si="531"/>
        <v>0</v>
      </c>
      <c r="BM204" s="303">
        <f t="shared" si="508"/>
        <v>0</v>
      </c>
      <c r="BN204" s="289">
        <f t="shared" si="532"/>
        <v>0</v>
      </c>
      <c r="BO204" s="287"/>
      <c r="BP204" s="285">
        <f t="shared" si="516"/>
        <v>0</v>
      </c>
      <c r="BQ204" s="301">
        <f t="shared" si="539"/>
        <v>0</v>
      </c>
      <c r="BR204" s="287"/>
      <c r="BS204" s="303">
        <f t="shared" si="509"/>
        <v>0</v>
      </c>
      <c r="BT204" s="287"/>
      <c r="BU204" s="299">
        <v>161.29165599999999</v>
      </c>
      <c r="BV204" s="299">
        <v>0</v>
      </c>
      <c r="BW204" s="298">
        <f>_xlfn.FLOOR.PRECISE('численность 2021'!H218)</f>
        <v>0</v>
      </c>
      <c r="BX204" s="298">
        <v>0.91709700000000005</v>
      </c>
      <c r="BY204" s="298">
        <v>0</v>
      </c>
      <c r="BZ204" s="298">
        <f t="shared" si="501"/>
        <v>0</v>
      </c>
      <c r="CA204" s="300">
        <f>_xlfn.FLOOR.PRECISE('численность 2021'!M218)</f>
        <v>0</v>
      </c>
      <c r="CB204" s="300"/>
      <c r="CC204" s="300"/>
      <c r="CD204" s="284">
        <f t="shared" si="540"/>
        <v>0</v>
      </c>
      <c r="CE204" s="303">
        <f t="shared" si="510"/>
        <v>0</v>
      </c>
      <c r="CF204" s="289">
        <f t="shared" si="541"/>
        <v>0</v>
      </c>
      <c r="CG204" s="287"/>
      <c r="CH204" s="285">
        <f t="shared" si="523"/>
        <v>0</v>
      </c>
      <c r="CI204" s="301">
        <f t="shared" si="542"/>
        <v>0</v>
      </c>
      <c r="CJ204" s="287"/>
      <c r="CK204" s="285">
        <f t="shared" si="517"/>
        <v>0</v>
      </c>
      <c r="CL204" s="301">
        <f t="shared" si="543"/>
        <v>0</v>
      </c>
      <c r="CM204" s="287"/>
      <c r="CN204" s="303">
        <f t="shared" si="511"/>
        <v>0</v>
      </c>
      <c r="CO204" s="287"/>
      <c r="CP204" s="304">
        <f t="shared" si="512"/>
        <v>1</v>
      </c>
      <c r="CQ204" s="299"/>
      <c r="CR204" s="299">
        <v>0</v>
      </c>
      <c r="CS204" s="299" t="e">
        <f>#REF!</f>
        <v>#REF!</v>
      </c>
      <c r="CT204" s="298"/>
      <c r="CU204" s="298">
        <v>0</v>
      </c>
      <c r="CV204" s="298" t="e">
        <f>#REF!</f>
        <v>#REF!</v>
      </c>
      <c r="CW204" s="300" t="e">
        <f>#REF!</f>
        <v>#REF!</v>
      </c>
      <c r="CX204" s="303" t="e">
        <f t="shared" si="505"/>
        <v>#REF!</v>
      </c>
      <c r="CY204" s="289"/>
      <c r="CZ204" s="287"/>
      <c r="DA204" s="303"/>
      <c r="DB204" s="287"/>
      <c r="DC204" s="299">
        <v>0</v>
      </c>
      <c r="DD204" s="299">
        <v>0</v>
      </c>
      <c r="DE204" s="298">
        <f>_xlfn.FLOOR.PRECISE('численность 2021'!I218)</f>
        <v>0</v>
      </c>
      <c r="DF204" s="298">
        <v>0</v>
      </c>
      <c r="DG204" s="298">
        <v>0</v>
      </c>
      <c r="DH204" s="298">
        <f t="shared" si="502"/>
        <v>0</v>
      </c>
      <c r="DI204" s="300">
        <f>_xlfn.FLOOR.PRECISE('численность 2021'!N218)</f>
        <v>0</v>
      </c>
      <c r="DJ204" s="285">
        <f t="shared" si="524"/>
        <v>0</v>
      </c>
      <c r="DK204" s="301">
        <f t="shared" si="544"/>
        <v>0</v>
      </c>
      <c r="DL204" s="287"/>
      <c r="DM204" s="285">
        <f t="shared" si="525"/>
        <v>0</v>
      </c>
      <c r="DN204" s="287"/>
      <c r="DO204" s="299">
        <v>2.4037510000000002</v>
      </c>
      <c r="DP204" s="299">
        <v>0</v>
      </c>
      <c r="DQ204" s="298">
        <f>_xlfn.FLOOR.PRECISE('численность 2021'!J218)</f>
        <v>0</v>
      </c>
      <c r="DR204" s="298">
        <v>1.3668e-002</v>
      </c>
      <c r="DS204" s="298">
        <v>0</v>
      </c>
      <c r="DT204" s="298">
        <f t="shared" si="503"/>
        <v>0</v>
      </c>
      <c r="DU204" s="300">
        <f>_xlfn.FLOOR.PRECISE('численность 2021'!S218)</f>
        <v>0</v>
      </c>
      <c r="DV204" s="303">
        <f t="shared" si="513"/>
        <v>0</v>
      </c>
      <c r="DW204" s="301">
        <f t="shared" si="545"/>
        <v>0</v>
      </c>
      <c r="DX204" s="287"/>
      <c r="DY204" s="299">
        <v>0</v>
      </c>
      <c r="DZ204" s="306">
        <v>0</v>
      </c>
      <c r="EA204" s="298">
        <f>_xlfn.FLOOR.PRECISE('численность 2021'!T218)</f>
        <v>0</v>
      </c>
      <c r="EB204" s="282">
        <v>0</v>
      </c>
      <c r="EC204" s="298">
        <v>0</v>
      </c>
      <c r="ED204" s="298">
        <f t="shared" si="504"/>
        <v>0</v>
      </c>
      <c r="EE204" s="300">
        <f>_xlfn.FLOOR.PRECISE('численность 2021'!U218)</f>
        <v>0</v>
      </c>
      <c r="EF204" s="303">
        <f t="shared" si="533"/>
        <v>0</v>
      </c>
      <c r="EG204" s="301">
        <f t="shared" si="546"/>
        <v>0</v>
      </c>
      <c r="EH204" s="287"/>
    </row>
    <row r="205" ht="48.75" customHeight="1">
      <c r="A205" s="152" t="s">
        <v>347</v>
      </c>
      <c r="B205" s="282">
        <f>'численность 2021'!C216</f>
        <v>121.011</v>
      </c>
      <c r="C205" s="283">
        <v>627.78460700000005</v>
      </c>
      <c r="D205" s="283">
        <v>590</v>
      </c>
      <c r="E205" s="282">
        <f>_xlfn.FLOOR.PRECISE('численность 2021'!D216)</f>
        <v>871</v>
      </c>
      <c r="F205" s="282">
        <v>5.1709519999999998</v>
      </c>
      <c r="G205" s="282">
        <v>4.6880459999999999</v>
      </c>
      <c r="H205" s="282">
        <f t="shared" si="498"/>
        <v>7.1976927717314956</v>
      </c>
      <c r="I205" s="284">
        <f>_xlfn.FLOOR.PRECISE('численность 2021'!R216)</f>
        <v>250</v>
      </c>
      <c r="J205" s="285">
        <f t="shared" si="518"/>
        <v>304.84999999999997</v>
      </c>
      <c r="K205" s="286">
        <f t="shared" si="534"/>
        <v>250</v>
      </c>
      <c r="L205" s="292">
        <v>250</v>
      </c>
      <c r="M205" s="283">
        <v>63</v>
      </c>
      <c r="N205" s="283">
        <v>41</v>
      </c>
      <c r="O205" s="282">
        <f>_xlfn.FLOOR.PRECISE('численность 2021'!P216)</f>
        <v>36</v>
      </c>
      <c r="P205" s="282">
        <v>0.51892000000000005</v>
      </c>
      <c r="Q205" s="282">
        <v>0.32577899999999999</v>
      </c>
      <c r="R205" s="282">
        <f t="shared" si="535"/>
        <v>0.29749361628281729</v>
      </c>
      <c r="S205" s="284">
        <f>_xlfn.FLOOR.PRECISE('численность 2021'!Q216)</f>
        <v>10</v>
      </c>
      <c r="T205" s="284"/>
      <c r="U205" s="285">
        <f t="shared" si="519"/>
        <v>10.799999999999999</v>
      </c>
      <c r="V205" s="286">
        <f t="shared" si="526"/>
        <v>10</v>
      </c>
      <c r="W205" s="292">
        <v>10</v>
      </c>
      <c r="X205" s="292"/>
      <c r="Y205" s="288"/>
      <c r="Z205" s="283">
        <v>1183.5043949999999</v>
      </c>
      <c r="AA205" s="283">
        <v>1190</v>
      </c>
      <c r="AB205" s="282">
        <f>_xlfn.FLOOR.PRECISE('численность 2021'!E216)</f>
        <v>1125</v>
      </c>
      <c r="AC205" s="282">
        <v>9.7483199999999997</v>
      </c>
      <c r="AD205" s="282">
        <v>9.4555509999999998</v>
      </c>
      <c r="AE205" s="282">
        <f t="shared" si="499"/>
        <v>9.2966755088380406</v>
      </c>
      <c r="AF205" s="284">
        <f>_xlfn.FLOOR.PRECISE('численность 2021'!O216)</f>
        <v>56</v>
      </c>
      <c r="AG205" s="285">
        <f t="shared" si="520"/>
        <v>56.25</v>
      </c>
      <c r="AH205" s="286">
        <f t="shared" si="536"/>
        <v>56</v>
      </c>
      <c r="AI205" s="289">
        <f t="shared" si="527"/>
        <v>42</v>
      </c>
      <c r="AJ205" s="292">
        <v>56</v>
      </c>
      <c r="AK205" s="292">
        <v>42</v>
      </c>
      <c r="AL205" s="283">
        <v>846.18566899999996</v>
      </c>
      <c r="AM205" s="283">
        <v>799</v>
      </c>
      <c r="AN205" s="282">
        <f>_xlfn.FLOOR.PRECISE('численность 2021'!F216)</f>
        <v>1028</v>
      </c>
      <c r="AO205" s="282">
        <v>6.9698840000000004</v>
      </c>
      <c r="AP205" s="282">
        <v>6.3487270000000002</v>
      </c>
      <c r="AQ205" s="282">
        <f t="shared" si="537"/>
        <v>8.4950954871871147</v>
      </c>
      <c r="AR205" s="284">
        <f>_xlfn.FLOOR.PRECISE('численность 2021'!L216)</f>
        <v>100</v>
      </c>
      <c r="AS205" s="284"/>
      <c r="AT205" s="284">
        <f t="shared" si="528"/>
        <v>100</v>
      </c>
      <c r="AU205" s="285">
        <f t="shared" si="529"/>
        <v>123.36</v>
      </c>
      <c r="AV205" s="285">
        <f t="shared" si="547"/>
        <v>123.36</v>
      </c>
      <c r="AW205" s="290">
        <f t="shared" si="530"/>
        <v>100</v>
      </c>
      <c r="AX205" s="292">
        <v>100</v>
      </c>
      <c r="AY205" s="285">
        <f t="shared" si="521"/>
        <v>15</v>
      </c>
      <c r="AZ205" s="286">
        <f t="shared" si="538"/>
        <v>0</v>
      </c>
      <c r="BA205" s="292"/>
      <c r="BB205" s="285">
        <f t="shared" si="522"/>
        <v>30</v>
      </c>
      <c r="BC205" s="292"/>
      <c r="BD205" s="283">
        <v>152.192612</v>
      </c>
      <c r="BE205" s="283">
        <v>186</v>
      </c>
      <c r="BF205" s="282">
        <f>_xlfn.FLOOR.PRECISE('численность 2021'!G216)</f>
        <v>205</v>
      </c>
      <c r="BG205" s="282">
        <v>1.253584</v>
      </c>
      <c r="BH205" s="282">
        <v>1.4779260000000001</v>
      </c>
      <c r="BI205" s="282">
        <f t="shared" si="500"/>
        <v>1.6940608704993763</v>
      </c>
      <c r="BJ205" s="284">
        <f>_xlfn.FLOOR.PRECISE('численность 2021'!K216)</f>
        <v>10</v>
      </c>
      <c r="BK205" s="284"/>
      <c r="BL205" s="284">
        <f t="shared" si="531"/>
        <v>10</v>
      </c>
      <c r="BM205" s="285">
        <f t="shared" si="508"/>
        <v>10.25</v>
      </c>
      <c r="BN205" s="290">
        <f t="shared" si="532"/>
        <v>10</v>
      </c>
      <c r="BO205" s="292">
        <v>10</v>
      </c>
      <c r="BP205" s="285">
        <f t="shared" si="516"/>
        <v>1.5</v>
      </c>
      <c r="BQ205" s="286">
        <f t="shared" si="539"/>
        <v>0</v>
      </c>
      <c r="BR205" s="292"/>
      <c r="BS205" s="285">
        <f t="shared" si="509"/>
        <v>2</v>
      </c>
      <c r="BT205" s="292"/>
      <c r="BU205" s="283">
        <v>445.36364700000001</v>
      </c>
      <c r="BV205" s="283">
        <v>509</v>
      </c>
      <c r="BW205" s="282">
        <f>_xlfn.FLOOR.PRECISE('численность 2021'!H216)</f>
        <v>677</v>
      </c>
      <c r="BX205" s="282">
        <v>3.6683829999999999</v>
      </c>
      <c r="BY205" s="282">
        <v>4.0444329999999997</v>
      </c>
      <c r="BZ205" s="282">
        <f t="shared" si="501"/>
        <v>5.5945327284296473</v>
      </c>
      <c r="CA205" s="284">
        <f>_xlfn.FLOOR.PRECISE('численность 2021'!M216)</f>
        <v>54</v>
      </c>
      <c r="CB205" s="284"/>
      <c r="CC205" s="284"/>
      <c r="CD205" s="284">
        <f t="shared" si="540"/>
        <v>54</v>
      </c>
      <c r="CE205" s="285">
        <f t="shared" si="510"/>
        <v>54.160000000000004</v>
      </c>
      <c r="CF205" s="290">
        <f t="shared" si="541"/>
        <v>54</v>
      </c>
      <c r="CG205" s="292">
        <v>54</v>
      </c>
      <c r="CH205" s="285">
        <f t="shared" si="523"/>
        <v>4.0499999999999998</v>
      </c>
      <c r="CI205" s="286">
        <f t="shared" si="542"/>
        <v>0</v>
      </c>
      <c r="CJ205" s="292"/>
      <c r="CK205" s="285">
        <f t="shared" si="517"/>
        <v>4.0499999999999998</v>
      </c>
      <c r="CL205" s="286">
        <f t="shared" si="543"/>
        <v>0</v>
      </c>
      <c r="CM205" s="292"/>
      <c r="CN205" s="285">
        <f t="shared" si="511"/>
        <v>10.800000000000001</v>
      </c>
      <c r="CO205" s="292"/>
      <c r="CP205" s="291">
        <f t="shared" si="512"/>
        <v>1</v>
      </c>
      <c r="CQ205" s="283">
        <v>175</v>
      </c>
      <c r="CR205" s="283">
        <v>199</v>
      </c>
      <c r="CS205" s="283" t="e">
        <f>#REF!</f>
        <v>#REF!</v>
      </c>
      <c r="CT205" s="282">
        <v>1.427</v>
      </c>
      <c r="CU205" s="282">
        <v>1.629</v>
      </c>
      <c r="CV205" s="282" t="e">
        <f>#REF!</f>
        <v>#REF!</v>
      </c>
      <c r="CW205" s="284" t="e">
        <f>#REF!</f>
        <v>#REF!</v>
      </c>
      <c r="CX205" s="285" t="e">
        <f t="shared" si="505"/>
        <v>#REF!</v>
      </c>
      <c r="CY205" s="290" t="e">
        <f t="shared" si="506"/>
        <v>#REF!</v>
      </c>
      <c r="CZ205" s="292"/>
      <c r="DA205" s="285">
        <f t="shared" si="507"/>
        <v>0</v>
      </c>
      <c r="DB205" s="292"/>
      <c r="DC205" s="283">
        <v>0</v>
      </c>
      <c r="DD205" s="283">
        <v>0</v>
      </c>
      <c r="DE205" s="282">
        <f>_xlfn.FLOOR.PRECISE('численность 2021'!I216)</f>
        <v>0</v>
      </c>
      <c r="DF205" s="282">
        <v>0</v>
      </c>
      <c r="DG205" s="282">
        <v>0</v>
      </c>
      <c r="DH205" s="282">
        <f t="shared" si="502"/>
        <v>0</v>
      </c>
      <c r="DI205" s="284">
        <f>_xlfn.FLOOR.PRECISE('численность 2021'!N216)</f>
        <v>0</v>
      </c>
      <c r="DJ205" s="285">
        <f t="shared" si="524"/>
        <v>0</v>
      </c>
      <c r="DK205" s="286">
        <f t="shared" si="544"/>
        <v>0</v>
      </c>
      <c r="DL205" s="292"/>
      <c r="DM205" s="285">
        <f t="shared" si="525"/>
        <v>0</v>
      </c>
      <c r="DN205" s="292"/>
      <c r="DO205" s="283">
        <v>10</v>
      </c>
      <c r="DP205" s="283">
        <v>6</v>
      </c>
      <c r="DQ205" s="282">
        <f>_xlfn.FLOOR.PRECISE('численность 2021'!J216)</f>
        <v>21</v>
      </c>
      <c r="DR205" s="282">
        <v>8.2367999999999997e-002</v>
      </c>
      <c r="DS205" s="282">
        <v>4.7675000000000002e-002</v>
      </c>
      <c r="DT205" s="282">
        <f t="shared" si="503"/>
        <v>0.17353794283164342</v>
      </c>
      <c r="DU205" s="284">
        <f>_xlfn.FLOOR.PRECISE('численность 2021'!S216)</f>
        <v>2</v>
      </c>
      <c r="DV205" s="285">
        <f t="shared" si="513"/>
        <v>2.1000000000000001</v>
      </c>
      <c r="DW205" s="286">
        <f t="shared" si="545"/>
        <v>2</v>
      </c>
      <c r="DX205" s="292">
        <v>2</v>
      </c>
      <c r="DY205" s="283">
        <v>0</v>
      </c>
      <c r="DZ205" s="293">
        <v>0</v>
      </c>
      <c r="EA205" s="282">
        <f>_xlfn.FLOOR.PRECISE('численность 2021'!T216)</f>
        <v>65</v>
      </c>
      <c r="EB205" s="282">
        <v>0</v>
      </c>
      <c r="EC205" s="282">
        <v>0</v>
      </c>
      <c r="ED205" s="282">
        <f t="shared" si="504"/>
        <v>0.53714125162175341</v>
      </c>
      <c r="EE205" s="284">
        <f>_xlfn.FLOOR.PRECISE('численность 2021'!U216)</f>
        <v>0</v>
      </c>
      <c r="EF205" s="285">
        <f t="shared" si="533"/>
        <v>6.5</v>
      </c>
      <c r="EG205" s="286">
        <f t="shared" si="546"/>
        <v>0</v>
      </c>
      <c r="EH205" s="292"/>
    </row>
    <row r="206" s="297" customFormat="1">
      <c r="A206" s="152" t="s">
        <v>234</v>
      </c>
      <c r="B206" s="298">
        <f>'численность 2021'!C217</f>
        <v>23.507999999999999</v>
      </c>
      <c r="C206" s="299">
        <v>107.58699</v>
      </c>
      <c r="D206" s="299">
        <v>107</v>
      </c>
      <c r="E206" s="298">
        <f>_xlfn.FLOOR.PRECISE('численность 2021'!D217)</f>
        <v>114</v>
      </c>
      <c r="F206" s="298">
        <v>4.5626369999999996</v>
      </c>
      <c r="G206" s="282">
        <v>4.537744</v>
      </c>
      <c r="H206" s="298">
        <f t="shared" si="498"/>
        <v>4.8494129657988774</v>
      </c>
      <c r="I206" s="300">
        <f>_xlfn.FLOOR.PRECISE('численность 2021'!R217)</f>
        <v>39</v>
      </c>
      <c r="J206" s="285">
        <f t="shared" si="518"/>
        <v>39.899999999999999</v>
      </c>
      <c r="K206" s="301">
        <f t="shared" si="534"/>
        <v>39</v>
      </c>
      <c r="L206" s="287">
        <v>39</v>
      </c>
      <c r="M206" s="299">
        <v>18</v>
      </c>
      <c r="N206" s="299">
        <v>21</v>
      </c>
      <c r="O206" s="298">
        <f>_xlfn.FLOOR.PRECISE('численность 2021'!P217)</f>
        <v>6</v>
      </c>
      <c r="P206" s="282">
        <v>0.76335900000000001</v>
      </c>
      <c r="Q206" s="298">
        <v>0.89058499999999996</v>
      </c>
      <c r="R206" s="298">
        <f t="shared" si="535"/>
        <v>0.25523226135783567</v>
      </c>
      <c r="S206" s="300">
        <f>_xlfn.FLOOR.PRECISE('численность 2021'!Q217)</f>
        <v>1</v>
      </c>
      <c r="T206" s="300"/>
      <c r="U206" s="285">
        <f t="shared" si="519"/>
        <v>1.7999999999999998</v>
      </c>
      <c r="V206" s="301">
        <f t="shared" si="526"/>
        <v>1</v>
      </c>
      <c r="W206" s="287">
        <v>1</v>
      </c>
      <c r="X206" s="287"/>
      <c r="Y206" s="302"/>
      <c r="Z206" s="299">
        <v>303.06781000000001</v>
      </c>
      <c r="AA206" s="299">
        <v>303</v>
      </c>
      <c r="AB206" s="298">
        <f>_xlfn.FLOOR.PRECISE('численность 2021'!E217)</f>
        <v>300</v>
      </c>
      <c r="AC206" s="298">
        <v>12.852748999999999</v>
      </c>
      <c r="AD206" s="298">
        <v>12.849873000000001</v>
      </c>
      <c r="AE206" s="298">
        <f t="shared" si="499"/>
        <v>12.761613067891782</v>
      </c>
      <c r="AF206" s="300">
        <f>_xlfn.FLOOR.PRECISE('численность 2021'!O217)</f>
        <v>15</v>
      </c>
      <c r="AG206" s="303">
        <f t="shared" si="520"/>
        <v>15</v>
      </c>
      <c r="AH206" s="301">
        <f t="shared" si="536"/>
        <v>15</v>
      </c>
      <c r="AI206" s="289">
        <f t="shared" si="527"/>
        <v>11.25</v>
      </c>
      <c r="AJ206" s="287">
        <v>15</v>
      </c>
      <c r="AK206" s="287">
        <v>11</v>
      </c>
      <c r="AL206" s="299">
        <v>82.789124000000001</v>
      </c>
      <c r="AM206" s="299">
        <v>82</v>
      </c>
      <c r="AN206" s="298">
        <f>_xlfn.FLOOR.PRECISE('численность 2021'!F217)</f>
        <v>86</v>
      </c>
      <c r="AO206" s="298">
        <v>3.5109889999999999</v>
      </c>
      <c r="AP206" s="298">
        <v>3.4775230000000001</v>
      </c>
      <c r="AQ206" s="298">
        <f t="shared" si="537"/>
        <v>3.6583290794623107</v>
      </c>
      <c r="AR206" s="300">
        <f>_xlfn.FLOOR.PRECISE('численность 2021'!L217)</f>
        <v>6</v>
      </c>
      <c r="AS206" s="300"/>
      <c r="AT206" s="284">
        <f t="shared" si="528"/>
        <v>6</v>
      </c>
      <c r="AU206" s="303">
        <f t="shared" si="529"/>
        <v>6.0200000000000005</v>
      </c>
      <c r="AV206" s="285">
        <f t="shared" si="547"/>
        <v>0</v>
      </c>
      <c r="AW206" s="289">
        <f t="shared" si="530"/>
        <v>6</v>
      </c>
      <c r="AX206" s="287">
        <v>6</v>
      </c>
      <c r="AY206" s="285">
        <f t="shared" si="521"/>
        <v>0</v>
      </c>
      <c r="AZ206" s="301">
        <f t="shared" si="538"/>
        <v>0</v>
      </c>
      <c r="BA206" s="287"/>
      <c r="BB206" s="285">
        <f t="shared" si="522"/>
        <v>1.7999999999999998</v>
      </c>
      <c r="BC206" s="287"/>
      <c r="BD206" s="299">
        <v>26.870837999999999</v>
      </c>
      <c r="BE206" s="299">
        <v>26</v>
      </c>
      <c r="BF206" s="298">
        <f>_xlfn.FLOOR.PRECISE('численность 2021'!G217)</f>
        <v>31</v>
      </c>
      <c r="BG206" s="298">
        <v>1.139561</v>
      </c>
      <c r="BH206" s="298">
        <v>1.1026290000000001</v>
      </c>
      <c r="BI206" s="298">
        <f t="shared" si="500"/>
        <v>1.3187000170154841</v>
      </c>
      <c r="BJ206" s="300">
        <f>_xlfn.FLOOR.PRECISE('численность 2021'!K217)</f>
        <v>1</v>
      </c>
      <c r="BK206" s="300"/>
      <c r="BL206" s="284">
        <f t="shared" si="531"/>
        <v>1</v>
      </c>
      <c r="BM206" s="303">
        <f t="shared" si="508"/>
        <v>1.55</v>
      </c>
      <c r="BN206" s="289">
        <f t="shared" si="532"/>
        <v>1</v>
      </c>
      <c r="BO206" s="287">
        <v>1</v>
      </c>
      <c r="BP206" s="285">
        <f t="shared" si="516"/>
        <v>0</v>
      </c>
      <c r="BQ206" s="301">
        <f t="shared" si="539"/>
        <v>0</v>
      </c>
      <c r="BR206" s="287"/>
      <c r="BS206" s="303">
        <f t="shared" si="509"/>
        <v>0.20000000000000001</v>
      </c>
      <c r="BT206" s="287"/>
      <c r="BU206" s="299">
        <v>71.523842000000002</v>
      </c>
      <c r="BV206" s="299">
        <v>71</v>
      </c>
      <c r="BW206" s="298">
        <f>_xlfn.FLOOR.PRECISE('численность 2021'!H217)</f>
        <v>78</v>
      </c>
      <c r="BX206" s="298">
        <v>3.033242</v>
      </c>
      <c r="BY206" s="298">
        <v>3.0110260000000002</v>
      </c>
      <c r="BZ206" s="298">
        <f t="shared" si="501"/>
        <v>3.3180193976518635</v>
      </c>
      <c r="CA206" s="300">
        <f>_xlfn.FLOOR.PRECISE('численность 2021'!M217)</f>
        <v>5</v>
      </c>
      <c r="CB206" s="300"/>
      <c r="CC206" s="300"/>
      <c r="CD206" s="284">
        <f t="shared" si="540"/>
        <v>5</v>
      </c>
      <c r="CE206" s="303">
        <f t="shared" si="510"/>
        <v>5.4600000000000009</v>
      </c>
      <c r="CF206" s="289">
        <f t="shared" si="541"/>
        <v>5</v>
      </c>
      <c r="CG206" s="287">
        <v>5</v>
      </c>
      <c r="CH206" s="285">
        <f t="shared" si="523"/>
        <v>0.375</v>
      </c>
      <c r="CI206" s="301">
        <f t="shared" si="542"/>
        <v>0</v>
      </c>
      <c r="CJ206" s="287"/>
      <c r="CK206" s="285">
        <f t="shared" si="517"/>
        <v>0.375</v>
      </c>
      <c r="CL206" s="301">
        <f t="shared" si="543"/>
        <v>0</v>
      </c>
      <c r="CM206" s="287"/>
      <c r="CN206" s="303">
        <f t="shared" si="511"/>
        <v>1</v>
      </c>
      <c r="CO206" s="287"/>
      <c r="CP206" s="304">
        <f t="shared" si="512"/>
        <v>1</v>
      </c>
      <c r="CQ206" s="299"/>
      <c r="CR206" s="299"/>
      <c r="CS206" s="299"/>
      <c r="CT206" s="298"/>
      <c r="CU206" s="298"/>
      <c r="CV206" s="298"/>
      <c r="CW206" s="300"/>
      <c r="CX206" s="303"/>
      <c r="CY206" s="289"/>
      <c r="CZ206" s="287"/>
      <c r="DA206" s="303"/>
      <c r="DB206" s="287"/>
      <c r="DC206" s="299">
        <v>0</v>
      </c>
      <c r="DD206" s="299">
        <v>0</v>
      </c>
      <c r="DE206" s="298">
        <f>_xlfn.FLOOR.PRECISE('численность 2021'!I217)</f>
        <v>0</v>
      </c>
      <c r="DF206" s="298">
        <v>0</v>
      </c>
      <c r="DG206" s="298">
        <v>0</v>
      </c>
      <c r="DH206" s="298">
        <f t="shared" si="502"/>
        <v>0</v>
      </c>
      <c r="DI206" s="300">
        <f>_xlfn.FLOOR.PRECISE('численность 2021'!N217)</f>
        <v>0</v>
      </c>
      <c r="DJ206" s="285">
        <f t="shared" si="524"/>
        <v>0</v>
      </c>
      <c r="DK206" s="301">
        <f t="shared" si="544"/>
        <v>0</v>
      </c>
      <c r="DL206" s="287"/>
      <c r="DM206" s="285">
        <f t="shared" si="525"/>
        <v>0</v>
      </c>
      <c r="DN206" s="287"/>
      <c r="DO206" s="299">
        <v>1.8138460000000001</v>
      </c>
      <c r="DP206" s="299">
        <v>1</v>
      </c>
      <c r="DQ206" s="298">
        <f>_xlfn.FLOOR.PRECISE('численность 2021'!J217)</f>
        <v>4</v>
      </c>
      <c r="DR206" s="298">
        <v>7.6923000000000005e-002</v>
      </c>
      <c r="DS206" s="298">
        <v>4.2409000000000002e-002</v>
      </c>
      <c r="DT206" s="298">
        <f t="shared" si="503"/>
        <v>0.17015484090522376</v>
      </c>
      <c r="DU206" s="300">
        <f>_xlfn.FLOOR.PRECISE('численность 2021'!S217)</f>
        <v>0</v>
      </c>
      <c r="DV206" s="303">
        <f t="shared" si="513"/>
        <v>0.40000000000000002</v>
      </c>
      <c r="DW206" s="301">
        <f t="shared" si="545"/>
        <v>0</v>
      </c>
      <c r="DX206" s="287"/>
      <c r="DY206" s="299">
        <v>0</v>
      </c>
      <c r="DZ206" s="306">
        <v>0</v>
      </c>
      <c r="EA206" s="298">
        <f>_xlfn.FLOOR.PRECISE('численность 2021'!T217)</f>
        <v>0</v>
      </c>
      <c r="EB206" s="282">
        <v>0</v>
      </c>
      <c r="EC206" s="298">
        <v>0</v>
      </c>
      <c r="ED206" s="298">
        <f t="shared" si="504"/>
        <v>0</v>
      </c>
      <c r="EE206" s="300">
        <f>_xlfn.FLOOR.PRECISE('численность 2021'!U217)</f>
        <v>0</v>
      </c>
      <c r="EF206" s="303">
        <f t="shared" si="533"/>
        <v>0</v>
      </c>
      <c r="EG206" s="301">
        <f t="shared" si="546"/>
        <v>0</v>
      </c>
      <c r="EH206" s="287"/>
    </row>
    <row r="207" ht="36" customHeight="1">
      <c r="A207" s="152" t="s">
        <v>337</v>
      </c>
      <c r="B207" s="282">
        <f>'численность 2021'!C213</f>
        <v>182.59999999999999</v>
      </c>
      <c r="C207" s="283">
        <v>1117.383057</v>
      </c>
      <c r="D207" s="283">
        <v>1109</v>
      </c>
      <c r="E207" s="282">
        <f>_xlfn.FLOOR.PRECISE('численность 2021'!D213)</f>
        <v>1209</v>
      </c>
      <c r="F207" s="282">
        <v>6.1196289999999998</v>
      </c>
      <c r="G207" s="282">
        <v>6.0737170000000003</v>
      </c>
      <c r="H207" s="282">
        <f t="shared" si="498"/>
        <v>6.621029572836802</v>
      </c>
      <c r="I207" s="284">
        <f>_xlfn.FLOOR.PRECISE('численность 2021'!R213)</f>
        <v>423</v>
      </c>
      <c r="J207" s="285">
        <f t="shared" si="518"/>
        <v>423.14999999999998</v>
      </c>
      <c r="K207" s="286">
        <f t="shared" si="534"/>
        <v>423</v>
      </c>
      <c r="L207" s="287">
        <v>423</v>
      </c>
      <c r="M207" s="283">
        <v>285</v>
      </c>
      <c r="N207" s="283">
        <v>280</v>
      </c>
      <c r="O207" s="282">
        <f>_xlfn.FLOOR.PRECISE('численность 2021'!P213)</f>
        <v>284</v>
      </c>
      <c r="P207" s="282">
        <v>1.5608740000000001</v>
      </c>
      <c r="Q207" s="282">
        <v>1.53349</v>
      </c>
      <c r="R207" s="282">
        <f t="shared" si="535"/>
        <v>1.5553121577217963</v>
      </c>
      <c r="S207" s="284">
        <f>_xlfn.FLOOR.PRECISE('численность 2021'!Q213)</f>
        <v>20</v>
      </c>
      <c r="T207" s="284"/>
      <c r="U207" s="285">
        <f t="shared" si="519"/>
        <v>85.200000000000003</v>
      </c>
      <c r="V207" s="286">
        <f t="shared" si="526"/>
        <v>20</v>
      </c>
      <c r="W207" s="287">
        <v>20</v>
      </c>
      <c r="X207" s="287"/>
      <c r="Y207" s="288"/>
      <c r="Z207" s="283">
        <v>2359.1591800000001</v>
      </c>
      <c r="AA207" s="283">
        <v>3304</v>
      </c>
      <c r="AB207" s="282">
        <f>_xlfn.FLOOR.PRECISE('численность 2021'!E213)</f>
        <v>3300</v>
      </c>
      <c r="AC207" s="282">
        <v>12.920527999999999</v>
      </c>
      <c r="AD207" s="282">
        <v>18.095186000000002</v>
      </c>
      <c r="AE207" s="282">
        <f t="shared" si="499"/>
        <v>18.072289156626507</v>
      </c>
      <c r="AF207" s="284">
        <f>_xlfn.FLOOR.PRECISE('численность 2021'!O213)</f>
        <v>165</v>
      </c>
      <c r="AG207" s="285">
        <f t="shared" si="520"/>
        <v>165</v>
      </c>
      <c r="AH207" s="286">
        <f t="shared" si="536"/>
        <v>165</v>
      </c>
      <c r="AI207" s="289">
        <f t="shared" si="527"/>
        <v>123.75</v>
      </c>
      <c r="AJ207" s="287">
        <v>165</v>
      </c>
      <c r="AK207" s="287">
        <v>123</v>
      </c>
      <c r="AL207" s="283">
        <v>870.64825399999995</v>
      </c>
      <c r="AM207" s="283">
        <v>718</v>
      </c>
      <c r="AN207" s="282">
        <f>_xlfn.FLOOR.PRECISE('численность 2021'!F213)</f>
        <v>778</v>
      </c>
      <c r="AO207" s="282">
        <v>4.7683239999999998</v>
      </c>
      <c r="AP207" s="282">
        <v>3.9323070000000002</v>
      </c>
      <c r="AQ207" s="282">
        <f t="shared" si="537"/>
        <v>4.2606790799561889</v>
      </c>
      <c r="AR207" s="284">
        <f>_xlfn.FLOOR.PRECISE('численность 2021'!L213)</f>
        <v>30</v>
      </c>
      <c r="AS207" s="284"/>
      <c r="AT207" s="284">
        <f t="shared" si="528"/>
        <v>30</v>
      </c>
      <c r="AU207" s="285">
        <f t="shared" si="529"/>
        <v>62.240000000000002</v>
      </c>
      <c r="AV207" s="285">
        <f t="shared" si="547"/>
        <v>0</v>
      </c>
      <c r="AW207" s="290">
        <f t="shared" si="530"/>
        <v>30</v>
      </c>
      <c r="AX207" s="287">
        <v>30</v>
      </c>
      <c r="AY207" s="285">
        <f t="shared" si="521"/>
        <v>4.5</v>
      </c>
      <c r="AZ207" s="286">
        <f t="shared" si="538"/>
        <v>0</v>
      </c>
      <c r="BA207" s="287"/>
      <c r="BB207" s="285">
        <f t="shared" si="522"/>
        <v>9</v>
      </c>
      <c r="BC207" s="287"/>
      <c r="BD207" s="283">
        <v>484.80438199999998</v>
      </c>
      <c r="BE207" s="283">
        <v>526</v>
      </c>
      <c r="BF207" s="282">
        <f>_xlfn.FLOOR.PRECISE('численность 2021'!G213)</f>
        <v>526</v>
      </c>
      <c r="BG207" s="282">
        <v>2.6551529999999999</v>
      </c>
      <c r="BH207" s="282">
        <v>2.8807710000000002</v>
      </c>
      <c r="BI207" s="282">
        <f t="shared" si="500"/>
        <v>2.8806133625410735</v>
      </c>
      <c r="BJ207" s="284">
        <f>_xlfn.FLOOR.PRECISE('численность 2021'!K213)</f>
        <v>20</v>
      </c>
      <c r="BK207" s="284"/>
      <c r="BL207" s="284">
        <f t="shared" si="531"/>
        <v>20</v>
      </c>
      <c r="BM207" s="285">
        <f t="shared" si="508"/>
        <v>36.82</v>
      </c>
      <c r="BN207" s="290">
        <f t="shared" si="532"/>
        <v>20</v>
      </c>
      <c r="BO207" s="287">
        <v>20</v>
      </c>
      <c r="BP207" s="285">
        <f t="shared" si="516"/>
        <v>3</v>
      </c>
      <c r="BQ207" s="286">
        <f t="shared" si="539"/>
        <v>0</v>
      </c>
      <c r="BR207" s="287"/>
      <c r="BS207" s="285">
        <f t="shared" si="509"/>
        <v>4</v>
      </c>
      <c r="BT207" s="287"/>
      <c r="BU207" s="283">
        <v>1435.646606</v>
      </c>
      <c r="BV207" s="283">
        <v>1347</v>
      </c>
      <c r="BW207" s="282">
        <f>_xlfn.FLOOR.PRECISE('численность 2021'!H213)</f>
        <v>1312</v>
      </c>
      <c r="BX207" s="282">
        <v>7.862679</v>
      </c>
      <c r="BY207" s="282">
        <v>7.3771839999999997</v>
      </c>
      <c r="BZ207" s="282">
        <f t="shared" si="501"/>
        <v>7.1851040525739327</v>
      </c>
      <c r="CA207" s="284">
        <f>_xlfn.FLOOR.PRECISE('численность 2021'!M213)</f>
        <v>94</v>
      </c>
      <c r="CB207" s="284"/>
      <c r="CC207" s="284"/>
      <c r="CD207" s="284">
        <f t="shared" si="540"/>
        <v>94</v>
      </c>
      <c r="CE207" s="285">
        <f t="shared" si="510"/>
        <v>131.20000000000002</v>
      </c>
      <c r="CF207" s="290">
        <f t="shared" si="541"/>
        <v>94</v>
      </c>
      <c r="CG207" s="287">
        <v>94</v>
      </c>
      <c r="CH207" s="285">
        <f t="shared" si="523"/>
        <v>7.0499999999999998</v>
      </c>
      <c r="CI207" s="286">
        <f t="shared" si="542"/>
        <v>0</v>
      </c>
      <c r="CJ207" s="287"/>
      <c r="CK207" s="285">
        <f t="shared" si="517"/>
        <v>7.0499999999999998</v>
      </c>
      <c r="CL207" s="286">
        <f t="shared" si="543"/>
        <v>0</v>
      </c>
      <c r="CM207" s="287"/>
      <c r="CN207" s="285">
        <f t="shared" si="511"/>
        <v>18.800000000000001</v>
      </c>
      <c r="CO207" s="287"/>
      <c r="CP207" s="291">
        <f t="shared" si="512"/>
        <v>1</v>
      </c>
      <c r="CQ207" s="283">
        <v>0</v>
      </c>
      <c r="CR207" s="283">
        <v>0</v>
      </c>
      <c r="CS207" s="283" t="e">
        <f>#REF!</f>
        <v>#REF!</v>
      </c>
      <c r="CT207" s="282">
        <v>0</v>
      </c>
      <c r="CU207" s="282">
        <v>0</v>
      </c>
      <c r="CV207" s="282" t="e">
        <f>#REF!</f>
        <v>#REF!</v>
      </c>
      <c r="CW207" s="284" t="e">
        <f>#REF!</f>
        <v>#REF!</v>
      </c>
      <c r="CX207" s="285" t="e">
        <f t="shared" si="505"/>
        <v>#REF!</v>
      </c>
      <c r="CY207" s="290" t="e">
        <f t="shared" si="506"/>
        <v>#REF!</v>
      </c>
      <c r="CZ207" s="292"/>
      <c r="DA207" s="285">
        <f t="shared" si="507"/>
        <v>0</v>
      </c>
      <c r="DB207" s="292"/>
      <c r="DC207" s="283">
        <v>0</v>
      </c>
      <c r="DD207" s="283">
        <v>0</v>
      </c>
      <c r="DE207" s="282">
        <f>_xlfn.FLOOR.PRECISE('численность 2021'!I213)</f>
        <v>0</v>
      </c>
      <c r="DF207" s="282">
        <v>0</v>
      </c>
      <c r="DG207" s="282">
        <v>0</v>
      </c>
      <c r="DH207" s="282">
        <f t="shared" si="502"/>
        <v>0</v>
      </c>
      <c r="DI207" s="284">
        <f>_xlfn.FLOOR.PRECISE('численность 2021'!N213)</f>
        <v>0</v>
      </c>
      <c r="DJ207" s="285">
        <f t="shared" si="524"/>
        <v>0</v>
      </c>
      <c r="DK207" s="286">
        <f t="shared" si="544"/>
        <v>0</v>
      </c>
      <c r="DL207" s="287"/>
      <c r="DM207" s="285">
        <f t="shared" si="525"/>
        <v>0</v>
      </c>
      <c r="DN207" s="287"/>
      <c r="DO207" s="283">
        <v>31.790452999999999</v>
      </c>
      <c r="DP207" s="283">
        <v>28</v>
      </c>
      <c r="DQ207" s="282">
        <f>_xlfn.FLOOR.PRECISE('численность 2021'!J213)</f>
        <v>28</v>
      </c>
      <c r="DR207" s="282">
        <v>0.17410800000000001</v>
      </c>
      <c r="DS207" s="282">
        <v>0.15334900000000001</v>
      </c>
      <c r="DT207" s="282">
        <f t="shared" si="503"/>
        <v>0.15334063526834613</v>
      </c>
      <c r="DU207" s="284">
        <f>_xlfn.FLOOR.PRECISE('численность 2021'!S213)</f>
        <v>0</v>
      </c>
      <c r="DV207" s="285">
        <f t="shared" si="513"/>
        <v>2.8000000000000003</v>
      </c>
      <c r="DW207" s="286">
        <f t="shared" si="545"/>
        <v>0</v>
      </c>
      <c r="DX207" s="287"/>
      <c r="DY207" s="283">
        <v>0</v>
      </c>
      <c r="DZ207" s="293">
        <v>0</v>
      </c>
      <c r="EA207" s="282">
        <f>_xlfn.FLOOR.PRECISE('численность 2021'!T213)</f>
        <v>0</v>
      </c>
      <c r="EB207" s="282">
        <v>0</v>
      </c>
      <c r="EC207" s="282">
        <v>0</v>
      </c>
      <c r="ED207" s="282">
        <f t="shared" si="504"/>
        <v>0</v>
      </c>
      <c r="EE207" s="284">
        <f>_xlfn.FLOOR.PRECISE('численность 2021'!U213)</f>
        <v>0</v>
      </c>
      <c r="EF207" s="285">
        <f t="shared" si="533"/>
        <v>0</v>
      </c>
      <c r="EG207" s="286">
        <f t="shared" si="546"/>
        <v>0</v>
      </c>
      <c r="EH207" s="292"/>
    </row>
    <row r="208" ht="15.75">
      <c r="A208" s="268" t="s">
        <v>239</v>
      </c>
      <c r="B208" s="282"/>
      <c r="C208" s="283"/>
      <c r="D208" s="283"/>
      <c r="E208" s="282"/>
      <c r="F208" s="282"/>
      <c r="G208" s="282"/>
      <c r="H208" s="282"/>
      <c r="I208" s="284"/>
      <c r="J208" s="285">
        <f t="shared" si="518"/>
        <v>0</v>
      </c>
      <c r="K208" s="286">
        <f t="shared" si="534"/>
        <v>0</v>
      </c>
      <c r="L208" s="287"/>
      <c r="M208" s="283"/>
      <c r="N208" s="283"/>
      <c r="O208" s="282"/>
      <c r="P208" s="282"/>
      <c r="Q208" s="282"/>
      <c r="R208" s="282" t="e">
        <f t="shared" si="535"/>
        <v>#DIV/0!</v>
      </c>
      <c r="S208" s="284"/>
      <c r="T208" s="284"/>
      <c r="U208" s="285">
        <f t="shared" si="519"/>
        <v>0</v>
      </c>
      <c r="V208" s="286">
        <f t="shared" si="526"/>
        <v>0</v>
      </c>
      <c r="W208" s="287"/>
      <c r="X208" s="287"/>
      <c r="Y208" s="288"/>
      <c r="Z208" s="283"/>
      <c r="AA208" s="283"/>
      <c r="AB208" s="282"/>
      <c r="AC208" s="282"/>
      <c r="AD208" s="282"/>
      <c r="AE208" s="282" t="e">
        <f t="shared" si="499"/>
        <v>#DIV/0!</v>
      </c>
      <c r="AF208" s="284"/>
      <c r="AG208" s="285">
        <f t="shared" si="520"/>
        <v>0</v>
      </c>
      <c r="AH208" s="286">
        <f t="shared" si="536"/>
        <v>0</v>
      </c>
      <c r="AI208" s="289">
        <f t="shared" si="527"/>
        <v>0</v>
      </c>
      <c r="AJ208" s="287"/>
      <c r="AK208" s="287"/>
      <c r="AL208" s="283"/>
      <c r="AM208" s="283"/>
      <c r="AN208" s="282"/>
      <c r="AO208" s="282"/>
      <c r="AP208" s="282"/>
      <c r="AQ208" s="282" t="e">
        <f t="shared" si="537"/>
        <v>#DIV/0!</v>
      </c>
      <c r="AR208" s="284"/>
      <c r="AS208" s="284"/>
      <c r="AT208" s="284" t="e">
        <f t="shared" si="528"/>
        <v>#DIV/0!</v>
      </c>
      <c r="AU208" s="285">
        <f t="shared" si="529"/>
        <v>0</v>
      </c>
      <c r="AV208" s="285">
        <f t="shared" si="547"/>
        <v>0</v>
      </c>
      <c r="AW208" s="290">
        <f t="shared" si="530"/>
        <v>0</v>
      </c>
      <c r="AX208" s="287"/>
      <c r="AY208" s="285">
        <f t="shared" si="521"/>
        <v>0</v>
      </c>
      <c r="AZ208" s="286">
        <f t="shared" si="538"/>
        <v>0</v>
      </c>
      <c r="BA208" s="287"/>
      <c r="BB208" s="285">
        <f t="shared" si="522"/>
        <v>0</v>
      </c>
      <c r="BC208" s="287"/>
      <c r="BD208" s="283"/>
      <c r="BE208" s="283"/>
      <c r="BF208" s="282"/>
      <c r="BG208" s="282"/>
      <c r="BH208" s="282"/>
      <c r="BI208" s="282" t="e">
        <f t="shared" si="500"/>
        <v>#DIV/0!</v>
      </c>
      <c r="BJ208" s="284"/>
      <c r="BK208" s="284"/>
      <c r="BL208" s="284" t="e">
        <f t="shared" si="531"/>
        <v>#DIV/0!</v>
      </c>
      <c r="BM208" s="285">
        <f t="shared" si="508"/>
        <v>0</v>
      </c>
      <c r="BN208" s="290">
        <f t="shared" si="532"/>
        <v>0</v>
      </c>
      <c r="BO208" s="287"/>
      <c r="BP208" s="285">
        <f t="shared" si="516"/>
        <v>0</v>
      </c>
      <c r="BQ208" s="286">
        <f t="shared" si="539"/>
        <v>0</v>
      </c>
      <c r="BR208" s="287"/>
      <c r="BS208" s="285">
        <f t="shared" si="509"/>
        <v>0</v>
      </c>
      <c r="BT208" s="287"/>
      <c r="BU208" s="283"/>
      <c r="BV208" s="283"/>
      <c r="BW208" s="282"/>
      <c r="BX208" s="282"/>
      <c r="BY208" s="282"/>
      <c r="BZ208" s="282" t="e">
        <f t="shared" si="501"/>
        <v>#DIV/0!</v>
      </c>
      <c r="CA208" s="284"/>
      <c r="CB208" s="284"/>
      <c r="CC208" s="284"/>
      <c r="CD208" s="284" t="e">
        <f t="shared" si="540"/>
        <v>#DIV/0!</v>
      </c>
      <c r="CE208" s="285">
        <f t="shared" si="510"/>
        <v>0</v>
      </c>
      <c r="CF208" s="290">
        <f t="shared" si="541"/>
        <v>0</v>
      </c>
      <c r="CG208" s="287"/>
      <c r="CH208" s="285">
        <f t="shared" si="523"/>
        <v>0</v>
      </c>
      <c r="CI208" s="286">
        <f t="shared" si="542"/>
        <v>0</v>
      </c>
      <c r="CJ208" s="287"/>
      <c r="CK208" s="285">
        <f t="shared" si="517"/>
        <v>0</v>
      </c>
      <c r="CL208" s="286">
        <f t="shared" si="543"/>
        <v>0</v>
      </c>
      <c r="CM208" s="287"/>
      <c r="CN208" s="285">
        <f t="shared" si="511"/>
        <v>0</v>
      </c>
      <c r="CO208" s="287"/>
      <c r="CP208" s="291">
        <f t="shared" si="512"/>
        <v>1</v>
      </c>
      <c r="CQ208" s="283"/>
      <c r="CR208" s="283"/>
      <c r="CS208" s="283"/>
      <c r="CT208" s="282"/>
      <c r="CU208" s="282"/>
      <c r="CV208" s="282"/>
      <c r="CW208" s="284"/>
      <c r="CX208" s="285">
        <f t="shared" si="505"/>
        <v>0</v>
      </c>
      <c r="CY208" s="290">
        <f t="shared" si="506"/>
        <v>0</v>
      </c>
      <c r="CZ208" s="292"/>
      <c r="DA208" s="285">
        <f t="shared" si="507"/>
        <v>0</v>
      </c>
      <c r="DB208" s="292"/>
      <c r="DC208" s="283"/>
      <c r="DD208" s="283"/>
      <c r="DE208" s="282"/>
      <c r="DF208" s="282"/>
      <c r="DG208" s="282"/>
      <c r="DH208" s="282" t="e">
        <f t="shared" si="502"/>
        <v>#DIV/0!</v>
      </c>
      <c r="DI208" s="284"/>
      <c r="DJ208" s="285">
        <f t="shared" si="524"/>
        <v>0</v>
      </c>
      <c r="DK208" s="286">
        <f t="shared" si="544"/>
        <v>0</v>
      </c>
      <c r="DL208" s="287"/>
      <c r="DM208" s="285">
        <f t="shared" si="525"/>
        <v>0</v>
      </c>
      <c r="DN208" s="287"/>
      <c r="DO208" s="283"/>
      <c r="DP208" s="283"/>
      <c r="DQ208" s="282"/>
      <c r="DR208" s="282"/>
      <c r="DS208" s="282"/>
      <c r="DT208" s="282" t="e">
        <f t="shared" si="503"/>
        <v>#DIV/0!</v>
      </c>
      <c r="DU208" s="284"/>
      <c r="DV208" s="285">
        <f t="shared" si="513"/>
        <v>0</v>
      </c>
      <c r="DW208" s="286">
        <f t="shared" si="545"/>
        <v>0</v>
      </c>
      <c r="DX208" s="287"/>
      <c r="DY208" s="283"/>
      <c r="DZ208" s="293"/>
      <c r="EA208" s="282"/>
      <c r="EB208" s="282"/>
      <c r="EC208" s="282"/>
      <c r="ED208" s="282" t="e">
        <f t="shared" si="504"/>
        <v>#DIV/0!</v>
      </c>
      <c r="EE208" s="284"/>
      <c r="EF208" s="285">
        <f t="shared" si="533"/>
        <v>0</v>
      </c>
      <c r="EG208" s="286">
        <f t="shared" si="546"/>
        <v>0</v>
      </c>
      <c r="EH208" s="292"/>
    </row>
    <row r="209" ht="31.5">
      <c r="A209" s="152" t="s">
        <v>348</v>
      </c>
      <c r="B209" s="282">
        <f>'численность 2021'!C223</f>
        <v>397</v>
      </c>
      <c r="C209" s="283">
        <v>1699.5889890000001</v>
      </c>
      <c r="D209" s="283">
        <v>1707</v>
      </c>
      <c r="E209" s="282">
        <f>_xlfn.FLOOR.PRECISE('численность 2021'!D223)</f>
        <v>1894</v>
      </c>
      <c r="F209" s="282">
        <v>4.2810810000000004</v>
      </c>
      <c r="G209" s="282">
        <v>4.2997480000000001</v>
      </c>
      <c r="H209" s="282">
        <f t="shared" si="498"/>
        <v>4.7707808564231735</v>
      </c>
      <c r="I209" s="284">
        <f>_xlfn.FLOOR.PRECISE('численность 2021'!R223)</f>
        <v>662</v>
      </c>
      <c r="J209" s="285">
        <f t="shared" si="518"/>
        <v>662.89999999999998</v>
      </c>
      <c r="K209" s="286">
        <f t="shared" si="534"/>
        <v>662</v>
      </c>
      <c r="L209" s="287">
        <v>662</v>
      </c>
      <c r="M209" s="283">
        <v>204</v>
      </c>
      <c r="N209" s="283">
        <v>205</v>
      </c>
      <c r="O209" s="282">
        <f>_xlfn.FLOOR.PRECISE('численность 2021'!P223)</f>
        <v>214</v>
      </c>
      <c r="P209" s="282">
        <v>0.51385400000000003</v>
      </c>
      <c r="Q209" s="282">
        <v>0.51637299999999997</v>
      </c>
      <c r="R209" s="282">
        <f t="shared" si="535"/>
        <v>0.53904282115869018</v>
      </c>
      <c r="S209" s="284">
        <f>_xlfn.FLOOR.PRECISE('численность 2021'!Q223)</f>
        <v>21</v>
      </c>
      <c r="T209" s="284"/>
      <c r="U209" s="285">
        <f t="shared" si="519"/>
        <v>64.200000000000003</v>
      </c>
      <c r="V209" s="286">
        <f t="shared" si="526"/>
        <v>21</v>
      </c>
      <c r="W209" s="287">
        <v>21</v>
      </c>
      <c r="X209" s="287"/>
      <c r="Y209" s="288"/>
      <c r="Z209" s="283">
        <v>369.10269199999999</v>
      </c>
      <c r="AA209" s="283">
        <v>611</v>
      </c>
      <c r="AB209" s="282">
        <f>_xlfn.FLOOR.PRECISE('численность 2021'!E223)</f>
        <v>683</v>
      </c>
      <c r="AC209" s="282">
        <v>0.92972999999999995</v>
      </c>
      <c r="AD209" s="282">
        <v>1.5390429999999999</v>
      </c>
      <c r="AE209" s="282">
        <f t="shared" si="499"/>
        <v>1.7204030226700251</v>
      </c>
      <c r="AF209" s="284">
        <f>_xlfn.FLOOR.PRECISE('численность 2021'!O223)</f>
        <v>34</v>
      </c>
      <c r="AG209" s="285">
        <f t="shared" si="520"/>
        <v>34.149999999999999</v>
      </c>
      <c r="AH209" s="286">
        <f t="shared" si="536"/>
        <v>34</v>
      </c>
      <c r="AI209" s="289">
        <f t="shared" si="527"/>
        <v>25.5</v>
      </c>
      <c r="AJ209" s="287">
        <v>34</v>
      </c>
      <c r="AK209" s="287">
        <v>25</v>
      </c>
      <c r="AL209" s="283">
        <v>289.70272799999998</v>
      </c>
      <c r="AM209" s="283">
        <v>326</v>
      </c>
      <c r="AN209" s="282">
        <f>_xlfn.FLOOR.PRECISE('численность 2021'!F223)</f>
        <v>353</v>
      </c>
      <c r="AO209" s="282">
        <v>0.72972999999999999</v>
      </c>
      <c r="AP209" s="282">
        <v>0.82115899999999997</v>
      </c>
      <c r="AQ209" s="282">
        <f t="shared" si="537"/>
        <v>0.88916876574307302</v>
      </c>
      <c r="AR209" s="284">
        <f>_xlfn.FLOOR.PRECISE('численность 2021'!L223)</f>
        <v>10</v>
      </c>
      <c r="AS209" s="284"/>
      <c r="AT209" s="284">
        <f t="shared" si="528"/>
        <v>10</v>
      </c>
      <c r="AU209" s="285">
        <f t="shared" si="529"/>
        <v>10.59</v>
      </c>
      <c r="AV209" s="285">
        <f t="shared" si="547"/>
        <v>10.59</v>
      </c>
      <c r="AW209" s="290">
        <f t="shared" si="530"/>
        <v>10</v>
      </c>
      <c r="AX209" s="287">
        <v>10</v>
      </c>
      <c r="AY209" s="285">
        <f t="shared" si="521"/>
        <v>1.5</v>
      </c>
      <c r="AZ209" s="286">
        <f t="shared" si="538"/>
        <v>0</v>
      </c>
      <c r="BA209" s="287"/>
      <c r="BB209" s="285">
        <f t="shared" si="522"/>
        <v>3</v>
      </c>
      <c r="BC209" s="287"/>
      <c r="BD209" s="283">
        <v>346.89215100000001</v>
      </c>
      <c r="BE209" s="283">
        <v>376</v>
      </c>
      <c r="BF209" s="282">
        <f>_xlfn.FLOOR.PRECISE('численность 2021'!G223)</f>
        <v>421</v>
      </c>
      <c r="BG209" s="282">
        <v>0.87378400000000001</v>
      </c>
      <c r="BH209" s="282">
        <v>0.94710300000000003</v>
      </c>
      <c r="BI209" s="282">
        <f t="shared" si="500"/>
        <v>1.0604534005037782</v>
      </c>
      <c r="BJ209" s="284">
        <f>_xlfn.FLOOR.PRECISE('численность 2021'!K223)</f>
        <v>21</v>
      </c>
      <c r="BK209" s="284"/>
      <c r="BL209" s="284">
        <f t="shared" si="531"/>
        <v>21</v>
      </c>
      <c r="BM209" s="285">
        <f t="shared" si="508"/>
        <v>21.050000000000001</v>
      </c>
      <c r="BN209" s="290">
        <f t="shared" si="532"/>
        <v>21</v>
      </c>
      <c r="BO209" s="287">
        <v>21</v>
      </c>
      <c r="BP209" s="285">
        <f t="shared" si="516"/>
        <v>3.1499999999999999</v>
      </c>
      <c r="BQ209" s="286">
        <f t="shared" si="539"/>
        <v>0</v>
      </c>
      <c r="BR209" s="287"/>
      <c r="BS209" s="285">
        <f t="shared" si="509"/>
        <v>4.2000000000000002</v>
      </c>
      <c r="BT209" s="287"/>
      <c r="BU209" s="283">
        <v>261.80542000000003</v>
      </c>
      <c r="BV209" s="283">
        <v>299</v>
      </c>
      <c r="BW209" s="282">
        <f>_xlfn.FLOOR.PRECISE('численность 2021'!H223)</f>
        <v>322</v>
      </c>
      <c r="BX209" s="282">
        <v>0.65945900000000002</v>
      </c>
      <c r="BY209" s="282">
        <v>0.75314899999999996</v>
      </c>
      <c r="BZ209" s="282">
        <f t="shared" si="501"/>
        <v>0.81108312342569266</v>
      </c>
      <c r="CA209" s="284">
        <f>_xlfn.FLOOR.PRECISE('численность 2021'!M223)</f>
        <v>9</v>
      </c>
      <c r="CB209" s="284"/>
      <c r="CC209" s="284"/>
      <c r="CD209" s="284">
        <f t="shared" si="540"/>
        <v>9</v>
      </c>
      <c r="CE209" s="285">
        <f t="shared" si="510"/>
        <v>9.6600000000000001</v>
      </c>
      <c r="CF209" s="290">
        <f t="shared" si="541"/>
        <v>9</v>
      </c>
      <c r="CG209" s="287">
        <v>9</v>
      </c>
      <c r="CH209" s="285">
        <f t="shared" si="523"/>
        <v>0.67499999999999993</v>
      </c>
      <c r="CI209" s="286">
        <f t="shared" si="542"/>
        <v>0</v>
      </c>
      <c r="CJ209" s="287"/>
      <c r="CK209" s="285">
        <f t="shared" si="517"/>
        <v>0.67499999999999993</v>
      </c>
      <c r="CL209" s="286">
        <f t="shared" si="543"/>
        <v>0</v>
      </c>
      <c r="CM209" s="287"/>
      <c r="CN209" s="285">
        <f t="shared" si="511"/>
        <v>1.8</v>
      </c>
      <c r="CO209" s="287"/>
      <c r="CP209" s="291">
        <f t="shared" si="512"/>
        <v>1</v>
      </c>
      <c r="CQ209" s="283">
        <v>0</v>
      </c>
      <c r="CR209" s="283">
        <v>0</v>
      </c>
      <c r="CS209" s="283" t="e">
        <f>#REF!</f>
        <v>#REF!</v>
      </c>
      <c r="CT209" s="282">
        <v>0</v>
      </c>
      <c r="CU209" s="282">
        <v>0</v>
      </c>
      <c r="CV209" s="282" t="e">
        <f>#REF!</f>
        <v>#REF!</v>
      </c>
      <c r="CW209" s="284" t="e">
        <f>#REF!</f>
        <v>#REF!</v>
      </c>
      <c r="CX209" s="285" t="e">
        <f t="shared" si="505"/>
        <v>#REF!</v>
      </c>
      <c r="CY209" s="290" t="e">
        <f t="shared" si="506"/>
        <v>#REF!</v>
      </c>
      <c r="CZ209" s="292"/>
      <c r="DA209" s="285">
        <f t="shared" si="507"/>
        <v>0</v>
      </c>
      <c r="DB209" s="292"/>
      <c r="DC209" s="283">
        <v>22.532430999999999</v>
      </c>
      <c r="DD209" s="283">
        <v>65</v>
      </c>
      <c r="DE209" s="282">
        <f>_xlfn.FLOOR.PRECISE('численность 2021'!I223)</f>
        <v>60</v>
      </c>
      <c r="DF209" s="282">
        <v>5.6757000000000002e-002</v>
      </c>
      <c r="DG209" s="282">
        <v>0.16372800000000001</v>
      </c>
      <c r="DH209" s="282">
        <f t="shared" si="502"/>
        <v>0.15113350125944586</v>
      </c>
      <c r="DI209" s="284">
        <f>_xlfn.FLOOR.PRECISE('численность 2021'!N223)</f>
        <v>9</v>
      </c>
      <c r="DJ209" s="285">
        <f t="shared" si="524"/>
        <v>9</v>
      </c>
      <c r="DK209" s="286">
        <f t="shared" si="544"/>
        <v>9</v>
      </c>
      <c r="DL209" s="287">
        <v>9</v>
      </c>
      <c r="DM209" s="285">
        <f t="shared" si="525"/>
        <v>1.8</v>
      </c>
      <c r="DN209" s="287"/>
      <c r="DO209" s="325">
        <v>23.605405999999999</v>
      </c>
      <c r="DP209" s="283">
        <v>20</v>
      </c>
      <c r="DQ209" s="282">
        <f>_xlfn.FLOOR.PRECISE('численность 2021'!J223)</f>
        <v>20</v>
      </c>
      <c r="DR209" s="282">
        <v>5.9458999999999998e-002</v>
      </c>
      <c r="DS209" s="282">
        <v>5.0377999999999999e-002</v>
      </c>
      <c r="DT209" s="282">
        <f t="shared" si="503"/>
        <v>5.0377833753148617e-002</v>
      </c>
      <c r="DU209" s="284">
        <f>_xlfn.FLOOR.PRECISE('численность 2021'!S223)</f>
        <v>0</v>
      </c>
      <c r="DV209" s="285">
        <f t="shared" si="513"/>
        <v>2</v>
      </c>
      <c r="DW209" s="286">
        <f t="shared" si="545"/>
        <v>0</v>
      </c>
      <c r="DX209" s="287"/>
      <c r="DY209" s="283">
        <v>73</v>
      </c>
      <c r="DZ209" s="293">
        <v>75</v>
      </c>
      <c r="EA209" s="282">
        <f>_xlfn.FLOOR.PRECISE('численность 2021'!T223)</f>
        <v>75</v>
      </c>
      <c r="EB209" s="282">
        <v>0.18387899999999999</v>
      </c>
      <c r="EC209">
        <v>0.188917</v>
      </c>
      <c r="ED209" s="282">
        <f t="shared" si="504"/>
        <v>0.18891687657430731</v>
      </c>
      <c r="EE209" s="284">
        <f>_xlfn.FLOOR.PRECISE('численность 2021'!U223)</f>
        <v>7</v>
      </c>
      <c r="EF209" s="285">
        <f t="shared" si="533"/>
        <v>7.5</v>
      </c>
      <c r="EG209" s="286">
        <f t="shared" si="546"/>
        <v>7</v>
      </c>
      <c r="EH209" s="292">
        <v>7</v>
      </c>
    </row>
    <row r="210" ht="57" customHeight="1">
      <c r="A210" s="152" t="s">
        <v>451</v>
      </c>
      <c r="B210" s="282">
        <f>'численность 2021'!C224</f>
        <v>283.50999999999999</v>
      </c>
      <c r="C210" s="283">
        <v>7444.3227539999998</v>
      </c>
      <c r="D210" s="283">
        <v>7186</v>
      </c>
      <c r="E210" s="282">
        <f>_xlfn.FLOOR.PRECISE('численность 2021'!D224)</f>
        <v>1341</v>
      </c>
      <c r="F210" s="282">
        <v>4.1354819999999997</v>
      </c>
      <c r="G210" s="282">
        <v>4.2019010000000003</v>
      </c>
      <c r="H210" s="282">
        <f t="shared" si="498"/>
        <v>4.7299918874113791</v>
      </c>
      <c r="I210" s="284">
        <f>_xlfn.FLOOR.PRECISE('численность 2021'!R224)</f>
        <v>469</v>
      </c>
      <c r="J210" s="285">
        <f t="shared" si="518"/>
        <v>469.34999999999997</v>
      </c>
      <c r="K210" s="286">
        <f t="shared" si="534"/>
        <v>469</v>
      </c>
      <c r="L210" s="287">
        <v>469</v>
      </c>
      <c r="M210" s="283">
        <v>962</v>
      </c>
      <c r="N210" s="283">
        <v>975</v>
      </c>
      <c r="O210" s="282">
        <f>_xlfn.FLOOR.PRECISE('численность 2021'!P224)</f>
        <v>160</v>
      </c>
      <c r="P210" s="282">
        <v>0.534412</v>
      </c>
      <c r="Q210" s="282">
        <v>0.57011599999999996</v>
      </c>
      <c r="R210" s="282">
        <f t="shared" si="535"/>
        <v>0.56435399104088046</v>
      </c>
      <c r="S210" s="284">
        <f>_xlfn.FLOOR.PRECISE('численность 2021'!Q224)</f>
        <v>16</v>
      </c>
      <c r="T210" s="284"/>
      <c r="U210" s="285">
        <f t="shared" si="519"/>
        <v>48</v>
      </c>
      <c r="V210" s="286">
        <f t="shared" si="526"/>
        <v>16</v>
      </c>
      <c r="W210" s="287">
        <v>16</v>
      </c>
      <c r="X210" s="287">
        <v>8</v>
      </c>
      <c r="Y210" s="288"/>
      <c r="Z210" s="283">
        <v>2242.6298830000001</v>
      </c>
      <c r="AA210" s="283">
        <v>2547</v>
      </c>
      <c r="AB210" s="282">
        <f>_xlfn.FLOOR.PRECISE('численность 2021'!E224)</f>
        <v>468</v>
      </c>
      <c r="AC210" s="282">
        <v>1.2458290000000001</v>
      </c>
      <c r="AD210" s="282">
        <v>1.4893179999999999</v>
      </c>
      <c r="AE210" s="282">
        <f t="shared" si="499"/>
        <v>1.6507354237945753</v>
      </c>
      <c r="AF210" s="284">
        <f>_xlfn.FLOOR.PRECISE('численность 2021'!O224)</f>
        <v>23</v>
      </c>
      <c r="AG210" s="285">
        <f t="shared" si="520"/>
        <v>23.400000000000002</v>
      </c>
      <c r="AH210" s="286">
        <f t="shared" si="536"/>
        <v>23</v>
      </c>
      <c r="AI210" s="289">
        <f t="shared" si="527"/>
        <v>17.25</v>
      </c>
      <c r="AJ210" s="287">
        <v>23</v>
      </c>
      <c r="AK210" s="287">
        <v>17</v>
      </c>
      <c r="AL210" s="283">
        <v>988.18450900000005</v>
      </c>
      <c r="AM210" s="283">
        <v>1210</v>
      </c>
      <c r="AN210" s="282">
        <f>_xlfn.FLOOR.PRECISE('численность 2021'!F224)</f>
        <v>230</v>
      </c>
      <c r="AO210" s="282">
        <v>0.54895799999999995</v>
      </c>
      <c r="AP210" s="282">
        <v>0.70752899999999996</v>
      </c>
      <c r="AQ210" s="282">
        <f t="shared" si="537"/>
        <v>0.81125886212126563</v>
      </c>
      <c r="AR210" s="284">
        <f>_xlfn.FLOOR.PRECISE('численность 2021'!L224)</f>
        <v>6</v>
      </c>
      <c r="AS210" s="284"/>
      <c r="AT210" s="284">
        <f t="shared" si="528"/>
        <v>6</v>
      </c>
      <c r="AU210" s="285">
        <f t="shared" si="529"/>
        <v>6.8999999999999995</v>
      </c>
      <c r="AV210" s="285">
        <f t="shared" si="547"/>
        <v>6.8999999999999995</v>
      </c>
      <c r="AW210" s="290">
        <f t="shared" si="530"/>
        <v>6</v>
      </c>
      <c r="AX210" s="287">
        <v>6</v>
      </c>
      <c r="AY210" s="285">
        <f t="shared" si="521"/>
        <v>0</v>
      </c>
      <c r="AZ210" s="286">
        <f t="shared" si="538"/>
        <v>0</v>
      </c>
      <c r="BA210" s="287"/>
      <c r="BB210" s="285">
        <f t="shared" si="522"/>
        <v>1.7999999999999998</v>
      </c>
      <c r="BC210" s="287">
        <v>2</v>
      </c>
      <c r="BD210" s="283">
        <v>1444.190552</v>
      </c>
      <c r="BE210" s="283">
        <v>1389</v>
      </c>
      <c r="BF210" s="282">
        <f>_xlfn.FLOOR.PRECISE('численность 2021'!G224)</f>
        <v>266</v>
      </c>
      <c r="BG210" s="282">
        <v>0.80227899999999996</v>
      </c>
      <c r="BH210" s="282">
        <v>0.81219600000000003</v>
      </c>
      <c r="BI210" s="282">
        <f t="shared" si="500"/>
        <v>0.93823851010546366</v>
      </c>
      <c r="BJ210" s="284">
        <f>_xlfn.FLOOR.PRECISE('численность 2021'!K224)</f>
        <v>7</v>
      </c>
      <c r="BK210" s="284"/>
      <c r="BL210" s="284">
        <f t="shared" si="531"/>
        <v>7</v>
      </c>
      <c r="BM210" s="285">
        <f t="shared" si="508"/>
        <v>7.9799999999999995</v>
      </c>
      <c r="BN210" s="290">
        <f t="shared" si="532"/>
        <v>7</v>
      </c>
      <c r="BO210" s="287">
        <v>7</v>
      </c>
      <c r="BP210" s="285">
        <f t="shared" si="516"/>
        <v>1.05</v>
      </c>
      <c r="BQ210" s="286">
        <f t="shared" si="539"/>
        <v>0</v>
      </c>
      <c r="BR210" s="287"/>
      <c r="BS210" s="285">
        <f t="shared" si="509"/>
        <v>1.4000000000000001</v>
      </c>
      <c r="BT210" s="287">
        <v>2</v>
      </c>
      <c r="BU210" s="283">
        <v>1088.3754879999999</v>
      </c>
      <c r="BV210" s="283">
        <v>1092</v>
      </c>
      <c r="BW210" s="282">
        <f>_xlfn.FLOOR.PRECISE('численность 2021'!H224)</f>
        <v>206</v>
      </c>
      <c r="BX210" s="282">
        <v>0.60461600000000004</v>
      </c>
      <c r="BY210" s="282">
        <v>0.63853000000000004</v>
      </c>
      <c r="BZ210" s="282">
        <f t="shared" si="501"/>
        <v>0.7266057634651335</v>
      </c>
      <c r="CA210" s="284">
        <f>_xlfn.FLOOR.PRECISE('численность 2021'!M224)</f>
        <v>6</v>
      </c>
      <c r="CB210" s="284"/>
      <c r="CC210" s="284"/>
      <c r="CD210" s="284">
        <f t="shared" si="540"/>
        <v>6</v>
      </c>
      <c r="CE210" s="285">
        <f t="shared" si="510"/>
        <v>6.1799999999999997</v>
      </c>
      <c r="CF210" s="290">
        <f t="shared" si="541"/>
        <v>6</v>
      </c>
      <c r="CG210" s="287">
        <v>6</v>
      </c>
      <c r="CH210" s="285">
        <f t="shared" si="523"/>
        <v>0.44999999999999996</v>
      </c>
      <c r="CI210" s="286">
        <f t="shared" si="542"/>
        <v>0</v>
      </c>
      <c r="CJ210" s="287"/>
      <c r="CK210" s="285">
        <f t="shared" si="517"/>
        <v>0.44999999999999996</v>
      </c>
      <c r="CL210" s="286">
        <f t="shared" si="543"/>
        <v>0</v>
      </c>
      <c r="CM210" s="287"/>
      <c r="CN210" s="285">
        <f t="shared" si="511"/>
        <v>1.2000000000000002</v>
      </c>
      <c r="CO210" s="287">
        <v>2</v>
      </c>
      <c r="CP210" s="291">
        <f t="shared" si="512"/>
        <v>1</v>
      </c>
      <c r="CQ210" s="283"/>
      <c r="CR210" s="283"/>
      <c r="CS210" s="283"/>
      <c r="CT210" s="282"/>
      <c r="CU210" s="282"/>
      <c r="CV210" s="282"/>
      <c r="CW210" s="284"/>
      <c r="CX210" s="285"/>
      <c r="CY210" s="290"/>
      <c r="CZ210" s="292"/>
      <c r="DA210" s="285"/>
      <c r="DB210" s="292"/>
      <c r="DC210" s="283">
        <v>336.25723299999999</v>
      </c>
      <c r="DD210" s="283">
        <v>307</v>
      </c>
      <c r="DE210" s="282">
        <f>_xlfn.FLOOR.PRECISE('численность 2021'!I224)</f>
        <v>54</v>
      </c>
      <c r="DF210" s="282">
        <v>0.18679799999999999</v>
      </c>
      <c r="DG210" s="282">
        <v>0.17951300000000001</v>
      </c>
      <c r="DH210" s="282">
        <f t="shared" si="502"/>
        <v>0.19046947197629713</v>
      </c>
      <c r="DI210" s="284">
        <f>_xlfn.FLOOR.PRECISE('численность 2021'!N224)</f>
        <v>3</v>
      </c>
      <c r="DJ210" s="285">
        <f t="shared" si="524"/>
        <v>8.0999999999999996</v>
      </c>
      <c r="DK210" s="286">
        <f t="shared" si="544"/>
        <v>3</v>
      </c>
      <c r="DL210" s="287">
        <v>3</v>
      </c>
      <c r="DM210" s="285">
        <f t="shared" si="525"/>
        <v>0.60000000000000009</v>
      </c>
      <c r="DN210" s="287">
        <v>1</v>
      </c>
      <c r="DO210" s="325">
        <v>109.798286</v>
      </c>
      <c r="DP210" s="283">
        <v>97</v>
      </c>
      <c r="DQ210" s="282">
        <f>_xlfn.FLOOR.PRECISE('численность 2021'!J224)</f>
        <v>22</v>
      </c>
      <c r="DR210" s="282">
        <v>6.0995000000000001e-002</v>
      </c>
      <c r="DS210" s="282">
        <v>5.6718999999999999e-002</v>
      </c>
      <c r="DT210" s="282">
        <f t="shared" si="503"/>
        <v>7.759867376812106e-002</v>
      </c>
      <c r="DU210" s="284">
        <f>_xlfn.FLOOR.PRECISE('численность 2021'!S224)</f>
        <v>0</v>
      </c>
      <c r="DV210" s="285">
        <f t="shared" si="513"/>
        <v>2.2000000000000002</v>
      </c>
      <c r="DW210" s="286">
        <f t="shared" si="545"/>
        <v>0</v>
      </c>
      <c r="DX210" s="287"/>
      <c r="DY210" s="283">
        <v>367</v>
      </c>
      <c r="DZ210" s="293">
        <v>376</v>
      </c>
      <c r="EA210" s="282">
        <f>_xlfn.FLOOR.PRECISE('численность 2021'!T224)</f>
        <v>60</v>
      </c>
      <c r="EB210" s="282">
        <v>0.203876</v>
      </c>
      <c r="EC210" s="124">
        <v>0.21986</v>
      </c>
      <c r="ED210" s="282">
        <f t="shared" si="504"/>
        <v>0.21163274664033016</v>
      </c>
      <c r="EE210" s="284">
        <f>_xlfn.FLOOR.PRECISE('численность 2021'!U224)</f>
        <v>0</v>
      </c>
      <c r="EF210" s="285">
        <f t="shared" si="533"/>
        <v>6</v>
      </c>
      <c r="EG210" s="286">
        <f t="shared" si="546"/>
        <v>0</v>
      </c>
      <c r="EH210" s="292"/>
    </row>
    <row r="211" ht="47.25">
      <c r="A211" s="152" t="s">
        <v>452</v>
      </c>
      <c r="B211" s="282">
        <f>'численность 2021'!C225</f>
        <v>17.289999999999999</v>
      </c>
      <c r="C211" s="283">
        <v>7444.3227539999998</v>
      </c>
      <c r="D211" s="283">
        <v>7186</v>
      </c>
      <c r="E211" s="282">
        <f>_xlfn.FLOOR.PRECISE('численность 2021'!D225)</f>
        <v>81</v>
      </c>
      <c r="F211" s="282">
        <v>4.1354819999999997</v>
      </c>
      <c r="G211" s="282">
        <v>4.2019010000000003</v>
      </c>
      <c r="H211" s="282">
        <f t="shared" si="498"/>
        <v>4.6847888953152115</v>
      </c>
      <c r="I211" s="284">
        <f>_xlfn.FLOOR.PRECISE('численность 2021'!R225)</f>
        <v>28</v>
      </c>
      <c r="J211" s="285">
        <f t="shared" si="518"/>
        <v>28.349999999999998</v>
      </c>
      <c r="K211" s="286">
        <f t="shared" si="534"/>
        <v>28</v>
      </c>
      <c r="L211" s="287">
        <v>28</v>
      </c>
      <c r="M211" s="283">
        <v>962</v>
      </c>
      <c r="N211" s="283">
        <v>975</v>
      </c>
      <c r="O211" s="282">
        <f>_xlfn.FLOOR.PRECISE('численность 2021'!P225)</f>
        <v>10</v>
      </c>
      <c r="P211" s="282">
        <v>0.534412</v>
      </c>
      <c r="Q211" s="282">
        <v>0.57011599999999996</v>
      </c>
      <c r="R211" s="282">
        <f t="shared" si="535"/>
        <v>0.578368999421631</v>
      </c>
      <c r="S211" s="284">
        <f>_xlfn.FLOOR.PRECISE('численность 2021'!Q225)</f>
        <v>1</v>
      </c>
      <c r="T211" s="284"/>
      <c r="U211" s="285">
        <f t="shared" si="519"/>
        <v>3</v>
      </c>
      <c r="V211" s="286">
        <f t="shared" si="526"/>
        <v>1</v>
      </c>
      <c r="W211" s="287">
        <v>1</v>
      </c>
      <c r="X211" s="287"/>
      <c r="Y211" s="288"/>
      <c r="Z211" s="283">
        <v>2242.6298830000001</v>
      </c>
      <c r="AA211" s="283">
        <v>2547</v>
      </c>
      <c r="AB211" s="282">
        <f>_xlfn.FLOOR.PRECISE('численность 2021'!E225)</f>
        <v>41</v>
      </c>
      <c r="AC211" s="282">
        <v>1.2458290000000001</v>
      </c>
      <c r="AD211" s="282">
        <v>1.4893179999999999</v>
      </c>
      <c r="AE211" s="282">
        <f t="shared" si="499"/>
        <v>2.371312897628687</v>
      </c>
      <c r="AF211" s="284">
        <f>_xlfn.FLOOR.PRECISE('численность 2021'!O225)</f>
        <v>2</v>
      </c>
      <c r="AG211" s="285">
        <f t="shared" si="520"/>
        <v>2.0500000000000003</v>
      </c>
      <c r="AH211" s="286">
        <f t="shared" si="536"/>
        <v>2</v>
      </c>
      <c r="AI211" s="289">
        <f t="shared" si="527"/>
        <v>1.5</v>
      </c>
      <c r="AJ211" s="287">
        <v>2</v>
      </c>
      <c r="AK211" s="287">
        <v>1</v>
      </c>
      <c r="AL211" s="283">
        <v>988.18450900000005</v>
      </c>
      <c r="AM211" s="283">
        <v>1210</v>
      </c>
      <c r="AN211" s="282">
        <f>_xlfn.FLOOR.PRECISE('численность 2021'!F225)</f>
        <v>13</v>
      </c>
      <c r="AO211" s="282">
        <v>0.54895799999999995</v>
      </c>
      <c r="AP211" s="282">
        <v>0.70752899999999996</v>
      </c>
      <c r="AQ211" s="282">
        <f t="shared" si="537"/>
        <v>0.75187969924812037</v>
      </c>
      <c r="AR211" s="284">
        <f>_xlfn.FLOOR.PRECISE('численность 2021'!L225)</f>
        <v>0</v>
      </c>
      <c r="AS211" s="284"/>
      <c r="AT211" s="284">
        <f t="shared" si="528"/>
        <v>0</v>
      </c>
      <c r="AU211" s="285">
        <f t="shared" si="529"/>
        <v>0</v>
      </c>
      <c r="AV211" s="285">
        <f t="shared" si="547"/>
        <v>0</v>
      </c>
      <c r="AW211" s="290">
        <f t="shared" si="530"/>
        <v>0</v>
      </c>
      <c r="AX211" s="287"/>
      <c r="AY211" s="285">
        <f t="shared" si="521"/>
        <v>0</v>
      </c>
      <c r="AZ211" s="286">
        <f t="shared" si="538"/>
        <v>0</v>
      </c>
      <c r="BA211" s="287"/>
      <c r="BB211" s="285">
        <f t="shared" si="522"/>
        <v>0</v>
      </c>
      <c r="BC211" s="287"/>
      <c r="BD211" s="283">
        <v>1444.190552</v>
      </c>
      <c r="BE211" s="283">
        <v>1389</v>
      </c>
      <c r="BF211" s="282">
        <f>_xlfn.FLOOR.PRECISE('численность 2021'!G225)</f>
        <v>21</v>
      </c>
      <c r="BG211" s="282">
        <v>0.80227899999999996</v>
      </c>
      <c r="BH211" s="282">
        <v>0.81219600000000003</v>
      </c>
      <c r="BI211" s="282">
        <f t="shared" si="500"/>
        <v>1.2145748987854252</v>
      </c>
      <c r="BJ211" s="284">
        <f>_xlfn.FLOOR.PRECISE('численность 2021'!K225)</f>
        <v>1</v>
      </c>
      <c r="BK211" s="284"/>
      <c r="BL211" s="284">
        <f t="shared" si="531"/>
        <v>1</v>
      </c>
      <c r="BM211" s="285">
        <f t="shared" si="508"/>
        <v>1.05</v>
      </c>
      <c r="BN211" s="290">
        <f t="shared" si="532"/>
        <v>1</v>
      </c>
      <c r="BO211" s="287">
        <v>1</v>
      </c>
      <c r="BP211" s="285">
        <f t="shared" si="516"/>
        <v>0</v>
      </c>
      <c r="BQ211" s="286">
        <f t="shared" si="539"/>
        <v>0</v>
      </c>
      <c r="BR211" s="287"/>
      <c r="BS211" s="285">
        <f t="shared" si="509"/>
        <v>0.20000000000000001</v>
      </c>
      <c r="BT211" s="287">
        <v>1</v>
      </c>
      <c r="BU211" s="283">
        <v>1088.3754879999999</v>
      </c>
      <c r="BV211" s="283">
        <v>1092</v>
      </c>
      <c r="BW211" s="282">
        <f>_xlfn.FLOOR.PRECISE('численность 2021'!H225)</f>
        <v>22</v>
      </c>
      <c r="BX211" s="282">
        <v>0.60461600000000004</v>
      </c>
      <c r="BY211" s="282">
        <v>0.63853000000000004</v>
      </c>
      <c r="BZ211" s="282">
        <f t="shared" si="501"/>
        <v>1.2724117987275883</v>
      </c>
      <c r="CA211" s="284">
        <f>_xlfn.FLOOR.PRECISE('численность 2021'!M225)</f>
        <v>1</v>
      </c>
      <c r="CB211" s="284"/>
      <c r="CC211" s="284"/>
      <c r="CD211" s="284">
        <f t="shared" si="540"/>
        <v>1</v>
      </c>
      <c r="CE211" s="285">
        <f t="shared" si="510"/>
        <v>1.1000000000000001</v>
      </c>
      <c r="CF211" s="290">
        <f t="shared" si="541"/>
        <v>1</v>
      </c>
      <c r="CG211" s="287">
        <v>1</v>
      </c>
      <c r="CH211" s="285">
        <f t="shared" si="523"/>
        <v>0</v>
      </c>
      <c r="CI211" s="286">
        <f t="shared" si="542"/>
        <v>0</v>
      </c>
      <c r="CJ211" s="287"/>
      <c r="CK211" s="285">
        <f t="shared" si="517"/>
        <v>0</v>
      </c>
      <c r="CL211" s="286">
        <f t="shared" si="543"/>
        <v>0</v>
      </c>
      <c r="CM211" s="287"/>
      <c r="CN211" s="285">
        <f t="shared" si="511"/>
        <v>0.20000000000000001</v>
      </c>
      <c r="CO211" s="287">
        <v>1</v>
      </c>
      <c r="CP211" s="291">
        <f t="shared" si="512"/>
        <v>1</v>
      </c>
      <c r="CQ211" s="283"/>
      <c r="CR211" s="283"/>
      <c r="CS211" s="283"/>
      <c r="CT211" s="282"/>
      <c r="CU211" s="282"/>
      <c r="CV211" s="282"/>
      <c r="CW211" s="284"/>
      <c r="CX211" s="285"/>
      <c r="CY211" s="290"/>
      <c r="CZ211" s="292"/>
      <c r="DA211" s="285"/>
      <c r="DB211" s="292"/>
      <c r="DC211" s="283">
        <v>336.25723299999999</v>
      </c>
      <c r="DD211" s="283">
        <v>307</v>
      </c>
      <c r="DE211" s="282">
        <f>_xlfn.FLOOR.PRECISE('численность 2021'!I225)</f>
        <v>0</v>
      </c>
      <c r="DF211" s="282">
        <v>0.18679799999999999</v>
      </c>
      <c r="DG211" s="282">
        <v>0.17951300000000001</v>
      </c>
      <c r="DH211" s="282">
        <f t="shared" si="502"/>
        <v>0</v>
      </c>
      <c r="DI211" s="284">
        <f>_xlfn.FLOOR.PRECISE('численность 2021'!N225)</f>
        <v>0</v>
      </c>
      <c r="DJ211" s="285">
        <f t="shared" si="524"/>
        <v>0</v>
      </c>
      <c r="DK211" s="286">
        <f t="shared" si="544"/>
        <v>0</v>
      </c>
      <c r="DL211" s="287"/>
      <c r="DM211" s="285">
        <f t="shared" si="525"/>
        <v>0</v>
      </c>
      <c r="DN211" s="287"/>
      <c r="DO211" s="325">
        <v>109.798286</v>
      </c>
      <c r="DP211" s="283">
        <v>97</v>
      </c>
      <c r="DQ211" s="282">
        <f>_xlfn.FLOOR.PRECISE('численность 2021'!J225)</f>
        <v>1</v>
      </c>
      <c r="DR211" s="282">
        <v>6.0995000000000001e-002</v>
      </c>
      <c r="DS211" s="282">
        <v>5.6718999999999999e-002</v>
      </c>
      <c r="DT211" s="282">
        <f t="shared" si="503"/>
        <v>5.7836899942163102e-002</v>
      </c>
      <c r="DU211" s="284">
        <f>_xlfn.FLOOR.PRECISE('численность 2021'!S225)</f>
        <v>0</v>
      </c>
      <c r="DV211" s="285">
        <f t="shared" si="513"/>
        <v>0.10000000000000001</v>
      </c>
      <c r="DW211" s="286">
        <f t="shared" si="545"/>
        <v>0</v>
      </c>
      <c r="DX211" s="287"/>
      <c r="DY211" s="283">
        <v>367</v>
      </c>
      <c r="DZ211" s="293">
        <v>376</v>
      </c>
      <c r="EA211" s="282">
        <f>_xlfn.FLOOR.PRECISE('численность 2021'!T225)</f>
        <v>4</v>
      </c>
      <c r="EB211" s="282">
        <v>0.203876</v>
      </c>
      <c r="EC211" s="124">
        <v>0.21986</v>
      </c>
      <c r="ED211" s="282">
        <f t="shared" si="504"/>
        <v>0.23134759976865241</v>
      </c>
      <c r="EE211" s="284">
        <f>_xlfn.FLOOR.PRECISE('численность 2021'!U225)</f>
        <v>0</v>
      </c>
      <c r="EF211" s="285">
        <f t="shared" si="533"/>
        <v>0.40000000000000002</v>
      </c>
      <c r="EG211" s="286">
        <f t="shared" si="546"/>
        <v>0</v>
      </c>
      <c r="EH211" s="292"/>
    </row>
    <row r="212" ht="47.25">
      <c r="A212" s="152" t="s">
        <v>453</v>
      </c>
      <c r="B212" s="282">
        <f>'численность 2021'!C226</f>
        <v>21.34</v>
      </c>
      <c r="C212" s="283">
        <v>7444.3227539999998</v>
      </c>
      <c r="D212" s="283">
        <v>7186</v>
      </c>
      <c r="E212" s="282">
        <f>_xlfn.FLOOR.PRECISE('численность 2021'!D226)</f>
        <v>103</v>
      </c>
      <c r="F212" s="282">
        <v>4.1354819999999997</v>
      </c>
      <c r="G212" s="282">
        <v>4.2019010000000003</v>
      </c>
      <c r="H212" s="282">
        <f t="shared" si="498"/>
        <v>4.8266166822867858</v>
      </c>
      <c r="I212" s="284">
        <f>_xlfn.FLOOR.PRECISE('численность 2021'!R226)</f>
        <v>36</v>
      </c>
      <c r="J212" s="285">
        <f t="shared" si="518"/>
        <v>36.049999999999997</v>
      </c>
      <c r="K212" s="286">
        <f t="shared" si="534"/>
        <v>36</v>
      </c>
      <c r="L212" s="287">
        <v>36</v>
      </c>
      <c r="M212" s="283">
        <v>962</v>
      </c>
      <c r="N212" s="283">
        <v>975</v>
      </c>
      <c r="O212" s="282">
        <f>_xlfn.FLOOR.PRECISE('численность 2021'!P226)</f>
        <v>12</v>
      </c>
      <c r="P212" s="282">
        <v>0.534412</v>
      </c>
      <c r="Q212" s="282">
        <v>0.57011599999999996</v>
      </c>
      <c r="R212" s="282">
        <f t="shared" si="535"/>
        <v>0.5623242736644799</v>
      </c>
      <c r="S212" s="284">
        <f>_xlfn.FLOOR.PRECISE('численность 2021'!Q226)</f>
        <v>1</v>
      </c>
      <c r="T212" s="284"/>
      <c r="U212" s="285">
        <f t="shared" si="519"/>
        <v>3.5999999999999996</v>
      </c>
      <c r="V212" s="286">
        <f t="shared" si="526"/>
        <v>1</v>
      </c>
      <c r="W212" s="287">
        <v>1</v>
      </c>
      <c r="X212" s="287"/>
      <c r="Y212" s="288"/>
      <c r="Z212" s="283">
        <v>2242.6298830000001</v>
      </c>
      <c r="AA212" s="283">
        <v>2547</v>
      </c>
      <c r="AB212" s="282">
        <f>_xlfn.FLOOR.PRECISE('численность 2021'!E226)</f>
        <v>40</v>
      </c>
      <c r="AC212" s="282">
        <v>1.2458290000000001</v>
      </c>
      <c r="AD212" s="282">
        <v>1.4893179999999999</v>
      </c>
      <c r="AE212" s="282">
        <f t="shared" si="499"/>
        <v>1.8744142455482662</v>
      </c>
      <c r="AF212" s="284">
        <f>_xlfn.FLOOR.PRECISE('численность 2021'!O226)</f>
        <v>2</v>
      </c>
      <c r="AG212" s="285">
        <f t="shared" si="520"/>
        <v>2</v>
      </c>
      <c r="AH212" s="286">
        <f t="shared" si="536"/>
        <v>2</v>
      </c>
      <c r="AI212" s="289">
        <f t="shared" si="527"/>
        <v>1.5</v>
      </c>
      <c r="AJ212" s="287">
        <v>2</v>
      </c>
      <c r="AK212" s="287">
        <v>1</v>
      </c>
      <c r="AL212" s="283">
        <v>988.18450900000005</v>
      </c>
      <c r="AM212" s="283">
        <v>1210</v>
      </c>
      <c r="AN212" s="282">
        <f>_xlfn.FLOOR.PRECISE('численность 2021'!F226)</f>
        <v>18</v>
      </c>
      <c r="AO212" s="282">
        <v>0.54895799999999995</v>
      </c>
      <c r="AP212" s="282">
        <v>0.70752899999999996</v>
      </c>
      <c r="AQ212" s="282">
        <f t="shared" si="537"/>
        <v>0.8434864104967198</v>
      </c>
      <c r="AR212" s="284">
        <f>_xlfn.FLOOR.PRECISE('численность 2021'!L226)</f>
        <v>0</v>
      </c>
      <c r="AS212" s="284"/>
      <c r="AT212" s="284">
        <f t="shared" si="528"/>
        <v>0</v>
      </c>
      <c r="AU212" s="285">
        <f t="shared" si="529"/>
        <v>0</v>
      </c>
      <c r="AV212" s="285">
        <f t="shared" si="547"/>
        <v>0</v>
      </c>
      <c r="AW212" s="290">
        <f t="shared" si="530"/>
        <v>0</v>
      </c>
      <c r="AX212" s="287"/>
      <c r="AY212" s="285">
        <f t="shared" si="521"/>
        <v>0</v>
      </c>
      <c r="AZ212" s="286">
        <f t="shared" si="538"/>
        <v>0</v>
      </c>
      <c r="BA212" s="287"/>
      <c r="BB212" s="285">
        <f t="shared" si="522"/>
        <v>0</v>
      </c>
      <c r="BC212" s="287"/>
      <c r="BD212" s="283">
        <v>1444.190552</v>
      </c>
      <c r="BE212" s="283">
        <v>1389</v>
      </c>
      <c r="BF212" s="282">
        <f>_xlfn.FLOOR.PRECISE('численность 2021'!G226)</f>
        <v>25</v>
      </c>
      <c r="BG212" s="282">
        <v>0.80227899999999996</v>
      </c>
      <c r="BH212" s="282">
        <v>0.81219600000000003</v>
      </c>
      <c r="BI212" s="282">
        <f t="shared" si="500"/>
        <v>1.1715089034676665</v>
      </c>
      <c r="BJ212" s="284">
        <f>_xlfn.FLOOR.PRECISE('численность 2021'!K226)</f>
        <v>1</v>
      </c>
      <c r="BK212" s="284"/>
      <c r="BL212" s="284">
        <f t="shared" si="531"/>
        <v>1</v>
      </c>
      <c r="BM212" s="285">
        <f t="shared" si="508"/>
        <v>1.25</v>
      </c>
      <c r="BN212" s="290">
        <f t="shared" si="532"/>
        <v>1</v>
      </c>
      <c r="BO212" s="287">
        <v>1</v>
      </c>
      <c r="BP212" s="285">
        <f t="shared" si="516"/>
        <v>0</v>
      </c>
      <c r="BQ212" s="286">
        <f t="shared" si="539"/>
        <v>0</v>
      </c>
      <c r="BR212" s="287"/>
      <c r="BS212" s="285">
        <f t="shared" si="509"/>
        <v>0.20000000000000001</v>
      </c>
      <c r="BT212" s="287">
        <v>1</v>
      </c>
      <c r="BU212" s="283">
        <v>1088.3754879999999</v>
      </c>
      <c r="BV212" s="283">
        <v>1092</v>
      </c>
      <c r="BW212" s="282">
        <f>_xlfn.FLOOR.PRECISE('численность 2021'!H226)</f>
        <v>26</v>
      </c>
      <c r="BX212" s="282">
        <v>0.60461600000000004</v>
      </c>
      <c r="BY212" s="282">
        <v>0.63853000000000004</v>
      </c>
      <c r="BZ212" s="282">
        <f t="shared" si="501"/>
        <v>1.2183692596063731</v>
      </c>
      <c r="CA212" s="284">
        <f>_xlfn.FLOOR.PRECISE('численность 2021'!M226)</f>
        <v>1</v>
      </c>
      <c r="CB212" s="284"/>
      <c r="CC212" s="284"/>
      <c r="CD212" s="284">
        <f t="shared" si="540"/>
        <v>1</v>
      </c>
      <c r="CE212" s="285">
        <f t="shared" si="510"/>
        <v>1.3</v>
      </c>
      <c r="CF212" s="290">
        <f t="shared" si="541"/>
        <v>1</v>
      </c>
      <c r="CG212" s="287">
        <v>1</v>
      </c>
      <c r="CH212" s="285">
        <f t="shared" si="523"/>
        <v>0</v>
      </c>
      <c r="CI212" s="286">
        <f t="shared" si="542"/>
        <v>0</v>
      </c>
      <c r="CJ212" s="287"/>
      <c r="CK212" s="285">
        <f t="shared" si="517"/>
        <v>0</v>
      </c>
      <c r="CL212" s="286">
        <f t="shared" si="543"/>
        <v>0</v>
      </c>
      <c r="CM212" s="287"/>
      <c r="CN212" s="285">
        <f t="shared" si="511"/>
        <v>0.20000000000000001</v>
      </c>
      <c r="CO212" s="287">
        <v>1</v>
      </c>
      <c r="CP212" s="291">
        <f t="shared" si="512"/>
        <v>1</v>
      </c>
      <c r="CQ212" s="283"/>
      <c r="CR212" s="283"/>
      <c r="CS212" s="283"/>
      <c r="CT212" s="282"/>
      <c r="CU212" s="282"/>
      <c r="CV212" s="282"/>
      <c r="CW212" s="284"/>
      <c r="CX212" s="285"/>
      <c r="CY212" s="290"/>
      <c r="CZ212" s="292"/>
      <c r="DA212" s="285"/>
      <c r="DB212" s="292"/>
      <c r="DC212" s="283">
        <v>336.25723299999999</v>
      </c>
      <c r="DD212" s="283">
        <v>307</v>
      </c>
      <c r="DE212" s="282">
        <f>_xlfn.FLOOR.PRECISE('численность 2021'!I226)</f>
        <v>0</v>
      </c>
      <c r="DF212" s="282">
        <v>0.18679799999999999</v>
      </c>
      <c r="DG212" s="282">
        <v>0.17951300000000001</v>
      </c>
      <c r="DH212" s="282">
        <f t="shared" si="502"/>
        <v>0</v>
      </c>
      <c r="DI212" s="284">
        <f>_xlfn.FLOOR.PRECISE('численность 2021'!N226)</f>
        <v>0</v>
      </c>
      <c r="DJ212" s="285">
        <f t="shared" si="524"/>
        <v>0</v>
      </c>
      <c r="DK212" s="286">
        <f t="shared" si="544"/>
        <v>0</v>
      </c>
      <c r="DL212" s="287"/>
      <c r="DM212" s="285">
        <f t="shared" si="525"/>
        <v>0</v>
      </c>
      <c r="DN212" s="287"/>
      <c r="DO212" s="325">
        <v>109.798286</v>
      </c>
      <c r="DP212" s="283">
        <v>97</v>
      </c>
      <c r="DQ212" s="282">
        <f>_xlfn.FLOOR.PRECISE('численность 2021'!J226)</f>
        <v>2</v>
      </c>
      <c r="DR212" s="282">
        <v>6.0995000000000001e-002</v>
      </c>
      <c r="DS212" s="282">
        <v>5.6718999999999999e-002</v>
      </c>
      <c r="DT212" s="282">
        <f t="shared" si="503"/>
        <v>9.3720712277413312e-002</v>
      </c>
      <c r="DU212" s="284">
        <f>_xlfn.FLOOR.PRECISE('численность 2021'!S226)</f>
        <v>0</v>
      </c>
      <c r="DV212" s="285">
        <f t="shared" si="513"/>
        <v>0.20000000000000001</v>
      </c>
      <c r="DW212" s="286">
        <f t="shared" si="545"/>
        <v>0</v>
      </c>
      <c r="DX212" s="287"/>
      <c r="DY212" s="283">
        <v>367</v>
      </c>
      <c r="DZ212" s="293">
        <v>376</v>
      </c>
      <c r="EA212" s="282">
        <f>_xlfn.FLOOR.PRECISE('численность 2021'!T226)</f>
        <v>5</v>
      </c>
      <c r="EB212" s="282">
        <v>0.203876</v>
      </c>
      <c r="EC212" s="282">
        <v>0.21986</v>
      </c>
      <c r="ED212" s="282">
        <f t="shared" si="504"/>
        <v>0.23430178069353327</v>
      </c>
      <c r="EE212" s="284">
        <f>_xlfn.FLOOR.PRECISE('численность 2021'!U226)</f>
        <v>0</v>
      </c>
      <c r="EF212" s="285">
        <f t="shared" si="533"/>
        <v>0.5</v>
      </c>
      <c r="EG212" s="286">
        <f t="shared" si="546"/>
        <v>0</v>
      </c>
      <c r="EH212" s="292"/>
    </row>
    <row r="213" ht="47.25">
      <c r="A213" s="308" t="s">
        <v>355</v>
      </c>
      <c r="B213" s="282">
        <f>'численность 2021'!C227</f>
        <v>398.80799999999999</v>
      </c>
      <c r="C213" s="283">
        <v>934.13317900000004</v>
      </c>
      <c r="D213" s="283">
        <v>1043</v>
      </c>
      <c r="E213" s="282">
        <f>_xlfn.FLOOR.PRECISE('численность 2021'!D227)</f>
        <v>1320</v>
      </c>
      <c r="F213" s="282">
        <v>2.668952</v>
      </c>
      <c r="G213" s="282">
        <v>2.98</v>
      </c>
      <c r="H213" s="282">
        <f t="shared" si="498"/>
        <v>3.3098633929108745</v>
      </c>
      <c r="I213" s="284">
        <f>_xlfn.FLOOR.PRECISE('численность 2021'!R227)</f>
        <v>460</v>
      </c>
      <c r="J213" s="285">
        <f t="shared" si="518"/>
        <v>461.99999999999994</v>
      </c>
      <c r="K213" s="286">
        <f t="shared" si="534"/>
        <v>460</v>
      </c>
      <c r="L213" s="287">
        <v>460</v>
      </c>
      <c r="M213" s="283">
        <v>99</v>
      </c>
      <c r="N213" s="283">
        <v>105</v>
      </c>
      <c r="O213" s="282">
        <f>_xlfn.FLOOR.PRECISE('численность 2021'!P227)</f>
        <v>120</v>
      </c>
      <c r="P213" s="282">
        <v>0.28285700000000003</v>
      </c>
      <c r="Q213" s="282">
        <v>0.29999999999999999</v>
      </c>
      <c r="R213" s="282">
        <f t="shared" si="535"/>
        <v>0.30089667208280679</v>
      </c>
      <c r="S213" s="284">
        <f>_xlfn.FLOOR.PRECISE('численность 2021'!Q227)</f>
        <v>12</v>
      </c>
      <c r="T213" s="284"/>
      <c r="U213" s="285">
        <f t="shared" si="519"/>
        <v>36</v>
      </c>
      <c r="V213" s="286">
        <f t="shared" si="526"/>
        <v>12</v>
      </c>
      <c r="W213" s="287">
        <v>12</v>
      </c>
      <c r="X213" s="287"/>
      <c r="Y213" s="288"/>
      <c r="Z213" s="283">
        <v>623.09252900000001</v>
      </c>
      <c r="AA213" s="283">
        <v>688</v>
      </c>
      <c r="AB213" s="282">
        <f>_xlfn.FLOOR.PRECISE('численность 2021'!E227)</f>
        <v>866</v>
      </c>
      <c r="AC213" s="282">
        <v>1.7802640000000001</v>
      </c>
      <c r="AD213" s="282">
        <v>1.965714</v>
      </c>
      <c r="AE213" s="282">
        <f t="shared" si="499"/>
        <v>2.1714709835309223</v>
      </c>
      <c r="AF213" s="284">
        <f>_xlfn.FLOOR.PRECISE('численность 2021'!O227)</f>
        <v>43</v>
      </c>
      <c r="AG213" s="285">
        <f t="shared" si="520"/>
        <v>43.300000000000004</v>
      </c>
      <c r="AH213" s="286">
        <f t="shared" si="536"/>
        <v>43</v>
      </c>
      <c r="AI213" s="289">
        <f t="shared" si="527"/>
        <v>32.25</v>
      </c>
      <c r="AJ213" s="287">
        <v>43</v>
      </c>
      <c r="AK213" s="287">
        <v>32</v>
      </c>
      <c r="AL213" s="283">
        <v>717.78637700000002</v>
      </c>
      <c r="AM213" s="283">
        <v>879</v>
      </c>
      <c r="AN213" s="282">
        <f>_xlfn.FLOOR.PRECISE('численность 2021'!F227)</f>
        <v>876</v>
      </c>
      <c r="AO213" s="282">
        <v>2.050818</v>
      </c>
      <c r="AP213" s="282">
        <v>2.5114290000000001</v>
      </c>
      <c r="AQ213" s="282">
        <f t="shared" si="537"/>
        <v>2.1965457062044895</v>
      </c>
      <c r="AR213" s="284">
        <f>_xlfn.FLOOR.PRECISE('численность 2021'!L227)</f>
        <v>10</v>
      </c>
      <c r="AS213" s="284"/>
      <c r="AT213" s="284">
        <f t="shared" si="528"/>
        <v>10</v>
      </c>
      <c r="AU213" s="285">
        <f t="shared" si="529"/>
        <v>61.320000000000007</v>
      </c>
      <c r="AV213" s="285">
        <f t="shared" si="547"/>
        <v>0</v>
      </c>
      <c r="AW213" s="290">
        <f t="shared" si="530"/>
        <v>10</v>
      </c>
      <c r="AX213" s="287">
        <v>10</v>
      </c>
      <c r="AY213" s="285">
        <f t="shared" si="521"/>
        <v>1.5</v>
      </c>
      <c r="AZ213" s="286">
        <f t="shared" si="538"/>
        <v>0</v>
      </c>
      <c r="BA213" s="287"/>
      <c r="BB213" s="285">
        <f t="shared" si="522"/>
        <v>3</v>
      </c>
      <c r="BC213" s="287"/>
      <c r="BD213" s="283">
        <v>488.21267699999999</v>
      </c>
      <c r="BE213" s="283">
        <v>596</v>
      </c>
      <c r="BF213" s="282">
        <f>_xlfn.FLOOR.PRECISE('численность 2021'!G227)</f>
        <v>666</v>
      </c>
      <c r="BG213" s="282">
        <v>1.3948929999999999</v>
      </c>
      <c r="BH213" s="282">
        <v>1.7028570000000001</v>
      </c>
      <c r="BI213" s="282">
        <f t="shared" si="500"/>
        <v>1.6699765300595775</v>
      </c>
      <c r="BJ213" s="284">
        <f>_xlfn.FLOOR.PRECISE('численность 2021'!K227)</f>
        <v>16</v>
      </c>
      <c r="BK213" s="284"/>
      <c r="BL213" s="284">
        <f t="shared" si="531"/>
        <v>16</v>
      </c>
      <c r="BM213" s="285">
        <f t="shared" si="508"/>
        <v>33.300000000000004</v>
      </c>
      <c r="BN213" s="290">
        <f t="shared" si="532"/>
        <v>16</v>
      </c>
      <c r="BO213" s="287">
        <v>16</v>
      </c>
      <c r="BP213" s="285">
        <f t="shared" si="516"/>
        <v>2.3999999999999999</v>
      </c>
      <c r="BQ213" s="286">
        <f t="shared" si="539"/>
        <v>0</v>
      </c>
      <c r="BR213" s="287"/>
      <c r="BS213" s="285">
        <f t="shared" si="509"/>
        <v>3.2000000000000002</v>
      </c>
      <c r="BT213" s="287"/>
      <c r="BU213" s="283">
        <v>318.62301600000001</v>
      </c>
      <c r="BV213" s="283">
        <v>323</v>
      </c>
      <c r="BW213" s="282">
        <f>_xlfn.FLOOR.PRECISE('численность 2021'!H227)</f>
        <v>415</v>
      </c>
      <c r="BX213" s="282">
        <v>0.91035100000000002</v>
      </c>
      <c r="BY213" s="282">
        <v>0.92285700000000004</v>
      </c>
      <c r="BZ213" s="282">
        <f t="shared" si="501"/>
        <v>1.04060099095304</v>
      </c>
      <c r="CA213" s="284">
        <f>_xlfn.FLOOR.PRECISE('численность 2021'!M227)</f>
        <v>7</v>
      </c>
      <c r="CB213" s="284"/>
      <c r="CC213" s="284"/>
      <c r="CD213" s="284">
        <f t="shared" si="540"/>
        <v>7</v>
      </c>
      <c r="CE213" s="285">
        <f t="shared" si="510"/>
        <v>20.75</v>
      </c>
      <c r="CF213" s="290">
        <f t="shared" si="541"/>
        <v>7</v>
      </c>
      <c r="CG213" s="287">
        <v>7</v>
      </c>
      <c r="CH213" s="285">
        <f t="shared" si="523"/>
        <v>0.52500000000000002</v>
      </c>
      <c r="CI213" s="286">
        <f t="shared" si="542"/>
        <v>0</v>
      </c>
      <c r="CJ213" s="287"/>
      <c r="CK213" s="285">
        <f t="shared" si="517"/>
        <v>0.52500000000000002</v>
      </c>
      <c r="CL213" s="286">
        <f t="shared" si="543"/>
        <v>0</v>
      </c>
      <c r="CM213" s="287"/>
      <c r="CN213" s="285">
        <f t="shared" si="511"/>
        <v>1.4000000000000001</v>
      </c>
      <c r="CO213" s="287"/>
      <c r="CP213" s="291">
        <f t="shared" si="512"/>
        <v>1</v>
      </c>
      <c r="CQ213" s="283">
        <v>0</v>
      </c>
      <c r="CR213" s="283">
        <v>0</v>
      </c>
      <c r="CS213" s="283" t="e">
        <f>#REF!</f>
        <v>#REF!</v>
      </c>
      <c r="CT213" s="282">
        <v>0</v>
      </c>
      <c r="CU213" s="282">
        <v>0</v>
      </c>
      <c r="CV213" s="282" t="e">
        <f>#REF!</f>
        <v>#REF!</v>
      </c>
      <c r="CW213" s="284" t="e">
        <f>#REF!</f>
        <v>#REF!</v>
      </c>
      <c r="CX213" s="285" t="e">
        <f t="shared" si="505"/>
        <v>#REF!</v>
      </c>
      <c r="CY213" s="290" t="e">
        <f t="shared" si="506"/>
        <v>#REF!</v>
      </c>
      <c r="CZ213" s="292"/>
      <c r="DA213" s="285">
        <f t="shared" si="507"/>
        <v>0</v>
      </c>
      <c r="DB213" s="292"/>
      <c r="DC213" s="283">
        <v>56.024405999999999</v>
      </c>
      <c r="DD213" s="283">
        <v>47</v>
      </c>
      <c r="DE213" s="282">
        <f>_xlfn.FLOOR.PRECISE('численность 2021'!I227)</f>
        <v>60</v>
      </c>
      <c r="DF213" s="282">
        <v>0.16006999999999999</v>
      </c>
      <c r="DG213" s="282">
        <v>0.13428599999999999</v>
      </c>
      <c r="DH213" s="282">
        <f t="shared" si="502"/>
        <v>0.1504483360414034</v>
      </c>
      <c r="DI213" s="284">
        <f>_xlfn.FLOOR.PRECISE('численность 2021'!N227)</f>
        <v>2</v>
      </c>
      <c r="DJ213" s="285">
        <f t="shared" si="524"/>
        <v>9</v>
      </c>
      <c r="DK213" s="286">
        <f t="shared" si="544"/>
        <v>2</v>
      </c>
      <c r="DL213" s="287">
        <v>2</v>
      </c>
      <c r="DM213" s="285">
        <f t="shared" si="525"/>
        <v>0.40000000000000002</v>
      </c>
      <c r="DN213" s="287"/>
      <c r="DO213" s="283">
        <v>25.274168</v>
      </c>
      <c r="DP213" s="283">
        <v>20</v>
      </c>
      <c r="DQ213" s="282">
        <f>_xlfn.FLOOR.PRECISE('численность 2021'!J227)</f>
        <v>25</v>
      </c>
      <c r="DR213" s="282">
        <v>7.2211999999999998e-002</v>
      </c>
      <c r="DS213" s="282">
        <v>5.7142999999999999e-002</v>
      </c>
      <c r="DT213" s="282">
        <f t="shared" si="503"/>
        <v>6.2686806683918073e-002</v>
      </c>
      <c r="DU213" s="284">
        <f>_xlfn.FLOOR.PRECISE('численность 2021'!S227)</f>
        <v>0</v>
      </c>
      <c r="DV213" s="285">
        <f t="shared" si="513"/>
        <v>2.5</v>
      </c>
      <c r="DW213" s="286">
        <f t="shared" si="545"/>
        <v>0</v>
      </c>
      <c r="DX213" s="287"/>
      <c r="DY213" s="283">
        <v>0</v>
      </c>
      <c r="DZ213" s="293">
        <v>0</v>
      </c>
      <c r="EA213" s="282">
        <f>_xlfn.FLOOR.PRECISE('численность 2021'!T227)</f>
        <v>70</v>
      </c>
      <c r="EB213" s="282">
        <v>0</v>
      </c>
      <c r="EC213" s="282">
        <v>0</v>
      </c>
      <c r="ED213" s="282">
        <f t="shared" si="504"/>
        <v>0.17552305871497062</v>
      </c>
      <c r="EE213" s="284">
        <f>_xlfn.FLOOR.PRECISE('численность 2021'!U227)</f>
        <v>0</v>
      </c>
      <c r="EF213" s="285">
        <f t="shared" si="533"/>
        <v>7</v>
      </c>
      <c r="EG213" s="286">
        <f t="shared" si="546"/>
        <v>0</v>
      </c>
      <c r="EH213" s="292"/>
    </row>
    <row r="214" ht="47.25">
      <c r="A214" s="165" t="s">
        <v>454</v>
      </c>
      <c r="B214" s="282">
        <f>'численность 2021'!C228</f>
        <v>379.44299999999998</v>
      </c>
      <c r="C214" s="283"/>
      <c r="D214" s="283"/>
      <c r="E214" s="282">
        <f>_xlfn.FLOOR.PRECISE('численность 2021'!D228)</f>
        <v>1821</v>
      </c>
      <c r="F214" s="282"/>
      <c r="G214" s="282"/>
      <c r="H214" s="282">
        <f t="shared" si="498"/>
        <v>4.7991397917473773</v>
      </c>
      <c r="I214" s="284">
        <f>_xlfn.FLOOR.PRECISE('численность 2021'!R228)</f>
        <v>637</v>
      </c>
      <c r="J214" s="285">
        <f t="shared" si="518"/>
        <v>637.34999999999991</v>
      </c>
      <c r="K214" s="286">
        <f t="shared" si="534"/>
        <v>637</v>
      </c>
      <c r="L214" s="287">
        <v>637</v>
      </c>
      <c r="M214" s="283"/>
      <c r="N214" s="283"/>
      <c r="O214" s="282">
        <f>_xlfn.FLOOR.PRECISE('численность 2021'!P228)</f>
        <v>209</v>
      </c>
      <c r="P214" s="282"/>
      <c r="Q214" s="282"/>
      <c r="R214" s="282">
        <f t="shared" si="535"/>
        <v>0.55080736764151672</v>
      </c>
      <c r="S214" s="284">
        <f>_xlfn.FLOOR.PRECISE('численность 2021'!Q228)</f>
        <v>20</v>
      </c>
      <c r="T214" s="284"/>
      <c r="U214" s="285">
        <f t="shared" si="519"/>
        <v>62.699999999999996</v>
      </c>
      <c r="V214" s="286">
        <f t="shared" si="526"/>
        <v>20</v>
      </c>
      <c r="W214" s="287">
        <v>20</v>
      </c>
      <c r="X214" s="287"/>
      <c r="Y214" s="288"/>
      <c r="Z214" s="283"/>
      <c r="AA214" s="283"/>
      <c r="AB214" s="282">
        <f>_xlfn.FLOOR.PRECISE('численность 2021'!E228)</f>
        <v>641</v>
      </c>
      <c r="AC214" s="282"/>
      <c r="AD214" s="282"/>
      <c r="AE214" s="282">
        <f t="shared" si="499"/>
        <v>1.6893182902306803</v>
      </c>
      <c r="AF214" s="284">
        <f>_xlfn.FLOOR.PRECISE('численность 2021'!O228)</f>
        <v>32</v>
      </c>
      <c r="AG214" s="285">
        <f t="shared" si="520"/>
        <v>32.050000000000004</v>
      </c>
      <c r="AH214" s="286">
        <f t="shared" si="536"/>
        <v>32</v>
      </c>
      <c r="AI214" s="289">
        <f t="shared" si="527"/>
        <v>24</v>
      </c>
      <c r="AJ214" s="287">
        <v>32</v>
      </c>
      <c r="AK214" s="287">
        <v>24</v>
      </c>
      <c r="AL214" s="283"/>
      <c r="AM214" s="283"/>
      <c r="AN214" s="282">
        <f>_xlfn.FLOOR.PRECISE('численность 2021'!F228)</f>
        <v>326</v>
      </c>
      <c r="AO214" s="282"/>
      <c r="AP214" s="282"/>
      <c r="AQ214" s="282">
        <f t="shared" si="537"/>
        <v>0.8591540758427485</v>
      </c>
      <c r="AR214" s="284">
        <f>_xlfn.FLOOR.PRECISE('численность 2021'!L228)</f>
        <v>9</v>
      </c>
      <c r="AS214" s="284"/>
      <c r="AT214" s="284">
        <f t="shared" si="528"/>
        <v>9</v>
      </c>
      <c r="AU214" s="285">
        <f t="shared" si="529"/>
        <v>9.7799999999999994</v>
      </c>
      <c r="AV214" s="285">
        <f t="shared" si="547"/>
        <v>9.7799999999999994</v>
      </c>
      <c r="AW214" s="290">
        <f t="shared" si="530"/>
        <v>9</v>
      </c>
      <c r="AX214" s="287">
        <v>9</v>
      </c>
      <c r="AY214" s="285">
        <f t="shared" si="521"/>
        <v>1.3499999999999999</v>
      </c>
      <c r="AZ214" s="286">
        <f t="shared" si="538"/>
        <v>0</v>
      </c>
      <c r="BA214" s="287"/>
      <c r="BB214" s="285">
        <f t="shared" si="522"/>
        <v>2.6999999999999997</v>
      </c>
      <c r="BC214" s="287"/>
      <c r="BD214" s="283"/>
      <c r="BE214" s="283"/>
      <c r="BF214" s="282">
        <f>_xlfn.FLOOR.PRECISE('численность 2021'!G228)</f>
        <v>414</v>
      </c>
      <c r="BG214" s="282"/>
      <c r="BH214" s="282"/>
      <c r="BI214" s="282">
        <f t="shared" si="500"/>
        <v>1.0910729674812818</v>
      </c>
      <c r="BJ214" s="284">
        <f>_xlfn.FLOOR.PRECISE('численность 2021'!K228)</f>
        <v>20</v>
      </c>
      <c r="BK214" s="284"/>
      <c r="BL214" s="284">
        <f t="shared" si="531"/>
        <v>20</v>
      </c>
      <c r="BM214" s="285">
        <f t="shared" si="508"/>
        <v>20.700000000000003</v>
      </c>
      <c r="BN214" s="290">
        <f t="shared" si="532"/>
        <v>20</v>
      </c>
      <c r="BO214" s="287">
        <v>20</v>
      </c>
      <c r="BP214" s="285">
        <f t="shared" si="516"/>
        <v>3</v>
      </c>
      <c r="BQ214" s="286">
        <f t="shared" si="539"/>
        <v>0</v>
      </c>
      <c r="BR214" s="287"/>
      <c r="BS214" s="285">
        <f t="shared" si="509"/>
        <v>4</v>
      </c>
      <c r="BT214" s="287"/>
      <c r="BU214" s="283"/>
      <c r="BV214" s="283"/>
      <c r="BW214" s="282">
        <f>_xlfn.FLOOR.PRECISE('численность 2021'!H228)</f>
        <v>319</v>
      </c>
      <c r="BX214" s="282"/>
      <c r="BY214" s="282"/>
      <c r="BZ214" s="282">
        <f t="shared" si="501"/>
        <v>0.84070598218968329</v>
      </c>
      <c r="CA214" s="284">
        <f>_xlfn.FLOOR.PRECISE('численность 2021'!M228)</f>
        <v>9</v>
      </c>
      <c r="CB214" s="284"/>
      <c r="CC214" s="284"/>
      <c r="CD214" s="284">
        <f t="shared" si="540"/>
        <v>9</v>
      </c>
      <c r="CE214" s="285">
        <f t="shared" si="510"/>
        <v>9.5700000000000003</v>
      </c>
      <c r="CF214" s="290">
        <f t="shared" si="541"/>
        <v>9</v>
      </c>
      <c r="CG214" s="287">
        <v>9</v>
      </c>
      <c r="CH214" s="285">
        <f t="shared" si="523"/>
        <v>0.67499999999999993</v>
      </c>
      <c r="CI214" s="286">
        <f t="shared" si="542"/>
        <v>0</v>
      </c>
      <c r="CJ214" s="287"/>
      <c r="CK214" s="285">
        <f t="shared" si="517"/>
        <v>0.67499999999999993</v>
      </c>
      <c r="CL214" s="286">
        <f t="shared" si="543"/>
        <v>0</v>
      </c>
      <c r="CM214" s="287"/>
      <c r="CN214" s="285">
        <f t="shared" si="511"/>
        <v>1.8</v>
      </c>
      <c r="CO214" s="287"/>
      <c r="CP214" s="291">
        <f t="shared" si="512"/>
        <v>1</v>
      </c>
      <c r="CQ214" s="283"/>
      <c r="CR214" s="283"/>
      <c r="CS214" s="283"/>
      <c r="CT214" s="282"/>
      <c r="CU214" s="282"/>
      <c r="CV214" s="282"/>
      <c r="CW214" s="284"/>
      <c r="CX214" s="285"/>
      <c r="CY214" s="290"/>
      <c r="CZ214" s="292"/>
      <c r="DA214" s="285"/>
      <c r="DB214" s="292"/>
      <c r="DC214" s="283"/>
      <c r="DD214" s="283"/>
      <c r="DE214" s="282">
        <f>_xlfn.FLOOR.PRECISE('численность 2021'!I228)</f>
        <v>65</v>
      </c>
      <c r="DF214" s="282"/>
      <c r="DG214" s="282"/>
      <c r="DH214" s="282">
        <f t="shared" si="502"/>
        <v>0.17130372677846212</v>
      </c>
      <c r="DI214" s="284">
        <f>_xlfn.FLOOR.PRECISE('численность 2021'!N228)</f>
        <v>9</v>
      </c>
      <c r="DJ214" s="285">
        <f t="shared" si="524"/>
        <v>9.75</v>
      </c>
      <c r="DK214" s="286">
        <f t="shared" si="544"/>
        <v>9</v>
      </c>
      <c r="DL214" s="287">
        <v>9</v>
      </c>
      <c r="DM214" s="285">
        <f t="shared" si="525"/>
        <v>1.8</v>
      </c>
      <c r="DN214" s="287"/>
      <c r="DO214" s="283"/>
      <c r="DP214" s="283"/>
      <c r="DQ214" s="282">
        <f>_xlfn.FLOOR.PRECISE('численность 2021'!J228)</f>
        <v>15</v>
      </c>
      <c r="DR214" s="282"/>
      <c r="DS214" s="282"/>
      <c r="DT214" s="282">
        <f t="shared" si="503"/>
        <v>3.9531629256568182e-002</v>
      </c>
      <c r="DU214" s="284">
        <f>_xlfn.FLOOR.PRECISE('численность 2021'!S228)</f>
        <v>0</v>
      </c>
      <c r="DV214" s="285">
        <f t="shared" si="513"/>
        <v>1.5</v>
      </c>
      <c r="DW214" s="286">
        <f t="shared" si="545"/>
        <v>0</v>
      </c>
      <c r="DX214" s="287"/>
      <c r="DY214" s="283"/>
      <c r="DZ214" s="293"/>
      <c r="EA214" s="282">
        <f>_xlfn.FLOOR.PRECISE('численность 2021'!T228)</f>
        <v>68</v>
      </c>
      <c r="EB214" s="282"/>
      <c r="EC214" s="282"/>
      <c r="ED214" s="282">
        <f t="shared" si="504"/>
        <v>0.17921005262977577</v>
      </c>
      <c r="EE214" s="284">
        <f>_xlfn.FLOOR.PRECISE('численность 2021'!U228)</f>
        <v>6</v>
      </c>
      <c r="EF214" s="285">
        <f t="shared" si="533"/>
        <v>6.8000000000000007</v>
      </c>
      <c r="EG214" s="286">
        <f t="shared" si="546"/>
        <v>6</v>
      </c>
      <c r="EH214" s="292">
        <v>6</v>
      </c>
    </row>
    <row r="215" ht="47.25">
      <c r="A215" s="165" t="s">
        <v>455</v>
      </c>
      <c r="B215" s="282">
        <f>'численность 2021'!C230</f>
        <v>349.32100000000003</v>
      </c>
      <c r="C215" s="283"/>
      <c r="D215" s="283"/>
      <c r="E215" s="282">
        <f>_xlfn.FLOOR.PRECISE('численность 2021'!D230)</f>
        <v>1670</v>
      </c>
      <c r="F215" s="282"/>
      <c r="G215" s="282"/>
      <c r="H215" s="282">
        <f t="shared" si="498"/>
        <v>4.7807031355114633</v>
      </c>
      <c r="I215" s="284">
        <f>_xlfn.FLOOR.PRECISE('численность 2021'!R230)</f>
        <v>584</v>
      </c>
      <c r="J215" s="285">
        <f t="shared" si="518"/>
        <v>584.5</v>
      </c>
      <c r="K215" s="286">
        <f t="shared" si="534"/>
        <v>584</v>
      </c>
      <c r="L215" s="287">
        <v>584</v>
      </c>
      <c r="M215" s="283"/>
      <c r="N215" s="283"/>
      <c r="O215" s="282">
        <f>_xlfn.FLOOR.PRECISE('численность 2021'!P230)</f>
        <v>192</v>
      </c>
      <c r="P215" s="282"/>
      <c r="Q215" s="282"/>
      <c r="R215" s="282">
        <f t="shared" si="535"/>
        <v>0.54963772575940173</v>
      </c>
      <c r="S215" s="284">
        <f>_xlfn.FLOOR.PRECISE('численность 2021'!Q230)</f>
        <v>11</v>
      </c>
      <c r="T215" s="284"/>
      <c r="U215" s="285">
        <f t="shared" si="519"/>
        <v>57.599999999999994</v>
      </c>
      <c r="V215" s="286">
        <f t="shared" si="526"/>
        <v>11</v>
      </c>
      <c r="W215" s="287">
        <v>11</v>
      </c>
      <c r="X215" s="287"/>
      <c r="Y215" s="288"/>
      <c r="Z215" s="283"/>
      <c r="AA215" s="283"/>
      <c r="AB215" s="282">
        <f>_xlfn.FLOOR.PRECISE('численность 2021'!E230)</f>
        <v>590</v>
      </c>
      <c r="AC215" s="282"/>
      <c r="AD215" s="282"/>
      <c r="AE215" s="282">
        <f t="shared" si="499"/>
        <v>1.6889909281148283</v>
      </c>
      <c r="AF215" s="284">
        <f>_xlfn.FLOOR.PRECISE('численность 2021'!O230)</f>
        <v>29</v>
      </c>
      <c r="AG215" s="285">
        <f t="shared" si="520"/>
        <v>29.5</v>
      </c>
      <c r="AH215" s="286">
        <f t="shared" si="536"/>
        <v>29</v>
      </c>
      <c r="AI215" s="289">
        <f t="shared" si="527"/>
        <v>21.75</v>
      </c>
      <c r="AJ215" s="287">
        <v>29</v>
      </c>
      <c r="AK215" s="287">
        <v>21</v>
      </c>
      <c r="AL215" s="283"/>
      <c r="AM215" s="283"/>
      <c r="AN215" s="282">
        <f>_xlfn.FLOOR.PRECISE('численность 2021'!F230)</f>
        <v>318</v>
      </c>
      <c r="AO215" s="282"/>
      <c r="AP215" s="282"/>
      <c r="AQ215" s="282">
        <f t="shared" si="537"/>
        <v>0.91033748328900921</v>
      </c>
      <c r="AR215" s="284">
        <f>_xlfn.FLOOR.PRECISE('численность 2021'!L230)</f>
        <v>9</v>
      </c>
      <c r="AS215" s="284"/>
      <c r="AT215" s="284">
        <f t="shared" si="528"/>
        <v>9</v>
      </c>
      <c r="AU215" s="285">
        <f t="shared" si="529"/>
        <v>9.5399999999999991</v>
      </c>
      <c r="AV215" s="285">
        <f t="shared" si="547"/>
        <v>9.5399999999999991</v>
      </c>
      <c r="AW215" s="290">
        <f t="shared" si="530"/>
        <v>9</v>
      </c>
      <c r="AX215" s="287">
        <v>9</v>
      </c>
      <c r="AY215" s="285">
        <f t="shared" si="521"/>
        <v>1.3499999999999999</v>
      </c>
      <c r="AZ215" s="286">
        <f t="shared" si="538"/>
        <v>0</v>
      </c>
      <c r="BA215" s="287"/>
      <c r="BB215" s="285">
        <f t="shared" si="522"/>
        <v>2.6999999999999997</v>
      </c>
      <c r="BC215" s="287"/>
      <c r="BD215" s="283"/>
      <c r="BE215" s="283"/>
      <c r="BF215" s="282">
        <f>_xlfn.FLOOR.PRECISE('численность 2021'!G230)</f>
        <v>363</v>
      </c>
      <c r="BG215" s="282"/>
      <c r="BH215" s="282"/>
      <c r="BI215" s="282">
        <f t="shared" si="500"/>
        <v>1.039158825263869</v>
      </c>
      <c r="BJ215" s="284">
        <f>_xlfn.FLOOR.PRECISE('численность 2021'!K230)</f>
        <v>18</v>
      </c>
      <c r="BK215" s="284"/>
      <c r="BL215" s="284">
        <f t="shared" si="531"/>
        <v>18</v>
      </c>
      <c r="BM215" s="285">
        <f t="shared" si="508"/>
        <v>18.150000000000002</v>
      </c>
      <c r="BN215" s="290">
        <f t="shared" si="532"/>
        <v>18</v>
      </c>
      <c r="BO215" s="287">
        <v>18</v>
      </c>
      <c r="BP215" s="285">
        <f t="shared" si="516"/>
        <v>2.6999999999999997</v>
      </c>
      <c r="BQ215" s="286">
        <f t="shared" si="539"/>
        <v>0</v>
      </c>
      <c r="BR215" s="287"/>
      <c r="BS215" s="285">
        <f t="shared" si="509"/>
        <v>3.6000000000000001</v>
      </c>
      <c r="BT215" s="287"/>
      <c r="BU215" s="283"/>
      <c r="BV215" s="283"/>
      <c r="BW215" s="282">
        <f>_xlfn.FLOOR.PRECISE('численность 2021'!H230)</f>
        <v>300</v>
      </c>
      <c r="BX215" s="282"/>
      <c r="BY215" s="282"/>
      <c r="BZ215" s="282">
        <f t="shared" si="501"/>
        <v>0.85880894649906525</v>
      </c>
      <c r="CA215" s="284">
        <f>_xlfn.FLOOR.PRECISE('численность 2021'!M230)</f>
        <v>9</v>
      </c>
      <c r="CB215" s="284"/>
      <c r="CC215" s="284"/>
      <c r="CD215" s="284">
        <f t="shared" si="540"/>
        <v>9</v>
      </c>
      <c r="CE215" s="285">
        <f t="shared" si="510"/>
        <v>9</v>
      </c>
      <c r="CF215" s="290">
        <f t="shared" si="541"/>
        <v>9</v>
      </c>
      <c r="CG215" s="287">
        <v>9</v>
      </c>
      <c r="CH215" s="285">
        <f t="shared" si="523"/>
        <v>0.67499999999999993</v>
      </c>
      <c r="CI215" s="286">
        <f t="shared" si="542"/>
        <v>0</v>
      </c>
      <c r="CJ215" s="287"/>
      <c r="CK215" s="285">
        <f t="shared" si="517"/>
        <v>0.67499999999999993</v>
      </c>
      <c r="CL215" s="286">
        <f t="shared" si="543"/>
        <v>0</v>
      </c>
      <c r="CM215" s="287"/>
      <c r="CN215" s="285">
        <f t="shared" si="511"/>
        <v>1.8</v>
      </c>
      <c r="CO215" s="287"/>
      <c r="CP215" s="291">
        <f t="shared" si="512"/>
        <v>1</v>
      </c>
      <c r="CQ215" s="283"/>
      <c r="CR215" s="283"/>
      <c r="CS215" s="283"/>
      <c r="CT215" s="282"/>
      <c r="CU215" s="282"/>
      <c r="CV215" s="282"/>
      <c r="CW215" s="284"/>
      <c r="CX215" s="285"/>
      <c r="CY215" s="290"/>
      <c r="CZ215" s="292"/>
      <c r="DA215" s="285"/>
      <c r="DB215" s="292"/>
      <c r="DC215" s="283"/>
      <c r="DD215" s="283"/>
      <c r="DE215" s="282">
        <f>_xlfn.FLOOR.PRECISE('численность 2021'!I230)</f>
        <v>52</v>
      </c>
      <c r="DF215" s="282"/>
      <c r="DG215" s="282"/>
      <c r="DH215" s="282">
        <f t="shared" si="502"/>
        <v>0.14886021739317132</v>
      </c>
      <c r="DI215" s="284">
        <f>_xlfn.FLOOR.PRECISE('численность 2021'!N230)</f>
        <v>7</v>
      </c>
      <c r="DJ215" s="285">
        <f t="shared" si="524"/>
        <v>7.7999999999999998</v>
      </c>
      <c r="DK215" s="286">
        <f t="shared" si="544"/>
        <v>7</v>
      </c>
      <c r="DL215" s="287">
        <v>7</v>
      </c>
      <c r="DM215" s="285">
        <f t="shared" si="525"/>
        <v>1.4000000000000001</v>
      </c>
      <c r="DN215" s="287"/>
      <c r="DO215" s="283"/>
      <c r="DP215" s="283"/>
      <c r="DQ215" s="282">
        <f>_xlfn.FLOOR.PRECISE('численность 2021'!J230)</f>
        <v>17</v>
      </c>
      <c r="DR215" s="282"/>
      <c r="DS215" s="282"/>
      <c r="DT215" s="282">
        <f t="shared" si="503"/>
        <v>4.8665840301613701e-002</v>
      </c>
      <c r="DU215" s="284">
        <f>_xlfn.FLOOR.PRECISE('численность 2021'!S230)</f>
        <v>0</v>
      </c>
      <c r="DV215" s="285">
        <f t="shared" si="513"/>
        <v>1.7000000000000002</v>
      </c>
      <c r="DW215" s="286">
        <f t="shared" si="545"/>
        <v>0</v>
      </c>
      <c r="DX215" s="287"/>
      <c r="DY215" s="283"/>
      <c r="DZ215" s="293"/>
      <c r="EA215" s="282">
        <f>_xlfn.FLOOR.PRECISE('численность 2021'!T230)</f>
        <v>63</v>
      </c>
      <c r="EB215" s="282"/>
      <c r="EC215" s="282"/>
      <c r="ED215" s="282">
        <f t="shared" si="504"/>
        <v>0.18034987876480371</v>
      </c>
      <c r="EE215" s="284">
        <f>_xlfn.FLOOR.PRECISE('численность 2021'!U230)</f>
        <v>6</v>
      </c>
      <c r="EF215" s="285">
        <f t="shared" si="533"/>
        <v>6.3000000000000007</v>
      </c>
      <c r="EG215" s="286">
        <f t="shared" si="546"/>
        <v>6</v>
      </c>
      <c r="EH215" s="292">
        <v>6</v>
      </c>
    </row>
    <row r="216" ht="47.25">
      <c r="A216" s="165" t="s">
        <v>456</v>
      </c>
      <c r="B216" s="282">
        <f>'численность 2021'!C231</f>
        <v>144.42500000000001</v>
      </c>
      <c r="C216" s="283"/>
      <c r="D216" s="283"/>
      <c r="E216" s="282">
        <f>_xlfn.FLOOR.PRECISE('численность 2021'!D231)</f>
        <v>687</v>
      </c>
      <c r="F216" s="282"/>
      <c r="G216" s="282"/>
      <c r="H216" s="282">
        <f t="shared" si="498"/>
        <v>4.7567941838324383</v>
      </c>
      <c r="I216" s="284">
        <f>_xlfn.FLOOR.PRECISE('численность 2021'!R231)</f>
        <v>240</v>
      </c>
      <c r="J216" s="285">
        <f t="shared" si="518"/>
        <v>240.44999999999999</v>
      </c>
      <c r="K216" s="286">
        <f t="shared" si="534"/>
        <v>240</v>
      </c>
      <c r="L216" s="287">
        <v>240</v>
      </c>
      <c r="M216" s="283"/>
      <c r="N216" s="283"/>
      <c r="O216" s="282">
        <f>_xlfn.FLOOR.PRECISE('численность 2021'!P231)</f>
        <v>77</v>
      </c>
      <c r="P216" s="282"/>
      <c r="Q216" s="282"/>
      <c r="R216" s="282">
        <f t="shared" si="535"/>
        <v>0.53314869309330093</v>
      </c>
      <c r="S216" s="284">
        <f>_xlfn.FLOOR.PRECISE('численность 2021'!Q231)</f>
        <v>5</v>
      </c>
      <c r="T216" s="284"/>
      <c r="U216" s="285">
        <f t="shared" si="519"/>
        <v>23.099999999999998</v>
      </c>
      <c r="V216" s="286">
        <f t="shared" si="526"/>
        <v>5</v>
      </c>
      <c r="W216" s="287">
        <v>5</v>
      </c>
      <c r="X216" s="287"/>
      <c r="Y216" s="288"/>
      <c r="Z216" s="283"/>
      <c r="AA216" s="283"/>
      <c r="AB216" s="282">
        <f>_xlfn.FLOOR.PRECISE('численность 2021'!E231)</f>
        <v>248</v>
      </c>
      <c r="AC216" s="282"/>
      <c r="AD216" s="282"/>
      <c r="AE216" s="282">
        <f t="shared" si="499"/>
        <v>1.7171542323005018</v>
      </c>
      <c r="AF216" s="284">
        <f>_xlfn.FLOOR.PRECISE('численность 2021'!O231)</f>
        <v>12</v>
      </c>
      <c r="AG216" s="285">
        <f t="shared" si="520"/>
        <v>12.4</v>
      </c>
      <c r="AH216" s="286">
        <f t="shared" si="536"/>
        <v>12</v>
      </c>
      <c r="AI216" s="289">
        <f t="shared" si="527"/>
        <v>9</v>
      </c>
      <c r="AJ216" s="287">
        <v>12</v>
      </c>
      <c r="AK216" s="287">
        <v>9</v>
      </c>
      <c r="AL216" s="283"/>
      <c r="AM216" s="283"/>
      <c r="AN216" s="282">
        <f>_xlfn.FLOOR.PRECISE('численность 2021'!F231)</f>
        <v>130</v>
      </c>
      <c r="AO216" s="282"/>
      <c r="AP216" s="282"/>
      <c r="AQ216" s="282">
        <f t="shared" si="537"/>
        <v>0.90012117015752113</v>
      </c>
      <c r="AR216" s="284">
        <f>_xlfn.FLOOR.PRECISE('численность 2021'!L231)</f>
        <v>3</v>
      </c>
      <c r="AS216" s="284"/>
      <c r="AT216" s="284">
        <f t="shared" si="528"/>
        <v>3</v>
      </c>
      <c r="AU216" s="285">
        <f t="shared" si="529"/>
        <v>3.8999999999999999</v>
      </c>
      <c r="AV216" s="285">
        <f t="shared" si="547"/>
        <v>3.8999999999999999</v>
      </c>
      <c r="AW216" s="290">
        <f t="shared" si="530"/>
        <v>3</v>
      </c>
      <c r="AX216" s="287">
        <v>3</v>
      </c>
      <c r="AY216" s="285">
        <f t="shared" si="521"/>
        <v>0</v>
      </c>
      <c r="AZ216" s="286">
        <f t="shared" si="538"/>
        <v>0</v>
      </c>
      <c r="BA216" s="287"/>
      <c r="BB216" s="285">
        <f t="shared" si="522"/>
        <v>0.89999999999999991</v>
      </c>
      <c r="BC216" s="287"/>
      <c r="BD216" s="283"/>
      <c r="BE216" s="283"/>
      <c r="BF216" s="282">
        <f>_xlfn.FLOOR.PRECISE('численность 2021'!G231)</f>
        <v>153</v>
      </c>
      <c r="BG216" s="282"/>
      <c r="BH216" s="282"/>
      <c r="BI216" s="282">
        <f t="shared" si="500"/>
        <v>1.0593733771853902</v>
      </c>
      <c r="BJ216" s="284">
        <f>_xlfn.FLOOR.PRECISE('численность 2021'!K231)</f>
        <v>7</v>
      </c>
      <c r="BK216" s="284"/>
      <c r="BL216" s="284">
        <f t="shared" si="531"/>
        <v>7</v>
      </c>
      <c r="BM216" s="285">
        <f t="shared" si="508"/>
        <v>7.6500000000000004</v>
      </c>
      <c r="BN216" s="290">
        <f t="shared" si="532"/>
        <v>7</v>
      </c>
      <c r="BO216" s="287">
        <v>7</v>
      </c>
      <c r="BP216" s="285">
        <f t="shared" si="516"/>
        <v>1.05</v>
      </c>
      <c r="BQ216" s="286">
        <f t="shared" si="539"/>
        <v>0</v>
      </c>
      <c r="BR216" s="287"/>
      <c r="BS216" s="285">
        <f t="shared" si="509"/>
        <v>1.4000000000000001</v>
      </c>
      <c r="BT216" s="287"/>
      <c r="BU216" s="283"/>
      <c r="BV216" s="283"/>
      <c r="BW216" s="282">
        <f>_xlfn.FLOOR.PRECISE('численность 2021'!H231)</f>
        <v>117</v>
      </c>
      <c r="BX216" s="282"/>
      <c r="BY216" s="282"/>
      <c r="BZ216" s="282">
        <f t="shared" si="501"/>
        <v>0.81010905314176906</v>
      </c>
      <c r="CA216" s="284">
        <f>_xlfn.FLOOR.PRECISE('численность 2021'!M231)</f>
        <v>3</v>
      </c>
      <c r="CB216" s="284"/>
      <c r="CC216" s="284"/>
      <c r="CD216" s="284">
        <f t="shared" si="540"/>
        <v>3</v>
      </c>
      <c r="CE216" s="285">
        <f t="shared" si="510"/>
        <v>3.5099999999999998</v>
      </c>
      <c r="CF216" s="290">
        <f t="shared" si="541"/>
        <v>3</v>
      </c>
      <c r="CG216" s="287">
        <v>3</v>
      </c>
      <c r="CH216" s="285">
        <f t="shared" si="523"/>
        <v>0</v>
      </c>
      <c r="CI216" s="286">
        <f t="shared" si="542"/>
        <v>0</v>
      </c>
      <c r="CJ216" s="287"/>
      <c r="CK216" s="285">
        <f t="shared" si="517"/>
        <v>0</v>
      </c>
      <c r="CL216" s="286">
        <f t="shared" si="543"/>
        <v>0</v>
      </c>
      <c r="CM216" s="287"/>
      <c r="CN216" s="285">
        <f t="shared" si="511"/>
        <v>0.60000000000000009</v>
      </c>
      <c r="CO216" s="287"/>
      <c r="CP216" s="291">
        <f t="shared" si="512"/>
        <v>1</v>
      </c>
      <c r="CQ216" s="283"/>
      <c r="CR216" s="283"/>
      <c r="CS216" s="283"/>
      <c r="CT216" s="282"/>
      <c r="CU216" s="282"/>
      <c r="CV216" s="282"/>
      <c r="CW216" s="284"/>
      <c r="CX216" s="285"/>
      <c r="CY216" s="290"/>
      <c r="CZ216" s="292"/>
      <c r="DA216" s="285"/>
      <c r="DB216" s="292"/>
      <c r="DC216" s="283"/>
      <c r="DD216" s="283"/>
      <c r="DE216" s="282">
        <f>_xlfn.FLOOR.PRECISE('численность 2021'!I231)</f>
        <v>23</v>
      </c>
      <c r="DF216" s="282"/>
      <c r="DG216" s="282"/>
      <c r="DH216" s="282">
        <f t="shared" si="502"/>
        <v>0.15925220702786913</v>
      </c>
      <c r="DI216" s="284">
        <f>_xlfn.FLOOR.PRECISE('численность 2021'!N231)</f>
        <v>0</v>
      </c>
      <c r="DJ216" s="285">
        <f t="shared" si="524"/>
        <v>0</v>
      </c>
      <c r="DK216" s="286">
        <f t="shared" si="544"/>
        <v>0</v>
      </c>
      <c r="DL216" s="287"/>
      <c r="DM216" s="285">
        <f t="shared" si="525"/>
        <v>0</v>
      </c>
      <c r="DN216" s="287"/>
      <c r="DO216" s="283"/>
      <c r="DP216" s="283"/>
      <c r="DQ216" s="282">
        <f>_xlfn.FLOOR.PRECISE('численность 2021'!J231)</f>
        <v>7</v>
      </c>
      <c r="DR216" s="282"/>
      <c r="DS216" s="282"/>
      <c r="DT216" s="282">
        <f t="shared" si="503"/>
        <v>4.8468063008481908e-002</v>
      </c>
      <c r="DU216" s="284">
        <f>_xlfn.FLOOR.PRECISE('численность 2021'!S231)</f>
        <v>0</v>
      </c>
      <c r="DV216" s="285">
        <f t="shared" si="513"/>
        <v>0.70000000000000007</v>
      </c>
      <c r="DW216" s="286">
        <f t="shared" si="545"/>
        <v>0</v>
      </c>
      <c r="DX216" s="287"/>
      <c r="DY216" s="283"/>
      <c r="DZ216" s="293"/>
      <c r="EA216" s="282">
        <f>_xlfn.FLOOR.PRECISE('численность 2021'!T231)</f>
        <v>29</v>
      </c>
      <c r="EB216" s="282"/>
      <c r="EC216" s="282"/>
      <c r="ED216" s="282">
        <f t="shared" si="504"/>
        <v>0.20079626103513934</v>
      </c>
      <c r="EE216" s="284">
        <f>_xlfn.FLOOR.PRECISE('численность 2021'!U231)</f>
        <v>2</v>
      </c>
      <c r="EF216" s="285">
        <f t="shared" si="533"/>
        <v>2.9000000000000004</v>
      </c>
      <c r="EG216" s="286">
        <f t="shared" si="546"/>
        <v>2</v>
      </c>
      <c r="EH216" s="292">
        <v>2</v>
      </c>
    </row>
    <row r="217" ht="47.25">
      <c r="A217" s="165" t="s">
        <v>457</v>
      </c>
      <c r="B217" s="282">
        <f>'численность 2021'!C232</f>
        <v>289.97000000000003</v>
      </c>
      <c r="C217" s="283"/>
      <c r="D217" s="283"/>
      <c r="E217" s="282">
        <f>_xlfn.FLOOR.PRECISE('численность 2021'!D232)</f>
        <v>1392</v>
      </c>
      <c r="F217" s="282"/>
      <c r="G217" s="282"/>
      <c r="H217" s="282">
        <f t="shared" si="498"/>
        <v>4.8004966030968719</v>
      </c>
      <c r="I217" s="284">
        <f>_xlfn.FLOOR.PRECISE('численность 2021'!R232)</f>
        <v>487</v>
      </c>
      <c r="J217" s="285">
        <f t="shared" si="518"/>
        <v>487.19999999999999</v>
      </c>
      <c r="K217" s="286">
        <f t="shared" si="534"/>
        <v>487</v>
      </c>
      <c r="L217" s="287">
        <v>487</v>
      </c>
      <c r="M217" s="283"/>
      <c r="N217" s="283"/>
      <c r="O217" s="282">
        <f>_xlfn.FLOOR.PRECISE('численность 2021'!P232)</f>
        <v>157</v>
      </c>
      <c r="P217" s="282"/>
      <c r="Q217" s="282"/>
      <c r="R217" s="282">
        <f t="shared" si="535"/>
        <v>0.54143532089526503</v>
      </c>
      <c r="S217" s="284">
        <f>_xlfn.FLOOR.PRECISE('численность 2021'!Q232)</f>
        <v>10</v>
      </c>
      <c r="T217" s="284"/>
      <c r="U217" s="285">
        <f t="shared" si="519"/>
        <v>47.100000000000001</v>
      </c>
      <c r="V217" s="286">
        <f t="shared" si="526"/>
        <v>10</v>
      </c>
      <c r="W217" s="287">
        <v>10</v>
      </c>
      <c r="X217" s="287"/>
      <c r="Y217" s="288"/>
      <c r="Z217" s="283"/>
      <c r="AA217" s="283"/>
      <c r="AB217" s="282">
        <f>_xlfn.FLOOR.PRECISE('численность 2021'!E232)</f>
        <v>499</v>
      </c>
      <c r="AC217" s="282"/>
      <c r="AD217" s="282"/>
      <c r="AE217" s="282">
        <f t="shared" si="499"/>
        <v>1.7208676759664792</v>
      </c>
      <c r="AF217" s="284">
        <f>_xlfn.FLOOR.PRECISE('численность 2021'!O232)</f>
        <v>24</v>
      </c>
      <c r="AG217" s="285">
        <f t="shared" si="520"/>
        <v>24.950000000000003</v>
      </c>
      <c r="AH217" s="286">
        <f t="shared" si="536"/>
        <v>24</v>
      </c>
      <c r="AI217" s="289">
        <f t="shared" si="527"/>
        <v>18</v>
      </c>
      <c r="AJ217" s="287">
        <v>24</v>
      </c>
      <c r="AK217" s="287">
        <v>18</v>
      </c>
      <c r="AL217" s="283"/>
      <c r="AM217" s="283"/>
      <c r="AN217" s="282">
        <f>_xlfn.FLOOR.PRECISE('численность 2021'!F232)</f>
        <v>267</v>
      </c>
      <c r="AO217" s="282"/>
      <c r="AP217" s="282"/>
      <c r="AQ217" s="282">
        <f t="shared" si="537"/>
        <v>0.92078490878366714</v>
      </c>
      <c r="AR217" s="284">
        <f>_xlfn.FLOOR.PRECISE('численность 2021'!L232)</f>
        <v>8</v>
      </c>
      <c r="AS217" s="284"/>
      <c r="AT217" s="284">
        <f t="shared" si="528"/>
        <v>8</v>
      </c>
      <c r="AU217" s="285">
        <f t="shared" si="529"/>
        <v>8.0099999999999998</v>
      </c>
      <c r="AV217" s="285">
        <f t="shared" si="547"/>
        <v>8.0099999999999998</v>
      </c>
      <c r="AW217" s="290">
        <f t="shared" si="530"/>
        <v>8</v>
      </c>
      <c r="AX217" s="287">
        <v>8</v>
      </c>
      <c r="AY217" s="285">
        <f t="shared" si="521"/>
        <v>1.2</v>
      </c>
      <c r="AZ217" s="286">
        <f t="shared" si="538"/>
        <v>0</v>
      </c>
      <c r="BA217" s="287"/>
      <c r="BB217" s="285">
        <f t="shared" si="522"/>
        <v>2.3999999999999999</v>
      </c>
      <c r="BC217" s="287"/>
      <c r="BD217" s="283"/>
      <c r="BE217" s="283"/>
      <c r="BF217" s="282">
        <f>_xlfn.FLOOR.PRECISE('численность 2021'!G232)</f>
        <v>307</v>
      </c>
      <c r="BG217" s="282"/>
      <c r="BH217" s="282"/>
      <c r="BI217" s="282">
        <f t="shared" si="500"/>
        <v>1.0587302134703589</v>
      </c>
      <c r="BJ217" s="284">
        <f>_xlfn.FLOOR.PRECISE('численность 2021'!K232)</f>
        <v>15</v>
      </c>
      <c r="BK217" s="284"/>
      <c r="BL217" s="284">
        <f t="shared" si="531"/>
        <v>15</v>
      </c>
      <c r="BM217" s="285">
        <f t="shared" si="508"/>
        <v>15.350000000000001</v>
      </c>
      <c r="BN217" s="290">
        <f t="shared" si="532"/>
        <v>15</v>
      </c>
      <c r="BO217" s="287">
        <v>15</v>
      </c>
      <c r="BP217" s="285">
        <f t="shared" si="516"/>
        <v>2.25</v>
      </c>
      <c r="BQ217" s="286">
        <f t="shared" si="539"/>
        <v>0</v>
      </c>
      <c r="BR217" s="287"/>
      <c r="BS217" s="285">
        <f t="shared" si="509"/>
        <v>3</v>
      </c>
      <c r="BT217" s="287"/>
      <c r="BU217" s="283"/>
      <c r="BV217" s="283"/>
      <c r="BW217" s="282">
        <f>_xlfn.FLOOR.PRECISE('численность 2021'!H232)</f>
        <v>238</v>
      </c>
      <c r="BX217" s="282"/>
      <c r="BY217" s="282"/>
      <c r="BZ217" s="282">
        <f t="shared" si="501"/>
        <v>0.82077456288581574</v>
      </c>
      <c r="CA217" s="284">
        <f>_xlfn.FLOOR.PRECISE('численность 2021'!M232)</f>
        <v>7</v>
      </c>
      <c r="CB217" s="284"/>
      <c r="CC217" s="284"/>
      <c r="CD217" s="284">
        <f t="shared" si="540"/>
        <v>7</v>
      </c>
      <c r="CE217" s="285">
        <f t="shared" si="510"/>
        <v>7.1399999999999997</v>
      </c>
      <c r="CF217" s="290">
        <f t="shared" si="541"/>
        <v>7</v>
      </c>
      <c r="CG217" s="287">
        <v>7</v>
      </c>
      <c r="CH217" s="285">
        <f t="shared" si="523"/>
        <v>0.52500000000000002</v>
      </c>
      <c r="CI217" s="286">
        <f t="shared" si="542"/>
        <v>0</v>
      </c>
      <c r="CJ217" s="287"/>
      <c r="CK217" s="285">
        <f t="shared" si="517"/>
        <v>0.52500000000000002</v>
      </c>
      <c r="CL217" s="286">
        <f t="shared" si="543"/>
        <v>0</v>
      </c>
      <c r="CM217" s="287"/>
      <c r="CN217" s="285">
        <f t="shared" si="511"/>
        <v>1.4000000000000001</v>
      </c>
      <c r="CO217" s="287"/>
      <c r="CP217" s="291">
        <f t="shared" si="512"/>
        <v>1</v>
      </c>
      <c r="CQ217" s="283"/>
      <c r="CR217" s="283"/>
      <c r="CS217" s="283"/>
      <c r="CT217" s="282"/>
      <c r="CU217" s="282"/>
      <c r="CV217" s="282"/>
      <c r="CW217" s="284"/>
      <c r="CX217" s="285"/>
      <c r="CY217" s="290"/>
      <c r="CZ217" s="292"/>
      <c r="DA217" s="285"/>
      <c r="DB217" s="292"/>
      <c r="DC217" s="283"/>
      <c r="DD217" s="283"/>
      <c r="DE217" s="282">
        <f>_xlfn.FLOOR.PRECISE('численность 2021'!I232)</f>
        <v>52</v>
      </c>
      <c r="DF217" s="282"/>
      <c r="DG217" s="282"/>
      <c r="DH217" s="282">
        <f t="shared" si="502"/>
        <v>0.17932889609269922</v>
      </c>
      <c r="DI217" s="284">
        <f>_xlfn.FLOOR.PRECISE('численность 2021'!N232)</f>
        <v>7</v>
      </c>
      <c r="DJ217" s="285">
        <f t="shared" si="524"/>
        <v>7.7999999999999998</v>
      </c>
      <c r="DK217" s="286">
        <f t="shared" si="544"/>
        <v>7</v>
      </c>
      <c r="DL217" s="287">
        <v>7</v>
      </c>
      <c r="DM217" s="285">
        <f t="shared" si="525"/>
        <v>1.4000000000000001</v>
      </c>
      <c r="DN217" s="287"/>
      <c r="DO217" s="283"/>
      <c r="DP217" s="283"/>
      <c r="DQ217" s="282">
        <f>_xlfn.FLOOR.PRECISE('численность 2021'!J232)</f>
        <v>14</v>
      </c>
      <c r="DR217" s="282"/>
      <c r="DS217" s="282"/>
      <c r="DT217" s="282">
        <f t="shared" si="503"/>
        <v>4.8280856640342103e-002</v>
      </c>
      <c r="DU217" s="284">
        <f>_xlfn.FLOOR.PRECISE('численность 2021'!S232)</f>
        <v>0</v>
      </c>
      <c r="DV217" s="285">
        <f t="shared" si="513"/>
        <v>1.4000000000000001</v>
      </c>
      <c r="DW217" s="286">
        <f t="shared" si="545"/>
        <v>0</v>
      </c>
      <c r="DX217" s="287"/>
      <c r="DY217" s="283"/>
      <c r="DZ217" s="293"/>
      <c r="EA217" s="282">
        <f>_xlfn.FLOOR.PRECISE('численность 2021'!T232)</f>
        <v>52</v>
      </c>
      <c r="EB217" s="282"/>
      <c r="EC217" s="282"/>
      <c r="ED217" s="282">
        <f t="shared" si="504"/>
        <v>0.17932889609269922</v>
      </c>
      <c r="EE217" s="284">
        <f>_xlfn.FLOOR.PRECISE('численность 2021'!U232)</f>
        <v>5</v>
      </c>
      <c r="EF217" s="285">
        <f t="shared" si="533"/>
        <v>5.2000000000000002</v>
      </c>
      <c r="EG217" s="286">
        <f t="shared" si="546"/>
        <v>5</v>
      </c>
      <c r="EH217" s="292">
        <v>5</v>
      </c>
    </row>
    <row r="218" ht="47.25">
      <c r="A218" s="165" t="s">
        <v>458</v>
      </c>
      <c r="B218" s="282">
        <f>'численность 2021'!C229</f>
        <v>246.11000000000001</v>
      </c>
      <c r="C218" s="283"/>
      <c r="D218" s="283"/>
      <c r="E218" s="282">
        <f>_xlfn.FLOOR.PRECISE('численность 2021'!D229)</f>
        <v>1046</v>
      </c>
      <c r="F218" s="282"/>
      <c r="G218" s="282"/>
      <c r="H218" s="282">
        <f t="shared" si="498"/>
        <v>4.2501320547722559</v>
      </c>
      <c r="I218" s="284">
        <f>_xlfn.FLOOR.PRECISE('численность 2021'!R229)</f>
        <v>360</v>
      </c>
      <c r="J218" s="285">
        <f t="shared" si="518"/>
        <v>366.09999999999997</v>
      </c>
      <c r="K218" s="286">
        <f t="shared" si="534"/>
        <v>360</v>
      </c>
      <c r="L218" s="287">
        <v>360</v>
      </c>
      <c r="M218" s="283"/>
      <c r="N218" s="283"/>
      <c r="O218" s="282">
        <f>_xlfn.FLOOR.PRECISE('численность 2021'!P229)</f>
        <v>206</v>
      </c>
      <c r="P218" s="282"/>
      <c r="Q218" s="282"/>
      <c r="R218" s="282">
        <f t="shared" si="535"/>
        <v>0.83702409491690699</v>
      </c>
      <c r="S218" s="284">
        <f>_xlfn.FLOOR.PRECISE('численность 2021'!Q229)</f>
        <v>20</v>
      </c>
      <c r="T218" s="284"/>
      <c r="U218" s="285">
        <f t="shared" si="519"/>
        <v>61.799999999999997</v>
      </c>
      <c r="V218" s="286">
        <f t="shared" si="526"/>
        <v>20</v>
      </c>
      <c r="W218" s="287">
        <v>20</v>
      </c>
      <c r="X218" s="287"/>
      <c r="Y218" s="288"/>
      <c r="Z218" s="283"/>
      <c r="AA218" s="283"/>
      <c r="AB218" s="282">
        <f>_xlfn.FLOOR.PRECISE('численность 2021'!E229)</f>
        <v>240</v>
      </c>
      <c r="AC218" s="282"/>
      <c r="AD218" s="282"/>
      <c r="AE218" s="282">
        <f t="shared" si="499"/>
        <v>0.97517370281581406</v>
      </c>
      <c r="AF218" s="284">
        <f>_xlfn.FLOOR.PRECISE('численность 2021'!O229)</f>
        <v>12</v>
      </c>
      <c r="AG218" s="285">
        <f t="shared" si="520"/>
        <v>12</v>
      </c>
      <c r="AH218" s="286">
        <f t="shared" si="536"/>
        <v>12</v>
      </c>
      <c r="AI218" s="289">
        <f t="shared" si="527"/>
        <v>9</v>
      </c>
      <c r="AJ218" s="287">
        <v>12</v>
      </c>
      <c r="AK218" s="287">
        <v>9</v>
      </c>
      <c r="AL218" s="283"/>
      <c r="AM218" s="283"/>
      <c r="AN218" s="282">
        <f>_xlfn.FLOOR.PRECISE('численность 2021'!F229)</f>
        <v>361</v>
      </c>
      <c r="AO218" s="282"/>
      <c r="AP218" s="282"/>
      <c r="AQ218" s="282">
        <f t="shared" si="537"/>
        <v>1.4668237779854536</v>
      </c>
      <c r="AR218" s="284">
        <f>_xlfn.FLOOR.PRECISE('численность 2021'!L229)</f>
        <v>18</v>
      </c>
      <c r="AS218" s="284"/>
      <c r="AT218" s="284">
        <f t="shared" si="528"/>
        <v>18</v>
      </c>
      <c r="AU218" s="285">
        <f t="shared" si="529"/>
        <v>18.050000000000001</v>
      </c>
      <c r="AV218" s="285">
        <f t="shared" si="547"/>
        <v>0</v>
      </c>
      <c r="AW218" s="290">
        <f t="shared" si="530"/>
        <v>18</v>
      </c>
      <c r="AX218" s="287">
        <v>18</v>
      </c>
      <c r="AY218" s="285">
        <f t="shared" si="521"/>
        <v>2.6999999999999997</v>
      </c>
      <c r="AZ218" s="286">
        <f t="shared" si="538"/>
        <v>0</v>
      </c>
      <c r="BA218" s="287"/>
      <c r="BB218" s="285">
        <f t="shared" si="522"/>
        <v>5.3999999999999995</v>
      </c>
      <c r="BC218" s="287"/>
      <c r="BD218" s="283"/>
      <c r="BE218" s="283"/>
      <c r="BF218" s="282">
        <f>_xlfn.FLOOR.PRECISE('численность 2021'!G229)</f>
        <v>410</v>
      </c>
      <c r="BG218" s="282"/>
      <c r="BH218" s="282"/>
      <c r="BI218" s="282">
        <f t="shared" si="500"/>
        <v>1.665921742310349</v>
      </c>
      <c r="BJ218" s="284">
        <f>_xlfn.FLOOR.PRECISE('численность 2021'!K229)</f>
        <v>20</v>
      </c>
      <c r="BK218" s="284"/>
      <c r="BL218" s="284">
        <f t="shared" si="531"/>
        <v>20</v>
      </c>
      <c r="BM218" s="285">
        <f t="shared" si="508"/>
        <v>20.5</v>
      </c>
      <c r="BN218" s="290">
        <f t="shared" si="532"/>
        <v>20</v>
      </c>
      <c r="BO218" s="287">
        <v>20</v>
      </c>
      <c r="BP218" s="285">
        <f t="shared" si="516"/>
        <v>3</v>
      </c>
      <c r="BQ218" s="286">
        <f t="shared" si="539"/>
        <v>0</v>
      </c>
      <c r="BR218" s="287"/>
      <c r="BS218" s="285">
        <f t="shared" si="509"/>
        <v>4</v>
      </c>
      <c r="BT218" s="287"/>
      <c r="BU218" s="283"/>
      <c r="BV218" s="283"/>
      <c r="BW218" s="282">
        <f>_xlfn.FLOOR.PRECISE('численность 2021'!H229)</f>
        <v>293</v>
      </c>
      <c r="BX218" s="282"/>
      <c r="BY218" s="282"/>
      <c r="BZ218" s="282">
        <f t="shared" si="501"/>
        <v>1.1905245621876397</v>
      </c>
      <c r="CA218" s="284">
        <f>_xlfn.FLOOR.PRECISE('численность 2021'!M229)</f>
        <v>14</v>
      </c>
      <c r="CB218" s="284"/>
      <c r="CC218" s="284"/>
      <c r="CD218" s="284">
        <f t="shared" si="540"/>
        <v>14</v>
      </c>
      <c r="CE218" s="285">
        <f t="shared" si="510"/>
        <v>14.65</v>
      </c>
      <c r="CF218" s="290">
        <f t="shared" si="541"/>
        <v>14</v>
      </c>
      <c r="CG218" s="287">
        <v>14</v>
      </c>
      <c r="CH218" s="285">
        <f t="shared" si="523"/>
        <v>1.05</v>
      </c>
      <c r="CI218" s="286">
        <f t="shared" si="542"/>
        <v>0</v>
      </c>
      <c r="CJ218" s="287"/>
      <c r="CK218" s="285">
        <f t="shared" si="517"/>
        <v>1.05</v>
      </c>
      <c r="CL218" s="286">
        <f t="shared" si="543"/>
        <v>0</v>
      </c>
      <c r="CM218" s="287"/>
      <c r="CN218" s="285">
        <f t="shared" si="511"/>
        <v>2.8000000000000003</v>
      </c>
      <c r="CO218" s="287"/>
      <c r="CP218" s="291">
        <f t="shared" si="512"/>
        <v>1</v>
      </c>
      <c r="CQ218" s="283"/>
      <c r="CR218" s="283"/>
      <c r="CS218" s="283"/>
      <c r="CT218" s="282"/>
      <c r="CU218" s="282"/>
      <c r="CV218" s="282"/>
      <c r="CW218" s="284"/>
      <c r="CX218" s="285"/>
      <c r="CY218" s="290"/>
      <c r="CZ218" s="292"/>
      <c r="DA218" s="285"/>
      <c r="DB218" s="292"/>
      <c r="DC218" s="283"/>
      <c r="DD218" s="283"/>
      <c r="DE218" s="282">
        <f>_xlfn.FLOOR.PRECISE('численность 2021'!I229)</f>
        <v>73</v>
      </c>
      <c r="DF218" s="282"/>
      <c r="DG218" s="282"/>
      <c r="DH218" s="282">
        <f t="shared" si="502"/>
        <v>0.29661533460647677</v>
      </c>
      <c r="DI218" s="284">
        <f>_xlfn.FLOOR.PRECISE('численность 2021'!N229)</f>
        <v>10</v>
      </c>
      <c r="DJ218" s="285">
        <f t="shared" si="524"/>
        <v>10.949999999999999</v>
      </c>
      <c r="DK218" s="286">
        <f t="shared" si="544"/>
        <v>10</v>
      </c>
      <c r="DL218" s="287">
        <v>10</v>
      </c>
      <c r="DM218" s="285">
        <f t="shared" si="525"/>
        <v>2</v>
      </c>
      <c r="DN218" s="287"/>
      <c r="DO218" s="283"/>
      <c r="DP218" s="283"/>
      <c r="DQ218" s="282">
        <f>_xlfn.FLOOR.PRECISE('численность 2021'!J229)</f>
        <v>24</v>
      </c>
      <c r="DR218" s="282"/>
      <c r="DS218" s="282"/>
      <c r="DT218" s="282">
        <f t="shared" si="503"/>
        <v>9.7517370281581403e-002</v>
      </c>
      <c r="DU218" s="284">
        <f>_xlfn.FLOOR.PRECISE('численность 2021'!S229)</f>
        <v>1</v>
      </c>
      <c r="DV218" s="285">
        <f t="shared" si="513"/>
        <v>2.4000000000000004</v>
      </c>
      <c r="DW218" s="286">
        <f t="shared" si="545"/>
        <v>1</v>
      </c>
      <c r="DX218" s="287">
        <v>1</v>
      </c>
      <c r="DY218" s="283"/>
      <c r="DZ218" s="293"/>
      <c r="EA218" s="282">
        <f>_xlfn.FLOOR.PRECISE('численность 2021'!T229)</f>
        <v>67</v>
      </c>
      <c r="EB218" s="282"/>
      <c r="EC218" s="282"/>
      <c r="ED218" s="282">
        <f t="shared" si="504"/>
        <v>0.2722359920360814</v>
      </c>
      <c r="EE218" s="284">
        <f>_xlfn.FLOOR.PRECISE('численность 2021'!U229)</f>
        <v>5</v>
      </c>
      <c r="EF218" s="285">
        <f t="shared" si="533"/>
        <v>6.7000000000000002</v>
      </c>
      <c r="EG218" s="286">
        <f t="shared" si="546"/>
        <v>5</v>
      </c>
      <c r="EH218" s="292">
        <v>5</v>
      </c>
    </row>
    <row r="219" ht="47.25">
      <c r="A219" s="165" t="s">
        <v>240</v>
      </c>
      <c r="B219" s="282">
        <f>'численность 2021'!C222</f>
        <v>89.932000000000002</v>
      </c>
      <c r="C219" s="283"/>
      <c r="D219" s="283">
        <v>259</v>
      </c>
      <c r="E219" s="282">
        <f>_xlfn.FLOOR.PRECISE('численность 2021'!D222)</f>
        <v>268</v>
      </c>
      <c r="F219" s="282"/>
      <c r="G219" s="282">
        <v>2.8799640000000002</v>
      </c>
      <c r="H219" s="282">
        <f t="shared" si="498"/>
        <v>2.9800293555130541</v>
      </c>
      <c r="I219" s="284">
        <f>_xlfn.FLOOR.PRECISE('численность 2021'!R222)</f>
        <v>93</v>
      </c>
      <c r="J219" s="285">
        <f t="shared" si="518"/>
        <v>93.799999999999997</v>
      </c>
      <c r="K219" s="286">
        <f t="shared" si="534"/>
        <v>93</v>
      </c>
      <c r="L219" s="287">
        <v>93</v>
      </c>
      <c r="M219" s="283"/>
      <c r="N219" s="283">
        <v>51</v>
      </c>
      <c r="O219" s="282">
        <f>_xlfn.FLOOR.PRECISE('численность 2021'!P222)</f>
        <v>51</v>
      </c>
      <c r="P219" s="282"/>
      <c r="Q219" s="282">
        <v>0.56709699999999996</v>
      </c>
      <c r="R219" s="282">
        <f t="shared" si="535"/>
        <v>0.56709513854912597</v>
      </c>
      <c r="S219" s="284">
        <f>_xlfn.FLOOR.PRECISE('численность 2021'!Q222)</f>
        <v>4</v>
      </c>
      <c r="T219" s="284"/>
      <c r="U219" s="285">
        <f t="shared" si="519"/>
        <v>15.299999999999999</v>
      </c>
      <c r="V219" s="286">
        <f t="shared" si="526"/>
        <v>4</v>
      </c>
      <c r="W219" s="287">
        <v>4</v>
      </c>
      <c r="X219" s="287"/>
      <c r="Y219" s="288"/>
      <c r="Z219" s="283"/>
      <c r="AA219" s="283">
        <v>90</v>
      </c>
      <c r="AB219" s="282">
        <f>_xlfn.FLOOR.PRECISE('численность 2021'!E222)</f>
        <v>85</v>
      </c>
      <c r="AC219" s="282"/>
      <c r="AD219" s="282">
        <v>1.0007600000000001</v>
      </c>
      <c r="AE219" s="282">
        <f t="shared" si="499"/>
        <v>0.94515856424854328</v>
      </c>
      <c r="AF219" s="284">
        <f>_xlfn.FLOOR.PRECISE('численность 2021'!O222)</f>
        <v>4</v>
      </c>
      <c r="AG219" s="285">
        <f t="shared" si="520"/>
        <v>4.25</v>
      </c>
      <c r="AH219" s="286">
        <f t="shared" si="536"/>
        <v>4</v>
      </c>
      <c r="AI219" s="289">
        <f t="shared" si="527"/>
        <v>3</v>
      </c>
      <c r="AJ219" s="287">
        <v>4</v>
      </c>
      <c r="AK219" s="287">
        <v>3</v>
      </c>
      <c r="AL219" s="283"/>
      <c r="AM219" s="283">
        <v>107</v>
      </c>
      <c r="AN219" s="282">
        <f>_xlfn.FLOOR.PRECISE('численность 2021'!F222)</f>
        <v>108</v>
      </c>
      <c r="AO219" s="282"/>
      <c r="AP219" s="282">
        <v>1.189792</v>
      </c>
      <c r="AQ219" s="282">
        <f t="shared" si="537"/>
        <v>1.2009073522216787</v>
      </c>
      <c r="AR219" s="284">
        <f>_xlfn.FLOOR.PRECISE('численность 2021'!L222)</f>
        <v>5</v>
      </c>
      <c r="AS219" s="284"/>
      <c r="AT219" s="284">
        <f t="shared" si="528"/>
        <v>5</v>
      </c>
      <c r="AU219" s="285">
        <f t="shared" si="529"/>
        <v>5.4000000000000004</v>
      </c>
      <c r="AV219" s="285">
        <f t="shared" si="547"/>
        <v>0</v>
      </c>
      <c r="AW219" s="290">
        <f t="shared" si="530"/>
        <v>5</v>
      </c>
      <c r="AX219" s="287">
        <v>5</v>
      </c>
      <c r="AY219" s="285">
        <f t="shared" si="521"/>
        <v>0</v>
      </c>
      <c r="AZ219" s="286">
        <f t="shared" si="538"/>
        <v>0</v>
      </c>
      <c r="BA219" s="287"/>
      <c r="BB219" s="285">
        <f t="shared" si="522"/>
        <v>1.5</v>
      </c>
      <c r="BC219" s="287"/>
      <c r="BD219" s="283"/>
      <c r="BE219" s="283">
        <v>133</v>
      </c>
      <c r="BF219" s="282">
        <f>_xlfn.FLOOR.PRECISE('численность 2021'!G222)</f>
        <v>134</v>
      </c>
      <c r="BG219" s="282"/>
      <c r="BH219" s="282">
        <v>1.478901</v>
      </c>
      <c r="BI219" s="282">
        <f t="shared" si="500"/>
        <v>1.4900146777565271</v>
      </c>
      <c r="BJ219" s="284">
        <f>_xlfn.FLOOR.PRECISE('численность 2021'!K222)</f>
        <v>6</v>
      </c>
      <c r="BK219" s="284"/>
      <c r="BL219" s="284">
        <f t="shared" si="531"/>
        <v>6</v>
      </c>
      <c r="BM219" s="285">
        <f t="shared" si="508"/>
        <v>6.7000000000000002</v>
      </c>
      <c r="BN219" s="290">
        <f t="shared" si="532"/>
        <v>6</v>
      </c>
      <c r="BO219" s="287">
        <v>6</v>
      </c>
      <c r="BP219" s="285">
        <f t="shared" si="516"/>
        <v>0.89999999999999991</v>
      </c>
      <c r="BQ219" s="286">
        <f t="shared" si="539"/>
        <v>0</v>
      </c>
      <c r="BR219" s="287"/>
      <c r="BS219" s="285">
        <f t="shared" si="509"/>
        <v>1.2000000000000002</v>
      </c>
      <c r="BT219" s="287"/>
      <c r="BU219" s="283"/>
      <c r="BV219" s="283">
        <v>102</v>
      </c>
      <c r="BW219" s="282">
        <f>_xlfn.FLOOR.PRECISE('численность 2021'!H222)</f>
        <v>104</v>
      </c>
      <c r="BX219" s="282"/>
      <c r="BY219" s="282">
        <v>1.1341939999999999</v>
      </c>
      <c r="BZ219" s="282">
        <f t="shared" si="501"/>
        <v>1.1564293021393941</v>
      </c>
      <c r="CA219" s="284">
        <f>_xlfn.FLOOR.PRECISE('численность 2021'!M222)</f>
        <v>5</v>
      </c>
      <c r="CB219" s="284"/>
      <c r="CC219" s="284"/>
      <c r="CD219" s="284">
        <f t="shared" si="540"/>
        <v>5</v>
      </c>
      <c r="CE219" s="285">
        <f t="shared" si="510"/>
        <v>5.2000000000000002</v>
      </c>
      <c r="CF219" s="290">
        <f t="shared" si="541"/>
        <v>5</v>
      </c>
      <c r="CG219" s="287">
        <v>5</v>
      </c>
      <c r="CH219" s="285">
        <f t="shared" si="523"/>
        <v>0.375</v>
      </c>
      <c r="CI219" s="286">
        <f t="shared" si="542"/>
        <v>0</v>
      </c>
      <c r="CJ219" s="287"/>
      <c r="CK219" s="285">
        <f t="shared" si="517"/>
        <v>0.375</v>
      </c>
      <c r="CL219" s="286">
        <f t="shared" si="543"/>
        <v>0</v>
      </c>
      <c r="CM219" s="287"/>
      <c r="CN219" s="285">
        <f t="shared" si="511"/>
        <v>1</v>
      </c>
      <c r="CO219" s="287"/>
      <c r="CP219" s="291">
        <f t="shared" si="512"/>
        <v>1</v>
      </c>
      <c r="CQ219" s="283"/>
      <c r="CR219" s="283"/>
      <c r="CS219" s="283"/>
      <c r="CT219" s="282"/>
      <c r="CU219" s="282"/>
      <c r="CV219" s="282"/>
      <c r="CW219" s="284"/>
      <c r="CX219" s="285"/>
      <c r="CY219" s="290"/>
      <c r="CZ219" s="292"/>
      <c r="DA219" s="285"/>
      <c r="DB219" s="292"/>
      <c r="DC219" s="283"/>
      <c r="DD219" s="283">
        <v>0</v>
      </c>
      <c r="DE219" s="282">
        <f>_xlfn.FLOOR.PRECISE('численность 2021'!I222)</f>
        <v>0</v>
      </c>
      <c r="DF219" s="282"/>
      <c r="DG219" s="282"/>
      <c r="DH219" s="282">
        <f t="shared" si="502"/>
        <v>0</v>
      </c>
      <c r="DI219" s="284">
        <f>_xlfn.FLOOR.PRECISE('численность 2021'!N222)</f>
        <v>0</v>
      </c>
      <c r="DJ219" s="285">
        <f t="shared" si="524"/>
        <v>0</v>
      </c>
      <c r="DK219" s="286"/>
      <c r="DL219" s="287"/>
      <c r="DM219" s="285">
        <f t="shared" si="525"/>
        <v>0</v>
      </c>
      <c r="DN219" s="287"/>
      <c r="DO219" s="283"/>
      <c r="DP219" s="283">
        <v>5</v>
      </c>
      <c r="DQ219" s="282">
        <f>_xlfn.FLOOR.PRECISE('численность 2021'!J222)</f>
        <v>7</v>
      </c>
      <c r="DR219" s="282"/>
      <c r="DS219" s="282"/>
      <c r="DT219" s="282">
        <f t="shared" si="503"/>
        <v>7.7836587643997687e-002</v>
      </c>
      <c r="DU219" s="284">
        <f>_xlfn.FLOOR.PRECISE('численность 2021'!S222)</f>
        <v>0</v>
      </c>
      <c r="DV219" s="285"/>
      <c r="DW219" s="286"/>
      <c r="DX219" s="287"/>
      <c r="DY219" s="283"/>
      <c r="DZ219" s="293">
        <v>0</v>
      </c>
      <c r="EA219" s="282">
        <f>_xlfn.FLOOR.PRECISE('численность 2021'!T222)</f>
        <v>0</v>
      </c>
      <c r="EB219" s="282"/>
      <c r="EC219" s="282"/>
      <c r="ED219" s="282">
        <f t="shared" si="504"/>
        <v>0</v>
      </c>
      <c r="EE219" s="284">
        <f>_xlfn.FLOOR.PRECISE('численность 2021'!U222)</f>
        <v>0</v>
      </c>
      <c r="EF219" s="285"/>
      <c r="EG219" s="286"/>
      <c r="EH219" s="292"/>
    </row>
    <row r="220" ht="15.75">
      <c r="A220" s="268" t="s">
        <v>251</v>
      </c>
      <c r="B220" s="282"/>
      <c r="C220" s="283"/>
      <c r="D220" s="283"/>
      <c r="E220" s="282"/>
      <c r="F220" s="282"/>
      <c r="G220" s="282"/>
      <c r="H220" s="282"/>
      <c r="I220" s="284"/>
      <c r="J220" s="285">
        <f t="shared" si="518"/>
        <v>0</v>
      </c>
      <c r="K220" s="286">
        <f t="shared" si="534"/>
        <v>0</v>
      </c>
      <c r="L220" s="292"/>
      <c r="M220" s="283"/>
      <c r="N220" s="283"/>
      <c r="O220" s="282"/>
      <c r="P220" s="282"/>
      <c r="Q220" s="282"/>
      <c r="R220" s="282" t="e">
        <f t="shared" si="535"/>
        <v>#DIV/0!</v>
      </c>
      <c r="S220" s="284"/>
      <c r="T220" s="284"/>
      <c r="U220" s="285">
        <f t="shared" si="519"/>
        <v>0</v>
      </c>
      <c r="V220" s="286">
        <f t="shared" si="526"/>
        <v>0</v>
      </c>
      <c r="W220" s="292"/>
      <c r="X220" s="292"/>
      <c r="Y220" s="288"/>
      <c r="Z220" s="283"/>
      <c r="AA220" s="283"/>
      <c r="AB220" s="282"/>
      <c r="AC220" s="282"/>
      <c r="AD220" s="282"/>
      <c r="AE220" s="282" t="e">
        <f t="shared" si="499"/>
        <v>#DIV/0!</v>
      </c>
      <c r="AF220" s="284"/>
      <c r="AG220" s="285">
        <f t="shared" si="520"/>
        <v>0</v>
      </c>
      <c r="AH220" s="286">
        <f t="shared" si="536"/>
        <v>0</v>
      </c>
      <c r="AI220" s="289">
        <f t="shared" si="527"/>
        <v>0</v>
      </c>
      <c r="AJ220" s="292"/>
      <c r="AK220" s="292"/>
      <c r="AL220" s="283"/>
      <c r="AM220" s="283"/>
      <c r="AN220" s="282"/>
      <c r="AO220" s="282"/>
      <c r="AP220" s="282"/>
      <c r="AQ220" s="282" t="e">
        <f t="shared" si="537"/>
        <v>#DIV/0!</v>
      </c>
      <c r="AR220" s="284"/>
      <c r="AS220" s="284"/>
      <c r="AT220" s="284" t="e">
        <f t="shared" si="528"/>
        <v>#DIV/0!</v>
      </c>
      <c r="AU220" s="285">
        <f t="shared" si="529"/>
        <v>0</v>
      </c>
      <c r="AV220" s="285">
        <f t="shared" si="547"/>
        <v>0</v>
      </c>
      <c r="AW220" s="290">
        <f t="shared" si="530"/>
        <v>0</v>
      </c>
      <c r="AX220" s="292"/>
      <c r="AY220" s="285">
        <f t="shared" si="521"/>
        <v>0</v>
      </c>
      <c r="AZ220" s="286">
        <f t="shared" si="538"/>
        <v>0</v>
      </c>
      <c r="BA220" s="292"/>
      <c r="BB220" s="285">
        <f t="shared" si="522"/>
        <v>0</v>
      </c>
      <c r="BC220" s="292"/>
      <c r="BD220" s="283"/>
      <c r="BE220" s="283"/>
      <c r="BF220" s="282"/>
      <c r="BG220" s="282"/>
      <c r="BH220" s="282"/>
      <c r="BI220" s="282" t="e">
        <f t="shared" si="500"/>
        <v>#DIV/0!</v>
      </c>
      <c r="BJ220" s="284"/>
      <c r="BK220" s="284"/>
      <c r="BL220" s="284" t="e">
        <f t="shared" si="531"/>
        <v>#DIV/0!</v>
      </c>
      <c r="BM220" s="285">
        <f t="shared" si="508"/>
        <v>0</v>
      </c>
      <c r="BN220" s="290">
        <f t="shared" si="532"/>
        <v>0</v>
      </c>
      <c r="BO220" s="292"/>
      <c r="BP220" s="285">
        <f t="shared" si="516"/>
        <v>0</v>
      </c>
      <c r="BQ220" s="286">
        <f t="shared" si="539"/>
        <v>0</v>
      </c>
      <c r="BR220" s="292"/>
      <c r="BS220" s="285">
        <f t="shared" si="509"/>
        <v>0</v>
      </c>
      <c r="BT220" s="292"/>
      <c r="BU220" s="283"/>
      <c r="BV220" s="283"/>
      <c r="BW220" s="282"/>
      <c r="BX220" s="282"/>
      <c r="BY220" s="282"/>
      <c r="BZ220" s="282" t="e">
        <f t="shared" si="501"/>
        <v>#DIV/0!</v>
      </c>
      <c r="CA220" s="284"/>
      <c r="CB220" s="284"/>
      <c r="CC220" s="284"/>
      <c r="CD220" s="284" t="e">
        <f t="shared" si="540"/>
        <v>#DIV/0!</v>
      </c>
      <c r="CE220" s="285">
        <f t="shared" si="510"/>
        <v>0</v>
      </c>
      <c r="CF220" s="290">
        <f t="shared" si="541"/>
        <v>0</v>
      </c>
      <c r="CG220" s="292"/>
      <c r="CH220" s="285">
        <f t="shared" si="523"/>
        <v>0</v>
      </c>
      <c r="CI220" s="286">
        <f t="shared" si="542"/>
        <v>0</v>
      </c>
      <c r="CJ220" s="292"/>
      <c r="CK220" s="285">
        <f t="shared" si="517"/>
        <v>0</v>
      </c>
      <c r="CL220" s="286">
        <f t="shared" si="543"/>
        <v>0</v>
      </c>
      <c r="CM220" s="292"/>
      <c r="CN220" s="285">
        <f t="shared" si="511"/>
        <v>0</v>
      </c>
      <c r="CO220" s="292"/>
      <c r="CP220" s="291">
        <f t="shared" si="512"/>
        <v>1</v>
      </c>
      <c r="CQ220" s="283"/>
      <c r="CR220" s="283"/>
      <c r="CS220" s="283"/>
      <c r="CT220" s="282"/>
      <c r="CU220" s="282"/>
      <c r="CV220" s="282"/>
      <c r="CW220" s="284"/>
      <c r="CX220" s="285">
        <f t="shared" si="505"/>
        <v>0</v>
      </c>
      <c r="CY220" s="290">
        <f t="shared" si="506"/>
        <v>0</v>
      </c>
      <c r="CZ220" s="292"/>
      <c r="DA220" s="285">
        <f t="shared" si="507"/>
        <v>0</v>
      </c>
      <c r="DB220" s="292"/>
      <c r="DC220" s="283"/>
      <c r="DD220" s="283"/>
      <c r="DE220" s="282"/>
      <c r="DF220" s="282"/>
      <c r="DG220" s="282"/>
      <c r="DH220" s="282" t="e">
        <f t="shared" si="502"/>
        <v>#DIV/0!</v>
      </c>
      <c r="DI220" s="284"/>
      <c r="DJ220" s="285">
        <f t="shared" si="524"/>
        <v>0</v>
      </c>
      <c r="DK220" s="286">
        <f t="shared" si="544"/>
        <v>0</v>
      </c>
      <c r="DL220" s="292"/>
      <c r="DM220" s="285">
        <f t="shared" si="525"/>
        <v>0</v>
      </c>
      <c r="DN220" s="292"/>
      <c r="DO220" s="283"/>
      <c r="DP220" s="283"/>
      <c r="DQ220" s="282"/>
      <c r="DR220" s="282"/>
      <c r="DS220" s="282"/>
      <c r="DT220" s="282" t="e">
        <f t="shared" si="503"/>
        <v>#DIV/0!</v>
      </c>
      <c r="DU220" s="284"/>
      <c r="DV220" s="285">
        <f t="shared" si="513"/>
        <v>0</v>
      </c>
      <c r="DW220" s="286">
        <f t="shared" si="545"/>
        <v>0</v>
      </c>
      <c r="DX220" s="292"/>
      <c r="DY220" s="283"/>
      <c r="DZ220" s="293"/>
      <c r="EA220" s="282"/>
      <c r="EB220" s="282"/>
      <c r="EC220" s="282"/>
      <c r="ED220" s="282" t="e">
        <f t="shared" si="504"/>
        <v>#DIV/0!</v>
      </c>
      <c r="EE220" s="284"/>
      <c r="EF220" s="285">
        <f t="shared" si="533"/>
        <v>0</v>
      </c>
      <c r="EG220" s="286">
        <f t="shared" si="546"/>
        <v>0</v>
      </c>
      <c r="EH220" s="292"/>
    </row>
    <row r="221" ht="47.25">
      <c r="A221" s="152" t="s">
        <v>356</v>
      </c>
      <c r="B221" s="282">
        <f>'численность 2021'!C235</f>
        <v>144.40000000000001</v>
      </c>
      <c r="C221" s="283">
        <v>478.80630500000001</v>
      </c>
      <c r="D221" s="283">
        <v>736</v>
      </c>
      <c r="E221" s="282">
        <f>_xlfn.FLOOR.PRECISE('численность 2021'!D235)</f>
        <v>449</v>
      </c>
      <c r="F221" s="282">
        <v>3.315833</v>
      </c>
      <c r="G221" s="282">
        <v>5.0969530000000001</v>
      </c>
      <c r="H221" s="282">
        <f t="shared" si="498"/>
        <v>3.1094182825484764</v>
      </c>
      <c r="I221" s="284">
        <f>_xlfn.FLOOR.PRECISE('численность 2021'!R235)</f>
        <v>157</v>
      </c>
      <c r="J221" s="285">
        <f t="shared" si="518"/>
        <v>157.14999999999998</v>
      </c>
      <c r="K221" s="286">
        <f t="shared" si="534"/>
        <v>157</v>
      </c>
      <c r="L221" s="292">
        <v>157</v>
      </c>
      <c r="M221" s="283">
        <v>354</v>
      </c>
      <c r="N221" s="283">
        <v>409</v>
      </c>
      <c r="O221" s="282">
        <f>_xlfn.FLOOR.PRECISE('численность 2021'!P235)</f>
        <v>362</v>
      </c>
      <c r="P221" s="282">
        <v>2.4515229999999999</v>
      </c>
      <c r="Q221" s="282">
        <v>2.8324099999999999</v>
      </c>
      <c r="R221" s="282">
        <f t="shared" si="535"/>
        <v>2.5069252077562325</v>
      </c>
      <c r="S221" s="284">
        <f>_xlfn.FLOOR.PRECISE('численность 2021'!Q235)</f>
        <v>90</v>
      </c>
      <c r="T221" s="284"/>
      <c r="U221" s="285">
        <f t="shared" si="519"/>
        <v>108.59999999999999</v>
      </c>
      <c r="V221" s="286">
        <f t="shared" si="526"/>
        <v>90</v>
      </c>
      <c r="W221" s="292">
        <v>90</v>
      </c>
      <c r="X221" s="292"/>
      <c r="Y221" s="288"/>
      <c r="Z221" s="283">
        <v>529.92089799999997</v>
      </c>
      <c r="AA221" s="283">
        <v>573</v>
      </c>
      <c r="AB221" s="282">
        <f>_xlfn.FLOOR.PRECISE('численность 2021'!E235)</f>
        <v>379</v>
      </c>
      <c r="AC221" s="282">
        <v>3.6698119999999999</v>
      </c>
      <c r="AD221" s="282">
        <v>3.9681440000000001</v>
      </c>
      <c r="AE221" s="282">
        <f t="shared" si="499"/>
        <v>2.6246537396121883</v>
      </c>
      <c r="AF221" s="284">
        <f>_xlfn.FLOOR.PRECISE('численность 2021'!O235)</f>
        <v>18</v>
      </c>
      <c r="AG221" s="285">
        <f t="shared" si="520"/>
        <v>18.949999999999999</v>
      </c>
      <c r="AH221" s="286">
        <f t="shared" si="536"/>
        <v>18</v>
      </c>
      <c r="AI221" s="289">
        <f t="shared" si="527"/>
        <v>13.5</v>
      </c>
      <c r="AJ221" s="292">
        <v>18</v>
      </c>
      <c r="AK221" s="292">
        <v>13</v>
      </c>
      <c r="AL221" s="283">
        <v>2206.4262699999999</v>
      </c>
      <c r="AM221" s="283">
        <v>2624</v>
      </c>
      <c r="AN221" s="282">
        <f>_xlfn.FLOOR.PRECISE('численность 2021'!F235)</f>
        <v>2436</v>
      </c>
      <c r="AO221" s="282">
        <v>15.279959</v>
      </c>
      <c r="AP221" s="282">
        <v>18.171744</v>
      </c>
      <c r="AQ221" s="282">
        <f t="shared" si="537"/>
        <v>16.869806094182824</v>
      </c>
      <c r="AR221" s="284">
        <f>_xlfn.FLOOR.PRECISE('численность 2021'!L235)</f>
        <v>389</v>
      </c>
      <c r="AS221" s="284"/>
      <c r="AT221" s="284">
        <f t="shared" si="528"/>
        <v>389</v>
      </c>
      <c r="AU221" s="285">
        <f t="shared" si="529"/>
        <v>365.39999999999998</v>
      </c>
      <c r="AV221" s="285">
        <f t="shared" si="547"/>
        <v>609</v>
      </c>
      <c r="AW221" s="290">
        <f t="shared" si="530"/>
        <v>365.39999999999998</v>
      </c>
      <c r="AX221" s="292">
        <v>389</v>
      </c>
      <c r="AY221" s="285">
        <f t="shared" si="521"/>
        <v>58.349999999999994</v>
      </c>
      <c r="AZ221" s="286">
        <f t="shared" si="538"/>
        <v>0</v>
      </c>
      <c r="BA221" s="292"/>
      <c r="BB221" s="285">
        <f t="shared" si="522"/>
        <v>116.69999999999999</v>
      </c>
      <c r="BC221" s="292"/>
      <c r="BD221" s="283">
        <v>135.98649599999999</v>
      </c>
      <c r="BE221" s="283">
        <v>107</v>
      </c>
      <c r="BF221" s="282">
        <f>_xlfn.FLOOR.PRECISE('численность 2021'!G235)</f>
        <v>138</v>
      </c>
      <c r="BG221" s="282">
        <v>0.94173499999999999</v>
      </c>
      <c r="BH221" s="282">
        <v>0.74099700000000002</v>
      </c>
      <c r="BI221" s="282">
        <f t="shared" si="500"/>
        <v>0.95567867036011078</v>
      </c>
      <c r="BJ221" s="284">
        <f>_xlfn.FLOOR.PRECISE('численность 2021'!K235)</f>
        <v>4</v>
      </c>
      <c r="BK221" s="284"/>
      <c r="BL221" s="284">
        <f t="shared" si="531"/>
        <v>4</v>
      </c>
      <c r="BM221" s="285">
        <f t="shared" si="508"/>
        <v>4.1399999999999997</v>
      </c>
      <c r="BN221" s="290">
        <f t="shared" si="532"/>
        <v>4</v>
      </c>
      <c r="BO221" s="292">
        <v>4</v>
      </c>
      <c r="BP221" s="285">
        <f t="shared" si="516"/>
        <v>0.59999999999999998</v>
      </c>
      <c r="BQ221" s="286">
        <f t="shared" si="539"/>
        <v>0</v>
      </c>
      <c r="BR221" s="292"/>
      <c r="BS221" s="285">
        <f t="shared" si="509"/>
        <v>0.80000000000000004</v>
      </c>
      <c r="BT221" s="292"/>
      <c r="BU221" s="283">
        <v>296.19802900000002</v>
      </c>
      <c r="BV221" s="283">
        <v>307</v>
      </c>
      <c r="BW221" s="282">
        <f>_xlfn.FLOOR.PRECISE('численность 2021'!H235)</f>
        <v>302</v>
      </c>
      <c r="BX221" s="282">
        <v>2.0512329999999999</v>
      </c>
      <c r="BY221" s="282">
        <v>2.126039</v>
      </c>
      <c r="BZ221" s="282">
        <f t="shared" si="501"/>
        <v>2.0914127423822713</v>
      </c>
      <c r="CA221" s="284">
        <f>_xlfn.FLOOR.PRECISE('численность 2021'!M235)</f>
        <v>21</v>
      </c>
      <c r="CB221" s="284"/>
      <c r="CC221" s="284"/>
      <c r="CD221" s="284">
        <f t="shared" si="540"/>
        <v>21</v>
      </c>
      <c r="CE221" s="285">
        <f t="shared" si="510"/>
        <v>21.140000000000001</v>
      </c>
      <c r="CF221" s="290">
        <f t="shared" si="541"/>
        <v>21</v>
      </c>
      <c r="CG221" s="292">
        <v>21</v>
      </c>
      <c r="CH221" s="285">
        <f t="shared" si="523"/>
        <v>1.575</v>
      </c>
      <c r="CI221" s="286">
        <f t="shared" si="542"/>
        <v>0</v>
      </c>
      <c r="CJ221" s="292"/>
      <c r="CK221" s="285">
        <f t="shared" si="517"/>
        <v>1.575</v>
      </c>
      <c r="CL221" s="286">
        <f t="shared" si="543"/>
        <v>0</v>
      </c>
      <c r="CM221" s="292"/>
      <c r="CN221" s="285">
        <f t="shared" si="511"/>
        <v>4.2000000000000002</v>
      </c>
      <c r="CO221" s="292"/>
      <c r="CP221" s="291">
        <f t="shared" si="512"/>
        <v>1</v>
      </c>
      <c r="CQ221" s="283">
        <v>153</v>
      </c>
      <c r="CR221" s="283">
        <v>94</v>
      </c>
      <c r="CS221" s="283" t="e">
        <f>#REF!</f>
        <v>#REF!</v>
      </c>
      <c r="CT221" s="282">
        <v>1.024</v>
      </c>
      <c r="CU221" s="282">
        <v>0.627</v>
      </c>
      <c r="CV221" s="282" t="e">
        <f>#REF!</f>
        <v>#REF!</v>
      </c>
      <c r="CW221" s="284" t="e">
        <f>#REF!</f>
        <v>#REF!</v>
      </c>
      <c r="CX221" s="285" t="e">
        <f t="shared" si="505"/>
        <v>#REF!</v>
      </c>
      <c r="CY221" s="290" t="e">
        <f t="shared" si="506"/>
        <v>#REF!</v>
      </c>
      <c r="CZ221" s="292"/>
      <c r="DA221" s="285">
        <f t="shared" si="507"/>
        <v>0</v>
      </c>
      <c r="DB221" s="292"/>
      <c r="DC221" s="283">
        <v>0</v>
      </c>
      <c r="DD221" s="283">
        <v>0</v>
      </c>
      <c r="DE221" s="282">
        <f>_xlfn.FLOOR.PRECISE('численность 2021'!I235)</f>
        <v>0</v>
      </c>
      <c r="DF221" s="282">
        <v>0</v>
      </c>
      <c r="DG221" s="282">
        <v>0</v>
      </c>
      <c r="DH221" s="282">
        <f t="shared" si="502"/>
        <v>0</v>
      </c>
      <c r="DI221" s="284">
        <f>_xlfn.FLOOR.PRECISE('численность 2021'!N235)</f>
        <v>0</v>
      </c>
      <c r="DJ221" s="285">
        <f t="shared" si="524"/>
        <v>0</v>
      </c>
      <c r="DK221" s="286">
        <f t="shared" si="544"/>
        <v>0</v>
      </c>
      <c r="DL221" s="292"/>
      <c r="DM221" s="285">
        <f t="shared" si="525"/>
        <v>0</v>
      </c>
      <c r="DN221" s="292"/>
      <c r="DO221" s="283">
        <v>6.9938409999999998</v>
      </c>
      <c r="DP221" s="283">
        <v>4</v>
      </c>
      <c r="DQ221" s="282">
        <f>_xlfn.FLOOR.PRECISE('численность 2021'!J235)</f>
        <v>8</v>
      </c>
      <c r="DR221" s="282">
        <v>4.8433999999999998e-002</v>
      </c>
      <c r="DS221" s="282">
        <v>2.7701e-002</v>
      </c>
      <c r="DT221" s="282">
        <f t="shared" si="503"/>
        <v>5.5401662049861494e-002</v>
      </c>
      <c r="DU221" s="284">
        <f>_xlfn.FLOOR.PRECISE('численность 2021'!S235)</f>
        <v>0</v>
      </c>
      <c r="DV221" s="285">
        <f t="shared" si="513"/>
        <v>0.80000000000000004</v>
      </c>
      <c r="DW221" s="286">
        <f t="shared" si="545"/>
        <v>0</v>
      </c>
      <c r="DX221" s="292"/>
      <c r="DY221" s="283">
        <v>110</v>
      </c>
      <c r="DZ221" s="293">
        <v>95</v>
      </c>
      <c r="EA221" s="282">
        <f>_xlfn.FLOOR.PRECISE('численность 2021'!T235)</f>
        <v>95</v>
      </c>
      <c r="EB221" s="282">
        <v>0.76177300000000003</v>
      </c>
      <c r="EC221" s="282">
        <v>0.65789500000000001</v>
      </c>
      <c r="ED221" s="282">
        <f t="shared" si="504"/>
        <v>0.6578947368421052</v>
      </c>
      <c r="EE221" s="284">
        <f>_xlfn.FLOOR.PRECISE('численность 2021'!U235)</f>
        <v>3</v>
      </c>
      <c r="EF221" s="285">
        <f t="shared" si="533"/>
        <v>9.5</v>
      </c>
      <c r="EG221" s="286">
        <f t="shared" si="546"/>
        <v>3</v>
      </c>
      <c r="EH221" s="292">
        <v>3</v>
      </c>
    </row>
    <row r="222" ht="63">
      <c r="A222" s="154" t="s">
        <v>357</v>
      </c>
      <c r="B222" s="282">
        <f>'численность 2021'!C234</f>
        <v>18</v>
      </c>
      <c r="C222" s="283">
        <v>56.864204000000001</v>
      </c>
      <c r="D222" s="283">
        <v>48</v>
      </c>
      <c r="E222" s="282">
        <f>_xlfn.FLOOR.PRECISE('численность 2021'!D234)</f>
        <v>60</v>
      </c>
      <c r="F222" s="282">
        <v>3.159122</v>
      </c>
      <c r="G222" s="282">
        <v>2.6666669999999999</v>
      </c>
      <c r="H222" s="282">
        <f t="shared" si="498"/>
        <v>3.3333333333333335</v>
      </c>
      <c r="I222" s="284">
        <f>_xlfn.FLOOR.PRECISE('численность 2021'!R234)</f>
        <v>21</v>
      </c>
      <c r="J222" s="285">
        <f t="shared" si="518"/>
        <v>21</v>
      </c>
      <c r="K222" s="286">
        <f t="shared" si="534"/>
        <v>21</v>
      </c>
      <c r="L222" s="287">
        <v>21</v>
      </c>
      <c r="M222" s="283">
        <v>28</v>
      </c>
      <c r="N222" s="283">
        <v>29</v>
      </c>
      <c r="O222" s="282">
        <f>_xlfn.FLOOR.PRECISE('численность 2021'!P234)</f>
        <v>26</v>
      </c>
      <c r="P222" s="282">
        <v>1.5555559999999999</v>
      </c>
      <c r="Q222" s="282">
        <v>1.611111</v>
      </c>
      <c r="R222" s="282">
        <f t="shared" si="535"/>
        <v>1.4444444444444444</v>
      </c>
      <c r="S222" s="284">
        <f>_xlfn.FLOOR.PRECISE('численность 2021'!Q234)</f>
        <v>7</v>
      </c>
      <c r="T222" s="284"/>
      <c r="U222" s="285">
        <f t="shared" si="519"/>
        <v>7.7999999999999998</v>
      </c>
      <c r="V222" s="286">
        <f t="shared" si="526"/>
        <v>7</v>
      </c>
      <c r="W222" s="287">
        <v>7</v>
      </c>
      <c r="X222" s="287"/>
      <c r="Y222" s="288"/>
      <c r="Z222" s="283">
        <v>122.08609800000001</v>
      </c>
      <c r="AA222" s="283">
        <v>83</v>
      </c>
      <c r="AB222" s="282">
        <f>_xlfn.FLOOR.PRECISE('численность 2021'!E234)</f>
        <v>100</v>
      </c>
      <c r="AC222" s="282">
        <v>6.7825610000000003</v>
      </c>
      <c r="AD222" s="282">
        <v>4.6111110000000002</v>
      </c>
      <c r="AE222" s="282">
        <f t="shared" si="499"/>
        <v>5.5555555555555554</v>
      </c>
      <c r="AF222" s="284">
        <f>_xlfn.FLOOR.PRECISE('численность 2021'!O234)</f>
        <v>5</v>
      </c>
      <c r="AG222" s="285">
        <f t="shared" si="520"/>
        <v>5</v>
      </c>
      <c r="AH222" s="286">
        <f t="shared" si="536"/>
        <v>5</v>
      </c>
      <c r="AI222" s="289">
        <f t="shared" si="527"/>
        <v>3.75</v>
      </c>
      <c r="AJ222" s="287">
        <v>5</v>
      </c>
      <c r="AK222" s="287">
        <v>3</v>
      </c>
      <c r="AL222" s="283">
        <v>48.886420999999999</v>
      </c>
      <c r="AM222" s="283">
        <v>51</v>
      </c>
      <c r="AN222" s="282">
        <f>_xlfn.FLOOR.PRECISE('численность 2021'!F234)</f>
        <v>62</v>
      </c>
      <c r="AO222" s="282">
        <v>2.7159119999999999</v>
      </c>
      <c r="AP222" s="282">
        <v>2.8333330000000001</v>
      </c>
      <c r="AQ222" s="282">
        <f t="shared" si="537"/>
        <v>3.4444444444444446</v>
      </c>
      <c r="AR222" s="284">
        <f>_xlfn.FLOOR.PRECISE('численность 2021'!L234)</f>
        <v>4</v>
      </c>
      <c r="AS222" s="284"/>
      <c r="AT222" s="284">
        <f t="shared" si="528"/>
        <v>4</v>
      </c>
      <c r="AU222" s="285">
        <f t="shared" si="529"/>
        <v>4.3400000000000007</v>
      </c>
      <c r="AV222" s="285">
        <f t="shared" si="547"/>
        <v>0</v>
      </c>
      <c r="AW222" s="290">
        <f t="shared" si="530"/>
        <v>4</v>
      </c>
      <c r="AX222" s="287">
        <v>4</v>
      </c>
      <c r="AY222" s="285">
        <f t="shared" si="521"/>
        <v>0</v>
      </c>
      <c r="AZ222" s="286">
        <f t="shared" si="538"/>
        <v>0</v>
      </c>
      <c r="BA222" s="287"/>
      <c r="BB222" s="285">
        <f t="shared" si="522"/>
        <v>1.2</v>
      </c>
      <c r="BC222" s="287"/>
      <c r="BD222" s="283">
        <v>45.127468</v>
      </c>
      <c r="BE222" s="283">
        <v>47</v>
      </c>
      <c r="BF222" s="282">
        <f>_xlfn.FLOOR.PRECISE('численность 2021'!G234)</f>
        <v>60</v>
      </c>
      <c r="BG222" s="282">
        <v>2.507082</v>
      </c>
      <c r="BH222" s="282">
        <v>2.6111110000000002</v>
      </c>
      <c r="BI222" s="282">
        <f t="shared" si="500"/>
        <v>3.3333333333333335</v>
      </c>
      <c r="BJ222" s="284">
        <f>_xlfn.FLOOR.PRECISE('численность 2021'!K234)</f>
        <v>4</v>
      </c>
      <c r="BK222" s="284"/>
      <c r="BL222" s="284">
        <f t="shared" si="531"/>
        <v>4</v>
      </c>
      <c r="BM222" s="285">
        <f t="shared" si="508"/>
        <v>4.2000000000000002</v>
      </c>
      <c r="BN222" s="290">
        <f t="shared" si="532"/>
        <v>4</v>
      </c>
      <c r="BO222" s="287">
        <v>4</v>
      </c>
      <c r="BP222" s="285">
        <f t="shared" si="516"/>
        <v>0.59999999999999998</v>
      </c>
      <c r="BQ222" s="286">
        <f t="shared" si="539"/>
        <v>0</v>
      </c>
      <c r="BR222" s="287"/>
      <c r="BS222" s="285">
        <f t="shared" si="509"/>
        <v>0.80000000000000004</v>
      </c>
      <c r="BT222" s="287"/>
      <c r="BU222" s="283">
        <v>92.084427000000005</v>
      </c>
      <c r="BV222" s="283">
        <v>177</v>
      </c>
      <c r="BW222" s="282">
        <f>_xlfn.FLOOR.PRECISE('численность 2021'!H234)</f>
        <v>222</v>
      </c>
      <c r="BX222" s="282">
        <v>5.1158010000000003</v>
      </c>
      <c r="BY222" s="282">
        <v>9.8333329999999997</v>
      </c>
      <c r="BZ222" s="282">
        <f t="shared" si="501"/>
        <v>12.333333333333334</v>
      </c>
      <c r="CA222" s="284">
        <f>_xlfn.FLOOR.PRECISE('численность 2021'!M234)</f>
        <v>44</v>
      </c>
      <c r="CB222" s="284"/>
      <c r="CC222" s="284"/>
      <c r="CD222" s="284">
        <f t="shared" si="540"/>
        <v>44</v>
      </c>
      <c r="CE222" s="285">
        <f t="shared" si="510"/>
        <v>33.299999999999997</v>
      </c>
      <c r="CF222" s="290">
        <f t="shared" si="541"/>
        <v>33.299999999999997</v>
      </c>
      <c r="CG222" s="287">
        <v>44</v>
      </c>
      <c r="CH222" s="285">
        <f t="shared" si="523"/>
        <v>3.2999999999999998</v>
      </c>
      <c r="CI222" s="286">
        <f t="shared" si="542"/>
        <v>0</v>
      </c>
      <c r="CJ222" s="287"/>
      <c r="CK222" s="285">
        <f t="shared" si="517"/>
        <v>3.2999999999999998</v>
      </c>
      <c r="CL222" s="286">
        <f t="shared" si="543"/>
        <v>0</v>
      </c>
      <c r="CM222" s="287"/>
      <c r="CN222" s="285">
        <f t="shared" si="511"/>
        <v>8.8000000000000007</v>
      </c>
      <c r="CO222" s="287"/>
      <c r="CP222" s="291">
        <f t="shared" si="512"/>
        <v>1</v>
      </c>
      <c r="CQ222" s="283">
        <v>4</v>
      </c>
      <c r="CR222" s="283">
        <v>18</v>
      </c>
      <c r="CS222" s="283" t="e">
        <f>#REF!</f>
        <v>#REF!</v>
      </c>
      <c r="CT222" s="282">
        <v>0.23000000000000001</v>
      </c>
      <c r="CU222" s="282">
        <v>1.0229999999999999</v>
      </c>
      <c r="CV222" s="282" t="e">
        <f>#REF!</f>
        <v>#REF!</v>
      </c>
      <c r="CW222" s="284" t="e">
        <f>#REF!</f>
        <v>#REF!</v>
      </c>
      <c r="CX222" s="285" t="e">
        <f t="shared" si="505"/>
        <v>#REF!</v>
      </c>
      <c r="CY222" s="290" t="e">
        <f t="shared" si="506"/>
        <v>#REF!</v>
      </c>
      <c r="CZ222" s="292"/>
      <c r="DA222" s="285">
        <f t="shared" si="507"/>
        <v>0</v>
      </c>
      <c r="DB222" s="292"/>
      <c r="DC222" s="283">
        <v>0</v>
      </c>
      <c r="DD222" s="283">
        <v>0</v>
      </c>
      <c r="DE222" s="282">
        <f>_xlfn.FLOOR.PRECISE('численность 2021'!I234)</f>
        <v>0</v>
      </c>
      <c r="DF222" s="282">
        <v>0</v>
      </c>
      <c r="DG222" s="282">
        <v>0</v>
      </c>
      <c r="DH222" s="282">
        <f t="shared" si="502"/>
        <v>0</v>
      </c>
      <c r="DI222" s="284">
        <f>_xlfn.FLOOR.PRECISE('численность 2021'!N234)</f>
        <v>0</v>
      </c>
      <c r="DJ222" s="285">
        <f t="shared" si="524"/>
        <v>0</v>
      </c>
      <c r="DK222" s="286">
        <f t="shared" si="544"/>
        <v>0</v>
      </c>
      <c r="DL222" s="287"/>
      <c r="DM222" s="285">
        <f t="shared" si="525"/>
        <v>0</v>
      </c>
      <c r="DN222" s="287"/>
      <c r="DO222" s="283">
        <v>0</v>
      </c>
      <c r="DP222" s="283">
        <v>0</v>
      </c>
      <c r="DQ222" s="282">
        <f>_xlfn.FLOOR.PRECISE('численность 2021'!J234)</f>
        <v>0</v>
      </c>
      <c r="DR222" s="282">
        <v>0</v>
      </c>
      <c r="DS222" s="282">
        <v>0</v>
      </c>
      <c r="DT222" s="282">
        <f t="shared" si="503"/>
        <v>0</v>
      </c>
      <c r="DU222" s="284">
        <f>_xlfn.FLOOR.PRECISE('численность 2021'!S234)</f>
        <v>0</v>
      </c>
      <c r="DV222" s="285">
        <f t="shared" si="513"/>
        <v>0</v>
      </c>
      <c r="DW222" s="286">
        <f t="shared" si="545"/>
        <v>0</v>
      </c>
      <c r="DX222" s="287"/>
      <c r="DY222" s="283">
        <v>0</v>
      </c>
      <c r="DZ222" s="293">
        <v>0</v>
      </c>
      <c r="EA222" s="282">
        <f>_xlfn.FLOOR.PRECISE('численность 2021'!T234)</f>
        <v>0</v>
      </c>
      <c r="EB222" s="282">
        <v>0</v>
      </c>
      <c r="EC222" s="282">
        <v>0</v>
      </c>
      <c r="ED222" s="282">
        <f t="shared" si="504"/>
        <v>0</v>
      </c>
      <c r="EE222" s="284">
        <f>_xlfn.FLOOR.PRECISE('численность 2021'!U234)</f>
        <v>0</v>
      </c>
      <c r="EF222" s="285">
        <f t="shared" si="533"/>
        <v>0</v>
      </c>
      <c r="EG222" s="286">
        <f t="shared" si="546"/>
        <v>0</v>
      </c>
      <c r="EH222" s="292"/>
    </row>
    <row r="223" ht="15.75">
      <c r="A223" s="268" t="s">
        <v>21</v>
      </c>
      <c r="B223" s="282"/>
      <c r="C223" s="283"/>
      <c r="D223" s="283"/>
      <c r="E223" s="282"/>
      <c r="F223" s="282"/>
      <c r="G223" s="282"/>
      <c r="H223" s="282"/>
      <c r="I223" s="284"/>
      <c r="J223" s="285">
        <f t="shared" si="518"/>
        <v>0</v>
      </c>
      <c r="K223" s="286">
        <f t="shared" si="534"/>
        <v>0</v>
      </c>
      <c r="L223" s="287"/>
      <c r="M223" s="283"/>
      <c r="N223" s="283"/>
      <c r="O223" s="282"/>
      <c r="P223" s="282"/>
      <c r="Q223" s="282"/>
      <c r="R223" s="282" t="e">
        <f t="shared" si="535"/>
        <v>#DIV/0!</v>
      </c>
      <c r="S223" s="284"/>
      <c r="T223" s="284"/>
      <c r="U223" s="285">
        <f t="shared" si="519"/>
        <v>0</v>
      </c>
      <c r="V223" s="286">
        <f t="shared" si="526"/>
        <v>0</v>
      </c>
      <c r="W223" s="287"/>
      <c r="X223" s="287"/>
      <c r="Y223" s="288"/>
      <c r="Z223" s="283"/>
      <c r="AA223" s="283"/>
      <c r="AB223" s="282"/>
      <c r="AC223" s="282"/>
      <c r="AD223" s="282"/>
      <c r="AE223" s="282" t="e">
        <f t="shared" si="499"/>
        <v>#DIV/0!</v>
      </c>
      <c r="AF223" s="284"/>
      <c r="AG223" s="285">
        <f t="shared" si="520"/>
        <v>0</v>
      </c>
      <c r="AH223" s="286">
        <f t="shared" si="536"/>
        <v>0</v>
      </c>
      <c r="AI223" s="289">
        <f t="shared" si="527"/>
        <v>0</v>
      </c>
      <c r="AJ223" s="287"/>
      <c r="AK223" s="287"/>
      <c r="AL223" s="283"/>
      <c r="AM223" s="283"/>
      <c r="AN223" s="282"/>
      <c r="AO223" s="282"/>
      <c r="AP223" s="282"/>
      <c r="AQ223" s="282" t="e">
        <f t="shared" si="537"/>
        <v>#DIV/0!</v>
      </c>
      <c r="AR223" s="284"/>
      <c r="AS223" s="284"/>
      <c r="AT223" s="284" t="e">
        <f t="shared" si="528"/>
        <v>#DIV/0!</v>
      </c>
      <c r="AU223" s="285">
        <f t="shared" si="529"/>
        <v>0</v>
      </c>
      <c r="AV223" s="285">
        <f t="shared" si="547"/>
        <v>0</v>
      </c>
      <c r="AW223" s="290">
        <f t="shared" si="530"/>
        <v>0</v>
      </c>
      <c r="AX223" s="287"/>
      <c r="AY223" s="285">
        <f t="shared" si="521"/>
        <v>0</v>
      </c>
      <c r="AZ223" s="286">
        <f t="shared" si="538"/>
        <v>0</v>
      </c>
      <c r="BA223" s="287"/>
      <c r="BB223" s="285">
        <f t="shared" si="522"/>
        <v>0</v>
      </c>
      <c r="BC223" s="287"/>
      <c r="BD223" s="283"/>
      <c r="BE223" s="283"/>
      <c r="BF223" s="282"/>
      <c r="BG223" s="282"/>
      <c r="BH223" s="282"/>
      <c r="BI223" s="282" t="e">
        <f t="shared" si="500"/>
        <v>#DIV/0!</v>
      </c>
      <c r="BJ223" s="284"/>
      <c r="BK223" s="284"/>
      <c r="BL223" s="284" t="e">
        <f t="shared" si="531"/>
        <v>#DIV/0!</v>
      </c>
      <c r="BM223" s="285">
        <f t="shared" si="508"/>
        <v>0</v>
      </c>
      <c r="BN223" s="290">
        <f t="shared" si="532"/>
        <v>0</v>
      </c>
      <c r="BO223" s="287"/>
      <c r="BP223" s="285">
        <f t="shared" si="516"/>
        <v>0</v>
      </c>
      <c r="BQ223" s="286">
        <f t="shared" si="539"/>
        <v>0</v>
      </c>
      <c r="BR223" s="287"/>
      <c r="BS223" s="285">
        <f t="shared" si="509"/>
        <v>0</v>
      </c>
      <c r="BT223" s="287"/>
      <c r="BU223" s="283"/>
      <c r="BV223" s="283"/>
      <c r="BW223" s="282"/>
      <c r="BX223" s="282"/>
      <c r="BY223" s="282"/>
      <c r="BZ223" s="282" t="e">
        <f t="shared" si="501"/>
        <v>#DIV/0!</v>
      </c>
      <c r="CA223" s="284"/>
      <c r="CB223" s="284"/>
      <c r="CC223" s="284"/>
      <c r="CD223" s="284" t="e">
        <f t="shared" si="540"/>
        <v>#DIV/0!</v>
      </c>
      <c r="CE223" s="285">
        <f t="shared" si="510"/>
        <v>0</v>
      </c>
      <c r="CF223" s="290">
        <f t="shared" si="541"/>
        <v>0</v>
      </c>
      <c r="CG223" s="287"/>
      <c r="CH223" s="285">
        <f t="shared" si="523"/>
        <v>0</v>
      </c>
      <c r="CI223" s="286">
        <f t="shared" si="542"/>
        <v>0</v>
      </c>
      <c r="CJ223" s="287"/>
      <c r="CK223" s="285">
        <f t="shared" si="517"/>
        <v>0</v>
      </c>
      <c r="CL223" s="286">
        <f t="shared" si="543"/>
        <v>0</v>
      </c>
      <c r="CM223" s="287"/>
      <c r="CN223" s="285">
        <f t="shared" si="511"/>
        <v>0</v>
      </c>
      <c r="CO223" s="287"/>
      <c r="CP223" s="291">
        <f t="shared" si="512"/>
        <v>1</v>
      </c>
      <c r="CQ223" s="283"/>
      <c r="CR223" s="283"/>
      <c r="CS223" s="283"/>
      <c r="CT223" s="282"/>
      <c r="CU223" s="282"/>
      <c r="CV223" s="282"/>
      <c r="CW223" s="284"/>
      <c r="CX223" s="285">
        <f t="shared" si="505"/>
        <v>0</v>
      </c>
      <c r="CY223" s="290">
        <f t="shared" si="506"/>
        <v>0</v>
      </c>
      <c r="CZ223" s="292"/>
      <c r="DA223" s="285">
        <f t="shared" si="507"/>
        <v>0</v>
      </c>
      <c r="DB223" s="292"/>
      <c r="DC223" s="283"/>
      <c r="DD223" s="283"/>
      <c r="DE223" s="282"/>
      <c r="DF223" s="282"/>
      <c r="DG223" s="282"/>
      <c r="DH223" s="282" t="e">
        <f t="shared" si="502"/>
        <v>#DIV/0!</v>
      </c>
      <c r="DI223" s="284"/>
      <c r="DJ223" s="285">
        <f t="shared" si="524"/>
        <v>0</v>
      </c>
      <c r="DK223" s="286">
        <f t="shared" si="544"/>
        <v>0</v>
      </c>
      <c r="DL223" s="287"/>
      <c r="DM223" s="285">
        <f t="shared" si="525"/>
        <v>0</v>
      </c>
      <c r="DN223" s="287"/>
      <c r="DO223" s="283"/>
      <c r="DP223" s="283"/>
      <c r="DQ223" s="282"/>
      <c r="DR223" s="282"/>
      <c r="DS223" s="282"/>
      <c r="DT223" s="282" t="e">
        <f t="shared" si="503"/>
        <v>#DIV/0!</v>
      </c>
      <c r="DU223" s="284"/>
      <c r="DV223" s="285">
        <f t="shared" si="513"/>
        <v>0</v>
      </c>
      <c r="DW223" s="286">
        <f t="shared" si="545"/>
        <v>0</v>
      </c>
      <c r="DX223" s="287"/>
      <c r="DY223" s="283"/>
      <c r="DZ223" s="293"/>
      <c r="EA223" s="282"/>
      <c r="EB223" s="282"/>
      <c r="EC223" s="282"/>
      <c r="ED223" s="282" t="e">
        <f t="shared" si="504"/>
        <v>#DIV/0!</v>
      </c>
      <c r="EE223" s="284"/>
      <c r="EF223" s="285">
        <f t="shared" si="533"/>
        <v>0</v>
      </c>
      <c r="EG223" s="286">
        <f t="shared" si="546"/>
        <v>0</v>
      </c>
      <c r="EH223" s="292"/>
    </row>
    <row r="224" ht="31.5">
      <c r="A224" s="152" t="s">
        <v>22</v>
      </c>
      <c r="B224" s="282">
        <f>'численность 2021'!C5</f>
        <v>240</v>
      </c>
      <c r="C224" s="283">
        <v>0</v>
      </c>
      <c r="D224" s="283">
        <v>0</v>
      </c>
      <c r="E224" s="282">
        <f>_xlfn.FLOOR.PRECISE('численность 2021'!D5)</f>
        <v>0</v>
      </c>
      <c r="F224" s="282">
        <v>0</v>
      </c>
      <c r="G224" s="282">
        <v>0</v>
      </c>
      <c r="H224" s="282">
        <f t="shared" si="498"/>
        <v>0</v>
      </c>
      <c r="I224" s="284">
        <f>_xlfn.FLOOR.PRECISE('численность 2021'!R5)</f>
        <v>0</v>
      </c>
      <c r="J224" s="285">
        <f t="shared" si="518"/>
        <v>0</v>
      </c>
      <c r="K224" s="286">
        <f t="shared" si="534"/>
        <v>0</v>
      </c>
      <c r="L224" s="287"/>
      <c r="M224" s="283">
        <v>0</v>
      </c>
      <c r="N224" s="283">
        <v>0</v>
      </c>
      <c r="O224" s="282">
        <f>_xlfn.FLOOR.PRECISE('численность 2021'!P5)</f>
        <v>0</v>
      </c>
      <c r="P224" s="282">
        <v>0</v>
      </c>
      <c r="Q224" s="282">
        <v>0</v>
      </c>
      <c r="R224" s="282">
        <f t="shared" si="535"/>
        <v>0</v>
      </c>
      <c r="S224" s="284">
        <f>_xlfn.FLOOR.PRECISE('численность 2021'!Q5)</f>
        <v>0</v>
      </c>
      <c r="T224" s="284"/>
      <c r="U224" s="285">
        <f t="shared" si="519"/>
        <v>0</v>
      </c>
      <c r="V224" s="286">
        <f t="shared" si="526"/>
        <v>0</v>
      </c>
      <c r="W224" s="287"/>
      <c r="X224" s="287"/>
      <c r="Y224" s="288"/>
      <c r="Z224" s="283">
        <v>0</v>
      </c>
      <c r="AA224" s="283">
        <v>0</v>
      </c>
      <c r="AB224" s="282">
        <f>_xlfn.FLOOR.PRECISE('численность 2021'!E5)</f>
        <v>0</v>
      </c>
      <c r="AC224" s="282">
        <v>0</v>
      </c>
      <c r="AD224" s="282">
        <v>0</v>
      </c>
      <c r="AE224" s="282">
        <f t="shared" si="499"/>
        <v>0</v>
      </c>
      <c r="AF224" s="284">
        <f>_xlfn.FLOOR.PRECISE('численность 2021'!O5)</f>
        <v>0</v>
      </c>
      <c r="AG224" s="285">
        <f t="shared" si="520"/>
        <v>0</v>
      </c>
      <c r="AH224" s="286">
        <f t="shared" si="536"/>
        <v>0</v>
      </c>
      <c r="AI224" s="289">
        <f t="shared" si="527"/>
        <v>0</v>
      </c>
      <c r="AJ224" s="287"/>
      <c r="AK224" s="287"/>
      <c r="AL224" s="283">
        <v>251.44821200000001</v>
      </c>
      <c r="AM224" s="283">
        <v>549</v>
      </c>
      <c r="AN224" s="282">
        <f>_xlfn.FLOOR.PRECISE('численность 2021'!F5)</f>
        <v>402</v>
      </c>
      <c r="AO224" s="282">
        <v>1.047701</v>
      </c>
      <c r="AP224" s="282">
        <v>2.2875000000000001</v>
      </c>
      <c r="AQ224" s="282">
        <f t="shared" si="537"/>
        <v>1.675</v>
      </c>
      <c r="AR224" s="284">
        <f>_xlfn.FLOOR.PRECISE('численность 2021'!L5)</f>
        <v>20</v>
      </c>
      <c r="AS224" s="284"/>
      <c r="AT224" s="284">
        <f t="shared" si="528"/>
        <v>20</v>
      </c>
      <c r="AU224" s="285">
        <f t="shared" si="529"/>
        <v>20.100000000000001</v>
      </c>
      <c r="AV224" s="285">
        <f t="shared" si="547"/>
        <v>0</v>
      </c>
      <c r="AW224" s="290">
        <f t="shared" si="530"/>
        <v>20</v>
      </c>
      <c r="AX224" s="287">
        <v>20</v>
      </c>
      <c r="AY224" s="285">
        <f t="shared" si="521"/>
        <v>3</v>
      </c>
      <c r="AZ224" s="286">
        <f t="shared" si="538"/>
        <v>0</v>
      </c>
      <c r="BA224" s="287"/>
      <c r="BB224" s="285">
        <f t="shared" si="522"/>
        <v>6</v>
      </c>
      <c r="BC224" s="287">
        <v>6</v>
      </c>
      <c r="BD224" s="283">
        <v>0</v>
      </c>
      <c r="BE224" s="283">
        <v>0</v>
      </c>
      <c r="BF224" s="282">
        <f>_xlfn.FLOOR.PRECISE('численность 2021'!G5)</f>
        <v>0</v>
      </c>
      <c r="BG224" s="282">
        <v>0</v>
      </c>
      <c r="BH224" s="282">
        <v>0</v>
      </c>
      <c r="BI224" s="282">
        <f t="shared" si="500"/>
        <v>0</v>
      </c>
      <c r="BJ224" s="284">
        <f>_xlfn.FLOOR.PRECISE('численность 2021'!K5)</f>
        <v>0</v>
      </c>
      <c r="BK224" s="284"/>
      <c r="BL224" s="284">
        <f t="shared" si="531"/>
        <v>0</v>
      </c>
      <c r="BM224" s="285">
        <f t="shared" si="508"/>
        <v>0</v>
      </c>
      <c r="BN224" s="290">
        <f t="shared" si="532"/>
        <v>0</v>
      </c>
      <c r="BO224" s="287"/>
      <c r="BP224" s="285">
        <f t="shared" si="516"/>
        <v>0</v>
      </c>
      <c r="BQ224" s="286">
        <f t="shared" si="539"/>
        <v>0</v>
      </c>
      <c r="BR224" s="287"/>
      <c r="BS224" s="285">
        <f t="shared" si="509"/>
        <v>0</v>
      </c>
      <c r="BT224" s="287"/>
      <c r="BU224" s="283">
        <v>0</v>
      </c>
      <c r="BV224" s="283">
        <v>0</v>
      </c>
      <c r="BW224" s="282">
        <f>_xlfn.FLOOR.PRECISE('численность 2021'!H5)</f>
        <v>0</v>
      </c>
      <c r="BX224" s="282">
        <v>0</v>
      </c>
      <c r="BY224" s="282">
        <v>0</v>
      </c>
      <c r="BZ224" s="282">
        <f t="shared" si="501"/>
        <v>0</v>
      </c>
      <c r="CA224" s="284">
        <f>_xlfn.FLOOR.PRECISE('численность 2021'!M5)</f>
        <v>0</v>
      </c>
      <c r="CB224" s="284"/>
      <c r="CC224" s="284"/>
      <c r="CD224" s="284">
        <f t="shared" si="540"/>
        <v>0</v>
      </c>
      <c r="CE224" s="285">
        <f t="shared" si="510"/>
        <v>0</v>
      </c>
      <c r="CF224" s="290">
        <f t="shared" si="541"/>
        <v>0</v>
      </c>
      <c r="CG224" s="287"/>
      <c r="CH224" s="285">
        <f t="shared" si="523"/>
        <v>0</v>
      </c>
      <c r="CI224" s="286">
        <f t="shared" si="542"/>
        <v>0</v>
      </c>
      <c r="CJ224" s="287"/>
      <c r="CK224" s="285">
        <f t="shared" si="517"/>
        <v>0</v>
      </c>
      <c r="CL224" s="286">
        <f t="shared" si="543"/>
        <v>0</v>
      </c>
      <c r="CM224" s="287"/>
      <c r="CN224" s="285">
        <f t="shared" si="511"/>
        <v>0</v>
      </c>
      <c r="CO224" s="287"/>
      <c r="CP224" s="291">
        <f t="shared" si="512"/>
        <v>1</v>
      </c>
      <c r="CQ224" s="283">
        <v>0</v>
      </c>
      <c r="CR224" s="283">
        <v>0</v>
      </c>
      <c r="CS224" s="283" t="e">
        <f>#REF!</f>
        <v>#REF!</v>
      </c>
      <c r="CT224" s="282">
        <v>0</v>
      </c>
      <c r="CU224" s="282">
        <v>0</v>
      </c>
      <c r="CV224" s="282" t="e">
        <f>#REF!</f>
        <v>#REF!</v>
      </c>
      <c r="CW224" s="284" t="e">
        <f>#REF!</f>
        <v>#REF!</v>
      </c>
      <c r="CX224" s="285" t="e">
        <f t="shared" si="505"/>
        <v>#REF!</v>
      </c>
      <c r="CY224" s="290" t="e">
        <f t="shared" si="506"/>
        <v>#REF!</v>
      </c>
      <c r="CZ224" s="292"/>
      <c r="DA224" s="285">
        <f t="shared" si="507"/>
        <v>0</v>
      </c>
      <c r="DB224" s="292"/>
      <c r="DC224" s="283">
        <v>0</v>
      </c>
      <c r="DD224" s="283">
        <v>0</v>
      </c>
      <c r="DE224" s="282">
        <f>_xlfn.FLOOR.PRECISE('численность 2021'!I5)</f>
        <v>0</v>
      </c>
      <c r="DF224" s="282">
        <v>0</v>
      </c>
      <c r="DG224" s="282">
        <v>0</v>
      </c>
      <c r="DH224" s="282">
        <f t="shared" si="502"/>
        <v>0</v>
      </c>
      <c r="DI224" s="284">
        <f>_xlfn.FLOOR.PRECISE('численность 2021'!N5)</f>
        <v>0</v>
      </c>
      <c r="DJ224" s="285">
        <f t="shared" si="524"/>
        <v>0</v>
      </c>
      <c r="DK224" s="286">
        <f t="shared" si="544"/>
        <v>0</v>
      </c>
      <c r="DL224" s="287"/>
      <c r="DM224" s="285">
        <f t="shared" si="525"/>
        <v>0</v>
      </c>
      <c r="DN224" s="287"/>
      <c r="DO224" s="283">
        <v>0</v>
      </c>
      <c r="DP224" s="283">
        <v>0</v>
      </c>
      <c r="DQ224" s="282">
        <f>_xlfn.FLOOR.PRECISE('численность 2021'!J5)</f>
        <v>0</v>
      </c>
      <c r="DR224" s="282">
        <v>0</v>
      </c>
      <c r="DS224" s="282">
        <v>0</v>
      </c>
      <c r="DT224" s="282">
        <f t="shared" si="503"/>
        <v>0</v>
      </c>
      <c r="DU224" s="284">
        <f>_xlfn.FLOOR.PRECISE('численность 2021'!S5)</f>
        <v>0</v>
      </c>
      <c r="DV224" s="285">
        <f t="shared" si="513"/>
        <v>0</v>
      </c>
      <c r="DW224" s="286">
        <f t="shared" si="545"/>
        <v>0</v>
      </c>
      <c r="DX224" s="287"/>
      <c r="DY224" s="283">
        <v>0</v>
      </c>
      <c r="DZ224" s="293">
        <v>0</v>
      </c>
      <c r="EA224" s="282">
        <f>_xlfn.FLOOR.PRECISE('численность 2021'!T5)</f>
        <v>150</v>
      </c>
      <c r="EB224" s="282">
        <v>0</v>
      </c>
      <c r="EC224" s="282">
        <v>0</v>
      </c>
      <c r="ED224" s="282">
        <f t="shared" si="504"/>
        <v>0.625</v>
      </c>
      <c r="EE224" s="284">
        <f>_xlfn.FLOOR.PRECISE('численность 2021'!U5)</f>
        <v>0</v>
      </c>
      <c r="EF224" s="285">
        <f t="shared" si="533"/>
        <v>15</v>
      </c>
      <c r="EG224" s="286">
        <f t="shared" si="546"/>
        <v>0</v>
      </c>
      <c r="EH224" s="292"/>
    </row>
    <row r="225" ht="15.75">
      <c r="A225" s="268" t="s">
        <v>29</v>
      </c>
      <c r="B225" s="282"/>
      <c r="C225" s="283"/>
      <c r="D225" s="283"/>
      <c r="E225" s="282"/>
      <c r="F225" s="282"/>
      <c r="G225" s="282"/>
      <c r="H225" s="282"/>
      <c r="I225" s="284"/>
      <c r="J225" s="285">
        <f t="shared" si="518"/>
        <v>0</v>
      </c>
      <c r="K225" s="286">
        <f t="shared" si="534"/>
        <v>0</v>
      </c>
      <c r="L225" s="287"/>
      <c r="M225" s="283"/>
      <c r="N225" s="283"/>
      <c r="O225" s="282"/>
      <c r="P225" s="282"/>
      <c r="Q225" s="282"/>
      <c r="R225" s="282" t="e">
        <f t="shared" si="535"/>
        <v>#DIV/0!</v>
      </c>
      <c r="S225" s="284"/>
      <c r="T225" s="284"/>
      <c r="U225" s="285">
        <f t="shared" si="519"/>
        <v>0</v>
      </c>
      <c r="V225" s="286">
        <f t="shared" si="526"/>
        <v>0</v>
      </c>
      <c r="W225" s="287"/>
      <c r="X225" s="287"/>
      <c r="Y225" s="288"/>
      <c r="Z225" s="283"/>
      <c r="AA225" s="283"/>
      <c r="AB225" s="282"/>
      <c r="AC225" s="282"/>
      <c r="AD225" s="282"/>
      <c r="AE225" s="282" t="e">
        <f t="shared" si="499"/>
        <v>#DIV/0!</v>
      </c>
      <c r="AF225" s="284"/>
      <c r="AG225" s="285">
        <f t="shared" si="520"/>
        <v>0</v>
      </c>
      <c r="AH225" s="286">
        <f t="shared" si="536"/>
        <v>0</v>
      </c>
      <c r="AI225" s="289">
        <f t="shared" si="527"/>
        <v>0</v>
      </c>
      <c r="AJ225" s="287"/>
      <c r="AK225" s="287"/>
      <c r="AL225" s="283"/>
      <c r="AM225" s="283"/>
      <c r="AN225" s="282"/>
      <c r="AO225" s="282"/>
      <c r="AP225" s="282"/>
      <c r="AQ225" s="282" t="e">
        <f t="shared" si="537"/>
        <v>#DIV/0!</v>
      </c>
      <c r="AR225" s="284"/>
      <c r="AS225" s="284"/>
      <c r="AT225" s="284" t="e">
        <f t="shared" si="528"/>
        <v>#DIV/0!</v>
      </c>
      <c r="AU225" s="285">
        <f t="shared" si="529"/>
        <v>0</v>
      </c>
      <c r="AV225" s="285">
        <f t="shared" si="547"/>
        <v>0</v>
      </c>
      <c r="AW225" s="290">
        <f t="shared" si="530"/>
        <v>0</v>
      </c>
      <c r="AX225" s="287"/>
      <c r="AY225" s="285">
        <f t="shared" si="521"/>
        <v>0</v>
      </c>
      <c r="AZ225" s="286">
        <f t="shared" si="538"/>
        <v>0</v>
      </c>
      <c r="BA225" s="287"/>
      <c r="BB225" s="285">
        <f t="shared" si="522"/>
        <v>0</v>
      </c>
      <c r="BC225" s="287"/>
      <c r="BD225" s="283"/>
      <c r="BE225" s="283"/>
      <c r="BF225" s="282"/>
      <c r="BG225" s="282"/>
      <c r="BH225" s="282"/>
      <c r="BI225" s="282" t="e">
        <f t="shared" si="500"/>
        <v>#DIV/0!</v>
      </c>
      <c r="BJ225" s="284"/>
      <c r="BK225" s="284"/>
      <c r="BL225" s="284" t="e">
        <f t="shared" si="531"/>
        <v>#DIV/0!</v>
      </c>
      <c r="BM225" s="285">
        <f t="shared" si="508"/>
        <v>0</v>
      </c>
      <c r="BN225" s="290">
        <f t="shared" si="532"/>
        <v>0</v>
      </c>
      <c r="BO225" s="287"/>
      <c r="BP225" s="285">
        <f t="shared" si="516"/>
        <v>0</v>
      </c>
      <c r="BQ225" s="286">
        <f t="shared" si="539"/>
        <v>0</v>
      </c>
      <c r="BR225" s="287"/>
      <c r="BS225" s="285">
        <f t="shared" si="509"/>
        <v>0</v>
      </c>
      <c r="BT225" s="287"/>
      <c r="BU225" s="283"/>
      <c r="BV225" s="283"/>
      <c r="BW225" s="282"/>
      <c r="BX225" s="282"/>
      <c r="BY225" s="282"/>
      <c r="BZ225" s="282" t="e">
        <f t="shared" si="501"/>
        <v>#DIV/0!</v>
      </c>
      <c r="CA225" s="284"/>
      <c r="CB225" s="284"/>
      <c r="CC225" s="284"/>
      <c r="CD225" s="284" t="e">
        <f t="shared" si="540"/>
        <v>#DIV/0!</v>
      </c>
      <c r="CE225" s="285">
        <f t="shared" si="510"/>
        <v>0</v>
      </c>
      <c r="CF225" s="290">
        <f t="shared" si="541"/>
        <v>0</v>
      </c>
      <c r="CG225" s="287"/>
      <c r="CH225" s="285">
        <f t="shared" si="523"/>
        <v>0</v>
      </c>
      <c r="CI225" s="286">
        <f t="shared" si="542"/>
        <v>0</v>
      </c>
      <c r="CJ225" s="287"/>
      <c r="CK225" s="285">
        <f t="shared" si="517"/>
        <v>0</v>
      </c>
      <c r="CL225" s="286">
        <f t="shared" si="543"/>
        <v>0</v>
      </c>
      <c r="CM225" s="287"/>
      <c r="CN225" s="285">
        <f t="shared" si="511"/>
        <v>0</v>
      </c>
      <c r="CO225" s="287"/>
      <c r="CP225" s="291">
        <f t="shared" si="512"/>
        <v>1</v>
      </c>
      <c r="CQ225" s="283"/>
      <c r="CR225" s="283"/>
      <c r="CS225" s="283"/>
      <c r="CT225" s="282"/>
      <c r="CU225" s="282"/>
      <c r="CV225" s="282"/>
      <c r="CW225" s="284"/>
      <c r="CX225" s="285">
        <f t="shared" si="505"/>
        <v>0</v>
      </c>
      <c r="CY225" s="290">
        <f t="shared" si="506"/>
        <v>0</v>
      </c>
      <c r="CZ225" s="292"/>
      <c r="DA225" s="285">
        <f t="shared" si="507"/>
        <v>0</v>
      </c>
      <c r="DB225" s="292"/>
      <c r="DC225" s="283"/>
      <c r="DD225" s="283"/>
      <c r="DE225" s="282"/>
      <c r="DF225" s="282"/>
      <c r="DG225" s="282"/>
      <c r="DH225" s="282" t="e">
        <f t="shared" si="502"/>
        <v>#DIV/0!</v>
      </c>
      <c r="DI225" s="284"/>
      <c r="DJ225" s="285">
        <f t="shared" si="524"/>
        <v>0</v>
      </c>
      <c r="DK225" s="286">
        <f t="shared" si="544"/>
        <v>0</v>
      </c>
      <c r="DL225" s="287"/>
      <c r="DM225" s="285">
        <f t="shared" si="525"/>
        <v>0</v>
      </c>
      <c r="DN225" s="287"/>
      <c r="DO225" s="283"/>
      <c r="DP225" s="283"/>
      <c r="DQ225" s="282"/>
      <c r="DR225" s="282"/>
      <c r="DS225" s="282"/>
      <c r="DT225" s="282" t="e">
        <f t="shared" si="503"/>
        <v>#DIV/0!</v>
      </c>
      <c r="DU225" s="284"/>
      <c r="DV225" s="285">
        <f t="shared" si="513"/>
        <v>0</v>
      </c>
      <c r="DW225" s="286">
        <f t="shared" si="545"/>
        <v>0</v>
      </c>
      <c r="DX225" s="287"/>
      <c r="DY225" s="283"/>
      <c r="DZ225" s="293"/>
      <c r="EA225" s="282"/>
      <c r="EB225" s="282"/>
      <c r="EC225" s="282"/>
      <c r="ED225" s="282" t="e">
        <f t="shared" si="504"/>
        <v>#DIV/0!</v>
      </c>
      <c r="EE225" s="284"/>
      <c r="EF225" s="285">
        <f t="shared" si="533"/>
        <v>0</v>
      </c>
      <c r="EG225" s="286">
        <f t="shared" si="546"/>
        <v>0</v>
      </c>
      <c r="EH225" s="292"/>
    </row>
    <row r="226" ht="63">
      <c r="A226" s="162" t="s">
        <v>358</v>
      </c>
      <c r="B226" s="282">
        <f>'численность 2021'!C15</f>
        <v>33.299999999999997</v>
      </c>
      <c r="C226" s="283">
        <v>51.717415000000003</v>
      </c>
      <c r="D226" s="283">
        <v>52</v>
      </c>
      <c r="E226" s="282">
        <f>_xlfn.FLOOR.PRECISE('численность 2021'!D15)</f>
        <v>27</v>
      </c>
      <c r="F226" s="282">
        <v>0.79687799999999998</v>
      </c>
      <c r="G226" s="282">
        <v>0.79687799999999998</v>
      </c>
      <c r="H226" s="282">
        <f t="shared" si="498"/>
        <v>0.81081081081081086</v>
      </c>
      <c r="I226" s="284">
        <f>_xlfn.FLOOR.PRECISE('численность 2021'!R15)</f>
        <v>9</v>
      </c>
      <c r="J226" s="285">
        <f t="shared" si="518"/>
        <v>9.4499999999999993</v>
      </c>
      <c r="K226" s="286">
        <f t="shared" si="534"/>
        <v>9</v>
      </c>
      <c r="L226" s="287">
        <v>9</v>
      </c>
      <c r="M226" s="283">
        <v>20</v>
      </c>
      <c r="N226" s="283">
        <v>20</v>
      </c>
      <c r="O226" s="282">
        <f>_xlfn.FLOOR.PRECISE('численность 2021'!P15)</f>
        <v>10</v>
      </c>
      <c r="P226" s="282">
        <v>0.308166</v>
      </c>
      <c r="Q226" s="282">
        <v>0.308166</v>
      </c>
      <c r="R226" s="282">
        <f t="shared" si="535"/>
        <v>0.3003003003003003</v>
      </c>
      <c r="S226" s="284">
        <f>_xlfn.FLOOR.PRECISE('численность 2021'!Q15)</f>
        <v>3</v>
      </c>
      <c r="T226" s="284"/>
      <c r="U226" s="285">
        <f t="shared" si="519"/>
        <v>3</v>
      </c>
      <c r="V226" s="286">
        <f t="shared" si="526"/>
        <v>3</v>
      </c>
      <c r="W226" s="287">
        <v>3</v>
      </c>
      <c r="X226" s="287"/>
      <c r="Y226" s="288"/>
      <c r="Z226" s="283">
        <v>150.22212200000001</v>
      </c>
      <c r="AA226" s="283">
        <v>168</v>
      </c>
      <c r="AB226" s="282">
        <f>_xlfn.FLOOR.PRECISE('численность 2021'!E15)</f>
        <v>93</v>
      </c>
      <c r="AC226" s="282">
        <v>2.3146710000000001</v>
      </c>
      <c r="AD226" s="282">
        <v>2.5885980000000002</v>
      </c>
      <c r="AE226" s="282">
        <f t="shared" si="499"/>
        <v>2.7927927927927931</v>
      </c>
      <c r="AF226" s="284">
        <f>_xlfn.FLOOR.PRECISE('численность 2021'!O15)</f>
        <v>4</v>
      </c>
      <c r="AG226" s="285">
        <f t="shared" si="520"/>
        <v>4.6500000000000004</v>
      </c>
      <c r="AH226" s="286">
        <f t="shared" si="536"/>
        <v>4</v>
      </c>
      <c r="AI226" s="289">
        <f t="shared" si="527"/>
        <v>3</v>
      </c>
      <c r="AJ226" s="287">
        <v>4</v>
      </c>
      <c r="AK226" s="287">
        <v>3</v>
      </c>
      <c r="AL226" s="283">
        <v>493.78756700000002</v>
      </c>
      <c r="AM226" s="283">
        <v>507</v>
      </c>
      <c r="AN226" s="282">
        <f>_xlfn.FLOOR.PRECISE('численность 2021'!F15)</f>
        <v>272</v>
      </c>
      <c r="AO226" s="282">
        <v>7.6084370000000003</v>
      </c>
      <c r="AP226" s="282">
        <v>7.8120180000000001</v>
      </c>
      <c r="AQ226" s="282">
        <f t="shared" si="537"/>
        <v>8.1681681681681688</v>
      </c>
      <c r="AR226" s="284">
        <f>_xlfn.FLOOR.PRECISE('численность 2021'!L15)</f>
        <v>32</v>
      </c>
      <c r="AS226" s="284"/>
      <c r="AT226" s="284">
        <f t="shared" si="528"/>
        <v>32</v>
      </c>
      <c r="AU226" s="285">
        <f t="shared" si="529"/>
        <v>32.640000000000001</v>
      </c>
      <c r="AV226" s="285">
        <f t="shared" si="547"/>
        <v>32.640000000000001</v>
      </c>
      <c r="AW226" s="290">
        <f t="shared" si="530"/>
        <v>32</v>
      </c>
      <c r="AX226" s="287">
        <v>32</v>
      </c>
      <c r="AY226" s="285">
        <f t="shared" si="521"/>
        <v>4.7999999999999998</v>
      </c>
      <c r="AZ226" s="286">
        <f t="shared" si="538"/>
        <v>0</v>
      </c>
      <c r="BA226" s="287"/>
      <c r="BB226" s="285">
        <f t="shared" si="522"/>
        <v>9.5999999999999996</v>
      </c>
      <c r="BC226" s="287"/>
      <c r="BD226" s="283">
        <v>93.607224000000002</v>
      </c>
      <c r="BE226" s="283">
        <v>116</v>
      </c>
      <c r="BF226" s="282">
        <f>_xlfn.FLOOR.PRECISE('численность 2021'!G15)</f>
        <v>40</v>
      </c>
      <c r="BG226" s="282">
        <v>1.4423299999999999</v>
      </c>
      <c r="BH226" s="282">
        <v>1.7873650000000001</v>
      </c>
      <c r="BI226" s="282">
        <f t="shared" si="500"/>
        <v>1.2012012012012012</v>
      </c>
      <c r="BJ226" s="284">
        <f>_xlfn.FLOOR.PRECISE('численность 2021'!K15)</f>
        <v>2</v>
      </c>
      <c r="BK226" s="284"/>
      <c r="BL226" s="284">
        <f t="shared" si="531"/>
        <v>2</v>
      </c>
      <c r="BM226" s="285">
        <f t="shared" si="508"/>
        <v>2</v>
      </c>
      <c r="BN226" s="290">
        <f t="shared" si="532"/>
        <v>2</v>
      </c>
      <c r="BO226" s="287">
        <v>2</v>
      </c>
      <c r="BP226" s="285">
        <f t="shared" si="516"/>
        <v>0</v>
      </c>
      <c r="BQ226" s="286">
        <f t="shared" si="539"/>
        <v>0</v>
      </c>
      <c r="BR226" s="287"/>
      <c r="BS226" s="285">
        <f t="shared" si="509"/>
        <v>0.40000000000000002</v>
      </c>
      <c r="BT226" s="287"/>
      <c r="BU226" s="283">
        <v>458.05758700000001</v>
      </c>
      <c r="BV226" s="283">
        <v>466</v>
      </c>
      <c r="BW226" s="282">
        <f>_xlfn.FLOOR.PRECISE('численность 2021'!H15)</f>
        <v>155</v>
      </c>
      <c r="BX226" s="282">
        <v>7.0578979999999998</v>
      </c>
      <c r="BY226" s="282">
        <v>7.1802770000000002</v>
      </c>
      <c r="BZ226" s="282">
        <f t="shared" si="501"/>
        <v>4.6546546546546548</v>
      </c>
      <c r="CA226" s="284">
        <f>_xlfn.FLOOR.PRECISE('численность 2021'!M15)</f>
        <v>12</v>
      </c>
      <c r="CB226" s="284"/>
      <c r="CC226" s="284"/>
      <c r="CD226" s="284">
        <f t="shared" si="540"/>
        <v>12</v>
      </c>
      <c r="CE226" s="285">
        <f t="shared" si="510"/>
        <v>12.4</v>
      </c>
      <c r="CF226" s="290">
        <f t="shared" si="541"/>
        <v>12</v>
      </c>
      <c r="CG226" s="287">
        <v>12</v>
      </c>
      <c r="CH226" s="285">
        <f t="shared" si="523"/>
        <v>0.89999999999999991</v>
      </c>
      <c r="CI226" s="286">
        <f t="shared" si="542"/>
        <v>0</v>
      </c>
      <c r="CJ226" s="287"/>
      <c r="CK226" s="285">
        <f t="shared" si="517"/>
        <v>0.89999999999999991</v>
      </c>
      <c r="CL226" s="286">
        <f t="shared" si="543"/>
        <v>0</v>
      </c>
      <c r="CM226" s="287"/>
      <c r="CN226" s="285">
        <f t="shared" si="511"/>
        <v>2.4000000000000004</v>
      </c>
      <c r="CO226" s="287"/>
      <c r="CP226" s="291">
        <f t="shared" si="512"/>
        <v>1</v>
      </c>
      <c r="CQ226" s="283">
        <v>0</v>
      </c>
      <c r="CR226" s="283">
        <v>0</v>
      </c>
      <c r="CS226" s="283" t="e">
        <f>#REF!</f>
        <v>#REF!</v>
      </c>
      <c r="CT226" s="282">
        <v>0</v>
      </c>
      <c r="CU226" s="282">
        <v>0</v>
      </c>
      <c r="CV226" s="282" t="e">
        <f>#REF!</f>
        <v>#REF!</v>
      </c>
      <c r="CW226" s="284" t="e">
        <f>#REF!</f>
        <v>#REF!</v>
      </c>
      <c r="CX226" s="285" t="e">
        <f t="shared" si="505"/>
        <v>#REF!</v>
      </c>
      <c r="CY226" s="290" t="e">
        <f t="shared" si="506"/>
        <v>#REF!</v>
      </c>
      <c r="CZ226" s="292"/>
      <c r="DA226" s="285">
        <f t="shared" si="507"/>
        <v>0</v>
      </c>
      <c r="DB226" s="292"/>
      <c r="DC226" s="283"/>
      <c r="DD226" s="283"/>
      <c r="DE226" s="282">
        <f>_xlfn.FLOOR.PRECISE('численность 2021'!I15)</f>
        <v>0</v>
      </c>
      <c r="DF226" s="282"/>
      <c r="DG226" s="282"/>
      <c r="DH226" s="282">
        <f t="shared" si="502"/>
        <v>0</v>
      </c>
      <c r="DI226" s="284">
        <f>_xlfn.FLOOR.PRECISE('численность 2021'!N15)</f>
        <v>0</v>
      </c>
      <c r="DJ226" s="285">
        <f t="shared" si="524"/>
        <v>0</v>
      </c>
      <c r="DK226" s="286">
        <f t="shared" si="544"/>
        <v>0</v>
      </c>
      <c r="DL226" s="287"/>
      <c r="DM226" s="285">
        <f t="shared" si="525"/>
        <v>0</v>
      </c>
      <c r="DN226" s="287"/>
      <c r="DO226" s="283">
        <v>1.958993</v>
      </c>
      <c r="DP226" s="283">
        <v>10</v>
      </c>
      <c r="DQ226" s="282">
        <f>_xlfn.FLOOR.PRECISE('численность 2021'!J15)</f>
        <v>10</v>
      </c>
      <c r="DR226" s="282">
        <v>3.0185e-002</v>
      </c>
      <c r="DS226" s="282">
        <v>0.154083</v>
      </c>
      <c r="DT226" s="282">
        <f t="shared" si="503"/>
        <v>0.3003003003003003</v>
      </c>
      <c r="DU226" s="284">
        <f>_xlfn.FLOOR.PRECISE('численность 2021'!S15)</f>
        <v>1</v>
      </c>
      <c r="DV226" s="285">
        <f t="shared" si="513"/>
        <v>1</v>
      </c>
      <c r="DW226" s="286">
        <f t="shared" si="545"/>
        <v>1</v>
      </c>
      <c r="DX226" s="287">
        <v>1</v>
      </c>
      <c r="DY226" s="283">
        <v>30</v>
      </c>
      <c r="DZ226" s="293">
        <v>30</v>
      </c>
      <c r="EA226" s="282">
        <f>_xlfn.FLOOR.PRECISE('численность 2021'!T15)</f>
        <v>15</v>
      </c>
      <c r="EB226" s="282">
        <v>0.46224999999999999</v>
      </c>
      <c r="EC226" s="282">
        <v>0.46224999999999999</v>
      </c>
      <c r="ED226" s="282">
        <f t="shared" si="504"/>
        <v>0.45045045045045051</v>
      </c>
      <c r="EE226" s="284">
        <f>_xlfn.FLOOR.PRECISE('численность 2021'!U15)</f>
        <v>1</v>
      </c>
      <c r="EF226" s="285">
        <f t="shared" si="533"/>
        <v>1.5</v>
      </c>
      <c r="EG226" s="286">
        <f t="shared" si="546"/>
        <v>1</v>
      </c>
      <c r="EH226" s="292">
        <v>1</v>
      </c>
    </row>
    <row r="227" ht="63">
      <c r="A227" s="152" t="s">
        <v>359</v>
      </c>
      <c r="B227" s="282">
        <f>'численность 2021'!C16</f>
        <v>31.300000000000001</v>
      </c>
      <c r="C227" s="283">
        <v>51.717415000000003</v>
      </c>
      <c r="D227" s="283">
        <v>52</v>
      </c>
      <c r="E227" s="282">
        <f>_xlfn.FLOOR.PRECISE('численность 2021'!D16)</f>
        <v>32</v>
      </c>
      <c r="F227" s="282">
        <v>0.79687799999999998</v>
      </c>
      <c r="G227" s="282">
        <v>0.80123299999999997</v>
      </c>
      <c r="H227" s="282">
        <f t="shared" si="498"/>
        <v>1.0223642172523961</v>
      </c>
      <c r="I227" s="284">
        <f>_xlfn.FLOOR.PRECISE('численность 2021'!R16)</f>
        <v>11</v>
      </c>
      <c r="J227" s="285">
        <f t="shared" si="518"/>
        <v>11.199999999999999</v>
      </c>
      <c r="K227" s="286">
        <f t="shared" si="534"/>
        <v>11</v>
      </c>
      <c r="L227" s="292">
        <v>11</v>
      </c>
      <c r="M227" s="283">
        <v>20</v>
      </c>
      <c r="N227" s="283">
        <v>20</v>
      </c>
      <c r="O227" s="282">
        <f>_xlfn.FLOOR.PRECISE('численность 2021'!P16)</f>
        <v>10</v>
      </c>
      <c r="P227" s="282">
        <v>0.308166</v>
      </c>
      <c r="Q227" s="282">
        <v>0.308166</v>
      </c>
      <c r="R227" s="282">
        <f t="shared" si="535"/>
        <v>0.31948881789137379</v>
      </c>
      <c r="S227" s="284">
        <f>_xlfn.FLOOR.PRECISE('численность 2021'!Q16)</f>
        <v>3</v>
      </c>
      <c r="T227" s="284"/>
      <c r="U227" s="285">
        <f t="shared" si="519"/>
        <v>3</v>
      </c>
      <c r="V227" s="286">
        <f t="shared" si="526"/>
        <v>3</v>
      </c>
      <c r="W227" s="292">
        <v>3</v>
      </c>
      <c r="X227" s="292"/>
      <c r="Y227" s="288"/>
      <c r="Z227" s="283">
        <v>150.22212200000001</v>
      </c>
      <c r="AA227" s="283">
        <v>168</v>
      </c>
      <c r="AB227" s="282">
        <f>_xlfn.FLOOR.PRECISE('численность 2021'!E16)</f>
        <v>85</v>
      </c>
      <c r="AC227" s="282">
        <v>2.3146710000000001</v>
      </c>
      <c r="AD227" s="282">
        <v>2.5885980000000002</v>
      </c>
      <c r="AE227" s="282">
        <f t="shared" si="499"/>
        <v>2.7156549520766773</v>
      </c>
      <c r="AF227" s="284">
        <f>_xlfn.FLOOR.PRECISE('численность 2021'!O16)</f>
        <v>4</v>
      </c>
      <c r="AG227" s="285">
        <f t="shared" si="520"/>
        <v>4.25</v>
      </c>
      <c r="AH227" s="286">
        <f t="shared" si="536"/>
        <v>4</v>
      </c>
      <c r="AI227" s="289">
        <f t="shared" si="527"/>
        <v>3</v>
      </c>
      <c r="AJ227" s="292">
        <v>4</v>
      </c>
      <c r="AK227" s="292">
        <v>3</v>
      </c>
      <c r="AL227" s="283">
        <v>493.78756700000002</v>
      </c>
      <c r="AM227" s="283">
        <v>507</v>
      </c>
      <c r="AN227" s="282">
        <f>_xlfn.FLOOR.PRECISE('численность 2021'!F16)</f>
        <v>232</v>
      </c>
      <c r="AO227" s="282">
        <v>7.6084370000000003</v>
      </c>
      <c r="AP227" s="282">
        <v>7.8120180000000001</v>
      </c>
      <c r="AQ227" s="282">
        <f t="shared" si="537"/>
        <v>7.4121405750798717</v>
      </c>
      <c r="AR227" s="284">
        <f>_xlfn.FLOOR.PRECISE('численность 2021'!L16)</f>
        <v>23</v>
      </c>
      <c r="AS227" s="284"/>
      <c r="AT227" s="284">
        <f t="shared" si="528"/>
        <v>23</v>
      </c>
      <c r="AU227" s="285">
        <f t="shared" si="529"/>
        <v>23.200000000000003</v>
      </c>
      <c r="AV227" s="285">
        <f t="shared" si="547"/>
        <v>23.200000000000003</v>
      </c>
      <c r="AW227" s="290">
        <f t="shared" si="530"/>
        <v>23</v>
      </c>
      <c r="AX227" s="292">
        <v>23</v>
      </c>
      <c r="AY227" s="285">
        <f t="shared" si="521"/>
        <v>3.4499999999999997</v>
      </c>
      <c r="AZ227" s="286">
        <f t="shared" si="538"/>
        <v>0</v>
      </c>
      <c r="BA227" s="292"/>
      <c r="BB227" s="285">
        <f t="shared" si="522"/>
        <v>6.8999999999999995</v>
      </c>
      <c r="BC227" s="292"/>
      <c r="BD227" s="283">
        <v>93.607224000000002</v>
      </c>
      <c r="BE227" s="283">
        <v>116</v>
      </c>
      <c r="BF227" s="282">
        <f>_xlfn.FLOOR.PRECISE('численность 2021'!G16)</f>
        <v>60</v>
      </c>
      <c r="BG227" s="282">
        <v>1.4423299999999999</v>
      </c>
      <c r="BH227" s="282">
        <v>1.7873650000000001</v>
      </c>
      <c r="BI227" s="282">
        <f t="shared" si="500"/>
        <v>1.9169329073482428</v>
      </c>
      <c r="BJ227" s="284">
        <f>_xlfn.FLOOR.PRECISE('численность 2021'!K16)</f>
        <v>3</v>
      </c>
      <c r="BK227" s="284"/>
      <c r="BL227" s="284">
        <f t="shared" si="531"/>
        <v>3</v>
      </c>
      <c r="BM227" s="285">
        <f t="shared" si="508"/>
        <v>3</v>
      </c>
      <c r="BN227" s="290">
        <f t="shared" si="532"/>
        <v>3</v>
      </c>
      <c r="BO227" s="292">
        <v>3</v>
      </c>
      <c r="BP227" s="285">
        <f t="shared" si="516"/>
        <v>0</v>
      </c>
      <c r="BQ227" s="286">
        <f t="shared" si="539"/>
        <v>0</v>
      </c>
      <c r="BR227" s="292"/>
      <c r="BS227" s="285">
        <f t="shared" si="509"/>
        <v>0.60000000000000009</v>
      </c>
      <c r="BT227" s="292"/>
      <c r="BU227" s="283">
        <v>458.05758700000001</v>
      </c>
      <c r="BV227" s="283">
        <v>466</v>
      </c>
      <c r="BW227" s="282">
        <f>_xlfn.FLOOR.PRECISE('численность 2021'!H16)</f>
        <v>236</v>
      </c>
      <c r="BX227" s="282">
        <v>7.0578979999999998</v>
      </c>
      <c r="BY227" s="282">
        <v>7.1802770000000002</v>
      </c>
      <c r="BZ227" s="282">
        <f t="shared" si="501"/>
        <v>7.539936102236422</v>
      </c>
      <c r="CA227" s="284">
        <f>_xlfn.FLOOR.PRECISE('численность 2021'!M16)</f>
        <v>23</v>
      </c>
      <c r="CB227" s="284"/>
      <c r="CC227" s="284"/>
      <c r="CD227" s="284">
        <f t="shared" si="540"/>
        <v>23</v>
      </c>
      <c r="CE227" s="285">
        <f t="shared" si="510"/>
        <v>23.600000000000001</v>
      </c>
      <c r="CF227" s="290">
        <f t="shared" si="541"/>
        <v>23</v>
      </c>
      <c r="CG227" s="292">
        <v>23</v>
      </c>
      <c r="CH227" s="285">
        <f t="shared" si="523"/>
        <v>1.7249999999999999</v>
      </c>
      <c r="CI227" s="286">
        <f t="shared" si="542"/>
        <v>0</v>
      </c>
      <c r="CJ227" s="292"/>
      <c r="CK227" s="285">
        <f t="shared" si="517"/>
        <v>1.7249999999999999</v>
      </c>
      <c r="CL227" s="286">
        <f t="shared" si="543"/>
        <v>0</v>
      </c>
      <c r="CM227" s="292"/>
      <c r="CN227" s="285">
        <f t="shared" si="511"/>
        <v>4.6000000000000005</v>
      </c>
      <c r="CO227" s="292"/>
      <c r="CP227" s="291">
        <f t="shared" si="512"/>
        <v>1</v>
      </c>
      <c r="CQ227" s="283">
        <v>0</v>
      </c>
      <c r="CR227" s="283">
        <v>0</v>
      </c>
      <c r="CS227" s="283" t="e">
        <f>#REF!</f>
        <v>#REF!</v>
      </c>
      <c r="CT227" s="282">
        <v>0</v>
      </c>
      <c r="CU227" s="282">
        <v>0</v>
      </c>
      <c r="CV227" s="282" t="e">
        <f>#REF!</f>
        <v>#REF!</v>
      </c>
      <c r="CW227" s="284" t="e">
        <f>#REF!</f>
        <v>#REF!</v>
      </c>
      <c r="CX227" s="285" t="e">
        <f t="shared" si="505"/>
        <v>#REF!</v>
      </c>
      <c r="CY227" s="290" t="e">
        <f t="shared" si="506"/>
        <v>#REF!</v>
      </c>
      <c r="CZ227" s="292"/>
      <c r="DA227" s="285">
        <f t="shared" si="507"/>
        <v>0</v>
      </c>
      <c r="DB227" s="292"/>
      <c r="DC227" s="283">
        <v>0</v>
      </c>
      <c r="DD227" s="283">
        <v>0</v>
      </c>
      <c r="DE227" s="282">
        <f>_xlfn.FLOOR.PRECISE('численность 2021'!I16)</f>
        <v>0</v>
      </c>
      <c r="DF227" s="282">
        <v>0</v>
      </c>
      <c r="DG227" s="282">
        <v>0</v>
      </c>
      <c r="DH227" s="282">
        <f t="shared" si="502"/>
        <v>0</v>
      </c>
      <c r="DI227" s="284">
        <f>_xlfn.FLOOR.PRECISE('численность 2021'!N16)</f>
        <v>0</v>
      </c>
      <c r="DJ227" s="285">
        <f t="shared" si="524"/>
        <v>0</v>
      </c>
      <c r="DK227" s="286">
        <f t="shared" si="544"/>
        <v>0</v>
      </c>
      <c r="DL227" s="292"/>
      <c r="DM227" s="285">
        <f t="shared" si="525"/>
        <v>0</v>
      </c>
      <c r="DN227" s="292"/>
      <c r="DO227" s="283">
        <v>1.958993</v>
      </c>
      <c r="DP227" s="283">
        <v>10</v>
      </c>
      <c r="DQ227" s="282">
        <f>_xlfn.FLOOR.PRECISE('численность 2021'!J16)</f>
        <v>10</v>
      </c>
      <c r="DR227" s="282">
        <v>3.0185e-002</v>
      </c>
      <c r="DS227" s="282">
        <v>0.154083</v>
      </c>
      <c r="DT227" s="282">
        <f t="shared" si="503"/>
        <v>0.31948881789137379</v>
      </c>
      <c r="DU227" s="284">
        <f>_xlfn.FLOOR.PRECISE('численность 2021'!S16)</f>
        <v>1</v>
      </c>
      <c r="DV227" s="285">
        <f t="shared" si="513"/>
        <v>1</v>
      </c>
      <c r="DW227" s="286">
        <f t="shared" si="545"/>
        <v>1</v>
      </c>
      <c r="DX227" s="292">
        <v>1</v>
      </c>
      <c r="DY227" s="283">
        <v>30</v>
      </c>
      <c r="DZ227" s="293">
        <v>30</v>
      </c>
      <c r="EA227" s="282">
        <f>_xlfn.FLOOR.PRECISE('численность 2021'!T16)</f>
        <v>15</v>
      </c>
      <c r="EB227" s="282">
        <v>0.46224999999999999</v>
      </c>
      <c r="EC227" s="282">
        <v>0.46224999999999999</v>
      </c>
      <c r="ED227" s="282">
        <f t="shared" si="504"/>
        <v>0.47923322683706071</v>
      </c>
      <c r="EE227" s="284">
        <f>_xlfn.FLOOR.PRECISE('численность 2021'!U16)</f>
        <v>1</v>
      </c>
      <c r="EF227" s="285">
        <f t="shared" si="533"/>
        <v>1.5</v>
      </c>
      <c r="EG227" s="286">
        <f t="shared" si="546"/>
        <v>1</v>
      </c>
      <c r="EH227" s="292">
        <v>1</v>
      </c>
    </row>
    <row r="228" ht="47.25">
      <c r="A228" s="152" t="s">
        <v>30</v>
      </c>
      <c r="B228" s="282">
        <f>'численность 2021'!C13</f>
        <v>34</v>
      </c>
      <c r="C228" s="283">
        <v>57.396664000000001</v>
      </c>
      <c r="D228" s="283">
        <v>58</v>
      </c>
      <c r="E228" s="282">
        <f>_xlfn.FLOOR.PRECISE('численность 2021'!D13)</f>
        <v>70</v>
      </c>
      <c r="F228" s="282">
        <v>1.688137</v>
      </c>
      <c r="G228" s="282">
        <v>1.7058819999999999</v>
      </c>
      <c r="H228" s="282">
        <f t="shared" si="498"/>
        <v>2.0588235294117645</v>
      </c>
      <c r="I228" s="284">
        <f>_xlfn.FLOOR.PRECISE('численность 2021'!R13)</f>
        <v>24</v>
      </c>
      <c r="J228" s="285">
        <f t="shared" si="518"/>
        <v>24.5</v>
      </c>
      <c r="K228" s="286">
        <f t="shared" si="534"/>
        <v>24</v>
      </c>
      <c r="L228" s="287">
        <v>24</v>
      </c>
      <c r="M228" s="283">
        <v>10</v>
      </c>
      <c r="N228" s="283">
        <v>14</v>
      </c>
      <c r="O228" s="282">
        <f>_xlfn.FLOOR.PRECISE('численность 2021'!P13)</f>
        <v>16</v>
      </c>
      <c r="P228" s="282">
        <v>0.29411799999999999</v>
      </c>
      <c r="Q228" s="282">
        <v>0.41176499999999999</v>
      </c>
      <c r="R228" s="282">
        <f t="shared" si="535"/>
        <v>0.47058823529411764</v>
      </c>
      <c r="S228" s="284">
        <f>_xlfn.FLOOR.PRECISE('численность 2021'!Q13)</f>
        <v>1</v>
      </c>
      <c r="T228" s="284"/>
      <c r="U228" s="285">
        <f t="shared" si="519"/>
        <v>4.7999999999999998</v>
      </c>
      <c r="V228" s="286">
        <f t="shared" si="526"/>
        <v>1</v>
      </c>
      <c r="W228" s="287">
        <v>1</v>
      </c>
      <c r="X228" s="287"/>
      <c r="Y228" s="288"/>
      <c r="Z228" s="283">
        <v>99.937056999999996</v>
      </c>
      <c r="AA228" s="283">
        <v>91</v>
      </c>
      <c r="AB228" s="282">
        <f>_xlfn.FLOOR.PRECISE('численность 2021'!E13)</f>
        <v>111</v>
      </c>
      <c r="AC228" s="282">
        <v>2.9393250000000002</v>
      </c>
      <c r="AD228" s="282">
        <v>2.6764709999999998</v>
      </c>
      <c r="AE228" s="282">
        <f t="shared" si="499"/>
        <v>3.2647058823529411</v>
      </c>
      <c r="AF228" s="284">
        <f>_xlfn.FLOOR.PRECISE('численность 2021'!O13)</f>
        <v>5</v>
      </c>
      <c r="AG228" s="285">
        <f t="shared" si="520"/>
        <v>5.5500000000000007</v>
      </c>
      <c r="AH228" s="286">
        <f t="shared" si="536"/>
        <v>5</v>
      </c>
      <c r="AI228" s="289">
        <f t="shared" si="527"/>
        <v>3.75</v>
      </c>
      <c r="AJ228" s="287">
        <v>5</v>
      </c>
      <c r="AK228" s="287">
        <v>3</v>
      </c>
      <c r="AL228" s="283">
        <v>260.63812300000001</v>
      </c>
      <c r="AM228" s="283">
        <v>254</v>
      </c>
      <c r="AN228" s="282">
        <f>_xlfn.FLOOR.PRECISE('численность 2021'!F13)</f>
        <v>307</v>
      </c>
      <c r="AO228" s="282">
        <v>7.6658270000000002</v>
      </c>
      <c r="AP228" s="282">
        <v>7.4705880000000002</v>
      </c>
      <c r="AQ228" s="282">
        <f t="shared" si="537"/>
        <v>9.0294117647058822</v>
      </c>
      <c r="AR228" s="284">
        <f>_xlfn.FLOOR.PRECISE('численность 2021'!L13)</f>
        <v>36</v>
      </c>
      <c r="AS228" s="284"/>
      <c r="AT228" s="284">
        <f t="shared" si="528"/>
        <v>36</v>
      </c>
      <c r="AU228" s="285">
        <f t="shared" si="529"/>
        <v>36.839999999999996</v>
      </c>
      <c r="AV228" s="285">
        <f t="shared" si="547"/>
        <v>36.839999999999996</v>
      </c>
      <c r="AW228" s="290">
        <f t="shared" si="530"/>
        <v>36</v>
      </c>
      <c r="AX228" s="287">
        <v>36</v>
      </c>
      <c r="AY228" s="285">
        <f t="shared" si="521"/>
        <v>5.3999999999999995</v>
      </c>
      <c r="AZ228" s="286">
        <f t="shared" si="538"/>
        <v>0</v>
      </c>
      <c r="BA228" s="287"/>
      <c r="BB228" s="285">
        <f t="shared" si="522"/>
        <v>10.799999999999999</v>
      </c>
      <c r="BC228" s="287"/>
      <c r="BD228" s="283">
        <v>64.179207000000005</v>
      </c>
      <c r="BE228" s="283">
        <v>75</v>
      </c>
      <c r="BF228" s="282">
        <f>_xlfn.FLOOR.PRECISE('численность 2021'!G13)</f>
        <v>83</v>
      </c>
      <c r="BG228" s="282">
        <v>1.887624</v>
      </c>
      <c r="BH228" s="282">
        <v>2.2058819999999999</v>
      </c>
      <c r="BI228" s="282">
        <f t="shared" si="500"/>
        <v>2.4411764705882355</v>
      </c>
      <c r="BJ228" s="284">
        <f>_xlfn.FLOOR.PRECISE('численность 2021'!K13)</f>
        <v>5</v>
      </c>
      <c r="BK228" s="284"/>
      <c r="BL228" s="284">
        <f t="shared" si="531"/>
        <v>5</v>
      </c>
      <c r="BM228" s="285">
        <f t="shared" si="508"/>
        <v>5.8100000000000005</v>
      </c>
      <c r="BN228" s="290">
        <f t="shared" si="532"/>
        <v>5</v>
      </c>
      <c r="BO228" s="287">
        <v>5</v>
      </c>
      <c r="BP228" s="285">
        <f t="shared" si="516"/>
        <v>0.75</v>
      </c>
      <c r="BQ228" s="286">
        <f t="shared" si="539"/>
        <v>0</v>
      </c>
      <c r="BR228" s="287"/>
      <c r="BS228" s="285">
        <f t="shared" si="509"/>
        <v>1</v>
      </c>
      <c r="BT228" s="287"/>
      <c r="BU228" s="283">
        <v>88.666884999999994</v>
      </c>
      <c r="BV228" s="283">
        <v>88</v>
      </c>
      <c r="BW228" s="282">
        <f>_xlfn.FLOOR.PRECISE('численность 2021'!H13)</f>
        <v>92</v>
      </c>
      <c r="BX228" s="282">
        <v>2.60785</v>
      </c>
      <c r="BY228" s="282">
        <v>2.5882350000000001</v>
      </c>
      <c r="BZ228" s="282">
        <f t="shared" si="501"/>
        <v>2.7058823529411766</v>
      </c>
      <c r="CA228" s="284">
        <f>_xlfn.FLOOR.PRECISE('численность 2021'!M13)</f>
        <v>6</v>
      </c>
      <c r="CB228" s="284"/>
      <c r="CC228" s="284"/>
      <c r="CD228" s="284">
        <f t="shared" si="540"/>
        <v>6</v>
      </c>
      <c r="CE228" s="285">
        <f t="shared" si="510"/>
        <v>6.4400000000000004</v>
      </c>
      <c r="CF228" s="290">
        <f t="shared" si="541"/>
        <v>6</v>
      </c>
      <c r="CG228" s="287">
        <v>6</v>
      </c>
      <c r="CH228" s="285">
        <f t="shared" si="523"/>
        <v>0.44999999999999996</v>
      </c>
      <c r="CI228" s="286">
        <f t="shared" si="542"/>
        <v>0</v>
      </c>
      <c r="CJ228" s="287"/>
      <c r="CK228" s="285">
        <f t="shared" si="517"/>
        <v>0.44999999999999996</v>
      </c>
      <c r="CL228" s="286">
        <f t="shared" si="543"/>
        <v>0</v>
      </c>
      <c r="CM228" s="287"/>
      <c r="CN228" s="285">
        <f t="shared" si="511"/>
        <v>1.2000000000000002</v>
      </c>
      <c r="CO228" s="287"/>
      <c r="CP228" s="291">
        <f t="shared" si="512"/>
        <v>1</v>
      </c>
      <c r="CQ228" s="283">
        <v>0</v>
      </c>
      <c r="CR228" s="283">
        <v>0</v>
      </c>
      <c r="CS228" s="283" t="e">
        <f>#REF!</f>
        <v>#REF!</v>
      </c>
      <c r="CT228" s="282">
        <v>0</v>
      </c>
      <c r="CU228" s="282">
        <v>0</v>
      </c>
      <c r="CV228" s="282" t="e">
        <f>#REF!</f>
        <v>#REF!</v>
      </c>
      <c r="CW228" s="284" t="e">
        <f>#REF!</f>
        <v>#REF!</v>
      </c>
      <c r="CX228" s="285" t="e">
        <f t="shared" si="505"/>
        <v>#REF!</v>
      </c>
      <c r="CY228" s="290" t="e">
        <f t="shared" si="506"/>
        <v>#REF!</v>
      </c>
      <c r="CZ228" s="292"/>
      <c r="DA228" s="285">
        <f t="shared" si="507"/>
        <v>0</v>
      </c>
      <c r="DB228" s="292"/>
      <c r="DC228" s="283">
        <v>0</v>
      </c>
      <c r="DD228" s="283">
        <v>0</v>
      </c>
      <c r="DE228" s="282">
        <f>_xlfn.FLOOR.PRECISE('численность 2021'!I13)</f>
        <v>0</v>
      </c>
      <c r="DF228" s="282">
        <v>0</v>
      </c>
      <c r="DG228" s="282">
        <v>0</v>
      </c>
      <c r="DH228" s="282">
        <f t="shared" si="502"/>
        <v>0</v>
      </c>
      <c r="DI228" s="284">
        <f>_xlfn.FLOOR.PRECISE('численность 2021'!N13)</f>
        <v>0</v>
      </c>
      <c r="DJ228" s="285">
        <f t="shared" si="524"/>
        <v>0</v>
      </c>
      <c r="DK228" s="286">
        <f t="shared" si="544"/>
        <v>0</v>
      </c>
      <c r="DL228" s="287"/>
      <c r="DM228" s="285">
        <f t="shared" si="525"/>
        <v>0</v>
      </c>
      <c r="DN228" s="287"/>
      <c r="DO228" s="283">
        <v>4.6819639999999998</v>
      </c>
      <c r="DP228" s="283">
        <v>4</v>
      </c>
      <c r="DQ228" s="282">
        <f>_xlfn.FLOOR.PRECISE('численность 2021'!J13)</f>
        <v>6</v>
      </c>
      <c r="DR228" s="282">
        <v>0.13770499999999999</v>
      </c>
      <c r="DS228" s="282">
        <v>0.117647</v>
      </c>
      <c r="DT228" s="282">
        <f t="shared" si="503"/>
        <v>0.17647058823529413</v>
      </c>
      <c r="DU228" s="284">
        <f>_xlfn.FLOOR.PRECISE('численность 2021'!S13)</f>
        <v>0</v>
      </c>
      <c r="DV228" s="285">
        <f t="shared" si="513"/>
        <v>0.60000000000000009</v>
      </c>
      <c r="DW228" s="286">
        <f t="shared" si="545"/>
        <v>0</v>
      </c>
      <c r="DX228" s="287"/>
      <c r="DY228" s="283">
        <v>0</v>
      </c>
      <c r="DZ228" s="293">
        <v>0</v>
      </c>
      <c r="EA228" s="282">
        <f>_xlfn.FLOOR.PRECISE('численность 2021'!T13)</f>
        <v>0</v>
      </c>
      <c r="EB228" s="282">
        <v>0</v>
      </c>
      <c r="EC228" s="282">
        <v>0</v>
      </c>
      <c r="ED228" s="282">
        <f t="shared" si="504"/>
        <v>0</v>
      </c>
      <c r="EE228" s="284">
        <f>_xlfn.FLOOR.PRECISE('численность 2021'!U13)</f>
        <v>0</v>
      </c>
      <c r="EF228" s="285">
        <f t="shared" si="533"/>
        <v>0</v>
      </c>
      <c r="EG228" s="286">
        <f t="shared" si="546"/>
        <v>0</v>
      </c>
      <c r="EH228" s="292"/>
    </row>
    <row r="229" s="297" customFormat="1">
      <c r="A229" s="152" t="s">
        <v>31</v>
      </c>
      <c r="B229" s="298">
        <f>'численность 2021'!C14</f>
        <v>21.359999999999999</v>
      </c>
      <c r="C229" s="299">
        <v>11.09604</v>
      </c>
      <c r="D229" s="299">
        <v>7</v>
      </c>
      <c r="E229" s="298">
        <f>_xlfn.FLOOR.PRECISE('численность 2021'!D14)</f>
        <v>10</v>
      </c>
      <c r="F229" s="298">
        <v>0.519478</v>
      </c>
      <c r="G229" s="298">
        <v>0.32771499999999998</v>
      </c>
      <c r="H229" s="298">
        <f t="shared" ref="H229:H260" si="548">E229/B229</f>
        <v>0.46816479400749067</v>
      </c>
      <c r="I229" s="300">
        <f>_xlfn.FLOOR.PRECISE('численность 2021'!R14)</f>
        <v>0</v>
      </c>
      <c r="J229" s="285">
        <f t="shared" si="518"/>
        <v>3.5</v>
      </c>
      <c r="K229" s="301">
        <f t="shared" si="534"/>
        <v>0</v>
      </c>
      <c r="L229" s="287"/>
      <c r="M229" s="299">
        <v>12</v>
      </c>
      <c r="N229" s="299">
        <v>14</v>
      </c>
      <c r="O229" s="298">
        <f>_xlfn.FLOOR.PRECISE('численность 2021'!P14)</f>
        <v>14</v>
      </c>
      <c r="P229" s="298">
        <v>0.56179800000000002</v>
      </c>
      <c r="Q229" s="298">
        <v>0.65543099999999999</v>
      </c>
      <c r="R229" s="298">
        <f t="shared" si="535"/>
        <v>0.65543071161048694</v>
      </c>
      <c r="S229" s="300">
        <f>_xlfn.FLOOR.PRECISE('численность 2021'!Q14)</f>
        <v>2</v>
      </c>
      <c r="T229" s="300"/>
      <c r="U229" s="303">
        <f t="shared" si="519"/>
        <v>4.2000000000000002</v>
      </c>
      <c r="V229" s="301">
        <f t="shared" si="526"/>
        <v>2</v>
      </c>
      <c r="W229" s="287">
        <v>2</v>
      </c>
      <c r="X229" s="287"/>
      <c r="Y229" s="302"/>
      <c r="Z229" s="299">
        <v>0</v>
      </c>
      <c r="AA229" s="299">
        <v>0</v>
      </c>
      <c r="AB229" s="298">
        <f>_xlfn.FLOOR.PRECISE('численность 2021'!E14)</f>
        <v>0</v>
      </c>
      <c r="AC229" s="298">
        <v>0</v>
      </c>
      <c r="AD229" s="298">
        <v>0</v>
      </c>
      <c r="AE229" s="298">
        <f t="shared" ref="AE229:AE260" si="549">AB229/B229</f>
        <v>0</v>
      </c>
      <c r="AF229" s="300">
        <f>_xlfn.FLOOR.PRECISE('численность 2021'!O14)</f>
        <v>0</v>
      </c>
      <c r="AG229" s="303">
        <f t="shared" si="520"/>
        <v>0</v>
      </c>
      <c r="AH229" s="301">
        <f t="shared" si="536"/>
        <v>0</v>
      </c>
      <c r="AI229" s="289">
        <f t="shared" si="527"/>
        <v>0</v>
      </c>
      <c r="AJ229" s="287"/>
      <c r="AK229" s="287"/>
      <c r="AL229" s="299">
        <v>323.23251299999998</v>
      </c>
      <c r="AM229" s="299">
        <v>329</v>
      </c>
      <c r="AN229" s="298">
        <f>_xlfn.FLOOR.PRECISE('численность 2021'!F14)</f>
        <v>293</v>
      </c>
      <c r="AO229" s="298">
        <v>15.132609</v>
      </c>
      <c r="AP229" s="298">
        <v>15.402623</v>
      </c>
      <c r="AQ229" s="298">
        <f t="shared" si="537"/>
        <v>13.717228464419476</v>
      </c>
      <c r="AR229" s="300">
        <f>_xlfn.FLOOR.PRECISE('численность 2021'!L14)</f>
        <v>52</v>
      </c>
      <c r="AS229" s="300"/>
      <c r="AT229" s="300">
        <f t="shared" si="528"/>
        <v>52</v>
      </c>
      <c r="AU229" s="303">
        <f t="shared" si="529"/>
        <v>43.949999999999996</v>
      </c>
      <c r="AV229" s="303">
        <f t="shared" si="547"/>
        <v>58.600000000000001</v>
      </c>
      <c r="AW229" s="289">
        <f t="shared" si="530"/>
        <v>43.949999999999996</v>
      </c>
      <c r="AX229" s="287">
        <v>52</v>
      </c>
      <c r="AY229" s="303">
        <f t="shared" si="521"/>
        <v>7.7999999999999998</v>
      </c>
      <c r="AZ229" s="301">
        <f t="shared" si="538"/>
        <v>0</v>
      </c>
      <c r="BA229" s="287"/>
      <c r="BB229" s="303">
        <f t="shared" si="522"/>
        <v>15.6</v>
      </c>
      <c r="BC229" s="287"/>
      <c r="BD229" s="299">
        <v>40.157817999999999</v>
      </c>
      <c r="BE229" s="299">
        <v>40</v>
      </c>
      <c r="BF229" s="298">
        <f>_xlfn.FLOOR.PRECISE('численность 2021'!G14)</f>
        <v>34</v>
      </c>
      <c r="BG229" s="298">
        <v>1.8800479999999999</v>
      </c>
      <c r="BH229" s="298">
        <v>1.8726590000000001</v>
      </c>
      <c r="BI229" s="298">
        <f t="shared" ref="BI229:BI260" si="550">BF229/B229</f>
        <v>1.5917602996254683</v>
      </c>
      <c r="BJ229" s="300">
        <f>_xlfn.FLOOR.PRECISE('численность 2021'!K14)</f>
        <v>1</v>
      </c>
      <c r="BK229" s="300"/>
      <c r="BL229" s="300">
        <f t="shared" si="531"/>
        <v>1</v>
      </c>
      <c r="BM229" s="303">
        <f t="shared" si="508"/>
        <v>1.7000000000000002</v>
      </c>
      <c r="BN229" s="289">
        <f t="shared" si="532"/>
        <v>1</v>
      </c>
      <c r="BO229" s="287">
        <v>1</v>
      </c>
      <c r="BP229" s="303">
        <f t="shared" si="516"/>
        <v>0</v>
      </c>
      <c r="BQ229" s="301">
        <f t="shared" si="539"/>
        <v>0</v>
      </c>
      <c r="BR229" s="287"/>
      <c r="BS229" s="303">
        <f t="shared" si="509"/>
        <v>0.20000000000000001</v>
      </c>
      <c r="BT229" s="287"/>
      <c r="BU229" s="299">
        <v>207.533142</v>
      </c>
      <c r="BV229" s="299">
        <v>204</v>
      </c>
      <c r="BW229" s="298">
        <f>_xlfn.FLOOR.PRECISE('численность 2021'!H14)</f>
        <v>179</v>
      </c>
      <c r="BX229" s="298">
        <v>9.7159720000000007</v>
      </c>
      <c r="BY229" s="298">
        <v>9.5505619999999993</v>
      </c>
      <c r="BZ229" s="298">
        <f t="shared" ref="BZ229:BZ260" si="551">BW229/B229</f>
        <v>8.3801498127340821</v>
      </c>
      <c r="CA229" s="300">
        <f>_xlfn.FLOOR.PRECISE('численность 2021'!M14)</f>
        <v>21</v>
      </c>
      <c r="CB229" s="300"/>
      <c r="CC229" s="300"/>
      <c r="CD229" s="300">
        <f t="shared" si="540"/>
        <v>21</v>
      </c>
      <c r="CE229" s="303">
        <f t="shared" si="510"/>
        <v>21.48</v>
      </c>
      <c r="CF229" s="289">
        <f t="shared" si="541"/>
        <v>21</v>
      </c>
      <c r="CG229" s="287">
        <v>21</v>
      </c>
      <c r="CH229" s="303">
        <f t="shared" si="523"/>
        <v>1.575</v>
      </c>
      <c r="CI229" s="301">
        <f t="shared" si="542"/>
        <v>0</v>
      </c>
      <c r="CJ229" s="287"/>
      <c r="CK229" s="303">
        <f t="shared" si="517"/>
        <v>1.575</v>
      </c>
      <c r="CL229" s="301">
        <f t="shared" si="543"/>
        <v>0</v>
      </c>
      <c r="CM229" s="287"/>
      <c r="CN229" s="303">
        <f t="shared" si="511"/>
        <v>4.2000000000000002</v>
      </c>
      <c r="CO229" s="287"/>
      <c r="CP229" s="304">
        <f t="shared" si="512"/>
        <v>1</v>
      </c>
      <c r="CQ229" s="299">
        <v>0</v>
      </c>
      <c r="CR229" s="299">
        <v>0</v>
      </c>
      <c r="CS229" s="299" t="e">
        <f>#REF!</f>
        <v>#REF!</v>
      </c>
      <c r="CT229" s="298">
        <v>0</v>
      </c>
      <c r="CU229" s="298">
        <v>0</v>
      </c>
      <c r="CV229" s="298" t="e">
        <f>#REF!</f>
        <v>#REF!</v>
      </c>
      <c r="CW229" s="300" t="e">
        <f>#REF!</f>
        <v>#REF!</v>
      </c>
      <c r="CX229" s="303" t="e">
        <f t="shared" si="505"/>
        <v>#REF!</v>
      </c>
      <c r="CY229" s="289" t="e">
        <f t="shared" si="506"/>
        <v>#REF!</v>
      </c>
      <c r="CZ229" s="287"/>
      <c r="DA229" s="303">
        <f t="shared" si="507"/>
        <v>0</v>
      </c>
      <c r="DB229" s="287"/>
      <c r="DC229" s="299">
        <v>0</v>
      </c>
      <c r="DD229" s="299">
        <v>0</v>
      </c>
      <c r="DE229" s="298">
        <f>_xlfn.FLOOR.PRECISE('численность 2021'!I14)</f>
        <v>0</v>
      </c>
      <c r="DF229" s="298">
        <v>0</v>
      </c>
      <c r="DG229" s="298">
        <v>0</v>
      </c>
      <c r="DH229" s="298">
        <f t="shared" ref="DH229:DH260" si="552">DE229/B229</f>
        <v>0</v>
      </c>
      <c r="DI229" s="300">
        <f>_xlfn.FLOOR.PRECISE('численность 2021'!N14)</f>
        <v>0</v>
      </c>
      <c r="DJ229" s="303">
        <f t="shared" si="524"/>
        <v>0</v>
      </c>
      <c r="DK229" s="301">
        <f t="shared" si="544"/>
        <v>0</v>
      </c>
      <c r="DL229" s="287"/>
      <c r="DM229" s="303">
        <f t="shared" si="525"/>
        <v>0</v>
      </c>
      <c r="DN229" s="287"/>
      <c r="DO229" s="299">
        <v>0</v>
      </c>
      <c r="DP229" s="299">
        <v>0</v>
      </c>
      <c r="DQ229" s="298">
        <f>_xlfn.FLOOR.PRECISE('численность 2021'!J14)</f>
        <v>0</v>
      </c>
      <c r="DR229" s="298">
        <v>0</v>
      </c>
      <c r="DS229" s="298">
        <v>0</v>
      </c>
      <c r="DT229" s="298">
        <f t="shared" ref="DT229:DT260" si="553">DQ229/B229</f>
        <v>0</v>
      </c>
      <c r="DU229" s="300">
        <f>_xlfn.FLOOR.PRECISE('численность 2021'!S14)</f>
        <v>0</v>
      </c>
      <c r="DV229" s="303">
        <f t="shared" si="513"/>
        <v>0</v>
      </c>
      <c r="DW229" s="301">
        <f t="shared" si="545"/>
        <v>0</v>
      </c>
      <c r="DX229" s="287"/>
      <c r="DY229" s="299">
        <v>0</v>
      </c>
      <c r="DZ229" s="306">
        <v>0</v>
      </c>
      <c r="EA229" s="298">
        <f>_xlfn.FLOOR.PRECISE('численность 2021'!T14)</f>
        <v>0</v>
      </c>
      <c r="EB229" s="298">
        <v>0</v>
      </c>
      <c r="EC229" s="298">
        <v>0</v>
      </c>
      <c r="ED229" s="298">
        <f t="shared" ref="ED229:ED260" si="554">EA229/B229</f>
        <v>0</v>
      </c>
      <c r="EE229" s="300">
        <f>_xlfn.FLOOR.PRECISE('численность 2021'!U14)</f>
        <v>0</v>
      </c>
      <c r="EF229" s="303">
        <f t="shared" si="533"/>
        <v>0</v>
      </c>
      <c r="EG229" s="301">
        <f t="shared" si="546"/>
        <v>0</v>
      </c>
      <c r="EH229" s="287"/>
    </row>
    <row r="230" ht="31.5">
      <c r="A230" s="152" t="s">
        <v>34</v>
      </c>
      <c r="B230" s="282">
        <f>'численность 2021'!C17</f>
        <v>254.53999999999999</v>
      </c>
      <c r="C230" s="283">
        <v>8.8221690000000006</v>
      </c>
      <c r="D230" s="283">
        <v>16</v>
      </c>
      <c r="E230" s="282">
        <f>_xlfn.FLOOR.PRECISE('численность 2021'!D17)</f>
        <v>9</v>
      </c>
      <c r="F230" s="282">
        <v>3.4404999999999998e-002</v>
      </c>
      <c r="G230" s="282">
        <v>6.2398000000000002e-002</v>
      </c>
      <c r="H230" s="282">
        <f t="shared" si="548"/>
        <v>3.5357900526439855e-002</v>
      </c>
      <c r="I230" s="284">
        <f>_xlfn.FLOOR.PRECISE('численность 2021'!R17)</f>
        <v>0</v>
      </c>
      <c r="J230" s="285">
        <f t="shared" si="518"/>
        <v>3.1499999999999999</v>
      </c>
      <c r="K230" s="286">
        <f t="shared" si="534"/>
        <v>0</v>
      </c>
      <c r="L230" s="287"/>
      <c r="M230" s="283">
        <v>35</v>
      </c>
      <c r="N230" s="283">
        <v>41</v>
      </c>
      <c r="O230" s="282">
        <f>_xlfn.FLOOR.PRECISE('численность 2021'!P17)</f>
        <v>52</v>
      </c>
      <c r="P230" s="282">
        <v>0.13649500000000001</v>
      </c>
      <c r="Q230" s="282">
        <v>0.15989400000000001</v>
      </c>
      <c r="R230" s="282">
        <f t="shared" si="535"/>
        <v>0.20429009193054137</v>
      </c>
      <c r="S230" s="284">
        <f>_xlfn.FLOOR.PRECISE('численность 2021'!Q17)</f>
        <v>8</v>
      </c>
      <c r="T230" s="284"/>
      <c r="U230" s="285">
        <f t="shared" si="519"/>
        <v>15.6</v>
      </c>
      <c r="V230" s="286">
        <f t="shared" si="526"/>
        <v>8</v>
      </c>
      <c r="W230" s="287">
        <v>8</v>
      </c>
      <c r="X230" s="287">
        <v>5</v>
      </c>
      <c r="Y230" s="288"/>
      <c r="Z230" s="283">
        <v>0</v>
      </c>
      <c r="AA230" s="283">
        <v>0</v>
      </c>
      <c r="AB230" s="282">
        <f>_xlfn.FLOOR.PRECISE('численность 2021'!E17)</f>
        <v>0</v>
      </c>
      <c r="AC230" s="282">
        <v>0</v>
      </c>
      <c r="AD230" s="282">
        <v>0</v>
      </c>
      <c r="AE230" s="282">
        <f t="shared" si="549"/>
        <v>0</v>
      </c>
      <c r="AF230" s="284">
        <f>_xlfn.FLOOR.PRECISE('численность 2021'!O17)</f>
        <v>0</v>
      </c>
      <c r="AG230" s="285">
        <f t="shared" si="520"/>
        <v>0</v>
      </c>
      <c r="AH230" s="286">
        <f t="shared" si="536"/>
        <v>0</v>
      </c>
      <c r="AI230" s="289">
        <f t="shared" si="527"/>
        <v>0</v>
      </c>
      <c r="AJ230" s="287"/>
      <c r="AK230" s="287"/>
      <c r="AL230" s="283">
        <v>1648.8035890000001</v>
      </c>
      <c r="AM230" s="283">
        <v>1900</v>
      </c>
      <c r="AN230" s="282">
        <f>_xlfn.FLOOR.PRECISE('численность 2021'!F17)</f>
        <v>1953</v>
      </c>
      <c r="AO230" s="282">
        <v>6.4300889999999997</v>
      </c>
      <c r="AP230" s="282">
        <v>7.4097179999999998</v>
      </c>
      <c r="AQ230" s="282">
        <f t="shared" si="537"/>
        <v>7.672664414237448</v>
      </c>
      <c r="AR230" s="284">
        <f>_xlfn.FLOOR.PRECISE('численность 2021'!L17)</f>
        <v>195</v>
      </c>
      <c r="AS230" s="284"/>
      <c r="AT230" s="284">
        <f t="shared" si="528"/>
        <v>195</v>
      </c>
      <c r="AU230" s="285">
        <f t="shared" si="529"/>
        <v>195.30000000000001</v>
      </c>
      <c r="AV230" s="285">
        <f t="shared" si="547"/>
        <v>195.30000000000001</v>
      </c>
      <c r="AW230" s="290">
        <f t="shared" si="530"/>
        <v>195</v>
      </c>
      <c r="AX230" s="287">
        <v>195</v>
      </c>
      <c r="AY230" s="285">
        <f t="shared" si="521"/>
        <v>29.25</v>
      </c>
      <c r="AZ230" s="286">
        <f t="shared" si="538"/>
        <v>0</v>
      </c>
      <c r="BA230" s="287">
        <v>20</v>
      </c>
      <c r="BB230" s="285">
        <f t="shared" si="522"/>
        <v>58.5</v>
      </c>
      <c r="BC230" s="287">
        <v>59</v>
      </c>
      <c r="BD230" s="283">
        <v>33.634521484375</v>
      </c>
      <c r="BE230" s="283">
        <v>23</v>
      </c>
      <c r="BF230" s="282">
        <f>_xlfn.FLOOR.PRECISE('численность 2021'!G17)</f>
        <v>23</v>
      </c>
      <c r="BG230" s="282">
        <v>0.13117000000000001</v>
      </c>
      <c r="BH230" s="282">
        <v>8.9696999999999999e-002</v>
      </c>
      <c r="BI230" s="282">
        <f t="shared" si="550"/>
        <v>9.0359079123124075e-002</v>
      </c>
      <c r="BJ230" s="284">
        <f>_xlfn.FLOOR.PRECISE('численность 2021'!K17)</f>
        <v>0</v>
      </c>
      <c r="BK230" s="284"/>
      <c r="BL230" s="284">
        <f t="shared" si="531"/>
        <v>0</v>
      </c>
      <c r="BM230" s="285">
        <f t="shared" si="508"/>
        <v>0.68999999999999995</v>
      </c>
      <c r="BN230" s="290">
        <f t="shared" si="532"/>
        <v>0</v>
      </c>
      <c r="BO230" s="287"/>
      <c r="BP230" s="285">
        <f t="shared" si="516"/>
        <v>0</v>
      </c>
      <c r="BQ230" s="286">
        <f t="shared" si="539"/>
        <v>0</v>
      </c>
      <c r="BR230" s="287"/>
      <c r="BS230" s="285">
        <f t="shared" si="509"/>
        <v>0</v>
      </c>
      <c r="BT230" s="287"/>
      <c r="BU230" s="283">
        <v>117.72081799999999</v>
      </c>
      <c r="BV230" s="283">
        <v>228</v>
      </c>
      <c r="BW230" s="282">
        <f>_xlfn.FLOOR.PRECISE('численность 2021'!H17)</f>
        <v>264</v>
      </c>
      <c r="BX230" s="282">
        <v>0.459094</v>
      </c>
      <c r="BY230" s="282">
        <v>0.88916600000000001</v>
      </c>
      <c r="BZ230" s="282">
        <f t="shared" si="551"/>
        <v>1.0371650821089025</v>
      </c>
      <c r="CA230" s="284">
        <f>_xlfn.FLOOR.PRECISE('численность 2021'!M17)</f>
        <v>7</v>
      </c>
      <c r="CB230" s="284"/>
      <c r="CC230" s="284"/>
      <c r="CD230" s="284">
        <f t="shared" si="540"/>
        <v>7</v>
      </c>
      <c r="CE230" s="285">
        <f t="shared" si="510"/>
        <v>13.200000000000001</v>
      </c>
      <c r="CF230" s="290">
        <f t="shared" si="541"/>
        <v>7</v>
      </c>
      <c r="CG230" s="287">
        <v>7</v>
      </c>
      <c r="CH230" s="285">
        <f t="shared" si="523"/>
        <v>0.52500000000000002</v>
      </c>
      <c r="CI230" s="286">
        <f t="shared" si="542"/>
        <v>0</v>
      </c>
      <c r="CJ230" s="287">
        <v>1</v>
      </c>
      <c r="CK230" s="285">
        <f t="shared" si="517"/>
        <v>0.52500000000000002</v>
      </c>
      <c r="CL230" s="286">
        <f t="shared" si="543"/>
        <v>0</v>
      </c>
      <c r="CM230" s="287"/>
      <c r="CN230" s="285">
        <f t="shared" si="511"/>
        <v>1.4000000000000001</v>
      </c>
      <c r="CO230" s="287">
        <v>2</v>
      </c>
      <c r="CP230" s="291">
        <f t="shared" si="512"/>
        <v>1</v>
      </c>
      <c r="CQ230" s="283">
        <v>0</v>
      </c>
      <c r="CR230" s="283">
        <v>0</v>
      </c>
      <c r="CS230" s="283" t="e">
        <f>#REF!</f>
        <v>#REF!</v>
      </c>
      <c r="CT230" s="282">
        <v>0</v>
      </c>
      <c r="CU230" s="282">
        <v>0</v>
      </c>
      <c r="CV230" s="282" t="e">
        <f>#REF!</f>
        <v>#REF!</v>
      </c>
      <c r="CW230" s="284" t="e">
        <f>#REF!</f>
        <v>#REF!</v>
      </c>
      <c r="CX230" s="285" t="e">
        <f t="shared" ref="CX230:CX260" si="555">IF((CS230*0.1)&gt;0,CS230*0.8,0)</f>
        <v>#REF!</v>
      </c>
      <c r="CY230" s="290" t="e">
        <f t="shared" ref="CY230:CY260" si="556">IF(CW230&lt;CX230,CW230,CX230)</f>
        <v>#REF!</v>
      </c>
      <c r="CZ230" s="292"/>
      <c r="DA230" s="285">
        <f t="shared" ref="DA230:DA260" si="557">CZ230*0.8</f>
        <v>0</v>
      </c>
      <c r="DB230" s="292"/>
      <c r="DC230" s="283">
        <v>0</v>
      </c>
      <c r="DD230" s="283">
        <v>0</v>
      </c>
      <c r="DE230" s="282">
        <f>_xlfn.FLOOR.PRECISE('численность 2021'!I17)</f>
        <v>0</v>
      </c>
      <c r="DF230" s="282">
        <v>0</v>
      </c>
      <c r="DG230" s="282">
        <v>0</v>
      </c>
      <c r="DH230" s="282">
        <f t="shared" si="552"/>
        <v>0</v>
      </c>
      <c r="DI230" s="284">
        <f>_xlfn.FLOOR.PRECISE('численность 2021'!N17)</f>
        <v>0</v>
      </c>
      <c r="DJ230" s="285">
        <f t="shared" si="524"/>
        <v>0</v>
      </c>
      <c r="DK230" s="286">
        <f t="shared" si="544"/>
        <v>0</v>
      </c>
      <c r="DL230" s="287"/>
      <c r="DM230" s="285">
        <f t="shared" si="525"/>
        <v>0</v>
      </c>
      <c r="DN230" s="287"/>
      <c r="DO230" s="283">
        <v>3.6759040000000001</v>
      </c>
      <c r="DP230" s="283">
        <v>1</v>
      </c>
      <c r="DQ230" s="282">
        <f>_xlfn.FLOOR.PRECISE('численность 2021'!J17)</f>
        <v>0</v>
      </c>
      <c r="DR230" s="282">
        <v>1.4335000000000001e-002</v>
      </c>
      <c r="DS230" s="282">
        <v>3.8999999999999998e-003</v>
      </c>
      <c r="DT230" s="282">
        <f t="shared" si="553"/>
        <v>0</v>
      </c>
      <c r="DU230" s="284">
        <f>_xlfn.FLOOR.PRECISE('численность 2021'!S17)</f>
        <v>0</v>
      </c>
      <c r="DV230" s="285">
        <f t="shared" si="513"/>
        <v>0</v>
      </c>
      <c r="DW230" s="286">
        <f t="shared" si="545"/>
        <v>0</v>
      </c>
      <c r="DX230" s="287"/>
      <c r="DY230" s="283">
        <v>100</v>
      </c>
      <c r="DZ230" s="293">
        <v>80</v>
      </c>
      <c r="EA230" s="282">
        <f>_xlfn.FLOOR.PRECISE('численность 2021'!T17)</f>
        <v>48</v>
      </c>
      <c r="EB230" s="282">
        <v>0.38998500000000003</v>
      </c>
      <c r="EC230" s="282">
        <v>0.31198799999999999</v>
      </c>
      <c r="ED230" s="282">
        <f t="shared" si="554"/>
        <v>0.18857546947434589</v>
      </c>
      <c r="EE230" s="284">
        <f>_xlfn.FLOOR.PRECISE('численность 2021'!U17)</f>
        <v>4</v>
      </c>
      <c r="EF230" s="285">
        <f t="shared" si="533"/>
        <v>4.8000000000000007</v>
      </c>
      <c r="EG230" s="286">
        <f t="shared" si="546"/>
        <v>4</v>
      </c>
      <c r="EH230" s="292">
        <v>4</v>
      </c>
    </row>
    <row r="231" ht="15.75">
      <c r="A231" s="268" t="s">
        <v>37</v>
      </c>
      <c r="B231" s="282"/>
      <c r="C231" s="283"/>
      <c r="D231" s="283"/>
      <c r="E231" s="282"/>
      <c r="F231" s="282"/>
      <c r="G231" s="282"/>
      <c r="H231" s="282"/>
      <c r="I231" s="284"/>
      <c r="J231" s="285">
        <f t="shared" si="518"/>
        <v>0</v>
      </c>
      <c r="K231" s="286">
        <f t="shared" si="534"/>
        <v>0</v>
      </c>
      <c r="L231" s="287"/>
      <c r="M231" s="283"/>
      <c r="N231" s="283"/>
      <c r="O231" s="282"/>
      <c r="P231" s="282"/>
      <c r="Q231" s="282"/>
      <c r="R231" s="282" t="e">
        <f t="shared" si="535"/>
        <v>#DIV/0!</v>
      </c>
      <c r="S231" s="284"/>
      <c r="T231" s="284"/>
      <c r="U231" s="285">
        <f t="shared" si="519"/>
        <v>0</v>
      </c>
      <c r="V231" s="286">
        <f t="shared" si="526"/>
        <v>0</v>
      </c>
      <c r="W231" s="287"/>
      <c r="X231" s="287"/>
      <c r="Y231" s="288"/>
      <c r="Z231" s="283"/>
      <c r="AA231" s="283"/>
      <c r="AB231" s="282"/>
      <c r="AC231" s="282"/>
      <c r="AD231" s="282"/>
      <c r="AE231" s="282" t="e">
        <f t="shared" si="549"/>
        <v>#DIV/0!</v>
      </c>
      <c r="AF231" s="284"/>
      <c r="AG231" s="285">
        <f t="shared" si="520"/>
        <v>0</v>
      </c>
      <c r="AH231" s="286">
        <f t="shared" si="536"/>
        <v>0</v>
      </c>
      <c r="AI231" s="289">
        <f t="shared" si="527"/>
        <v>0</v>
      </c>
      <c r="AJ231" s="287"/>
      <c r="AK231" s="287"/>
      <c r="AL231" s="283"/>
      <c r="AM231" s="283"/>
      <c r="AN231" s="282"/>
      <c r="AO231" s="282"/>
      <c r="AP231" s="282"/>
      <c r="AQ231" s="282" t="e">
        <f t="shared" si="537"/>
        <v>#DIV/0!</v>
      </c>
      <c r="AR231" s="284"/>
      <c r="AS231" s="284"/>
      <c r="AT231" s="284" t="e">
        <f t="shared" si="528"/>
        <v>#DIV/0!</v>
      </c>
      <c r="AU231" s="285">
        <f t="shared" si="529"/>
        <v>0</v>
      </c>
      <c r="AV231" s="285">
        <f t="shared" si="547"/>
        <v>0</v>
      </c>
      <c r="AW231" s="290">
        <f t="shared" si="530"/>
        <v>0</v>
      </c>
      <c r="AX231" s="287"/>
      <c r="AY231" s="285">
        <f t="shared" si="521"/>
        <v>0</v>
      </c>
      <c r="AZ231" s="286">
        <f t="shared" si="538"/>
        <v>0</v>
      </c>
      <c r="BA231" s="287"/>
      <c r="BB231" s="285">
        <f t="shared" si="522"/>
        <v>0</v>
      </c>
      <c r="BC231" s="287"/>
      <c r="BD231" s="283"/>
      <c r="BE231" s="283"/>
      <c r="BF231" s="282"/>
      <c r="BG231" s="282"/>
      <c r="BH231" s="282"/>
      <c r="BI231" s="282" t="e">
        <f t="shared" si="550"/>
        <v>#DIV/0!</v>
      </c>
      <c r="BJ231" s="284"/>
      <c r="BK231" s="284"/>
      <c r="BL231" s="284" t="e">
        <f t="shared" si="531"/>
        <v>#DIV/0!</v>
      </c>
      <c r="BM231" s="285">
        <f t="shared" si="508"/>
        <v>0</v>
      </c>
      <c r="BN231" s="290">
        <f t="shared" si="532"/>
        <v>0</v>
      </c>
      <c r="BO231" s="287"/>
      <c r="BP231" s="285">
        <f t="shared" si="516"/>
        <v>0</v>
      </c>
      <c r="BQ231" s="286">
        <f t="shared" si="539"/>
        <v>0</v>
      </c>
      <c r="BR231" s="287"/>
      <c r="BS231" s="285">
        <f t="shared" si="509"/>
        <v>0</v>
      </c>
      <c r="BT231" s="287"/>
      <c r="BU231" s="283"/>
      <c r="BV231" s="283"/>
      <c r="BW231" s="282"/>
      <c r="BX231" s="282"/>
      <c r="BY231" s="282"/>
      <c r="BZ231" s="282" t="e">
        <f t="shared" si="551"/>
        <v>#DIV/0!</v>
      </c>
      <c r="CA231" s="284"/>
      <c r="CB231" s="284"/>
      <c r="CC231" s="284"/>
      <c r="CD231" s="284" t="e">
        <f t="shared" si="540"/>
        <v>#DIV/0!</v>
      </c>
      <c r="CE231" s="285">
        <f t="shared" si="510"/>
        <v>0</v>
      </c>
      <c r="CF231" s="290">
        <f t="shared" si="541"/>
        <v>0</v>
      </c>
      <c r="CG231" s="287"/>
      <c r="CH231" s="285">
        <f t="shared" si="523"/>
        <v>0</v>
      </c>
      <c r="CI231" s="286">
        <f t="shared" si="542"/>
        <v>0</v>
      </c>
      <c r="CJ231" s="287"/>
      <c r="CK231" s="285">
        <f t="shared" si="517"/>
        <v>0</v>
      </c>
      <c r="CL231" s="286">
        <f t="shared" si="543"/>
        <v>0</v>
      </c>
      <c r="CM231" s="287"/>
      <c r="CN231" s="285">
        <f t="shared" si="511"/>
        <v>0</v>
      </c>
      <c r="CO231" s="287"/>
      <c r="CP231" s="291">
        <f t="shared" si="512"/>
        <v>1</v>
      </c>
      <c r="CQ231" s="283"/>
      <c r="CR231" s="283"/>
      <c r="CS231" s="283"/>
      <c r="CT231" s="282"/>
      <c r="CU231" s="282"/>
      <c r="CV231" s="282"/>
      <c r="CW231" s="284"/>
      <c r="CX231" s="285">
        <f t="shared" si="555"/>
        <v>0</v>
      </c>
      <c r="CY231" s="290">
        <f t="shared" si="556"/>
        <v>0</v>
      </c>
      <c r="CZ231" s="292"/>
      <c r="DA231" s="285">
        <f t="shared" si="557"/>
        <v>0</v>
      </c>
      <c r="DB231" s="292"/>
      <c r="DC231" s="283"/>
      <c r="DD231" s="283"/>
      <c r="DE231" s="282"/>
      <c r="DF231" s="282"/>
      <c r="DG231" s="282"/>
      <c r="DH231" s="282" t="e">
        <f t="shared" si="552"/>
        <v>#DIV/0!</v>
      </c>
      <c r="DI231" s="284"/>
      <c r="DJ231" s="285">
        <f t="shared" si="524"/>
        <v>0</v>
      </c>
      <c r="DK231" s="286">
        <f t="shared" si="544"/>
        <v>0</v>
      </c>
      <c r="DL231" s="287"/>
      <c r="DM231" s="285">
        <f t="shared" si="525"/>
        <v>0</v>
      </c>
      <c r="DN231" s="287"/>
      <c r="DO231" s="283"/>
      <c r="DP231" s="283"/>
      <c r="DQ231" s="282"/>
      <c r="DR231" s="282"/>
      <c r="DS231" s="282"/>
      <c r="DT231" s="282" t="e">
        <f t="shared" si="553"/>
        <v>#DIV/0!</v>
      </c>
      <c r="DU231" s="284"/>
      <c r="DV231" s="285">
        <f t="shared" si="513"/>
        <v>0</v>
      </c>
      <c r="DW231" s="286">
        <f t="shared" si="545"/>
        <v>0</v>
      </c>
      <c r="DX231" s="287"/>
      <c r="DY231" s="283"/>
      <c r="DZ231" s="293"/>
      <c r="EA231" s="282"/>
      <c r="EB231" s="282"/>
      <c r="EC231" s="282"/>
      <c r="ED231" s="282" t="e">
        <f t="shared" si="554"/>
        <v>#DIV/0!</v>
      </c>
      <c r="EE231" s="284"/>
      <c r="EF231" s="285">
        <f t="shared" si="533"/>
        <v>0</v>
      </c>
      <c r="EG231" s="286">
        <f t="shared" si="546"/>
        <v>0</v>
      </c>
      <c r="EH231" s="292"/>
    </row>
    <row r="232" ht="31.5">
      <c r="A232" s="152" t="s">
        <v>360</v>
      </c>
      <c r="B232" s="282">
        <f>'численность 2021'!C23</f>
        <v>9.0289999999999999</v>
      </c>
      <c r="C232" s="283">
        <v>1.7908500000000001</v>
      </c>
      <c r="D232" s="283">
        <v>1</v>
      </c>
      <c r="E232" s="282">
        <f>_xlfn.FLOOR.PRECISE('численность 2021'!D23)</f>
        <v>0</v>
      </c>
      <c r="F232" s="282">
        <v>0.19834399999999999</v>
      </c>
      <c r="G232" s="282">
        <v>0.11075400000000001</v>
      </c>
      <c r="H232" s="282">
        <f t="shared" si="548"/>
        <v>0</v>
      </c>
      <c r="I232" s="284">
        <f>_xlfn.FLOOR.PRECISE('численность 2021'!R23)</f>
        <v>0</v>
      </c>
      <c r="J232" s="285">
        <f t="shared" si="518"/>
        <v>0</v>
      </c>
      <c r="K232" s="286">
        <f t="shared" si="534"/>
        <v>0</v>
      </c>
      <c r="L232" s="287"/>
      <c r="M232" s="283">
        <v>0</v>
      </c>
      <c r="N232" s="283">
        <v>0</v>
      </c>
      <c r="O232" s="282">
        <f>_xlfn.FLOOR.PRECISE('численность 2021'!P23)</f>
        <v>0</v>
      </c>
      <c r="P232" s="282">
        <v>0</v>
      </c>
      <c r="Q232" s="282">
        <v>0</v>
      </c>
      <c r="R232" s="282">
        <f t="shared" si="535"/>
        <v>0</v>
      </c>
      <c r="S232" s="284">
        <f>_xlfn.FLOOR.PRECISE('численность 2021'!Q23)</f>
        <v>0</v>
      </c>
      <c r="T232" s="284"/>
      <c r="U232" s="285">
        <f t="shared" si="519"/>
        <v>0</v>
      </c>
      <c r="V232" s="286">
        <f t="shared" si="526"/>
        <v>0</v>
      </c>
      <c r="W232" s="287"/>
      <c r="X232" s="287"/>
      <c r="Y232" s="288"/>
      <c r="Z232" s="283">
        <v>0</v>
      </c>
      <c r="AA232" s="283">
        <v>0</v>
      </c>
      <c r="AB232" s="282">
        <f>_xlfn.FLOOR.PRECISE('численность 2021'!E23)</f>
        <v>0</v>
      </c>
      <c r="AC232" s="282">
        <v>0</v>
      </c>
      <c r="AD232" s="282">
        <v>0</v>
      </c>
      <c r="AE232" s="282">
        <f t="shared" si="549"/>
        <v>0</v>
      </c>
      <c r="AF232" s="284">
        <f>_xlfn.FLOOR.PRECISE('численность 2021'!O23)</f>
        <v>0</v>
      </c>
      <c r="AG232" s="285">
        <f t="shared" si="520"/>
        <v>0</v>
      </c>
      <c r="AH232" s="286">
        <f t="shared" si="536"/>
        <v>0</v>
      </c>
      <c r="AI232" s="289">
        <f t="shared" si="527"/>
        <v>0</v>
      </c>
      <c r="AJ232" s="287"/>
      <c r="AK232" s="287"/>
      <c r="AL232" s="283">
        <v>76.346489000000005</v>
      </c>
      <c r="AM232" s="283">
        <v>71</v>
      </c>
      <c r="AN232" s="282">
        <f>_xlfn.FLOOR.PRECISE('численность 2021'!F23)</f>
        <v>90</v>
      </c>
      <c r="AO232" s="282">
        <v>8.4556979999999999</v>
      </c>
      <c r="AP232" s="282">
        <v>7.8635510000000002</v>
      </c>
      <c r="AQ232" s="282">
        <f t="shared" si="537"/>
        <v>9.9678812714586336</v>
      </c>
      <c r="AR232" s="284">
        <f>_xlfn.FLOOR.PRECISE('численность 2021'!L23)</f>
        <v>10</v>
      </c>
      <c r="AS232" s="284"/>
      <c r="AT232" s="284">
        <f t="shared" si="528"/>
        <v>10</v>
      </c>
      <c r="AU232" s="285">
        <f t="shared" si="529"/>
        <v>10.799999999999999</v>
      </c>
      <c r="AV232" s="285">
        <f t="shared" si="547"/>
        <v>10.799999999999999</v>
      </c>
      <c r="AW232" s="290">
        <f t="shared" si="530"/>
        <v>10</v>
      </c>
      <c r="AX232" s="287">
        <v>10</v>
      </c>
      <c r="AY232" s="285">
        <f t="shared" si="521"/>
        <v>1.5</v>
      </c>
      <c r="AZ232" s="286">
        <f t="shared" si="538"/>
        <v>0</v>
      </c>
      <c r="BA232" s="287"/>
      <c r="BB232" s="285">
        <f t="shared" si="522"/>
        <v>3</v>
      </c>
      <c r="BC232" s="287"/>
      <c r="BD232" s="283">
        <v>0</v>
      </c>
      <c r="BE232" s="283">
        <v>0</v>
      </c>
      <c r="BF232" s="282">
        <f>_xlfn.FLOOR.PRECISE('численность 2021'!G23)</f>
        <v>0</v>
      </c>
      <c r="BG232" s="282">
        <v>0</v>
      </c>
      <c r="BH232" s="282">
        <v>0</v>
      </c>
      <c r="BI232" s="282">
        <f t="shared" si="550"/>
        <v>0</v>
      </c>
      <c r="BJ232" s="284">
        <f>_xlfn.FLOOR.PRECISE('численность 2021'!K23)</f>
        <v>0</v>
      </c>
      <c r="BK232" s="284"/>
      <c r="BL232" s="284">
        <f t="shared" si="531"/>
        <v>0</v>
      </c>
      <c r="BM232" s="285">
        <f t="shared" si="508"/>
        <v>0</v>
      </c>
      <c r="BN232" s="290">
        <f t="shared" si="532"/>
        <v>0</v>
      </c>
      <c r="BO232" s="287"/>
      <c r="BP232" s="285">
        <f t="shared" si="516"/>
        <v>0</v>
      </c>
      <c r="BQ232" s="286">
        <f t="shared" si="539"/>
        <v>0</v>
      </c>
      <c r="BR232" s="287"/>
      <c r="BS232" s="285">
        <f t="shared" si="509"/>
        <v>0</v>
      </c>
      <c r="BT232" s="287"/>
      <c r="BU232" s="283">
        <v>0.85345199999999999</v>
      </c>
      <c r="BV232" s="283">
        <v>0</v>
      </c>
      <c r="BW232" s="282">
        <f>_xlfn.FLOOR.PRECISE('численность 2021'!H23)</f>
        <v>16</v>
      </c>
      <c r="BX232" s="282">
        <v>9.4522999999999996e-002</v>
      </c>
      <c r="BY232" s="282">
        <v>0</v>
      </c>
      <c r="BZ232" s="282">
        <f t="shared" si="551"/>
        <v>1.772067781592646</v>
      </c>
      <c r="CA232" s="284">
        <f>_xlfn.FLOOR.PRECISE('численность 2021'!M23)</f>
        <v>0</v>
      </c>
      <c r="CB232" s="284"/>
      <c r="CC232" s="284"/>
      <c r="CD232" s="284">
        <f t="shared" si="540"/>
        <v>0</v>
      </c>
      <c r="CE232" s="285">
        <f t="shared" si="510"/>
        <v>0.80000000000000004</v>
      </c>
      <c r="CF232" s="290">
        <f t="shared" si="541"/>
        <v>0</v>
      </c>
      <c r="CG232" s="287"/>
      <c r="CH232" s="285">
        <f t="shared" si="523"/>
        <v>0</v>
      </c>
      <c r="CI232" s="286">
        <f t="shared" si="542"/>
        <v>0</v>
      </c>
      <c r="CJ232" s="287"/>
      <c r="CK232" s="285">
        <f t="shared" si="517"/>
        <v>0</v>
      </c>
      <c r="CL232" s="286">
        <f t="shared" si="543"/>
        <v>0</v>
      </c>
      <c r="CM232" s="287"/>
      <c r="CN232" s="285">
        <f t="shared" si="511"/>
        <v>0</v>
      </c>
      <c r="CO232" s="287"/>
      <c r="CP232" s="291">
        <f t="shared" si="512"/>
        <v>1</v>
      </c>
      <c r="CQ232" s="283">
        <v>0</v>
      </c>
      <c r="CR232" s="283">
        <v>0</v>
      </c>
      <c r="CS232" s="283" t="e">
        <f>#REF!</f>
        <v>#REF!</v>
      </c>
      <c r="CT232" s="282">
        <v>0</v>
      </c>
      <c r="CU232" s="282">
        <v>0</v>
      </c>
      <c r="CV232" s="282" t="e">
        <f>#REF!</f>
        <v>#REF!</v>
      </c>
      <c r="CW232" s="284" t="e">
        <f>#REF!</f>
        <v>#REF!</v>
      </c>
      <c r="CX232" s="285" t="e">
        <f t="shared" si="555"/>
        <v>#REF!</v>
      </c>
      <c r="CY232" s="290" t="e">
        <f t="shared" si="556"/>
        <v>#REF!</v>
      </c>
      <c r="CZ232" s="292"/>
      <c r="DA232" s="285">
        <f t="shared" si="557"/>
        <v>0</v>
      </c>
      <c r="DB232" s="292"/>
      <c r="DC232" s="283">
        <v>0</v>
      </c>
      <c r="DD232" s="283">
        <v>0</v>
      </c>
      <c r="DE232" s="282">
        <f>_xlfn.FLOOR.PRECISE('численность 2021'!I23)</f>
        <v>0</v>
      </c>
      <c r="DF232" s="282">
        <v>0</v>
      </c>
      <c r="DG232" s="282">
        <v>0</v>
      </c>
      <c r="DH232" s="282">
        <f t="shared" si="552"/>
        <v>0</v>
      </c>
      <c r="DI232" s="284">
        <f>_xlfn.FLOOR.PRECISE('численность 2021'!N23)</f>
        <v>0</v>
      </c>
      <c r="DJ232" s="285">
        <f t="shared" si="524"/>
        <v>0</v>
      </c>
      <c r="DK232" s="286">
        <f t="shared" si="544"/>
        <v>0</v>
      </c>
      <c r="DL232" s="287"/>
      <c r="DM232" s="285">
        <f t="shared" si="525"/>
        <v>0</v>
      </c>
      <c r="DN232" s="287"/>
      <c r="DO232" s="283">
        <v>0</v>
      </c>
      <c r="DP232" s="283">
        <v>0</v>
      </c>
      <c r="DQ232" s="282">
        <f>_xlfn.FLOOR.PRECISE('численность 2021'!J23)</f>
        <v>0</v>
      </c>
      <c r="DR232" s="282">
        <v>0</v>
      </c>
      <c r="DS232" s="282">
        <v>0</v>
      </c>
      <c r="DT232" s="282">
        <f t="shared" si="553"/>
        <v>0</v>
      </c>
      <c r="DU232" s="284">
        <f>_xlfn.FLOOR.PRECISE('численность 2021'!S23)</f>
        <v>0</v>
      </c>
      <c r="DV232" s="285">
        <f t="shared" si="513"/>
        <v>0</v>
      </c>
      <c r="DW232" s="286">
        <f t="shared" si="545"/>
        <v>0</v>
      </c>
      <c r="DX232" s="287"/>
      <c r="DY232" s="283">
        <v>0</v>
      </c>
      <c r="DZ232" s="293">
        <v>0</v>
      </c>
      <c r="EA232" s="282">
        <f>_xlfn.FLOOR.PRECISE('численность 2021'!T23)</f>
        <v>0</v>
      </c>
      <c r="EB232" s="282">
        <v>0</v>
      </c>
      <c r="EC232" s="282">
        <v>0</v>
      </c>
      <c r="ED232" s="282">
        <f t="shared" si="554"/>
        <v>0</v>
      </c>
      <c r="EE232" s="284">
        <f>_xlfn.FLOOR.PRECISE('численность 2021'!U23)</f>
        <v>0</v>
      </c>
      <c r="EF232" s="285">
        <f t="shared" si="533"/>
        <v>0</v>
      </c>
      <c r="EG232" s="286">
        <f t="shared" si="546"/>
        <v>0</v>
      </c>
      <c r="EH232" s="292"/>
    </row>
    <row r="233" ht="31.5">
      <c r="A233" s="147" t="s">
        <v>361</v>
      </c>
      <c r="B233" s="282">
        <f>'численность 2021'!C24</f>
        <v>19.600000000000001</v>
      </c>
      <c r="C233" s="283">
        <v>35.073456</v>
      </c>
      <c r="D233" s="283">
        <v>37</v>
      </c>
      <c r="E233" s="282">
        <f>_xlfn.FLOOR.PRECISE('численность 2021'!D24)</f>
        <v>41</v>
      </c>
      <c r="F233" s="282">
        <v>1.7894620000000001</v>
      </c>
      <c r="G233" s="282">
        <v>1.8877550000000001</v>
      </c>
      <c r="H233" s="282">
        <f t="shared" si="548"/>
        <v>2.0918367346938775</v>
      </c>
      <c r="I233" s="284">
        <f>_xlfn.FLOOR.PRECISE('численность 2021'!R24)</f>
        <v>14</v>
      </c>
      <c r="J233" s="285">
        <f t="shared" si="518"/>
        <v>14.35</v>
      </c>
      <c r="K233" s="286">
        <f t="shared" si="534"/>
        <v>14</v>
      </c>
      <c r="L233" s="287">
        <v>14</v>
      </c>
      <c r="M233" s="283">
        <v>8</v>
      </c>
      <c r="N233" s="283">
        <v>8</v>
      </c>
      <c r="O233" s="282">
        <f>_xlfn.FLOOR.PRECISE('численность 2021'!P24)</f>
        <v>10</v>
      </c>
      <c r="P233" s="282">
        <v>0.408163</v>
      </c>
      <c r="Q233" s="282">
        <v>0.408163</v>
      </c>
      <c r="R233" s="282">
        <f t="shared" si="535"/>
        <v>0.51020408163265307</v>
      </c>
      <c r="S233" s="284">
        <f>_xlfn.FLOOR.PRECISE('численность 2021'!Q24)</f>
        <v>3</v>
      </c>
      <c r="T233" s="284"/>
      <c r="U233" s="285">
        <f t="shared" si="519"/>
        <v>3</v>
      </c>
      <c r="V233" s="286">
        <f t="shared" si="526"/>
        <v>3</v>
      </c>
      <c r="W233" s="287">
        <v>3</v>
      </c>
      <c r="X233" s="287"/>
      <c r="Y233" s="288"/>
      <c r="Z233" s="283">
        <v>41.226208</v>
      </c>
      <c r="AA233" s="283">
        <v>41</v>
      </c>
      <c r="AB233" s="282">
        <f>_xlfn.FLOOR.PRECISE('численность 2021'!E24)</f>
        <v>44</v>
      </c>
      <c r="AC233" s="282">
        <v>2.1033780000000002</v>
      </c>
      <c r="AD233" s="282">
        <v>2.0918369999999999</v>
      </c>
      <c r="AE233" s="282">
        <f t="shared" si="549"/>
        <v>2.2448979591836733</v>
      </c>
      <c r="AF233" s="284">
        <f>_xlfn.FLOOR.PRECISE('численность 2021'!O24)</f>
        <v>2</v>
      </c>
      <c r="AG233" s="285">
        <f t="shared" si="520"/>
        <v>2.2000000000000002</v>
      </c>
      <c r="AH233" s="286">
        <f t="shared" si="536"/>
        <v>2</v>
      </c>
      <c r="AI233" s="289">
        <f t="shared" si="527"/>
        <v>1.5</v>
      </c>
      <c r="AJ233" s="287">
        <v>2</v>
      </c>
      <c r="AK233" s="287">
        <v>1</v>
      </c>
      <c r="AL233" s="283">
        <v>88.242142000000001</v>
      </c>
      <c r="AM233" s="283">
        <v>102</v>
      </c>
      <c r="AN233" s="282">
        <f>_xlfn.FLOOR.PRECISE('численность 2021'!F24)</f>
        <v>141</v>
      </c>
      <c r="AO233" s="282">
        <v>4.5021500000000003</v>
      </c>
      <c r="AP233" s="282">
        <v>5.2040819999999997</v>
      </c>
      <c r="AQ233" s="282">
        <f t="shared" si="537"/>
        <v>7.1938775510204076</v>
      </c>
      <c r="AR233" s="284">
        <f>_xlfn.FLOOR.PRECISE('численность 2021'!L24)</f>
        <v>14</v>
      </c>
      <c r="AS233" s="284"/>
      <c r="AT233" s="284">
        <f t="shared" si="528"/>
        <v>14</v>
      </c>
      <c r="AU233" s="285">
        <f t="shared" si="529"/>
        <v>14.100000000000001</v>
      </c>
      <c r="AV233" s="285">
        <f t="shared" si="547"/>
        <v>14.100000000000001</v>
      </c>
      <c r="AW233" s="290">
        <f t="shared" si="530"/>
        <v>14</v>
      </c>
      <c r="AX233" s="287">
        <v>14</v>
      </c>
      <c r="AY233" s="285">
        <f t="shared" si="521"/>
        <v>2.1000000000000001</v>
      </c>
      <c r="AZ233" s="286">
        <f t="shared" si="538"/>
        <v>0</v>
      </c>
      <c r="BA233" s="287"/>
      <c r="BB233" s="285">
        <f t="shared" si="522"/>
        <v>4.2000000000000002</v>
      </c>
      <c r="BC233" s="287"/>
      <c r="BD233" s="283">
        <v>11.072153999999999</v>
      </c>
      <c r="BE233" s="283">
        <v>15</v>
      </c>
      <c r="BF233" s="282">
        <f>_xlfn.FLOOR.PRECISE('численность 2021'!G24)</f>
        <v>21</v>
      </c>
      <c r="BG233" s="282">
        <v>0.56490600000000002</v>
      </c>
      <c r="BH233" s="282">
        <v>0.76530600000000004</v>
      </c>
      <c r="BI233" s="282">
        <f t="shared" si="550"/>
        <v>1.0714285714285714</v>
      </c>
      <c r="BJ233" s="284">
        <f>_xlfn.FLOOR.PRECISE('численность 2021'!K24)</f>
        <v>1</v>
      </c>
      <c r="BK233" s="284"/>
      <c r="BL233" s="284">
        <f t="shared" si="531"/>
        <v>1</v>
      </c>
      <c r="BM233" s="285">
        <f t="shared" si="508"/>
        <v>1.05</v>
      </c>
      <c r="BN233" s="290">
        <f t="shared" si="532"/>
        <v>1</v>
      </c>
      <c r="BO233" s="287">
        <v>1</v>
      </c>
      <c r="BP233" s="285">
        <f t="shared" si="516"/>
        <v>0</v>
      </c>
      <c r="BQ233" s="286">
        <f t="shared" si="539"/>
        <v>0</v>
      </c>
      <c r="BR233" s="287"/>
      <c r="BS233" s="285">
        <f t="shared" si="509"/>
        <v>0.20000000000000001</v>
      </c>
      <c r="BT233" s="287"/>
      <c r="BU233" s="283">
        <v>45.140320000000003</v>
      </c>
      <c r="BV233" s="283">
        <v>51</v>
      </c>
      <c r="BW233" s="282">
        <f>_xlfn.FLOOR.PRECISE('численность 2021'!H24)</f>
        <v>59</v>
      </c>
      <c r="BX233" s="282">
        <v>2.303077</v>
      </c>
      <c r="BY233" s="282">
        <v>2.6020409999999998</v>
      </c>
      <c r="BZ233" s="282">
        <f t="shared" si="551"/>
        <v>3.010204081632653</v>
      </c>
      <c r="CA233" s="284">
        <f>_xlfn.FLOOR.PRECISE('численность 2021'!M24)</f>
        <v>4</v>
      </c>
      <c r="CB233" s="284"/>
      <c r="CC233" s="284"/>
      <c r="CD233" s="284">
        <f t="shared" si="540"/>
        <v>4</v>
      </c>
      <c r="CE233" s="285">
        <f t="shared" si="510"/>
        <v>4.1300000000000008</v>
      </c>
      <c r="CF233" s="290">
        <f t="shared" si="541"/>
        <v>4</v>
      </c>
      <c r="CG233" s="287">
        <v>4</v>
      </c>
      <c r="CH233" s="285">
        <f t="shared" si="523"/>
        <v>0.29999999999999999</v>
      </c>
      <c r="CI233" s="286">
        <f t="shared" si="542"/>
        <v>0</v>
      </c>
      <c r="CJ233" s="287"/>
      <c r="CK233" s="285">
        <f t="shared" si="517"/>
        <v>0.29999999999999999</v>
      </c>
      <c r="CL233" s="286">
        <f t="shared" si="543"/>
        <v>0</v>
      </c>
      <c r="CM233" s="287"/>
      <c r="CN233" s="285">
        <f t="shared" si="511"/>
        <v>0.80000000000000004</v>
      </c>
      <c r="CO233" s="287"/>
      <c r="CP233" s="291">
        <f t="shared" si="512"/>
        <v>1</v>
      </c>
      <c r="CQ233" s="283">
        <v>0</v>
      </c>
      <c r="CR233" s="283">
        <v>0</v>
      </c>
      <c r="CS233" s="283" t="e">
        <f>#REF!</f>
        <v>#REF!</v>
      </c>
      <c r="CT233" s="282">
        <v>0</v>
      </c>
      <c r="CU233" s="282">
        <v>0</v>
      </c>
      <c r="CV233" s="282" t="e">
        <f>#REF!</f>
        <v>#REF!</v>
      </c>
      <c r="CW233" s="284" t="e">
        <f>#REF!</f>
        <v>#REF!</v>
      </c>
      <c r="CX233" s="285" t="e">
        <f t="shared" si="555"/>
        <v>#REF!</v>
      </c>
      <c r="CY233" s="290" t="e">
        <f t="shared" si="556"/>
        <v>#REF!</v>
      </c>
      <c r="CZ233" s="292"/>
      <c r="DA233" s="285">
        <f t="shared" si="557"/>
        <v>0</v>
      </c>
      <c r="DB233" s="292"/>
      <c r="DC233" s="283">
        <v>0</v>
      </c>
      <c r="DD233" s="283">
        <v>0</v>
      </c>
      <c r="DE233" s="282">
        <f>_xlfn.FLOOR.PRECISE('численность 2021'!I24)</f>
        <v>0</v>
      </c>
      <c r="DF233" s="282">
        <v>0</v>
      </c>
      <c r="DG233" s="282">
        <v>0</v>
      </c>
      <c r="DH233" s="282">
        <f t="shared" si="552"/>
        <v>0</v>
      </c>
      <c r="DI233" s="284">
        <f>_xlfn.FLOOR.PRECISE('численность 2021'!N24)</f>
        <v>0</v>
      </c>
      <c r="DJ233" s="285">
        <f t="shared" si="524"/>
        <v>0</v>
      </c>
      <c r="DK233" s="286">
        <f t="shared" si="544"/>
        <v>0</v>
      </c>
      <c r="DL233" s="287"/>
      <c r="DM233" s="285">
        <f t="shared" si="525"/>
        <v>0</v>
      </c>
      <c r="DN233" s="287"/>
      <c r="DO233" s="283">
        <v>1.0239069999999999</v>
      </c>
      <c r="DP233" s="283">
        <v>0</v>
      </c>
      <c r="DQ233" s="282">
        <f>_xlfn.FLOOR.PRECISE('численность 2021'!J24)</f>
        <v>1</v>
      </c>
      <c r="DR233" s="282">
        <v>5.2240000000000002e-002</v>
      </c>
      <c r="DS233" s="282">
        <v>0</v>
      </c>
      <c r="DT233" s="282">
        <f t="shared" si="553"/>
        <v>5.10204081632653e-002</v>
      </c>
      <c r="DU233" s="284">
        <f>_xlfn.FLOOR.PRECISE('численность 2021'!S24)</f>
        <v>0</v>
      </c>
      <c r="DV233" s="285">
        <f t="shared" si="513"/>
        <v>0.10000000000000001</v>
      </c>
      <c r="DW233" s="286">
        <f t="shared" si="545"/>
        <v>0</v>
      </c>
      <c r="DX233" s="287"/>
      <c r="DY233" s="283">
        <v>20</v>
      </c>
      <c r="DZ233" s="293">
        <v>20</v>
      </c>
      <c r="EA233" s="282">
        <f>_xlfn.FLOOR.PRECISE('численность 2021'!T24)</f>
        <v>20</v>
      </c>
      <c r="EB233" s="282">
        <v>1.020408</v>
      </c>
      <c r="EC233" s="282">
        <v>1.020408</v>
      </c>
      <c r="ED233" s="282">
        <f t="shared" si="554"/>
        <v>1.0204081632653061</v>
      </c>
      <c r="EE233" s="284">
        <f>_xlfn.FLOOR.PRECISE('численность 2021'!U24)</f>
        <v>2</v>
      </c>
      <c r="EF233" s="285">
        <f t="shared" si="533"/>
        <v>2</v>
      </c>
      <c r="EG233" s="286">
        <f t="shared" si="546"/>
        <v>2</v>
      </c>
      <c r="EH233" s="292">
        <v>2</v>
      </c>
    </row>
    <row r="234" ht="31.5">
      <c r="A234" s="152" t="s">
        <v>44</v>
      </c>
      <c r="B234" s="282">
        <f>'численность 2021'!C27</f>
        <v>10</v>
      </c>
      <c r="C234" s="283">
        <v>12.670908000000001</v>
      </c>
      <c r="D234" s="283">
        <v>12</v>
      </c>
      <c r="E234" s="282">
        <f>_xlfn.FLOOR.PRECISE('численность 2021'!D27)</f>
        <v>13</v>
      </c>
      <c r="F234" s="282">
        <v>1.254545</v>
      </c>
      <c r="G234" s="282">
        <v>1.1881189999999999</v>
      </c>
      <c r="H234" s="282">
        <f t="shared" si="548"/>
        <v>1.3</v>
      </c>
      <c r="I234" s="284">
        <f>_xlfn.FLOOR.PRECISE('численность 2021'!R27)</f>
        <v>0</v>
      </c>
      <c r="J234" s="285">
        <f t="shared" si="518"/>
        <v>4.5499999999999998</v>
      </c>
      <c r="K234" s="286">
        <f t="shared" si="534"/>
        <v>0</v>
      </c>
      <c r="L234" s="287"/>
      <c r="M234" s="283">
        <v>0</v>
      </c>
      <c r="N234" s="283">
        <v>0</v>
      </c>
      <c r="O234" s="282">
        <f>_xlfn.FLOOR.PRECISE('численность 2021'!P27)</f>
        <v>7</v>
      </c>
      <c r="P234" s="282">
        <v>0</v>
      </c>
      <c r="Q234" s="282">
        <v>0</v>
      </c>
      <c r="R234" s="282">
        <f t="shared" si="535"/>
        <v>0.69999999999999996</v>
      </c>
      <c r="S234" s="284">
        <f>_xlfn.FLOOR.PRECISE('численность 2021'!Q27)</f>
        <v>0</v>
      </c>
      <c r="T234" s="284"/>
      <c r="U234" s="285">
        <f t="shared" si="519"/>
        <v>2.1000000000000001</v>
      </c>
      <c r="V234" s="286">
        <f t="shared" si="526"/>
        <v>0</v>
      </c>
      <c r="W234" s="287"/>
      <c r="X234" s="287"/>
      <c r="Y234" s="288"/>
      <c r="Z234" s="283">
        <v>0</v>
      </c>
      <c r="AA234" s="283">
        <v>0</v>
      </c>
      <c r="AB234" s="282">
        <f>_xlfn.FLOOR.PRECISE('численность 2021'!E27)</f>
        <v>1</v>
      </c>
      <c r="AC234" s="282">
        <v>0</v>
      </c>
      <c r="AD234" s="282">
        <v>0</v>
      </c>
      <c r="AE234" s="282">
        <f t="shared" si="549"/>
        <v>0.10000000000000001</v>
      </c>
      <c r="AF234" s="284">
        <f>_xlfn.FLOOR.PRECISE('численность 2021'!O27)</f>
        <v>0</v>
      </c>
      <c r="AG234" s="285">
        <f t="shared" si="520"/>
        <v>0</v>
      </c>
      <c r="AH234" s="286">
        <f t="shared" si="536"/>
        <v>0</v>
      </c>
      <c r="AI234" s="289">
        <f t="shared" si="527"/>
        <v>0</v>
      </c>
      <c r="AJ234" s="287"/>
      <c r="AK234" s="287"/>
      <c r="AL234" s="283">
        <v>94.859665000000007</v>
      </c>
      <c r="AM234" s="283">
        <v>92</v>
      </c>
      <c r="AN234" s="282">
        <f>_xlfn.FLOOR.PRECISE('численность 2021'!F27)</f>
        <v>91</v>
      </c>
      <c r="AO234" s="282">
        <v>9.3920460000000006</v>
      </c>
      <c r="AP234" s="282">
        <v>9.1089110000000009</v>
      </c>
      <c r="AQ234" s="282">
        <f t="shared" si="537"/>
        <v>9.0999999999999996</v>
      </c>
      <c r="AR234" s="284">
        <f>_xlfn.FLOOR.PRECISE('численность 2021'!L27)</f>
        <v>10</v>
      </c>
      <c r="AS234" s="284"/>
      <c r="AT234" s="284">
        <f t="shared" si="528"/>
        <v>10</v>
      </c>
      <c r="AU234" s="285">
        <f t="shared" si="529"/>
        <v>10.92</v>
      </c>
      <c r="AV234" s="285">
        <f t="shared" si="547"/>
        <v>10.92</v>
      </c>
      <c r="AW234" s="290">
        <f t="shared" si="530"/>
        <v>10</v>
      </c>
      <c r="AX234" s="287">
        <v>10</v>
      </c>
      <c r="AY234" s="285">
        <f t="shared" si="521"/>
        <v>1.5</v>
      </c>
      <c r="AZ234" s="286">
        <f t="shared" si="538"/>
        <v>0</v>
      </c>
      <c r="BA234" s="287"/>
      <c r="BB234" s="285">
        <f t="shared" si="522"/>
        <v>3</v>
      </c>
      <c r="BC234" s="287"/>
      <c r="BD234" s="283">
        <v>12.427018</v>
      </c>
      <c r="BE234" s="283">
        <v>9</v>
      </c>
      <c r="BF234" s="282">
        <f>_xlfn.FLOOR.PRECISE('численность 2021'!G27)</f>
        <v>10</v>
      </c>
      <c r="BG234" s="282">
        <v>1.2303980000000001</v>
      </c>
      <c r="BH234" s="282">
        <v>0.89108900000000002</v>
      </c>
      <c r="BI234" s="282">
        <f t="shared" si="550"/>
        <v>1</v>
      </c>
      <c r="BJ234" s="284">
        <f>_xlfn.FLOOR.PRECISE('численность 2021'!K27)</f>
        <v>0</v>
      </c>
      <c r="BK234" s="284"/>
      <c r="BL234" s="284">
        <f t="shared" si="531"/>
        <v>0</v>
      </c>
      <c r="BM234" s="285">
        <f t="shared" si="508"/>
        <v>0</v>
      </c>
      <c r="BN234" s="290">
        <f t="shared" si="532"/>
        <v>0</v>
      </c>
      <c r="BO234" s="287"/>
      <c r="BP234" s="285">
        <f t="shared" si="516"/>
        <v>0</v>
      </c>
      <c r="BQ234" s="286">
        <f t="shared" si="539"/>
        <v>0</v>
      </c>
      <c r="BR234" s="287"/>
      <c r="BS234" s="285">
        <f t="shared" si="509"/>
        <v>0</v>
      </c>
      <c r="BT234" s="287"/>
      <c r="BU234" s="283">
        <v>37.806140999999997</v>
      </c>
      <c r="BV234" s="283">
        <v>29</v>
      </c>
      <c r="BW234" s="282">
        <f>_xlfn.FLOOR.PRECISE('численность 2021'!H27)</f>
        <v>30</v>
      </c>
      <c r="BX234" s="282">
        <v>3.743182</v>
      </c>
      <c r="BY234" s="282">
        <v>2.8712870000000001</v>
      </c>
      <c r="BZ234" s="282">
        <f t="shared" si="551"/>
        <v>3</v>
      </c>
      <c r="CA234" s="284">
        <f>_xlfn.FLOOR.PRECISE('численность 2021'!M27)</f>
        <v>2</v>
      </c>
      <c r="CB234" s="284"/>
      <c r="CC234" s="284"/>
      <c r="CD234" s="284">
        <f t="shared" si="540"/>
        <v>2</v>
      </c>
      <c r="CE234" s="285">
        <f t="shared" si="510"/>
        <v>2.1000000000000001</v>
      </c>
      <c r="CF234" s="290">
        <f t="shared" si="541"/>
        <v>2</v>
      </c>
      <c r="CG234" s="287">
        <v>2</v>
      </c>
      <c r="CH234" s="285">
        <f t="shared" si="523"/>
        <v>0</v>
      </c>
      <c r="CI234" s="286">
        <f t="shared" si="542"/>
        <v>0</v>
      </c>
      <c r="CJ234" s="287"/>
      <c r="CK234" s="285">
        <f t="shared" si="517"/>
        <v>0</v>
      </c>
      <c r="CL234" s="286">
        <f t="shared" si="543"/>
        <v>0</v>
      </c>
      <c r="CM234" s="287"/>
      <c r="CN234" s="285">
        <f t="shared" si="511"/>
        <v>0.40000000000000002</v>
      </c>
      <c r="CO234" s="287"/>
      <c r="CP234" s="291">
        <f t="shared" si="512"/>
        <v>1</v>
      </c>
      <c r="CQ234" s="283">
        <v>0</v>
      </c>
      <c r="CR234" s="283">
        <v>0</v>
      </c>
      <c r="CS234" s="283" t="e">
        <f>#REF!</f>
        <v>#REF!</v>
      </c>
      <c r="CT234" s="282">
        <v>0</v>
      </c>
      <c r="CU234" s="282">
        <v>0</v>
      </c>
      <c r="CV234" s="282" t="e">
        <f>#REF!</f>
        <v>#REF!</v>
      </c>
      <c r="CW234" s="284" t="e">
        <f>#REF!</f>
        <v>#REF!</v>
      </c>
      <c r="CX234" s="285" t="e">
        <f t="shared" si="555"/>
        <v>#REF!</v>
      </c>
      <c r="CY234" s="290" t="e">
        <f t="shared" si="556"/>
        <v>#REF!</v>
      </c>
      <c r="CZ234" s="292"/>
      <c r="DA234" s="285">
        <f t="shared" si="557"/>
        <v>0</v>
      </c>
      <c r="DB234" s="292"/>
      <c r="DC234" s="283">
        <v>0</v>
      </c>
      <c r="DD234" s="283">
        <v>0</v>
      </c>
      <c r="DE234" s="282">
        <f>_xlfn.FLOOR.PRECISE('численность 2021'!I27)</f>
        <v>0</v>
      </c>
      <c r="DF234" s="282">
        <v>0</v>
      </c>
      <c r="DG234" s="282">
        <v>0</v>
      </c>
      <c r="DH234" s="282">
        <f t="shared" si="552"/>
        <v>0</v>
      </c>
      <c r="DI234" s="284">
        <f>_xlfn.FLOOR.PRECISE('численность 2021'!N27)</f>
        <v>0</v>
      </c>
      <c r="DJ234" s="285">
        <f t="shared" si="524"/>
        <v>0</v>
      </c>
      <c r="DK234" s="286">
        <f t="shared" si="544"/>
        <v>0</v>
      </c>
      <c r="DL234" s="287"/>
      <c r="DM234" s="285">
        <f t="shared" si="525"/>
        <v>0</v>
      </c>
      <c r="DN234" s="287"/>
      <c r="DO234" s="283">
        <v>0.45909100000000003</v>
      </c>
      <c r="DP234" s="283">
        <v>0</v>
      </c>
      <c r="DQ234" s="282">
        <f>_xlfn.FLOOR.PRECISE('численность 2021'!J27)</f>
        <v>1</v>
      </c>
      <c r="DR234" s="282">
        <v>4.5455000000000002e-002</v>
      </c>
      <c r="DS234" s="282">
        <v>0</v>
      </c>
      <c r="DT234" s="282">
        <f t="shared" si="553"/>
        <v>0.10000000000000001</v>
      </c>
      <c r="DU234" s="284">
        <f>_xlfn.FLOOR.PRECISE('численность 2021'!S27)</f>
        <v>0</v>
      </c>
      <c r="DV234" s="285">
        <f t="shared" si="513"/>
        <v>0.10000000000000001</v>
      </c>
      <c r="DW234" s="286">
        <f t="shared" si="545"/>
        <v>0</v>
      </c>
      <c r="DX234" s="287"/>
      <c r="DY234" s="283">
        <v>0</v>
      </c>
      <c r="DZ234" s="293">
        <v>0</v>
      </c>
      <c r="EA234" s="282">
        <f>_xlfn.FLOOR.PRECISE('численность 2021'!T27)</f>
        <v>20</v>
      </c>
      <c r="EB234" s="282">
        <v>0</v>
      </c>
      <c r="EC234" s="282">
        <v>0</v>
      </c>
      <c r="ED234" s="282">
        <f t="shared" si="554"/>
        <v>2</v>
      </c>
      <c r="EE234" s="284">
        <f>_xlfn.FLOOR.PRECISE('численность 2021'!U27)</f>
        <v>0</v>
      </c>
      <c r="EF234" s="285">
        <f t="shared" si="533"/>
        <v>2</v>
      </c>
      <c r="EG234" s="286">
        <f t="shared" si="546"/>
        <v>0</v>
      </c>
      <c r="EH234" s="292"/>
    </row>
    <row r="235" ht="47.25">
      <c r="A235" s="152" t="s">
        <v>45</v>
      </c>
      <c r="B235" s="282">
        <f>'численность 2021'!C28</f>
        <v>9.8000000000000007</v>
      </c>
      <c r="C235" s="283">
        <v>0</v>
      </c>
      <c r="D235" s="283">
        <v>0</v>
      </c>
      <c r="E235" s="282">
        <f>_xlfn.FLOOR.PRECISE('численность 2021'!D28)</f>
        <v>0</v>
      </c>
      <c r="F235" s="282">
        <v>0</v>
      </c>
      <c r="G235" s="282">
        <v>0</v>
      </c>
      <c r="H235" s="282">
        <f t="shared" si="548"/>
        <v>0</v>
      </c>
      <c r="I235" s="284">
        <f>_xlfn.FLOOR.PRECISE('численность 2021'!R28)</f>
        <v>0</v>
      </c>
      <c r="J235" s="285">
        <f t="shared" si="518"/>
        <v>0</v>
      </c>
      <c r="K235" s="286">
        <f t="shared" si="534"/>
        <v>0</v>
      </c>
      <c r="L235" s="287"/>
      <c r="M235" s="283">
        <v>0</v>
      </c>
      <c r="N235" s="283">
        <v>0</v>
      </c>
      <c r="O235" s="282">
        <f>_xlfn.FLOOR.PRECISE('численность 2021'!P28)</f>
        <v>0</v>
      </c>
      <c r="P235" s="282">
        <v>0</v>
      </c>
      <c r="Q235" s="282">
        <v>0</v>
      </c>
      <c r="R235" s="282">
        <f t="shared" si="535"/>
        <v>0</v>
      </c>
      <c r="S235" s="284">
        <f>_xlfn.FLOOR.PRECISE('численность 2021'!Q28)</f>
        <v>0</v>
      </c>
      <c r="T235" s="284"/>
      <c r="U235" s="285">
        <f t="shared" si="519"/>
        <v>0</v>
      </c>
      <c r="V235" s="286">
        <f t="shared" si="526"/>
        <v>0</v>
      </c>
      <c r="W235" s="287"/>
      <c r="X235" s="287"/>
      <c r="Y235" s="288"/>
      <c r="Z235" s="283">
        <v>2.3985940000000001</v>
      </c>
      <c r="AA235" s="283">
        <v>14</v>
      </c>
      <c r="AB235" s="282">
        <f>_xlfn.FLOOR.PRECISE('численность 2021'!E28)</f>
        <v>22</v>
      </c>
      <c r="AC235" s="282">
        <v>0.244754</v>
      </c>
      <c r="AD235" s="282">
        <v>1.428863</v>
      </c>
      <c r="AE235" s="282">
        <f t="shared" si="549"/>
        <v>2.2448979591836733</v>
      </c>
      <c r="AF235" s="284">
        <f>_xlfn.FLOOR.PRECISE('численность 2021'!O28)</f>
        <v>0</v>
      </c>
      <c r="AG235" s="285">
        <f t="shared" si="520"/>
        <v>0</v>
      </c>
      <c r="AH235" s="286">
        <f t="shared" si="536"/>
        <v>0</v>
      </c>
      <c r="AI235" s="289">
        <f t="shared" si="527"/>
        <v>0</v>
      </c>
      <c r="AJ235" s="287"/>
      <c r="AK235" s="287"/>
      <c r="AL235" s="283">
        <v>58.709766000000002</v>
      </c>
      <c r="AM235" s="283">
        <v>125</v>
      </c>
      <c r="AN235" s="282">
        <f>_xlfn.FLOOR.PRECISE('численность 2021'!F28)</f>
        <v>195</v>
      </c>
      <c r="AO235" s="282">
        <v>5.9907919999999999</v>
      </c>
      <c r="AP235" s="282">
        <v>12.757705</v>
      </c>
      <c r="AQ235" s="282">
        <f t="shared" si="537"/>
        <v>19.897959183673468</v>
      </c>
      <c r="AR235" s="284">
        <f>_xlfn.FLOOR.PRECISE('численность 2021'!L28)</f>
        <v>20</v>
      </c>
      <c r="AS235" s="284"/>
      <c r="AT235" s="284">
        <f t="shared" si="528"/>
        <v>20</v>
      </c>
      <c r="AU235" s="285">
        <f t="shared" si="529"/>
        <v>29.25</v>
      </c>
      <c r="AV235" s="285">
        <f t="shared" si="547"/>
        <v>48.75</v>
      </c>
      <c r="AW235" s="290">
        <f t="shared" si="530"/>
        <v>20</v>
      </c>
      <c r="AX235" s="287">
        <v>20</v>
      </c>
      <c r="AY235" s="285">
        <f t="shared" si="521"/>
        <v>3</v>
      </c>
      <c r="AZ235" s="286">
        <f t="shared" si="538"/>
        <v>0</v>
      </c>
      <c r="BA235" s="287"/>
      <c r="BB235" s="285">
        <f t="shared" si="522"/>
        <v>6</v>
      </c>
      <c r="BC235" s="287"/>
      <c r="BD235" s="283">
        <v>1.984883</v>
      </c>
      <c r="BE235" s="283">
        <v>12</v>
      </c>
      <c r="BF235" s="282">
        <f>_xlfn.FLOOR.PRECISE('численность 2021'!G28)</f>
        <v>6</v>
      </c>
      <c r="BG235" s="282">
        <v>0.202539</v>
      </c>
      <c r="BH235" s="282">
        <v>1.2247399999999999</v>
      </c>
      <c r="BI235" s="282">
        <f t="shared" si="550"/>
        <v>0.61224489795918358</v>
      </c>
      <c r="BJ235" s="284">
        <f>_xlfn.FLOOR.PRECISE('численность 2021'!K28)</f>
        <v>0</v>
      </c>
      <c r="BK235" s="284"/>
      <c r="BL235" s="284">
        <f t="shared" si="531"/>
        <v>0</v>
      </c>
      <c r="BM235" s="285">
        <f t="shared" si="508"/>
        <v>0.17999999999999999</v>
      </c>
      <c r="BN235" s="290">
        <f t="shared" si="532"/>
        <v>0</v>
      </c>
      <c r="BO235" s="287"/>
      <c r="BP235" s="285">
        <f t="shared" si="516"/>
        <v>0</v>
      </c>
      <c r="BQ235" s="286">
        <f t="shared" si="539"/>
        <v>0</v>
      </c>
      <c r="BR235" s="287"/>
      <c r="BS235" s="285">
        <f t="shared" si="509"/>
        <v>0</v>
      </c>
      <c r="BT235" s="287"/>
      <c r="BU235" s="283">
        <v>41.966090999999999</v>
      </c>
      <c r="BV235" s="283">
        <v>65</v>
      </c>
      <c r="BW235" s="282">
        <f>_xlfn.FLOOR.PRECISE('численность 2021'!H28)</f>
        <v>24</v>
      </c>
      <c r="BX235" s="282">
        <v>4.282254</v>
      </c>
      <c r="BY235" s="282">
        <v>6.6340070000000004</v>
      </c>
      <c r="BZ235" s="282">
        <f t="shared" si="551"/>
        <v>2.4489795918367343</v>
      </c>
      <c r="CA235" s="284">
        <f>_xlfn.FLOOR.PRECISE('численность 2021'!M28)</f>
        <v>1</v>
      </c>
      <c r="CB235" s="284"/>
      <c r="CC235" s="284"/>
      <c r="CD235" s="284">
        <f t="shared" si="540"/>
        <v>1</v>
      </c>
      <c r="CE235" s="285">
        <f t="shared" si="510"/>
        <v>1.6800000000000002</v>
      </c>
      <c r="CF235" s="290">
        <f t="shared" si="541"/>
        <v>1</v>
      </c>
      <c r="CG235" s="287">
        <v>1</v>
      </c>
      <c r="CH235" s="285">
        <f t="shared" si="523"/>
        <v>0</v>
      </c>
      <c r="CI235" s="286">
        <f t="shared" si="542"/>
        <v>0</v>
      </c>
      <c r="CJ235" s="287"/>
      <c r="CK235" s="285">
        <f t="shared" si="517"/>
        <v>0</v>
      </c>
      <c r="CL235" s="286">
        <f t="shared" si="543"/>
        <v>0</v>
      </c>
      <c r="CM235" s="287"/>
      <c r="CN235" s="285">
        <f t="shared" si="511"/>
        <v>0.20000000000000001</v>
      </c>
      <c r="CO235" s="287"/>
      <c r="CP235" s="291">
        <f t="shared" si="512"/>
        <v>1</v>
      </c>
      <c r="CQ235" s="283">
        <v>0</v>
      </c>
      <c r="CR235" s="283">
        <v>0</v>
      </c>
      <c r="CS235" s="283" t="e">
        <f>#REF!</f>
        <v>#REF!</v>
      </c>
      <c r="CT235" s="282">
        <v>0</v>
      </c>
      <c r="CU235" s="282">
        <v>0</v>
      </c>
      <c r="CV235" s="282" t="e">
        <f>#REF!</f>
        <v>#REF!</v>
      </c>
      <c r="CW235" s="284" t="e">
        <f>#REF!</f>
        <v>#REF!</v>
      </c>
      <c r="CX235" s="285" t="e">
        <f t="shared" si="555"/>
        <v>#REF!</v>
      </c>
      <c r="CY235" s="290" t="e">
        <f t="shared" si="556"/>
        <v>#REF!</v>
      </c>
      <c r="CZ235" s="292"/>
      <c r="DA235" s="285">
        <f t="shared" si="557"/>
        <v>0</v>
      </c>
      <c r="DB235" s="292"/>
      <c r="DC235" s="283">
        <v>0</v>
      </c>
      <c r="DD235" s="283">
        <v>0</v>
      </c>
      <c r="DE235" s="282">
        <f>_xlfn.FLOOR.PRECISE('численность 2021'!I28)</f>
        <v>0</v>
      </c>
      <c r="DF235" s="282">
        <v>0</v>
      </c>
      <c r="DG235" s="282">
        <v>0</v>
      </c>
      <c r="DH235" s="282">
        <f t="shared" si="552"/>
        <v>0</v>
      </c>
      <c r="DI235" s="284">
        <f>_xlfn.FLOOR.PRECISE('численность 2021'!N28)</f>
        <v>0</v>
      </c>
      <c r="DJ235" s="285">
        <f t="shared" si="524"/>
        <v>0</v>
      </c>
      <c r="DK235" s="286">
        <f t="shared" si="544"/>
        <v>0</v>
      </c>
      <c r="DL235" s="287"/>
      <c r="DM235" s="285">
        <f t="shared" si="525"/>
        <v>0</v>
      </c>
      <c r="DN235" s="287"/>
      <c r="DO235" s="283">
        <v>0</v>
      </c>
      <c r="DP235" s="283">
        <v>0</v>
      </c>
      <c r="DQ235" s="282">
        <f>_xlfn.FLOOR.PRECISE('численность 2021'!J28)</f>
        <v>0</v>
      </c>
      <c r="DR235" s="282">
        <v>0</v>
      </c>
      <c r="DS235" s="282">
        <v>0</v>
      </c>
      <c r="DT235" s="282">
        <f t="shared" si="553"/>
        <v>0</v>
      </c>
      <c r="DU235" s="284">
        <f>_xlfn.FLOOR.PRECISE('численность 2021'!S28)</f>
        <v>0</v>
      </c>
      <c r="DV235" s="285">
        <f t="shared" si="513"/>
        <v>0</v>
      </c>
      <c r="DW235" s="286">
        <f t="shared" si="545"/>
        <v>0</v>
      </c>
      <c r="DX235" s="287"/>
      <c r="DY235" s="283">
        <v>0</v>
      </c>
      <c r="DZ235" s="293">
        <v>0</v>
      </c>
      <c r="EA235" s="282">
        <f>_xlfn.FLOOR.PRECISE('численность 2021'!T28)</f>
        <v>0</v>
      </c>
      <c r="EB235" s="282">
        <v>0</v>
      </c>
      <c r="EC235" s="282">
        <v>0</v>
      </c>
      <c r="ED235" s="282">
        <f t="shared" si="554"/>
        <v>0</v>
      </c>
      <c r="EE235" s="284">
        <f>_xlfn.FLOOR.PRECISE('численность 2021'!U28)</f>
        <v>0</v>
      </c>
      <c r="EF235" s="285">
        <f t="shared" si="533"/>
        <v>0</v>
      </c>
      <c r="EG235" s="286">
        <f t="shared" si="546"/>
        <v>0</v>
      </c>
      <c r="EH235" s="292"/>
    </row>
    <row r="236" ht="31.5">
      <c r="A236" s="152" t="s">
        <v>459</v>
      </c>
      <c r="B236" s="298">
        <f>'численность 2021'!C25</f>
        <v>302.69999999999999</v>
      </c>
      <c r="C236" s="283">
        <v>38.700603000000001</v>
      </c>
      <c r="D236" s="283">
        <v>69</v>
      </c>
      <c r="E236" s="282">
        <f>_xlfn.FLOOR.PRECISE('численность 2021'!D25)</f>
        <v>56</v>
      </c>
      <c r="F236" s="282">
        <v>0.12581500000000001</v>
      </c>
      <c r="G236" s="282">
        <v>0.22431699999999999</v>
      </c>
      <c r="H236" s="282">
        <f t="shared" si="548"/>
        <v>0.18500165180046252</v>
      </c>
      <c r="I236" s="284">
        <f>_xlfn.FLOOR.PRECISE('численность 2021'!R25)</f>
        <v>19</v>
      </c>
      <c r="J236" s="285">
        <f t="shared" si="518"/>
        <v>19.599999999999998</v>
      </c>
      <c r="K236" s="286">
        <f t="shared" si="534"/>
        <v>19</v>
      </c>
      <c r="L236" s="287">
        <v>19</v>
      </c>
      <c r="M236" s="283"/>
      <c r="N236" s="283">
        <v>0</v>
      </c>
      <c r="O236" s="282">
        <f>_xlfn.FLOOR.PRECISE('численность 2021'!P25)</f>
        <v>0</v>
      </c>
      <c r="P236" s="282"/>
      <c r="Q236" s="282"/>
      <c r="R236" s="282">
        <f t="shared" si="535"/>
        <v>0</v>
      </c>
      <c r="S236" s="284">
        <f>_xlfn.FLOOR.PRECISE('численность 2021'!Q25)</f>
        <v>0</v>
      </c>
      <c r="T236" s="284"/>
      <c r="U236" s="285">
        <f t="shared" si="519"/>
        <v>0</v>
      </c>
      <c r="V236" s="286">
        <f t="shared" si="526"/>
        <v>0</v>
      </c>
      <c r="W236" s="287"/>
      <c r="X236" s="287"/>
      <c r="Y236" s="288"/>
      <c r="Z236" s="283"/>
      <c r="AA236" s="283"/>
      <c r="AB236" s="282">
        <f>_xlfn.FLOOR.PRECISE('численность 2021'!E25)</f>
        <v>0</v>
      </c>
      <c r="AC236" s="282"/>
      <c r="AD236" s="282"/>
      <c r="AE236" s="282">
        <f t="shared" si="549"/>
        <v>0</v>
      </c>
      <c r="AF236" s="284">
        <f>_xlfn.FLOOR.PRECISE('численность 2021'!O25)</f>
        <v>0</v>
      </c>
      <c r="AG236" s="285">
        <f t="shared" si="520"/>
        <v>0</v>
      </c>
      <c r="AH236" s="286">
        <f t="shared" si="536"/>
        <v>0</v>
      </c>
      <c r="AI236" s="289">
        <f t="shared" si="527"/>
        <v>0</v>
      </c>
      <c r="AJ236" s="287"/>
      <c r="AK236" s="287"/>
      <c r="AL236" s="283">
        <v>593.44641100000001</v>
      </c>
      <c r="AM236" s="283">
        <v>799</v>
      </c>
      <c r="AN236" s="282">
        <f>_xlfn.FLOOR.PRECISE('численность 2021'!F25)</f>
        <v>745</v>
      </c>
      <c r="AO236" s="282">
        <v>1.9292800000000001</v>
      </c>
      <c r="AP236" s="282">
        <v>2.5975290000000002</v>
      </c>
      <c r="AQ236" s="282">
        <f t="shared" si="537"/>
        <v>2.461182689131153</v>
      </c>
      <c r="AR236" s="284">
        <f>_xlfn.FLOOR.PRECISE('численность 2021'!L25)</f>
        <v>52</v>
      </c>
      <c r="AS236" s="284"/>
      <c r="AT236" s="284">
        <f t="shared" si="528"/>
        <v>52</v>
      </c>
      <c r="AU236" s="285">
        <f t="shared" si="529"/>
        <v>52.150000000000006</v>
      </c>
      <c r="AV236" s="285">
        <f t="shared" si="547"/>
        <v>0</v>
      </c>
      <c r="AW236" s="290">
        <f t="shared" si="530"/>
        <v>52</v>
      </c>
      <c r="AX236" s="287">
        <v>52</v>
      </c>
      <c r="AY236" s="285">
        <f t="shared" si="521"/>
        <v>7.7999999999999998</v>
      </c>
      <c r="AZ236" s="286">
        <f t="shared" si="538"/>
        <v>0</v>
      </c>
      <c r="BA236" s="287">
        <v>6</v>
      </c>
      <c r="BB236" s="285">
        <f t="shared" si="522"/>
        <v>15.6</v>
      </c>
      <c r="BC236" s="287">
        <v>16</v>
      </c>
      <c r="BD236" s="283">
        <v>5.7861200000000004</v>
      </c>
      <c r="BE236" s="283">
        <v>2</v>
      </c>
      <c r="BF236" s="282">
        <f>_xlfn.FLOOR.PRECISE('численность 2021'!G25)</f>
        <v>0</v>
      </c>
      <c r="BG236" s="282">
        <v>1.8811000000000001e-002</v>
      </c>
      <c r="BH236" s="282">
        <v>6.502e-003</v>
      </c>
      <c r="BI236" s="282">
        <f t="shared" si="550"/>
        <v>0</v>
      </c>
      <c r="BJ236" s="284">
        <f>_xlfn.FLOOR.PRECISE('численность 2021'!K25)</f>
        <v>0</v>
      </c>
      <c r="BK236" s="284"/>
      <c r="BL236" s="284">
        <f t="shared" si="531"/>
        <v>0</v>
      </c>
      <c r="BM236" s="285">
        <f t="shared" ref="BM236:BM260" si="558">IF(BF236&gt;1,IF(BI236&gt;10,BF236*0.15,IF(BI236&gt;8,BF236*0.12,IF(BI236&gt;6,BF236*0.1,IF(BI236&gt;4,BF236*0.08,IF(BI236&gt;2,BF236*0.07,IF(BI236&gt;1,BF236*0.05,IF(BI236&lt;1,BF236*0.03,0))))))),0)</f>
        <v>0</v>
      </c>
      <c r="BN236" s="290">
        <f t="shared" si="532"/>
        <v>0</v>
      </c>
      <c r="BO236" s="287"/>
      <c r="BP236" s="285">
        <f t="shared" si="516"/>
        <v>0</v>
      </c>
      <c r="BQ236" s="286">
        <f t="shared" si="539"/>
        <v>0</v>
      </c>
      <c r="BR236" s="287"/>
      <c r="BS236" s="285">
        <f t="shared" ref="BS236:BS260" si="559">BO236*0.2</f>
        <v>0</v>
      </c>
      <c r="BT236" s="287"/>
      <c r="BU236" s="283">
        <v>28.930599000000001</v>
      </c>
      <c r="BV236" s="283">
        <v>46</v>
      </c>
      <c r="BW236" s="282">
        <f>_xlfn.FLOOR.PRECISE('численность 2021'!H25)</f>
        <v>0</v>
      </c>
      <c r="BX236" s="282">
        <v>9.4052999999999998e-002</v>
      </c>
      <c r="BY236" s="282">
        <v>0.14954500000000001</v>
      </c>
      <c r="BZ236" s="282">
        <f t="shared" si="551"/>
        <v>0</v>
      </c>
      <c r="CA236" s="284">
        <f>_xlfn.FLOOR.PRECISE('численность 2021'!M25)</f>
        <v>0</v>
      </c>
      <c r="CB236" s="284"/>
      <c r="CC236" s="284"/>
      <c r="CD236" s="284">
        <f t="shared" si="540"/>
        <v>0</v>
      </c>
      <c r="CE236" s="285">
        <f t="shared" ref="CE236:CE260" si="560">IF(BW236&gt;1,IF(BZ236&gt;10,BW236*0.15,IF(BZ236&gt;8,BW236*0.12,IF(BZ236&gt;6,BW236*0.1,IF(BZ236&gt;4,BW236*0.08,IF(BZ236&gt;2,BW236*0.07,IF(BZ236&gt;1,BW236*0.05,IF(BZ236&lt;1,BW236*0.03,0))))))),0)</f>
        <v>0</v>
      </c>
      <c r="CF236" s="290">
        <f t="shared" si="541"/>
        <v>0</v>
      </c>
      <c r="CG236" s="287"/>
      <c r="CH236" s="285">
        <f t="shared" si="523"/>
        <v>0</v>
      </c>
      <c r="CI236" s="286">
        <f t="shared" si="542"/>
        <v>0</v>
      </c>
      <c r="CJ236" s="287"/>
      <c r="CK236" s="285">
        <f t="shared" si="517"/>
        <v>0</v>
      </c>
      <c r="CL236" s="286">
        <f t="shared" si="543"/>
        <v>0</v>
      </c>
      <c r="CM236" s="287"/>
      <c r="CN236" s="285">
        <f t="shared" ref="CN236:CN260" si="561">CG236*0.2</f>
        <v>0</v>
      </c>
      <c r="CO236" s="287"/>
      <c r="CP236" s="291">
        <f t="shared" ref="CP236:CP260" si="562">IF(CG236*0.25&gt;CJ236+CM236-0.1,1,0)</f>
        <v>1</v>
      </c>
      <c r="CQ236" s="283">
        <v>0</v>
      </c>
      <c r="CR236" s="283">
        <v>0</v>
      </c>
      <c r="CS236" s="283" t="e">
        <f>#REF!</f>
        <v>#REF!</v>
      </c>
      <c r="CT236" s="282">
        <v>0</v>
      </c>
      <c r="CU236" s="282">
        <v>0</v>
      </c>
      <c r="CV236" s="282" t="e">
        <f>#REF!</f>
        <v>#REF!</v>
      </c>
      <c r="CW236" s="284" t="e">
        <f>#REF!</f>
        <v>#REF!</v>
      </c>
      <c r="CX236" s="285" t="e">
        <f t="shared" si="555"/>
        <v>#REF!</v>
      </c>
      <c r="CY236" s="290" t="e">
        <f t="shared" si="556"/>
        <v>#REF!</v>
      </c>
      <c r="CZ236" s="292"/>
      <c r="DA236" s="285">
        <f t="shared" si="557"/>
        <v>0</v>
      </c>
      <c r="DB236" s="292"/>
      <c r="DC236" s="283"/>
      <c r="DD236" s="283"/>
      <c r="DE236" s="282">
        <f>_xlfn.FLOOR.PRECISE('численность 2021'!I25)</f>
        <v>0</v>
      </c>
      <c r="DF236" s="282"/>
      <c r="DG236" s="282"/>
      <c r="DH236" s="282">
        <f t="shared" si="552"/>
        <v>0</v>
      </c>
      <c r="DI236" s="284">
        <f>_xlfn.FLOOR.PRECISE('численность 2021'!N25)</f>
        <v>0</v>
      </c>
      <c r="DJ236" s="285">
        <f t="shared" si="524"/>
        <v>0</v>
      </c>
      <c r="DK236" s="286">
        <f t="shared" si="544"/>
        <v>0</v>
      </c>
      <c r="DL236" s="287"/>
      <c r="DM236" s="285">
        <f t="shared" si="525"/>
        <v>0</v>
      </c>
      <c r="DN236" s="287"/>
      <c r="DO236" s="283">
        <v>5.6912649999999996</v>
      </c>
      <c r="DP236" s="283">
        <v>22</v>
      </c>
      <c r="DQ236" s="282">
        <f>_xlfn.FLOOR.PRECISE('численность 2021'!J25)</f>
        <v>12</v>
      </c>
      <c r="DR236" s="282">
        <v>1.8502000000000001e-002</v>
      </c>
      <c r="DS236" s="282">
        <v>7.1521000000000001e-002</v>
      </c>
      <c r="DT236" s="282">
        <f t="shared" si="553"/>
        <v>3.9643211100099107e-002</v>
      </c>
      <c r="DU236" s="284">
        <f>_xlfn.FLOOR.PRECISE('численность 2021'!S25)</f>
        <v>1</v>
      </c>
      <c r="DV236" s="285">
        <f t="shared" ref="DV236:DV260" si="563">DQ236*0.1</f>
        <v>1.2000000000000002</v>
      </c>
      <c r="DW236" s="286">
        <f t="shared" si="545"/>
        <v>1</v>
      </c>
      <c r="DX236" s="287">
        <v>1</v>
      </c>
      <c r="DY236" s="283">
        <v>100</v>
      </c>
      <c r="DZ236" s="293">
        <v>0</v>
      </c>
      <c r="EA236" s="282">
        <f>_xlfn.FLOOR.PRECISE('численность 2021'!T25)</f>
        <v>0</v>
      </c>
      <c r="EB236" s="282">
        <v>0.325098</v>
      </c>
      <c r="EC236" s="282"/>
      <c r="ED236" s="282">
        <f t="shared" si="554"/>
        <v>0</v>
      </c>
      <c r="EE236" s="284">
        <f>_xlfn.FLOOR.PRECISE('численность 2021'!U25)</f>
        <v>0</v>
      </c>
      <c r="EF236" s="285">
        <f t="shared" si="533"/>
        <v>0</v>
      </c>
      <c r="EG236" s="286">
        <f t="shared" si="546"/>
        <v>0</v>
      </c>
      <c r="EH236" s="292"/>
    </row>
    <row r="237" ht="31.5">
      <c r="A237" s="152" t="s">
        <v>460</v>
      </c>
      <c r="B237" s="282">
        <f>'численность 2021'!C26</f>
        <v>4.7999999999999998</v>
      </c>
      <c r="C237" s="283">
        <v>38.700603000000001</v>
      </c>
      <c r="D237" s="283">
        <v>69</v>
      </c>
      <c r="E237" s="282">
        <f>_xlfn.FLOOR.PRECISE('численность 2021'!D26)</f>
        <v>3</v>
      </c>
      <c r="F237" s="282">
        <v>0.12581500000000001</v>
      </c>
      <c r="G237" s="282">
        <v>0.22431699999999999</v>
      </c>
      <c r="H237" s="282">
        <f t="shared" si="548"/>
        <v>0.625</v>
      </c>
      <c r="I237" s="284">
        <f>_xlfn.FLOOR.PRECISE('численность 2021'!R26)</f>
        <v>1</v>
      </c>
      <c r="J237" s="285">
        <f t="shared" si="518"/>
        <v>1.0499999999999998</v>
      </c>
      <c r="K237" s="286">
        <f t="shared" si="534"/>
        <v>1</v>
      </c>
      <c r="L237" s="287">
        <v>1</v>
      </c>
      <c r="M237" s="283">
        <v>0</v>
      </c>
      <c r="N237" s="283">
        <v>0</v>
      </c>
      <c r="O237" s="282">
        <f>_xlfn.FLOOR.PRECISE('численность 2021'!P26)</f>
        <v>0</v>
      </c>
      <c r="P237" s="282">
        <v>0</v>
      </c>
      <c r="Q237" s="282">
        <v>0</v>
      </c>
      <c r="R237" s="282">
        <f t="shared" si="535"/>
        <v>0</v>
      </c>
      <c r="S237" s="284">
        <f>_xlfn.FLOOR.PRECISE('численность 2021'!Q26)</f>
        <v>0</v>
      </c>
      <c r="T237" s="284"/>
      <c r="U237" s="285">
        <f t="shared" si="519"/>
        <v>0</v>
      </c>
      <c r="V237" s="286">
        <f t="shared" si="526"/>
        <v>0</v>
      </c>
      <c r="W237" s="287"/>
      <c r="X237" s="287"/>
      <c r="Y237" s="288"/>
      <c r="Z237" s="283">
        <v>0</v>
      </c>
      <c r="AA237" s="283">
        <v>0</v>
      </c>
      <c r="AB237" s="282">
        <f>_xlfn.FLOOR.PRECISE('численность 2021'!E26)</f>
        <v>0</v>
      </c>
      <c r="AC237" s="282">
        <v>0</v>
      </c>
      <c r="AD237" s="282">
        <v>0</v>
      </c>
      <c r="AE237" s="282">
        <f t="shared" si="549"/>
        <v>0</v>
      </c>
      <c r="AF237" s="284">
        <f>_xlfn.FLOOR.PRECISE('численность 2021'!O26)</f>
        <v>0</v>
      </c>
      <c r="AG237" s="285">
        <f t="shared" si="520"/>
        <v>0</v>
      </c>
      <c r="AH237" s="286">
        <f t="shared" si="536"/>
        <v>0</v>
      </c>
      <c r="AI237" s="289">
        <f t="shared" si="527"/>
        <v>0</v>
      </c>
      <c r="AJ237" s="287"/>
      <c r="AK237" s="287"/>
      <c r="AL237" s="283">
        <v>593.44641100000001</v>
      </c>
      <c r="AM237" s="283">
        <v>799</v>
      </c>
      <c r="AN237" s="282">
        <f>_xlfn.FLOOR.PRECISE('численность 2021'!F26)</f>
        <v>27</v>
      </c>
      <c r="AO237" s="282">
        <v>1.9292800000000001</v>
      </c>
      <c r="AP237" s="282">
        <v>2.5975290000000002</v>
      </c>
      <c r="AQ237" s="282">
        <f t="shared" si="537"/>
        <v>5.625</v>
      </c>
      <c r="AR237" s="284">
        <f>_xlfn.FLOOR.PRECISE('численность 2021'!L26)</f>
        <v>0</v>
      </c>
      <c r="AS237" s="284"/>
      <c r="AT237" s="284">
        <f t="shared" si="528"/>
        <v>0</v>
      </c>
      <c r="AU237" s="285">
        <f t="shared" si="529"/>
        <v>0</v>
      </c>
      <c r="AV237" s="285">
        <f t="shared" si="547"/>
        <v>0</v>
      </c>
      <c r="AW237" s="290">
        <f t="shared" si="530"/>
        <v>0</v>
      </c>
      <c r="AX237" s="287"/>
      <c r="AY237" s="285">
        <f t="shared" si="521"/>
        <v>0</v>
      </c>
      <c r="AZ237" s="286">
        <f t="shared" si="538"/>
        <v>0</v>
      </c>
      <c r="BA237" s="287"/>
      <c r="BB237" s="285">
        <f t="shared" si="522"/>
        <v>0</v>
      </c>
      <c r="BC237" s="287"/>
      <c r="BD237" s="283">
        <v>5.7861200000000004</v>
      </c>
      <c r="BE237" s="283">
        <v>2</v>
      </c>
      <c r="BF237" s="282">
        <f>_xlfn.FLOOR.PRECISE('численность 2021'!G26)</f>
        <v>0</v>
      </c>
      <c r="BG237" s="282">
        <v>1.8811000000000001e-002</v>
      </c>
      <c r="BH237" s="282">
        <v>6.502e-003</v>
      </c>
      <c r="BI237" s="282">
        <f t="shared" si="550"/>
        <v>0</v>
      </c>
      <c r="BJ237" s="284">
        <f>_xlfn.FLOOR.PRECISE('численность 2021'!K26)</f>
        <v>0</v>
      </c>
      <c r="BK237" s="284"/>
      <c r="BL237" s="284">
        <f t="shared" si="531"/>
        <v>0</v>
      </c>
      <c r="BM237" s="285">
        <f t="shared" si="558"/>
        <v>0</v>
      </c>
      <c r="BN237" s="290">
        <f t="shared" si="532"/>
        <v>0</v>
      </c>
      <c r="BO237" s="287"/>
      <c r="BP237" s="285">
        <f t="shared" si="516"/>
        <v>0</v>
      </c>
      <c r="BQ237" s="286">
        <f t="shared" si="539"/>
        <v>0</v>
      </c>
      <c r="BR237" s="287"/>
      <c r="BS237" s="285">
        <f t="shared" si="559"/>
        <v>0</v>
      </c>
      <c r="BT237" s="287"/>
      <c r="BU237" s="283">
        <v>28.930599000000001</v>
      </c>
      <c r="BV237" s="283">
        <v>46</v>
      </c>
      <c r="BW237" s="282">
        <f>_xlfn.FLOOR.PRECISE('численность 2021'!H26)</f>
        <v>7</v>
      </c>
      <c r="BX237" s="282">
        <v>9.4052999999999998e-002</v>
      </c>
      <c r="BY237" s="282">
        <v>0.14954500000000001</v>
      </c>
      <c r="BZ237" s="282">
        <f t="shared" si="551"/>
        <v>1.4583333333333335</v>
      </c>
      <c r="CA237" s="284">
        <f>_xlfn.FLOOR.PRECISE('численность 2021'!M26)</f>
        <v>0</v>
      </c>
      <c r="CB237" s="284"/>
      <c r="CC237" s="284"/>
      <c r="CD237" s="284">
        <f t="shared" si="540"/>
        <v>0</v>
      </c>
      <c r="CE237" s="285">
        <f t="shared" si="560"/>
        <v>0.35000000000000003</v>
      </c>
      <c r="CF237" s="290">
        <f t="shared" si="541"/>
        <v>0</v>
      </c>
      <c r="CG237" s="287"/>
      <c r="CH237" s="285">
        <f t="shared" si="523"/>
        <v>0</v>
      </c>
      <c r="CI237" s="286">
        <f t="shared" si="542"/>
        <v>0</v>
      </c>
      <c r="CJ237" s="287"/>
      <c r="CK237" s="285">
        <f t="shared" si="517"/>
        <v>0</v>
      </c>
      <c r="CL237" s="286">
        <f t="shared" si="543"/>
        <v>0</v>
      </c>
      <c r="CM237" s="287"/>
      <c r="CN237" s="285">
        <f t="shared" si="561"/>
        <v>0</v>
      </c>
      <c r="CO237" s="287"/>
      <c r="CP237" s="291">
        <f t="shared" si="562"/>
        <v>1</v>
      </c>
      <c r="CQ237" s="283">
        <v>0</v>
      </c>
      <c r="CR237" s="283">
        <v>0</v>
      </c>
      <c r="CS237" s="283" t="e">
        <f>#REF!</f>
        <v>#REF!</v>
      </c>
      <c r="CT237" s="282">
        <v>0</v>
      </c>
      <c r="CU237" s="282">
        <v>0</v>
      </c>
      <c r="CV237" s="282" t="e">
        <f>#REF!</f>
        <v>#REF!</v>
      </c>
      <c r="CW237" s="284" t="e">
        <f>#REF!</f>
        <v>#REF!</v>
      </c>
      <c r="CX237" s="285" t="e">
        <f t="shared" si="555"/>
        <v>#REF!</v>
      </c>
      <c r="CY237" s="290" t="e">
        <f t="shared" si="556"/>
        <v>#REF!</v>
      </c>
      <c r="CZ237" s="292"/>
      <c r="DA237" s="285">
        <f t="shared" si="557"/>
        <v>0</v>
      </c>
      <c r="DB237" s="292"/>
      <c r="DC237" s="283">
        <v>0</v>
      </c>
      <c r="DD237" s="283">
        <v>0</v>
      </c>
      <c r="DE237" s="282">
        <f>_xlfn.FLOOR.PRECISE('численность 2021'!I26)</f>
        <v>0</v>
      </c>
      <c r="DF237" s="282">
        <v>0</v>
      </c>
      <c r="DG237" s="282">
        <v>0</v>
      </c>
      <c r="DH237" s="282">
        <f t="shared" si="552"/>
        <v>0</v>
      </c>
      <c r="DI237" s="284">
        <f>_xlfn.FLOOR.PRECISE('численность 2021'!N26)</f>
        <v>0</v>
      </c>
      <c r="DJ237" s="285">
        <f t="shared" si="524"/>
        <v>0</v>
      </c>
      <c r="DK237" s="286">
        <f t="shared" si="544"/>
        <v>0</v>
      </c>
      <c r="DL237" s="287"/>
      <c r="DM237" s="285">
        <f t="shared" si="525"/>
        <v>0</v>
      </c>
      <c r="DN237" s="287"/>
      <c r="DO237" s="283">
        <v>5.6912649999999996</v>
      </c>
      <c r="DP237" s="283">
        <v>22</v>
      </c>
      <c r="DQ237" s="282">
        <f>_xlfn.FLOOR.PRECISE('численность 2021'!J26)</f>
        <v>1</v>
      </c>
      <c r="DR237" s="282">
        <v>1.8502000000000001e-002</v>
      </c>
      <c r="DS237" s="282">
        <v>7.1521000000000001e-002</v>
      </c>
      <c r="DT237" s="282">
        <f t="shared" si="553"/>
        <v>0.20833333333333334</v>
      </c>
      <c r="DU237" s="284">
        <f>_xlfn.FLOOR.PRECISE('численность 2021'!S26)</f>
        <v>0</v>
      </c>
      <c r="DV237" s="285">
        <f t="shared" si="563"/>
        <v>0.10000000000000001</v>
      </c>
      <c r="DW237" s="286">
        <f t="shared" si="545"/>
        <v>0</v>
      </c>
      <c r="DX237" s="287"/>
      <c r="DY237" s="283">
        <v>100</v>
      </c>
      <c r="DZ237" s="293">
        <v>0</v>
      </c>
      <c r="EA237" s="282">
        <f>_xlfn.FLOOR.PRECISE('численность 2021'!T26)</f>
        <v>0</v>
      </c>
      <c r="EB237" s="282">
        <v>0.325098</v>
      </c>
      <c r="EC237" s="282">
        <v>0</v>
      </c>
      <c r="ED237" s="282">
        <f t="shared" si="554"/>
        <v>0</v>
      </c>
      <c r="EE237" s="284">
        <f>_xlfn.FLOOR.PRECISE('численность 2021'!U26)</f>
        <v>0</v>
      </c>
      <c r="EF237" s="285">
        <f t="shared" si="533"/>
        <v>0</v>
      </c>
      <c r="EG237" s="286">
        <f t="shared" si="546"/>
        <v>0</v>
      </c>
      <c r="EH237" s="292"/>
    </row>
    <row r="238" ht="31.5">
      <c r="A238" s="152" t="s">
        <v>38</v>
      </c>
      <c r="B238" s="282">
        <f>'численность 2021'!C21</f>
        <v>5.1580000000000004</v>
      </c>
      <c r="C238" s="283">
        <v>8.8285710000000002</v>
      </c>
      <c r="D238" s="283">
        <v>10</v>
      </c>
      <c r="E238" s="282">
        <f>_xlfn.FLOOR.PRECISE('численность 2021'!D21)</f>
        <v>14</v>
      </c>
      <c r="F238" s="282">
        <v>1.714286</v>
      </c>
      <c r="G238" s="282">
        <v>1.941748</v>
      </c>
      <c r="H238" s="282">
        <f t="shared" si="548"/>
        <v>2.7142303218301667</v>
      </c>
      <c r="I238" s="284">
        <f>_xlfn.FLOOR.PRECISE('численность 2021'!R21)</f>
        <v>4</v>
      </c>
      <c r="J238" s="285">
        <f t="shared" si="518"/>
        <v>4.8999999999999995</v>
      </c>
      <c r="K238" s="286">
        <f t="shared" si="534"/>
        <v>4</v>
      </c>
      <c r="L238" s="287">
        <v>4</v>
      </c>
      <c r="M238" s="283">
        <v>0</v>
      </c>
      <c r="N238" s="283">
        <v>0</v>
      </c>
      <c r="O238" s="282">
        <f>_xlfn.FLOOR.PRECISE('численность 2021'!P21)</f>
        <v>4</v>
      </c>
      <c r="P238" s="282">
        <v>0</v>
      </c>
      <c r="Q238" s="282">
        <v>0</v>
      </c>
      <c r="R238" s="282">
        <f t="shared" si="535"/>
        <v>0.7754943776657619</v>
      </c>
      <c r="S238" s="284">
        <f>_xlfn.FLOOR.PRECISE('численность 2021'!Q21)</f>
        <v>1</v>
      </c>
      <c r="T238" s="284"/>
      <c r="U238" s="285">
        <f t="shared" si="519"/>
        <v>1.2</v>
      </c>
      <c r="V238" s="286">
        <f t="shared" si="526"/>
        <v>1</v>
      </c>
      <c r="W238" s="287">
        <v>1</v>
      </c>
      <c r="X238" s="287"/>
      <c r="Y238" s="288"/>
      <c r="Z238" s="283">
        <v>5.0956849999999996</v>
      </c>
      <c r="AA238" s="283">
        <v>4</v>
      </c>
      <c r="AB238" s="282">
        <f>_xlfn.FLOOR.PRECISE('численность 2021'!E21)</f>
        <v>6</v>
      </c>
      <c r="AC238" s="282">
        <v>0.98945300000000003</v>
      </c>
      <c r="AD238" s="282">
        <v>0.77669900000000003</v>
      </c>
      <c r="AE238" s="282">
        <f t="shared" si="549"/>
        <v>1.1632415664986429</v>
      </c>
      <c r="AF238" s="284">
        <f>_xlfn.FLOOR.PRECISE('численность 2021'!O21)</f>
        <v>0</v>
      </c>
      <c r="AG238" s="285">
        <f t="shared" si="520"/>
        <v>0</v>
      </c>
      <c r="AH238" s="286">
        <f t="shared" si="536"/>
        <v>0</v>
      </c>
      <c r="AI238" s="289">
        <f t="shared" si="527"/>
        <v>0</v>
      </c>
      <c r="AJ238" s="287"/>
      <c r="AK238" s="287"/>
      <c r="AL238" s="283">
        <v>40.069274999999998</v>
      </c>
      <c r="AM238" s="283">
        <v>44</v>
      </c>
      <c r="AN238" s="282">
        <f>_xlfn.FLOOR.PRECISE('численность 2021'!F21)</f>
        <v>54</v>
      </c>
      <c r="AO238" s="282">
        <v>7.7804419999999999</v>
      </c>
      <c r="AP238" s="282">
        <v>8.5436890000000005</v>
      </c>
      <c r="AQ238" s="282">
        <f t="shared" si="537"/>
        <v>10.469174098487786</v>
      </c>
      <c r="AR238" s="284">
        <f>_xlfn.FLOOR.PRECISE('численность 2021'!L21)</f>
        <v>8</v>
      </c>
      <c r="AS238" s="284"/>
      <c r="AT238" s="284">
        <f t="shared" si="528"/>
        <v>8</v>
      </c>
      <c r="AU238" s="285">
        <f t="shared" si="529"/>
        <v>8.0999999999999996</v>
      </c>
      <c r="AV238" s="285">
        <f t="shared" si="547"/>
        <v>8.0999999999999996</v>
      </c>
      <c r="AW238" s="290">
        <f t="shared" si="530"/>
        <v>8</v>
      </c>
      <c r="AX238" s="287">
        <v>8</v>
      </c>
      <c r="AY238" s="285">
        <f t="shared" si="521"/>
        <v>1.2</v>
      </c>
      <c r="AZ238" s="286">
        <f t="shared" si="538"/>
        <v>0</v>
      </c>
      <c r="BA238" s="287"/>
      <c r="BB238" s="285">
        <f t="shared" si="522"/>
        <v>2.3999999999999999</v>
      </c>
      <c r="BC238" s="287"/>
      <c r="BD238" s="283">
        <v>4.0661800000000001</v>
      </c>
      <c r="BE238" s="283">
        <v>3</v>
      </c>
      <c r="BF238" s="282">
        <f>_xlfn.FLOOR.PRECISE('численность 2021'!G21)</f>
        <v>3</v>
      </c>
      <c r="BG238" s="282">
        <v>0.78954899999999995</v>
      </c>
      <c r="BH238" s="282">
        <v>0.58252400000000004</v>
      </c>
      <c r="BI238" s="282">
        <f t="shared" si="550"/>
        <v>0.58162078324932143</v>
      </c>
      <c r="BJ238" s="284">
        <f>_xlfn.FLOOR.PRECISE('численность 2021'!K21)</f>
        <v>0</v>
      </c>
      <c r="BK238" s="284"/>
      <c r="BL238" s="284">
        <f t="shared" si="531"/>
        <v>0</v>
      </c>
      <c r="BM238" s="285">
        <f t="shared" si="558"/>
        <v>8.9999999999999997e-002</v>
      </c>
      <c r="BN238" s="290">
        <f t="shared" si="532"/>
        <v>0</v>
      </c>
      <c r="BO238" s="287"/>
      <c r="BP238" s="285">
        <f t="shared" ref="BP238:BP260" si="564">IF(BO238&gt;3,BO238*0.15,0)</f>
        <v>0</v>
      </c>
      <c r="BQ238" s="286">
        <f t="shared" si="539"/>
        <v>0</v>
      </c>
      <c r="BR238" s="287"/>
      <c r="BS238" s="285">
        <f t="shared" si="559"/>
        <v>0</v>
      </c>
      <c r="BT238" s="287"/>
      <c r="BU238" s="283">
        <v>13.102134</v>
      </c>
      <c r="BV238" s="283">
        <v>14</v>
      </c>
      <c r="BW238" s="282">
        <f>_xlfn.FLOOR.PRECISE('численность 2021'!H21)</f>
        <v>11</v>
      </c>
      <c r="BX238" s="282">
        <v>2.5441039999999999</v>
      </c>
      <c r="BY238" s="282">
        <v>2.7184469999999998</v>
      </c>
      <c r="BZ238" s="282">
        <f t="shared" si="551"/>
        <v>2.1326095385808452</v>
      </c>
      <c r="CA238" s="284">
        <f>_xlfn.FLOOR.PRECISE('численность 2021'!M21)</f>
        <v>0</v>
      </c>
      <c r="CB238" s="284"/>
      <c r="CC238" s="284"/>
      <c r="CD238" s="284">
        <f t="shared" si="540"/>
        <v>0</v>
      </c>
      <c r="CE238" s="285">
        <f t="shared" si="560"/>
        <v>0.77000000000000002</v>
      </c>
      <c r="CF238" s="290">
        <f t="shared" si="541"/>
        <v>0</v>
      </c>
      <c r="CG238" s="287"/>
      <c r="CH238" s="285">
        <f t="shared" si="523"/>
        <v>0</v>
      </c>
      <c r="CI238" s="286">
        <f t="shared" si="542"/>
        <v>0</v>
      </c>
      <c r="CJ238" s="287"/>
      <c r="CK238" s="285">
        <f t="shared" ref="CK238:CK260" si="565">IF(CG238&gt;3,CG238*0.075,0)</f>
        <v>0</v>
      </c>
      <c r="CL238" s="286">
        <f t="shared" si="543"/>
        <v>0</v>
      </c>
      <c r="CM238" s="287"/>
      <c r="CN238" s="285">
        <f t="shared" si="561"/>
        <v>0</v>
      </c>
      <c r="CO238" s="287"/>
      <c r="CP238" s="291">
        <f t="shared" si="562"/>
        <v>1</v>
      </c>
      <c r="CQ238" s="283"/>
      <c r="CR238" s="283"/>
      <c r="CS238" s="283"/>
      <c r="CT238" s="282"/>
      <c r="CU238" s="282"/>
      <c r="CV238" s="282"/>
      <c r="CW238" s="284"/>
      <c r="CX238" s="285"/>
      <c r="CY238" s="290"/>
      <c r="CZ238" s="292"/>
      <c r="DA238" s="285"/>
      <c r="DB238" s="292"/>
      <c r="DC238" s="283">
        <v>0</v>
      </c>
      <c r="DD238" s="283">
        <v>0</v>
      </c>
      <c r="DE238" s="282">
        <f>_xlfn.FLOOR.PRECISE('численность 2021'!I21)</f>
        <v>0</v>
      </c>
      <c r="DF238" s="282">
        <v>0</v>
      </c>
      <c r="DG238" s="282">
        <v>0</v>
      </c>
      <c r="DH238" s="282">
        <f t="shared" si="552"/>
        <v>0</v>
      </c>
      <c r="DI238" s="284">
        <f>_xlfn.FLOOR.PRECISE('численность 2021'!N21)</f>
        <v>0</v>
      </c>
      <c r="DJ238" s="285">
        <f t="shared" si="524"/>
        <v>0</v>
      </c>
      <c r="DK238" s="286">
        <f t="shared" si="544"/>
        <v>0</v>
      </c>
      <c r="DL238" s="287"/>
      <c r="DM238" s="285">
        <f t="shared" si="525"/>
        <v>0</v>
      </c>
      <c r="DN238" s="287"/>
      <c r="DO238" s="283">
        <v>0.19750699999999999</v>
      </c>
      <c r="DP238" s="283">
        <v>0</v>
      </c>
      <c r="DQ238" s="282">
        <f>_xlfn.FLOOR.PRECISE('численность 2021'!J21)</f>
        <v>1</v>
      </c>
      <c r="DR238" s="282">
        <v>3.8351000000000003e-002</v>
      </c>
      <c r="DS238" s="282">
        <v>0</v>
      </c>
      <c r="DT238" s="282">
        <f t="shared" si="553"/>
        <v>0.19387359441644048</v>
      </c>
      <c r="DU238" s="284">
        <f>_xlfn.FLOOR.PRECISE('численность 2021'!S21)</f>
        <v>0</v>
      </c>
      <c r="DV238" s="285">
        <f t="shared" si="563"/>
        <v>0.10000000000000001</v>
      </c>
      <c r="DW238" s="286">
        <f t="shared" si="545"/>
        <v>0</v>
      </c>
      <c r="DX238" s="287"/>
      <c r="DY238" s="293">
        <v>11</v>
      </c>
      <c r="DZ238" s="293">
        <v>10</v>
      </c>
      <c r="EA238" s="282">
        <f>_xlfn.FLOOR.PRECISE('численность 2021'!T21)</f>
        <v>10</v>
      </c>
      <c r="EB238" s="282">
        <v>2.1359219999999999</v>
      </c>
      <c r="EC238" s="282">
        <v>1.941748</v>
      </c>
      <c r="ED238" s="282">
        <f t="shared" si="554"/>
        <v>1.9387359441644048</v>
      </c>
      <c r="EE238" s="284">
        <f>_xlfn.FLOOR.PRECISE('численность 2021'!U21)</f>
        <v>1</v>
      </c>
      <c r="EF238" s="285">
        <f t="shared" si="533"/>
        <v>1</v>
      </c>
      <c r="EG238" s="286">
        <f t="shared" si="546"/>
        <v>1</v>
      </c>
      <c r="EH238" s="292">
        <v>1</v>
      </c>
    </row>
    <row r="239" ht="31.5">
      <c r="A239" s="152" t="s">
        <v>362</v>
      </c>
      <c r="B239" s="282">
        <f>'численность 2021'!C22</f>
        <v>6.7999999999999998</v>
      </c>
      <c r="C239" s="283">
        <v>10.907379150390625</v>
      </c>
      <c r="D239" s="283">
        <v>15</v>
      </c>
      <c r="E239" s="282">
        <f>_xlfn.FLOOR.PRECISE('численность 2021'!D22)</f>
        <v>17</v>
      </c>
      <c r="F239" s="282">
        <v>1.6040430000000001</v>
      </c>
      <c r="G239" s="282">
        <v>2.205905</v>
      </c>
      <c r="H239" s="282">
        <f t="shared" si="548"/>
        <v>2.5</v>
      </c>
      <c r="I239" s="284">
        <f>_xlfn.FLOOR.PRECISE('численность 2021'!R22)</f>
        <v>5</v>
      </c>
      <c r="J239" s="285">
        <f t="shared" ref="J239:J260" si="566">IF(E239&gt;1,E239*0.35,0)</f>
        <v>5.9499999999999993</v>
      </c>
      <c r="K239" s="286">
        <f t="shared" si="534"/>
        <v>5</v>
      </c>
      <c r="L239" s="287">
        <v>5</v>
      </c>
      <c r="M239" s="283">
        <v>7</v>
      </c>
      <c r="N239" s="283">
        <v>8</v>
      </c>
      <c r="O239" s="282">
        <f>_xlfn.FLOOR.PRECISE('численность 2021'!P22)</f>
        <v>7</v>
      </c>
      <c r="P239" s="282">
        <v>1.0294220000000001</v>
      </c>
      <c r="Q239" s="282">
        <v>1.1764829999999999</v>
      </c>
      <c r="R239" s="282">
        <f t="shared" si="535"/>
        <v>1.0294117647058825</v>
      </c>
      <c r="S239" s="284">
        <f>_xlfn.FLOOR.PRECISE('численность 2021'!Q22)</f>
        <v>2</v>
      </c>
      <c r="T239" s="284"/>
      <c r="U239" s="285">
        <f t="shared" si="519"/>
        <v>2.1000000000000001</v>
      </c>
      <c r="V239" s="286">
        <f t="shared" si="526"/>
        <v>2</v>
      </c>
      <c r="W239" s="287">
        <v>2</v>
      </c>
      <c r="X239" s="287"/>
      <c r="Y239" s="288"/>
      <c r="Z239" s="283">
        <v>8.4462860000000006</v>
      </c>
      <c r="AA239" s="283">
        <v>7</v>
      </c>
      <c r="AB239" s="282">
        <f>_xlfn.FLOOR.PRECISE('численность 2021'!E22)</f>
        <v>7</v>
      </c>
      <c r="AC239" s="282">
        <v>1.2421139999999999</v>
      </c>
      <c r="AD239" s="282">
        <v>1.0294220000000001</v>
      </c>
      <c r="AE239" s="282">
        <f t="shared" si="549"/>
        <v>1.0294117647058825</v>
      </c>
      <c r="AF239" s="284">
        <f>_xlfn.FLOOR.PRECISE('численность 2021'!O22)</f>
        <v>0</v>
      </c>
      <c r="AG239" s="285">
        <f t="shared" si="520"/>
        <v>0</v>
      </c>
      <c r="AH239" s="286">
        <f t="shared" si="536"/>
        <v>0</v>
      </c>
      <c r="AI239" s="289">
        <f t="shared" si="527"/>
        <v>0</v>
      </c>
      <c r="AJ239" s="287"/>
      <c r="AK239" s="287"/>
      <c r="AL239" s="283">
        <v>42.404750999999997</v>
      </c>
      <c r="AM239" s="283">
        <v>59</v>
      </c>
      <c r="AN239" s="282">
        <f>_xlfn.FLOOR.PRECISE('численность 2021'!F22)</f>
        <v>71</v>
      </c>
      <c r="AO239" s="282">
        <v>6.2360569999999997</v>
      </c>
      <c r="AP239" s="282">
        <v>8.6765600000000003</v>
      </c>
      <c r="AQ239" s="282">
        <f t="shared" si="537"/>
        <v>10.441176470588236</v>
      </c>
      <c r="AR239" s="284">
        <f>_xlfn.FLOOR.PRECISE('численность 2021'!L22)</f>
        <v>10</v>
      </c>
      <c r="AS239" s="284"/>
      <c r="AT239" s="284">
        <f t="shared" si="528"/>
        <v>10</v>
      </c>
      <c r="AU239" s="285">
        <f t="shared" si="529"/>
        <v>10.65</v>
      </c>
      <c r="AV239" s="285">
        <f t="shared" si="547"/>
        <v>10.65</v>
      </c>
      <c r="AW239" s="290">
        <f t="shared" si="530"/>
        <v>10</v>
      </c>
      <c r="AX239" s="287">
        <v>10</v>
      </c>
      <c r="AY239" s="285">
        <f t="shared" si="521"/>
        <v>1.5</v>
      </c>
      <c r="AZ239" s="286">
        <f t="shared" si="538"/>
        <v>0</v>
      </c>
      <c r="BA239" s="287"/>
      <c r="BB239" s="285">
        <f t="shared" si="522"/>
        <v>3</v>
      </c>
      <c r="BC239" s="287"/>
      <c r="BD239" s="283">
        <v>3.1716899999999999</v>
      </c>
      <c r="BE239" s="283">
        <v>5</v>
      </c>
      <c r="BF239" s="282">
        <f>_xlfn.FLOOR.PRECISE('численность 2021'!G22)</f>
        <v>6</v>
      </c>
      <c r="BG239" s="282">
        <v>0.46643000000000001</v>
      </c>
      <c r="BH239" s="282">
        <v>0.73530200000000001</v>
      </c>
      <c r="BI239" s="282">
        <f t="shared" si="550"/>
        <v>0.88235294117647056</v>
      </c>
      <c r="BJ239" s="284">
        <f>_xlfn.FLOOR.PRECISE('численность 2021'!K22)</f>
        <v>0</v>
      </c>
      <c r="BK239" s="284"/>
      <c r="BL239" s="284">
        <f t="shared" si="531"/>
        <v>0</v>
      </c>
      <c r="BM239" s="285">
        <f t="shared" si="558"/>
        <v>0.17999999999999999</v>
      </c>
      <c r="BN239" s="290">
        <f t="shared" si="532"/>
        <v>0</v>
      </c>
      <c r="BO239" s="287"/>
      <c r="BP239" s="285">
        <f t="shared" si="564"/>
        <v>0</v>
      </c>
      <c r="BQ239" s="286">
        <f t="shared" si="539"/>
        <v>0</v>
      </c>
      <c r="BR239" s="287"/>
      <c r="BS239" s="285">
        <f t="shared" si="559"/>
        <v>0</v>
      </c>
      <c r="BT239" s="287"/>
      <c r="BU239" s="283">
        <v>15.036160000000001</v>
      </c>
      <c r="BV239" s="283">
        <v>18</v>
      </c>
      <c r="BW239" s="282">
        <f>_xlfn.FLOOR.PRECISE('численность 2021'!H22)</f>
        <v>16</v>
      </c>
      <c r="BX239" s="282">
        <v>2.2112229999999999</v>
      </c>
      <c r="BY239" s="282">
        <v>2.6470859999999998</v>
      </c>
      <c r="BZ239" s="282">
        <f t="shared" si="551"/>
        <v>2.3529411764705883</v>
      </c>
      <c r="CA239" s="284">
        <f>_xlfn.FLOOR.PRECISE('численность 2021'!M22)</f>
        <v>0</v>
      </c>
      <c r="CB239" s="284"/>
      <c r="CC239" s="284"/>
      <c r="CD239" s="284">
        <f t="shared" si="540"/>
        <v>0</v>
      </c>
      <c r="CE239" s="285">
        <f t="shared" si="560"/>
        <v>1.1200000000000001</v>
      </c>
      <c r="CF239" s="290">
        <f t="shared" si="541"/>
        <v>0</v>
      </c>
      <c r="CG239" s="287"/>
      <c r="CH239" s="285">
        <f t="shared" si="523"/>
        <v>0</v>
      </c>
      <c r="CI239" s="286">
        <f t="shared" si="542"/>
        <v>0</v>
      </c>
      <c r="CJ239" s="287"/>
      <c r="CK239" s="285">
        <f t="shared" si="565"/>
        <v>0</v>
      </c>
      <c r="CL239" s="286">
        <f t="shared" si="543"/>
        <v>0</v>
      </c>
      <c r="CM239" s="287"/>
      <c r="CN239" s="285">
        <f t="shared" si="561"/>
        <v>0</v>
      </c>
      <c r="CO239" s="287"/>
      <c r="CP239" s="291">
        <f t="shared" si="562"/>
        <v>1</v>
      </c>
      <c r="CQ239" s="283"/>
      <c r="CR239" s="283"/>
      <c r="CS239" s="283"/>
      <c r="CT239" s="282"/>
      <c r="CU239" s="282"/>
      <c r="CV239" s="282"/>
      <c r="CW239" s="284"/>
      <c r="CX239" s="285"/>
      <c r="CY239" s="290"/>
      <c r="CZ239" s="292"/>
      <c r="DA239" s="285"/>
      <c r="DB239" s="292"/>
      <c r="DC239" s="283">
        <v>0</v>
      </c>
      <c r="DD239" s="283">
        <v>0</v>
      </c>
      <c r="DE239" s="282">
        <f>_xlfn.FLOOR.PRECISE('численность 2021'!I22)</f>
        <v>0</v>
      </c>
      <c r="DF239" s="282">
        <v>0</v>
      </c>
      <c r="DG239" s="282">
        <v>0</v>
      </c>
      <c r="DH239" s="282">
        <f t="shared" si="552"/>
        <v>0</v>
      </c>
      <c r="DI239" s="284">
        <f>_xlfn.FLOOR.PRECISE('численность 2021'!N22)</f>
        <v>0</v>
      </c>
      <c r="DJ239" s="285">
        <f t="shared" si="524"/>
        <v>0</v>
      </c>
      <c r="DK239" s="286">
        <f t="shared" si="544"/>
        <v>0</v>
      </c>
      <c r="DL239" s="287"/>
      <c r="DM239" s="285">
        <f t="shared" si="525"/>
        <v>0</v>
      </c>
      <c r="DN239" s="287"/>
      <c r="DO239" s="283">
        <v>0.154059</v>
      </c>
      <c r="DP239" s="283">
        <v>0</v>
      </c>
      <c r="DQ239" s="282">
        <f>_xlfn.FLOOR.PRECISE('численность 2021'!J22)</f>
        <v>1</v>
      </c>
      <c r="DR239" s="282">
        <v>2.2655999999999999e-002</v>
      </c>
      <c r="DS239" s="282">
        <v>0</v>
      </c>
      <c r="DT239" s="282">
        <f t="shared" si="553"/>
        <v>0.14705882352941177</v>
      </c>
      <c r="DU239" s="284">
        <f>_xlfn.FLOOR.PRECISE('численность 2021'!S22)</f>
        <v>0</v>
      </c>
      <c r="DV239" s="285">
        <f t="shared" si="563"/>
        <v>0.10000000000000001</v>
      </c>
      <c r="DW239" s="286">
        <f t="shared" si="545"/>
        <v>0</v>
      </c>
      <c r="DX239" s="287"/>
      <c r="DY239" s="293">
        <v>12</v>
      </c>
      <c r="DZ239" s="293">
        <v>12</v>
      </c>
      <c r="EA239" s="282">
        <f>_xlfn.FLOOR.PRECISE('численность 2021'!T22)</f>
        <v>12</v>
      </c>
      <c r="EB239" s="282">
        <v>1.764724</v>
      </c>
      <c r="EC239" s="282">
        <v>1.764724</v>
      </c>
      <c r="ED239" s="282">
        <f t="shared" si="554"/>
        <v>1.7647058823529411</v>
      </c>
      <c r="EE239" s="284">
        <f>_xlfn.FLOOR.PRECISE('численность 2021'!U22)</f>
        <v>1</v>
      </c>
      <c r="EF239" s="285">
        <f t="shared" si="533"/>
        <v>1.2000000000000002</v>
      </c>
      <c r="EG239" s="286">
        <f t="shared" si="546"/>
        <v>1</v>
      </c>
      <c r="EH239" s="292">
        <v>1</v>
      </c>
    </row>
    <row r="240" ht="15.75">
      <c r="A240" s="268" t="s">
        <v>170</v>
      </c>
      <c r="B240" s="282"/>
      <c r="C240" s="283"/>
      <c r="D240" s="283"/>
      <c r="E240" s="282"/>
      <c r="F240" s="282"/>
      <c r="G240" s="282"/>
      <c r="H240" s="282"/>
      <c r="I240" s="284"/>
      <c r="J240" s="285">
        <f t="shared" si="566"/>
        <v>0</v>
      </c>
      <c r="K240" s="286">
        <f t="shared" si="534"/>
        <v>0</v>
      </c>
      <c r="L240" s="287"/>
      <c r="M240" s="283"/>
      <c r="N240" s="283"/>
      <c r="O240" s="282"/>
      <c r="P240" s="282"/>
      <c r="Q240" s="282"/>
      <c r="R240" s="282"/>
      <c r="S240" s="284"/>
      <c r="T240" s="284"/>
      <c r="U240" s="285">
        <f t="shared" si="519"/>
        <v>0</v>
      </c>
      <c r="V240" s="286">
        <f t="shared" si="526"/>
        <v>0</v>
      </c>
      <c r="W240" s="287"/>
      <c r="X240" s="287"/>
      <c r="Y240" s="288"/>
      <c r="Z240" s="283"/>
      <c r="AA240" s="283"/>
      <c r="AB240" s="282"/>
      <c r="AC240" s="282"/>
      <c r="AD240" s="282"/>
      <c r="AE240" s="282" t="e">
        <f t="shared" si="549"/>
        <v>#DIV/0!</v>
      </c>
      <c r="AF240" s="284"/>
      <c r="AG240" s="285">
        <f t="shared" si="520"/>
        <v>0</v>
      </c>
      <c r="AH240" s="286">
        <f t="shared" si="536"/>
        <v>0</v>
      </c>
      <c r="AI240" s="289">
        <f t="shared" si="527"/>
        <v>0</v>
      </c>
      <c r="AJ240" s="287"/>
      <c r="AK240" s="287"/>
      <c r="AL240" s="283"/>
      <c r="AM240" s="283"/>
      <c r="AN240" s="282"/>
      <c r="AO240" s="282"/>
      <c r="AP240" s="282"/>
      <c r="AQ240" s="282"/>
      <c r="AR240" s="284"/>
      <c r="AS240" s="284"/>
      <c r="AT240" s="284">
        <f t="shared" si="528"/>
        <v>0</v>
      </c>
      <c r="AU240" s="285">
        <f t="shared" si="529"/>
        <v>0</v>
      </c>
      <c r="AV240" s="285">
        <f t="shared" si="547"/>
        <v>0</v>
      </c>
      <c r="AW240" s="290">
        <f t="shared" si="530"/>
        <v>0</v>
      </c>
      <c r="AX240" s="287"/>
      <c r="AY240" s="285">
        <f t="shared" si="521"/>
        <v>0</v>
      </c>
      <c r="AZ240" s="286">
        <f t="shared" si="538"/>
        <v>0</v>
      </c>
      <c r="BA240" s="287"/>
      <c r="BB240" s="285">
        <f t="shared" si="522"/>
        <v>0</v>
      </c>
      <c r="BC240" s="287"/>
      <c r="BD240" s="283"/>
      <c r="BE240" s="283"/>
      <c r="BF240" s="282"/>
      <c r="BG240" s="282"/>
      <c r="BH240" s="282"/>
      <c r="BI240" s="282" t="e">
        <f t="shared" si="550"/>
        <v>#DIV/0!</v>
      </c>
      <c r="BJ240" s="284"/>
      <c r="BK240" s="284"/>
      <c r="BL240" s="284" t="e">
        <f t="shared" si="531"/>
        <v>#DIV/0!</v>
      </c>
      <c r="BM240" s="285">
        <f t="shared" si="558"/>
        <v>0</v>
      </c>
      <c r="BN240" s="290">
        <f t="shared" si="532"/>
        <v>0</v>
      </c>
      <c r="BO240" s="287"/>
      <c r="BP240" s="285">
        <f t="shared" si="564"/>
        <v>0</v>
      </c>
      <c r="BQ240" s="286">
        <f t="shared" si="539"/>
        <v>0</v>
      </c>
      <c r="BR240" s="287"/>
      <c r="BS240" s="285">
        <f t="shared" si="559"/>
        <v>0</v>
      </c>
      <c r="BT240" s="287"/>
      <c r="BU240" s="283"/>
      <c r="BV240" s="283"/>
      <c r="BW240" s="282"/>
      <c r="BX240" s="282"/>
      <c r="BY240" s="282"/>
      <c r="BZ240" s="282" t="e">
        <f t="shared" si="551"/>
        <v>#DIV/0!</v>
      </c>
      <c r="CA240" s="284"/>
      <c r="CB240" s="284"/>
      <c r="CC240" s="284"/>
      <c r="CD240" s="284" t="e">
        <f t="shared" si="540"/>
        <v>#DIV/0!</v>
      </c>
      <c r="CE240" s="285">
        <f t="shared" si="560"/>
        <v>0</v>
      </c>
      <c r="CF240" s="290">
        <f t="shared" si="541"/>
        <v>0</v>
      </c>
      <c r="CG240" s="287"/>
      <c r="CH240" s="285">
        <f t="shared" si="523"/>
        <v>0</v>
      </c>
      <c r="CI240" s="286">
        <f t="shared" si="542"/>
        <v>0</v>
      </c>
      <c r="CJ240" s="287"/>
      <c r="CK240" s="285">
        <f t="shared" si="565"/>
        <v>0</v>
      </c>
      <c r="CL240" s="286">
        <f t="shared" si="543"/>
        <v>0</v>
      </c>
      <c r="CM240" s="287"/>
      <c r="CN240" s="285">
        <f t="shared" si="561"/>
        <v>0</v>
      </c>
      <c r="CO240" s="287"/>
      <c r="CP240" s="291">
        <f t="shared" si="562"/>
        <v>1</v>
      </c>
      <c r="CQ240" s="283"/>
      <c r="CR240" s="283"/>
      <c r="CS240" s="283"/>
      <c r="CT240" s="282"/>
      <c r="CU240" s="282"/>
      <c r="CV240" s="282"/>
      <c r="CW240" s="284"/>
      <c r="CX240" s="285">
        <f t="shared" si="555"/>
        <v>0</v>
      </c>
      <c r="CY240" s="290">
        <f t="shared" si="556"/>
        <v>0</v>
      </c>
      <c r="CZ240" s="292"/>
      <c r="DA240" s="285">
        <f t="shared" si="557"/>
        <v>0</v>
      </c>
      <c r="DB240" s="292"/>
      <c r="DC240" s="283"/>
      <c r="DD240" s="283"/>
      <c r="DE240" s="282"/>
      <c r="DF240" s="282"/>
      <c r="DG240" s="282"/>
      <c r="DH240" s="282" t="e">
        <f t="shared" si="552"/>
        <v>#DIV/0!</v>
      </c>
      <c r="DI240" s="284"/>
      <c r="DJ240" s="285">
        <f t="shared" si="524"/>
        <v>0</v>
      </c>
      <c r="DK240" s="286">
        <f t="shared" si="544"/>
        <v>0</v>
      </c>
      <c r="DL240" s="287"/>
      <c r="DM240" s="285">
        <f t="shared" si="525"/>
        <v>0</v>
      </c>
      <c r="DN240" s="287"/>
      <c r="DO240" s="283"/>
      <c r="DP240" s="283"/>
      <c r="DQ240" s="282"/>
      <c r="DR240" s="282"/>
      <c r="DS240" s="282"/>
      <c r="DT240" s="282" t="e">
        <f t="shared" si="553"/>
        <v>#DIV/0!</v>
      </c>
      <c r="DU240" s="284"/>
      <c r="DV240" s="285">
        <f t="shared" si="563"/>
        <v>0</v>
      </c>
      <c r="DW240" s="286">
        <f t="shared" si="545"/>
        <v>0</v>
      </c>
      <c r="DX240" s="287"/>
      <c r="DY240" s="283"/>
      <c r="DZ240" s="293"/>
      <c r="EA240" s="282"/>
      <c r="EB240" s="282"/>
      <c r="EC240" s="282"/>
      <c r="ED240" s="282" t="e">
        <f t="shared" si="554"/>
        <v>#DIV/0!</v>
      </c>
      <c r="EE240" s="284"/>
      <c r="EF240" s="285">
        <f t="shared" si="533"/>
        <v>0</v>
      </c>
      <c r="EG240" s="286">
        <f t="shared" si="546"/>
        <v>0</v>
      </c>
      <c r="EH240" s="292"/>
    </row>
    <row r="241" ht="31.5">
      <c r="A241" s="152" t="s">
        <v>171</v>
      </c>
      <c r="B241" s="282">
        <f>'численность 2021'!C153</f>
        <v>91.599999999999994</v>
      </c>
      <c r="C241" s="283">
        <v>167.417374</v>
      </c>
      <c r="D241" s="283">
        <v>173</v>
      </c>
      <c r="E241" s="282">
        <f>_xlfn.FLOOR.PRECISE('численность 2021'!D153)</f>
        <v>194</v>
      </c>
      <c r="F241" s="282">
        <v>1.8040659999999999</v>
      </c>
      <c r="G241" s="282">
        <v>1.8638220000000001</v>
      </c>
      <c r="H241" s="282">
        <f t="shared" si="548"/>
        <v>2.1179039301310043</v>
      </c>
      <c r="I241" s="284">
        <f>_xlfn.FLOOR.PRECISE('численность 2021'!R153)</f>
        <v>67</v>
      </c>
      <c r="J241" s="285">
        <f t="shared" si="566"/>
        <v>67.899999999999991</v>
      </c>
      <c r="K241" s="286">
        <f t="shared" si="534"/>
        <v>67</v>
      </c>
      <c r="L241" s="292">
        <v>67</v>
      </c>
      <c r="M241" s="283">
        <v>30</v>
      </c>
      <c r="N241" s="283">
        <v>50</v>
      </c>
      <c r="O241" s="282">
        <f>_xlfn.FLOOR.PRECISE('численность 2021'!P153)</f>
        <v>45</v>
      </c>
      <c r="P241" s="282">
        <v>0.32327600000000001</v>
      </c>
      <c r="Q241" s="282">
        <v>0.53867699999999996</v>
      </c>
      <c r="R241" s="282">
        <f t="shared" si="535"/>
        <v>0.49126637554585156</v>
      </c>
      <c r="S241" s="284">
        <f>_xlfn.FLOOR.PRECISE('численность 2021'!Q153)</f>
        <v>11</v>
      </c>
      <c r="T241" s="284"/>
      <c r="U241" s="285">
        <f t="shared" ref="U241:U260" si="567">O241*0.3</f>
        <v>13.5</v>
      </c>
      <c r="V241" s="286">
        <f t="shared" si="526"/>
        <v>11</v>
      </c>
      <c r="W241" s="292">
        <v>11</v>
      </c>
      <c r="X241" s="292"/>
      <c r="Y241" s="288"/>
      <c r="Z241" s="283">
        <v>730.22113000000002</v>
      </c>
      <c r="AA241" s="283">
        <v>701</v>
      </c>
      <c r="AB241" s="282">
        <f>_xlfn.FLOOR.PRECISE('численность 2021'!E153)</f>
        <v>556</v>
      </c>
      <c r="AC241" s="282">
        <v>7.8687620000000003</v>
      </c>
      <c r="AD241" s="282">
        <v>7.5522520000000002</v>
      </c>
      <c r="AE241" s="282">
        <f t="shared" si="549"/>
        <v>6.0698689956331879</v>
      </c>
      <c r="AF241" s="284">
        <f>_xlfn.FLOOR.PRECISE('численность 2021'!O153)</f>
        <v>27</v>
      </c>
      <c r="AG241" s="285">
        <f t="shared" ref="AG241:AG260" si="568">IF(AB241&gt;34,AB241*0.05,0)</f>
        <v>27.800000000000001</v>
      </c>
      <c r="AH241" s="286">
        <f t="shared" si="536"/>
        <v>27</v>
      </c>
      <c r="AI241" s="289">
        <f t="shared" si="527"/>
        <v>20.25</v>
      </c>
      <c r="AJ241" s="292">
        <v>27</v>
      </c>
      <c r="AK241" s="292">
        <v>20</v>
      </c>
      <c r="AL241" s="283">
        <v>617.52313200000003</v>
      </c>
      <c r="AM241" s="283">
        <v>639</v>
      </c>
      <c r="AN241" s="282">
        <f>_xlfn.FLOOR.PRECISE('численность 2021'!F153)</f>
        <v>566</v>
      </c>
      <c r="AO241" s="282">
        <v>6.654344</v>
      </c>
      <c r="AP241" s="282">
        <v>6.8842920000000003</v>
      </c>
      <c r="AQ241" s="282">
        <f t="shared" si="537"/>
        <v>6.179039301310044</v>
      </c>
      <c r="AR241" s="284">
        <f>_xlfn.FLOOR.PRECISE('численность 2021'!L153)</f>
        <v>56</v>
      </c>
      <c r="AS241" s="284"/>
      <c r="AT241" s="284">
        <f t="shared" si="528"/>
        <v>56</v>
      </c>
      <c r="AU241" s="285">
        <f t="shared" si="529"/>
        <v>56.600000000000001</v>
      </c>
      <c r="AV241" s="285">
        <f t="shared" si="547"/>
        <v>56.600000000000001</v>
      </c>
      <c r="AW241" s="290">
        <f t="shared" si="530"/>
        <v>56</v>
      </c>
      <c r="AX241" s="292">
        <v>56</v>
      </c>
      <c r="AY241" s="285">
        <f t="shared" ref="AY241:AY260" si="569">IF(AX241&gt;7,AX241*0.15,0)</f>
        <v>8.4000000000000004</v>
      </c>
      <c r="AZ241" s="286">
        <f t="shared" si="538"/>
        <v>0</v>
      </c>
      <c r="BA241" s="292"/>
      <c r="BB241" s="285">
        <f t="shared" ref="BB241:BB260" si="570">AX241*0.3</f>
        <v>16.800000000000001</v>
      </c>
      <c r="BC241" s="292"/>
      <c r="BD241" s="283">
        <v>59.293658999999998</v>
      </c>
      <c r="BE241" s="283">
        <v>64</v>
      </c>
      <c r="BF241" s="282">
        <f>_xlfn.FLOOR.PRECISE('численность 2021'!G153)</f>
        <v>56</v>
      </c>
      <c r="BG241" s="282">
        <v>0.63893999999999995</v>
      </c>
      <c r="BH241" s="282">
        <v>0.68950699999999998</v>
      </c>
      <c r="BI241" s="282">
        <f t="shared" si="550"/>
        <v>0.61135371179039311</v>
      </c>
      <c r="BJ241" s="284">
        <f>_xlfn.FLOOR.PRECISE('численность 2021'!K153)</f>
        <v>1</v>
      </c>
      <c r="BK241" s="284"/>
      <c r="BL241" s="284">
        <f t="shared" si="531"/>
        <v>1</v>
      </c>
      <c r="BM241" s="285">
        <f t="shared" si="558"/>
        <v>1.6799999999999999</v>
      </c>
      <c r="BN241" s="290">
        <f t="shared" si="532"/>
        <v>1</v>
      </c>
      <c r="BO241" s="292">
        <v>1</v>
      </c>
      <c r="BP241" s="285">
        <f t="shared" si="564"/>
        <v>0</v>
      </c>
      <c r="BQ241" s="286">
        <f t="shared" si="539"/>
        <v>0</v>
      </c>
      <c r="BR241" s="292"/>
      <c r="BS241" s="285">
        <f t="shared" si="559"/>
        <v>0.20000000000000001</v>
      </c>
      <c r="BT241" s="292"/>
      <c r="BU241" s="283">
        <v>174.393112</v>
      </c>
      <c r="BV241" s="283">
        <v>183</v>
      </c>
      <c r="BW241" s="282">
        <f>_xlfn.FLOOR.PRECISE('численность 2021'!H153)</f>
        <v>197</v>
      </c>
      <c r="BX241" s="282">
        <v>1.8792359999999999</v>
      </c>
      <c r="BY241" s="282">
        <v>1.9715579999999999</v>
      </c>
      <c r="BZ241" s="282">
        <f t="shared" si="551"/>
        <v>2.1506550218340612</v>
      </c>
      <c r="CA241" s="284">
        <f>_xlfn.FLOOR.PRECISE('численность 2021'!M153)</f>
        <v>13</v>
      </c>
      <c r="CB241" s="284"/>
      <c r="CC241" s="284"/>
      <c r="CD241" s="284">
        <f t="shared" si="540"/>
        <v>13</v>
      </c>
      <c r="CE241" s="285">
        <f t="shared" si="560"/>
        <v>13.790000000000001</v>
      </c>
      <c r="CF241" s="290">
        <f t="shared" si="541"/>
        <v>13</v>
      </c>
      <c r="CG241" s="292">
        <v>13</v>
      </c>
      <c r="CH241" s="285">
        <f t="shared" ref="CH241:CH260" si="571">IF(CG241&gt;3,CG241*0.075,0)</f>
        <v>0.97499999999999998</v>
      </c>
      <c r="CI241" s="286">
        <f t="shared" si="542"/>
        <v>0</v>
      </c>
      <c r="CJ241" s="292"/>
      <c r="CK241" s="285">
        <f t="shared" si="565"/>
        <v>0.97499999999999998</v>
      </c>
      <c r="CL241" s="286">
        <f t="shared" si="543"/>
        <v>0</v>
      </c>
      <c r="CM241" s="292"/>
      <c r="CN241" s="285">
        <f t="shared" si="561"/>
        <v>2.6000000000000001</v>
      </c>
      <c r="CO241" s="292"/>
      <c r="CP241" s="291">
        <f t="shared" si="562"/>
        <v>1</v>
      </c>
      <c r="CQ241" s="283">
        <v>0</v>
      </c>
      <c r="CR241" s="283">
        <v>0</v>
      </c>
      <c r="CS241" s="283" t="e">
        <f>#REF!</f>
        <v>#REF!</v>
      </c>
      <c r="CT241" s="282">
        <v>0</v>
      </c>
      <c r="CU241" s="282">
        <v>0</v>
      </c>
      <c r="CV241" s="282" t="e">
        <f>#REF!</f>
        <v>#REF!</v>
      </c>
      <c r="CW241" s="284" t="e">
        <f>#REF!</f>
        <v>#REF!</v>
      </c>
      <c r="CX241" s="285" t="e">
        <f t="shared" si="555"/>
        <v>#REF!</v>
      </c>
      <c r="CY241" s="290" t="e">
        <f t="shared" si="556"/>
        <v>#REF!</v>
      </c>
      <c r="CZ241" s="292"/>
      <c r="DA241" s="285">
        <f t="shared" si="557"/>
        <v>0</v>
      </c>
      <c r="DB241" s="292"/>
      <c r="DC241" s="283">
        <v>14.008626</v>
      </c>
      <c r="DD241" s="283">
        <v>12</v>
      </c>
      <c r="DE241" s="282">
        <f>_xlfn.FLOOR.PRECISE('численность 2021'!I153)</f>
        <v>9</v>
      </c>
      <c r="DF241" s="282">
        <v>0.15095500000000001</v>
      </c>
      <c r="DG241" s="282">
        <v>0.12928200000000001</v>
      </c>
      <c r="DH241" s="282">
        <f t="shared" si="552"/>
        <v>9.8253275109170313e-002</v>
      </c>
      <c r="DI241" s="284">
        <f>_xlfn.FLOOR.PRECISE('численность 2021'!N153)</f>
        <v>0</v>
      </c>
      <c r="DJ241" s="285">
        <f t="shared" ref="DJ241:DJ260" si="572">IF(DE241&gt;34,DE241*0.15,0)</f>
        <v>0</v>
      </c>
      <c r="DK241" s="286">
        <f t="shared" si="544"/>
        <v>0</v>
      </c>
      <c r="DL241" s="292"/>
      <c r="DM241" s="285">
        <f t="shared" ref="DM241:DM260" si="573">DL241*0.2</f>
        <v>0</v>
      </c>
      <c r="DN241" s="292"/>
      <c r="DO241" s="283">
        <v>23.443007999999999</v>
      </c>
      <c r="DP241" s="283">
        <v>23</v>
      </c>
      <c r="DQ241" s="282">
        <f>_xlfn.FLOOR.PRECISE('численность 2021'!J153)</f>
        <v>23</v>
      </c>
      <c r="DR241" s="282">
        <v>0.25261899999999998</v>
      </c>
      <c r="DS241" s="282">
        <v>0.24779100000000001</v>
      </c>
      <c r="DT241" s="282">
        <f t="shared" si="553"/>
        <v>0.25109170305676859</v>
      </c>
      <c r="DU241" s="284">
        <f>_xlfn.FLOOR.PRECISE('численность 2021'!S153)</f>
        <v>2</v>
      </c>
      <c r="DV241" s="285">
        <f t="shared" si="563"/>
        <v>2.3000000000000003</v>
      </c>
      <c r="DW241" s="286">
        <f t="shared" si="545"/>
        <v>2</v>
      </c>
      <c r="DX241" s="292">
        <v>2</v>
      </c>
      <c r="DY241" s="283">
        <v>0</v>
      </c>
      <c r="DZ241" s="293">
        <v>0</v>
      </c>
      <c r="EA241" s="282">
        <f>_xlfn.FLOOR.PRECISE('численность 2021'!T153)</f>
        <v>0</v>
      </c>
      <c r="EB241" s="282">
        <v>0</v>
      </c>
      <c r="EC241" s="282">
        <v>0</v>
      </c>
      <c r="ED241" s="282">
        <f t="shared" si="554"/>
        <v>0</v>
      </c>
      <c r="EE241" s="284">
        <f>_xlfn.FLOOR.PRECISE('численность 2021'!U153)</f>
        <v>0</v>
      </c>
      <c r="EF241" s="285">
        <f t="shared" si="533"/>
        <v>0</v>
      </c>
      <c r="EG241" s="286">
        <f t="shared" si="546"/>
        <v>0</v>
      </c>
      <c r="EH241" s="292"/>
    </row>
    <row r="242" s="297" customFormat="1">
      <c r="A242" s="152" t="s">
        <v>172</v>
      </c>
      <c r="B242" s="298">
        <f>'численность 2021'!C154</f>
        <v>347.19999999999999</v>
      </c>
      <c r="C242" s="299">
        <v>364.43978900000002</v>
      </c>
      <c r="D242" s="299">
        <v>423</v>
      </c>
      <c r="E242" s="298">
        <f>_xlfn.FLOOR.PRECISE('численность 2021'!D154)</f>
        <v>501</v>
      </c>
      <c r="F242" s="298">
        <v>1.0496540000000001</v>
      </c>
      <c r="G242" s="298">
        <v>1.218318</v>
      </c>
      <c r="H242" s="298">
        <f t="shared" si="548"/>
        <v>1.4429723502304148</v>
      </c>
      <c r="I242" s="300">
        <f>_xlfn.FLOOR.PRECISE('численность 2021'!R154)</f>
        <v>130</v>
      </c>
      <c r="J242" s="303">
        <f t="shared" si="566"/>
        <v>175.34999999999999</v>
      </c>
      <c r="K242" s="301">
        <f t="shared" si="534"/>
        <v>130</v>
      </c>
      <c r="L242" s="287">
        <v>130</v>
      </c>
      <c r="M242" s="299">
        <v>48</v>
      </c>
      <c r="N242" s="299">
        <v>50</v>
      </c>
      <c r="O242" s="298">
        <f>_xlfn.FLOOR.PRECISE('численность 2021'!P154)</f>
        <v>50</v>
      </c>
      <c r="P242" s="298">
        <v>0.13824900000000001</v>
      </c>
      <c r="Q242" s="298">
        <v>0.144009</v>
      </c>
      <c r="R242" s="298">
        <f t="shared" si="535"/>
        <v>0.14400921658986177</v>
      </c>
      <c r="S242" s="300">
        <f>_xlfn.FLOOR.PRECISE('численность 2021'!Q154)</f>
        <v>10</v>
      </c>
      <c r="T242" s="300"/>
      <c r="U242" s="303">
        <f t="shared" si="567"/>
        <v>15</v>
      </c>
      <c r="V242" s="301">
        <f t="shared" si="526"/>
        <v>10</v>
      </c>
      <c r="W242" s="287">
        <v>10</v>
      </c>
      <c r="X242" s="287">
        <v>7</v>
      </c>
      <c r="Y242" s="302"/>
      <c r="Z242" s="299">
        <v>617.46795699999996</v>
      </c>
      <c r="AA242" s="299">
        <v>562</v>
      </c>
      <c r="AB242" s="298">
        <f>_xlfn.FLOOR.PRECISE('численность 2021'!E154)</f>
        <v>525</v>
      </c>
      <c r="AC242" s="298">
        <v>1.778421</v>
      </c>
      <c r="AD242" s="298">
        <v>1.6186640000000001</v>
      </c>
      <c r="AE242" s="298">
        <f t="shared" si="549"/>
        <v>1.5120967741935485</v>
      </c>
      <c r="AF242" s="300">
        <f>_xlfn.FLOOR.PRECISE('численность 2021'!O154)</f>
        <v>26</v>
      </c>
      <c r="AG242" s="303">
        <f t="shared" si="568"/>
        <v>26.25</v>
      </c>
      <c r="AH242" s="301">
        <f t="shared" si="536"/>
        <v>26</v>
      </c>
      <c r="AI242" s="289">
        <f t="shared" si="527"/>
        <v>19.5</v>
      </c>
      <c r="AJ242" s="287">
        <v>26</v>
      </c>
      <c r="AK242" s="287">
        <v>19</v>
      </c>
      <c r="AL242" s="299">
        <v>3165.0520019999999</v>
      </c>
      <c r="AM242" s="299">
        <v>3386</v>
      </c>
      <c r="AN242" s="298">
        <f>_xlfn.FLOOR.PRECISE('численность 2021'!F154)</f>
        <v>3299</v>
      </c>
      <c r="AO242" s="298">
        <v>9.1159330000000001</v>
      </c>
      <c r="AP242" s="298">
        <v>9.7523040000000005</v>
      </c>
      <c r="AQ242" s="298">
        <f t="shared" si="537"/>
        <v>9.5017281105990783</v>
      </c>
      <c r="AR242" s="300">
        <f>_xlfn.FLOOR.PRECISE('численность 2021'!L154)</f>
        <v>200</v>
      </c>
      <c r="AS242" s="300"/>
      <c r="AT242" s="300">
        <f t="shared" si="528"/>
        <v>200</v>
      </c>
      <c r="AU242" s="303">
        <f t="shared" si="529"/>
        <v>395.88</v>
      </c>
      <c r="AV242" s="303">
        <f t="shared" si="547"/>
        <v>395.88</v>
      </c>
      <c r="AW242" s="289">
        <f t="shared" si="530"/>
        <v>200</v>
      </c>
      <c r="AX242" s="287">
        <v>200</v>
      </c>
      <c r="AY242" s="303">
        <f t="shared" si="569"/>
        <v>30</v>
      </c>
      <c r="AZ242" s="301">
        <f t="shared" si="538"/>
        <v>0</v>
      </c>
      <c r="BA242" s="287">
        <v>30</v>
      </c>
      <c r="BB242" s="303">
        <f t="shared" si="570"/>
        <v>60</v>
      </c>
      <c r="BC242" s="287">
        <v>60</v>
      </c>
      <c r="BD242" s="299">
        <v>392.6640625</v>
      </c>
      <c r="BE242" s="299">
        <v>353</v>
      </c>
      <c r="BF242" s="298">
        <f>_xlfn.FLOOR.PRECISE('численность 2021'!G154)</f>
        <v>370</v>
      </c>
      <c r="BG242" s="298">
        <v>1.1309450000000001</v>
      </c>
      <c r="BH242" s="298">
        <v>1.016705</v>
      </c>
      <c r="BI242" s="298">
        <f t="shared" si="550"/>
        <v>1.0656682027649771</v>
      </c>
      <c r="BJ242" s="300">
        <f>_xlfn.FLOOR.PRECISE('численность 2021'!K154)</f>
        <v>15</v>
      </c>
      <c r="BK242" s="300"/>
      <c r="BL242" s="300">
        <f t="shared" si="531"/>
        <v>15</v>
      </c>
      <c r="BM242" s="303">
        <f t="shared" si="558"/>
        <v>18.5</v>
      </c>
      <c r="BN242" s="289">
        <f t="shared" si="532"/>
        <v>15</v>
      </c>
      <c r="BO242" s="287">
        <v>15</v>
      </c>
      <c r="BP242" s="303">
        <f t="shared" si="564"/>
        <v>2.25</v>
      </c>
      <c r="BQ242" s="301">
        <f t="shared" si="539"/>
        <v>0</v>
      </c>
      <c r="BR242" s="287">
        <v>2</v>
      </c>
      <c r="BS242" s="303">
        <f t="shared" si="559"/>
        <v>3</v>
      </c>
      <c r="BT242" s="287">
        <v>3</v>
      </c>
      <c r="BU242" s="299">
        <v>503.41549700000002</v>
      </c>
      <c r="BV242" s="299">
        <v>438</v>
      </c>
      <c r="BW242" s="298">
        <f>_xlfn.FLOOR.PRECISE('численность 2021'!H154)</f>
        <v>548</v>
      </c>
      <c r="BX242" s="298">
        <v>1.449929</v>
      </c>
      <c r="BY242" s="298">
        <v>1.2615209999999999</v>
      </c>
      <c r="BZ242" s="298">
        <f t="shared" si="551"/>
        <v>1.5783410138248848</v>
      </c>
      <c r="CA242" s="300">
        <f>_xlfn.FLOOR.PRECISE('численность 2021'!M154)</f>
        <v>20</v>
      </c>
      <c r="CB242" s="300"/>
      <c r="CC242" s="300"/>
      <c r="CD242" s="300">
        <f t="shared" si="540"/>
        <v>20</v>
      </c>
      <c r="CE242" s="303">
        <f t="shared" si="560"/>
        <v>27.400000000000002</v>
      </c>
      <c r="CF242" s="289">
        <f t="shared" si="541"/>
        <v>20</v>
      </c>
      <c r="CG242" s="287">
        <v>20</v>
      </c>
      <c r="CH242" s="303">
        <f t="shared" si="571"/>
        <v>1.5</v>
      </c>
      <c r="CI242" s="301">
        <f t="shared" si="542"/>
        <v>0</v>
      </c>
      <c r="CJ242" s="287">
        <v>2</v>
      </c>
      <c r="CK242" s="303">
        <f t="shared" si="565"/>
        <v>1.5</v>
      </c>
      <c r="CL242" s="301">
        <f t="shared" si="543"/>
        <v>0</v>
      </c>
      <c r="CM242" s="287">
        <v>1</v>
      </c>
      <c r="CN242" s="303">
        <f t="shared" si="561"/>
        <v>4</v>
      </c>
      <c r="CO242" s="287">
        <v>4</v>
      </c>
      <c r="CP242" s="304">
        <f t="shared" si="562"/>
        <v>1</v>
      </c>
      <c r="CQ242" s="299">
        <v>0</v>
      </c>
      <c r="CR242" s="299">
        <v>0</v>
      </c>
      <c r="CS242" s="299" t="e">
        <f>#REF!</f>
        <v>#REF!</v>
      </c>
      <c r="CT242" s="298">
        <v>0</v>
      </c>
      <c r="CU242" s="298">
        <v>0</v>
      </c>
      <c r="CV242" s="298" t="e">
        <f>#REF!</f>
        <v>#REF!</v>
      </c>
      <c r="CW242" s="300" t="e">
        <f>#REF!</f>
        <v>#REF!</v>
      </c>
      <c r="CX242" s="303" t="e">
        <f t="shared" si="555"/>
        <v>#REF!</v>
      </c>
      <c r="CY242" s="289" t="e">
        <f t="shared" si="556"/>
        <v>#REF!</v>
      </c>
      <c r="CZ242" s="287"/>
      <c r="DA242" s="303">
        <f t="shared" si="557"/>
        <v>0</v>
      </c>
      <c r="DB242" s="287"/>
      <c r="DC242" s="299">
        <v>0</v>
      </c>
      <c r="DD242" s="299">
        <v>0</v>
      </c>
      <c r="DE242" s="298">
        <f>_xlfn.FLOOR.PRECISE('численность 2021'!I154)</f>
        <v>0</v>
      </c>
      <c r="DF242" s="298">
        <v>0</v>
      </c>
      <c r="DG242" s="298">
        <v>0</v>
      </c>
      <c r="DH242" s="298">
        <f t="shared" si="552"/>
        <v>0</v>
      </c>
      <c r="DI242" s="300">
        <f>_xlfn.FLOOR.PRECISE('численность 2021'!N154)</f>
        <v>0</v>
      </c>
      <c r="DJ242" s="303">
        <f t="shared" si="572"/>
        <v>0</v>
      </c>
      <c r="DK242" s="301">
        <f t="shared" si="544"/>
        <v>0</v>
      </c>
      <c r="DL242" s="287"/>
      <c r="DM242" s="303">
        <f t="shared" si="573"/>
        <v>0</v>
      </c>
      <c r="DN242" s="287"/>
      <c r="DO242" s="299">
        <v>8.252713</v>
      </c>
      <c r="DP242" s="299">
        <v>9</v>
      </c>
      <c r="DQ242" s="298">
        <f>_xlfn.FLOOR.PRECISE('численность 2021'!J154)</f>
        <v>10</v>
      </c>
      <c r="DR242" s="298">
        <v>2.3768999999999998e-002</v>
      </c>
      <c r="DS242" s="298">
        <v>2.5922000000000001e-002</v>
      </c>
      <c r="DT242" s="298">
        <f t="shared" si="553"/>
        <v>2.880184331797235e-002</v>
      </c>
      <c r="DU242" s="300">
        <f>_xlfn.FLOOR.PRECISE('численность 2021'!S154)</f>
        <v>1</v>
      </c>
      <c r="DV242" s="303">
        <f t="shared" si="563"/>
        <v>1</v>
      </c>
      <c r="DW242" s="301">
        <f t="shared" si="545"/>
        <v>1</v>
      </c>
      <c r="DX242" s="287">
        <v>1</v>
      </c>
      <c r="DY242" s="299">
        <v>0</v>
      </c>
      <c r="DZ242" s="306">
        <v>0</v>
      </c>
      <c r="EA242" s="298">
        <f>_xlfn.FLOOR.PRECISE('численность 2021'!T154)</f>
        <v>0</v>
      </c>
      <c r="EB242" s="298">
        <v>0</v>
      </c>
      <c r="EC242" s="298">
        <v>0</v>
      </c>
      <c r="ED242" s="298">
        <f t="shared" si="554"/>
        <v>0</v>
      </c>
      <c r="EE242" s="300">
        <f>_xlfn.FLOOR.PRECISE('численность 2021'!U154)</f>
        <v>0</v>
      </c>
      <c r="EF242" s="303">
        <f t="shared" si="533"/>
        <v>0</v>
      </c>
      <c r="EG242" s="301">
        <f t="shared" si="546"/>
        <v>0</v>
      </c>
      <c r="EH242" s="287"/>
    </row>
    <row r="243" ht="15.75">
      <c r="A243" s="268" t="s">
        <v>151</v>
      </c>
      <c r="B243" s="282"/>
      <c r="C243" s="283"/>
      <c r="D243" s="283"/>
      <c r="E243" s="282"/>
      <c r="F243" s="282"/>
      <c r="G243" s="282"/>
      <c r="H243" s="282"/>
      <c r="I243" s="284"/>
      <c r="J243" s="285">
        <f t="shared" si="566"/>
        <v>0</v>
      </c>
      <c r="K243" s="286">
        <f t="shared" si="534"/>
        <v>0</v>
      </c>
      <c r="L243" s="337"/>
      <c r="M243" s="283"/>
      <c r="N243" s="283"/>
      <c r="O243" s="282"/>
      <c r="P243" s="282"/>
      <c r="Q243" s="282"/>
      <c r="R243" s="282"/>
      <c r="S243" s="284"/>
      <c r="T243" s="284"/>
      <c r="U243" s="285">
        <f t="shared" si="567"/>
        <v>0</v>
      </c>
      <c r="V243" s="286">
        <f t="shared" si="526"/>
        <v>0</v>
      </c>
      <c r="W243" s="337"/>
      <c r="X243" s="337"/>
      <c r="Y243" s="288"/>
      <c r="Z243" s="283"/>
      <c r="AA243" s="283"/>
      <c r="AB243" s="282"/>
      <c r="AC243" s="282"/>
      <c r="AD243" s="282"/>
      <c r="AE243" s="282" t="e">
        <f t="shared" si="549"/>
        <v>#DIV/0!</v>
      </c>
      <c r="AF243" s="284"/>
      <c r="AG243" s="285">
        <f t="shared" si="568"/>
        <v>0</v>
      </c>
      <c r="AH243" s="286">
        <f t="shared" si="536"/>
        <v>0</v>
      </c>
      <c r="AI243" s="289">
        <f t="shared" si="527"/>
        <v>0</v>
      </c>
      <c r="AJ243" s="337"/>
      <c r="AK243" s="337"/>
      <c r="AL243" s="283"/>
      <c r="AM243" s="283"/>
      <c r="AN243" s="282"/>
      <c r="AO243" s="282"/>
      <c r="AP243" s="282"/>
      <c r="AQ243" s="282" t="e">
        <f t="shared" si="537"/>
        <v>#DIV/0!</v>
      </c>
      <c r="AR243" s="284"/>
      <c r="AS243" s="284"/>
      <c r="AT243" s="284" t="e">
        <f t="shared" si="528"/>
        <v>#DIV/0!</v>
      </c>
      <c r="AU243" s="285">
        <f t="shared" si="529"/>
        <v>0</v>
      </c>
      <c r="AV243" s="285">
        <f t="shared" si="547"/>
        <v>0</v>
      </c>
      <c r="AW243" s="290">
        <f t="shared" si="530"/>
        <v>0</v>
      </c>
      <c r="AX243" s="337"/>
      <c r="AY243" s="285">
        <f t="shared" si="569"/>
        <v>0</v>
      </c>
      <c r="AZ243" s="286">
        <f t="shared" si="538"/>
        <v>0</v>
      </c>
      <c r="BA243" s="337"/>
      <c r="BB243" s="285">
        <f t="shared" si="570"/>
        <v>0</v>
      </c>
      <c r="BC243" s="337"/>
      <c r="BD243" s="283"/>
      <c r="BE243" s="283"/>
      <c r="BF243" s="282"/>
      <c r="BG243" s="282"/>
      <c r="BH243" s="282"/>
      <c r="BI243" s="282" t="e">
        <f t="shared" si="550"/>
        <v>#DIV/0!</v>
      </c>
      <c r="BJ243" s="284"/>
      <c r="BK243" s="284"/>
      <c r="BL243" s="284" t="e">
        <f t="shared" si="531"/>
        <v>#DIV/0!</v>
      </c>
      <c r="BM243" s="285">
        <f t="shared" si="558"/>
        <v>0</v>
      </c>
      <c r="BN243" s="290">
        <f t="shared" si="532"/>
        <v>0</v>
      </c>
      <c r="BO243" s="337"/>
      <c r="BP243" s="285">
        <f t="shared" si="564"/>
        <v>0</v>
      </c>
      <c r="BQ243" s="286">
        <f t="shared" si="539"/>
        <v>0</v>
      </c>
      <c r="BR243" s="337"/>
      <c r="BS243" s="285">
        <f t="shared" si="559"/>
        <v>0</v>
      </c>
      <c r="BT243" s="337"/>
      <c r="BU243" s="283"/>
      <c r="BV243" s="283"/>
      <c r="BW243" s="282"/>
      <c r="BX243" s="282"/>
      <c r="BY243" s="282"/>
      <c r="BZ243" s="282" t="e">
        <f t="shared" si="551"/>
        <v>#DIV/0!</v>
      </c>
      <c r="CA243" s="284"/>
      <c r="CB243" s="284"/>
      <c r="CC243" s="284"/>
      <c r="CD243" s="284" t="e">
        <f t="shared" si="540"/>
        <v>#DIV/0!</v>
      </c>
      <c r="CE243" s="285">
        <f t="shared" si="560"/>
        <v>0</v>
      </c>
      <c r="CF243" s="290">
        <f t="shared" si="541"/>
        <v>0</v>
      </c>
      <c r="CG243" s="337"/>
      <c r="CH243" s="285">
        <f t="shared" si="571"/>
        <v>0</v>
      </c>
      <c r="CI243" s="286">
        <f t="shared" si="542"/>
        <v>0</v>
      </c>
      <c r="CJ243" s="337"/>
      <c r="CK243" s="285">
        <f t="shared" si="565"/>
        <v>0</v>
      </c>
      <c r="CL243" s="286">
        <f t="shared" si="543"/>
        <v>0</v>
      </c>
      <c r="CM243" s="337"/>
      <c r="CN243" s="285">
        <f t="shared" si="561"/>
        <v>0</v>
      </c>
      <c r="CO243" s="337"/>
      <c r="CP243" s="291">
        <f t="shared" si="562"/>
        <v>1</v>
      </c>
      <c r="CQ243" s="283"/>
      <c r="CR243" s="283"/>
      <c r="CS243" s="283"/>
      <c r="CT243" s="282"/>
      <c r="CU243" s="282"/>
      <c r="CV243" s="282"/>
      <c r="CW243" s="284"/>
      <c r="CX243" s="285">
        <f t="shared" si="555"/>
        <v>0</v>
      </c>
      <c r="CY243" s="290">
        <f t="shared" si="556"/>
        <v>0</v>
      </c>
      <c r="CZ243" s="292"/>
      <c r="DA243" s="285">
        <f t="shared" si="557"/>
        <v>0</v>
      </c>
      <c r="DB243" s="292"/>
      <c r="DC243" s="283"/>
      <c r="DD243" s="283"/>
      <c r="DE243" s="282"/>
      <c r="DF243" s="282"/>
      <c r="DG243" s="282"/>
      <c r="DH243" s="282" t="e">
        <f t="shared" si="552"/>
        <v>#DIV/0!</v>
      </c>
      <c r="DI243" s="284"/>
      <c r="DJ243" s="285">
        <f t="shared" si="572"/>
        <v>0</v>
      </c>
      <c r="DK243" s="286">
        <f t="shared" si="544"/>
        <v>0</v>
      </c>
      <c r="DL243" s="337"/>
      <c r="DM243" s="285">
        <f t="shared" si="573"/>
        <v>0</v>
      </c>
      <c r="DN243" s="337"/>
      <c r="DO243" s="283"/>
      <c r="DP243" s="283"/>
      <c r="DQ243" s="282"/>
      <c r="DR243" s="282"/>
      <c r="DS243" s="282"/>
      <c r="DT243" s="282" t="e">
        <f t="shared" si="553"/>
        <v>#DIV/0!</v>
      </c>
      <c r="DU243" s="284"/>
      <c r="DV243" s="285">
        <f t="shared" si="563"/>
        <v>0</v>
      </c>
      <c r="DW243" s="286">
        <f t="shared" si="545"/>
        <v>0</v>
      </c>
      <c r="DX243" s="337"/>
      <c r="DY243" s="283"/>
      <c r="DZ243" s="293"/>
      <c r="EA243" s="282"/>
      <c r="EB243" s="282"/>
      <c r="EC243" s="283"/>
      <c r="ED243" s="282" t="e">
        <f t="shared" si="554"/>
        <v>#DIV/0!</v>
      </c>
      <c r="EE243" s="284"/>
      <c r="EF243" s="285">
        <f t="shared" si="533"/>
        <v>0</v>
      </c>
      <c r="EG243" s="286">
        <f t="shared" si="546"/>
        <v>0</v>
      </c>
      <c r="EH243" s="292"/>
    </row>
    <row r="244" s="297" customFormat="1">
      <c r="A244" s="152" t="s">
        <v>152</v>
      </c>
      <c r="B244" s="298">
        <f>'численность 2021'!C135</f>
        <v>211.19999999999999</v>
      </c>
      <c r="C244" s="299">
        <v>0</v>
      </c>
      <c r="D244" s="299">
        <v>0</v>
      </c>
      <c r="E244" s="298">
        <f>_xlfn.FLOOR.PRECISE('численность 2021'!D135)</f>
        <v>0</v>
      </c>
      <c r="F244" s="298">
        <v>0</v>
      </c>
      <c r="G244" s="298">
        <v>0</v>
      </c>
      <c r="H244" s="298">
        <f t="shared" si="548"/>
        <v>0</v>
      </c>
      <c r="I244" s="300">
        <f>_xlfn.FLOOR.PRECISE('численность 2021'!R135)</f>
        <v>0</v>
      </c>
      <c r="J244" s="303">
        <f t="shared" si="566"/>
        <v>0</v>
      </c>
      <c r="K244" s="301">
        <f t="shared" si="534"/>
        <v>0</v>
      </c>
      <c r="L244" s="287"/>
      <c r="M244" s="299">
        <v>0</v>
      </c>
      <c r="N244" s="299">
        <v>0</v>
      </c>
      <c r="O244" s="298">
        <f>_xlfn.FLOOR.PRECISE('численность 2021'!P135)</f>
        <v>0</v>
      </c>
      <c r="P244" s="298">
        <v>0</v>
      </c>
      <c r="Q244" s="298">
        <v>0</v>
      </c>
      <c r="R244" s="298">
        <f t="shared" si="535"/>
        <v>0</v>
      </c>
      <c r="S244" s="300">
        <f>_xlfn.FLOOR.PRECISE('численность 2021'!Q135)</f>
        <v>0</v>
      </c>
      <c r="T244" s="300"/>
      <c r="U244" s="303">
        <f t="shared" si="567"/>
        <v>0</v>
      </c>
      <c r="V244" s="301">
        <f t="shared" si="526"/>
        <v>0</v>
      </c>
      <c r="W244" s="287"/>
      <c r="X244" s="287"/>
      <c r="Y244" s="302"/>
      <c r="Z244" s="299">
        <v>0</v>
      </c>
      <c r="AA244" s="299">
        <v>0</v>
      </c>
      <c r="AB244" s="298">
        <f>_xlfn.FLOOR.PRECISE('численность 2021'!E135)</f>
        <v>0</v>
      </c>
      <c r="AC244" s="298">
        <v>0</v>
      </c>
      <c r="AD244" s="298">
        <v>0</v>
      </c>
      <c r="AE244" s="298">
        <f t="shared" si="549"/>
        <v>0</v>
      </c>
      <c r="AF244" s="300">
        <f>_xlfn.FLOOR.PRECISE('численность 2021'!O135)</f>
        <v>0</v>
      </c>
      <c r="AG244" s="303">
        <f t="shared" si="568"/>
        <v>0</v>
      </c>
      <c r="AH244" s="301">
        <f t="shared" si="536"/>
        <v>0</v>
      </c>
      <c r="AI244" s="289">
        <f t="shared" si="527"/>
        <v>0</v>
      </c>
      <c r="AJ244" s="287"/>
      <c r="AK244" s="287"/>
      <c r="AL244" s="299">
        <v>406.70764200000002</v>
      </c>
      <c r="AM244" s="299">
        <v>418</v>
      </c>
      <c r="AN244" s="298">
        <f>_xlfn.FLOOR.PRECISE('численность 2021'!F135)</f>
        <v>518</v>
      </c>
      <c r="AO244" s="298">
        <v>1.9255169999999999</v>
      </c>
      <c r="AP244" s="298">
        <v>1.978979</v>
      </c>
      <c r="AQ244" s="298">
        <f t="shared" si="537"/>
        <v>2.4526515151515151</v>
      </c>
      <c r="AR244" s="300">
        <f>_xlfn.FLOOR.PRECISE('численность 2021'!L135)</f>
        <v>36</v>
      </c>
      <c r="AS244" s="300"/>
      <c r="AT244" s="300">
        <f t="shared" si="528"/>
        <v>36</v>
      </c>
      <c r="AU244" s="303">
        <f t="shared" si="529"/>
        <v>36.260000000000005</v>
      </c>
      <c r="AV244" s="303">
        <f t="shared" si="547"/>
        <v>0</v>
      </c>
      <c r="AW244" s="289">
        <f t="shared" si="530"/>
        <v>36</v>
      </c>
      <c r="AX244" s="287">
        <v>36</v>
      </c>
      <c r="AY244" s="303">
        <f t="shared" si="569"/>
        <v>5.3999999999999995</v>
      </c>
      <c r="AZ244" s="301">
        <f t="shared" si="538"/>
        <v>0</v>
      </c>
      <c r="BA244" s="287"/>
      <c r="BB244" s="303">
        <f t="shared" si="570"/>
        <v>10.799999999999999</v>
      </c>
      <c r="BC244" s="287">
        <v>11</v>
      </c>
      <c r="BD244" s="299">
        <v>3.419632</v>
      </c>
      <c r="BE244" s="299">
        <v>13</v>
      </c>
      <c r="BF244" s="298">
        <f>_xlfn.FLOOR.PRECISE('численность 2021'!G135)</f>
        <v>10</v>
      </c>
      <c r="BG244" s="298">
        <v>1.619e-002</v>
      </c>
      <c r="BH244" s="298">
        <v>6.1546999999999998e-002</v>
      </c>
      <c r="BI244" s="298">
        <f t="shared" si="550"/>
        <v>4.7348484848484848e-002</v>
      </c>
      <c r="BJ244" s="300">
        <f>_xlfn.FLOOR.PRECISE('численность 2021'!K135)</f>
        <v>0</v>
      </c>
      <c r="BK244" s="300"/>
      <c r="BL244" s="300">
        <f t="shared" si="531"/>
        <v>0</v>
      </c>
      <c r="BM244" s="303">
        <f t="shared" si="558"/>
        <v>0.29999999999999999</v>
      </c>
      <c r="BN244" s="289">
        <f t="shared" si="532"/>
        <v>0</v>
      </c>
      <c r="BO244" s="287"/>
      <c r="BP244" s="303">
        <f t="shared" si="564"/>
        <v>0</v>
      </c>
      <c r="BQ244" s="301">
        <f t="shared" si="539"/>
        <v>0</v>
      </c>
      <c r="BR244" s="287"/>
      <c r="BS244" s="303">
        <f t="shared" si="559"/>
        <v>0</v>
      </c>
      <c r="BT244" s="287"/>
      <c r="BU244" s="299">
        <v>0</v>
      </c>
      <c r="BV244" s="299">
        <v>0</v>
      </c>
      <c r="BW244" s="298">
        <f>_xlfn.FLOOR.PRECISE('численность 2021'!H135)</f>
        <v>0</v>
      </c>
      <c r="BX244" s="298">
        <v>0</v>
      </c>
      <c r="BY244" s="298">
        <v>0</v>
      </c>
      <c r="BZ244" s="298">
        <f t="shared" si="551"/>
        <v>0</v>
      </c>
      <c r="CA244" s="300">
        <f>_xlfn.FLOOR.PRECISE('численность 2021'!M135)</f>
        <v>0</v>
      </c>
      <c r="CB244" s="300"/>
      <c r="CC244" s="300"/>
      <c r="CD244" s="300">
        <f t="shared" si="540"/>
        <v>0</v>
      </c>
      <c r="CE244" s="303">
        <f t="shared" si="560"/>
        <v>0</v>
      </c>
      <c r="CF244" s="289">
        <f t="shared" si="541"/>
        <v>0</v>
      </c>
      <c r="CG244" s="287"/>
      <c r="CH244" s="303">
        <f t="shared" si="571"/>
        <v>0</v>
      </c>
      <c r="CI244" s="301">
        <f t="shared" si="542"/>
        <v>0</v>
      </c>
      <c r="CJ244" s="287"/>
      <c r="CK244" s="303">
        <f t="shared" si="565"/>
        <v>0</v>
      </c>
      <c r="CL244" s="301">
        <f t="shared" si="543"/>
        <v>0</v>
      </c>
      <c r="CM244" s="287"/>
      <c r="CN244" s="303">
        <f t="shared" si="561"/>
        <v>0</v>
      </c>
      <c r="CO244" s="287"/>
      <c r="CP244" s="304">
        <f t="shared" si="562"/>
        <v>1</v>
      </c>
      <c r="CQ244" s="299">
        <v>0</v>
      </c>
      <c r="CR244" s="299">
        <v>0</v>
      </c>
      <c r="CS244" s="299" t="e">
        <f>#REF!</f>
        <v>#REF!</v>
      </c>
      <c r="CT244" s="298">
        <v>0</v>
      </c>
      <c r="CU244" s="298">
        <v>0</v>
      </c>
      <c r="CV244" s="298" t="e">
        <f>#REF!</f>
        <v>#REF!</v>
      </c>
      <c r="CW244" s="300" t="e">
        <f>#REF!</f>
        <v>#REF!</v>
      </c>
      <c r="CX244" s="303" t="e">
        <f t="shared" si="555"/>
        <v>#REF!</v>
      </c>
      <c r="CY244" s="289" t="e">
        <f t="shared" si="556"/>
        <v>#REF!</v>
      </c>
      <c r="CZ244" s="287"/>
      <c r="DA244" s="303">
        <f t="shared" si="557"/>
        <v>0</v>
      </c>
      <c r="DB244" s="287"/>
      <c r="DC244" s="299">
        <v>0</v>
      </c>
      <c r="DD244" s="299">
        <v>0</v>
      </c>
      <c r="DE244" s="298">
        <f>_xlfn.FLOOR.PRECISE('численность 2021'!I135)</f>
        <v>0</v>
      </c>
      <c r="DF244" s="298">
        <v>0</v>
      </c>
      <c r="DG244" s="298">
        <v>0</v>
      </c>
      <c r="DH244" s="298">
        <f t="shared" si="552"/>
        <v>0</v>
      </c>
      <c r="DI244" s="300">
        <f>_xlfn.FLOOR.PRECISE('численность 2021'!N135)</f>
        <v>0</v>
      </c>
      <c r="DJ244" s="303">
        <f t="shared" si="572"/>
        <v>0</v>
      </c>
      <c r="DK244" s="301">
        <f t="shared" si="544"/>
        <v>0</v>
      </c>
      <c r="DL244" s="287"/>
      <c r="DM244" s="303">
        <f t="shared" si="573"/>
        <v>0</v>
      </c>
      <c r="DN244" s="287"/>
      <c r="DO244" s="299">
        <v>1.121191</v>
      </c>
      <c r="DP244" s="299">
        <v>0</v>
      </c>
      <c r="DQ244" s="298">
        <f>_xlfn.FLOOR.PRECISE('численность 2021'!J135)</f>
        <v>0</v>
      </c>
      <c r="DR244" s="298">
        <v>5.3080000000000002e-003</v>
      </c>
      <c r="DS244" s="298">
        <v>0</v>
      </c>
      <c r="DT244" s="298">
        <f t="shared" si="553"/>
        <v>0</v>
      </c>
      <c r="DU244" s="300">
        <f>_xlfn.FLOOR.PRECISE('численность 2021'!S135)</f>
        <v>0</v>
      </c>
      <c r="DV244" s="303">
        <f t="shared" si="563"/>
        <v>0</v>
      </c>
      <c r="DW244" s="301">
        <f t="shared" si="545"/>
        <v>0</v>
      </c>
      <c r="DX244" s="287"/>
      <c r="DY244" s="299">
        <v>0</v>
      </c>
      <c r="DZ244" s="306">
        <v>28</v>
      </c>
      <c r="EA244" s="298">
        <f>_xlfn.FLOOR.PRECISE('численность 2021'!T135)</f>
        <v>56</v>
      </c>
      <c r="EB244" s="298">
        <v>0</v>
      </c>
      <c r="EC244" s="299">
        <v>0.13256299999999999</v>
      </c>
      <c r="ED244" s="298">
        <f t="shared" si="554"/>
        <v>0.26515151515151514</v>
      </c>
      <c r="EE244" s="300">
        <f>_xlfn.FLOOR.PRECISE('численность 2021'!U135)</f>
        <v>0</v>
      </c>
      <c r="EF244" s="303">
        <f t="shared" si="533"/>
        <v>5.6000000000000005</v>
      </c>
      <c r="EG244" s="301">
        <f t="shared" si="546"/>
        <v>0</v>
      </c>
      <c r="EH244" s="287"/>
    </row>
    <row r="245" ht="15.75">
      <c r="A245" s="268" t="s">
        <v>254</v>
      </c>
      <c r="B245" s="282"/>
      <c r="C245" s="283"/>
      <c r="D245" s="283"/>
      <c r="E245" s="282"/>
      <c r="F245" s="282"/>
      <c r="G245" s="282"/>
      <c r="H245" s="282"/>
      <c r="I245" s="284"/>
      <c r="J245" s="285">
        <f t="shared" si="566"/>
        <v>0</v>
      </c>
      <c r="K245" s="286">
        <f t="shared" si="534"/>
        <v>0</v>
      </c>
      <c r="L245" s="337"/>
      <c r="M245" s="283"/>
      <c r="N245" s="283"/>
      <c r="O245" s="282"/>
      <c r="P245" s="282"/>
      <c r="Q245" s="282"/>
      <c r="R245" s="282" t="e">
        <f t="shared" si="535"/>
        <v>#DIV/0!</v>
      </c>
      <c r="S245" s="284"/>
      <c r="T245" s="284"/>
      <c r="U245" s="285">
        <f t="shared" si="567"/>
        <v>0</v>
      </c>
      <c r="V245" s="286">
        <f t="shared" si="526"/>
        <v>0</v>
      </c>
      <c r="W245" s="337"/>
      <c r="X245" s="337"/>
      <c r="Y245" s="288"/>
      <c r="Z245" s="283"/>
      <c r="AA245" s="283"/>
      <c r="AB245" s="282"/>
      <c r="AC245" s="282"/>
      <c r="AD245" s="282"/>
      <c r="AE245" s="282" t="e">
        <f t="shared" si="549"/>
        <v>#DIV/0!</v>
      </c>
      <c r="AF245" s="284"/>
      <c r="AG245" s="285">
        <f t="shared" si="568"/>
        <v>0</v>
      </c>
      <c r="AH245" s="286">
        <f t="shared" si="536"/>
        <v>0</v>
      </c>
      <c r="AI245" s="289">
        <f t="shared" si="527"/>
        <v>0</v>
      </c>
      <c r="AJ245" s="337"/>
      <c r="AK245" s="337"/>
      <c r="AL245" s="283"/>
      <c r="AM245" s="283"/>
      <c r="AN245" s="282"/>
      <c r="AO245" s="282"/>
      <c r="AP245" s="282"/>
      <c r="AQ245" s="282" t="e">
        <f t="shared" si="537"/>
        <v>#DIV/0!</v>
      </c>
      <c r="AR245" s="284"/>
      <c r="AS245" s="284"/>
      <c r="AT245" s="284" t="e">
        <f t="shared" si="528"/>
        <v>#DIV/0!</v>
      </c>
      <c r="AU245" s="285">
        <f t="shared" si="529"/>
        <v>0</v>
      </c>
      <c r="AV245" s="285">
        <f t="shared" si="547"/>
        <v>0</v>
      </c>
      <c r="AW245" s="290">
        <f t="shared" si="530"/>
        <v>0</v>
      </c>
      <c r="AX245" s="337"/>
      <c r="AY245" s="285">
        <f t="shared" si="569"/>
        <v>0</v>
      </c>
      <c r="AZ245" s="286">
        <f t="shared" si="538"/>
        <v>0</v>
      </c>
      <c r="BA245" s="337"/>
      <c r="BB245" s="285">
        <f t="shared" si="570"/>
        <v>0</v>
      </c>
      <c r="BC245" s="337"/>
      <c r="BD245" s="283"/>
      <c r="BE245" s="283"/>
      <c r="BF245" s="282"/>
      <c r="BG245" s="282"/>
      <c r="BH245" s="282"/>
      <c r="BI245" s="282" t="e">
        <f t="shared" si="550"/>
        <v>#DIV/0!</v>
      </c>
      <c r="BJ245" s="284"/>
      <c r="BK245" s="284"/>
      <c r="BL245" s="284" t="e">
        <f t="shared" si="531"/>
        <v>#DIV/0!</v>
      </c>
      <c r="BM245" s="285">
        <f t="shared" si="558"/>
        <v>0</v>
      </c>
      <c r="BN245" s="290">
        <f t="shared" si="532"/>
        <v>0</v>
      </c>
      <c r="BO245" s="337"/>
      <c r="BP245" s="285">
        <f t="shared" si="564"/>
        <v>0</v>
      </c>
      <c r="BQ245" s="286">
        <f t="shared" si="539"/>
        <v>0</v>
      </c>
      <c r="BR245" s="337"/>
      <c r="BS245" s="285">
        <f t="shared" si="559"/>
        <v>0</v>
      </c>
      <c r="BT245" s="337"/>
      <c r="BU245" s="283"/>
      <c r="BV245" s="283"/>
      <c r="BW245" s="282"/>
      <c r="BX245" s="282"/>
      <c r="BY245" s="282"/>
      <c r="BZ245" s="282" t="e">
        <f t="shared" si="551"/>
        <v>#DIV/0!</v>
      </c>
      <c r="CA245" s="284"/>
      <c r="CB245" s="284"/>
      <c r="CC245" s="284"/>
      <c r="CD245" s="284" t="e">
        <f t="shared" si="540"/>
        <v>#DIV/0!</v>
      </c>
      <c r="CE245" s="285">
        <f t="shared" si="560"/>
        <v>0</v>
      </c>
      <c r="CF245" s="290">
        <f t="shared" si="541"/>
        <v>0</v>
      </c>
      <c r="CG245" s="337"/>
      <c r="CH245" s="285">
        <f t="shared" si="571"/>
        <v>0</v>
      </c>
      <c r="CI245" s="286">
        <f t="shared" si="542"/>
        <v>0</v>
      </c>
      <c r="CJ245" s="337"/>
      <c r="CK245" s="285">
        <f t="shared" si="565"/>
        <v>0</v>
      </c>
      <c r="CL245" s="286">
        <f t="shared" si="543"/>
        <v>0</v>
      </c>
      <c r="CM245" s="337"/>
      <c r="CN245" s="285">
        <f t="shared" si="561"/>
        <v>0</v>
      </c>
      <c r="CO245" s="337"/>
      <c r="CP245" s="291">
        <f t="shared" si="562"/>
        <v>1</v>
      </c>
      <c r="CQ245" s="283"/>
      <c r="CR245" s="283"/>
      <c r="CS245" s="283"/>
      <c r="CT245" s="282"/>
      <c r="CU245" s="282"/>
      <c r="CV245" s="282"/>
      <c r="CW245" s="284"/>
      <c r="CX245" s="285">
        <f t="shared" si="555"/>
        <v>0</v>
      </c>
      <c r="CY245" s="290">
        <f t="shared" si="556"/>
        <v>0</v>
      </c>
      <c r="CZ245" s="292"/>
      <c r="DA245" s="285">
        <f t="shared" si="557"/>
        <v>0</v>
      </c>
      <c r="DB245" s="292"/>
      <c r="DC245" s="283"/>
      <c r="DD245" s="283"/>
      <c r="DE245" s="282"/>
      <c r="DF245" s="282"/>
      <c r="DG245" s="282"/>
      <c r="DH245" s="282" t="e">
        <f t="shared" si="552"/>
        <v>#DIV/0!</v>
      </c>
      <c r="DI245" s="284"/>
      <c r="DJ245" s="285">
        <f t="shared" si="572"/>
        <v>0</v>
      </c>
      <c r="DK245" s="286">
        <f t="shared" si="544"/>
        <v>0</v>
      </c>
      <c r="DL245" s="337"/>
      <c r="DM245" s="285">
        <f t="shared" si="573"/>
        <v>0</v>
      </c>
      <c r="DN245" s="337"/>
      <c r="DO245" s="283"/>
      <c r="DP245" s="283"/>
      <c r="DQ245" s="282"/>
      <c r="DR245" s="282"/>
      <c r="DS245" s="282"/>
      <c r="DT245" s="282" t="e">
        <f t="shared" si="553"/>
        <v>#DIV/0!</v>
      </c>
      <c r="DU245" s="284"/>
      <c r="DV245" s="285">
        <f t="shared" si="563"/>
        <v>0</v>
      </c>
      <c r="DW245" s="286">
        <f t="shared" si="545"/>
        <v>0</v>
      </c>
      <c r="DX245" s="337"/>
      <c r="DY245" s="283"/>
      <c r="DZ245" s="293"/>
      <c r="EA245" s="282"/>
      <c r="EB245" s="282"/>
      <c r="EC245" s="283"/>
      <c r="ED245" s="282" t="e">
        <f t="shared" si="554"/>
        <v>#DIV/0!</v>
      </c>
      <c r="EE245" s="284"/>
      <c r="EF245" s="285">
        <f t="shared" si="533"/>
        <v>0</v>
      </c>
      <c r="EG245" s="286">
        <f t="shared" si="546"/>
        <v>0</v>
      </c>
      <c r="EH245" s="292"/>
    </row>
    <row r="246" ht="63">
      <c r="A246" s="152" t="s">
        <v>363</v>
      </c>
      <c r="B246" s="282">
        <f>'численность 2021'!C248</f>
        <v>15.6</v>
      </c>
      <c r="C246" s="283">
        <v>5.6205129999999999</v>
      </c>
      <c r="D246" s="283">
        <v>25</v>
      </c>
      <c r="E246" s="282">
        <f>_xlfn.FLOOR.PRECISE('численность 2021'!D248)</f>
        <v>32</v>
      </c>
      <c r="F246" s="282">
        <v>0.20145199999999999</v>
      </c>
      <c r="G246" s="282">
        <v>0.89605699999999999</v>
      </c>
      <c r="H246" s="282">
        <f t="shared" si="548"/>
        <v>2.0512820512820515</v>
      </c>
      <c r="I246" s="284">
        <f>_xlfn.FLOOR.PRECISE('численность 2021'!R248)</f>
        <v>0</v>
      </c>
      <c r="J246" s="285">
        <f t="shared" si="566"/>
        <v>11.199999999999999</v>
      </c>
      <c r="K246" s="286">
        <f t="shared" si="534"/>
        <v>0</v>
      </c>
      <c r="L246" s="292"/>
      <c r="M246" s="283">
        <v>0</v>
      </c>
      <c r="N246" s="283">
        <v>0</v>
      </c>
      <c r="O246" s="282">
        <f>_xlfn.FLOOR.PRECISE('численность 2021'!P248)</f>
        <v>8</v>
      </c>
      <c r="P246" s="282">
        <v>0</v>
      </c>
      <c r="Q246" s="282">
        <v>0</v>
      </c>
      <c r="R246" s="282">
        <f t="shared" si="535"/>
        <v>0.51282051282051289</v>
      </c>
      <c r="S246" s="284">
        <f>_xlfn.FLOOR.PRECISE('численность 2021'!Q248)</f>
        <v>0</v>
      </c>
      <c r="T246" s="284"/>
      <c r="U246" s="285">
        <f t="shared" si="567"/>
        <v>2.3999999999999999</v>
      </c>
      <c r="V246" s="286">
        <f t="shared" si="526"/>
        <v>0</v>
      </c>
      <c r="W246" s="292"/>
      <c r="X246" s="292"/>
      <c r="Y246" s="288"/>
      <c r="Z246" s="283">
        <v>35.245296000000003</v>
      </c>
      <c r="AA246" s="283">
        <v>55</v>
      </c>
      <c r="AB246" s="282">
        <f>_xlfn.FLOOR.PRECISE('численность 2021'!E248)</f>
        <v>53</v>
      </c>
      <c r="AC246" s="282">
        <v>1.263272</v>
      </c>
      <c r="AD246" s="282">
        <v>1.9713259999999999</v>
      </c>
      <c r="AE246" s="282">
        <f t="shared" si="549"/>
        <v>3.3974358974358974</v>
      </c>
      <c r="AF246" s="284">
        <f>_xlfn.FLOOR.PRECISE('численность 2021'!O248)</f>
        <v>0</v>
      </c>
      <c r="AG246" s="285">
        <f t="shared" si="568"/>
        <v>2.6500000000000004</v>
      </c>
      <c r="AH246" s="286">
        <f t="shared" si="536"/>
        <v>0</v>
      </c>
      <c r="AI246" s="289">
        <f t="shared" si="527"/>
        <v>0</v>
      </c>
      <c r="AJ246" s="292"/>
      <c r="AK246" s="292"/>
      <c r="AL246" s="283">
        <v>136.46154799999999</v>
      </c>
      <c r="AM246" s="283">
        <v>143</v>
      </c>
      <c r="AN246" s="282">
        <f>_xlfn.FLOOR.PRECISE('численность 2021'!F248)</f>
        <v>122</v>
      </c>
      <c r="AO246" s="282">
        <v>4.891095</v>
      </c>
      <c r="AP246" s="282">
        <v>5.1254479999999996</v>
      </c>
      <c r="AQ246" s="282">
        <f t="shared" si="537"/>
        <v>7.8205128205128203</v>
      </c>
      <c r="AR246" s="284">
        <f>_xlfn.FLOOR.PRECISE('численность 2021'!L248)</f>
        <v>0</v>
      </c>
      <c r="AS246" s="284"/>
      <c r="AT246" s="284">
        <f t="shared" si="528"/>
        <v>0</v>
      </c>
      <c r="AU246" s="285">
        <f t="shared" si="529"/>
        <v>12.200000000000001</v>
      </c>
      <c r="AV246" s="285">
        <f t="shared" si="547"/>
        <v>12.200000000000001</v>
      </c>
      <c r="AW246" s="290">
        <f t="shared" si="530"/>
        <v>0</v>
      </c>
      <c r="AX246" s="292"/>
      <c r="AY246" s="285">
        <f t="shared" si="569"/>
        <v>0</v>
      </c>
      <c r="AZ246" s="286">
        <f t="shared" si="538"/>
        <v>0</v>
      </c>
      <c r="BA246" s="292"/>
      <c r="BB246" s="285">
        <f t="shared" si="570"/>
        <v>0</v>
      </c>
      <c r="BC246" s="292"/>
      <c r="BD246" s="283">
        <v>17.856838</v>
      </c>
      <c r="BE246" s="283">
        <v>39</v>
      </c>
      <c r="BF246" s="282">
        <f>_xlfn.FLOOR.PRECISE('численность 2021'!G248)</f>
        <v>31</v>
      </c>
      <c r="BG246" s="282">
        <v>0.64002999999999999</v>
      </c>
      <c r="BH246" s="282">
        <v>1.3978489999999999</v>
      </c>
      <c r="BI246" s="282">
        <f t="shared" si="550"/>
        <v>1.9871794871794872</v>
      </c>
      <c r="BJ246" s="284">
        <f>_xlfn.FLOOR.PRECISE('численность 2021'!K248)</f>
        <v>0</v>
      </c>
      <c r="BK246" s="284"/>
      <c r="BL246" s="284">
        <f t="shared" si="531"/>
        <v>0</v>
      </c>
      <c r="BM246" s="285">
        <f t="shared" si="558"/>
        <v>1.55</v>
      </c>
      <c r="BN246" s="290">
        <f t="shared" si="532"/>
        <v>0</v>
      </c>
      <c r="BO246" s="292"/>
      <c r="BP246" s="285">
        <f t="shared" si="564"/>
        <v>0</v>
      </c>
      <c r="BQ246" s="286">
        <f t="shared" si="539"/>
        <v>0</v>
      </c>
      <c r="BR246" s="292"/>
      <c r="BS246" s="285">
        <f t="shared" si="559"/>
        <v>0</v>
      </c>
      <c r="BT246" s="292"/>
      <c r="BU246" s="283">
        <v>49.9991455078125</v>
      </c>
      <c r="BV246" s="283">
        <v>72</v>
      </c>
      <c r="BW246" s="282">
        <f>_xlfn.FLOOR.PRECISE('численность 2021'!H248)</f>
        <v>73</v>
      </c>
      <c r="BX246" s="282">
        <v>1.792084</v>
      </c>
      <c r="BY246" s="282">
        <v>2.5806450000000001</v>
      </c>
      <c r="BZ246" s="282">
        <f t="shared" si="551"/>
        <v>4.6794871794871797</v>
      </c>
      <c r="CA246" s="284">
        <f>_xlfn.FLOOR.PRECISE('численность 2021'!M248)</f>
        <v>0</v>
      </c>
      <c r="CB246" s="284"/>
      <c r="CC246" s="284"/>
      <c r="CD246" s="284">
        <f t="shared" si="540"/>
        <v>0</v>
      </c>
      <c r="CE246" s="285">
        <f t="shared" si="560"/>
        <v>5.8399999999999999</v>
      </c>
      <c r="CF246" s="290">
        <f t="shared" si="541"/>
        <v>0</v>
      </c>
      <c r="CG246" s="292"/>
      <c r="CH246" s="285">
        <f t="shared" si="571"/>
        <v>0</v>
      </c>
      <c r="CI246" s="286">
        <f t="shared" si="542"/>
        <v>0</v>
      </c>
      <c r="CJ246" s="292"/>
      <c r="CK246" s="285">
        <f t="shared" si="565"/>
        <v>0</v>
      </c>
      <c r="CL246" s="286">
        <f t="shared" si="543"/>
        <v>0</v>
      </c>
      <c r="CM246" s="292"/>
      <c r="CN246" s="285">
        <f t="shared" si="561"/>
        <v>0</v>
      </c>
      <c r="CO246" s="292"/>
      <c r="CP246" s="291">
        <f t="shared" si="562"/>
        <v>1</v>
      </c>
      <c r="CQ246" s="283">
        <v>0</v>
      </c>
      <c r="CR246" s="283">
        <v>0</v>
      </c>
      <c r="CS246" s="283" t="e">
        <f>#REF!</f>
        <v>#REF!</v>
      </c>
      <c r="CT246" s="282">
        <v>0</v>
      </c>
      <c r="CU246" s="282">
        <v>0</v>
      </c>
      <c r="CV246" s="282" t="e">
        <f>#REF!</f>
        <v>#REF!</v>
      </c>
      <c r="CW246" s="284" t="e">
        <f>#REF!</f>
        <v>#REF!</v>
      </c>
      <c r="CX246" s="285" t="e">
        <f t="shared" si="555"/>
        <v>#REF!</v>
      </c>
      <c r="CY246" s="290" t="e">
        <f t="shared" si="556"/>
        <v>#REF!</v>
      </c>
      <c r="CZ246" s="292"/>
      <c r="DA246" s="285">
        <f t="shared" si="557"/>
        <v>0</v>
      </c>
      <c r="DB246" s="292"/>
      <c r="DC246" s="283">
        <v>0</v>
      </c>
      <c r="DD246" s="283">
        <v>0</v>
      </c>
      <c r="DE246" s="282">
        <f>_xlfn.FLOOR.PRECISE('численность 2021'!I248)</f>
        <v>0</v>
      </c>
      <c r="DF246" s="282">
        <v>0</v>
      </c>
      <c r="DG246" s="282">
        <v>0</v>
      </c>
      <c r="DH246" s="282">
        <f t="shared" si="552"/>
        <v>0</v>
      </c>
      <c r="DI246" s="284">
        <f>_xlfn.FLOOR.PRECISE('численность 2021'!N238)</f>
        <v>0</v>
      </c>
      <c r="DJ246" s="285">
        <f t="shared" si="572"/>
        <v>0</v>
      </c>
      <c r="DK246" s="286">
        <f t="shared" si="544"/>
        <v>0</v>
      </c>
      <c r="DL246" s="292"/>
      <c r="DM246" s="285">
        <f t="shared" si="573"/>
        <v>0</v>
      </c>
      <c r="DN246" s="292"/>
      <c r="DO246" s="283">
        <v>0</v>
      </c>
      <c r="DP246" s="283">
        <v>0</v>
      </c>
      <c r="DQ246" s="282">
        <f>_xlfn.FLOOR.PRECISE('численность 2021'!J248)</f>
        <v>6</v>
      </c>
      <c r="DR246" s="282">
        <v>0</v>
      </c>
      <c r="DS246" s="282">
        <v>0</v>
      </c>
      <c r="DT246" s="282">
        <f t="shared" si="553"/>
        <v>0.38461538461538464</v>
      </c>
      <c r="DU246" s="284">
        <f>_xlfn.FLOOR.PRECISE('численность 2021'!S238)</f>
        <v>0</v>
      </c>
      <c r="DV246" s="285">
        <f t="shared" si="563"/>
        <v>0.60000000000000009</v>
      </c>
      <c r="DW246" s="286">
        <f t="shared" si="545"/>
        <v>0</v>
      </c>
      <c r="DX246" s="292"/>
      <c r="DY246" s="283">
        <v>0</v>
      </c>
      <c r="DZ246" s="293">
        <v>0</v>
      </c>
      <c r="EA246" s="282">
        <f>_xlfn.FLOOR.PRECISE('численность 2021'!T238)</f>
        <v>0</v>
      </c>
      <c r="EB246" s="282">
        <v>0</v>
      </c>
      <c r="EC246" s="283">
        <v>0</v>
      </c>
      <c r="ED246" s="282">
        <f t="shared" si="554"/>
        <v>0</v>
      </c>
      <c r="EE246" s="284">
        <f>_xlfn.FLOOR.PRECISE('численность 2021'!U238)</f>
        <v>0</v>
      </c>
      <c r="EF246" s="285">
        <f t="shared" si="533"/>
        <v>0</v>
      </c>
      <c r="EG246" s="286">
        <f t="shared" si="546"/>
        <v>0</v>
      </c>
      <c r="EH246" s="292"/>
    </row>
    <row r="247" s="297" customFormat="1">
      <c r="A247" s="152" t="s">
        <v>364</v>
      </c>
      <c r="B247" s="298">
        <f>'численность 2021'!C238</f>
        <v>5.2999999999999998</v>
      </c>
      <c r="C247" s="299">
        <v>11.573259</v>
      </c>
      <c r="D247" s="299">
        <v>6</v>
      </c>
      <c r="E247" s="298">
        <f>_xlfn.FLOOR.PRECISE('численность 2021'!D238)</f>
        <v>12</v>
      </c>
      <c r="F247" s="298">
        <v>2.1836340000000001</v>
      </c>
      <c r="G247" s="282">
        <v>1.1320749999999999</v>
      </c>
      <c r="H247" s="282">
        <f t="shared" si="548"/>
        <v>2.2641509433962264</v>
      </c>
      <c r="I247" s="300">
        <f>_xlfn.FLOOR.PRECISE('численность 2021'!R238)</f>
        <v>0</v>
      </c>
      <c r="J247" s="285">
        <f t="shared" si="566"/>
        <v>4.1999999999999993</v>
      </c>
      <c r="K247" s="286">
        <f t="shared" si="534"/>
        <v>0</v>
      </c>
      <c r="L247" s="287"/>
      <c r="M247" s="299">
        <v>14</v>
      </c>
      <c r="N247" s="299">
        <v>25</v>
      </c>
      <c r="O247" s="298">
        <f>_xlfn.FLOOR.PRECISE('численность 2021'!P238)</f>
        <v>12</v>
      </c>
      <c r="P247" s="282">
        <v>2.6415090000000001</v>
      </c>
      <c r="Q247" s="298">
        <v>4.7169809999999996</v>
      </c>
      <c r="R247" s="282">
        <f t="shared" si="535"/>
        <v>2.2641509433962264</v>
      </c>
      <c r="S247" s="300">
        <f>_xlfn.FLOOR.PRECISE('численность 2021'!Q238)</f>
        <v>2</v>
      </c>
      <c r="T247" s="300"/>
      <c r="U247" s="285">
        <f t="shared" si="567"/>
        <v>3.5999999999999996</v>
      </c>
      <c r="V247" s="286">
        <f t="shared" si="526"/>
        <v>2</v>
      </c>
      <c r="W247" s="287">
        <v>2</v>
      </c>
      <c r="X247" s="287"/>
      <c r="Y247" s="302"/>
      <c r="Z247" s="299">
        <v>1.3907910000000001</v>
      </c>
      <c r="AA247" s="299">
        <v>1</v>
      </c>
      <c r="AB247" s="298">
        <f>_xlfn.FLOOR.PRECISE('численность 2021'!E238)</f>
        <v>1</v>
      </c>
      <c r="AC247" s="298">
        <v>0.26241300000000001</v>
      </c>
      <c r="AD247" s="298">
        <v>0.18867900000000001</v>
      </c>
      <c r="AE247" s="282">
        <f t="shared" si="549"/>
        <v>0.18867924528301888</v>
      </c>
      <c r="AF247" s="300">
        <f>_xlfn.FLOOR.PRECISE('численность 2021'!O238)</f>
        <v>0</v>
      </c>
      <c r="AG247" s="285">
        <f t="shared" si="568"/>
        <v>0</v>
      </c>
      <c r="AH247" s="286">
        <f t="shared" si="536"/>
        <v>0</v>
      </c>
      <c r="AI247" s="289">
        <f t="shared" si="527"/>
        <v>0</v>
      </c>
      <c r="AJ247" s="287"/>
      <c r="AK247" s="287"/>
      <c r="AL247" s="299">
        <v>18.436062</v>
      </c>
      <c r="AM247" s="299">
        <v>20</v>
      </c>
      <c r="AN247" s="298">
        <f>_xlfn.FLOOR.PRECISE('численность 2021'!F238)</f>
        <v>31</v>
      </c>
      <c r="AO247" s="298">
        <v>3.4785020000000002</v>
      </c>
      <c r="AP247" s="298">
        <v>3.7735850000000002</v>
      </c>
      <c r="AQ247" s="282">
        <f t="shared" si="537"/>
        <v>5.8490566037735849</v>
      </c>
      <c r="AR247" s="300">
        <f>_xlfn.FLOOR.PRECISE('численность 2021'!L238)</f>
        <v>0</v>
      </c>
      <c r="AS247" s="300"/>
      <c r="AT247" s="284">
        <f t="shared" si="528"/>
        <v>0</v>
      </c>
      <c r="AU247" s="285">
        <f t="shared" si="529"/>
        <v>0</v>
      </c>
      <c r="AV247" s="285">
        <f t="shared" si="547"/>
        <v>0</v>
      </c>
      <c r="AW247" s="290">
        <f t="shared" si="530"/>
        <v>0</v>
      </c>
      <c r="AX247" s="287"/>
      <c r="AY247" s="285">
        <f t="shared" si="569"/>
        <v>0</v>
      </c>
      <c r="AZ247" s="286">
        <f t="shared" si="538"/>
        <v>0</v>
      </c>
      <c r="BA247" s="287"/>
      <c r="BB247" s="285">
        <f t="shared" si="570"/>
        <v>0</v>
      </c>
      <c r="BC247" s="287"/>
      <c r="BD247" s="299">
        <v>3.2285159999999999</v>
      </c>
      <c r="BE247" s="299">
        <v>2</v>
      </c>
      <c r="BF247" s="298">
        <f>_xlfn.FLOOR.PRECISE('численность 2021'!G238)</f>
        <v>7</v>
      </c>
      <c r="BG247" s="298">
        <v>0.60915399999999997</v>
      </c>
      <c r="BH247" s="298">
        <v>0.37735800000000003</v>
      </c>
      <c r="BI247" s="282">
        <f t="shared" si="550"/>
        <v>1.3207547169811322</v>
      </c>
      <c r="BJ247" s="300">
        <f>_xlfn.FLOOR.PRECISE('численность 2021'!K238)</f>
        <v>0</v>
      </c>
      <c r="BK247" s="300"/>
      <c r="BL247" s="284">
        <f t="shared" si="531"/>
        <v>0</v>
      </c>
      <c r="BM247" s="285">
        <f t="shared" si="558"/>
        <v>0.35000000000000003</v>
      </c>
      <c r="BN247" s="290">
        <f t="shared" si="532"/>
        <v>0</v>
      </c>
      <c r="BO247" s="287"/>
      <c r="BP247" s="285">
        <f t="shared" si="564"/>
        <v>0</v>
      </c>
      <c r="BQ247" s="286">
        <f t="shared" si="539"/>
        <v>0</v>
      </c>
      <c r="BR247" s="287"/>
      <c r="BS247" s="285">
        <f t="shared" si="559"/>
        <v>0</v>
      </c>
      <c r="BT247" s="287"/>
      <c r="BU247" s="299">
        <v>50.131683000000002</v>
      </c>
      <c r="BV247" s="299">
        <v>48</v>
      </c>
      <c r="BW247" s="298">
        <f>_xlfn.FLOOR.PRECISE('численность 2021'!H238)</f>
        <v>58</v>
      </c>
      <c r="BX247" s="298">
        <v>9.4588079999999994</v>
      </c>
      <c r="BY247" s="298">
        <v>9.0566030000000008</v>
      </c>
      <c r="BZ247" s="282">
        <f t="shared" si="551"/>
        <v>10.943396226415095</v>
      </c>
      <c r="CA247" s="300">
        <f>_xlfn.FLOOR.PRECISE('численность 2021'!M238)</f>
        <v>8</v>
      </c>
      <c r="CB247" s="300"/>
      <c r="CC247" s="300"/>
      <c r="CD247" s="284">
        <f t="shared" si="540"/>
        <v>8</v>
      </c>
      <c r="CE247" s="285">
        <f t="shared" si="560"/>
        <v>8.6999999999999993</v>
      </c>
      <c r="CF247" s="290">
        <f t="shared" si="541"/>
        <v>8</v>
      </c>
      <c r="CG247" s="287">
        <v>8</v>
      </c>
      <c r="CH247" s="285">
        <f t="shared" si="571"/>
        <v>0.59999999999999998</v>
      </c>
      <c r="CI247" s="286">
        <f t="shared" si="542"/>
        <v>0</v>
      </c>
      <c r="CJ247" s="287"/>
      <c r="CK247" s="285">
        <f t="shared" si="565"/>
        <v>0.59999999999999998</v>
      </c>
      <c r="CL247" s="286">
        <f t="shared" si="543"/>
        <v>0</v>
      </c>
      <c r="CM247" s="287"/>
      <c r="CN247" s="285">
        <f t="shared" si="561"/>
        <v>1.6000000000000001</v>
      </c>
      <c r="CO247" s="287"/>
      <c r="CP247" s="291">
        <f t="shared" si="562"/>
        <v>1</v>
      </c>
      <c r="CQ247" s="299">
        <v>0</v>
      </c>
      <c r="CR247" s="299">
        <v>0</v>
      </c>
      <c r="CS247" s="299" t="e">
        <f>#REF!</f>
        <v>#REF!</v>
      </c>
      <c r="CT247" s="298">
        <v>0</v>
      </c>
      <c r="CU247" s="298">
        <v>0</v>
      </c>
      <c r="CV247" s="298" t="e">
        <f>#REF!</f>
        <v>#REF!</v>
      </c>
      <c r="CW247" s="300" t="e">
        <f>#REF!</f>
        <v>#REF!</v>
      </c>
      <c r="CX247" s="303" t="e">
        <f t="shared" si="555"/>
        <v>#REF!</v>
      </c>
      <c r="CY247" s="289" t="e">
        <f t="shared" si="556"/>
        <v>#REF!</v>
      </c>
      <c r="CZ247" s="287"/>
      <c r="DA247" s="303">
        <f t="shared" si="557"/>
        <v>0</v>
      </c>
      <c r="DB247" s="287"/>
      <c r="DC247" s="299">
        <v>0</v>
      </c>
      <c r="DD247" s="299">
        <v>0</v>
      </c>
      <c r="DE247" s="298">
        <f>_xlfn.FLOOR.PRECISE('численность 2021'!I238)</f>
        <v>0</v>
      </c>
      <c r="DF247" s="298">
        <v>0</v>
      </c>
      <c r="DG247" s="298">
        <v>0</v>
      </c>
      <c r="DH247" s="282">
        <f t="shared" si="552"/>
        <v>0</v>
      </c>
      <c r="DI247" s="300">
        <f>_xlfn.FLOOR.PRECISE('численность 2021'!N238)</f>
        <v>0</v>
      </c>
      <c r="DJ247" s="285">
        <f t="shared" si="572"/>
        <v>0</v>
      </c>
      <c r="DK247" s="286">
        <f t="shared" si="544"/>
        <v>0</v>
      </c>
      <c r="DL247" s="287"/>
      <c r="DM247" s="285">
        <f t="shared" si="573"/>
        <v>0</v>
      </c>
      <c r="DN247" s="287"/>
      <c r="DO247" s="299">
        <v>0.14701800000000001</v>
      </c>
      <c r="DP247" s="299">
        <v>0</v>
      </c>
      <c r="DQ247" s="298">
        <f>_xlfn.FLOOR.PRECISE('численность 2021'!J238)</f>
        <v>0</v>
      </c>
      <c r="DR247" s="298">
        <v>2.7739e-002</v>
      </c>
      <c r="DS247" s="298">
        <v>0</v>
      </c>
      <c r="DT247" s="282">
        <f t="shared" si="553"/>
        <v>0</v>
      </c>
      <c r="DU247" s="300">
        <f>_xlfn.FLOOR.PRECISE('численность 2021'!S238)</f>
        <v>0</v>
      </c>
      <c r="DV247" s="285">
        <f t="shared" si="563"/>
        <v>0</v>
      </c>
      <c r="DW247" s="286">
        <f t="shared" si="545"/>
        <v>0</v>
      </c>
      <c r="DX247" s="287"/>
      <c r="DY247" s="299">
        <v>0</v>
      </c>
      <c r="DZ247" s="306">
        <v>0</v>
      </c>
      <c r="EA247" s="298">
        <f>_xlfn.FLOOR.PRECISE('численность 2021'!T238)</f>
        <v>0</v>
      </c>
      <c r="EB247" s="282">
        <v>0</v>
      </c>
      <c r="EC247" s="283">
        <v>0</v>
      </c>
      <c r="ED247" s="282">
        <f t="shared" si="554"/>
        <v>0</v>
      </c>
      <c r="EE247" s="300">
        <f>_xlfn.FLOOR.PRECISE('численность 2021'!U238)</f>
        <v>0</v>
      </c>
      <c r="EF247" s="285">
        <f t="shared" si="533"/>
        <v>0</v>
      </c>
      <c r="EG247" s="286">
        <f t="shared" si="546"/>
        <v>0</v>
      </c>
      <c r="EH247" s="287"/>
    </row>
    <row r="248" s="297" customFormat="1">
      <c r="A248" s="152" t="s">
        <v>365</v>
      </c>
      <c r="B248" s="298">
        <f>'численность 2021'!C239</f>
        <v>3.2000000000000002</v>
      </c>
      <c r="C248" s="299"/>
      <c r="D248" s="299">
        <v>3</v>
      </c>
      <c r="E248" s="298">
        <f>_xlfn.FLOOR.PRECISE('численность 2021'!D239)</f>
        <v>8</v>
      </c>
      <c r="F248" s="298"/>
      <c r="G248" s="282">
        <f>D248/B248</f>
        <v>0.9375</v>
      </c>
      <c r="H248" s="282">
        <f t="shared" si="548"/>
        <v>2.5</v>
      </c>
      <c r="I248" s="300">
        <f>_xlfn.FLOOR.PRECISE('численность 2021'!R239)</f>
        <v>0</v>
      </c>
      <c r="J248" s="285">
        <f t="shared" si="566"/>
        <v>2.7999999999999998</v>
      </c>
      <c r="K248" s="286"/>
      <c r="L248" s="287"/>
      <c r="M248" s="299"/>
      <c r="N248" s="299">
        <v>0</v>
      </c>
      <c r="O248" s="298">
        <f>_xlfn.FLOOR.PRECISE('численность 2021'!P239)</f>
        <v>7</v>
      </c>
      <c r="P248" s="282"/>
      <c r="Q248" s="298"/>
      <c r="R248" s="282">
        <f t="shared" si="535"/>
        <v>2.1875</v>
      </c>
      <c r="S248" s="300">
        <f>_xlfn.FLOOR.PRECISE('численность 2021'!Q239)</f>
        <v>0</v>
      </c>
      <c r="T248" s="300"/>
      <c r="U248" s="285">
        <f t="shared" si="567"/>
        <v>2.1000000000000001</v>
      </c>
      <c r="V248" s="286"/>
      <c r="W248" s="287"/>
      <c r="X248" s="287"/>
      <c r="Y248" s="302"/>
      <c r="Z248" s="299"/>
      <c r="AA248" s="299">
        <v>0</v>
      </c>
      <c r="AB248" s="298">
        <f>_xlfn.FLOOR.PRECISE('численность 2021'!E239)</f>
        <v>2</v>
      </c>
      <c r="AC248" s="298"/>
      <c r="AD248" s="298"/>
      <c r="AE248" s="282">
        <f t="shared" si="549"/>
        <v>0.625</v>
      </c>
      <c r="AF248" s="300">
        <f>_xlfn.FLOOR.PRECISE('численность 2021'!O239)</f>
        <v>0</v>
      </c>
      <c r="AG248" s="285"/>
      <c r="AH248" s="286"/>
      <c r="AI248" s="289"/>
      <c r="AJ248" s="287"/>
      <c r="AK248" s="287"/>
      <c r="AL248" s="299"/>
      <c r="AM248" s="299">
        <v>24</v>
      </c>
      <c r="AN248" s="298">
        <f>_xlfn.FLOOR.PRECISE('численность 2021'!F239)</f>
        <v>19</v>
      </c>
      <c r="AO248" s="298"/>
      <c r="AP248" s="298">
        <f>AM248/B248</f>
        <v>7.5</v>
      </c>
      <c r="AQ248" s="282">
        <f t="shared" si="537"/>
        <v>5.9375</v>
      </c>
      <c r="AR248" s="300">
        <f>_xlfn.FLOOR.PRECISE('численность 2021'!L239)</f>
        <v>0</v>
      </c>
      <c r="AS248" s="300"/>
      <c r="AT248" s="284">
        <f t="shared" si="528"/>
        <v>0</v>
      </c>
      <c r="AU248" s="285">
        <f t="shared" si="529"/>
        <v>0</v>
      </c>
      <c r="AV248" s="285">
        <f t="shared" si="547"/>
        <v>0</v>
      </c>
      <c r="AW248" s="290">
        <f t="shared" si="530"/>
        <v>0</v>
      </c>
      <c r="AX248" s="287"/>
      <c r="AY248" s="285"/>
      <c r="AZ248" s="286"/>
      <c r="BA248" s="287"/>
      <c r="BB248" s="285"/>
      <c r="BC248" s="287"/>
      <c r="BD248" s="299"/>
      <c r="BE248" s="299">
        <v>13</v>
      </c>
      <c r="BF248" s="298">
        <f>_xlfn.FLOOR.PRECISE('численность 2021'!G239)</f>
        <v>5</v>
      </c>
      <c r="BG248" s="298"/>
      <c r="BH248" s="298">
        <f>BE248/B248</f>
        <v>4.0625</v>
      </c>
      <c r="BI248" s="282">
        <f t="shared" si="550"/>
        <v>1.5625</v>
      </c>
      <c r="BJ248" s="300">
        <f>_xlfn.FLOOR.PRECISE('численность 2021'!K239)</f>
        <v>0</v>
      </c>
      <c r="BK248" s="300"/>
      <c r="BL248" s="284">
        <f t="shared" si="531"/>
        <v>0</v>
      </c>
      <c r="BM248" s="285">
        <f t="shared" si="558"/>
        <v>0.25</v>
      </c>
      <c r="BN248" s="290">
        <f t="shared" si="532"/>
        <v>0</v>
      </c>
      <c r="BO248" s="287"/>
      <c r="BP248" s="285"/>
      <c r="BQ248" s="286"/>
      <c r="BR248" s="287"/>
      <c r="BS248" s="285"/>
      <c r="BT248" s="287"/>
      <c r="BU248" s="299"/>
      <c r="BV248" s="299">
        <v>35</v>
      </c>
      <c r="BW248" s="298">
        <f>_xlfn.FLOOR.PRECISE('численность 2021'!H239)</f>
        <v>15</v>
      </c>
      <c r="BX248" s="298"/>
      <c r="BY248" s="298">
        <f>BV248/B248</f>
        <v>10.9375</v>
      </c>
      <c r="BZ248" s="282">
        <f t="shared" si="551"/>
        <v>4.6875</v>
      </c>
      <c r="CA248" s="300">
        <f>_xlfn.FLOOR.PRECISE('численность 2021'!M239)</f>
        <v>0</v>
      </c>
      <c r="CB248" s="300"/>
      <c r="CC248" s="300"/>
      <c r="CD248" s="284">
        <f t="shared" si="540"/>
        <v>0</v>
      </c>
      <c r="CE248" s="285">
        <f t="shared" si="560"/>
        <v>1.2</v>
      </c>
      <c r="CF248" s="290">
        <f t="shared" si="541"/>
        <v>0</v>
      </c>
      <c r="CG248" s="287"/>
      <c r="CH248" s="285"/>
      <c r="CI248" s="286"/>
      <c r="CJ248" s="287"/>
      <c r="CK248" s="285"/>
      <c r="CL248" s="286"/>
      <c r="CM248" s="287"/>
      <c r="CN248" s="285"/>
      <c r="CO248" s="287"/>
      <c r="CP248" s="291"/>
      <c r="CQ248" s="299"/>
      <c r="CR248" s="299"/>
      <c r="CS248" s="299"/>
      <c r="CT248" s="298"/>
      <c r="CU248" s="298"/>
      <c r="CV248" s="298"/>
      <c r="CW248" s="300"/>
      <c r="CX248" s="303"/>
      <c r="CY248" s="289"/>
      <c r="CZ248" s="287"/>
      <c r="DA248" s="303"/>
      <c r="DB248" s="287"/>
      <c r="DC248" s="299"/>
      <c r="DD248" s="299">
        <v>0</v>
      </c>
      <c r="DE248" s="298">
        <f>_xlfn.FLOOR.PRECISE('численность 2021'!I239)</f>
        <v>0</v>
      </c>
      <c r="DF248" s="298"/>
      <c r="DG248" s="298"/>
      <c r="DH248" s="282"/>
      <c r="DI248" s="300">
        <f>_xlfn.FLOOR.PRECISE('численность 2021'!N239)</f>
        <v>0</v>
      </c>
      <c r="DJ248" s="285"/>
      <c r="DK248" s="286"/>
      <c r="DL248" s="287"/>
      <c r="DM248" s="285"/>
      <c r="DN248" s="287"/>
      <c r="DO248" s="299"/>
      <c r="DP248" s="299">
        <v>0</v>
      </c>
      <c r="DQ248" s="298">
        <f>_xlfn.FLOOR.PRECISE('численность 2021'!J239)</f>
        <v>0</v>
      </c>
      <c r="DR248" s="298"/>
      <c r="DS248" s="298"/>
      <c r="DT248" s="282"/>
      <c r="DU248" s="300">
        <f>_xlfn.FLOOR.PRECISE('численность 2021'!S239)</f>
        <v>0</v>
      </c>
      <c r="DV248" s="285"/>
      <c r="DW248" s="286"/>
      <c r="DX248" s="287"/>
      <c r="DY248" s="299"/>
      <c r="DZ248" s="306">
        <v>0</v>
      </c>
      <c r="EA248" s="298">
        <f>_xlfn.FLOOR.PRECISE('численность 2021'!T239)</f>
        <v>0</v>
      </c>
      <c r="EB248" s="282"/>
      <c r="EC248" s="283"/>
      <c r="ED248" s="282"/>
      <c r="EE248" s="300">
        <f>_xlfn.FLOOR.PRECISE('численность 2021'!U239)</f>
        <v>0</v>
      </c>
      <c r="EF248" s="285"/>
      <c r="EG248" s="286"/>
      <c r="EH248" s="287"/>
    </row>
    <row r="249" ht="31.5">
      <c r="A249" s="152" t="s">
        <v>258</v>
      </c>
      <c r="B249" s="282">
        <f>'численность 2021'!C240</f>
        <v>4</v>
      </c>
      <c r="C249" s="283">
        <v>14.635306</v>
      </c>
      <c r="D249" s="283">
        <v>12</v>
      </c>
      <c r="E249" s="282">
        <f>_xlfn.FLOOR.PRECISE('численность 2021'!D240)</f>
        <v>21</v>
      </c>
      <c r="F249" s="282">
        <v>3.6588270000000001</v>
      </c>
      <c r="G249" s="282">
        <v>3</v>
      </c>
      <c r="H249" s="282">
        <f t="shared" si="548"/>
        <v>5.25</v>
      </c>
      <c r="I249" s="284">
        <f>_xlfn.FLOOR.PRECISE('численность 2021'!R240)</f>
        <v>5</v>
      </c>
      <c r="J249" s="285">
        <f t="shared" si="566"/>
        <v>7.3499999999999996</v>
      </c>
      <c r="K249" s="286">
        <f t="shared" si="534"/>
        <v>5</v>
      </c>
      <c r="L249" s="287">
        <v>5</v>
      </c>
      <c r="M249" s="283">
        <v>8</v>
      </c>
      <c r="N249" s="283">
        <v>8</v>
      </c>
      <c r="O249" s="282">
        <f>_xlfn.FLOOR.PRECISE('численность 2021'!P240)</f>
        <v>8</v>
      </c>
      <c r="P249" s="282">
        <v>2</v>
      </c>
      <c r="Q249" s="282">
        <v>2</v>
      </c>
      <c r="R249" s="282">
        <f t="shared" si="535"/>
        <v>2</v>
      </c>
      <c r="S249" s="284">
        <f>_xlfn.FLOOR.PRECISE('численность 2021'!Q240)</f>
        <v>1</v>
      </c>
      <c r="T249" s="284"/>
      <c r="U249" s="285">
        <f t="shared" si="567"/>
        <v>2.3999999999999999</v>
      </c>
      <c r="V249" s="286">
        <f t="shared" si="526"/>
        <v>1</v>
      </c>
      <c r="W249" s="287">
        <v>1</v>
      </c>
      <c r="X249" s="287"/>
      <c r="Y249" s="288"/>
      <c r="Z249" s="283">
        <v>3.606687</v>
      </c>
      <c r="AA249" s="283">
        <v>3</v>
      </c>
      <c r="AB249" s="282">
        <f>_xlfn.FLOOR.PRECISE('численность 2021'!E240)</f>
        <v>5</v>
      </c>
      <c r="AC249" s="282">
        <v>0.90167200000000003</v>
      </c>
      <c r="AD249" s="282">
        <v>0.75</v>
      </c>
      <c r="AE249" s="282">
        <f t="shared" si="549"/>
        <v>1.25</v>
      </c>
      <c r="AF249" s="284">
        <f>_xlfn.FLOOR.PRECISE('численность 2021'!O240)</f>
        <v>0</v>
      </c>
      <c r="AG249" s="285">
        <f t="shared" si="568"/>
        <v>0</v>
      </c>
      <c r="AH249" s="286">
        <f t="shared" si="536"/>
        <v>0</v>
      </c>
      <c r="AI249" s="289">
        <f t="shared" si="527"/>
        <v>0</v>
      </c>
      <c r="AJ249" s="287"/>
      <c r="AK249" s="287"/>
      <c r="AL249" s="283">
        <v>31.895721000000002</v>
      </c>
      <c r="AM249" s="283">
        <v>22</v>
      </c>
      <c r="AN249" s="282">
        <f>_xlfn.FLOOR.PRECISE('численность 2021'!F240)</f>
        <v>32</v>
      </c>
      <c r="AO249" s="282">
        <v>7.9739300000000002</v>
      </c>
      <c r="AP249" s="282">
        <v>5.5</v>
      </c>
      <c r="AQ249" s="282">
        <f t="shared" si="537"/>
        <v>8</v>
      </c>
      <c r="AR249" s="284">
        <f>_xlfn.FLOOR.PRECISE('численность 2021'!L240)</f>
        <v>0</v>
      </c>
      <c r="AS249" s="284"/>
      <c r="AT249" s="284">
        <f t="shared" si="528"/>
        <v>0</v>
      </c>
      <c r="AU249" s="285">
        <f t="shared" si="529"/>
        <v>0</v>
      </c>
      <c r="AV249" s="285">
        <f t="shared" si="547"/>
        <v>0</v>
      </c>
      <c r="AW249" s="290">
        <f t="shared" si="530"/>
        <v>0</v>
      </c>
      <c r="AX249" s="287"/>
      <c r="AY249" s="285">
        <f t="shared" si="569"/>
        <v>0</v>
      </c>
      <c r="AZ249" s="286">
        <f t="shared" si="538"/>
        <v>0</v>
      </c>
      <c r="BA249" s="287"/>
      <c r="BB249" s="285">
        <f t="shared" si="570"/>
        <v>0</v>
      </c>
      <c r="BC249" s="287"/>
      <c r="BD249" s="283">
        <v>25.029185999999999</v>
      </c>
      <c r="BE249" s="283">
        <v>35</v>
      </c>
      <c r="BF249" s="282">
        <f>_xlfn.FLOOR.PRECISE('численность 2021'!G240)</f>
        <v>29</v>
      </c>
      <c r="BG249" s="282">
        <v>6.2572970000000003</v>
      </c>
      <c r="BH249" s="282">
        <v>8.75</v>
      </c>
      <c r="BI249" s="282">
        <f t="shared" si="550"/>
        <v>7.25</v>
      </c>
      <c r="BJ249" s="284">
        <f>_xlfn.FLOOR.PRECISE('численность 2021'!K240)</f>
        <v>2</v>
      </c>
      <c r="BK249" s="284"/>
      <c r="BL249" s="284">
        <f t="shared" si="531"/>
        <v>2</v>
      </c>
      <c r="BM249" s="285">
        <f t="shared" si="558"/>
        <v>2.9000000000000004</v>
      </c>
      <c r="BN249" s="290">
        <f t="shared" si="532"/>
        <v>2</v>
      </c>
      <c r="BO249" s="287">
        <v>2</v>
      </c>
      <c r="BP249" s="285">
        <f t="shared" si="564"/>
        <v>0</v>
      </c>
      <c r="BQ249" s="286">
        <f t="shared" si="539"/>
        <v>0</v>
      </c>
      <c r="BR249" s="287"/>
      <c r="BS249" s="285">
        <f t="shared" si="559"/>
        <v>0.40000000000000002</v>
      </c>
      <c r="BT249" s="287"/>
      <c r="BU249" s="283">
        <v>32.703884000000002</v>
      </c>
      <c r="BV249" s="283">
        <v>35</v>
      </c>
      <c r="BW249" s="282">
        <f>_xlfn.FLOOR.PRECISE('численность 2021'!H240)</f>
        <v>33</v>
      </c>
      <c r="BX249" s="282">
        <v>8.1759710000000005</v>
      </c>
      <c r="BY249" s="282">
        <v>8.75</v>
      </c>
      <c r="BZ249" s="282">
        <f t="shared" si="551"/>
        <v>8.25</v>
      </c>
      <c r="CA249" s="284">
        <f>_xlfn.FLOOR.PRECISE('численность 2021'!M240)</f>
        <v>2</v>
      </c>
      <c r="CB249" s="284"/>
      <c r="CC249" s="284"/>
      <c r="CD249" s="284">
        <f t="shared" si="540"/>
        <v>2</v>
      </c>
      <c r="CE249" s="285">
        <f t="shared" si="560"/>
        <v>3.96</v>
      </c>
      <c r="CF249" s="290">
        <f t="shared" si="541"/>
        <v>2</v>
      </c>
      <c r="CG249" s="287">
        <v>2</v>
      </c>
      <c r="CH249" s="285">
        <f t="shared" si="571"/>
        <v>0</v>
      </c>
      <c r="CI249" s="286">
        <f t="shared" si="542"/>
        <v>0</v>
      </c>
      <c r="CJ249" s="287"/>
      <c r="CK249" s="285">
        <f t="shared" si="565"/>
        <v>0</v>
      </c>
      <c r="CL249" s="286">
        <f t="shared" si="543"/>
        <v>0</v>
      </c>
      <c r="CM249" s="287"/>
      <c r="CN249" s="285">
        <f t="shared" si="561"/>
        <v>0.40000000000000002</v>
      </c>
      <c r="CO249" s="287"/>
      <c r="CP249" s="291">
        <f t="shared" si="562"/>
        <v>1</v>
      </c>
      <c r="CQ249" s="283">
        <v>0</v>
      </c>
      <c r="CR249" s="283">
        <v>0</v>
      </c>
      <c r="CS249" s="283" t="e">
        <f>#REF!</f>
        <v>#REF!</v>
      </c>
      <c r="CT249" s="282">
        <v>0</v>
      </c>
      <c r="CU249" s="282">
        <v>0</v>
      </c>
      <c r="CV249" s="282" t="e">
        <f>#REF!</f>
        <v>#REF!</v>
      </c>
      <c r="CW249" s="284" t="e">
        <f>#REF!</f>
        <v>#REF!</v>
      </c>
      <c r="CX249" s="285" t="e">
        <f t="shared" si="555"/>
        <v>#REF!</v>
      </c>
      <c r="CY249" s="290" t="e">
        <f t="shared" si="556"/>
        <v>#REF!</v>
      </c>
      <c r="CZ249" s="292"/>
      <c r="DA249" s="285">
        <f t="shared" si="557"/>
        <v>0</v>
      </c>
      <c r="DB249" s="292"/>
      <c r="DC249" s="283">
        <v>0</v>
      </c>
      <c r="DD249" s="283">
        <v>0</v>
      </c>
      <c r="DE249" s="282">
        <f>_xlfn.FLOOR.PRECISE('численность 2021'!I240)</f>
        <v>0</v>
      </c>
      <c r="DF249" s="282">
        <v>0</v>
      </c>
      <c r="DG249" s="282">
        <v>0</v>
      </c>
      <c r="DH249" s="282">
        <f t="shared" si="552"/>
        <v>0</v>
      </c>
      <c r="DI249" s="284">
        <f>_xlfn.FLOOR.PRECISE('численность 2021'!N240)</f>
        <v>0</v>
      </c>
      <c r="DJ249" s="285">
        <f t="shared" si="572"/>
        <v>0</v>
      </c>
      <c r="DK249" s="286">
        <f t="shared" si="544"/>
        <v>0</v>
      </c>
      <c r="DL249" s="287"/>
      <c r="DM249" s="285">
        <f t="shared" si="573"/>
        <v>0</v>
      </c>
      <c r="DN249" s="287"/>
      <c r="DO249" s="283">
        <v>0</v>
      </c>
      <c r="DP249" s="283">
        <v>0</v>
      </c>
      <c r="DQ249" s="282">
        <f>_xlfn.FLOOR.PRECISE('численность 2021'!J240)</f>
        <v>0</v>
      </c>
      <c r="DR249" s="282">
        <v>0</v>
      </c>
      <c r="DS249" s="282">
        <v>0</v>
      </c>
      <c r="DT249" s="282">
        <f t="shared" si="553"/>
        <v>0</v>
      </c>
      <c r="DU249" s="284">
        <f>_xlfn.FLOOR.PRECISE('численность 2021'!S240)</f>
        <v>0</v>
      </c>
      <c r="DV249" s="285">
        <f t="shared" si="563"/>
        <v>0</v>
      </c>
      <c r="DW249" s="286">
        <f t="shared" si="545"/>
        <v>0</v>
      </c>
      <c r="DX249" s="287"/>
      <c r="DY249" s="283">
        <v>0</v>
      </c>
      <c r="DZ249" s="293">
        <v>0</v>
      </c>
      <c r="EA249" s="282">
        <f>_xlfn.FLOOR.PRECISE('численность 2021'!T240)</f>
        <v>0</v>
      </c>
      <c r="EB249" s="282">
        <v>0</v>
      </c>
      <c r="EC249" s="283">
        <v>0</v>
      </c>
      <c r="ED249" s="282">
        <f t="shared" si="554"/>
        <v>0</v>
      </c>
      <c r="EE249" s="284">
        <f>_xlfn.FLOOR.PRECISE('численность 2021'!U240)</f>
        <v>0</v>
      </c>
      <c r="EF249" s="285">
        <f t="shared" si="533"/>
        <v>0</v>
      </c>
      <c r="EG249" s="286">
        <f t="shared" si="546"/>
        <v>0</v>
      </c>
      <c r="EH249" s="292"/>
    </row>
    <row r="250" s="323" customFormat="1">
      <c r="A250" s="154" t="s">
        <v>262</v>
      </c>
      <c r="B250" s="324">
        <f>'численность 2021'!C244</f>
        <v>3.52</v>
      </c>
      <c r="C250" s="325">
        <v>7.2146800000000004</v>
      </c>
      <c r="D250" s="325">
        <v>3</v>
      </c>
      <c r="E250" s="324">
        <f>_xlfn.FLOOR.PRECISE('численность 2021'!D244)</f>
        <v>6</v>
      </c>
      <c r="F250" s="324">
        <v>2.0496249999999998</v>
      </c>
      <c r="G250" s="324">
        <v>0.85227299999999995</v>
      </c>
      <c r="H250" s="324">
        <f t="shared" si="548"/>
        <v>1.7045454545454546</v>
      </c>
      <c r="I250" s="326">
        <f>_xlfn.FLOOR.PRECISE('численность 2021'!R244)</f>
        <v>2</v>
      </c>
      <c r="J250" s="285">
        <f t="shared" si="566"/>
        <v>2.0999999999999996</v>
      </c>
      <c r="K250" s="327">
        <f t="shared" si="534"/>
        <v>2</v>
      </c>
      <c r="L250" s="328">
        <v>2</v>
      </c>
      <c r="M250" s="325">
        <v>0</v>
      </c>
      <c r="N250" s="325">
        <v>0</v>
      </c>
      <c r="O250" s="324">
        <f>_xlfn.FLOOR.PRECISE('численность 2021'!P244)</f>
        <v>0</v>
      </c>
      <c r="P250" s="282">
        <v>0</v>
      </c>
      <c r="Q250" s="324">
        <v>0</v>
      </c>
      <c r="R250" s="324">
        <f t="shared" si="535"/>
        <v>0</v>
      </c>
      <c r="S250" s="326">
        <f>_xlfn.FLOOR.PRECISE('численность 2021'!Q244)</f>
        <v>0</v>
      </c>
      <c r="T250" s="326"/>
      <c r="U250" s="285">
        <f t="shared" si="567"/>
        <v>0</v>
      </c>
      <c r="V250" s="327">
        <f t="shared" si="526"/>
        <v>0</v>
      </c>
      <c r="W250" s="328"/>
      <c r="X250" s="328"/>
      <c r="Y250" s="329"/>
      <c r="Z250" s="325">
        <v>0</v>
      </c>
      <c r="AA250" s="325">
        <v>0</v>
      </c>
      <c r="AB250" s="324">
        <f>_xlfn.FLOOR.PRECISE('численность 2021'!E244)</f>
        <v>0</v>
      </c>
      <c r="AC250" s="324">
        <v>0</v>
      </c>
      <c r="AD250" s="324">
        <v>0</v>
      </c>
      <c r="AE250" s="324">
        <f t="shared" si="549"/>
        <v>0</v>
      </c>
      <c r="AF250" s="326">
        <f>_xlfn.FLOOR.PRECISE('численность 2021'!O244)</f>
        <v>0</v>
      </c>
      <c r="AG250" s="331">
        <f t="shared" si="568"/>
        <v>0</v>
      </c>
      <c r="AH250" s="327">
        <f t="shared" si="536"/>
        <v>0</v>
      </c>
      <c r="AI250" s="330">
        <f t="shared" si="527"/>
        <v>0</v>
      </c>
      <c r="AJ250" s="328"/>
      <c r="AK250" s="328"/>
      <c r="AL250" s="325">
        <v>55.938144999999999</v>
      </c>
      <c r="AM250" s="325">
        <v>26</v>
      </c>
      <c r="AN250" s="324">
        <f>_xlfn.FLOOR.PRECISE('численность 2021'!F244)</f>
        <v>77</v>
      </c>
      <c r="AO250" s="324">
        <v>15.891518</v>
      </c>
      <c r="AP250" s="324">
        <v>7.3863640000000004</v>
      </c>
      <c r="AQ250" s="324">
        <f t="shared" si="537"/>
        <v>21.875</v>
      </c>
      <c r="AR250" s="326">
        <f>_xlfn.FLOOR.PRECISE('численность 2021'!L244)</f>
        <v>5</v>
      </c>
      <c r="AS250" s="326"/>
      <c r="AT250" s="284">
        <f t="shared" si="528"/>
        <v>5</v>
      </c>
      <c r="AU250" s="285">
        <f t="shared" si="529"/>
        <v>11.549999999999999</v>
      </c>
      <c r="AV250" s="285">
        <f t="shared" si="547"/>
        <v>23.099999999999998</v>
      </c>
      <c r="AW250" s="330">
        <f t="shared" si="530"/>
        <v>5</v>
      </c>
      <c r="AX250" s="328">
        <v>5</v>
      </c>
      <c r="AY250" s="285">
        <f t="shared" si="569"/>
        <v>0</v>
      </c>
      <c r="AZ250" s="327">
        <f t="shared" si="538"/>
        <v>0</v>
      </c>
      <c r="BA250" s="328"/>
      <c r="BB250" s="285">
        <f t="shared" si="570"/>
        <v>1.5</v>
      </c>
      <c r="BC250" s="328"/>
      <c r="BD250" s="325">
        <v>2.9736180000000001</v>
      </c>
      <c r="BE250" s="325">
        <v>7</v>
      </c>
      <c r="BF250" s="324">
        <f>_xlfn.FLOOR.PRECISE('численность 2021'!G244)</f>
        <v>2</v>
      </c>
      <c r="BG250" s="324">
        <v>0.84477800000000003</v>
      </c>
      <c r="BH250" s="324">
        <v>1.9886360000000001</v>
      </c>
      <c r="BI250" s="324">
        <f t="shared" si="550"/>
        <v>0.56818181818181823</v>
      </c>
      <c r="BJ250" s="326">
        <f>_xlfn.FLOOR.PRECISE('численность 2021'!K244)</f>
        <v>0</v>
      </c>
      <c r="BK250" s="326"/>
      <c r="BL250" s="284">
        <f t="shared" si="531"/>
        <v>0</v>
      </c>
      <c r="BM250" s="331">
        <f t="shared" si="558"/>
        <v>5.9999999999999998e-002</v>
      </c>
      <c r="BN250" s="330">
        <f t="shared" si="532"/>
        <v>0</v>
      </c>
      <c r="BO250" s="328"/>
      <c r="BP250" s="285">
        <f t="shared" si="564"/>
        <v>0</v>
      </c>
      <c r="BQ250" s="327">
        <f t="shared" si="539"/>
        <v>0</v>
      </c>
      <c r="BR250" s="328"/>
      <c r="BS250" s="331">
        <f t="shared" si="559"/>
        <v>0</v>
      </c>
      <c r="BT250" s="328"/>
      <c r="BU250" s="325">
        <v>5.5755340000000002</v>
      </c>
      <c r="BV250" s="325">
        <v>6</v>
      </c>
      <c r="BW250" s="324">
        <f>_xlfn.FLOOR.PRECISE('численность 2021'!H244)</f>
        <v>4</v>
      </c>
      <c r="BX250" s="324">
        <v>1.583958</v>
      </c>
      <c r="BY250" s="324">
        <v>1.704545</v>
      </c>
      <c r="BZ250" s="324">
        <f t="shared" si="551"/>
        <v>1.1363636363636365</v>
      </c>
      <c r="CA250" s="326">
        <f>_xlfn.FLOOR.PRECISE('численность 2021'!M244)</f>
        <v>0</v>
      </c>
      <c r="CB250" s="326"/>
      <c r="CC250" s="326"/>
      <c r="CD250" s="284">
        <f t="shared" si="540"/>
        <v>0</v>
      </c>
      <c r="CE250" s="331">
        <f t="shared" si="560"/>
        <v>0.20000000000000001</v>
      </c>
      <c r="CF250" s="330">
        <f t="shared" si="541"/>
        <v>0</v>
      </c>
      <c r="CG250" s="328"/>
      <c r="CH250" s="285">
        <f t="shared" si="571"/>
        <v>0</v>
      </c>
      <c r="CI250" s="327">
        <f t="shared" si="542"/>
        <v>0</v>
      </c>
      <c r="CJ250" s="328"/>
      <c r="CK250" s="285">
        <f t="shared" si="565"/>
        <v>0</v>
      </c>
      <c r="CL250" s="327">
        <f t="shared" si="543"/>
        <v>0</v>
      </c>
      <c r="CM250" s="328"/>
      <c r="CN250" s="331">
        <f t="shared" si="561"/>
        <v>0</v>
      </c>
      <c r="CO250" s="328"/>
      <c r="CP250" s="332">
        <f t="shared" si="562"/>
        <v>1</v>
      </c>
      <c r="CQ250" s="325">
        <v>0</v>
      </c>
      <c r="CR250" s="325">
        <v>0</v>
      </c>
      <c r="CS250" s="325" t="e">
        <f>#REF!</f>
        <v>#REF!</v>
      </c>
      <c r="CT250" s="324">
        <v>0</v>
      </c>
      <c r="CU250" s="324">
        <v>0</v>
      </c>
      <c r="CV250" s="324" t="e">
        <f>#REF!</f>
        <v>#REF!</v>
      </c>
      <c r="CW250" s="326" t="e">
        <f>#REF!</f>
        <v>#REF!</v>
      </c>
      <c r="CX250" s="331" t="e">
        <f t="shared" si="555"/>
        <v>#REF!</v>
      </c>
      <c r="CY250" s="330" t="e">
        <f t="shared" si="556"/>
        <v>#REF!</v>
      </c>
      <c r="CZ250" s="328"/>
      <c r="DA250" s="331">
        <f t="shared" si="557"/>
        <v>0</v>
      </c>
      <c r="DB250" s="328"/>
      <c r="DC250" s="325">
        <v>0</v>
      </c>
      <c r="DD250" s="325">
        <v>0</v>
      </c>
      <c r="DE250" s="324">
        <f>_xlfn.FLOOR.PRECISE('численность 2021'!I244)</f>
        <v>0</v>
      </c>
      <c r="DF250" s="324">
        <v>0</v>
      </c>
      <c r="DG250" s="324">
        <v>0</v>
      </c>
      <c r="DH250" s="324">
        <f t="shared" si="552"/>
        <v>0</v>
      </c>
      <c r="DI250" s="326">
        <f>_xlfn.FLOOR.PRECISE('численность 2021'!N244)</f>
        <v>0</v>
      </c>
      <c r="DJ250" s="285">
        <f t="shared" si="572"/>
        <v>0</v>
      </c>
      <c r="DK250" s="327">
        <f t="shared" si="544"/>
        <v>0</v>
      </c>
      <c r="DL250" s="328"/>
      <c r="DM250" s="285">
        <f t="shared" si="573"/>
        <v>0</v>
      </c>
      <c r="DN250" s="328"/>
      <c r="DO250" s="325">
        <v>0</v>
      </c>
      <c r="DP250" s="325">
        <v>0</v>
      </c>
      <c r="DQ250" s="324">
        <f>_xlfn.FLOOR.PRECISE('численность 2021'!J244)</f>
        <v>0</v>
      </c>
      <c r="DR250" s="324">
        <v>0</v>
      </c>
      <c r="DS250" s="324">
        <v>0</v>
      </c>
      <c r="DT250" s="324">
        <f t="shared" si="553"/>
        <v>0</v>
      </c>
      <c r="DU250" s="326">
        <f>_xlfn.FLOOR.PRECISE('численность 2021'!S244)</f>
        <v>0</v>
      </c>
      <c r="DV250" s="331">
        <f t="shared" si="563"/>
        <v>0</v>
      </c>
      <c r="DW250" s="327">
        <f t="shared" si="545"/>
        <v>0</v>
      </c>
      <c r="DX250" s="328"/>
      <c r="DY250" s="325">
        <v>0</v>
      </c>
      <c r="DZ250" s="333">
        <v>0</v>
      </c>
      <c r="EA250" s="324">
        <f>_xlfn.FLOOR.PRECISE('численность 2021'!T244)</f>
        <v>0</v>
      </c>
      <c r="EB250" s="282">
        <v>0</v>
      </c>
      <c r="EC250" s="325">
        <v>0</v>
      </c>
      <c r="ED250" s="324">
        <f t="shared" si="554"/>
        <v>0</v>
      </c>
      <c r="EE250" s="326">
        <f>_xlfn.FLOOR.PRECISE('численность 2021'!U244)</f>
        <v>0</v>
      </c>
      <c r="EF250" s="331">
        <f t="shared" si="533"/>
        <v>0</v>
      </c>
      <c r="EG250" s="327">
        <f t="shared" si="546"/>
        <v>0</v>
      </c>
      <c r="EH250" s="328"/>
    </row>
    <row r="251" ht="78.75">
      <c r="A251" s="152" t="s">
        <v>261</v>
      </c>
      <c r="B251" s="282">
        <f>'численность 2021'!C243</f>
        <v>7.2000000000000002</v>
      </c>
      <c r="C251" s="283">
        <v>7.2993509999999997</v>
      </c>
      <c r="D251" s="283">
        <v>7</v>
      </c>
      <c r="E251" s="282">
        <f>_xlfn.FLOOR.PRECISE('численность 2021'!D243)</f>
        <v>8</v>
      </c>
      <c r="F251" s="282">
        <v>1.0137989999999999</v>
      </c>
      <c r="G251" s="282">
        <v>0.97222200000000003</v>
      </c>
      <c r="H251" s="282">
        <f t="shared" si="548"/>
        <v>1.1111111111111112</v>
      </c>
      <c r="I251" s="284">
        <f>_xlfn.FLOOR.PRECISE('численность 2021'!R243)</f>
        <v>0</v>
      </c>
      <c r="J251" s="285">
        <f t="shared" si="566"/>
        <v>2.7999999999999998</v>
      </c>
      <c r="K251" s="286">
        <f t="shared" si="534"/>
        <v>0</v>
      </c>
      <c r="L251" s="287"/>
      <c r="M251" s="283">
        <v>0</v>
      </c>
      <c r="N251" s="283">
        <v>12</v>
      </c>
      <c r="O251" s="282">
        <f>_xlfn.FLOOR.PRECISE('численность 2021'!P243)</f>
        <v>12</v>
      </c>
      <c r="P251" s="282">
        <v>0</v>
      </c>
      <c r="Q251" s="282">
        <v>1.6666669999999999</v>
      </c>
      <c r="R251" s="282">
        <f t="shared" si="535"/>
        <v>1.6666666666666665</v>
      </c>
      <c r="S251" s="284">
        <f>_xlfn.FLOOR.PRECISE('численность 2021'!Q243)</f>
        <v>2</v>
      </c>
      <c r="T251" s="284"/>
      <c r="U251" s="285">
        <f t="shared" si="567"/>
        <v>3.5999999999999996</v>
      </c>
      <c r="V251" s="286">
        <f t="shared" si="526"/>
        <v>2</v>
      </c>
      <c r="W251" s="287">
        <v>2</v>
      </c>
      <c r="X251" s="287"/>
      <c r="Y251" s="288"/>
      <c r="Z251" s="283">
        <v>0.174373</v>
      </c>
      <c r="AA251" s="283">
        <v>0</v>
      </c>
      <c r="AB251" s="282">
        <f>_xlfn.FLOOR.PRECISE('численность 2021'!E243)</f>
        <v>1</v>
      </c>
      <c r="AC251" s="282">
        <v>2.4219000000000001e-002</v>
      </c>
      <c r="AD251" s="282">
        <v>0</v>
      </c>
      <c r="AE251" s="282">
        <f t="shared" si="549"/>
        <v>0.1388888888888889</v>
      </c>
      <c r="AF251" s="284">
        <f>_xlfn.FLOOR.PRECISE('численность 2021'!O243)</f>
        <v>0</v>
      </c>
      <c r="AG251" s="285">
        <f t="shared" si="568"/>
        <v>0</v>
      </c>
      <c r="AH251" s="286">
        <f t="shared" si="536"/>
        <v>0</v>
      </c>
      <c r="AI251" s="289">
        <f t="shared" si="527"/>
        <v>0</v>
      </c>
      <c r="AJ251" s="287"/>
      <c r="AK251" s="287"/>
      <c r="AL251" s="283">
        <v>59.611381999999999</v>
      </c>
      <c r="AM251" s="283">
        <v>61</v>
      </c>
      <c r="AN251" s="282">
        <f>_xlfn.FLOOR.PRECISE('численность 2021'!F243)</f>
        <v>72</v>
      </c>
      <c r="AO251" s="282">
        <v>8.2793589999999995</v>
      </c>
      <c r="AP251" s="282">
        <v>8.4722220000000004</v>
      </c>
      <c r="AQ251" s="282">
        <f t="shared" si="537"/>
        <v>10</v>
      </c>
      <c r="AR251" s="284">
        <f>_xlfn.FLOOR.PRECISE('численность 2021'!L243)</f>
        <v>8</v>
      </c>
      <c r="AS251" s="284"/>
      <c r="AT251" s="284">
        <f t="shared" si="528"/>
        <v>8</v>
      </c>
      <c r="AU251" s="285">
        <f t="shared" si="529"/>
        <v>8.6400000000000006</v>
      </c>
      <c r="AV251" s="285">
        <f t="shared" si="547"/>
        <v>8.6400000000000006</v>
      </c>
      <c r="AW251" s="290">
        <f t="shared" si="530"/>
        <v>8</v>
      </c>
      <c r="AX251" s="287">
        <v>8</v>
      </c>
      <c r="AY251" s="285">
        <f t="shared" si="569"/>
        <v>1.2</v>
      </c>
      <c r="AZ251" s="286">
        <f t="shared" si="538"/>
        <v>0</v>
      </c>
      <c r="BA251" s="287"/>
      <c r="BB251" s="285">
        <f t="shared" si="570"/>
        <v>2.3999999999999999</v>
      </c>
      <c r="BC251" s="287"/>
      <c r="BD251" s="283">
        <v>11.255195000000001</v>
      </c>
      <c r="BE251" s="283">
        <v>7</v>
      </c>
      <c r="BF251" s="282">
        <f>_xlfn.FLOOR.PRECISE('численность 2021'!G243)</f>
        <v>10</v>
      </c>
      <c r="BG251" s="282">
        <v>1.5632219999999999</v>
      </c>
      <c r="BH251" s="282">
        <v>0.97222200000000003</v>
      </c>
      <c r="BI251" s="282">
        <f t="shared" si="550"/>
        <v>1.3888888888888888</v>
      </c>
      <c r="BJ251" s="284">
        <f>_xlfn.FLOOR.PRECISE('численность 2021'!K243)</f>
        <v>0</v>
      </c>
      <c r="BK251" s="284"/>
      <c r="BL251" s="284">
        <f t="shared" si="531"/>
        <v>0</v>
      </c>
      <c r="BM251" s="285">
        <f t="shared" si="558"/>
        <v>0.5</v>
      </c>
      <c r="BN251" s="290">
        <f t="shared" si="532"/>
        <v>0</v>
      </c>
      <c r="BO251" s="287"/>
      <c r="BP251" s="285">
        <f t="shared" si="564"/>
        <v>0</v>
      </c>
      <c r="BQ251" s="286">
        <f t="shared" si="539"/>
        <v>0</v>
      </c>
      <c r="BR251" s="287"/>
      <c r="BS251" s="285">
        <f t="shared" si="559"/>
        <v>0</v>
      </c>
      <c r="BT251" s="287"/>
      <c r="BU251" s="283">
        <v>80.270576000000005</v>
      </c>
      <c r="BV251" s="283">
        <v>79</v>
      </c>
      <c r="BW251" s="282">
        <f>_xlfn.FLOOR.PRECISE('численность 2021'!H243)</f>
        <v>71</v>
      </c>
      <c r="BX251" s="282">
        <v>11.148690999999999</v>
      </c>
      <c r="BY251" s="282">
        <v>10.972223</v>
      </c>
      <c r="BZ251" s="282">
        <f t="shared" si="551"/>
        <v>9.8611111111111107</v>
      </c>
      <c r="CA251" s="284">
        <f>_xlfn.FLOOR.PRECISE('численность 2021'!M243)</f>
        <v>8</v>
      </c>
      <c r="CB251" s="284"/>
      <c r="CC251" s="284"/>
      <c r="CD251" s="284">
        <f t="shared" si="540"/>
        <v>8</v>
      </c>
      <c r="CE251" s="285">
        <f t="shared" si="560"/>
        <v>8.5199999999999996</v>
      </c>
      <c r="CF251" s="290">
        <f t="shared" si="541"/>
        <v>8</v>
      </c>
      <c r="CG251" s="287">
        <v>8</v>
      </c>
      <c r="CH251" s="285">
        <f t="shared" si="571"/>
        <v>0.59999999999999998</v>
      </c>
      <c r="CI251" s="286">
        <f t="shared" si="542"/>
        <v>0</v>
      </c>
      <c r="CJ251" s="287"/>
      <c r="CK251" s="285">
        <f t="shared" si="565"/>
        <v>0.59999999999999998</v>
      </c>
      <c r="CL251" s="286">
        <f t="shared" si="543"/>
        <v>0</v>
      </c>
      <c r="CM251" s="287"/>
      <c r="CN251" s="285">
        <f t="shared" si="561"/>
        <v>1.6000000000000001</v>
      </c>
      <c r="CO251" s="287"/>
      <c r="CP251" s="291">
        <f t="shared" si="562"/>
        <v>1</v>
      </c>
      <c r="CQ251" s="283">
        <v>0</v>
      </c>
      <c r="CR251" s="283">
        <v>0</v>
      </c>
      <c r="CS251" s="283" t="e">
        <f>#REF!</f>
        <v>#REF!</v>
      </c>
      <c r="CT251" s="282">
        <v>0</v>
      </c>
      <c r="CU251" s="282">
        <v>0</v>
      </c>
      <c r="CV251" s="282" t="e">
        <f>#REF!</f>
        <v>#REF!</v>
      </c>
      <c r="CW251" s="284" t="e">
        <f>#REF!</f>
        <v>#REF!</v>
      </c>
      <c r="CX251" s="285" t="e">
        <f t="shared" si="555"/>
        <v>#REF!</v>
      </c>
      <c r="CY251" s="290" t="e">
        <f t="shared" si="556"/>
        <v>#REF!</v>
      </c>
      <c r="CZ251" s="292"/>
      <c r="DA251" s="285">
        <f t="shared" si="557"/>
        <v>0</v>
      </c>
      <c r="DB251" s="292"/>
      <c r="DC251" s="283">
        <v>0</v>
      </c>
      <c r="DD251" s="283">
        <v>0</v>
      </c>
      <c r="DE251" s="282">
        <f>_xlfn.FLOOR.PRECISE('численность 2021'!I243)</f>
        <v>0</v>
      </c>
      <c r="DF251" s="282">
        <v>0</v>
      </c>
      <c r="DG251" s="282">
        <v>0</v>
      </c>
      <c r="DH251" s="282">
        <f t="shared" si="552"/>
        <v>0</v>
      </c>
      <c r="DI251" s="284">
        <f>_xlfn.FLOOR.PRECISE('численность 2021'!N243)</f>
        <v>0</v>
      </c>
      <c r="DJ251" s="285">
        <f t="shared" si="572"/>
        <v>0</v>
      </c>
      <c r="DK251" s="286">
        <f t="shared" si="544"/>
        <v>0</v>
      </c>
      <c r="DL251" s="287"/>
      <c r="DM251" s="285">
        <f t="shared" si="573"/>
        <v>0</v>
      </c>
      <c r="DN251" s="287"/>
      <c r="DO251" s="283">
        <v>0</v>
      </c>
      <c r="DP251" s="283">
        <v>0</v>
      </c>
      <c r="DQ251" s="282">
        <f>_xlfn.FLOOR.PRECISE('численность 2021'!J243)</f>
        <v>0</v>
      </c>
      <c r="DR251" s="282">
        <v>0</v>
      </c>
      <c r="DS251" s="282">
        <v>0</v>
      </c>
      <c r="DT251" s="282">
        <f t="shared" si="553"/>
        <v>0</v>
      </c>
      <c r="DU251" s="284">
        <f>_xlfn.FLOOR.PRECISE('численность 2021'!S243)</f>
        <v>0</v>
      </c>
      <c r="DV251" s="285">
        <f t="shared" si="563"/>
        <v>0</v>
      </c>
      <c r="DW251" s="286">
        <f t="shared" si="545"/>
        <v>0</v>
      </c>
      <c r="DX251" s="287"/>
      <c r="DY251" s="283">
        <v>0</v>
      </c>
      <c r="DZ251" s="293">
        <v>0</v>
      </c>
      <c r="EA251" s="282">
        <f>_xlfn.FLOOR.PRECISE('численность 2021'!T243)</f>
        <v>0</v>
      </c>
      <c r="EB251" s="282">
        <v>0</v>
      </c>
      <c r="EC251" s="283">
        <v>0</v>
      </c>
      <c r="ED251" s="282">
        <f t="shared" si="554"/>
        <v>0</v>
      </c>
      <c r="EE251" s="284">
        <f>_xlfn.FLOOR.PRECISE('численность 2021'!U243)</f>
        <v>0</v>
      </c>
      <c r="EF251" s="285">
        <f t="shared" si="533"/>
        <v>0</v>
      </c>
      <c r="EG251" s="286">
        <f t="shared" si="546"/>
        <v>0</v>
      </c>
      <c r="EH251" s="292"/>
    </row>
    <row r="252" ht="31.5">
      <c r="A252" s="152" t="s">
        <v>259</v>
      </c>
      <c r="B252" s="282">
        <f>'численность 2021'!C241</f>
        <v>9.4000000000000004</v>
      </c>
      <c r="C252" s="283">
        <v>2.6430120000000001</v>
      </c>
      <c r="D252" s="283">
        <v>0</v>
      </c>
      <c r="E252" s="282">
        <f>_xlfn.FLOOR.PRECISE('численность 2021'!D241)</f>
        <v>0</v>
      </c>
      <c r="F252" s="282">
        <v>0.28117199999999998</v>
      </c>
      <c r="G252" s="282">
        <v>0</v>
      </c>
      <c r="H252" s="282">
        <f t="shared" si="548"/>
        <v>0</v>
      </c>
      <c r="I252" s="284">
        <f>_xlfn.FLOOR.PRECISE('численность 2021'!R241)</f>
        <v>0</v>
      </c>
      <c r="J252" s="285">
        <f t="shared" si="566"/>
        <v>0</v>
      </c>
      <c r="K252" s="286">
        <f t="shared" si="534"/>
        <v>0</v>
      </c>
      <c r="L252" s="287"/>
      <c r="M252" s="283">
        <v>9</v>
      </c>
      <c r="N252" s="283">
        <v>9</v>
      </c>
      <c r="O252" s="282">
        <f>_xlfn.FLOOR.PRECISE('численность 2021'!P241)</f>
        <v>9</v>
      </c>
      <c r="P252" s="282">
        <v>0.95744700000000005</v>
      </c>
      <c r="Q252" s="282">
        <v>0.95744700000000005</v>
      </c>
      <c r="R252" s="282">
        <f t="shared" si="535"/>
        <v>0.95744680851063824</v>
      </c>
      <c r="S252" s="284">
        <f>_xlfn.FLOOR.PRECISE('численность 2021'!Q241)</f>
        <v>1</v>
      </c>
      <c r="T252" s="284"/>
      <c r="U252" s="285">
        <f t="shared" si="567"/>
        <v>2.6999999999999997</v>
      </c>
      <c r="V252" s="286">
        <f t="shared" si="526"/>
        <v>1</v>
      </c>
      <c r="W252" s="287">
        <v>1</v>
      </c>
      <c r="X252" s="287"/>
      <c r="Y252" s="288"/>
      <c r="Z252" s="283">
        <v>2.7059410000000002</v>
      </c>
      <c r="AA252" s="283">
        <v>4</v>
      </c>
      <c r="AB252" s="282">
        <f>_xlfn.FLOOR.PRECISE('численность 2021'!E241)</f>
        <v>8</v>
      </c>
      <c r="AC252" s="282">
        <v>0.28786600000000001</v>
      </c>
      <c r="AD252" s="282">
        <v>0.42553200000000002</v>
      </c>
      <c r="AE252" s="282">
        <f t="shared" si="549"/>
        <v>0.85106382978723405</v>
      </c>
      <c r="AF252" s="284">
        <f>_xlfn.FLOOR.PRECISE('численность 2021'!O241)</f>
        <v>0</v>
      </c>
      <c r="AG252" s="285">
        <f t="shared" si="568"/>
        <v>0</v>
      </c>
      <c r="AH252" s="286">
        <f t="shared" si="536"/>
        <v>0</v>
      </c>
      <c r="AI252" s="289">
        <f t="shared" si="527"/>
        <v>0</v>
      </c>
      <c r="AJ252" s="287"/>
      <c r="AK252" s="287"/>
      <c r="AL252" s="283">
        <v>75.829291999999995</v>
      </c>
      <c r="AM252" s="283">
        <v>79</v>
      </c>
      <c r="AN252" s="282">
        <f>_xlfn.FLOOR.PRECISE('численность 2021'!F241)</f>
        <v>62</v>
      </c>
      <c r="AO252" s="282">
        <v>8.0669459999999997</v>
      </c>
      <c r="AP252" s="282">
        <v>8.4042560000000002</v>
      </c>
      <c r="AQ252" s="282">
        <f t="shared" si="537"/>
        <v>6.5957446808510634</v>
      </c>
      <c r="AR252" s="284">
        <f>_xlfn.FLOOR.PRECISE('численность 2021'!L241)</f>
        <v>4</v>
      </c>
      <c r="AS252" s="284"/>
      <c r="AT252" s="284">
        <f t="shared" si="528"/>
        <v>4</v>
      </c>
      <c r="AU252" s="285">
        <f t="shared" si="529"/>
        <v>6.2000000000000002</v>
      </c>
      <c r="AV252" s="285">
        <f t="shared" si="547"/>
        <v>6.2000000000000002</v>
      </c>
      <c r="AW252" s="290">
        <f t="shared" si="530"/>
        <v>4</v>
      </c>
      <c r="AX252" s="287">
        <v>4</v>
      </c>
      <c r="AY252" s="285">
        <f t="shared" si="569"/>
        <v>0</v>
      </c>
      <c r="AZ252" s="286">
        <f t="shared" si="538"/>
        <v>0</v>
      </c>
      <c r="BA252" s="287"/>
      <c r="BB252" s="285">
        <f t="shared" si="570"/>
        <v>1.2</v>
      </c>
      <c r="BC252" s="287"/>
      <c r="BD252" s="283">
        <v>2.2392189999999998</v>
      </c>
      <c r="BE252" s="283">
        <v>3</v>
      </c>
      <c r="BF252" s="282">
        <f>_xlfn.FLOOR.PRECISE('численность 2021'!G241)</f>
        <v>13</v>
      </c>
      <c r="BG252" s="282">
        <v>0.23821500000000001</v>
      </c>
      <c r="BH252" s="282">
        <v>0.31914900000000002</v>
      </c>
      <c r="BI252" s="282">
        <f t="shared" si="550"/>
        <v>1.3829787234042552</v>
      </c>
      <c r="BJ252" s="284">
        <f>_xlfn.FLOOR.PRECISE('численность 2021'!K241)</f>
        <v>0</v>
      </c>
      <c r="BK252" s="284"/>
      <c r="BL252" s="284">
        <f t="shared" si="531"/>
        <v>0</v>
      </c>
      <c r="BM252" s="285">
        <f t="shared" si="558"/>
        <v>0.65000000000000002</v>
      </c>
      <c r="BN252" s="290">
        <f t="shared" si="532"/>
        <v>0</v>
      </c>
      <c r="BO252" s="287"/>
      <c r="BP252" s="285">
        <f t="shared" si="564"/>
        <v>0</v>
      </c>
      <c r="BQ252" s="286">
        <f t="shared" si="539"/>
        <v>0</v>
      </c>
      <c r="BR252" s="287"/>
      <c r="BS252" s="285">
        <f t="shared" si="559"/>
        <v>0</v>
      </c>
      <c r="BT252" s="287"/>
      <c r="BU252" s="283">
        <v>46.543765999999998</v>
      </c>
      <c r="BV252" s="283">
        <v>47</v>
      </c>
      <c r="BW252" s="282">
        <f>_xlfn.FLOOR.PRECISE('численность 2021'!H241)</f>
        <v>50</v>
      </c>
      <c r="BX252" s="282">
        <v>4.9514649999999998</v>
      </c>
      <c r="BY252" s="282">
        <v>5</v>
      </c>
      <c r="BZ252" s="282">
        <f t="shared" si="551"/>
        <v>5.3191489361702127</v>
      </c>
      <c r="CA252" s="284">
        <f>_xlfn.FLOOR.PRECISE('численность 2021'!M241)</f>
        <v>4</v>
      </c>
      <c r="CB252" s="284"/>
      <c r="CC252" s="284"/>
      <c r="CD252" s="284">
        <f t="shared" si="540"/>
        <v>4</v>
      </c>
      <c r="CE252" s="285">
        <f t="shared" si="560"/>
        <v>4</v>
      </c>
      <c r="CF252" s="290">
        <f t="shared" si="541"/>
        <v>4</v>
      </c>
      <c r="CG252" s="287">
        <v>4</v>
      </c>
      <c r="CH252" s="285">
        <f t="shared" si="571"/>
        <v>0.29999999999999999</v>
      </c>
      <c r="CI252" s="286">
        <f t="shared" si="542"/>
        <v>0</v>
      </c>
      <c r="CJ252" s="287"/>
      <c r="CK252" s="285">
        <f t="shared" si="565"/>
        <v>0.29999999999999999</v>
      </c>
      <c r="CL252" s="286">
        <f t="shared" si="543"/>
        <v>0</v>
      </c>
      <c r="CM252" s="287"/>
      <c r="CN252" s="285">
        <f t="shared" si="561"/>
        <v>0.80000000000000004</v>
      </c>
      <c r="CO252" s="287"/>
      <c r="CP252" s="291">
        <f t="shared" si="562"/>
        <v>1</v>
      </c>
      <c r="CQ252" s="283">
        <v>0</v>
      </c>
      <c r="CR252" s="283">
        <v>0</v>
      </c>
      <c r="CS252" s="283" t="e">
        <f>#REF!</f>
        <v>#REF!</v>
      </c>
      <c r="CT252" s="282">
        <v>0</v>
      </c>
      <c r="CU252" s="282">
        <v>0</v>
      </c>
      <c r="CV252" s="282" t="e">
        <f>#REF!</f>
        <v>#REF!</v>
      </c>
      <c r="CW252" s="284" t="e">
        <f>#REF!</f>
        <v>#REF!</v>
      </c>
      <c r="CX252" s="285" t="e">
        <f t="shared" si="555"/>
        <v>#REF!</v>
      </c>
      <c r="CY252" s="290" t="e">
        <f t="shared" si="556"/>
        <v>#REF!</v>
      </c>
      <c r="CZ252" s="292"/>
      <c r="DA252" s="285">
        <f t="shared" si="557"/>
        <v>0</v>
      </c>
      <c r="DB252" s="292"/>
      <c r="DC252" s="283">
        <v>0</v>
      </c>
      <c r="DD252" s="283">
        <v>0</v>
      </c>
      <c r="DE252" s="282">
        <f>_xlfn.FLOOR.PRECISE('численность 2021'!I241)</f>
        <v>0</v>
      </c>
      <c r="DF252" s="282">
        <v>0</v>
      </c>
      <c r="DG252" s="282">
        <v>0</v>
      </c>
      <c r="DH252" s="282">
        <f t="shared" si="552"/>
        <v>0</v>
      </c>
      <c r="DI252" s="284">
        <f>_xlfn.FLOOR.PRECISE('численность 2021'!N241)</f>
        <v>0</v>
      </c>
      <c r="DJ252" s="285">
        <f t="shared" si="572"/>
        <v>0</v>
      </c>
      <c r="DK252" s="286">
        <f t="shared" si="544"/>
        <v>0</v>
      </c>
      <c r="DL252" s="287"/>
      <c r="DM252" s="285">
        <f t="shared" si="573"/>
        <v>0</v>
      </c>
      <c r="DN252" s="287"/>
      <c r="DO252" s="283">
        <v>0.20976300000000001</v>
      </c>
      <c r="DP252" s="283">
        <v>0</v>
      </c>
      <c r="DQ252" s="282">
        <f>_xlfn.FLOOR.PRECISE('численность 2021'!J241)</f>
        <v>0</v>
      </c>
      <c r="DR252" s="282">
        <v>2.2315000000000002e-002</v>
      </c>
      <c r="DS252" s="282">
        <v>0</v>
      </c>
      <c r="DT252" s="282">
        <f t="shared" si="553"/>
        <v>0</v>
      </c>
      <c r="DU252" s="284">
        <f>_xlfn.FLOOR.PRECISE('численность 2021'!S241)</f>
        <v>0</v>
      </c>
      <c r="DV252" s="285">
        <f t="shared" si="563"/>
        <v>0</v>
      </c>
      <c r="DW252" s="286">
        <f t="shared" si="545"/>
        <v>0</v>
      </c>
      <c r="DX252" s="287"/>
      <c r="DY252" s="283">
        <v>0</v>
      </c>
      <c r="DZ252" s="293">
        <v>0</v>
      </c>
      <c r="EA252" s="282">
        <f>_xlfn.FLOOR.PRECISE('численность 2021'!T241)</f>
        <v>0</v>
      </c>
      <c r="EB252" s="282">
        <v>0</v>
      </c>
      <c r="EC252" s="283">
        <v>0</v>
      </c>
      <c r="ED252" s="282">
        <f t="shared" si="554"/>
        <v>0</v>
      </c>
      <c r="EE252" s="284">
        <f>_xlfn.FLOOR.PRECISE('численность 2021'!U241)</f>
        <v>0</v>
      </c>
      <c r="EF252" s="285">
        <f t="shared" si="533"/>
        <v>0</v>
      </c>
      <c r="EG252" s="286">
        <f t="shared" si="546"/>
        <v>0</v>
      </c>
      <c r="EH252" s="292"/>
    </row>
    <row r="253" ht="63">
      <c r="A253" s="152" t="s">
        <v>255</v>
      </c>
      <c r="B253" s="282">
        <f>'численность 2021'!C237</f>
        <v>29.600000000000001</v>
      </c>
      <c r="C253" s="283">
        <v>4.6630079999999996</v>
      </c>
      <c r="D253" s="283">
        <v>8</v>
      </c>
      <c r="E253" s="282">
        <f>_xlfn.FLOOR.PRECISE('численность 2021'!D237)</f>
        <v>56</v>
      </c>
      <c r="F253" s="282">
        <v>0.15753400000000001</v>
      </c>
      <c r="G253" s="282">
        <v>0.27027000000000001</v>
      </c>
      <c r="H253" s="282">
        <f t="shared" si="548"/>
        <v>1.8918918918918919</v>
      </c>
      <c r="I253" s="284">
        <f>_xlfn.FLOOR.PRECISE('численность 2021'!R237)</f>
        <v>0</v>
      </c>
      <c r="J253" s="285">
        <f t="shared" si="566"/>
        <v>19.599999999999998</v>
      </c>
      <c r="K253" s="286">
        <f t="shared" si="534"/>
        <v>0</v>
      </c>
      <c r="L253" s="287"/>
      <c r="M253" s="283">
        <v>15</v>
      </c>
      <c r="N253" s="283">
        <v>15</v>
      </c>
      <c r="O253" s="282">
        <f>_xlfn.FLOOR.PRECISE('численность 2021'!P237)</f>
        <v>15</v>
      </c>
      <c r="P253" s="282">
        <v>0.50675700000000001</v>
      </c>
      <c r="Q253" s="282">
        <v>0.50675700000000001</v>
      </c>
      <c r="R253" s="282">
        <f t="shared" si="535"/>
        <v>0.50675675675675669</v>
      </c>
      <c r="S253" s="284">
        <f>_xlfn.FLOOR.PRECISE('численность 2021'!Q237)</f>
        <v>2</v>
      </c>
      <c r="T253" s="284"/>
      <c r="U253" s="285">
        <f t="shared" si="567"/>
        <v>4.5</v>
      </c>
      <c r="V253" s="286">
        <f t="shared" ref="V253:V260" si="574">IF(S253&lt;U253,S253,U253)</f>
        <v>2</v>
      </c>
      <c r="W253" s="287">
        <v>2</v>
      </c>
      <c r="X253" s="287"/>
      <c r="Y253" s="288"/>
      <c r="Z253" s="283">
        <v>0.64265799999999995</v>
      </c>
      <c r="AA253" s="283">
        <v>4</v>
      </c>
      <c r="AB253" s="282">
        <f>_xlfn.FLOOR.PRECISE('численность 2021'!E237)</f>
        <v>21</v>
      </c>
      <c r="AC253" s="282">
        <v>2.1711000000000001e-002</v>
      </c>
      <c r="AD253" s="282">
        <v>0.13513500000000001</v>
      </c>
      <c r="AE253" s="282">
        <f t="shared" si="549"/>
        <v>0.70945945945945943</v>
      </c>
      <c r="AF253" s="284">
        <f>_xlfn.FLOOR.PRECISE('численность 2021'!O237)</f>
        <v>0</v>
      </c>
      <c r="AG253" s="285">
        <f t="shared" si="568"/>
        <v>0</v>
      </c>
      <c r="AH253" s="286">
        <f t="shared" si="536"/>
        <v>0</v>
      </c>
      <c r="AI253" s="289">
        <f t="shared" ref="AI253:AI260" si="575">AJ253*0.75</f>
        <v>0</v>
      </c>
      <c r="AJ253" s="287"/>
      <c r="AK253" s="287"/>
      <c r="AL253" s="283">
        <v>349.847961</v>
      </c>
      <c r="AM253" s="283">
        <v>369</v>
      </c>
      <c r="AN253" s="282">
        <f>_xlfn.FLOOR.PRECISE('численность 2021'!F237)</f>
        <v>497</v>
      </c>
      <c r="AO253" s="282">
        <v>11.819188</v>
      </c>
      <c r="AP253" s="282">
        <v>12.466215999999999</v>
      </c>
      <c r="AQ253" s="282">
        <f t="shared" si="537"/>
        <v>16.79054054054054</v>
      </c>
      <c r="AR253" s="284">
        <f>_xlfn.FLOOR.PRECISE('численность 2021'!L237)</f>
        <v>69</v>
      </c>
      <c r="AS253" s="284"/>
      <c r="AT253" s="284">
        <f t="shared" ref="AT253:AT260" si="576">IF(AND(B253&lt;7,AQ253&lt;5),0,AR253)</f>
        <v>69</v>
      </c>
      <c r="AU253" s="285">
        <f t="shared" ref="AU253:AU260" si="577">IF(AN253&gt;34,IF(AQ253&gt;10,AN253*0.15,IF(AQ253&gt;8,AN253*0.12,IF(AQ253&gt;6,AN253*0.1,IF(AQ253&gt;4,AN253*0.08,IF(AQ253&gt;2,AN253*0.07,IF(AQ253&gt;1,AN253*0.05,IF(AQ253&lt;1,AN253*0.03,0))))))),0)</f>
        <v>74.549999999999997</v>
      </c>
      <c r="AV253" s="285">
        <f t="shared" si="547"/>
        <v>124.25</v>
      </c>
      <c r="AW253" s="290">
        <f t="shared" ref="AW253:AW260" si="578">IF(AR253&lt;AU253,AR253,AU253)</f>
        <v>69</v>
      </c>
      <c r="AX253" s="287">
        <v>69</v>
      </c>
      <c r="AY253" s="285">
        <f t="shared" si="569"/>
        <v>10.35</v>
      </c>
      <c r="AZ253" s="286">
        <f t="shared" si="538"/>
        <v>0</v>
      </c>
      <c r="BA253" s="287"/>
      <c r="BB253" s="285">
        <f t="shared" si="570"/>
        <v>20.699999999999999</v>
      </c>
      <c r="BC253" s="287"/>
      <c r="BD253" s="283">
        <v>5.0142290000000003</v>
      </c>
      <c r="BE253" s="283">
        <v>5</v>
      </c>
      <c r="BF253" s="282">
        <f>_xlfn.FLOOR.PRECISE('численность 2021'!G237)</f>
        <v>5</v>
      </c>
      <c r="BG253" s="282">
        <v>0.1694</v>
      </c>
      <c r="BH253" s="282">
        <v>0.16891900000000001</v>
      </c>
      <c r="BI253" s="282">
        <f t="shared" si="550"/>
        <v>0.16891891891891891</v>
      </c>
      <c r="BJ253" s="284">
        <f>_xlfn.FLOOR.PRECISE('численность 2021'!K237)</f>
        <v>0</v>
      </c>
      <c r="BK253" s="284"/>
      <c r="BL253" s="284">
        <f t="shared" ref="BL253:BL260" si="579">IF(AND(B253&lt;7,BI253&lt;5),0,BJ253)</f>
        <v>0</v>
      </c>
      <c r="BM253" s="285">
        <f t="shared" si="558"/>
        <v>0.14999999999999999</v>
      </c>
      <c r="BN253" s="290">
        <f t="shared" ref="BN253:BN260" si="580">IF(BJ253&lt;BM253,BJ253,BM253)</f>
        <v>0</v>
      </c>
      <c r="BO253" s="287"/>
      <c r="BP253" s="285">
        <f t="shared" si="564"/>
        <v>0</v>
      </c>
      <c r="BQ253" s="286">
        <f t="shared" si="539"/>
        <v>0</v>
      </c>
      <c r="BR253" s="287"/>
      <c r="BS253" s="285">
        <f t="shared" si="559"/>
        <v>0</v>
      </c>
      <c r="BT253" s="287"/>
      <c r="BU253" s="283">
        <v>132.193298</v>
      </c>
      <c r="BV253" s="283">
        <v>129</v>
      </c>
      <c r="BW253" s="282">
        <f>_xlfn.FLOOR.PRECISE('численность 2021'!H237)</f>
        <v>78</v>
      </c>
      <c r="BX253" s="282">
        <v>4.4659899999999997</v>
      </c>
      <c r="BY253" s="282">
        <v>4.3581079999999996</v>
      </c>
      <c r="BZ253" s="282">
        <f t="shared" si="551"/>
        <v>2.6351351351351351</v>
      </c>
      <c r="CA253" s="284">
        <f>_xlfn.FLOOR.PRECISE('численность 2021'!M237)</f>
        <v>5</v>
      </c>
      <c r="CB253" s="284"/>
      <c r="CC253" s="284"/>
      <c r="CD253" s="284">
        <f t="shared" si="540"/>
        <v>5</v>
      </c>
      <c r="CE253" s="285">
        <f t="shared" si="560"/>
        <v>5.4600000000000009</v>
      </c>
      <c r="CF253" s="290">
        <f t="shared" si="541"/>
        <v>5</v>
      </c>
      <c r="CG253" s="287">
        <v>5</v>
      </c>
      <c r="CH253" s="285">
        <f t="shared" si="571"/>
        <v>0.375</v>
      </c>
      <c r="CI253" s="286">
        <f t="shared" si="542"/>
        <v>0</v>
      </c>
      <c r="CJ253" s="287"/>
      <c r="CK253" s="285">
        <f t="shared" si="565"/>
        <v>0.375</v>
      </c>
      <c r="CL253" s="286">
        <f t="shared" si="543"/>
        <v>0</v>
      </c>
      <c r="CM253" s="287"/>
      <c r="CN253" s="285">
        <f t="shared" si="561"/>
        <v>1</v>
      </c>
      <c r="CO253" s="287"/>
      <c r="CP253" s="291">
        <f t="shared" si="562"/>
        <v>1</v>
      </c>
      <c r="CQ253" s="283">
        <v>0</v>
      </c>
      <c r="CR253" s="283">
        <v>0</v>
      </c>
      <c r="CS253" s="283" t="e">
        <f>#REF!</f>
        <v>#REF!</v>
      </c>
      <c r="CT253" s="282">
        <v>0</v>
      </c>
      <c r="CU253" s="282">
        <v>0</v>
      </c>
      <c r="CV253" s="282" t="e">
        <f>#REF!</f>
        <v>#REF!</v>
      </c>
      <c r="CW253" s="284" t="e">
        <f>#REF!</f>
        <v>#REF!</v>
      </c>
      <c r="CX253" s="285" t="e">
        <f t="shared" si="555"/>
        <v>#REF!</v>
      </c>
      <c r="CY253" s="290" t="e">
        <f t="shared" si="556"/>
        <v>#REF!</v>
      </c>
      <c r="CZ253" s="292"/>
      <c r="DA253" s="285">
        <f t="shared" si="557"/>
        <v>0</v>
      </c>
      <c r="DB253" s="292"/>
      <c r="DC253" s="283">
        <v>0</v>
      </c>
      <c r="DD253" s="283">
        <v>0</v>
      </c>
      <c r="DE253" s="282">
        <f>_xlfn.FLOOR.PRECISE('численность 2021'!I237)</f>
        <v>0</v>
      </c>
      <c r="DF253" s="282">
        <v>0</v>
      </c>
      <c r="DG253" s="282">
        <v>0</v>
      </c>
      <c r="DH253" s="282">
        <f t="shared" si="552"/>
        <v>0</v>
      </c>
      <c r="DI253" s="284">
        <f>_xlfn.FLOOR.PRECISE('численность 2021'!N237)</f>
        <v>0</v>
      </c>
      <c r="DJ253" s="285">
        <f t="shared" si="572"/>
        <v>0</v>
      </c>
      <c r="DK253" s="286">
        <f t="shared" si="544"/>
        <v>0</v>
      </c>
      <c r="DL253" s="287"/>
      <c r="DM253" s="285">
        <f t="shared" si="573"/>
        <v>0</v>
      </c>
      <c r="DN253" s="287"/>
      <c r="DO253" s="283">
        <v>0</v>
      </c>
      <c r="DP253" s="283">
        <v>0</v>
      </c>
      <c r="DQ253" s="282">
        <f>_xlfn.FLOOR.PRECISE('численность 2021'!J237)</f>
        <v>0</v>
      </c>
      <c r="DR253" s="282">
        <v>0</v>
      </c>
      <c r="DS253" s="282">
        <v>0</v>
      </c>
      <c r="DT253" s="282">
        <f t="shared" si="553"/>
        <v>0</v>
      </c>
      <c r="DU253" s="284">
        <f>_xlfn.FLOOR.PRECISE('численность 2021'!S237)</f>
        <v>0</v>
      </c>
      <c r="DV253" s="285">
        <f t="shared" si="563"/>
        <v>0</v>
      </c>
      <c r="DW253" s="286">
        <f t="shared" si="545"/>
        <v>0</v>
      </c>
      <c r="DX253" s="287"/>
      <c r="DY253" s="283">
        <v>0</v>
      </c>
      <c r="DZ253" s="293">
        <v>0</v>
      </c>
      <c r="EA253" s="282">
        <f>_xlfn.FLOOR.PRECISE('численность 2021'!T237)</f>
        <v>5</v>
      </c>
      <c r="EB253" s="282">
        <v>0</v>
      </c>
      <c r="EC253" s="283">
        <v>0</v>
      </c>
      <c r="ED253" s="282">
        <f t="shared" si="554"/>
        <v>0.16891891891891891</v>
      </c>
      <c r="EE253" s="284">
        <f>_xlfn.FLOOR.PRECISE('численность 2021'!U237)</f>
        <v>0</v>
      </c>
      <c r="EF253" s="285">
        <f t="shared" ref="EF253:EF260" si="581">EA253*0.1</f>
        <v>0.5</v>
      </c>
      <c r="EG253" s="286">
        <f t="shared" si="546"/>
        <v>0</v>
      </c>
      <c r="EH253" s="292"/>
    </row>
    <row r="254" ht="31.5">
      <c r="A254" s="152" t="s">
        <v>263</v>
      </c>
      <c r="B254" s="282">
        <f>'численность 2021'!C245</f>
        <v>23.164000000000001</v>
      </c>
      <c r="C254" s="283">
        <v>33.023654999999998</v>
      </c>
      <c r="D254" s="283">
        <v>59</v>
      </c>
      <c r="E254" s="282">
        <f>_xlfn.FLOOR.PRECISE('численность 2021'!D245)</f>
        <v>46</v>
      </c>
      <c r="F254" s="282">
        <v>1.4234329999999999</v>
      </c>
      <c r="G254" s="282">
        <v>2.543104</v>
      </c>
      <c r="H254" s="282">
        <f t="shared" si="548"/>
        <v>1.9858400967017784</v>
      </c>
      <c r="I254" s="284">
        <f>_xlfn.FLOOR.PRECISE('численность 2021'!R245)</f>
        <v>10</v>
      </c>
      <c r="J254" s="285">
        <f t="shared" si="566"/>
        <v>16.099999999999998</v>
      </c>
      <c r="K254" s="286">
        <f t="shared" ref="K254:K260" si="582">IF(I254&lt;J254,I254,J254)</f>
        <v>10</v>
      </c>
      <c r="L254" s="287">
        <v>10</v>
      </c>
      <c r="M254" s="283">
        <v>14</v>
      </c>
      <c r="N254" s="283">
        <v>15</v>
      </c>
      <c r="O254" s="282">
        <f>_xlfn.FLOOR.PRECISE('численность 2021'!P245)</f>
        <v>15</v>
      </c>
      <c r="P254" s="282">
        <v>0.60344799999999998</v>
      </c>
      <c r="Q254" s="282">
        <v>0.64655200000000002</v>
      </c>
      <c r="R254" s="282">
        <f t="shared" ref="R254:R260" si="583">O254/B254</f>
        <v>0.64755655327231909</v>
      </c>
      <c r="S254" s="284">
        <f>_xlfn.FLOOR.PRECISE('численность 2021'!Q245)</f>
        <v>2</v>
      </c>
      <c r="T254" s="284"/>
      <c r="U254" s="285">
        <f t="shared" si="567"/>
        <v>4.5</v>
      </c>
      <c r="V254" s="286">
        <f t="shared" si="574"/>
        <v>2</v>
      </c>
      <c r="W254" s="287">
        <v>2</v>
      </c>
      <c r="X254" s="287"/>
      <c r="Y254" s="288"/>
      <c r="Z254" s="283">
        <v>61.780445</v>
      </c>
      <c r="AA254" s="283">
        <v>77</v>
      </c>
      <c r="AB254" s="282">
        <f>_xlfn.FLOOR.PRECISE('численность 2021'!E245)</f>
        <v>73</v>
      </c>
      <c r="AC254" s="282">
        <v>2.6629499999999999</v>
      </c>
      <c r="AD254" s="282">
        <v>3.3189660000000001</v>
      </c>
      <c r="AE254" s="282">
        <f t="shared" si="549"/>
        <v>3.151441892591953</v>
      </c>
      <c r="AF254" s="284">
        <f>_xlfn.FLOOR.PRECISE('численность 2021'!O245)</f>
        <v>3</v>
      </c>
      <c r="AG254" s="285">
        <f t="shared" si="568"/>
        <v>3.6500000000000004</v>
      </c>
      <c r="AH254" s="286">
        <f t="shared" ref="AH254:AH260" si="584">IF(AF254&lt;AG254,AF254,AG254)</f>
        <v>3</v>
      </c>
      <c r="AI254" s="289">
        <f t="shared" si="575"/>
        <v>2.25</v>
      </c>
      <c r="AJ254" s="287">
        <v>3</v>
      </c>
      <c r="AK254" s="287">
        <v>2</v>
      </c>
      <c r="AL254" s="283">
        <v>268.23458900000003</v>
      </c>
      <c r="AM254" s="283">
        <v>338</v>
      </c>
      <c r="AN254" s="282">
        <f>_xlfn.FLOOR.PRECISE('численность 2021'!F245)</f>
        <v>313</v>
      </c>
      <c r="AO254" s="282">
        <v>11.561835</v>
      </c>
      <c r="AP254" s="282">
        <v>14.568966</v>
      </c>
      <c r="AQ254" s="282">
        <f t="shared" ref="AQ254:AQ260" si="585">AN254/B254</f>
        <v>13.512346744949058</v>
      </c>
      <c r="AR254" s="284">
        <f>_xlfn.FLOOR.PRECISE('численность 2021'!L245)</f>
        <v>54</v>
      </c>
      <c r="AS254" s="284"/>
      <c r="AT254" s="284">
        <f t="shared" si="576"/>
        <v>54</v>
      </c>
      <c r="AU254" s="285">
        <f t="shared" si="577"/>
        <v>46.949999999999996</v>
      </c>
      <c r="AV254" s="285">
        <f t="shared" si="547"/>
        <v>62.600000000000001</v>
      </c>
      <c r="AW254" s="290">
        <f t="shared" si="578"/>
        <v>46.949999999999996</v>
      </c>
      <c r="AX254" s="287">
        <v>54</v>
      </c>
      <c r="AY254" s="285">
        <f t="shared" si="569"/>
        <v>8.0999999999999996</v>
      </c>
      <c r="AZ254" s="286">
        <f t="shared" ref="AZ254:AZ260" si="586">IF(AS254&lt;AY254,AS254,AY254)</f>
        <v>0</v>
      </c>
      <c r="BA254" s="287"/>
      <c r="BB254" s="285">
        <f t="shared" si="570"/>
        <v>16.199999999999999</v>
      </c>
      <c r="BC254" s="287"/>
      <c r="BD254" s="283">
        <v>43.892685</v>
      </c>
      <c r="BE254" s="283">
        <v>47</v>
      </c>
      <c r="BF254" s="282">
        <f>_xlfn.FLOOR.PRECISE('численность 2021'!G245)</f>
        <v>40</v>
      </c>
      <c r="BG254" s="282">
        <v>1.891926</v>
      </c>
      <c r="BH254" s="282">
        <v>2.0258620000000001</v>
      </c>
      <c r="BI254" s="282">
        <f t="shared" si="550"/>
        <v>1.7268174753928509</v>
      </c>
      <c r="BJ254" s="284">
        <f>_xlfn.FLOOR.PRECISE('численность 2021'!K245)</f>
        <v>2</v>
      </c>
      <c r="BK254" s="284"/>
      <c r="BL254" s="284">
        <f t="shared" si="579"/>
        <v>2</v>
      </c>
      <c r="BM254" s="285">
        <f t="shared" si="558"/>
        <v>2</v>
      </c>
      <c r="BN254" s="290">
        <f t="shared" si="580"/>
        <v>2</v>
      </c>
      <c r="BO254" s="287">
        <v>2</v>
      </c>
      <c r="BP254" s="285">
        <f t="shared" si="564"/>
        <v>0</v>
      </c>
      <c r="BQ254" s="286">
        <f t="shared" ref="BQ254:BQ260" si="587">IF(BK254&lt;BP254,BK254,BP254)</f>
        <v>0</v>
      </c>
      <c r="BR254" s="287"/>
      <c r="BS254" s="285">
        <f t="shared" si="559"/>
        <v>0.40000000000000002</v>
      </c>
      <c r="BT254" s="287"/>
      <c r="BU254" s="283">
        <v>114.300072</v>
      </c>
      <c r="BV254" s="283">
        <v>112</v>
      </c>
      <c r="BW254" s="282">
        <f>_xlfn.FLOOR.PRECISE('численность 2021'!H245)</f>
        <v>117</v>
      </c>
      <c r="BX254" s="282">
        <v>4.9267269999999996</v>
      </c>
      <c r="BY254" s="282">
        <v>4.8275860000000002</v>
      </c>
      <c r="BZ254" s="282">
        <f t="shared" si="551"/>
        <v>5.0509411155240889</v>
      </c>
      <c r="CA254" s="284">
        <f>_xlfn.FLOOR.PRECISE('численность 2021'!M245)</f>
        <v>8</v>
      </c>
      <c r="CB254" s="284"/>
      <c r="CC254" s="284"/>
      <c r="CD254" s="284">
        <f t="shared" ref="CD254:CD260" si="588">IF(AND(B254&lt;7,BZ254&lt;5),0,CA254)</f>
        <v>8</v>
      </c>
      <c r="CE254" s="285">
        <f t="shared" si="560"/>
        <v>9.3599999999999994</v>
      </c>
      <c r="CF254" s="290">
        <f t="shared" ref="CF254:CF260" si="589">IF(CA254&lt;CE254,CA254,CE254)</f>
        <v>8</v>
      </c>
      <c r="CG254" s="287">
        <v>8</v>
      </c>
      <c r="CH254" s="285">
        <f t="shared" si="571"/>
        <v>0.59999999999999998</v>
      </c>
      <c r="CI254" s="286">
        <f t="shared" ref="CI254:CI260" si="590">IF(CB254&lt;CH254,CB254,CH254)</f>
        <v>0</v>
      </c>
      <c r="CJ254" s="287"/>
      <c r="CK254" s="285">
        <f t="shared" si="565"/>
        <v>0.59999999999999998</v>
      </c>
      <c r="CL254" s="286">
        <f t="shared" ref="CL254:CL261" si="591">IF(CC254&lt;CK254,CC254,CK254)</f>
        <v>0</v>
      </c>
      <c r="CM254" s="287"/>
      <c r="CN254" s="285">
        <f t="shared" si="561"/>
        <v>1.6000000000000001</v>
      </c>
      <c r="CO254" s="287"/>
      <c r="CP254" s="291">
        <f t="shared" si="562"/>
        <v>1</v>
      </c>
      <c r="CQ254" s="283">
        <v>0</v>
      </c>
      <c r="CR254" s="283">
        <v>0</v>
      </c>
      <c r="CS254" s="283" t="e">
        <f>#REF!</f>
        <v>#REF!</v>
      </c>
      <c r="CT254" s="282">
        <v>0</v>
      </c>
      <c r="CU254" s="282">
        <v>0</v>
      </c>
      <c r="CV254" s="282" t="e">
        <f>#REF!</f>
        <v>#REF!</v>
      </c>
      <c r="CW254" s="284" t="e">
        <f>#REF!</f>
        <v>#REF!</v>
      </c>
      <c r="CX254" s="285" t="e">
        <f t="shared" si="555"/>
        <v>#REF!</v>
      </c>
      <c r="CY254" s="290" t="e">
        <f t="shared" si="556"/>
        <v>#REF!</v>
      </c>
      <c r="CZ254" s="292"/>
      <c r="DA254" s="285">
        <f t="shared" si="557"/>
        <v>0</v>
      </c>
      <c r="DB254" s="292"/>
      <c r="DC254" s="283">
        <v>0</v>
      </c>
      <c r="DD254" s="283">
        <v>0</v>
      </c>
      <c r="DE254" s="282">
        <f>_xlfn.FLOOR.PRECISE('численность 2021'!I245)</f>
        <v>0</v>
      </c>
      <c r="DF254" s="282">
        <v>0</v>
      </c>
      <c r="DG254" s="282">
        <v>0</v>
      </c>
      <c r="DH254" s="282">
        <f t="shared" si="552"/>
        <v>0</v>
      </c>
      <c r="DI254" s="284">
        <f>_xlfn.FLOOR.PRECISE('численность 2021'!N245)</f>
        <v>0</v>
      </c>
      <c r="DJ254" s="285">
        <f t="shared" si="572"/>
        <v>0</v>
      </c>
      <c r="DK254" s="286">
        <f t="shared" ref="DK254:DK260" si="592">IF(DI254&lt;DJ254,DI254,DJ254)</f>
        <v>0</v>
      </c>
      <c r="DL254" s="287"/>
      <c r="DM254" s="285">
        <f t="shared" si="573"/>
        <v>0</v>
      </c>
      <c r="DN254" s="287"/>
      <c r="DO254" s="283">
        <v>1.221562</v>
      </c>
      <c r="DP254" s="283">
        <v>0</v>
      </c>
      <c r="DQ254" s="282">
        <f>_xlfn.FLOOR.PRECISE('численность 2021'!J245)</f>
        <v>0</v>
      </c>
      <c r="DR254" s="282">
        <v>5.2653999999999999e-002</v>
      </c>
      <c r="DS254" s="282">
        <v>0</v>
      </c>
      <c r="DT254" s="282">
        <f t="shared" si="553"/>
        <v>0</v>
      </c>
      <c r="DU254" s="284">
        <f>_xlfn.FLOOR.PRECISE('численность 2021'!S245)</f>
        <v>0</v>
      </c>
      <c r="DV254" s="285">
        <f t="shared" si="563"/>
        <v>0</v>
      </c>
      <c r="DW254" s="286">
        <f t="shared" ref="DW254:DW260" si="593">IF(DU254&lt;DV254,DU254,DV254)</f>
        <v>0</v>
      </c>
      <c r="DX254" s="287"/>
      <c r="DY254" s="283">
        <v>32</v>
      </c>
      <c r="DZ254" s="293">
        <v>29</v>
      </c>
      <c r="EA254" s="282">
        <f>_xlfn.FLOOR.PRECISE('численность 2021'!T245)</f>
        <v>25</v>
      </c>
      <c r="EB254" s="282">
        <v>1.37931</v>
      </c>
      <c r="EC254" s="282">
        <v>1.25</v>
      </c>
      <c r="ED254" s="282">
        <f t="shared" si="554"/>
        <v>1.0792609221205318</v>
      </c>
      <c r="EE254" s="284">
        <f>_xlfn.FLOOR.PRECISE('численность 2021'!U245)</f>
        <v>2</v>
      </c>
      <c r="EF254" s="285">
        <f t="shared" si="581"/>
        <v>2.5</v>
      </c>
      <c r="EG254" s="286">
        <f t="shared" ref="EG254:EG260" si="594">IF(EE254&lt;EF254,EE254,EF254)</f>
        <v>2</v>
      </c>
      <c r="EH254" s="292">
        <v>2</v>
      </c>
    </row>
    <row r="255" ht="63">
      <c r="A255" s="152" t="s">
        <v>260</v>
      </c>
      <c r="B255" s="282">
        <f>'численность 2021'!C242</f>
        <v>11.4</v>
      </c>
      <c r="C255" s="283">
        <v>8.4723769999999998</v>
      </c>
      <c r="D255" s="283">
        <v>9</v>
      </c>
      <c r="E255" s="282">
        <f>_xlfn.FLOOR.PRECISE('численность 2021'!D242)</f>
        <v>12</v>
      </c>
      <c r="F255" s="282">
        <v>0.74319100000000005</v>
      </c>
      <c r="G255" s="282">
        <v>0.78947400000000001</v>
      </c>
      <c r="H255" s="282">
        <f t="shared" si="548"/>
        <v>1.0526315789473684</v>
      </c>
      <c r="I255" s="284">
        <f>_xlfn.FLOOR.PRECISE('численность 2021'!R242)</f>
        <v>0</v>
      </c>
      <c r="J255" s="285">
        <f t="shared" si="566"/>
        <v>4.1999999999999993</v>
      </c>
      <c r="K255" s="286">
        <f t="shared" si="582"/>
        <v>0</v>
      </c>
      <c r="L255" s="287"/>
      <c r="M255" s="283">
        <v>0</v>
      </c>
      <c r="N255" s="283">
        <v>0</v>
      </c>
      <c r="O255" s="282">
        <f>_xlfn.FLOOR.PRECISE('численность 2021'!P242)</f>
        <v>0</v>
      </c>
      <c r="P255" s="282">
        <v>0</v>
      </c>
      <c r="Q255" s="282">
        <v>0</v>
      </c>
      <c r="R255" s="282">
        <f t="shared" si="583"/>
        <v>0</v>
      </c>
      <c r="S255" s="284">
        <f>_xlfn.FLOOR.PRECISE('численность 2021'!Q242)</f>
        <v>0</v>
      </c>
      <c r="T255" s="284"/>
      <c r="U255" s="285">
        <f t="shared" si="567"/>
        <v>0</v>
      </c>
      <c r="V255" s="286">
        <f t="shared" si="574"/>
        <v>0</v>
      </c>
      <c r="W255" s="287"/>
      <c r="X255" s="287"/>
      <c r="Y255" s="288"/>
      <c r="Z255" s="283">
        <v>0</v>
      </c>
      <c r="AA255" s="283">
        <v>0</v>
      </c>
      <c r="AB255" s="282">
        <f>_xlfn.FLOOR.PRECISE('численность 2021'!E242)</f>
        <v>0</v>
      </c>
      <c r="AC255" s="282">
        <v>0</v>
      </c>
      <c r="AD255" s="282">
        <v>0</v>
      </c>
      <c r="AE255" s="282">
        <f t="shared" si="549"/>
        <v>0</v>
      </c>
      <c r="AF255" s="284">
        <f>_xlfn.FLOOR.PRECISE('численность 2021'!O242)</f>
        <v>0</v>
      </c>
      <c r="AG255" s="285">
        <f t="shared" si="568"/>
        <v>0</v>
      </c>
      <c r="AH255" s="286">
        <f t="shared" si="584"/>
        <v>0</v>
      </c>
      <c r="AI255" s="289">
        <f t="shared" si="575"/>
        <v>0</v>
      </c>
      <c r="AJ255" s="287"/>
      <c r="AK255" s="287"/>
      <c r="AL255" s="283">
        <v>66.612533999999997</v>
      </c>
      <c r="AM255" s="283">
        <v>80</v>
      </c>
      <c r="AN255" s="282">
        <f>_xlfn.FLOOR.PRECISE('численность 2021'!F242)</f>
        <v>84</v>
      </c>
      <c r="AO255" s="282">
        <v>5.8432050000000002</v>
      </c>
      <c r="AP255" s="282">
        <v>7.017544</v>
      </c>
      <c r="AQ255" s="282">
        <f t="shared" si="585"/>
        <v>7.3684210526315788</v>
      </c>
      <c r="AR255" s="284">
        <f>_xlfn.FLOOR.PRECISE('численность 2021'!L242)</f>
        <v>8</v>
      </c>
      <c r="AS255" s="284"/>
      <c r="AT255" s="284">
        <f t="shared" si="576"/>
        <v>8</v>
      </c>
      <c r="AU255" s="285">
        <f t="shared" si="577"/>
        <v>8.4000000000000004</v>
      </c>
      <c r="AV255" s="285">
        <f t="shared" si="547"/>
        <v>8.4000000000000004</v>
      </c>
      <c r="AW255" s="290">
        <f t="shared" si="578"/>
        <v>8</v>
      </c>
      <c r="AX255" s="287">
        <v>8</v>
      </c>
      <c r="AY255" s="285">
        <f t="shared" si="569"/>
        <v>1.2</v>
      </c>
      <c r="AZ255" s="286">
        <f t="shared" si="586"/>
        <v>0</v>
      </c>
      <c r="BA255" s="287"/>
      <c r="BB255" s="285">
        <f t="shared" si="570"/>
        <v>2.3999999999999999</v>
      </c>
      <c r="BC255" s="287"/>
      <c r="BD255" s="283">
        <v>0</v>
      </c>
      <c r="BE255" s="283">
        <v>0</v>
      </c>
      <c r="BF255" s="282">
        <f>_xlfn.FLOOR.PRECISE('численность 2021'!G242)</f>
        <v>0</v>
      </c>
      <c r="BG255" s="282">
        <v>0</v>
      </c>
      <c r="BH255" s="282">
        <v>0</v>
      </c>
      <c r="BI255" s="282">
        <f t="shared" si="550"/>
        <v>0</v>
      </c>
      <c r="BJ255" s="284">
        <f>_xlfn.FLOOR.PRECISE('численность 2021'!K242)</f>
        <v>0</v>
      </c>
      <c r="BK255" s="284"/>
      <c r="BL255" s="284">
        <f t="shared" si="579"/>
        <v>0</v>
      </c>
      <c r="BM255" s="285">
        <f t="shared" si="558"/>
        <v>0</v>
      </c>
      <c r="BN255" s="290">
        <f t="shared" si="580"/>
        <v>0</v>
      </c>
      <c r="BO255" s="287"/>
      <c r="BP255" s="285">
        <f t="shared" si="564"/>
        <v>0</v>
      </c>
      <c r="BQ255" s="286">
        <f t="shared" si="587"/>
        <v>0</v>
      </c>
      <c r="BR255" s="287"/>
      <c r="BS255" s="285">
        <f t="shared" si="559"/>
        <v>0</v>
      </c>
      <c r="BT255" s="287"/>
      <c r="BU255" s="283">
        <v>0</v>
      </c>
      <c r="BV255" s="283">
        <v>6</v>
      </c>
      <c r="BW255" s="282">
        <f>_xlfn.FLOOR.PRECISE('численность 2021'!H242)</f>
        <v>9</v>
      </c>
      <c r="BX255" s="282">
        <v>0</v>
      </c>
      <c r="BY255" s="282">
        <v>0.52631600000000001</v>
      </c>
      <c r="BZ255" s="282">
        <f t="shared" si="551"/>
        <v>0.78947368421052633</v>
      </c>
      <c r="CA255" s="284">
        <f>_xlfn.FLOOR.PRECISE('численность 2021'!M242)</f>
        <v>0</v>
      </c>
      <c r="CB255" s="284"/>
      <c r="CC255" s="284"/>
      <c r="CD255" s="284">
        <f t="shared" si="588"/>
        <v>0</v>
      </c>
      <c r="CE255" s="285">
        <f t="shared" si="560"/>
        <v>0.27000000000000002</v>
      </c>
      <c r="CF255" s="290">
        <f t="shared" si="589"/>
        <v>0</v>
      </c>
      <c r="CG255" s="287"/>
      <c r="CH255" s="285">
        <f t="shared" si="571"/>
        <v>0</v>
      </c>
      <c r="CI255" s="286">
        <f t="shared" si="590"/>
        <v>0</v>
      </c>
      <c r="CJ255" s="287"/>
      <c r="CK255" s="285">
        <f t="shared" si="565"/>
        <v>0</v>
      </c>
      <c r="CL255" s="286">
        <f t="shared" si="591"/>
        <v>0</v>
      </c>
      <c r="CM255" s="287"/>
      <c r="CN255" s="285">
        <f t="shared" si="561"/>
        <v>0</v>
      </c>
      <c r="CO255" s="287"/>
      <c r="CP255" s="291">
        <f t="shared" si="562"/>
        <v>1</v>
      </c>
      <c r="CQ255" s="283">
        <v>0</v>
      </c>
      <c r="CR255" s="283">
        <v>0</v>
      </c>
      <c r="CS255" s="283" t="e">
        <f>#REF!</f>
        <v>#REF!</v>
      </c>
      <c r="CT255" s="282">
        <v>0</v>
      </c>
      <c r="CU255" s="282">
        <v>0</v>
      </c>
      <c r="CV255" s="282" t="e">
        <f>#REF!</f>
        <v>#REF!</v>
      </c>
      <c r="CW255" s="284" t="e">
        <f>#REF!</f>
        <v>#REF!</v>
      </c>
      <c r="CX255" s="285" t="e">
        <f t="shared" si="555"/>
        <v>#REF!</v>
      </c>
      <c r="CY255" s="290" t="e">
        <f t="shared" si="556"/>
        <v>#REF!</v>
      </c>
      <c r="CZ255" s="292"/>
      <c r="DA255" s="285">
        <f t="shared" si="557"/>
        <v>0</v>
      </c>
      <c r="DB255" s="292"/>
      <c r="DC255" s="283">
        <v>0</v>
      </c>
      <c r="DD255" s="283">
        <v>0</v>
      </c>
      <c r="DE255" s="282">
        <f>_xlfn.FLOOR.PRECISE('численность 2021'!I242)</f>
        <v>0</v>
      </c>
      <c r="DF255" s="282">
        <v>0</v>
      </c>
      <c r="DG255" s="282">
        <v>0</v>
      </c>
      <c r="DH255" s="282">
        <f t="shared" si="552"/>
        <v>0</v>
      </c>
      <c r="DI255" s="284">
        <f>_xlfn.FLOOR.PRECISE('численность 2021'!N242)</f>
        <v>0</v>
      </c>
      <c r="DJ255" s="285">
        <f t="shared" si="572"/>
        <v>0</v>
      </c>
      <c r="DK255" s="286">
        <f t="shared" si="592"/>
        <v>0</v>
      </c>
      <c r="DL255" s="287"/>
      <c r="DM255" s="285">
        <f t="shared" si="573"/>
        <v>0</v>
      </c>
      <c r="DN255" s="287"/>
      <c r="DO255" s="283">
        <v>0.25580900000000001</v>
      </c>
      <c r="DP255" s="283">
        <v>0</v>
      </c>
      <c r="DQ255" s="282">
        <f>_xlfn.FLOOR.PRECISE('численность 2021'!J242)</f>
        <v>0</v>
      </c>
      <c r="DR255" s="282">
        <v>2.2439000000000001e-002</v>
      </c>
      <c r="DS255" s="282">
        <v>0</v>
      </c>
      <c r="DT255" s="282">
        <f t="shared" si="553"/>
        <v>0</v>
      </c>
      <c r="DU255" s="284">
        <f>_xlfn.FLOOR.PRECISE('численность 2021'!S242)</f>
        <v>0</v>
      </c>
      <c r="DV255" s="285">
        <f t="shared" si="563"/>
        <v>0</v>
      </c>
      <c r="DW255" s="286">
        <f t="shared" si="593"/>
        <v>0</v>
      </c>
      <c r="DX255" s="287"/>
      <c r="DY255" s="283">
        <v>0</v>
      </c>
      <c r="DZ255" s="293">
        <v>0</v>
      </c>
      <c r="EA255" s="282">
        <f>_xlfn.FLOOR.PRECISE('численность 2021'!T242)</f>
        <v>0</v>
      </c>
      <c r="EB255" s="282">
        <v>0</v>
      </c>
      <c r="EC255" s="282">
        <v>0</v>
      </c>
      <c r="ED255" s="282">
        <f t="shared" si="554"/>
        <v>0</v>
      </c>
      <c r="EE255" s="284">
        <f>_xlfn.FLOOR.PRECISE('численность 2021'!U242)</f>
        <v>0</v>
      </c>
      <c r="EF255" s="285">
        <f t="shared" si="581"/>
        <v>0</v>
      </c>
      <c r="EG255" s="286">
        <f t="shared" si="594"/>
        <v>0</v>
      </c>
      <c r="EH255" s="292"/>
    </row>
    <row r="256" ht="47.25">
      <c r="A256" s="152" t="s">
        <v>366</v>
      </c>
      <c r="B256" s="282">
        <f>'численность 2021'!C251</f>
        <v>23.773</v>
      </c>
      <c r="C256" s="283">
        <v>22.216892000000001</v>
      </c>
      <c r="D256" s="283">
        <v>32</v>
      </c>
      <c r="E256" s="282">
        <f>_xlfn.FLOOR.PRECISE('численность 2021'!D251)</f>
        <v>52</v>
      </c>
      <c r="F256" s="282">
        <v>0.92879999999999996</v>
      </c>
      <c r="G256" s="282">
        <v>1.337793</v>
      </c>
      <c r="H256" s="282">
        <f t="shared" si="548"/>
        <v>2.1873554031884912</v>
      </c>
      <c r="I256" s="284">
        <f>_xlfn.FLOOR.PRECISE('численность 2021'!R251)</f>
        <v>6</v>
      </c>
      <c r="J256" s="285">
        <f t="shared" si="566"/>
        <v>18.199999999999999</v>
      </c>
      <c r="K256" s="286">
        <f t="shared" si="582"/>
        <v>6</v>
      </c>
      <c r="L256" s="287">
        <v>6</v>
      </c>
      <c r="M256" s="283">
        <v>0</v>
      </c>
      <c r="N256" s="283">
        <v>0</v>
      </c>
      <c r="O256" s="282">
        <f>_xlfn.FLOOR.PRECISE('численность 2021'!P251)</f>
        <v>6</v>
      </c>
      <c r="P256" s="282">
        <v>0</v>
      </c>
      <c r="Q256" s="282">
        <v>0</v>
      </c>
      <c r="R256" s="282">
        <f t="shared" si="583"/>
        <v>0.25238716190636434</v>
      </c>
      <c r="S256" s="284">
        <f>_xlfn.FLOOR.PRECISE('численность 2021'!Q251)</f>
        <v>0</v>
      </c>
      <c r="T256" s="284"/>
      <c r="U256" s="285">
        <f t="shared" si="567"/>
        <v>1.7999999999999998</v>
      </c>
      <c r="V256" s="286">
        <f t="shared" si="574"/>
        <v>0</v>
      </c>
      <c r="W256" s="287"/>
      <c r="X256" s="287"/>
      <c r="Y256" s="288"/>
      <c r="Z256" s="283">
        <v>3.7552140000000001</v>
      </c>
      <c r="AA256" s="283">
        <v>3</v>
      </c>
      <c r="AB256" s="282">
        <f>_xlfn.FLOOR.PRECISE('численность 2021'!E251)</f>
        <v>10</v>
      </c>
      <c r="AC256" s="282">
        <v>0.15699099999999999</v>
      </c>
      <c r="AD256" s="282">
        <v>0.125418</v>
      </c>
      <c r="AE256" s="282">
        <f t="shared" si="549"/>
        <v>0.42064526984394063</v>
      </c>
      <c r="AF256" s="284">
        <f>_xlfn.FLOOR.PRECISE('численность 2021'!O251)</f>
        <v>0</v>
      </c>
      <c r="AG256" s="285">
        <f t="shared" si="568"/>
        <v>0</v>
      </c>
      <c r="AH256" s="286">
        <f t="shared" si="584"/>
        <v>0</v>
      </c>
      <c r="AI256" s="289">
        <f t="shared" si="575"/>
        <v>0</v>
      </c>
      <c r="AJ256" s="287"/>
      <c r="AK256" s="287"/>
      <c r="AL256" s="283">
        <v>170.56784099999999</v>
      </c>
      <c r="AM256" s="283">
        <v>221</v>
      </c>
      <c r="AN256" s="282">
        <f>_xlfn.FLOOR.PRECISE('численность 2021'!F251)</f>
        <v>248</v>
      </c>
      <c r="AO256" s="282">
        <v>7.130763</v>
      </c>
      <c r="AP256" s="282">
        <v>9.2391310000000004</v>
      </c>
      <c r="AQ256" s="282">
        <f t="shared" si="585"/>
        <v>10.432002692129727</v>
      </c>
      <c r="AR256" s="284">
        <f>_xlfn.FLOOR.PRECISE('численность 2021'!L251)</f>
        <v>36</v>
      </c>
      <c r="AS256" s="284"/>
      <c r="AT256" s="284">
        <f t="shared" si="576"/>
        <v>36</v>
      </c>
      <c r="AU256" s="285">
        <f t="shared" si="577"/>
        <v>37.199999999999996</v>
      </c>
      <c r="AV256" s="285">
        <f t="shared" si="547"/>
        <v>37.199999999999996</v>
      </c>
      <c r="AW256" s="290">
        <f t="shared" si="578"/>
        <v>36</v>
      </c>
      <c r="AX256" s="287">
        <v>36</v>
      </c>
      <c r="AY256" s="285">
        <f t="shared" si="569"/>
        <v>5.3999999999999995</v>
      </c>
      <c r="AZ256" s="286">
        <f t="shared" si="586"/>
        <v>0</v>
      </c>
      <c r="BA256" s="287"/>
      <c r="BB256" s="285">
        <f t="shared" si="570"/>
        <v>10.799999999999999</v>
      </c>
      <c r="BC256" s="287"/>
      <c r="BD256" s="283">
        <v>10.121611</v>
      </c>
      <c r="BE256" s="283">
        <v>9</v>
      </c>
      <c r="BF256" s="282">
        <f>_xlfn.FLOOR.PRECISE('численность 2021'!G251)</f>
        <v>16</v>
      </c>
      <c r="BG256" s="282">
        <v>0.42314400000000002</v>
      </c>
      <c r="BH256" s="282">
        <v>0.37625399999999998</v>
      </c>
      <c r="BI256" s="282">
        <f t="shared" si="550"/>
        <v>0.67303243175030503</v>
      </c>
      <c r="BJ256" s="284">
        <f>_xlfn.FLOOR.PRECISE('численность 2021'!K251)</f>
        <v>0</v>
      </c>
      <c r="BK256" s="284"/>
      <c r="BL256" s="284">
        <f t="shared" si="579"/>
        <v>0</v>
      </c>
      <c r="BM256" s="285">
        <f t="shared" si="558"/>
        <v>0.47999999999999998</v>
      </c>
      <c r="BN256" s="290">
        <f t="shared" si="580"/>
        <v>0</v>
      </c>
      <c r="BO256" s="287"/>
      <c r="BP256" s="285">
        <f t="shared" si="564"/>
        <v>0</v>
      </c>
      <c r="BQ256" s="286">
        <f t="shared" si="587"/>
        <v>0</v>
      </c>
      <c r="BR256" s="287"/>
      <c r="BS256" s="285">
        <f t="shared" si="559"/>
        <v>0</v>
      </c>
      <c r="BT256" s="287"/>
      <c r="BU256" s="283">
        <v>51.407127000000003</v>
      </c>
      <c r="BV256" s="283">
        <v>45</v>
      </c>
      <c r="BW256" s="282">
        <f>_xlfn.FLOOR.PRECISE('численность 2021'!H251)</f>
        <v>59</v>
      </c>
      <c r="BX256" s="282">
        <v>2.149127</v>
      </c>
      <c r="BY256" s="282">
        <v>1.8812709999999999</v>
      </c>
      <c r="BZ256" s="282">
        <f t="shared" si="551"/>
        <v>2.4818070920792494</v>
      </c>
      <c r="CA256" s="284">
        <f>_xlfn.FLOOR.PRECISE('численность 2021'!M251)</f>
        <v>4</v>
      </c>
      <c r="CB256" s="284"/>
      <c r="CC256" s="284"/>
      <c r="CD256" s="284">
        <f t="shared" si="588"/>
        <v>4</v>
      </c>
      <c r="CE256" s="285">
        <f t="shared" si="560"/>
        <v>4.1300000000000008</v>
      </c>
      <c r="CF256" s="290">
        <f t="shared" si="589"/>
        <v>4</v>
      </c>
      <c r="CG256" s="287">
        <v>4</v>
      </c>
      <c r="CH256" s="285">
        <f t="shared" si="571"/>
        <v>0.29999999999999999</v>
      </c>
      <c r="CI256" s="286">
        <f t="shared" si="590"/>
        <v>0</v>
      </c>
      <c r="CJ256" s="287"/>
      <c r="CK256" s="285">
        <f t="shared" si="565"/>
        <v>0.29999999999999999</v>
      </c>
      <c r="CL256" s="286">
        <f t="shared" si="591"/>
        <v>0</v>
      </c>
      <c r="CM256" s="287"/>
      <c r="CN256" s="285">
        <f t="shared" si="561"/>
        <v>0.80000000000000004</v>
      </c>
      <c r="CO256" s="287"/>
      <c r="CP256" s="291">
        <f t="shared" si="562"/>
        <v>1</v>
      </c>
      <c r="CQ256" s="283">
        <v>0</v>
      </c>
      <c r="CR256" s="283">
        <v>0</v>
      </c>
      <c r="CS256" s="283" t="e">
        <f>#REF!</f>
        <v>#REF!</v>
      </c>
      <c r="CT256" s="282">
        <v>0</v>
      </c>
      <c r="CU256" s="282">
        <v>0</v>
      </c>
      <c r="CV256" s="282" t="e">
        <f>#REF!</f>
        <v>#REF!</v>
      </c>
      <c r="CW256" s="284" t="e">
        <f>#REF!</f>
        <v>#REF!</v>
      </c>
      <c r="CX256" s="285" t="e">
        <f t="shared" si="555"/>
        <v>#REF!</v>
      </c>
      <c r="CY256" s="290" t="e">
        <f t="shared" si="556"/>
        <v>#REF!</v>
      </c>
      <c r="CZ256" s="292"/>
      <c r="DA256" s="285">
        <f t="shared" si="557"/>
        <v>0</v>
      </c>
      <c r="DB256" s="292"/>
      <c r="DC256" s="283">
        <v>0</v>
      </c>
      <c r="DD256" s="283">
        <v>0</v>
      </c>
      <c r="DE256" s="282">
        <f>_xlfn.FLOOR.PRECISE('численность 2021'!I251)</f>
        <v>0</v>
      </c>
      <c r="DF256" s="282">
        <v>0</v>
      </c>
      <c r="DG256" s="282">
        <v>0</v>
      </c>
      <c r="DH256" s="282">
        <f t="shared" si="552"/>
        <v>0</v>
      </c>
      <c r="DI256" s="284">
        <f>_xlfn.FLOOR.PRECISE('численность 2021'!N251)</f>
        <v>0</v>
      </c>
      <c r="DJ256" s="285">
        <f t="shared" si="572"/>
        <v>0</v>
      </c>
      <c r="DK256" s="286">
        <f t="shared" si="592"/>
        <v>0</v>
      </c>
      <c r="DL256" s="287"/>
      <c r="DM256" s="285">
        <f t="shared" si="573"/>
        <v>0</v>
      </c>
      <c r="DN256" s="287"/>
      <c r="DO256" s="283">
        <v>8.7331000000000006e-002</v>
      </c>
      <c r="DP256" s="283">
        <v>0</v>
      </c>
      <c r="DQ256" s="282">
        <f>_xlfn.FLOOR.PRECISE('численность 2021'!J251)</f>
        <v>3</v>
      </c>
      <c r="DR256" s="282">
        <v>3.6510000000000002e-003</v>
      </c>
      <c r="DS256" s="282">
        <v>0</v>
      </c>
      <c r="DT256" s="282">
        <f t="shared" si="553"/>
        <v>0.12619358095318217</v>
      </c>
      <c r="DU256" s="284">
        <f>_xlfn.FLOOR.PRECISE('численность 2021'!S251)</f>
        <v>0</v>
      </c>
      <c r="DV256" s="285">
        <f t="shared" si="563"/>
        <v>0.30000000000000004</v>
      </c>
      <c r="DW256" s="286">
        <f t="shared" si="593"/>
        <v>0</v>
      </c>
      <c r="DX256" s="287"/>
      <c r="DY256" s="283">
        <v>0</v>
      </c>
      <c r="DZ256" s="293">
        <v>0</v>
      </c>
      <c r="EA256" s="282">
        <f>_xlfn.FLOOR.PRECISE('численность 2021'!T251)</f>
        <v>21</v>
      </c>
      <c r="EB256" s="282">
        <v>0</v>
      </c>
      <c r="EC256" s="282">
        <v>0</v>
      </c>
      <c r="ED256" s="282">
        <f t="shared" si="554"/>
        <v>0.88335506667227526</v>
      </c>
      <c r="EE256" s="284">
        <f>_xlfn.FLOOR.PRECISE('численность 2021'!U251)</f>
        <v>0</v>
      </c>
      <c r="EF256" s="285">
        <f t="shared" si="581"/>
        <v>2.1000000000000001</v>
      </c>
      <c r="EG256" s="286">
        <f t="shared" si="594"/>
        <v>0</v>
      </c>
      <c r="EH256" s="292"/>
    </row>
    <row r="257" ht="45.75" customHeight="1">
      <c r="A257" s="152" t="s">
        <v>367</v>
      </c>
      <c r="B257" s="282">
        <f>'численность 2021'!C247</f>
        <v>12.676</v>
      </c>
      <c r="C257" s="283">
        <v>3.9279999999999999</v>
      </c>
      <c r="D257" s="283">
        <v>4</v>
      </c>
      <c r="E257" s="282">
        <f>_xlfn.FLOOR.PRECISE('численность 2021'!D247)</f>
        <v>8</v>
      </c>
      <c r="F257" s="282">
        <v>0.30769200000000002</v>
      </c>
      <c r="G257" s="282">
        <v>0.313332</v>
      </c>
      <c r="H257" s="282">
        <f t="shared" si="548"/>
        <v>0.63111391606184919</v>
      </c>
      <c r="I257" s="284">
        <f>_xlfn.FLOOR.PRECISE('численность 2021'!R247)</f>
        <v>0</v>
      </c>
      <c r="J257" s="285">
        <f t="shared" si="566"/>
        <v>2.7999999999999998</v>
      </c>
      <c r="K257" s="286">
        <f t="shared" si="582"/>
        <v>0</v>
      </c>
      <c r="L257" s="287"/>
      <c r="M257" s="283">
        <v>13</v>
      </c>
      <c r="N257" s="283">
        <v>15</v>
      </c>
      <c r="O257" s="282">
        <f>_xlfn.FLOOR.PRECISE('численность 2021'!P247)</f>
        <v>15</v>
      </c>
      <c r="P257" s="282">
        <v>1.01833</v>
      </c>
      <c r="Q257" s="282">
        <v>1.1749959999999999</v>
      </c>
      <c r="R257" s="282">
        <f t="shared" si="583"/>
        <v>1.1833385926159672</v>
      </c>
      <c r="S257" s="284">
        <f>_xlfn.FLOOR.PRECISE('численность 2021'!Q247)</f>
        <v>2</v>
      </c>
      <c r="T257" s="284"/>
      <c r="U257" s="285">
        <f t="shared" si="567"/>
        <v>4.5</v>
      </c>
      <c r="V257" s="286">
        <f t="shared" si="574"/>
        <v>2</v>
      </c>
      <c r="W257" s="287">
        <v>2</v>
      </c>
      <c r="X257" s="287"/>
      <c r="Y257" s="288"/>
      <c r="Z257" s="283">
        <v>6.2557039999999997</v>
      </c>
      <c r="AA257" s="283">
        <v>10</v>
      </c>
      <c r="AB257" s="282">
        <f>_xlfn.FLOOR.PRECISE('численность 2021'!E247)</f>
        <v>11</v>
      </c>
      <c r="AC257" s="282">
        <v>0.49002899999999999</v>
      </c>
      <c r="AD257" s="282">
        <v>0.783331</v>
      </c>
      <c r="AE257" s="282">
        <f t="shared" si="549"/>
        <v>0.86778163458504254</v>
      </c>
      <c r="AF257" s="284">
        <f>_xlfn.FLOOR.PRECISE('численность 2021'!O247)</f>
        <v>0</v>
      </c>
      <c r="AG257" s="285">
        <f t="shared" si="568"/>
        <v>0</v>
      </c>
      <c r="AH257" s="286">
        <f t="shared" si="584"/>
        <v>0</v>
      </c>
      <c r="AI257" s="289">
        <f t="shared" si="575"/>
        <v>0</v>
      </c>
      <c r="AJ257" s="287"/>
      <c r="AK257" s="287"/>
      <c r="AL257" s="283">
        <v>62.738888000000003</v>
      </c>
      <c r="AM257" s="283">
        <v>75</v>
      </c>
      <c r="AN257" s="282">
        <f>_xlfn.FLOOR.PRECISE('численность 2021'!F247)</f>
        <v>118</v>
      </c>
      <c r="AO257" s="282">
        <v>4.9145300000000001</v>
      </c>
      <c r="AP257" s="282">
        <v>5.874981</v>
      </c>
      <c r="AQ257" s="282">
        <f t="shared" si="585"/>
        <v>9.3089302619122751</v>
      </c>
      <c r="AR257" s="284">
        <f>_xlfn.FLOOR.PRECISE('численность 2021'!L247)</f>
        <v>14</v>
      </c>
      <c r="AS257" s="284"/>
      <c r="AT257" s="284">
        <f t="shared" si="576"/>
        <v>14</v>
      </c>
      <c r="AU257" s="285">
        <f t="shared" si="577"/>
        <v>14.16</v>
      </c>
      <c r="AV257" s="285">
        <f t="shared" si="547"/>
        <v>14.16</v>
      </c>
      <c r="AW257" s="290">
        <f t="shared" si="578"/>
        <v>14</v>
      </c>
      <c r="AX257" s="287">
        <v>14</v>
      </c>
      <c r="AY257" s="285">
        <f t="shared" si="569"/>
        <v>2.1000000000000001</v>
      </c>
      <c r="AZ257" s="286">
        <f t="shared" si="586"/>
        <v>0</v>
      </c>
      <c r="BA257" s="287"/>
      <c r="BB257" s="285">
        <f t="shared" si="570"/>
        <v>4.2000000000000002</v>
      </c>
      <c r="BC257" s="287"/>
      <c r="BD257" s="283">
        <v>1.6639440000000001</v>
      </c>
      <c r="BE257" s="283">
        <v>7</v>
      </c>
      <c r="BF257" s="282">
        <f>_xlfn.FLOOR.PRECISE('численность 2021'!G247)</f>
        <v>12</v>
      </c>
      <c r="BG257" s="282">
        <v>0.13034200000000001</v>
      </c>
      <c r="BH257" s="282">
        <v>0.54833200000000004</v>
      </c>
      <c r="BI257" s="282">
        <f t="shared" si="550"/>
        <v>0.94667087409277373</v>
      </c>
      <c r="BJ257" s="284">
        <f>_xlfn.FLOOR.PRECISE('численность 2021'!K247)</f>
        <v>0</v>
      </c>
      <c r="BK257" s="284"/>
      <c r="BL257" s="284">
        <f t="shared" si="579"/>
        <v>0</v>
      </c>
      <c r="BM257" s="285">
        <f t="shared" si="558"/>
        <v>0.35999999999999999</v>
      </c>
      <c r="BN257" s="290">
        <f t="shared" si="580"/>
        <v>0</v>
      </c>
      <c r="BO257" s="287"/>
      <c r="BP257" s="285">
        <f t="shared" si="564"/>
        <v>0</v>
      </c>
      <c r="BQ257" s="286">
        <f t="shared" si="587"/>
        <v>0</v>
      </c>
      <c r="BR257" s="287"/>
      <c r="BS257" s="285">
        <f t="shared" si="559"/>
        <v>0</v>
      </c>
      <c r="BT257" s="287"/>
      <c r="BU257" s="283">
        <v>53.246223000000001</v>
      </c>
      <c r="BV257" s="283">
        <v>51</v>
      </c>
      <c r="BW257" s="282">
        <f>_xlfn.FLOOR.PRECISE('численность 2021'!H247)</f>
        <v>78</v>
      </c>
      <c r="BX257" s="282">
        <v>4.1709399999999999</v>
      </c>
      <c r="BY257" s="282">
        <v>3.9949870000000001</v>
      </c>
      <c r="BZ257" s="282">
        <f t="shared" si="551"/>
        <v>6.1533606816030293</v>
      </c>
      <c r="CA257" s="284">
        <f>_xlfn.FLOOR.PRECISE('численность 2021'!M247)</f>
        <v>7</v>
      </c>
      <c r="CB257" s="284"/>
      <c r="CC257" s="284"/>
      <c r="CD257" s="284">
        <f t="shared" si="588"/>
        <v>7</v>
      </c>
      <c r="CE257" s="285">
        <f t="shared" si="560"/>
        <v>7.8000000000000007</v>
      </c>
      <c r="CF257" s="290">
        <f t="shared" si="589"/>
        <v>7</v>
      </c>
      <c r="CG257" s="287">
        <v>7</v>
      </c>
      <c r="CH257" s="285">
        <f t="shared" si="571"/>
        <v>0.52500000000000002</v>
      </c>
      <c r="CI257" s="286">
        <f t="shared" si="590"/>
        <v>0</v>
      </c>
      <c r="CJ257" s="287"/>
      <c r="CK257" s="285">
        <f t="shared" si="565"/>
        <v>0.52500000000000002</v>
      </c>
      <c r="CL257" s="286">
        <f t="shared" si="591"/>
        <v>0</v>
      </c>
      <c r="CM257" s="287"/>
      <c r="CN257" s="285">
        <f t="shared" si="561"/>
        <v>1.4000000000000001</v>
      </c>
      <c r="CO257" s="287"/>
      <c r="CP257" s="291">
        <f t="shared" si="562"/>
        <v>1</v>
      </c>
      <c r="CQ257" s="283"/>
      <c r="CR257" s="283">
        <v>0</v>
      </c>
      <c r="CS257" s="283" t="e">
        <f>#REF!</f>
        <v>#REF!</v>
      </c>
      <c r="CT257" s="282"/>
      <c r="CU257" s="282">
        <v>0</v>
      </c>
      <c r="CV257" s="282" t="e">
        <f>#REF!</f>
        <v>#REF!</v>
      </c>
      <c r="CW257" s="284" t="e">
        <f>#REF!</f>
        <v>#REF!</v>
      </c>
      <c r="CX257" s="285" t="e">
        <f t="shared" si="555"/>
        <v>#REF!</v>
      </c>
      <c r="CY257" s="290" t="e">
        <f t="shared" si="556"/>
        <v>#REF!</v>
      </c>
      <c r="CZ257" s="292"/>
      <c r="DA257" s="285">
        <f t="shared" si="557"/>
        <v>0</v>
      </c>
      <c r="DB257" s="292"/>
      <c r="DC257" s="283">
        <v>0</v>
      </c>
      <c r="DD257" s="283">
        <v>0</v>
      </c>
      <c r="DE257" s="282">
        <f>_xlfn.FLOOR.PRECISE('численность 2021'!I247)</f>
        <v>0</v>
      </c>
      <c r="DF257" s="282">
        <v>0</v>
      </c>
      <c r="DG257" s="282">
        <v>0</v>
      </c>
      <c r="DH257" s="282">
        <f t="shared" si="552"/>
        <v>0</v>
      </c>
      <c r="DI257" s="284">
        <f>_xlfn.FLOOR.PRECISE('численность 2021'!N247)</f>
        <v>0</v>
      </c>
      <c r="DJ257" s="285">
        <f t="shared" si="572"/>
        <v>0</v>
      </c>
      <c r="DK257" s="286">
        <f t="shared" si="592"/>
        <v>0</v>
      </c>
      <c r="DL257" s="287"/>
      <c r="DM257" s="285">
        <f t="shared" si="573"/>
        <v>0</v>
      </c>
      <c r="DN257" s="287"/>
      <c r="DO257" s="283">
        <v>0.24246899999999999</v>
      </c>
      <c r="DP257" s="283">
        <v>0</v>
      </c>
      <c r="DQ257" s="282">
        <f>_xlfn.FLOOR.PRECISE('численность 2021'!J247)</f>
        <v>2</v>
      </c>
      <c r="DR257" s="282">
        <v>1.8992999999999999e-002</v>
      </c>
      <c r="DS257" s="282">
        <v>0</v>
      </c>
      <c r="DT257" s="282">
        <f t="shared" si="553"/>
        <v>0.1577784790154623</v>
      </c>
      <c r="DU257" s="284">
        <f>_xlfn.FLOOR.PRECISE('численность 2021'!S247)</f>
        <v>0</v>
      </c>
      <c r="DV257" s="285">
        <f t="shared" si="563"/>
        <v>0.20000000000000001</v>
      </c>
      <c r="DW257" s="286">
        <f t="shared" si="593"/>
        <v>0</v>
      </c>
      <c r="DX257" s="287"/>
      <c r="DY257" s="283">
        <v>0</v>
      </c>
      <c r="DZ257" s="293">
        <v>0</v>
      </c>
      <c r="EA257" s="282">
        <f>_xlfn.FLOOR.PRECISE('численность 2021'!T247)</f>
        <v>0</v>
      </c>
      <c r="EB257" s="282">
        <v>0</v>
      </c>
      <c r="EC257" s="282">
        <v>0</v>
      </c>
      <c r="ED257" s="282">
        <f t="shared" si="554"/>
        <v>0</v>
      </c>
      <c r="EE257" s="284">
        <f>_xlfn.FLOOR.PRECISE('численность 2021'!U247)</f>
        <v>0</v>
      </c>
      <c r="EF257" s="285">
        <f t="shared" si="581"/>
        <v>0</v>
      </c>
      <c r="EG257" s="286">
        <f t="shared" si="594"/>
        <v>0</v>
      </c>
      <c r="EH257" s="292"/>
    </row>
    <row r="258" ht="45.75" customHeight="1">
      <c r="A258" s="152" t="s">
        <v>368</v>
      </c>
      <c r="B258" s="282">
        <f>'численность 2021'!C250</f>
        <v>40.100000000000001</v>
      </c>
      <c r="C258" s="283">
        <v>65.615859999999998</v>
      </c>
      <c r="D258" s="283">
        <v>61</v>
      </c>
      <c r="E258" s="282">
        <f>_xlfn.FLOOR.PRECISE('численность 2021'!D250)</f>
        <v>102</v>
      </c>
      <c r="F258" s="282">
        <v>1.3813869999999999</v>
      </c>
      <c r="G258" s="282">
        <v>1.3053710000000001</v>
      </c>
      <c r="H258" s="282">
        <f t="shared" si="548"/>
        <v>2.5436408977556111</v>
      </c>
      <c r="I258" s="284">
        <f>_xlfn.FLOOR.PRECISE('численность 2021'!R250)</f>
        <v>35</v>
      </c>
      <c r="J258" s="285">
        <f t="shared" si="566"/>
        <v>35.699999999999996</v>
      </c>
      <c r="K258" s="286">
        <f t="shared" si="582"/>
        <v>35</v>
      </c>
      <c r="L258" s="287">
        <v>35</v>
      </c>
      <c r="M258" s="283">
        <v>23</v>
      </c>
      <c r="N258" s="283">
        <v>23</v>
      </c>
      <c r="O258" s="282">
        <f>_xlfn.FLOOR.PRECISE('численность 2021'!P250)</f>
        <v>23</v>
      </c>
      <c r="P258" s="282">
        <v>0.484211</v>
      </c>
      <c r="Q258" s="282">
        <v>0.49218899999999999</v>
      </c>
      <c r="R258" s="282">
        <f t="shared" si="583"/>
        <v>0.57356608478802995</v>
      </c>
      <c r="S258" s="284">
        <f>_xlfn.FLOOR.PRECISE('численность 2021'!Q250)</f>
        <v>6</v>
      </c>
      <c r="T258" s="284"/>
      <c r="U258" s="285">
        <f t="shared" si="567"/>
        <v>6.8999999999999995</v>
      </c>
      <c r="V258" s="286">
        <f t="shared" si="574"/>
        <v>6</v>
      </c>
      <c r="W258" s="287">
        <v>6</v>
      </c>
      <c r="X258" s="287"/>
      <c r="Y258" s="288"/>
      <c r="Z258" s="283">
        <v>159.54809599999999</v>
      </c>
      <c r="AA258" s="283">
        <v>208</v>
      </c>
      <c r="AB258" s="282">
        <f>_xlfn.FLOOR.PRECISE('численность 2021'!E250)</f>
        <v>250</v>
      </c>
      <c r="AC258" s="282">
        <v>3.3589069999999999</v>
      </c>
      <c r="AD258" s="282">
        <v>4.4511019999999997</v>
      </c>
      <c r="AE258" s="282">
        <f t="shared" si="549"/>
        <v>6.2344139650872812</v>
      </c>
      <c r="AF258" s="284">
        <f>_xlfn.FLOOR.PRECISE('численность 2021'!O250)</f>
        <v>12</v>
      </c>
      <c r="AG258" s="285">
        <f t="shared" si="568"/>
        <v>12.5</v>
      </c>
      <c r="AH258" s="286">
        <f t="shared" si="584"/>
        <v>12</v>
      </c>
      <c r="AI258" s="289">
        <f t="shared" si="575"/>
        <v>9</v>
      </c>
      <c r="AJ258" s="287">
        <v>12</v>
      </c>
      <c r="AK258" s="287">
        <v>9</v>
      </c>
      <c r="AL258" s="283">
        <v>523.25707999999997</v>
      </c>
      <c r="AM258" s="283">
        <v>567</v>
      </c>
      <c r="AN258" s="282">
        <f>_xlfn.FLOOR.PRECISE('численность 2021'!F250)</f>
        <v>546</v>
      </c>
      <c r="AO258" s="282">
        <v>11.015938999999999</v>
      </c>
      <c r="AP258" s="282">
        <v>12.133533</v>
      </c>
      <c r="AQ258" s="282">
        <f t="shared" si="585"/>
        <v>13.615960099750623</v>
      </c>
      <c r="AR258" s="284">
        <f>_xlfn.FLOOR.PRECISE('численность 2021'!L250)</f>
        <v>109</v>
      </c>
      <c r="AS258" s="284"/>
      <c r="AT258" s="284">
        <f t="shared" si="576"/>
        <v>109</v>
      </c>
      <c r="AU258" s="285">
        <f t="shared" si="577"/>
        <v>81.899999999999991</v>
      </c>
      <c r="AV258" s="285">
        <f t="shared" si="547"/>
        <v>109.2</v>
      </c>
      <c r="AW258" s="290">
        <f t="shared" si="578"/>
        <v>81.899999999999991</v>
      </c>
      <c r="AX258" s="287">
        <v>109</v>
      </c>
      <c r="AY258" s="285">
        <f t="shared" si="569"/>
        <v>16.349999999999998</v>
      </c>
      <c r="AZ258" s="286">
        <f t="shared" si="586"/>
        <v>0</v>
      </c>
      <c r="BA258" s="287"/>
      <c r="BB258" s="285">
        <f t="shared" si="570"/>
        <v>32.699999999999996</v>
      </c>
      <c r="BC258" s="287"/>
      <c r="BD258" s="283">
        <v>19.85400390625</v>
      </c>
      <c r="BE258" s="283">
        <v>37</v>
      </c>
      <c r="BF258" s="282">
        <f>_xlfn.FLOOR.PRECISE('численность 2021'!G250)</f>
        <v>43</v>
      </c>
      <c r="BG258" s="282">
        <v>0.41797899999999999</v>
      </c>
      <c r="BH258" s="282">
        <v>0.79178300000000001</v>
      </c>
      <c r="BI258" s="282">
        <f t="shared" si="550"/>
        <v>1.0723192019950125</v>
      </c>
      <c r="BJ258" s="284">
        <f>_xlfn.FLOOR.PRECISE('численность 2021'!K250)</f>
        <v>2</v>
      </c>
      <c r="BK258" s="284"/>
      <c r="BL258" s="284">
        <f t="shared" si="579"/>
        <v>2</v>
      </c>
      <c r="BM258" s="285">
        <f t="shared" si="558"/>
        <v>2.1499999999999999</v>
      </c>
      <c r="BN258" s="290">
        <f t="shared" si="580"/>
        <v>2</v>
      </c>
      <c r="BO258" s="287">
        <v>2</v>
      </c>
      <c r="BP258" s="285">
        <f t="shared" si="564"/>
        <v>0</v>
      </c>
      <c r="BQ258" s="286">
        <f t="shared" si="587"/>
        <v>0</v>
      </c>
      <c r="BR258" s="287"/>
      <c r="BS258" s="285">
        <f t="shared" si="559"/>
        <v>0.40000000000000002</v>
      </c>
      <c r="BT258" s="287"/>
      <c r="BU258" s="283">
        <v>75.445212999999995</v>
      </c>
      <c r="BV258" s="283">
        <v>106</v>
      </c>
      <c r="BW258" s="282">
        <f>_xlfn.FLOOR.PRECISE('численность 2021'!H250)</f>
        <v>135</v>
      </c>
      <c r="BX258" s="282">
        <v>1.58832</v>
      </c>
      <c r="BY258" s="282">
        <v>2.2683499999999999</v>
      </c>
      <c r="BZ258" s="282">
        <f t="shared" si="551"/>
        <v>3.3665835411471319</v>
      </c>
      <c r="CA258" s="284">
        <f>_xlfn.FLOOR.PRECISE('численность 2021'!M250)</f>
        <v>9</v>
      </c>
      <c r="CB258" s="284"/>
      <c r="CC258" s="284"/>
      <c r="CD258" s="284">
        <f t="shared" si="588"/>
        <v>9</v>
      </c>
      <c r="CE258" s="285">
        <f t="shared" si="560"/>
        <v>9.4500000000000011</v>
      </c>
      <c r="CF258" s="290">
        <f t="shared" si="589"/>
        <v>9</v>
      </c>
      <c r="CG258" s="287">
        <v>9</v>
      </c>
      <c r="CH258" s="285">
        <f t="shared" si="571"/>
        <v>0.67499999999999993</v>
      </c>
      <c r="CI258" s="286">
        <f t="shared" si="590"/>
        <v>0</v>
      </c>
      <c r="CJ258" s="287"/>
      <c r="CK258" s="285">
        <f t="shared" si="565"/>
        <v>0.67499999999999993</v>
      </c>
      <c r="CL258" s="286">
        <f t="shared" si="591"/>
        <v>0</v>
      </c>
      <c r="CM258" s="287"/>
      <c r="CN258" s="285">
        <f t="shared" si="561"/>
        <v>1.8</v>
      </c>
      <c r="CO258" s="287"/>
      <c r="CP258" s="291">
        <f t="shared" si="562"/>
        <v>1</v>
      </c>
      <c r="CQ258" s="283"/>
      <c r="CR258" s="283"/>
      <c r="CS258" s="283"/>
      <c r="CT258" s="282"/>
      <c r="CU258" s="282"/>
      <c r="CV258" s="282"/>
      <c r="CW258" s="284"/>
      <c r="CX258" s="285"/>
      <c r="CY258" s="290"/>
      <c r="CZ258" s="292"/>
      <c r="DA258" s="285"/>
      <c r="DB258" s="292"/>
      <c r="DC258" s="283">
        <v>0</v>
      </c>
      <c r="DD258" s="283">
        <v>0</v>
      </c>
      <c r="DE258" s="282">
        <f>_xlfn.FLOOR.PRECISE('численность 2021'!I250)</f>
        <v>0</v>
      </c>
      <c r="DF258" s="282">
        <v>0</v>
      </c>
      <c r="DG258" s="282">
        <v>0</v>
      </c>
      <c r="DH258" s="282">
        <f t="shared" si="552"/>
        <v>0</v>
      </c>
      <c r="DI258" s="284">
        <f>_xlfn.FLOOR.PRECISE('численность 2021'!N250)</f>
        <v>0</v>
      </c>
      <c r="DJ258" s="285">
        <f t="shared" si="572"/>
        <v>0</v>
      </c>
      <c r="DK258" s="286">
        <f t="shared" si="592"/>
        <v>0</v>
      </c>
      <c r="DL258" s="287"/>
      <c r="DM258" s="285">
        <f t="shared" si="573"/>
        <v>0</v>
      </c>
      <c r="DN258" s="287"/>
      <c r="DO258" s="283">
        <v>6.5095099999999997</v>
      </c>
      <c r="DP258" s="283">
        <v>5</v>
      </c>
      <c r="DQ258" s="282">
        <f>_xlfn.FLOOR.PRECISE('численность 2021'!J250)</f>
        <v>9</v>
      </c>
      <c r="DR258" s="282">
        <v>0.137042</v>
      </c>
      <c r="DS258" s="282">
        <v>0.106998</v>
      </c>
      <c r="DT258" s="282">
        <f t="shared" si="553"/>
        <v>0.22443890274314213</v>
      </c>
      <c r="DU258" s="284">
        <f>_xlfn.FLOOR.PRECISE('численность 2021'!S250)</f>
        <v>0</v>
      </c>
      <c r="DV258" s="285">
        <f t="shared" si="563"/>
        <v>0.90000000000000002</v>
      </c>
      <c r="DW258" s="286">
        <f t="shared" si="593"/>
        <v>0</v>
      </c>
      <c r="DX258" s="287"/>
      <c r="DY258" s="283">
        <v>0</v>
      </c>
      <c r="DZ258" s="293">
        <v>0</v>
      </c>
      <c r="EA258" s="282">
        <f>_xlfn.FLOOR.PRECISE('численность 2021'!T250)</f>
        <v>35</v>
      </c>
      <c r="EB258" s="282">
        <v>0</v>
      </c>
      <c r="EC258" s="282">
        <v>0</v>
      </c>
      <c r="ED258" s="282">
        <f t="shared" si="554"/>
        <v>0.87281795511221938</v>
      </c>
      <c r="EE258" s="284">
        <f>_xlfn.FLOOR.PRECISE('численность 2021'!U250)</f>
        <v>0</v>
      </c>
      <c r="EF258" s="285">
        <f t="shared" si="581"/>
        <v>3.5</v>
      </c>
      <c r="EG258" s="286">
        <f t="shared" si="594"/>
        <v>0</v>
      </c>
      <c r="EH258" s="292"/>
    </row>
    <row r="259" ht="45.75" customHeight="1">
      <c r="A259" s="147" t="s">
        <v>264</v>
      </c>
      <c r="B259" s="282">
        <f>'численность 2021'!C246</f>
        <v>34.82</v>
      </c>
      <c r="C259" s="283"/>
      <c r="D259" s="283">
        <v>20</v>
      </c>
      <c r="E259" s="282">
        <f>_xlfn.FLOOR.PRECISE('численность 2021'!D246)</f>
        <v>25</v>
      </c>
      <c r="F259" s="282"/>
      <c r="G259" s="282">
        <f>D259/B259</f>
        <v>0.57438253877082135</v>
      </c>
      <c r="H259" s="282">
        <f t="shared" si="548"/>
        <v>0.71797817346352666</v>
      </c>
      <c r="I259" s="284">
        <f>_xlfn.FLOOR.PRECISE('численность 2021'!R246)</f>
        <v>0</v>
      </c>
      <c r="J259" s="285">
        <f t="shared" si="566"/>
        <v>8.75</v>
      </c>
      <c r="K259" s="286"/>
      <c r="L259" s="287"/>
      <c r="M259" s="283"/>
      <c r="N259" s="283">
        <v>9</v>
      </c>
      <c r="O259" s="282">
        <f>_xlfn.FLOOR.PRECISE('численность 2021'!P246)</f>
        <v>9</v>
      </c>
      <c r="P259" s="282"/>
      <c r="Q259" s="282">
        <v>0.25847199999999998</v>
      </c>
      <c r="R259" s="282">
        <f t="shared" si="583"/>
        <v>0.25847214244686961</v>
      </c>
      <c r="S259" s="284">
        <f>_xlfn.FLOOR.PRECISE('численность 2021'!Q246)</f>
        <v>2</v>
      </c>
      <c r="T259" s="284"/>
      <c r="U259" s="285">
        <f t="shared" si="567"/>
        <v>2.6999999999999997</v>
      </c>
      <c r="V259" s="286">
        <f t="shared" si="574"/>
        <v>2</v>
      </c>
      <c r="W259" s="287">
        <v>2</v>
      </c>
      <c r="X259" s="287"/>
      <c r="Y259" s="288"/>
      <c r="Z259" s="283"/>
      <c r="AA259" s="283">
        <v>9</v>
      </c>
      <c r="AB259" s="282">
        <f>_xlfn.FLOOR.PRECISE('численность 2021'!E246)</f>
        <v>12</v>
      </c>
      <c r="AC259" s="282"/>
      <c r="AD259" s="282">
        <f>AA259/B259</f>
        <v>0.25847214244686961</v>
      </c>
      <c r="AE259" s="282">
        <f t="shared" si="549"/>
        <v>0.3446295232624928</v>
      </c>
      <c r="AF259" s="284">
        <f>_xlfn.FLOOR.PRECISE('численность 2021'!O246)</f>
        <v>0</v>
      </c>
      <c r="AG259" s="285"/>
      <c r="AH259" s="286"/>
      <c r="AI259" s="289"/>
      <c r="AJ259" s="287"/>
      <c r="AK259" s="287"/>
      <c r="AL259" s="283"/>
      <c r="AM259" s="283">
        <v>301</v>
      </c>
      <c r="AN259" s="282">
        <f>_xlfn.FLOOR.PRECISE('численность 2021'!F246)</f>
        <v>404</v>
      </c>
      <c r="AO259" s="282"/>
      <c r="AP259" s="282">
        <v>8.3754500000000007</v>
      </c>
      <c r="AQ259" s="282">
        <f t="shared" si="585"/>
        <v>11.602527283170591</v>
      </c>
      <c r="AR259" s="284">
        <f>_xlfn.FLOOR.PRECISE('численность 2021'!L246)</f>
        <v>60</v>
      </c>
      <c r="AS259" s="284"/>
      <c r="AT259" s="284">
        <f t="shared" si="576"/>
        <v>60</v>
      </c>
      <c r="AU259" s="285">
        <f t="shared" si="577"/>
        <v>60.599999999999994</v>
      </c>
      <c r="AV259" s="285">
        <f t="shared" si="547"/>
        <v>60.599999999999994</v>
      </c>
      <c r="AW259" s="290">
        <f t="shared" si="578"/>
        <v>60</v>
      </c>
      <c r="AX259" s="287">
        <v>60</v>
      </c>
      <c r="AY259" s="285">
        <f t="shared" si="569"/>
        <v>9</v>
      </c>
      <c r="AZ259" s="286"/>
      <c r="BA259" s="287"/>
      <c r="BB259" s="285">
        <f t="shared" si="570"/>
        <v>18</v>
      </c>
      <c r="BC259" s="287"/>
      <c r="BD259" s="283"/>
      <c r="BE259" s="283">
        <v>41</v>
      </c>
      <c r="BF259" s="282">
        <f>_xlfn.FLOOR.PRECISE('численность 2021'!G246)</f>
        <v>48</v>
      </c>
      <c r="BG259" s="282"/>
      <c r="BH259" s="282">
        <v>1.1408419999999999</v>
      </c>
      <c r="BI259" s="282">
        <f t="shared" si="550"/>
        <v>1.3785180930499712</v>
      </c>
      <c r="BJ259" s="284">
        <f>_xlfn.FLOOR.PRECISE('численность 2021'!K246)</f>
        <v>2</v>
      </c>
      <c r="BK259" s="284"/>
      <c r="BL259" s="284">
        <f t="shared" si="579"/>
        <v>2</v>
      </c>
      <c r="BM259" s="285">
        <f t="shared" si="558"/>
        <v>2.4000000000000004</v>
      </c>
      <c r="BN259" s="290">
        <f t="shared" si="580"/>
        <v>2</v>
      </c>
      <c r="BO259" s="287">
        <v>2</v>
      </c>
      <c r="BP259" s="285">
        <f t="shared" si="564"/>
        <v>0</v>
      </c>
      <c r="BQ259" s="286"/>
      <c r="BR259" s="287"/>
      <c r="BS259" s="285"/>
      <c r="BT259" s="287"/>
      <c r="BU259" s="283"/>
      <c r="BV259" s="283">
        <v>100</v>
      </c>
      <c r="BW259" s="282">
        <f>_xlfn.FLOOR.PRECISE('численность 2021'!H246)</f>
        <v>115</v>
      </c>
      <c r="BX259" s="282"/>
      <c r="BY259" s="282">
        <v>2.7825419999999998</v>
      </c>
      <c r="BZ259" s="282">
        <f t="shared" si="551"/>
        <v>3.3026995979322229</v>
      </c>
      <c r="CA259" s="284">
        <f>_xlfn.FLOOR.PRECISE('численность 2021'!M246)</f>
        <v>8</v>
      </c>
      <c r="CB259" s="284"/>
      <c r="CC259" s="284"/>
      <c r="CD259" s="284">
        <f t="shared" si="588"/>
        <v>8</v>
      </c>
      <c r="CE259" s="285">
        <f t="shared" si="560"/>
        <v>8.0500000000000007</v>
      </c>
      <c r="CF259" s="290">
        <f t="shared" si="589"/>
        <v>8</v>
      </c>
      <c r="CG259" s="287">
        <v>8</v>
      </c>
      <c r="CH259" s="285">
        <f t="shared" si="571"/>
        <v>0.59999999999999998</v>
      </c>
      <c r="CI259" s="286"/>
      <c r="CJ259" s="287"/>
      <c r="CK259" s="285">
        <f t="shared" si="565"/>
        <v>0.59999999999999998</v>
      </c>
      <c r="CL259" s="286"/>
      <c r="CM259" s="287"/>
      <c r="CN259" s="285"/>
      <c r="CO259" s="287"/>
      <c r="CP259" s="291"/>
      <c r="CQ259" s="283"/>
      <c r="CR259" s="283"/>
      <c r="CS259" s="283"/>
      <c r="CT259" s="282"/>
      <c r="CU259" s="282"/>
      <c r="CV259" s="282"/>
      <c r="CW259" s="284"/>
      <c r="CX259" s="285"/>
      <c r="CY259" s="290"/>
      <c r="CZ259" s="292"/>
      <c r="DA259" s="285"/>
      <c r="DB259" s="292"/>
      <c r="DC259" s="283"/>
      <c r="DD259" s="283">
        <v>0</v>
      </c>
      <c r="DE259" s="282">
        <f>_xlfn.FLOOR.PRECISE('численность 2021'!I246)</f>
        <v>0</v>
      </c>
      <c r="DF259" s="282"/>
      <c r="DG259" s="282"/>
      <c r="DH259" s="282"/>
      <c r="DI259" s="284">
        <f>_xlfn.FLOOR.PRECISE('численность 2021'!N246)</f>
        <v>0</v>
      </c>
      <c r="DJ259" s="285">
        <f t="shared" si="572"/>
        <v>0</v>
      </c>
      <c r="DK259" s="286"/>
      <c r="DL259" s="287"/>
      <c r="DM259" s="285">
        <f t="shared" si="573"/>
        <v>0</v>
      </c>
      <c r="DN259" s="287"/>
      <c r="DO259" s="283"/>
      <c r="DP259" s="283">
        <v>0</v>
      </c>
      <c r="DQ259" s="282">
        <f>_xlfn.FLOOR.PRECISE('численность 2021'!J246)</f>
        <v>2</v>
      </c>
      <c r="DR259" s="282"/>
      <c r="DS259" s="282"/>
      <c r="DT259" s="282">
        <f t="shared" si="553"/>
        <v>5.7438253877082138e-002</v>
      </c>
      <c r="DU259" s="284">
        <f>_xlfn.FLOOR.PRECISE('численность 2021'!S246)</f>
        <v>0</v>
      </c>
      <c r="DV259" s="285"/>
      <c r="DW259" s="286"/>
      <c r="DX259" s="287"/>
      <c r="DY259" s="283"/>
      <c r="DZ259" s="293">
        <v>35</v>
      </c>
      <c r="EA259" s="282">
        <f>_xlfn.FLOOR.PRECISE('численность 2021'!T246)</f>
        <v>38</v>
      </c>
      <c r="EB259" s="282"/>
      <c r="EC259" s="282">
        <v>0.97389000000000003</v>
      </c>
      <c r="ED259" s="282">
        <f t="shared" si="554"/>
        <v>1.0913268236645606</v>
      </c>
      <c r="EE259" s="284">
        <f>_xlfn.FLOOR.PRECISE('численность 2021'!U246)</f>
        <v>3</v>
      </c>
      <c r="EF259" s="285">
        <f t="shared" si="581"/>
        <v>3.8000000000000003</v>
      </c>
      <c r="EG259" s="286">
        <f t="shared" si="594"/>
        <v>3</v>
      </c>
      <c r="EH259" s="292">
        <v>3</v>
      </c>
    </row>
    <row r="260" ht="31.5">
      <c r="A260" s="152" t="s">
        <v>267</v>
      </c>
      <c r="B260" s="282">
        <f>'численность 2021'!C249</f>
        <v>179.86000000000001</v>
      </c>
      <c r="C260" s="283">
        <v>109.523293</v>
      </c>
      <c r="D260" s="283">
        <v>45</v>
      </c>
      <c r="E260" s="282">
        <f>_xlfn.FLOOR.PRECISE('численность 2021'!D249)</f>
        <v>42</v>
      </c>
      <c r="F260" s="282">
        <v>0.50752200000000003</v>
      </c>
      <c r="G260" s="282">
        <v>0.25019200000000003</v>
      </c>
      <c r="H260" s="282">
        <f t="shared" si="548"/>
        <v>0.23351495607694872</v>
      </c>
      <c r="I260" s="284">
        <f>_xlfn.FLOOR.PRECISE('численность 2021'!R249)</f>
        <v>12</v>
      </c>
      <c r="J260" s="285">
        <f t="shared" si="566"/>
        <v>14.699999999999999</v>
      </c>
      <c r="K260" s="286">
        <f t="shared" si="582"/>
        <v>12</v>
      </c>
      <c r="L260" s="287">
        <v>12</v>
      </c>
      <c r="M260" s="283">
        <v>50</v>
      </c>
      <c r="N260" s="283">
        <v>40</v>
      </c>
      <c r="O260" s="282">
        <f>_xlfn.FLOOR.PRECISE('численность 2021'!P249)</f>
        <v>40</v>
      </c>
      <c r="P260" s="282">
        <v>0.23169600000000001</v>
      </c>
      <c r="Q260" s="282">
        <v>0.22239300000000001</v>
      </c>
      <c r="R260" s="282">
        <f t="shared" si="583"/>
        <v>0.2223951962637607</v>
      </c>
      <c r="S260" s="284">
        <f>_xlfn.FLOOR.PRECISE('численность 2021'!Q249)</f>
        <v>10</v>
      </c>
      <c r="T260" s="284"/>
      <c r="U260" s="285">
        <f t="shared" si="567"/>
        <v>12</v>
      </c>
      <c r="V260" s="286">
        <f t="shared" si="574"/>
        <v>10</v>
      </c>
      <c r="W260" s="287">
        <v>10</v>
      </c>
      <c r="X260" s="287">
        <v>5</v>
      </c>
      <c r="Y260" s="288"/>
      <c r="Z260" s="283">
        <v>30.983561999999999</v>
      </c>
      <c r="AA260" s="283">
        <v>28</v>
      </c>
      <c r="AB260" s="282">
        <f>_xlfn.FLOOR.PRECISE('численность 2021'!E249)</f>
        <v>25</v>
      </c>
      <c r="AC260" s="282">
        <v>0.14357500000000001</v>
      </c>
      <c r="AD260" s="282">
        <v>0.15567500000000001</v>
      </c>
      <c r="AE260" s="282">
        <f t="shared" si="549"/>
        <v>0.13899699766485044</v>
      </c>
      <c r="AF260" s="284">
        <f>_xlfn.FLOOR.PRECISE('численность 2021'!O249)</f>
        <v>0</v>
      </c>
      <c r="AG260" s="285">
        <f t="shared" si="568"/>
        <v>0</v>
      </c>
      <c r="AH260" s="286">
        <f t="shared" si="584"/>
        <v>0</v>
      </c>
      <c r="AI260" s="289">
        <f t="shared" si="575"/>
        <v>0</v>
      </c>
      <c r="AJ260" s="287"/>
      <c r="AK260" s="287"/>
      <c r="AL260" s="283">
        <v>1590.383057</v>
      </c>
      <c r="AM260" s="283">
        <v>1283</v>
      </c>
      <c r="AN260" s="282">
        <f>_xlfn.FLOOR.PRECISE('численность 2021'!F249)</f>
        <v>1103</v>
      </c>
      <c r="AO260" s="282">
        <v>7.3697080000000001</v>
      </c>
      <c r="AP260" s="282">
        <v>7.1332469999999999</v>
      </c>
      <c r="AQ260" s="282">
        <f t="shared" si="585"/>
        <v>6.1325475369732008</v>
      </c>
      <c r="AR260" s="284">
        <f>_xlfn.FLOOR.PRECISE('численность 2021'!L249)</f>
        <v>110</v>
      </c>
      <c r="AS260" s="284"/>
      <c r="AT260" s="284">
        <f t="shared" si="576"/>
        <v>110</v>
      </c>
      <c r="AU260" s="285">
        <f t="shared" si="577"/>
        <v>110.30000000000001</v>
      </c>
      <c r="AV260" s="285">
        <f t="shared" si="547"/>
        <v>110.30000000000001</v>
      </c>
      <c r="AW260" s="290">
        <f t="shared" si="578"/>
        <v>110</v>
      </c>
      <c r="AX260" s="287">
        <v>110</v>
      </c>
      <c r="AY260" s="285">
        <f t="shared" si="569"/>
        <v>16.5</v>
      </c>
      <c r="AZ260" s="286">
        <f t="shared" si="586"/>
        <v>0</v>
      </c>
      <c r="BA260" s="287">
        <v>8</v>
      </c>
      <c r="BB260" s="285">
        <f t="shared" si="570"/>
        <v>33</v>
      </c>
      <c r="BC260" s="287">
        <v>40</v>
      </c>
      <c r="BD260" s="283">
        <v>7.3255710000000001</v>
      </c>
      <c r="BE260" s="283">
        <v>12</v>
      </c>
      <c r="BF260" s="282">
        <f>_xlfn.FLOOR.PRECISE('численность 2021'!G249)</f>
        <v>9</v>
      </c>
      <c r="BG260" s="282">
        <v>3.3945999999999997e-002</v>
      </c>
      <c r="BH260" s="282">
        <v>6.6718e-002</v>
      </c>
      <c r="BI260" s="282">
        <f t="shared" si="550"/>
        <v>5.0038919159346155e-002</v>
      </c>
      <c r="BJ260" s="284">
        <f>_xlfn.FLOOR.PRECISE('численность 2021'!K249)</f>
        <v>0</v>
      </c>
      <c r="BK260" s="284"/>
      <c r="BL260" s="284">
        <f t="shared" si="579"/>
        <v>0</v>
      </c>
      <c r="BM260" s="285">
        <f t="shared" si="558"/>
        <v>0.27000000000000002</v>
      </c>
      <c r="BN260" s="290">
        <f t="shared" si="580"/>
        <v>0</v>
      </c>
      <c r="BO260" s="287"/>
      <c r="BP260" s="285">
        <f t="shared" si="564"/>
        <v>0</v>
      </c>
      <c r="BQ260" s="286">
        <f t="shared" si="587"/>
        <v>0</v>
      </c>
      <c r="BR260" s="287"/>
      <c r="BS260" s="285">
        <f t="shared" si="559"/>
        <v>0</v>
      </c>
      <c r="BT260" s="287"/>
      <c r="BU260" s="283">
        <v>285.697265625</v>
      </c>
      <c r="BV260" s="283">
        <v>83</v>
      </c>
      <c r="BW260" s="282">
        <f>_xlfn.FLOOR.PRECISE('численность 2021'!H249)</f>
        <v>89</v>
      </c>
      <c r="BX260" s="282">
        <v>1.323898</v>
      </c>
      <c r="BY260" s="282">
        <v>0.46146500000000001</v>
      </c>
      <c r="BZ260" s="282">
        <f t="shared" si="551"/>
        <v>0.4948293116868675</v>
      </c>
      <c r="CA260" s="284">
        <f>_xlfn.FLOOR.PRECISE('численность 2021'!M249)</f>
        <v>2</v>
      </c>
      <c r="CB260" s="284"/>
      <c r="CC260" s="284"/>
      <c r="CD260" s="284">
        <f t="shared" si="588"/>
        <v>2</v>
      </c>
      <c r="CE260" s="285">
        <f t="shared" si="560"/>
        <v>2.6699999999999999</v>
      </c>
      <c r="CF260" s="290">
        <f t="shared" si="589"/>
        <v>2</v>
      </c>
      <c r="CG260" s="287">
        <v>2</v>
      </c>
      <c r="CH260" s="285">
        <f t="shared" si="571"/>
        <v>0</v>
      </c>
      <c r="CI260" s="286">
        <f t="shared" si="590"/>
        <v>0</v>
      </c>
      <c r="CJ260" s="287"/>
      <c r="CK260" s="285">
        <f t="shared" si="565"/>
        <v>0</v>
      </c>
      <c r="CL260" s="286">
        <f t="shared" si="591"/>
        <v>0</v>
      </c>
      <c r="CM260" s="287"/>
      <c r="CN260" s="285">
        <f t="shared" si="561"/>
        <v>0.40000000000000002</v>
      </c>
      <c r="CO260" s="287">
        <v>1</v>
      </c>
      <c r="CP260" s="291">
        <f t="shared" si="562"/>
        <v>1</v>
      </c>
      <c r="CQ260" s="283">
        <v>0</v>
      </c>
      <c r="CR260" s="283">
        <v>0</v>
      </c>
      <c r="CS260" s="283" t="e">
        <f>#REF!</f>
        <v>#REF!</v>
      </c>
      <c r="CT260" s="282">
        <v>0</v>
      </c>
      <c r="CU260" s="282">
        <v>0</v>
      </c>
      <c r="CV260" s="282" t="e">
        <f>#REF!</f>
        <v>#REF!</v>
      </c>
      <c r="CW260" s="284" t="e">
        <f>#REF!</f>
        <v>#REF!</v>
      </c>
      <c r="CX260" s="285" t="e">
        <f t="shared" si="555"/>
        <v>#REF!</v>
      </c>
      <c r="CY260" s="290" t="e">
        <f t="shared" si="556"/>
        <v>#REF!</v>
      </c>
      <c r="CZ260" s="292"/>
      <c r="DA260" s="285">
        <f t="shared" si="557"/>
        <v>0</v>
      </c>
      <c r="DB260" s="292"/>
      <c r="DC260" s="283">
        <v>0</v>
      </c>
      <c r="DD260" s="283">
        <v>0</v>
      </c>
      <c r="DE260" s="282">
        <f>_xlfn.FLOOR.PRECISE('численность 2021'!I249)</f>
        <v>0</v>
      </c>
      <c r="DF260" s="282">
        <v>0</v>
      </c>
      <c r="DG260" s="282">
        <v>0</v>
      </c>
      <c r="DH260" s="282">
        <f t="shared" si="552"/>
        <v>0</v>
      </c>
      <c r="DI260" s="284">
        <f>_xlfn.FLOOR.PRECISE('численность 2021'!N249)</f>
        <v>0</v>
      </c>
      <c r="DJ260" s="285">
        <f t="shared" si="572"/>
        <v>0</v>
      </c>
      <c r="DK260" s="286">
        <f t="shared" si="592"/>
        <v>0</v>
      </c>
      <c r="DL260" s="287"/>
      <c r="DM260" s="285">
        <f t="shared" si="573"/>
        <v>0</v>
      </c>
      <c r="DN260" s="287"/>
      <c r="DO260" s="283">
        <v>2.4018269999999999</v>
      </c>
      <c r="DP260" s="283">
        <v>1</v>
      </c>
      <c r="DQ260" s="282">
        <f>_xlfn.FLOOR.PRECISE('численность 2021'!J249)</f>
        <v>2</v>
      </c>
      <c r="DR260" s="282">
        <v>1.1129999999999999e-002</v>
      </c>
      <c r="DS260" s="282">
        <v>5.5599999999999998e-003</v>
      </c>
      <c r="DT260" s="282">
        <f t="shared" si="553"/>
        <v>1.1119759813188034e-002</v>
      </c>
      <c r="DU260" s="284">
        <f>_xlfn.FLOOR.PRECISE('численность 2021'!S249)</f>
        <v>0</v>
      </c>
      <c r="DV260" s="285">
        <f t="shared" si="563"/>
        <v>0.20000000000000001</v>
      </c>
      <c r="DW260" s="286">
        <f t="shared" si="593"/>
        <v>0</v>
      </c>
      <c r="DX260" s="287"/>
      <c r="DY260" s="283">
        <v>150</v>
      </c>
      <c r="DZ260" s="293">
        <v>0</v>
      </c>
      <c r="EA260" s="282">
        <f>_xlfn.FLOOR.PRECISE('численность 2021'!T249)</f>
        <v>100</v>
      </c>
      <c r="EB260" s="282">
        <v>0.69508800000000004</v>
      </c>
      <c r="EC260" s="282">
        <v>0</v>
      </c>
      <c r="ED260" s="282">
        <f t="shared" si="554"/>
        <v>0.55598799065940174</v>
      </c>
      <c r="EE260" s="284">
        <f>_xlfn.FLOOR.PRECISE('численность 2021'!U249)</f>
        <v>0</v>
      </c>
      <c r="EF260" s="285">
        <f t="shared" si="581"/>
        <v>10</v>
      </c>
      <c r="EG260" s="286">
        <f t="shared" si="594"/>
        <v>0</v>
      </c>
      <c r="EH260" s="292"/>
    </row>
    <row r="261" ht="12.75">
      <c r="A261" s="338"/>
      <c r="B261" s="339"/>
      <c r="C261" s="339"/>
      <c r="D261" s="339"/>
      <c r="E261" s="340"/>
      <c r="F261" s="306"/>
      <c r="G261" s="282"/>
      <c r="H261" s="283"/>
      <c r="I261" s="284"/>
      <c r="J261" s="341"/>
      <c r="K261" s="342"/>
      <c r="L261" s="292"/>
      <c r="M261" s="339"/>
      <c r="N261" s="339"/>
      <c r="O261" s="283" t="e">
        <f>'[6]заявки 2018-2019'!K200</f>
        <v>#REF!</v>
      </c>
      <c r="P261" s="306"/>
      <c r="Q261" s="282"/>
      <c r="R261" s="283"/>
      <c r="S261" s="284"/>
      <c r="T261" s="284"/>
      <c r="U261" s="341"/>
      <c r="V261" s="342"/>
      <c r="W261" s="292"/>
      <c r="X261" s="292"/>
      <c r="Y261" s="288"/>
      <c r="Z261" s="339"/>
      <c r="AA261" s="339"/>
      <c r="AB261" s="340"/>
      <c r="AC261" s="306"/>
      <c r="AD261" s="282"/>
      <c r="AE261" s="283"/>
      <c r="AF261" s="284"/>
      <c r="AG261" s="341"/>
      <c r="AH261" s="342"/>
      <c r="AI261" s="342"/>
      <c r="AJ261" s="292"/>
      <c r="AK261" s="292"/>
      <c r="AL261" s="339"/>
      <c r="AM261" s="339"/>
      <c r="AN261" s="340"/>
      <c r="AO261" s="306"/>
      <c r="AP261" s="282"/>
      <c r="AQ261" s="283"/>
      <c r="AR261" s="284"/>
      <c r="AS261" s="284"/>
      <c r="AT261" s="284"/>
      <c r="AU261" s="341"/>
      <c r="AV261" s="341"/>
      <c r="AW261" s="343"/>
      <c r="AX261" s="292"/>
      <c r="AY261" s="341"/>
      <c r="AZ261" s="342"/>
      <c r="BA261" s="292"/>
      <c r="BB261" s="341"/>
      <c r="BC261" s="292"/>
      <c r="BD261" s="339"/>
      <c r="BE261" s="339"/>
      <c r="BF261" s="340"/>
      <c r="BG261" s="306"/>
      <c r="BH261" s="282"/>
      <c r="BI261" s="283"/>
      <c r="BJ261" s="284"/>
      <c r="BK261" s="284"/>
      <c r="BL261" s="284"/>
      <c r="BM261" s="341"/>
      <c r="BN261" s="343"/>
      <c r="BO261" s="292"/>
      <c r="BP261" s="341"/>
      <c r="BQ261" s="342"/>
      <c r="BR261" s="292"/>
      <c r="BS261" s="341"/>
      <c r="BT261" s="292"/>
      <c r="BU261" s="339"/>
      <c r="BV261" s="339"/>
      <c r="BW261" s="340"/>
      <c r="BX261" s="306"/>
      <c r="BY261" s="282"/>
      <c r="BZ261" s="283"/>
      <c r="CA261" s="284"/>
      <c r="CB261" s="284"/>
      <c r="CC261" s="284"/>
      <c r="CD261" s="284"/>
      <c r="CE261" s="341"/>
      <c r="CF261" s="343"/>
      <c r="CG261" s="292"/>
      <c r="CH261" s="341"/>
      <c r="CI261" s="342"/>
      <c r="CJ261" s="292"/>
      <c r="CK261" s="341"/>
      <c r="CL261" s="286">
        <f t="shared" si="591"/>
        <v>0</v>
      </c>
      <c r="CM261" s="292"/>
      <c r="CN261" s="341"/>
      <c r="CO261" s="292"/>
      <c r="CP261" s="292"/>
      <c r="CQ261" s="339"/>
      <c r="CR261" s="339"/>
      <c r="CS261" s="339"/>
      <c r="CT261" s="306"/>
      <c r="CU261" s="282"/>
      <c r="CV261" s="283"/>
      <c r="CW261" s="284"/>
      <c r="CX261" s="341"/>
      <c r="CY261" s="343"/>
      <c r="CZ261" s="292"/>
      <c r="DA261" s="341"/>
      <c r="DB261" s="292"/>
      <c r="DC261" s="339"/>
      <c r="DD261" s="339"/>
      <c r="DE261" s="340"/>
      <c r="DF261" s="306"/>
      <c r="DG261" s="282"/>
      <c r="DH261" s="283"/>
      <c r="DI261" s="284"/>
      <c r="DJ261" s="341"/>
      <c r="DK261" s="342"/>
      <c r="DL261" s="292"/>
      <c r="DM261" s="292"/>
      <c r="DN261" s="292"/>
      <c r="DO261" s="339"/>
      <c r="DP261" s="339"/>
      <c r="DQ261" s="339"/>
      <c r="DR261" s="306"/>
      <c r="DS261" s="282"/>
      <c r="DT261" s="283"/>
      <c r="DU261" s="284"/>
      <c r="DV261" s="341"/>
      <c r="DW261" s="342"/>
      <c r="DX261" s="292"/>
      <c r="DY261" s="339"/>
      <c r="DZ261" s="339">
        <v>0</v>
      </c>
      <c r="EA261" s="339"/>
      <c r="EB261" s="282"/>
      <c r="EC261" s="283"/>
      <c r="EE261" s="284"/>
      <c r="EF261" s="341"/>
      <c r="EG261" s="342"/>
      <c r="EH261" s="292"/>
    </row>
    <row r="262" ht="12.75">
      <c r="A262" s="344" t="s">
        <v>1008</v>
      </c>
      <c r="B262" s="345"/>
      <c r="C262" s="345"/>
      <c r="D262" s="346">
        <f>SUM(D5:D260)</f>
        <v>472379</v>
      </c>
      <c r="E262" s="346">
        <f>SUM(E5:E260)</f>
        <v>264151</v>
      </c>
      <c r="F262" s="346"/>
      <c r="G262" s="346"/>
      <c r="H262" s="346"/>
      <c r="I262" s="347">
        <f>SUM(I5:I260)</f>
        <v>92332</v>
      </c>
      <c r="J262" s="346">
        <f>SUM(J5:J260)</f>
        <v>92452.850000000006</v>
      </c>
      <c r="K262" s="346">
        <f>SUM(K5:K260)</f>
        <v>81731</v>
      </c>
      <c r="L262" s="346">
        <f>SUM(L5:L260)</f>
        <v>90569</v>
      </c>
      <c r="M262" s="345"/>
      <c r="N262" s="346">
        <f t="shared" ref="N262:X262" si="595">SUM(N5:N260)</f>
        <v>31303</v>
      </c>
      <c r="O262" s="346">
        <f t="shared" si="595"/>
        <v>21994</v>
      </c>
      <c r="P262" s="346" t="e">
        <f t="shared" si="595"/>
        <v>#DIV/0!</v>
      </c>
      <c r="Q262" s="346" t="e">
        <f t="shared" si="595"/>
        <v>#DIV/0!</v>
      </c>
      <c r="R262" s="346" t="e">
        <f t="shared" si="595"/>
        <v>#DIV/0!</v>
      </c>
      <c r="S262" s="346">
        <f t="shared" si="595"/>
        <v>12075</v>
      </c>
      <c r="T262" s="346">
        <f t="shared" si="595"/>
        <v>0</v>
      </c>
      <c r="U262" s="346">
        <f t="shared" si="595"/>
        <v>6598.2000000000025</v>
      </c>
      <c r="V262" s="346">
        <f t="shared" si="595"/>
        <v>3023</v>
      </c>
      <c r="W262" s="346">
        <f t="shared" si="595"/>
        <v>3193</v>
      </c>
      <c r="X262" s="346">
        <f t="shared" si="595"/>
        <v>492</v>
      </c>
      <c r="Y262" s="348"/>
      <c r="Z262" s="345"/>
      <c r="AA262" s="346">
        <f t="shared" ref="AA262:AH262" si="596">SUM(AA5:AA260)</f>
        <v>151169</v>
      </c>
      <c r="AB262" s="346">
        <f t="shared" si="596"/>
        <v>143736</v>
      </c>
      <c r="AC262" s="346" t="e">
        <f t="shared" si="596"/>
        <v>#DIV/0!</v>
      </c>
      <c r="AD262" s="346" t="e">
        <f t="shared" si="596"/>
        <v>#DIV/0!</v>
      </c>
      <c r="AE262" s="346" t="e">
        <f t="shared" si="596"/>
        <v>#DIV/0!</v>
      </c>
      <c r="AF262" s="347">
        <f t="shared" si="596"/>
        <v>6948</v>
      </c>
      <c r="AG262" s="346">
        <f t="shared" si="596"/>
        <v>7172.2499999999991</v>
      </c>
      <c r="AH262" s="346">
        <f t="shared" si="596"/>
        <v>6867</v>
      </c>
      <c r="AI262" s="346"/>
      <c r="AJ262" s="346">
        <f>SUM(AJ5:AJ260)</f>
        <v>6867</v>
      </c>
      <c r="AK262" s="346">
        <f>SUM(AK5:AK260)</f>
        <v>5114</v>
      </c>
      <c r="AL262" s="346"/>
      <c r="AM262" s="346">
        <f>SUM(AM5:AM260)</f>
        <v>120103</v>
      </c>
      <c r="AN262" s="346">
        <f>SUM(AN5:AN260)</f>
        <v>102269</v>
      </c>
      <c r="AO262" s="349"/>
      <c r="AP262" s="346"/>
      <c r="AQ262" s="346"/>
      <c r="AR262" s="347">
        <f>SUM(AR5:AR260)</f>
        <v>8346</v>
      </c>
      <c r="AS262" s="346"/>
      <c r="AT262" s="346"/>
      <c r="AU262" s="346">
        <f>SUM(AU5:AU260)</f>
        <v>10814.710000000001</v>
      </c>
      <c r="AV262" s="346"/>
      <c r="AW262" s="350">
        <f t="shared" ref="AW262:BC262" si="597">SUM(AW5:AW260)</f>
        <v>7941.4999999999991</v>
      </c>
      <c r="AX262" s="346">
        <f t="shared" si="597"/>
        <v>8316</v>
      </c>
      <c r="AY262" s="346">
        <f t="shared" si="597"/>
        <v>1222.6500000000003</v>
      </c>
      <c r="AZ262" s="346">
        <f t="shared" si="597"/>
        <v>0</v>
      </c>
      <c r="BA262" s="346">
        <f t="shared" si="597"/>
        <v>114</v>
      </c>
      <c r="BB262" s="346">
        <f t="shared" si="597"/>
        <v>2494.8000000000002</v>
      </c>
      <c r="BC262" s="346">
        <f t="shared" si="597"/>
        <v>380</v>
      </c>
      <c r="BD262" s="346"/>
      <c r="BE262" s="346">
        <f>SUM(BE5:BE260)</f>
        <v>136476</v>
      </c>
      <c r="BF262" s="346">
        <f>SUM(BF5:BF260)</f>
        <v>72243</v>
      </c>
      <c r="BG262" s="349"/>
      <c r="BH262" s="346"/>
      <c r="BI262" s="346"/>
      <c r="BJ262" s="347">
        <f>SUM(BJ5:BJ260)</f>
        <v>2945</v>
      </c>
      <c r="BK262" s="346">
        <f>SUM(BK5:BK260)</f>
        <v>30</v>
      </c>
      <c r="BL262" s="346"/>
      <c r="BM262" s="346">
        <f t="shared" ref="BM262:BT262" si="598">SUM(BM5:BM260)</f>
        <v>3438.2400000000007</v>
      </c>
      <c r="BN262" s="350">
        <f t="shared" si="598"/>
        <v>2668</v>
      </c>
      <c r="BO262" s="346">
        <f t="shared" si="598"/>
        <v>2992</v>
      </c>
      <c r="BP262" s="346">
        <f t="shared" si="598"/>
        <v>434.40000000000009</v>
      </c>
      <c r="BQ262" s="346">
        <f t="shared" si="598"/>
        <v>30</v>
      </c>
      <c r="BR262" s="346">
        <f t="shared" si="598"/>
        <v>65</v>
      </c>
      <c r="BS262" s="346">
        <f t="shared" si="598"/>
        <v>597.99999999999989</v>
      </c>
      <c r="BT262" s="346">
        <f t="shared" si="598"/>
        <v>228</v>
      </c>
      <c r="BU262" s="346"/>
      <c r="BV262" s="346">
        <f>SUM(BV5:BV260)</f>
        <v>93911</v>
      </c>
      <c r="BW262" s="346">
        <f>SUM(BW5:BW260)</f>
        <v>75517</v>
      </c>
      <c r="BX262" s="349"/>
      <c r="BY262" s="346"/>
      <c r="BZ262" s="346"/>
      <c r="CA262" s="347">
        <f>SUM(CA5:CA260)</f>
        <v>3855</v>
      </c>
      <c r="CB262" s="346"/>
      <c r="CC262" s="346"/>
      <c r="CD262" s="346"/>
      <c r="CE262" s="346">
        <f t="shared" ref="CE262:DB262" si="599">SUM(CE5:CE260)</f>
        <v>4350.8200000000006</v>
      </c>
      <c r="CF262" s="350">
        <f t="shared" si="599"/>
        <v>3697.9500000000003</v>
      </c>
      <c r="CG262" s="346">
        <f t="shared" si="599"/>
        <v>3775</v>
      </c>
      <c r="CH262" s="346">
        <f t="shared" si="599"/>
        <v>279.37500000000011</v>
      </c>
      <c r="CI262" s="346">
        <f t="shared" si="599"/>
        <v>0</v>
      </c>
      <c r="CJ262" s="346">
        <f t="shared" si="599"/>
        <v>41</v>
      </c>
      <c r="CK262" s="346">
        <f t="shared" si="599"/>
        <v>279.37500000000011</v>
      </c>
      <c r="CL262" s="346">
        <f t="shared" si="599"/>
        <v>0</v>
      </c>
      <c r="CM262" s="346">
        <f t="shared" si="599"/>
        <v>25</v>
      </c>
      <c r="CN262" s="346">
        <f t="shared" si="599"/>
        <v>752.19999999999993</v>
      </c>
      <c r="CO262" s="346">
        <f t="shared" si="599"/>
        <v>144</v>
      </c>
      <c r="CP262" s="346">
        <f t="shared" si="599"/>
        <v>248</v>
      </c>
      <c r="CQ262" s="346">
        <f t="shared" si="599"/>
        <v>5505</v>
      </c>
      <c r="CR262" s="346">
        <f t="shared" si="599"/>
        <v>5300</v>
      </c>
      <c r="CS262" s="346" t="e">
        <f t="shared" si="599"/>
        <v>#REF!</v>
      </c>
      <c r="CT262" s="346">
        <f t="shared" si="599"/>
        <v>31.835000000000008</v>
      </c>
      <c r="CU262" s="346">
        <f t="shared" si="599"/>
        <v>20.333999999999993</v>
      </c>
      <c r="CV262" s="346" t="e">
        <f t="shared" si="599"/>
        <v>#REF!</v>
      </c>
      <c r="CW262" s="346" t="e">
        <f t="shared" si="599"/>
        <v>#REF!</v>
      </c>
      <c r="CX262" s="346" t="e">
        <f t="shared" si="599"/>
        <v>#REF!</v>
      </c>
      <c r="CY262" s="346" t="e">
        <f t="shared" si="599"/>
        <v>#REF!</v>
      </c>
      <c r="CZ262" s="346">
        <f t="shared" si="599"/>
        <v>0</v>
      </c>
      <c r="DA262" s="346">
        <f t="shared" si="599"/>
        <v>0</v>
      </c>
      <c r="DB262" s="346">
        <f t="shared" si="599"/>
        <v>0</v>
      </c>
      <c r="DC262" s="346"/>
      <c r="DD262" s="346">
        <f>SUM(DD5:DD260)</f>
        <v>61085</v>
      </c>
      <c r="DE262" s="346">
        <f>SUM(DE5:DE260)</f>
        <v>31226</v>
      </c>
      <c r="DF262" s="349"/>
      <c r="DG262" s="346"/>
      <c r="DH262" s="346"/>
      <c r="DI262" s="347">
        <f t="shared" ref="DI262:DN262" si="600">SUM(DI5:DI260)</f>
        <v>3694</v>
      </c>
      <c r="DJ262" s="346">
        <f t="shared" si="600"/>
        <v>4637.4000000000005</v>
      </c>
      <c r="DK262" s="346">
        <f t="shared" si="600"/>
        <v>1656</v>
      </c>
      <c r="DL262" s="346">
        <f t="shared" si="600"/>
        <v>2570</v>
      </c>
      <c r="DM262" s="346">
        <f t="shared" si="600"/>
        <v>513.99999999999989</v>
      </c>
      <c r="DN262" s="346">
        <f t="shared" si="600"/>
        <v>340</v>
      </c>
      <c r="DO262" s="346"/>
      <c r="DP262" s="346">
        <f>SUM(DP5:DP260)</f>
        <v>3340</v>
      </c>
      <c r="DQ262" s="346">
        <f>SUM(DQ5:DQ260)</f>
        <v>2917</v>
      </c>
      <c r="DR262" s="346" t="e">
        <f>SUM(DS5:DS260)</f>
        <v>#DIV/0!</v>
      </c>
      <c r="DS262" s="346" t="e">
        <f>SUM(DT5:DT260)</f>
        <v>#DIV/0!</v>
      </c>
      <c r="DT262" s="346">
        <f>SUM(DU5:DU260)</f>
        <v>189</v>
      </c>
      <c r="DU262" s="347">
        <f>SUM(DU5:DU260)</f>
        <v>189</v>
      </c>
      <c r="DV262" s="346">
        <f>SUM(DV5:DV260)</f>
        <v>290.80000000000007</v>
      </c>
      <c r="DW262" s="346">
        <f>SUM(DW5:DW260)</f>
        <v>172</v>
      </c>
      <c r="DX262" s="346">
        <f>SUM(DX5:DX260)</f>
        <v>188</v>
      </c>
      <c r="DY262" s="345"/>
      <c r="DZ262" s="346">
        <f>SUM(DZ5:DZ260)</f>
        <v>7799</v>
      </c>
      <c r="EA262" s="346">
        <f>SUM(EA5:EA260)</f>
        <v>11414</v>
      </c>
      <c r="EB262" s="346"/>
      <c r="EC262" s="346"/>
      <c r="ED262" s="346"/>
      <c r="EE262" s="347">
        <f>SUM(EE5:EE260)</f>
        <v>460</v>
      </c>
      <c r="EF262" s="346">
        <f>SUM(EF5:EF260)</f>
        <v>1141.4000000000001</v>
      </c>
      <c r="EG262" s="346">
        <f>SUM(EG5:EG260)</f>
        <v>460</v>
      </c>
      <c r="EH262" s="346">
        <f>SUM(EH5:EH260)</f>
        <v>460</v>
      </c>
    </row>
    <row r="263" ht="12.75">
      <c r="A263" s="344" t="s">
        <v>1009</v>
      </c>
      <c r="B263" s="345"/>
      <c r="C263" s="345"/>
      <c r="D263" s="345"/>
      <c r="E263" s="351"/>
      <c r="F263" s="306"/>
      <c r="G263" s="292"/>
      <c r="H263" s="292"/>
      <c r="I263" s="284"/>
      <c r="J263" s="341"/>
      <c r="K263" s="342"/>
      <c r="L263" s="292"/>
      <c r="M263" s="345"/>
      <c r="N263" s="345"/>
      <c r="O263" s="283">
        <f>'[5]заявки 2018-2019'!K192</f>
        <v>14</v>
      </c>
      <c r="P263" s="306"/>
      <c r="Q263" s="292"/>
      <c r="R263" s="292"/>
      <c r="S263" s="292"/>
      <c r="T263" s="292"/>
      <c r="U263" s="341"/>
      <c r="V263" s="342"/>
      <c r="W263" s="292"/>
      <c r="X263" s="292"/>
      <c r="Y263" s="352"/>
      <c r="Z263" s="345"/>
      <c r="AA263" s="345"/>
      <c r="AB263" s="351"/>
      <c r="AC263" s="306"/>
      <c r="AD263" s="292"/>
      <c r="AE263" s="292"/>
      <c r="AF263" s="284"/>
      <c r="AG263" s="341"/>
      <c r="AH263" s="342"/>
      <c r="AI263" s="342"/>
      <c r="AJ263" s="342"/>
      <c r="AK263" s="292"/>
      <c r="AL263" s="345"/>
      <c r="AM263" s="345"/>
      <c r="AN263" s="351"/>
      <c r="AO263" s="306"/>
      <c r="AP263" s="292"/>
      <c r="AQ263" s="292"/>
      <c r="AR263" s="284"/>
      <c r="AS263" s="292"/>
      <c r="AT263" s="292"/>
      <c r="AU263" s="341"/>
      <c r="AV263" s="341"/>
      <c r="AW263" s="343"/>
      <c r="AX263" s="292"/>
      <c r="AY263" s="353"/>
      <c r="AZ263" s="353"/>
      <c r="BA263" s="292"/>
      <c r="BB263" s="353"/>
      <c r="BC263" s="292"/>
      <c r="BD263" s="345"/>
      <c r="BE263" s="345"/>
      <c r="BF263" s="351"/>
      <c r="BG263" s="306"/>
      <c r="BH263" s="292"/>
      <c r="BI263" s="292"/>
      <c r="BJ263" s="284"/>
      <c r="BK263" s="292"/>
      <c r="BL263" s="292"/>
      <c r="BM263" s="341"/>
      <c r="BN263" s="343"/>
      <c r="BO263" s="292"/>
      <c r="BP263" s="353"/>
      <c r="BQ263" s="353"/>
      <c r="BR263" s="292"/>
      <c r="BS263" s="353"/>
      <c r="BT263" s="292"/>
      <c r="BU263" s="345"/>
      <c r="BV263" s="345"/>
      <c r="BW263" s="351"/>
      <c r="BX263" s="306"/>
      <c r="BY263" s="292"/>
      <c r="BZ263" s="292"/>
      <c r="CA263" s="284"/>
      <c r="CB263" s="292"/>
      <c r="CC263" s="292"/>
      <c r="CD263" s="292"/>
      <c r="CE263" s="341"/>
      <c r="CF263" s="343"/>
      <c r="CG263" s="292"/>
      <c r="CH263" s="353"/>
      <c r="CI263" s="353"/>
      <c r="CJ263" s="292"/>
      <c r="CK263" s="353"/>
      <c r="CL263" s="353"/>
      <c r="CM263" s="292"/>
      <c r="CN263" s="353"/>
      <c r="CO263" s="292"/>
      <c r="CP263" s="292"/>
      <c r="CQ263" s="345"/>
      <c r="CR263" s="345"/>
      <c r="CS263" s="345"/>
      <c r="CT263" s="306"/>
      <c r="CU263" s="292"/>
      <c r="CV263" s="292"/>
      <c r="CW263" s="292"/>
      <c r="CX263" s="341"/>
      <c r="CY263" s="343"/>
      <c r="CZ263" s="292"/>
      <c r="DA263" s="353"/>
      <c r="DB263" s="292"/>
      <c r="DC263" s="352"/>
      <c r="DD263" s="352"/>
      <c r="DE263" s="352"/>
      <c r="DF263" s="352"/>
      <c r="DG263" s="352"/>
      <c r="DH263" s="352"/>
      <c r="DI263" s="354"/>
      <c r="DJ263" s="352"/>
      <c r="DK263" s="352"/>
      <c r="DL263" s="292"/>
      <c r="DM263" s="353"/>
      <c r="DN263" s="353"/>
      <c r="DO263" s="352"/>
      <c r="DP263" s="352"/>
      <c r="DQ263" s="352"/>
      <c r="DR263" s="352"/>
      <c r="DS263" s="352"/>
      <c r="DT263" s="352"/>
      <c r="DU263" s="354"/>
      <c r="DV263" s="352"/>
      <c r="DW263" s="352"/>
      <c r="DX263" s="292"/>
      <c r="DY263" s="345"/>
      <c r="DZ263" s="345"/>
      <c r="EA263" s="345"/>
      <c r="EB263" s="306"/>
      <c r="EC263" s="292"/>
      <c r="ED263" s="292"/>
      <c r="EE263" s="284"/>
      <c r="EF263" s="341"/>
      <c r="EG263" s="342"/>
      <c r="EH263" s="292"/>
    </row>
    <row r="264" ht="12.75">
      <c r="A264" s="355" t="s">
        <v>1010</v>
      </c>
      <c r="B264" s="345"/>
      <c r="C264" s="345"/>
      <c r="D264" s="345"/>
      <c r="E264" s="351"/>
      <c r="F264" s="306"/>
      <c r="G264" s="292"/>
      <c r="H264" s="292"/>
      <c r="I264" s="284"/>
      <c r="J264" s="341"/>
      <c r="K264" s="342"/>
      <c r="L264" s="292"/>
      <c r="M264" s="345"/>
      <c r="N264" s="345"/>
      <c r="O264" s="283">
        <f>'[5]заявки 2018-2019'!K201</f>
        <v>40</v>
      </c>
      <c r="P264" s="306"/>
      <c r="Q264" s="292"/>
      <c r="R264" s="292"/>
      <c r="S264" s="292"/>
      <c r="T264" s="292"/>
      <c r="U264" s="341"/>
      <c r="V264" s="342"/>
      <c r="W264" s="292"/>
      <c r="X264" s="292"/>
      <c r="Y264" s="352"/>
      <c r="Z264" s="345"/>
      <c r="AA264" s="345"/>
      <c r="AB264" s="351"/>
      <c r="AC264" s="306"/>
      <c r="AD264" s="292"/>
      <c r="AE264" s="292"/>
      <c r="AF264" s="284"/>
      <c r="AG264" s="341"/>
      <c r="AH264" s="342"/>
      <c r="AI264" s="342"/>
      <c r="AJ264" s="342"/>
      <c r="AK264" s="292"/>
      <c r="AL264" s="345"/>
      <c r="AM264" s="345"/>
      <c r="AN264" s="351"/>
      <c r="AO264" s="306"/>
      <c r="AP264" s="292"/>
      <c r="AQ264" s="292"/>
      <c r="AR264" s="284"/>
      <c r="AS264" s="292"/>
      <c r="AT264" s="292"/>
      <c r="AU264" s="341"/>
      <c r="AV264" s="341"/>
      <c r="AW264" s="343"/>
      <c r="AX264" s="292">
        <f>AX262-BC262</f>
        <v>7936</v>
      </c>
      <c r="AY264" s="353"/>
      <c r="AZ264" s="353"/>
      <c r="BA264" s="292">
        <f>BA263-BA262</f>
        <v>-114</v>
      </c>
      <c r="BB264" s="353"/>
      <c r="BC264" s="292">
        <f>BC263-BC262</f>
        <v>-380</v>
      </c>
      <c r="BD264" s="345"/>
      <c r="BE264" s="345"/>
      <c r="BF264" s="351"/>
      <c r="BG264" s="306"/>
      <c r="BH264" s="292"/>
      <c r="BI264" s="292"/>
      <c r="BJ264" s="284"/>
      <c r="BK264" s="292"/>
      <c r="BL264" s="292"/>
      <c r="BM264" s="341"/>
      <c r="BN264" s="343"/>
      <c r="BO264" s="292">
        <f>BO262-BT262</f>
        <v>2764</v>
      </c>
      <c r="BP264" s="353"/>
      <c r="BQ264" s="353"/>
      <c r="BR264" s="292">
        <f>BR263-BR262</f>
        <v>-65</v>
      </c>
      <c r="BS264" s="353"/>
      <c r="BT264" s="292">
        <f>BT263-BT262</f>
        <v>-228</v>
      </c>
      <c r="BU264" s="345"/>
      <c r="BV264" s="345"/>
      <c r="BW264" s="351"/>
      <c r="BX264" s="306"/>
      <c r="BY264" s="292"/>
      <c r="BZ264" s="292"/>
      <c r="CA264" s="284"/>
      <c r="CB264" s="292"/>
      <c r="CC264" s="292"/>
      <c r="CD264" s="292"/>
      <c r="CE264" s="341"/>
      <c r="CF264" s="343"/>
      <c r="CG264" s="292"/>
      <c r="CH264" s="353"/>
      <c r="CI264" s="353"/>
      <c r="CJ264" s="292">
        <f>CJ263-CJ262</f>
        <v>-41</v>
      </c>
      <c r="CK264" s="353"/>
      <c r="CL264" s="353"/>
      <c r="CM264" s="292">
        <f>CM263-CM262</f>
        <v>-25</v>
      </c>
      <c r="CN264" s="353"/>
      <c r="CO264" s="292">
        <f>CO263-CO262</f>
        <v>-144</v>
      </c>
      <c r="CP264" s="292"/>
      <c r="CQ264" s="345"/>
      <c r="CR264" s="345"/>
      <c r="CS264" s="345"/>
      <c r="CT264" s="306"/>
      <c r="CU264" s="292"/>
      <c r="CV264" s="292"/>
      <c r="CW264" s="292"/>
      <c r="CX264" s="341"/>
      <c r="CY264" s="343"/>
      <c r="CZ264" s="292"/>
      <c r="DA264" s="353"/>
      <c r="DB264" s="292">
        <f>DB263-DB262</f>
        <v>0</v>
      </c>
      <c r="DC264" s="352"/>
      <c r="DD264" s="352"/>
      <c r="DE264" s="352"/>
      <c r="DF264" s="352"/>
      <c r="DG264" s="352"/>
      <c r="DH264" s="352"/>
      <c r="DI264" s="354"/>
      <c r="DJ264" s="352"/>
      <c r="DK264" s="352"/>
      <c r="DL264" s="292"/>
      <c r="DM264" s="353"/>
      <c r="DN264" s="353"/>
      <c r="DO264" s="352"/>
      <c r="DP264" s="352"/>
      <c r="DQ264" s="352"/>
      <c r="DR264" s="352"/>
      <c r="DS264" s="352"/>
      <c r="DT264" s="352"/>
      <c r="DU264" s="354"/>
      <c r="DV264" s="352"/>
      <c r="DW264" s="352"/>
      <c r="DX264" s="292"/>
      <c r="DY264" s="345"/>
      <c r="DZ264" s="345"/>
      <c r="EA264" s="345"/>
      <c r="EB264" s="306"/>
      <c r="EC264" s="292"/>
      <c r="ED264" s="292"/>
      <c r="EE264" s="284"/>
      <c r="EF264" s="341"/>
      <c r="EG264" s="342"/>
      <c r="EH264" s="292"/>
    </row>
    <row r="265" ht="12.75">
      <c r="A265" s="356" t="s">
        <v>1011</v>
      </c>
      <c r="B265" s="357"/>
      <c r="C265" s="357"/>
      <c r="D265" s="357"/>
      <c r="E265" s="358"/>
      <c r="F265" s="306"/>
      <c r="G265" s="292"/>
      <c r="H265" s="292"/>
      <c r="I265" s="284"/>
      <c r="J265" s="341"/>
      <c r="K265" s="342"/>
      <c r="L265" s="292"/>
      <c r="M265" s="357"/>
      <c r="N265" s="357"/>
      <c r="O265" s="357"/>
      <c r="P265" s="306"/>
      <c r="Q265" s="292"/>
      <c r="R265" s="292"/>
      <c r="S265" s="292"/>
      <c r="T265" s="292"/>
      <c r="U265" s="341"/>
      <c r="V265" s="342"/>
      <c r="W265" s="292"/>
      <c r="X265" s="352"/>
      <c r="Y265" s="352"/>
      <c r="Z265" s="352"/>
      <c r="AA265" s="352"/>
      <c r="AB265" s="352"/>
      <c r="AC265" s="352"/>
      <c r="AD265" s="352"/>
      <c r="AE265" s="359"/>
      <c r="AF265" s="354"/>
      <c r="AG265" s="352"/>
      <c r="AH265" s="352"/>
      <c r="AI265" s="352"/>
      <c r="AJ265" s="352"/>
      <c r="AK265" s="352"/>
      <c r="AL265" s="359"/>
      <c r="AM265" s="360"/>
      <c r="AN265" s="360"/>
      <c r="AO265" s="360"/>
      <c r="AP265" s="360"/>
      <c r="AQ265" s="360"/>
      <c r="AR265" s="354"/>
      <c r="AS265" s="360"/>
      <c r="AT265" s="360"/>
      <c r="AU265" s="360"/>
      <c r="AV265" s="360"/>
      <c r="AW265" s="361"/>
      <c r="AX265" s="360"/>
      <c r="AY265" s="360"/>
      <c r="AZ265" s="360"/>
      <c r="BA265" s="360"/>
      <c r="BB265" s="360"/>
      <c r="BC265" s="360"/>
      <c r="BD265" s="360"/>
      <c r="BE265" s="360"/>
      <c r="BF265" s="360"/>
      <c r="BG265" s="360"/>
      <c r="BH265" s="360"/>
      <c r="BI265" s="360"/>
      <c r="BJ265" s="362"/>
      <c r="BK265" s="363"/>
      <c r="BL265" s="363"/>
      <c r="BM265" s="363"/>
      <c r="BN265" s="363"/>
      <c r="BO265" s="363"/>
      <c r="BP265" s="363"/>
      <c r="BQ265" s="363"/>
      <c r="BR265" s="363"/>
      <c r="BS265" s="360"/>
      <c r="BT265" s="360"/>
      <c r="BU265" s="360"/>
      <c r="BV265" s="360"/>
      <c r="BW265" s="360"/>
      <c r="BX265" s="360"/>
      <c r="BY265" s="360"/>
      <c r="BZ265" s="360"/>
      <c r="CA265" s="354"/>
      <c r="CB265" s="360"/>
      <c r="CC265" s="360"/>
      <c r="CD265" s="360"/>
      <c r="CE265" s="360"/>
      <c r="CF265" s="360"/>
      <c r="CG265" s="360">
        <f>CG262-CO262</f>
        <v>3631</v>
      </c>
      <c r="CH265" s="360"/>
      <c r="CI265" s="360"/>
      <c r="CJ265" s="364"/>
      <c r="CK265" s="364"/>
      <c r="CL265" s="364"/>
      <c r="CM265" s="364"/>
      <c r="CN265" s="363"/>
      <c r="CO265" s="363"/>
      <c r="CP265" s="363"/>
      <c r="CQ265" s="360"/>
      <c r="CR265" s="360"/>
      <c r="CS265" s="360"/>
      <c r="CT265" s="360"/>
      <c r="CU265" s="360"/>
      <c r="CV265" s="360"/>
      <c r="CW265" s="359"/>
      <c r="CX265" s="352"/>
      <c r="CY265" s="352"/>
      <c r="CZ265" s="352"/>
      <c r="DA265" s="352"/>
      <c r="DB265" s="352"/>
      <c r="DC265" s="352"/>
      <c r="DD265" s="352"/>
      <c r="DE265" s="352"/>
      <c r="DF265" s="352"/>
      <c r="DG265" s="352"/>
      <c r="DH265" s="352"/>
      <c r="DI265" s="354"/>
      <c r="DJ265" s="352"/>
      <c r="DK265" s="352"/>
      <c r="DL265" s="292"/>
      <c r="DM265" s="353"/>
      <c r="DN265" s="353"/>
      <c r="DO265" s="353"/>
      <c r="DP265" s="353"/>
      <c r="DQ265" s="353"/>
      <c r="DR265" s="352"/>
      <c r="DS265" s="352"/>
      <c r="DT265" s="359"/>
      <c r="DU265" s="354"/>
      <c r="DV265" s="352"/>
      <c r="DW265" s="352"/>
      <c r="DX265" s="352"/>
      <c r="DY265" s="357"/>
      <c r="DZ265" s="357"/>
      <c r="EA265" s="357"/>
      <c r="EB265" s="306"/>
      <c r="EC265" s="292"/>
      <c r="ED265" s="292"/>
      <c r="EE265" s="284"/>
      <c r="EF265" s="341"/>
      <c r="EG265" s="342"/>
      <c r="EH265" s="292"/>
    </row>
    <row r="266" ht="12.75">
      <c r="F266" s="365"/>
      <c r="G266" s="366"/>
      <c r="H266" s="366"/>
      <c r="I266" s="367"/>
      <c r="J266" s="368"/>
      <c r="K266" s="369"/>
      <c r="L266" s="366"/>
      <c r="M266" s="366"/>
      <c r="N266" s="366"/>
      <c r="O266" s="366"/>
      <c r="P266" s="366"/>
      <c r="Q266" s="366"/>
      <c r="R266" s="366"/>
      <c r="S266" s="366"/>
      <c r="T266" s="366"/>
      <c r="U266" s="359"/>
      <c r="V266" s="352"/>
      <c r="W266" s="352"/>
      <c r="X266" s="352"/>
      <c r="Y266" s="352"/>
      <c r="Z266" s="352"/>
      <c r="AA266" s="352"/>
      <c r="AB266" s="352"/>
      <c r="AC266" s="352"/>
      <c r="AD266" s="352"/>
      <c r="AE266" s="359"/>
      <c r="AF266" s="354"/>
      <c r="AG266" s="352"/>
      <c r="AH266" s="352"/>
      <c r="AI266" s="352"/>
      <c r="AJ266" s="352"/>
      <c r="AK266" s="352"/>
      <c r="AL266" s="359"/>
      <c r="AM266" s="360"/>
      <c r="AN266" s="360"/>
      <c r="AO266" s="360"/>
      <c r="AP266" s="360"/>
      <c r="AQ266" s="360"/>
      <c r="AR266" s="354"/>
      <c r="AS266" s="360"/>
      <c r="AT266" s="360"/>
      <c r="AU266" s="360"/>
      <c r="AV266" s="360"/>
      <c r="AW266" s="361"/>
      <c r="AX266" s="360"/>
      <c r="AY266" s="360"/>
      <c r="AZ266" s="360"/>
      <c r="BA266" s="360"/>
      <c r="BB266" s="360"/>
      <c r="BC266" s="360"/>
      <c r="BD266" s="360"/>
      <c r="BE266" s="360"/>
      <c r="BF266" s="360"/>
      <c r="BG266" s="360"/>
      <c r="BH266" s="360"/>
      <c r="BI266" s="360"/>
      <c r="BJ266" s="362"/>
      <c r="BK266" s="363"/>
      <c r="BL266" s="363"/>
      <c r="BM266" s="363"/>
      <c r="BN266" s="363"/>
      <c r="BO266" s="363"/>
      <c r="BP266" s="363"/>
      <c r="BQ266" s="363"/>
      <c r="BR266" s="363"/>
      <c r="BS266" s="360"/>
      <c r="BT266" s="360"/>
      <c r="BU266" s="360"/>
      <c r="BV266" s="360"/>
      <c r="BW266" s="360"/>
      <c r="BX266" s="360"/>
      <c r="BY266" s="360"/>
      <c r="BZ266" s="360"/>
      <c r="CA266" s="354"/>
      <c r="CB266" s="360"/>
      <c r="CC266" s="360"/>
      <c r="CD266" s="360"/>
      <c r="CE266" s="360"/>
      <c r="CF266" s="360"/>
      <c r="CG266" s="360"/>
      <c r="CH266" s="360"/>
      <c r="CI266" s="360"/>
      <c r="CJ266" s="364"/>
      <c r="CK266" s="364"/>
      <c r="CL266" s="364"/>
      <c r="CM266" s="364"/>
      <c r="CN266" s="363"/>
      <c r="CO266" s="363"/>
      <c r="CP266" s="363"/>
      <c r="CQ266" s="360"/>
      <c r="CR266" s="360"/>
      <c r="CS266" s="360"/>
      <c r="CT266" s="360"/>
      <c r="CU266" s="360"/>
      <c r="CV266" s="360"/>
      <c r="CW266" s="359"/>
      <c r="CX266" s="352"/>
      <c r="CY266" s="352"/>
      <c r="CZ266" s="352"/>
      <c r="DA266" s="352"/>
      <c r="DB266" s="352"/>
      <c r="DC266" s="352"/>
      <c r="DD266" s="352"/>
      <c r="DE266" s="352"/>
      <c r="DF266" s="352"/>
      <c r="DG266" s="352"/>
      <c r="DH266" s="352"/>
      <c r="DI266" s="354"/>
      <c r="DJ266" s="352"/>
      <c r="DK266" s="352"/>
      <c r="DL266" s="352"/>
      <c r="DM266" s="352"/>
      <c r="DN266" s="352"/>
      <c r="DO266" s="352"/>
      <c r="DP266" s="352"/>
      <c r="DQ266" s="352"/>
      <c r="DR266" s="352"/>
      <c r="DS266" s="352"/>
      <c r="DT266" s="359"/>
      <c r="DU266" s="354"/>
      <c r="DV266" s="352"/>
      <c r="DW266" s="352"/>
      <c r="DX266" s="352"/>
      <c r="DY266" s="359"/>
      <c r="DZ266" s="352"/>
      <c r="EA266" s="352"/>
      <c r="EB266" s="352"/>
      <c r="EC266" s="352"/>
    </row>
    <row r="267" ht="12.75">
      <c r="F267" s="370"/>
      <c r="G267" s="352"/>
      <c r="H267" s="352"/>
      <c r="I267" s="354"/>
      <c r="J267" s="288"/>
      <c r="K267" s="371"/>
      <c r="L267" s="352"/>
      <c r="M267" s="352"/>
      <c r="N267" s="352"/>
      <c r="O267" s="352"/>
      <c r="P267" s="352"/>
      <c r="Q267" s="352"/>
      <c r="R267" s="352"/>
      <c r="S267" s="352"/>
      <c r="T267" s="352"/>
      <c r="U267" s="359"/>
      <c r="V267" s="352"/>
      <c r="W267" s="352"/>
      <c r="X267" s="352"/>
      <c r="Y267" s="352"/>
      <c r="Z267" s="352"/>
      <c r="AA267" s="352"/>
      <c r="AB267" s="352"/>
      <c r="AC267" s="352"/>
      <c r="AD267" s="352"/>
      <c r="AE267" s="359"/>
      <c r="AF267" s="354"/>
      <c r="AG267" s="352"/>
      <c r="AH267" s="352"/>
      <c r="AI267" s="352"/>
      <c r="AJ267" s="352"/>
      <c r="AK267" s="352"/>
      <c r="AL267" s="359"/>
      <c r="AM267" s="360"/>
      <c r="AN267" s="360"/>
      <c r="AO267" s="360"/>
      <c r="AP267" s="360"/>
      <c r="AQ267" s="360"/>
      <c r="AR267" s="354"/>
      <c r="AS267" s="360"/>
      <c r="AT267" s="360"/>
      <c r="AU267" s="360"/>
      <c r="AV267" s="360"/>
      <c r="AW267" s="361"/>
      <c r="AX267" s="360"/>
      <c r="AY267" s="360"/>
      <c r="AZ267" s="360"/>
      <c r="BA267" s="360"/>
      <c r="BB267" s="360"/>
      <c r="BC267" s="360"/>
      <c r="BD267" s="360"/>
      <c r="BE267" s="360"/>
      <c r="BF267" s="360"/>
      <c r="BG267" s="360"/>
      <c r="BH267" s="360"/>
      <c r="BI267" s="360"/>
      <c r="BJ267" s="362"/>
      <c r="BK267" s="363"/>
      <c r="BL267" s="363"/>
      <c r="BM267" s="363"/>
      <c r="BN267" s="363"/>
      <c r="BO267" s="363"/>
      <c r="BP267" s="363"/>
      <c r="BQ267" s="363"/>
      <c r="BR267" s="363"/>
      <c r="BS267" s="360"/>
      <c r="BT267" s="360"/>
      <c r="BU267" s="360"/>
      <c r="BV267" s="360"/>
      <c r="BW267" s="360"/>
      <c r="BX267" s="360"/>
      <c r="BY267" s="360"/>
      <c r="BZ267" s="360"/>
      <c r="CA267" s="354"/>
      <c r="CB267" s="360"/>
      <c r="CC267" s="360"/>
      <c r="CD267" s="360"/>
      <c r="CE267" s="360"/>
      <c r="CF267" s="360"/>
      <c r="CG267" s="360"/>
      <c r="CH267" s="360"/>
      <c r="CI267" s="360"/>
      <c r="CJ267" s="364"/>
      <c r="CK267" s="364"/>
      <c r="CL267" s="364"/>
      <c r="CM267" s="364"/>
      <c r="CN267" s="363"/>
      <c r="CO267" s="363"/>
      <c r="CP267" s="363"/>
      <c r="CQ267" s="360"/>
      <c r="CR267" s="360"/>
      <c r="CS267" s="360"/>
      <c r="CT267" s="360"/>
      <c r="CU267" s="360"/>
      <c r="CV267" s="360"/>
      <c r="CW267" s="359"/>
      <c r="CX267" s="352"/>
      <c r="CY267" s="352"/>
      <c r="CZ267" s="352"/>
      <c r="DA267" s="352"/>
      <c r="DB267" s="352"/>
      <c r="DC267" s="352"/>
      <c r="DD267" s="352"/>
      <c r="DE267" s="352"/>
      <c r="DF267" s="352"/>
      <c r="DG267" s="352"/>
      <c r="DH267" s="352"/>
      <c r="DI267" s="354"/>
      <c r="DJ267" s="352"/>
      <c r="DK267" s="352"/>
      <c r="DL267" s="352"/>
      <c r="DM267" s="352"/>
      <c r="DN267" s="352"/>
      <c r="DO267" s="352"/>
      <c r="DP267" s="352"/>
      <c r="DQ267" s="352"/>
      <c r="DR267" s="352"/>
      <c r="DS267" s="352"/>
      <c r="DT267" s="359"/>
      <c r="DU267" s="354"/>
      <c r="DV267" s="352"/>
      <c r="DW267" s="352"/>
      <c r="DX267" s="352"/>
      <c r="DY267" s="359"/>
      <c r="DZ267" s="352"/>
      <c r="EA267" s="352"/>
      <c r="EB267" s="352"/>
      <c r="EC267" s="352"/>
    </row>
    <row r="268" ht="12.75">
      <c r="A268" s="372"/>
      <c r="F268" s="370"/>
      <c r="G268" s="352"/>
      <c r="H268" s="352"/>
      <c r="I268" s="354"/>
      <c r="J268" s="288"/>
      <c r="K268" s="371"/>
      <c r="L268" s="352"/>
      <c r="M268" s="352"/>
      <c r="N268" s="352"/>
      <c r="O268" s="352"/>
      <c r="P268" s="352"/>
      <c r="Q268" s="352"/>
      <c r="R268" s="352"/>
      <c r="S268" s="352"/>
      <c r="T268" s="352"/>
      <c r="U268" s="359"/>
      <c r="V268" s="352"/>
      <c r="W268" s="352"/>
      <c r="X268" s="352"/>
      <c r="Y268" s="352"/>
      <c r="Z268" s="352"/>
      <c r="AA268" s="352"/>
      <c r="AB268" s="352"/>
      <c r="AC268" s="352"/>
      <c r="AD268" s="352"/>
      <c r="AE268" s="359"/>
      <c r="AF268" s="354"/>
      <c r="AG268" s="352"/>
      <c r="AH268" s="352"/>
      <c r="AI268" s="352"/>
      <c r="AJ268" s="352"/>
      <c r="AK268" s="352"/>
      <c r="AL268" s="359"/>
      <c r="AM268" s="360"/>
      <c r="AN268" s="360"/>
      <c r="AO268" s="360"/>
      <c r="AP268" s="360"/>
      <c r="AQ268" s="360"/>
      <c r="AR268" s="354"/>
      <c r="AS268" s="360"/>
      <c r="AT268" s="360"/>
      <c r="AU268" s="360"/>
      <c r="AV268" s="360"/>
      <c r="AW268" s="361"/>
      <c r="AX268" s="360"/>
      <c r="AY268" s="360"/>
      <c r="AZ268" s="360"/>
      <c r="BA268" s="360"/>
      <c r="BB268" s="360"/>
      <c r="BC268" s="360"/>
      <c r="BD268" s="360"/>
      <c r="BE268" s="360"/>
      <c r="BF268" s="360"/>
      <c r="BG268" s="360"/>
      <c r="BH268" s="360"/>
      <c r="BI268" s="360"/>
      <c r="BJ268" s="362"/>
      <c r="BK268" s="363"/>
      <c r="BL268" s="363"/>
      <c r="BM268" s="363"/>
      <c r="BN268" s="363"/>
      <c r="BO268" s="363"/>
      <c r="BP268" s="363"/>
      <c r="BQ268" s="363"/>
      <c r="BR268" s="363"/>
      <c r="BS268" s="360"/>
      <c r="BT268" s="360"/>
      <c r="BU268" s="360"/>
      <c r="BV268" s="360"/>
      <c r="BW268" s="360"/>
      <c r="BX268" s="360"/>
      <c r="BY268" s="360"/>
      <c r="BZ268" s="360"/>
      <c r="CA268" s="354"/>
      <c r="CB268" s="360"/>
      <c r="CC268" s="360"/>
      <c r="CD268" s="360"/>
      <c r="CE268" s="360"/>
      <c r="CF268" s="360"/>
      <c r="CG268" s="360"/>
      <c r="CH268" s="360"/>
      <c r="CI268" s="360"/>
      <c r="CJ268" s="364"/>
      <c r="CK268" s="364"/>
      <c r="CL268" s="364"/>
      <c r="CM268" s="364"/>
      <c r="CN268" s="363"/>
      <c r="CO268" s="363"/>
      <c r="CP268" s="363"/>
      <c r="CQ268" s="360"/>
      <c r="CR268" s="360"/>
      <c r="CS268" s="360"/>
      <c r="CT268" s="360"/>
      <c r="CU268" s="360"/>
      <c r="CV268" s="360"/>
      <c r="CW268" s="359"/>
      <c r="CX268" s="352"/>
      <c r="CY268" s="352"/>
      <c r="CZ268" s="352"/>
      <c r="DA268" s="352"/>
      <c r="DB268" s="352"/>
      <c r="DC268" s="352"/>
      <c r="DD268" s="352"/>
      <c r="DE268" s="352"/>
      <c r="DF268" s="352"/>
      <c r="DG268" s="352"/>
      <c r="DH268" s="352"/>
      <c r="DI268" s="354"/>
      <c r="DJ268" s="352"/>
      <c r="DK268" s="352"/>
      <c r="DL268" s="352"/>
      <c r="DM268" s="352"/>
      <c r="DN268" s="352"/>
      <c r="DO268" s="352"/>
      <c r="DP268" s="352"/>
      <c r="DQ268" s="352"/>
      <c r="DR268" s="352"/>
      <c r="DS268" s="352"/>
      <c r="DT268" s="359"/>
      <c r="DU268" s="354"/>
      <c r="DV268" s="352"/>
      <c r="DW268" s="352"/>
      <c r="DX268" s="352"/>
      <c r="DY268" s="359"/>
      <c r="DZ268" s="352"/>
      <c r="EA268" s="352"/>
      <c r="EB268" s="352"/>
      <c r="EC268" s="352"/>
    </row>
    <row r="269" ht="12.75">
      <c r="A269" s="373"/>
      <c r="F269" s="370"/>
      <c r="G269" s="352"/>
      <c r="H269" s="352"/>
      <c r="I269" s="354"/>
      <c r="J269" s="288"/>
      <c r="K269" s="371"/>
      <c r="L269" s="352"/>
      <c r="M269" s="352"/>
      <c r="N269" s="352"/>
      <c r="O269" s="352"/>
      <c r="P269" s="352"/>
      <c r="Q269" s="352"/>
      <c r="R269" s="352"/>
      <c r="S269" s="352"/>
      <c r="T269" s="352"/>
      <c r="U269" s="359"/>
      <c r="V269" s="352"/>
      <c r="W269" s="352"/>
      <c r="X269" s="352"/>
      <c r="Y269" s="352"/>
      <c r="Z269" s="352"/>
      <c r="AA269" s="352"/>
      <c r="AB269" s="352"/>
      <c r="AC269" s="352"/>
      <c r="AD269" s="352"/>
      <c r="AE269" s="359"/>
      <c r="AF269" s="354"/>
      <c r="AG269" s="352"/>
      <c r="AH269" s="352"/>
      <c r="AI269" s="352"/>
      <c r="AJ269" s="352"/>
      <c r="AK269" s="352"/>
      <c r="AL269" s="359"/>
      <c r="AM269" s="360"/>
      <c r="AN269" s="360"/>
      <c r="AO269" s="360"/>
      <c r="AP269" s="360"/>
      <c r="AQ269" s="360"/>
      <c r="AR269" s="354"/>
      <c r="AS269" s="360"/>
      <c r="AT269" s="360"/>
      <c r="AU269" s="360"/>
      <c r="AV269" s="360"/>
      <c r="AW269" s="361"/>
      <c r="AX269" s="360"/>
      <c r="AY269" s="360"/>
      <c r="AZ269" s="360"/>
      <c r="BA269" s="360"/>
      <c r="BB269" s="360"/>
      <c r="BC269" s="360"/>
      <c r="BD269" s="360"/>
      <c r="BE269" s="360"/>
      <c r="BF269" s="360"/>
      <c r="BG269" s="360"/>
      <c r="BH269" s="360"/>
      <c r="BI269" s="360"/>
      <c r="BJ269" s="362"/>
      <c r="BK269" s="363"/>
      <c r="BL269" s="363"/>
      <c r="BM269" s="363"/>
      <c r="BN269" s="363"/>
      <c r="BO269" s="363"/>
      <c r="BP269" s="363"/>
      <c r="BQ269" s="363"/>
      <c r="BR269" s="363"/>
      <c r="BS269" s="360"/>
      <c r="BT269" s="360"/>
      <c r="BU269" s="360"/>
      <c r="BV269" s="360"/>
      <c r="BW269" s="360"/>
      <c r="BX269" s="360"/>
      <c r="BY269" s="360"/>
      <c r="BZ269" s="360"/>
      <c r="CA269" s="354"/>
      <c r="CB269" s="360"/>
      <c r="CC269" s="360"/>
      <c r="CD269" s="360"/>
      <c r="CE269" s="360"/>
      <c r="CF269" s="360"/>
      <c r="CG269" s="360"/>
      <c r="CH269" s="360"/>
      <c r="CI269" s="360"/>
      <c r="CJ269" s="364"/>
      <c r="CK269" s="364"/>
      <c r="CL269" s="364"/>
      <c r="CM269" s="364"/>
      <c r="CN269" s="363"/>
      <c r="CO269" s="363"/>
      <c r="CP269" s="363"/>
      <c r="CQ269" s="360"/>
      <c r="CR269" s="360"/>
      <c r="CS269" s="360"/>
      <c r="CT269" s="360"/>
      <c r="CU269" s="360"/>
      <c r="CV269" s="360"/>
      <c r="CW269" s="359"/>
      <c r="CX269" s="352"/>
      <c r="CY269" s="352"/>
      <c r="CZ269" s="352"/>
      <c r="DA269" s="352"/>
      <c r="DB269" s="352"/>
      <c r="DC269" s="352"/>
      <c r="DD269" s="352"/>
      <c r="DE269" s="352"/>
      <c r="DF269" s="352"/>
      <c r="DG269" s="352"/>
      <c r="DH269" s="352"/>
      <c r="DI269" s="354"/>
      <c r="DJ269" s="352"/>
      <c r="DK269" s="352"/>
      <c r="DL269" s="352"/>
      <c r="DM269" s="352"/>
      <c r="DN269" s="352"/>
      <c r="DO269" s="352"/>
      <c r="DP269" s="352"/>
      <c r="DQ269" s="352"/>
      <c r="DR269" s="352"/>
      <c r="DS269" s="352"/>
      <c r="DT269" s="359"/>
      <c r="DU269" s="354"/>
      <c r="DV269" s="352"/>
      <c r="DW269" s="352"/>
      <c r="DX269" s="352"/>
      <c r="DY269" s="359"/>
      <c r="DZ269" s="352"/>
      <c r="EA269" s="352"/>
      <c r="EB269" s="352"/>
      <c r="EC269" s="352"/>
    </row>
    <row r="270" ht="12.75">
      <c r="A270" s="374"/>
      <c r="F270" s="370"/>
      <c r="G270" s="352"/>
      <c r="H270" s="352"/>
      <c r="I270" s="354" t="e">
        <f>SUM(#REF!,#REF!,#REF!,#REF!,#REF!,#REF!)</f>
        <v>#REF!</v>
      </c>
      <c r="J270" s="288"/>
      <c r="K270" s="371"/>
      <c r="L270" s="352" t="e">
        <f>SUM(#REF!,#REF!,#REF!,#REF!,#REF!,#REF!)</f>
        <v>#REF!</v>
      </c>
      <c r="M270" s="352"/>
      <c r="N270" s="352"/>
      <c r="O270" s="352"/>
      <c r="P270" s="352"/>
      <c r="Q270" s="352"/>
      <c r="R270" s="352"/>
      <c r="S270" s="352"/>
      <c r="T270" s="352"/>
      <c r="U270" s="359" t="e">
        <f>SUM(#REF!,#REF!,#REF!,#REF!,#REF!,#REF!)</f>
        <v>#REF!</v>
      </c>
      <c r="V270" s="352"/>
      <c r="W270" s="352"/>
      <c r="X270" s="352"/>
      <c r="Y270" s="352"/>
      <c r="Z270" s="352"/>
      <c r="AA270" s="352"/>
      <c r="AB270" s="352"/>
      <c r="AC270" s="352"/>
      <c r="AD270" s="352"/>
      <c r="AE270" s="359"/>
      <c r="AF270" s="354"/>
      <c r="AG270" s="352"/>
      <c r="AH270" s="352"/>
      <c r="AI270" s="352"/>
      <c r="AJ270" s="352"/>
      <c r="AK270" s="352" t="e">
        <f>SUM(#REF!,#REF!,#REF!,#REF!,#REF!,#REF!)</f>
        <v>#REF!</v>
      </c>
      <c r="AL270" s="359" t="e">
        <f>SUM(#REF!,#REF!,#REF!,#REF!,#REF!,#REF!)</f>
        <v>#REF!</v>
      </c>
      <c r="AM270" s="360"/>
      <c r="AN270" s="360"/>
      <c r="AO270" s="360"/>
      <c r="AP270" s="360"/>
      <c r="AQ270" s="360"/>
      <c r="AR270" s="354"/>
      <c r="AS270" s="360"/>
      <c r="AT270" s="360"/>
      <c r="AU270" s="360" t="e">
        <f>SUM(#REF!,#REF!,#REF!,#REF!,#REF!,#REF!)</f>
        <v>#REF!</v>
      </c>
      <c r="AV270" s="360"/>
      <c r="AW270" s="361" t="e">
        <f>SUM(#REF!,#REF!,#REF!,#REF!,#REF!,#REF!)</f>
        <v>#REF!</v>
      </c>
      <c r="AX270" s="360" t="e">
        <f>SUM(#REF!,#REF!,#REF!,#REF!,#REF!,#REF!)</f>
        <v>#REF!</v>
      </c>
      <c r="AY270" s="360"/>
      <c r="AZ270" s="360"/>
      <c r="BA270" s="360"/>
      <c r="BB270" s="360"/>
      <c r="BC270" s="360"/>
      <c r="BD270" s="360"/>
      <c r="BE270" s="360"/>
      <c r="BF270" s="360"/>
      <c r="BG270" s="360"/>
      <c r="BH270" s="360"/>
      <c r="BI270" s="360"/>
      <c r="BJ270" s="362" t="e">
        <f>SUM(#REF!,#REF!,#REF!,#REF!,#REF!,#REF!)</f>
        <v>#REF!</v>
      </c>
      <c r="BK270" s="363" t="e">
        <f>SUM(#REF!,#REF!,#REF!,#REF!,#REF!,#REF!)</f>
        <v>#REF!</v>
      </c>
      <c r="BL270" s="363"/>
      <c r="BM270" s="363"/>
      <c r="BN270" s="363"/>
      <c r="BO270" s="363"/>
      <c r="BP270" s="363"/>
      <c r="BQ270" s="363"/>
      <c r="BR270" s="363" t="e">
        <f>SUM(#REF!,#REF!,#REF!,#REF!,#REF!,#REF!)</f>
        <v>#REF!</v>
      </c>
      <c r="BS270" s="360" t="e">
        <f>SUM(#REF!,#REF!,#REF!,#REF!,#REF!,#REF!)</f>
        <v>#REF!</v>
      </c>
      <c r="BT270" s="360" t="e">
        <f>SUM(#REF!,#REF!,#REF!,#REF!,#REF!,#REF!)</f>
        <v>#REF!</v>
      </c>
      <c r="BU270" s="360"/>
      <c r="BV270" s="360"/>
      <c r="BW270" s="360"/>
      <c r="BX270" s="360"/>
      <c r="BY270" s="360"/>
      <c r="BZ270" s="360"/>
      <c r="CA270" s="354"/>
      <c r="CB270" s="360"/>
      <c r="CC270" s="360"/>
      <c r="CD270" s="360"/>
      <c r="CE270" s="360"/>
      <c r="CF270" s="360"/>
      <c r="CG270" s="360"/>
      <c r="CH270" s="360"/>
      <c r="CI270" s="360"/>
      <c r="CJ270" s="364" t="e">
        <f>SUM(#REF!,#REF!,#REF!,#REF!,#REF!,#REF!)</f>
        <v>#REF!</v>
      </c>
      <c r="CK270" s="364"/>
      <c r="CL270" s="364"/>
      <c r="CM270" s="364"/>
      <c r="CN270" s="363"/>
      <c r="CO270" s="363"/>
      <c r="CP270" s="363"/>
      <c r="CQ270" s="360"/>
      <c r="CR270" s="360"/>
      <c r="CS270" s="360"/>
      <c r="CT270" s="360"/>
      <c r="CU270" s="360"/>
      <c r="CV270" s="360"/>
      <c r="CW270" s="359" t="e">
        <f>SUM(#REF!,#REF!,#REF!,#REF!,#REF!,#REF!)</f>
        <v>#REF!</v>
      </c>
      <c r="CX270" s="352"/>
      <c r="CY270" s="352"/>
      <c r="CZ270" s="352"/>
      <c r="DA270" s="352"/>
      <c r="DB270" s="352" t="e">
        <f>SUM(#REF!,#REF!,#REF!,#REF!,#REF!,#REF!)</f>
        <v>#REF!</v>
      </c>
      <c r="DC270" s="352"/>
      <c r="DD270" s="352"/>
      <c r="DE270" s="352"/>
      <c r="DF270" s="352"/>
      <c r="DG270" s="352"/>
      <c r="DH270" s="352"/>
      <c r="DI270" s="354" t="e">
        <f>SUM(#REF!,#REF!,#REF!,#REF!,#REF!,#REF!)</f>
        <v>#REF!</v>
      </c>
      <c r="DJ270" s="352"/>
      <c r="DK270" s="352"/>
      <c r="DL270" s="352"/>
      <c r="DM270" s="352"/>
      <c r="DN270" s="352"/>
      <c r="DO270" s="352"/>
      <c r="DP270" s="352"/>
      <c r="DQ270" s="352"/>
      <c r="DR270" s="352" t="e">
        <f>SUM(#REF!,#REF!,#REF!,#REF!,#REF!,#REF!)</f>
        <v>#REF!</v>
      </c>
      <c r="DS270" s="352"/>
      <c r="DT270" s="359" t="e">
        <f>SUM(#REF!,#REF!,#REF!,#REF!,#REF!,#REF!)</f>
        <v>#REF!</v>
      </c>
      <c r="DU270" s="354"/>
      <c r="DV270" s="352"/>
      <c r="DW270" s="352"/>
      <c r="DX270" s="352" t="e">
        <f>SUM(#REF!,#REF!,#REF!,#REF!,#REF!,#REF!)</f>
        <v>#REF!</v>
      </c>
      <c r="DY270" s="359" t="e">
        <f>SUM(#REF!,#REF!,#REF!,#REF!,#REF!,#REF!)</f>
        <v>#REF!</v>
      </c>
      <c r="DZ270" s="352"/>
      <c r="EA270" s="352"/>
      <c r="EB270" s="352"/>
      <c r="EC270" s="352" t="e">
        <f>SUM(#REF!,#REF!,#REF!,#REF!,#REF!,#REF!)</f>
        <v>#REF!</v>
      </c>
    </row>
    <row r="271" ht="12.75">
      <c r="F271" s="370"/>
      <c r="G271" s="352"/>
      <c r="H271" s="352"/>
      <c r="I271" s="354" t="e">
        <f>SUM(#REF!,#REF!,#REF!,#REF!,#REF!,#REF!,#REF!,#REF!,#REF!,#REF!,#REF!,#REF!,#REF!,#REF!,#REF!,#REF!,#REF!,#REF!,#REF!,#REF!,#REF!,#REF!,#REF!,#REF!,#REF!,#REF!,#REF!)</f>
        <v>#REF!</v>
      </c>
      <c r="J271" s="288"/>
      <c r="K271" s="371"/>
      <c r="L271" s="352" t="e">
        <f>SUM(#REF!,#REF!,#REF!,#REF!,#REF!,#REF!,#REF!,#REF!,#REF!,#REF!,#REF!,#REF!,#REF!,#REF!,#REF!,#REF!,#REF!,#REF!,#REF!,#REF!,#REF!,#REF!,#REF!,#REF!,#REF!,#REF!,#REF!,#REF!)</f>
        <v>#REF!</v>
      </c>
      <c r="M271" s="352"/>
      <c r="N271" s="352"/>
      <c r="O271" s="352"/>
      <c r="P271" s="352"/>
      <c r="Q271" s="352"/>
      <c r="R271" s="352"/>
      <c r="S271" s="352"/>
      <c r="T271" s="352"/>
      <c r="U271" s="359" t="e">
        <f>SUM(#REF!,#REF!,#REF!,#REF!,#REF!,#REF!,#REF!,#REF!,#REF!,#REF!,#REF!,#REF!,#REF!,#REF!,#REF!,#REF!,#REF!,#REF!,#REF!,#REF!,#REF!,#REF!,#REF!,#REF!,#REF!,#REF!,#REF!)</f>
        <v>#REF!</v>
      </c>
      <c r="V271" s="352"/>
      <c r="W271" s="352"/>
      <c r="X271" s="352"/>
      <c r="Y271" s="352"/>
      <c r="Z271" s="352"/>
      <c r="AA271" s="352"/>
      <c r="AB271" s="352"/>
      <c r="AC271" s="352"/>
      <c r="AD271" s="352"/>
      <c r="AE271" s="359"/>
      <c r="AF271" s="354"/>
      <c r="AG271" s="352"/>
      <c r="AH271" s="352"/>
      <c r="AI271" s="352"/>
      <c r="AJ271" s="352"/>
      <c r="AK271" s="352" t="e">
        <f>SUM(#REF!,#REF!,#REF!,#REF!,#REF!,#REF!,#REF!,#REF!,#REF!,#REF!,#REF!,#REF!,#REF!,#REF!,#REF!,#REF!,#REF!,#REF!,#REF!,#REF!,#REF!,#REF!,#REF!,#REF!,#REF!,#REF!,#REF!)</f>
        <v>#REF!</v>
      </c>
      <c r="AL271" s="359" t="e">
        <f>SUM(#REF!,#REF!,#REF!,#REF!,#REF!,#REF!,#REF!,#REF!,#REF!,#REF!,#REF!,#REF!,#REF!,#REF!,#REF!,#REF!,#REF!,#REF!,#REF!,#REF!,#REF!,#REF!,#REF!,#REF!,#REF!,#REF!,#REF!)</f>
        <v>#REF!</v>
      </c>
      <c r="AM271" s="360"/>
      <c r="AN271" s="360"/>
      <c r="AO271" s="360"/>
      <c r="AP271" s="360"/>
      <c r="AQ271" s="360"/>
      <c r="AR271" s="354"/>
      <c r="AS271" s="360"/>
      <c r="AT271" s="360"/>
      <c r="AU271" s="360" t="e">
        <f>SUM(#REF!,#REF!,#REF!,#REF!,#REF!,#REF!,#REF!,#REF!,#REF!,#REF!,#REF!,#REF!,#REF!,#REF!,#REF!,#REF!,#REF!,#REF!,#REF!,#REF!,#REF!,#REF!,#REF!,#REF!,#REF!,#REF!,#REF!)</f>
        <v>#REF!</v>
      </c>
      <c r="AV271" s="360"/>
      <c r="AW271" s="361" t="e">
        <f>SUM(#REF!,#REF!,#REF!,#REF!,#REF!,#REF!,#REF!,#REF!,#REF!,#REF!,#REF!,#REF!,#REF!,#REF!,#REF!,#REF!,#REF!,#REF!,#REF!,#REF!,#REF!,#REF!,#REF!,#REF!,#REF!,#REF!,#REF!)</f>
        <v>#REF!</v>
      </c>
      <c r="AX271" s="360" t="e">
        <f>SUM(#REF!,#REF!,#REF!,#REF!,#REF!,#REF!,#REF!,#REF!,#REF!,#REF!,#REF!,#REF!,#REF!,#REF!,#REF!,#REF!,#REF!,#REF!,#REF!,#REF!,#REF!,#REF!,#REF!,#REF!,#REF!,#REF!,#REF!)</f>
        <v>#REF!</v>
      </c>
      <c r="AY271" s="360"/>
      <c r="AZ271" s="360"/>
      <c r="BA271" s="360"/>
      <c r="BB271" s="360"/>
      <c r="BC271" s="360"/>
      <c r="BD271" s="360"/>
      <c r="BE271" s="360"/>
      <c r="BF271" s="360"/>
      <c r="BG271" s="360"/>
      <c r="BH271" s="360"/>
      <c r="BI271" s="360"/>
      <c r="BJ271" s="362" t="e">
        <f>SUM(#REF!,#REF!,#REF!,#REF!,#REF!,#REF!,#REF!,#REF!,#REF!,#REF!,#REF!,#REF!,#REF!,#REF!,#REF!,#REF!,#REF!,#REF!,#REF!,#REF!,#REF!,#REF!,#REF!,#REF!,#REF!,#REF!,#REF!)</f>
        <v>#REF!</v>
      </c>
      <c r="BK271" s="363" t="e">
        <f>SUM(#REF!,#REF!,#REF!,#REF!,#REF!,#REF!,#REF!,#REF!,#REF!,#REF!,#REF!,#REF!,#REF!,#REF!,#REF!,#REF!,#REF!,#REF!,#REF!,#REF!,#REF!,#REF!,#REF!,#REF!,#REF!,#REF!,#REF!)</f>
        <v>#REF!</v>
      </c>
      <c r="BL271" s="363"/>
      <c r="BM271" s="363"/>
      <c r="BN271" s="363"/>
      <c r="BO271" s="363"/>
      <c r="BP271" s="363"/>
      <c r="BQ271" s="363"/>
      <c r="BR271" s="363" t="e">
        <f>SUM(#REF!,#REF!,#REF!,#REF!,#REF!,#REF!,#REF!,#REF!,#REF!,#REF!,#REF!,#REF!,#REF!,#REF!,#REF!,#REF!,#REF!,#REF!,#REF!,#REF!,#REF!,#REF!,#REF!,#REF!,#REF!,#REF!,#REF!)</f>
        <v>#REF!</v>
      </c>
      <c r="BS271" s="360" t="e">
        <f>SUM(#REF!,#REF!,#REF!,#REF!,#REF!,#REF!,#REF!,#REF!,#REF!,#REF!,#REF!,#REF!,#REF!,#REF!,#REF!,#REF!,#REF!,#REF!,#REF!,#REF!,#REF!,#REF!,#REF!,#REF!,#REF!,#REF!,#REF!)</f>
        <v>#REF!</v>
      </c>
      <c r="BT271" s="360" t="e">
        <f>SUM(#REF!,#REF!,#REF!,#REF!,#REF!,#REF!,#REF!,#REF!,#REF!,#REF!,#REF!,#REF!,#REF!,#REF!,#REF!,#REF!,#REF!,#REF!,#REF!,#REF!,#REF!,#REF!,#REF!,#REF!,#REF!,#REF!,#REF!)</f>
        <v>#REF!</v>
      </c>
      <c r="BU271" s="360"/>
      <c r="BV271" s="360"/>
      <c r="BW271" s="360"/>
      <c r="BX271" s="360"/>
      <c r="BY271" s="360"/>
      <c r="BZ271" s="360"/>
      <c r="CA271" s="354"/>
      <c r="CB271" s="360"/>
      <c r="CC271" s="360"/>
      <c r="CD271" s="360"/>
      <c r="CE271" s="360"/>
      <c r="CF271" s="360"/>
      <c r="CG271" s="360"/>
      <c r="CH271" s="360"/>
      <c r="CI271" s="360"/>
      <c r="CJ271" s="364" t="e">
        <f>SUM(#REF!,#REF!,#REF!,#REF!,#REF!,#REF!,#REF!,#REF!,#REF!,#REF!,#REF!,#REF!,#REF!,#REF!,#REF!,#REF!,#REF!,#REF!,#REF!,#REF!,#REF!,#REF!,#REF!,#REF!,#REF!,#REF!,#REF!)</f>
        <v>#REF!</v>
      </c>
      <c r="CK271" s="364"/>
      <c r="CL271" s="364"/>
      <c r="CM271" s="364"/>
      <c r="CN271" s="363"/>
      <c r="CO271" s="363"/>
      <c r="CP271" s="363"/>
      <c r="CQ271" s="360"/>
      <c r="CR271" s="360"/>
      <c r="CS271" s="360"/>
      <c r="CT271" s="360"/>
      <c r="CU271" s="360"/>
      <c r="CV271" s="360"/>
      <c r="CW271" s="359" t="e">
        <f>SUM(#REF!,#REF!,#REF!,#REF!,#REF!,#REF!,#REF!,#REF!,#REF!,#REF!,#REF!,#REF!,#REF!,#REF!,#REF!,#REF!,#REF!,#REF!,#REF!,#REF!,#REF!,#REF!,#REF!,#REF!,#REF!,#REF!,#REF!,#REF!)</f>
        <v>#REF!</v>
      </c>
      <c r="CX271" s="352"/>
      <c r="CY271" s="352"/>
      <c r="CZ271" s="352"/>
      <c r="DA271" s="352"/>
      <c r="DB271" s="352" t="e">
        <f>SUM(#REF!,#REF!,#REF!,#REF!,#REF!,#REF!,#REF!,#REF!,#REF!,#REF!,#REF!,#REF!,#REF!,#REF!,#REF!,#REF!,#REF!,#REF!,#REF!,#REF!,#REF!,#REF!,#REF!,#REF!,#REF!,#REF!,#REF!,#REF!)</f>
        <v>#REF!</v>
      </c>
      <c r="DC271" s="352"/>
      <c r="DD271" s="352"/>
      <c r="DE271" s="352"/>
      <c r="DF271" s="352"/>
      <c r="DG271" s="352"/>
      <c r="DH271" s="352"/>
      <c r="DI271" s="354" t="e">
        <f>SUM(#REF!,#REF!,#REF!,#REF!,#REF!,#REF!,#REF!,#REF!,#REF!,#REF!,#REF!,#REF!,#REF!,#REF!,#REF!,#REF!,#REF!,#REF!,#REF!,#REF!,#REF!,#REF!,#REF!,#REF!,#REF!,#REF!,#REF!,#REF!)</f>
        <v>#REF!</v>
      </c>
      <c r="DJ271" s="352"/>
      <c r="DK271" s="352"/>
      <c r="DL271" s="352"/>
      <c r="DM271" s="352"/>
      <c r="DN271" s="352"/>
      <c r="DO271" s="352"/>
      <c r="DP271" s="352"/>
      <c r="DQ271" s="352"/>
      <c r="DR271" s="352" t="e">
        <f>SUM(#REF!,#REF!,#REF!,#REF!,#REF!,#REF!,#REF!,#REF!,#REF!,#REF!,#REF!,#REF!,#REF!,#REF!,#REF!,#REF!,#REF!,#REF!,#REF!,#REF!,#REF!,#REF!,#REF!,#REF!,#REF!,#REF!,#REF!,#REF!)</f>
        <v>#REF!</v>
      </c>
      <c r="DS271" s="352"/>
      <c r="DT271" s="359" t="e">
        <f>SUM(#REF!,#REF!,#REF!,#REF!,#REF!,#REF!,#REF!,#REF!,#REF!,#REF!,#REF!,#REF!,#REF!,#REF!,#REF!,#REF!,#REF!,#REF!,#REF!,#REF!,#REF!,#REF!,#REF!,#REF!,#REF!,#REF!,#REF!,#REF!)</f>
        <v>#REF!</v>
      </c>
      <c r="DU271" s="354"/>
      <c r="DV271" s="352"/>
      <c r="DW271" s="352"/>
      <c r="DX271" s="352" t="e">
        <f>SUM(#REF!,#REF!,#REF!,#REF!,#REF!,#REF!,#REF!,#REF!,#REF!,#REF!,#REF!,#REF!,#REF!,#REF!,#REF!,#REF!,#REF!,#REF!,#REF!,#REF!,#REF!,#REF!,#REF!,#REF!,#REF!,#REF!,#REF!,#REF!)</f>
        <v>#REF!</v>
      </c>
      <c r="DY271" s="359" t="e">
        <f>SUM(#REF!,#REF!,#REF!,#REF!,#REF!,#REF!,#REF!,#REF!,#REF!,#REF!,#REF!,#REF!,#REF!,#REF!,#REF!,#REF!,#REF!,#REF!,#REF!,#REF!,#REF!,#REF!,#REF!,#REF!,#REF!,#REF!,#REF!,#REF!)</f>
        <v>#REF!</v>
      </c>
      <c r="DZ271" s="352"/>
      <c r="EA271" s="352"/>
      <c r="EB271" s="352"/>
      <c r="EC271" s="352" t="e">
        <f>SUM(#REF!,#REF!,#REF!,#REF!,#REF!,#REF!,#REF!,#REF!,#REF!,#REF!,#REF!,#REF!,#REF!,#REF!,#REF!,#REF!,#REF!,#REF!,#REF!,#REF!,#REF!,#REF!,#REF!,#REF!,#REF!,#REF!,#REF!,#REF!)</f>
        <v>#REF!</v>
      </c>
    </row>
    <row r="272" ht="12.75">
      <c r="F272" s="370"/>
      <c r="G272" s="375"/>
      <c r="H272" s="360"/>
      <c r="I272" s="354"/>
      <c r="J272" s="288"/>
      <c r="K272" s="371"/>
      <c r="L272" s="352"/>
      <c r="M272" s="352"/>
      <c r="N272" s="352"/>
      <c r="O272" s="352"/>
      <c r="P272" s="352"/>
      <c r="Q272" s="352"/>
      <c r="R272" s="352"/>
      <c r="S272" s="352"/>
      <c r="T272" s="352"/>
      <c r="U272" s="359"/>
      <c r="V272" s="360"/>
      <c r="W272" s="375"/>
      <c r="X272" s="360"/>
      <c r="Y272" s="288"/>
      <c r="Z272" s="360"/>
      <c r="AA272" s="360"/>
      <c r="AB272" s="360"/>
      <c r="AC272" s="360"/>
      <c r="AD272" s="360"/>
      <c r="AE272" s="359"/>
      <c r="AF272" s="376"/>
      <c r="AG272" s="360"/>
      <c r="AH272" s="288"/>
      <c r="AI272" s="288"/>
      <c r="AJ272" s="288"/>
      <c r="AK272" s="352"/>
      <c r="AL272" s="359"/>
      <c r="AM272" s="360"/>
      <c r="AN272" s="360"/>
      <c r="AO272" s="360"/>
      <c r="AP272" s="360"/>
      <c r="AQ272" s="360"/>
      <c r="AR272" s="354"/>
      <c r="AS272" s="360"/>
      <c r="AT272" s="360"/>
      <c r="AU272" s="360"/>
      <c r="AV272" s="360"/>
      <c r="AW272" s="361"/>
      <c r="AX272" s="360"/>
      <c r="AY272" s="360"/>
      <c r="AZ272" s="360"/>
      <c r="BA272" s="360"/>
      <c r="BB272" s="360"/>
      <c r="BC272" s="360"/>
      <c r="BD272" s="360"/>
      <c r="BE272" s="360"/>
      <c r="BF272" s="360"/>
      <c r="BG272" s="360"/>
      <c r="BH272" s="360"/>
      <c r="BI272" s="360"/>
      <c r="BJ272" s="354"/>
      <c r="BK272" s="360"/>
      <c r="BL272" s="360"/>
      <c r="BM272" s="375"/>
      <c r="BN272" s="360"/>
      <c r="BO272" s="377"/>
      <c r="BP272" s="360"/>
      <c r="BQ272" s="360"/>
      <c r="BR272" s="363"/>
      <c r="BS272" s="360"/>
      <c r="BT272" s="360"/>
      <c r="BU272" s="360"/>
      <c r="BV272" s="360"/>
      <c r="BW272" s="360"/>
      <c r="BX272" s="360"/>
      <c r="BY272" s="360"/>
      <c r="BZ272" s="360"/>
      <c r="CA272" s="354"/>
      <c r="CB272" s="360"/>
      <c r="CC272" s="360"/>
      <c r="CD272" s="360"/>
      <c r="CE272" s="360"/>
      <c r="CF272" s="360"/>
      <c r="CG272" s="360"/>
      <c r="CH272" s="360"/>
      <c r="CI272" s="360"/>
      <c r="CJ272" s="364"/>
      <c r="CK272" s="364"/>
      <c r="CL272" s="364"/>
      <c r="CM272" s="364"/>
      <c r="CN272" s="360"/>
      <c r="CO272" s="360"/>
      <c r="CP272" s="360"/>
      <c r="CQ272" s="360"/>
      <c r="CR272" s="360"/>
      <c r="CS272" s="360"/>
      <c r="CT272" s="360"/>
      <c r="CU272" s="360"/>
      <c r="CV272" s="360"/>
      <c r="CW272" s="364"/>
      <c r="CX272" s="375"/>
      <c r="CY272" s="360"/>
      <c r="CZ272" s="360"/>
      <c r="DA272" s="360"/>
      <c r="DB272" s="352"/>
      <c r="DC272" s="360"/>
      <c r="DD272" s="360"/>
      <c r="DE272" s="360"/>
      <c r="DF272" s="360"/>
      <c r="DG272" s="360"/>
      <c r="DH272" s="360"/>
      <c r="DI272" s="354"/>
      <c r="DJ272" s="375"/>
      <c r="DK272" s="360"/>
      <c r="DL272" s="288"/>
      <c r="DM272" s="288"/>
      <c r="DN272" s="288"/>
      <c r="DO272" s="288"/>
      <c r="DP272" s="288"/>
      <c r="DQ272" s="288"/>
      <c r="DR272" s="360"/>
    </row>
    <row r="273" ht="12.75">
      <c r="F273" s="370"/>
      <c r="G273" s="375"/>
      <c r="H273" s="360"/>
      <c r="I273" s="354"/>
      <c r="J273" s="288"/>
      <c r="K273" s="371"/>
      <c r="L273" s="352"/>
      <c r="M273" s="352"/>
      <c r="N273" s="352"/>
      <c r="O273" s="352"/>
      <c r="P273" s="352"/>
      <c r="Q273" s="352"/>
      <c r="R273" s="352"/>
      <c r="S273" s="352"/>
      <c r="T273" s="352"/>
      <c r="U273" s="359"/>
      <c r="V273" s="360"/>
      <c r="W273" s="375"/>
      <c r="X273" s="360"/>
      <c r="Y273" s="288"/>
      <c r="Z273" s="360"/>
      <c r="AA273" s="360"/>
      <c r="AB273" s="360"/>
      <c r="AC273" s="360"/>
      <c r="AD273" s="360"/>
      <c r="AE273" s="359"/>
      <c r="AF273" s="376"/>
      <c r="AG273" s="360"/>
      <c r="AH273" s="288"/>
      <c r="AI273" s="288"/>
      <c r="AJ273" s="288"/>
      <c r="AK273" s="352"/>
      <c r="AL273" s="359"/>
      <c r="AM273" s="360"/>
      <c r="AN273" s="360"/>
      <c r="AO273" s="360"/>
      <c r="AP273" s="360"/>
      <c r="AQ273" s="360"/>
      <c r="AR273" s="354"/>
      <c r="AS273" s="360"/>
      <c r="AT273" s="360"/>
      <c r="AU273" s="360"/>
      <c r="AV273" s="360"/>
      <c r="AW273" s="361"/>
      <c r="AX273" s="360"/>
      <c r="AY273" s="360"/>
      <c r="AZ273" s="360"/>
      <c r="BA273" s="360"/>
      <c r="BB273" s="360"/>
      <c r="BC273" s="360"/>
      <c r="BD273" s="360"/>
      <c r="BE273" s="360"/>
      <c r="BF273" s="360"/>
      <c r="BG273" s="360"/>
      <c r="BH273" s="360"/>
      <c r="BI273" s="360"/>
      <c r="BJ273" s="354"/>
      <c r="BK273" s="360"/>
      <c r="BL273" s="360"/>
      <c r="BM273" s="375"/>
      <c r="BN273" s="360"/>
      <c r="BO273" s="377"/>
      <c r="BP273" s="360"/>
      <c r="BQ273" s="360"/>
      <c r="BR273" s="363"/>
      <c r="BS273" s="360"/>
      <c r="BT273" s="360"/>
      <c r="BU273" s="360"/>
      <c r="BV273" s="360"/>
      <c r="BW273" s="360"/>
      <c r="BX273" s="360"/>
      <c r="BY273" s="360"/>
      <c r="BZ273" s="360"/>
      <c r="CA273" s="354"/>
      <c r="CB273" s="360"/>
      <c r="CC273" s="360"/>
      <c r="CD273" s="360"/>
      <c r="CE273" s="360"/>
      <c r="CF273" s="360"/>
      <c r="CG273" s="360"/>
      <c r="CH273" s="360"/>
      <c r="CI273" s="360"/>
      <c r="CJ273" s="364"/>
      <c r="CK273" s="364"/>
      <c r="CL273" s="364"/>
      <c r="CM273" s="364"/>
      <c r="CN273" s="360"/>
      <c r="CO273" s="360"/>
      <c r="CP273" s="360"/>
      <c r="CQ273" s="360"/>
      <c r="CR273" s="360"/>
      <c r="CS273" s="360"/>
      <c r="CT273" s="360"/>
      <c r="CU273" s="360"/>
      <c r="CV273" s="360"/>
      <c r="CW273" s="364"/>
      <c r="CX273" s="375"/>
      <c r="CY273" s="360"/>
      <c r="CZ273" s="360"/>
      <c r="DA273" s="360"/>
      <c r="DB273" s="352"/>
      <c r="DC273" s="360"/>
      <c r="DD273" s="360"/>
      <c r="DE273" s="360"/>
      <c r="DF273" s="360"/>
      <c r="DG273" s="360"/>
      <c r="DH273" s="360"/>
      <c r="DI273" s="354"/>
      <c r="DJ273" s="375"/>
      <c r="DK273" s="360"/>
      <c r="DL273" s="288"/>
      <c r="DM273" s="288"/>
      <c r="DN273" s="288"/>
      <c r="DO273" s="288"/>
      <c r="DP273" s="288"/>
      <c r="DQ273" s="288"/>
      <c r="DR273" s="360"/>
    </row>
    <row r="274" ht="12.75">
      <c r="F274" s="370"/>
      <c r="G274" s="375"/>
      <c r="H274" s="360"/>
      <c r="I274" s="354"/>
      <c r="J274" s="288"/>
      <c r="K274" s="371"/>
      <c r="L274" s="352"/>
      <c r="M274" s="352"/>
      <c r="N274" s="352"/>
      <c r="O274" s="352"/>
      <c r="P274" s="352"/>
      <c r="Q274" s="352"/>
      <c r="R274" s="352"/>
      <c r="S274" s="352"/>
      <c r="T274" s="352"/>
      <c r="U274" s="359"/>
      <c r="V274" s="360"/>
      <c r="W274" s="375"/>
      <c r="X274" s="360"/>
      <c r="Y274" s="288"/>
      <c r="Z274" s="360"/>
      <c r="AA274" s="360"/>
      <c r="AB274" s="360"/>
      <c r="AC274" s="360"/>
      <c r="AD274" s="360"/>
      <c r="AE274" s="359"/>
      <c r="AF274" s="376"/>
      <c r="AG274" s="360"/>
      <c r="AH274" s="288"/>
      <c r="AI274" s="288"/>
      <c r="AJ274" s="288"/>
      <c r="AK274" s="352"/>
      <c r="AL274" s="359"/>
      <c r="AM274" s="360"/>
      <c r="AN274" s="360"/>
      <c r="AO274" s="360"/>
      <c r="AP274" s="360"/>
      <c r="AQ274" s="360"/>
      <c r="AR274" s="354"/>
      <c r="AS274" s="360"/>
      <c r="AT274" s="360"/>
      <c r="AU274" s="360"/>
      <c r="AV274" s="360"/>
      <c r="AW274" s="361"/>
      <c r="AX274" s="360"/>
      <c r="AY274" s="360"/>
      <c r="AZ274" s="360"/>
      <c r="BA274" s="360"/>
      <c r="BB274" s="360"/>
      <c r="BC274" s="360"/>
      <c r="BD274" s="360"/>
      <c r="BE274" s="360"/>
      <c r="BF274" s="360"/>
      <c r="BG274" s="360"/>
      <c r="BH274" s="360"/>
      <c r="BI274" s="360"/>
      <c r="BJ274" s="354"/>
      <c r="BK274" s="360"/>
      <c r="BL274" s="360"/>
      <c r="BM274" s="375"/>
      <c r="BN274" s="360"/>
      <c r="BO274" s="377"/>
      <c r="BP274" s="360"/>
      <c r="BQ274" s="360"/>
      <c r="BR274" s="363"/>
      <c r="BS274" s="360"/>
      <c r="BT274" s="360"/>
      <c r="BU274" s="360"/>
      <c r="BV274" s="360"/>
      <c r="BW274" s="360"/>
      <c r="BX274" s="360"/>
      <c r="BY274" s="360"/>
      <c r="BZ274" s="360"/>
      <c r="CA274" s="354"/>
      <c r="CB274" s="360"/>
      <c r="CC274" s="360"/>
      <c r="CD274" s="360"/>
      <c r="CE274" s="360"/>
      <c r="CF274" s="360"/>
      <c r="CG274" s="360"/>
      <c r="CH274" s="360"/>
      <c r="CI274" s="360"/>
      <c r="CJ274" s="364"/>
      <c r="CK274" s="364"/>
      <c r="CL274" s="364"/>
      <c r="CM274" s="364"/>
      <c r="CN274" s="360"/>
      <c r="CO274" s="360"/>
      <c r="CP274" s="360"/>
      <c r="CQ274" s="360"/>
      <c r="CR274" s="360"/>
      <c r="CS274" s="360"/>
      <c r="CT274" s="360"/>
      <c r="CU274" s="360"/>
      <c r="CV274" s="360"/>
      <c r="CW274" s="364"/>
      <c r="CX274" s="375"/>
      <c r="CY274" s="360"/>
      <c r="CZ274" s="360"/>
      <c r="DA274" s="360"/>
      <c r="DB274" s="352"/>
      <c r="DC274" s="360"/>
      <c r="DD274" s="360"/>
      <c r="DE274" s="360"/>
      <c r="DF274" s="360"/>
      <c r="DG274" s="360"/>
      <c r="DH274" s="360"/>
      <c r="DI274" s="354"/>
      <c r="DJ274" s="375"/>
      <c r="DK274" s="360"/>
      <c r="DL274" s="288"/>
      <c r="DM274" s="288"/>
      <c r="DN274" s="288"/>
      <c r="DO274" s="288"/>
      <c r="DP274" s="288"/>
      <c r="DQ274" s="288"/>
      <c r="DR274" s="360"/>
    </row>
    <row r="275" ht="12.75">
      <c r="F275" s="370"/>
      <c r="G275" s="375"/>
      <c r="H275" s="360"/>
      <c r="I275" s="354"/>
      <c r="J275" s="288"/>
      <c r="K275" s="371"/>
      <c r="L275" s="352"/>
      <c r="M275" s="352"/>
      <c r="N275" s="352"/>
      <c r="O275" s="352"/>
      <c r="P275" s="352"/>
      <c r="Q275" s="352"/>
      <c r="R275" s="352"/>
      <c r="S275" s="352"/>
      <c r="T275" s="352"/>
      <c r="U275" s="359"/>
      <c r="V275" s="360"/>
      <c r="W275" s="375"/>
      <c r="X275" s="360"/>
      <c r="Y275" s="288"/>
      <c r="Z275" s="360"/>
      <c r="AA275" s="360"/>
      <c r="AB275" s="360"/>
      <c r="AC275" s="360"/>
      <c r="AD275" s="360"/>
      <c r="AE275" s="359"/>
      <c r="AF275" s="376"/>
      <c r="AG275" s="360"/>
      <c r="AH275" s="288"/>
      <c r="AI275" s="288"/>
      <c r="AJ275" s="288"/>
      <c r="AK275" s="352"/>
      <c r="AL275" s="359"/>
      <c r="AM275" s="360"/>
      <c r="AN275" s="360"/>
      <c r="AO275" s="360"/>
      <c r="AP275" s="360"/>
      <c r="AQ275" s="360"/>
      <c r="AR275" s="354"/>
      <c r="AS275" s="360"/>
      <c r="AT275" s="360"/>
      <c r="AU275" s="360"/>
      <c r="AV275" s="360"/>
      <c r="AW275" s="361"/>
      <c r="AX275" s="360"/>
      <c r="AY275" s="360"/>
      <c r="AZ275" s="360"/>
      <c r="BA275" s="360"/>
      <c r="BB275" s="360"/>
      <c r="BC275" s="360"/>
      <c r="BD275" s="360"/>
      <c r="BE275" s="360"/>
      <c r="BF275" s="360"/>
      <c r="BG275" s="360"/>
      <c r="BH275" s="360"/>
      <c r="BI275" s="360"/>
      <c r="BJ275" s="354"/>
      <c r="BK275" s="360"/>
      <c r="BL275" s="360"/>
      <c r="BM275" s="375"/>
      <c r="BN275" s="360"/>
      <c r="BO275" s="377"/>
      <c r="BP275" s="360"/>
      <c r="BQ275" s="360"/>
      <c r="BR275" s="363"/>
      <c r="BS275" s="360"/>
      <c r="BT275" s="360"/>
      <c r="BU275" s="360"/>
      <c r="BV275" s="360"/>
      <c r="BW275" s="360"/>
      <c r="BX275" s="360"/>
      <c r="BY275" s="360"/>
      <c r="BZ275" s="360"/>
      <c r="CA275" s="354"/>
      <c r="CB275" s="360"/>
      <c r="CC275" s="360"/>
      <c r="CD275" s="360"/>
      <c r="CE275" s="360"/>
      <c r="CF275" s="360"/>
      <c r="CG275" s="360"/>
      <c r="CH275" s="360"/>
      <c r="CI275" s="360"/>
      <c r="CJ275" s="364"/>
      <c r="CK275" s="364"/>
      <c r="CL275" s="364"/>
      <c r="CM275" s="364"/>
      <c r="CN275" s="360"/>
      <c r="CO275" s="360"/>
      <c r="CP275" s="360"/>
      <c r="CQ275" s="360"/>
      <c r="CR275" s="360"/>
      <c r="CS275" s="360"/>
      <c r="CT275" s="360"/>
      <c r="CU275" s="360"/>
      <c r="CV275" s="360"/>
      <c r="CW275" s="364"/>
      <c r="CX275" s="375"/>
      <c r="CY275" s="360"/>
      <c r="CZ275" s="360"/>
      <c r="DA275" s="360"/>
      <c r="DB275" s="352"/>
      <c r="DC275" s="360"/>
      <c r="DD275" s="360"/>
      <c r="DE275" s="360"/>
      <c r="DF275" s="360"/>
      <c r="DG275" s="360"/>
      <c r="DH275" s="360"/>
      <c r="DI275" s="354"/>
      <c r="DJ275" s="375"/>
      <c r="DK275" s="360"/>
      <c r="DL275" s="288"/>
      <c r="DM275" s="288"/>
      <c r="DN275" s="288"/>
      <c r="DO275" s="288"/>
      <c r="DP275" s="288"/>
      <c r="DQ275" s="288"/>
      <c r="DR275" s="360"/>
    </row>
    <row r="276" ht="12.75">
      <c r="F276" s="370"/>
      <c r="G276" s="375"/>
      <c r="H276" s="360"/>
      <c r="I276" s="354"/>
      <c r="J276" s="288"/>
      <c r="K276" s="371"/>
      <c r="L276" s="352"/>
      <c r="M276" s="352"/>
      <c r="N276" s="352"/>
      <c r="O276" s="352"/>
      <c r="P276" s="352"/>
      <c r="Q276" s="352"/>
      <c r="R276" s="352"/>
      <c r="S276" s="352"/>
      <c r="T276" s="352"/>
      <c r="U276" s="359"/>
      <c r="V276" s="360"/>
      <c r="W276" s="375"/>
      <c r="X276" s="360"/>
      <c r="Y276" s="288"/>
      <c r="Z276" s="360"/>
      <c r="AA276" s="360"/>
      <c r="AB276" s="360"/>
      <c r="AC276" s="360"/>
      <c r="AD276" s="360"/>
      <c r="AE276" s="359"/>
      <c r="AF276" s="376"/>
      <c r="AG276" s="360"/>
      <c r="AH276" s="288"/>
      <c r="AI276" s="288"/>
      <c r="AJ276" s="288"/>
      <c r="AK276" s="352"/>
      <c r="AL276" s="359"/>
      <c r="AM276" s="360"/>
      <c r="AN276" s="360"/>
      <c r="AO276" s="360"/>
      <c r="AP276" s="360"/>
      <c r="AQ276" s="360"/>
      <c r="AR276" s="354"/>
      <c r="AS276" s="360"/>
      <c r="AT276" s="360"/>
      <c r="AU276" s="360"/>
      <c r="AV276" s="360"/>
      <c r="AW276" s="361"/>
      <c r="AX276" s="360"/>
      <c r="AY276" s="360"/>
      <c r="AZ276" s="360"/>
      <c r="BA276" s="360"/>
      <c r="BB276" s="360"/>
      <c r="BC276" s="360"/>
      <c r="BD276" s="360"/>
      <c r="BE276" s="360"/>
      <c r="BF276" s="360"/>
      <c r="BG276" s="360"/>
      <c r="BH276" s="360"/>
      <c r="BI276" s="360"/>
      <c r="BJ276" s="354"/>
      <c r="BK276" s="360"/>
      <c r="BL276" s="360"/>
      <c r="BM276" s="375"/>
      <c r="BN276" s="360"/>
      <c r="BO276" s="377"/>
      <c r="BP276" s="360"/>
      <c r="BQ276" s="360"/>
      <c r="BR276" s="363"/>
      <c r="BS276" s="360"/>
      <c r="BT276" s="360"/>
      <c r="BU276" s="360"/>
      <c r="BV276" s="360"/>
      <c r="BW276" s="360"/>
      <c r="BX276" s="360"/>
      <c r="BY276" s="360"/>
      <c r="BZ276" s="360"/>
      <c r="CA276" s="354"/>
      <c r="CB276" s="360"/>
      <c r="CC276" s="360"/>
      <c r="CD276" s="360"/>
      <c r="CE276" s="360"/>
      <c r="CF276" s="360"/>
      <c r="CG276" s="360"/>
      <c r="CH276" s="360"/>
      <c r="CI276" s="360"/>
      <c r="CJ276" s="364"/>
      <c r="CK276" s="364"/>
      <c r="CL276" s="364"/>
      <c r="CM276" s="364"/>
      <c r="CN276" s="360"/>
      <c r="CO276" s="360"/>
      <c r="CP276" s="360"/>
      <c r="CQ276" s="360"/>
      <c r="CR276" s="360"/>
      <c r="CS276" s="360"/>
      <c r="CT276" s="360"/>
      <c r="CU276" s="360"/>
      <c r="CV276" s="360"/>
      <c r="CW276" s="364"/>
      <c r="CX276" s="375"/>
      <c r="CY276" s="360"/>
      <c r="CZ276" s="360"/>
      <c r="DA276" s="360"/>
      <c r="DB276" s="352"/>
      <c r="DC276" s="360"/>
      <c r="DD276" s="360"/>
      <c r="DE276" s="360"/>
      <c r="DF276" s="360"/>
      <c r="DG276" s="360"/>
      <c r="DH276" s="360"/>
      <c r="DI276" s="354"/>
      <c r="DJ276" s="375"/>
      <c r="DK276" s="360"/>
      <c r="DL276" s="288"/>
      <c r="DM276" s="288"/>
      <c r="DN276" s="288"/>
      <c r="DO276" s="288"/>
      <c r="DP276" s="288"/>
      <c r="DQ276" s="288"/>
      <c r="DR276" s="360"/>
    </row>
    <row r="278" ht="12.75">
      <c r="B278" s="215">
        <v>2020</v>
      </c>
      <c r="E278" s="216">
        <f>E262+O262+AB262+AN262+BD262+BW262+DE262+DQ262+EA262</f>
        <v>653224</v>
      </c>
    </row>
    <row r="279" ht="12.75">
      <c r="B279" s="215">
        <v>2019</v>
      </c>
      <c r="E279" s="216">
        <f>D262+N262+AA262+AM262+BE262+BV262+DD262+DP262+DZ262</f>
        <v>1077565</v>
      </c>
    </row>
  </sheetData>
  <mergeCells count="104">
    <mergeCell ref="A1:A3"/>
    <mergeCell ref="B1:B3"/>
    <mergeCell ref="C1:L1"/>
    <mergeCell ref="M1:Y1"/>
    <mergeCell ref="Z1:AK1"/>
    <mergeCell ref="AL1:BC1"/>
    <mergeCell ref="BD1:BT1"/>
    <mergeCell ref="BU1:CO1"/>
    <mergeCell ref="CQ1:DB1"/>
    <mergeCell ref="DC1:DL1"/>
    <mergeCell ref="DO1:DX1"/>
    <mergeCell ref="DY1:EH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J2:AJ3"/>
    <mergeCell ref="AK2:AK3"/>
    <mergeCell ref="AL2:AN2"/>
    <mergeCell ref="AO2:AQ2"/>
    <mergeCell ref="AR2:AR3"/>
    <mergeCell ref="AS2:AS3"/>
    <mergeCell ref="AU2:AU3"/>
    <mergeCell ref="AW2:AW3"/>
    <mergeCell ref="AX2:AX3"/>
    <mergeCell ref="AY2:AY3"/>
    <mergeCell ref="AZ2:AZ3"/>
    <mergeCell ref="BA2:BA3"/>
    <mergeCell ref="BB2:BB3"/>
    <mergeCell ref="BC2:BC3"/>
    <mergeCell ref="BD2:BF2"/>
    <mergeCell ref="BG2:BI2"/>
    <mergeCell ref="BJ2:BJ3"/>
    <mergeCell ref="BK2:BK3"/>
    <mergeCell ref="BM2:BM3"/>
    <mergeCell ref="BN2:BN3"/>
    <mergeCell ref="BO2:BO3"/>
    <mergeCell ref="BP2:BP3"/>
    <mergeCell ref="BQ2:BQ3"/>
    <mergeCell ref="BR2:BR3"/>
    <mergeCell ref="BS2:BS3"/>
    <mergeCell ref="BT2:BT3"/>
    <mergeCell ref="BU2:BW2"/>
    <mergeCell ref="BX2:BZ2"/>
    <mergeCell ref="CA2:CA3"/>
    <mergeCell ref="CB2:CB3"/>
    <mergeCell ref="CC2:CC3"/>
    <mergeCell ref="CE2:CE3"/>
    <mergeCell ref="CF2:CF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CP2:CP3"/>
    <mergeCell ref="CQ2:CS2"/>
    <mergeCell ref="CT2:CV2"/>
    <mergeCell ref="CW2:CW3"/>
    <mergeCell ref="CX2:CX3"/>
    <mergeCell ref="CY2:CY3"/>
    <mergeCell ref="CZ2:CZ3"/>
    <mergeCell ref="DA2:DA3"/>
    <mergeCell ref="DB2:DB3"/>
    <mergeCell ref="DC2:DE2"/>
    <mergeCell ref="DF2:DH2"/>
    <mergeCell ref="DI2:DI3"/>
    <mergeCell ref="DJ2:DJ3"/>
    <mergeCell ref="DK2:DK3"/>
    <mergeCell ref="DL2:DL3"/>
    <mergeCell ref="DM2:DM3"/>
    <mergeCell ref="DN2:DN3"/>
    <mergeCell ref="DO2:DQ2"/>
    <mergeCell ref="DR2:DT2"/>
    <mergeCell ref="DU2:DU3"/>
    <mergeCell ref="DV2:DV3"/>
    <mergeCell ref="DW2:DW3"/>
    <mergeCell ref="DX2:DX3"/>
    <mergeCell ref="DY2:EA2"/>
    <mergeCell ref="EB2:ED2"/>
    <mergeCell ref="EE2:EE3"/>
    <mergeCell ref="EF2:EF3"/>
    <mergeCell ref="EG2:EG3"/>
    <mergeCell ref="EH2:EH3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50" useFirstPageNumber="0" usePrinterDefaults="1" verticalDpi="3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pane state="frozen" topLeftCell="B1" xSplit="1"/>
      <selection activeCell="G247" activeCellId="0" sqref="G247:Y247"/>
    </sheetView>
  </sheetViews>
  <sheetFormatPr baseColWidth="8" customHeight="1" defaultRowHeight="15.75"/>
  <cols>
    <col bestFit="1" customWidth="1" min="1" max="1" style="44" width="5.1406299999999998"/>
    <col bestFit="1" customWidth="1" min="2" max="2" style="97" width="38.140599999999999"/>
    <col bestFit="1" customWidth="1" min="3" max="3" style="43" width="9.7109400000000008"/>
    <col bestFit="1" customWidth="1" min="4" max="4" style="43" width="8.2851599999999994"/>
    <col bestFit="1" customWidth="1" min="5" max="5" style="43" width="9.4257799999999996"/>
    <col bestFit="1" customWidth="1" min="6" max="6" style="43" width="14.5703"/>
    <col bestFit="1" customWidth="1" min="7" max="7" style="97" width="7.2851600000000003"/>
    <col bestFit="1" customWidth="1" min="8" max="9" style="75" width="8.2851599999999994"/>
    <col bestFit="1" customWidth="1" min="10" max="10" style="75" width="7.1406299999999998"/>
    <col bestFit="1" customWidth="1" min="11" max="11" style="75" width="10.5703"/>
    <col bestFit="1" customWidth="1" min="12" max="12" style="75" width="8.5703099999999992"/>
    <col bestFit="1" customWidth="1" min="13" max="13" style="44" width="11.855499999999999"/>
    <col bestFit="1" customWidth="1" min="14" max="14" style="44" width="6.4257799999999996"/>
    <col bestFit="1" customWidth="1" min="15" max="15" style="44" width="6.7109399999999999"/>
    <col bestFit="1" customWidth="1" min="16" max="16" style="44" width="9.1406299999999998"/>
    <col bestFit="1" customWidth="1" min="17" max="17" style="44" width="10.425800000000001"/>
    <col bestFit="1" customWidth="1" min="18" max="18" style="44" width="9.1406299999999998"/>
    <col bestFit="1" customWidth="1" min="19" max="19" style="44" width="11.710900000000001"/>
    <col bestFit="1" customWidth="1" min="20" max="20" style="44" width="5.4257799999999996"/>
    <col bestFit="1" customWidth="1" min="21" max="21" style="44" width="10.140599999999999"/>
    <col bestFit="1" customWidth="1" min="22" max="22" style="44" width="8.7109400000000008"/>
    <col bestFit="1" customWidth="1" min="23" max="23" style="44" width="8.4257799999999996"/>
    <col bestFit="1" customWidth="1" min="24" max="24" style="44" width="6.1406299999999998"/>
    <col bestFit="1" customWidth="1" min="25" max="26" style="44" width="8.5703099999999992"/>
    <col bestFit="1" customWidth="1" min="27" max="27" style="44" width="7.5703100000000001"/>
    <col bestFit="1" customWidth="1" min="28" max="28" style="44" width="10.425800000000001"/>
    <col bestFit="1" customWidth="1" min="29" max="29" style="44" width="8.1406299999999998"/>
    <col bestFit="1" customWidth="1" min="30" max="30" style="44" width="11.855499999999999"/>
    <col bestFit="1" customWidth="1" min="31" max="31" style="44" width="5.5703100000000001"/>
    <col bestFit="1" customWidth="1" min="32" max="257" style="44" width="9.1406299999999998"/>
  </cols>
  <sheetData>
    <row r="2" ht="15.75">
      <c r="B2" s="75" t="s">
        <v>373</v>
      </c>
      <c r="C2" s="44"/>
      <c r="D2" s="44"/>
      <c r="E2" s="44"/>
      <c r="F2" s="44"/>
      <c r="G2" s="44"/>
      <c r="H2" s="44"/>
      <c r="I2" s="44"/>
      <c r="J2" s="44"/>
      <c r="K2" s="44"/>
      <c r="L2" s="44"/>
    </row>
    <row r="3" ht="15.75">
      <c r="B3" s="75" t="s">
        <v>374</v>
      </c>
      <c r="C3" s="44"/>
      <c r="D3" s="44"/>
      <c r="E3" s="44"/>
      <c r="F3" s="44"/>
      <c r="G3" s="44"/>
      <c r="H3" s="44"/>
      <c r="I3" s="98"/>
      <c r="J3" s="98"/>
      <c r="K3" s="98"/>
      <c r="L3" s="98"/>
    </row>
    <row r="4" ht="15.75">
      <c r="B4" s="45"/>
      <c r="C4" s="98"/>
      <c r="D4" s="98"/>
      <c r="E4" s="98"/>
      <c r="F4" s="98"/>
      <c r="G4" s="98"/>
      <c r="H4" s="98"/>
      <c r="I4" s="98"/>
      <c r="J4" s="98"/>
      <c r="K4" s="98"/>
      <c r="L4" s="98"/>
    </row>
    <row r="5" ht="15.75">
      <c r="B5" s="75" t="s">
        <v>375</v>
      </c>
      <c r="C5" s="44"/>
      <c r="D5" s="44"/>
      <c r="E5" s="44"/>
      <c r="F5" s="44"/>
      <c r="G5" s="44"/>
      <c r="H5" s="44"/>
      <c r="I5" s="44"/>
      <c r="J5" s="44"/>
      <c r="K5" s="44"/>
      <c r="L5" s="44"/>
    </row>
    <row r="6" ht="15.75">
      <c r="B6" s="75" t="s">
        <v>1012</v>
      </c>
      <c r="C6" s="44"/>
      <c r="D6" s="44"/>
      <c r="E6" s="44"/>
      <c r="F6" s="44"/>
      <c r="G6" s="44"/>
      <c r="H6" s="44"/>
      <c r="I6" s="44"/>
      <c r="J6" s="44"/>
      <c r="K6" s="44"/>
      <c r="L6" s="44"/>
    </row>
    <row r="8" ht="3" customHeight="1"/>
    <row r="9" ht="26.25" customHeight="1">
      <c r="A9" s="47" t="s">
        <v>271</v>
      </c>
      <c r="B9" s="48" t="s">
        <v>272</v>
      </c>
      <c r="C9" s="99" t="s">
        <v>377</v>
      </c>
      <c r="D9" s="100" t="s">
        <v>378</v>
      </c>
      <c r="E9" s="101"/>
      <c r="F9" s="99" t="s">
        <v>379</v>
      </c>
      <c r="G9" s="48" t="s">
        <v>380</v>
      </c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7">
        <v>2022</v>
      </c>
      <c r="W9" s="47"/>
      <c r="X9" s="47"/>
      <c r="Y9" s="47"/>
      <c r="Z9" s="47"/>
      <c r="AA9" s="47"/>
      <c r="AB9" s="47"/>
      <c r="AC9" s="47"/>
      <c r="AD9" s="47"/>
      <c r="AE9" s="47"/>
    </row>
    <row r="10" ht="65.25" customHeight="1">
      <c r="A10" s="47"/>
      <c r="B10" s="48"/>
      <c r="C10" s="102"/>
      <c r="D10" s="103"/>
      <c r="E10" s="104"/>
      <c r="F10" s="102"/>
      <c r="G10" s="47" t="s">
        <v>381</v>
      </c>
      <c r="H10" s="47"/>
      <c r="I10" s="47"/>
      <c r="J10" s="47"/>
      <c r="K10" s="47"/>
      <c r="L10" s="47"/>
      <c r="M10" s="47"/>
      <c r="N10" s="47"/>
      <c r="O10" s="47" t="s">
        <v>382</v>
      </c>
      <c r="P10" s="47"/>
      <c r="Q10" s="47"/>
      <c r="R10" s="47"/>
      <c r="S10" s="47"/>
      <c r="T10" s="47"/>
      <c r="U10" s="47"/>
      <c r="V10" s="47" t="s">
        <v>383</v>
      </c>
      <c r="W10" s="47"/>
      <c r="X10" s="47" t="s">
        <v>384</v>
      </c>
      <c r="Y10" s="47"/>
      <c r="Z10" s="47"/>
      <c r="AA10" s="47"/>
      <c r="AB10" s="47"/>
      <c r="AC10" s="47"/>
      <c r="AD10" s="47"/>
      <c r="AE10" s="47"/>
    </row>
    <row r="11" ht="18.75" customHeight="1">
      <c r="A11" s="47"/>
      <c r="B11" s="48"/>
      <c r="C11" s="102"/>
      <c r="D11" s="105"/>
      <c r="E11" s="106"/>
      <c r="F11" s="102"/>
      <c r="G11" s="47" t="s">
        <v>280</v>
      </c>
      <c r="H11" s="47" t="s">
        <v>385</v>
      </c>
      <c r="I11" s="47" t="s">
        <v>386</v>
      </c>
      <c r="J11" s="47" t="s">
        <v>273</v>
      </c>
      <c r="K11" s="47"/>
      <c r="L11" s="47"/>
      <c r="M11" s="47"/>
      <c r="N11" s="47"/>
      <c r="O11" s="47" t="s">
        <v>280</v>
      </c>
      <c r="P11" s="47" t="s">
        <v>273</v>
      </c>
      <c r="Q11" s="47"/>
      <c r="R11" s="47"/>
      <c r="S11" s="47"/>
      <c r="T11" s="47"/>
      <c r="U11" s="47" t="s">
        <v>387</v>
      </c>
      <c r="V11" s="47" t="s">
        <v>280</v>
      </c>
      <c r="W11" s="47" t="s">
        <v>385</v>
      </c>
      <c r="X11" s="107" t="s">
        <v>280</v>
      </c>
      <c r="Y11" s="107" t="s">
        <v>385</v>
      </c>
      <c r="Z11" s="107" t="s">
        <v>388</v>
      </c>
      <c r="AA11" s="47" t="s">
        <v>273</v>
      </c>
      <c r="AB11" s="47"/>
      <c r="AC11" s="47"/>
      <c r="AD11" s="47"/>
      <c r="AE11" s="47"/>
    </row>
    <row r="12" ht="36.75" customHeight="1">
      <c r="A12" s="47"/>
      <c r="B12" s="48"/>
      <c r="C12" s="102"/>
      <c r="D12" s="47" t="s">
        <v>389</v>
      </c>
      <c r="E12" s="47" t="s">
        <v>390</v>
      </c>
      <c r="F12" s="102"/>
      <c r="G12" s="47"/>
      <c r="H12" s="47"/>
      <c r="I12" s="47"/>
      <c r="J12" s="47" t="s">
        <v>391</v>
      </c>
      <c r="K12" s="47"/>
      <c r="L12" s="47"/>
      <c r="M12" s="47"/>
      <c r="N12" s="47" t="s">
        <v>392</v>
      </c>
      <c r="O12" s="47"/>
      <c r="P12" s="47" t="s">
        <v>391</v>
      </c>
      <c r="Q12" s="47"/>
      <c r="R12" s="47"/>
      <c r="S12" s="47"/>
      <c r="T12" s="47" t="s">
        <v>392</v>
      </c>
      <c r="U12" s="47"/>
      <c r="V12" s="47"/>
      <c r="W12" s="47"/>
      <c r="X12" s="108"/>
      <c r="Y12" s="108"/>
      <c r="Z12" s="108"/>
      <c r="AA12" s="109" t="s">
        <v>391</v>
      </c>
      <c r="AB12" s="110"/>
      <c r="AC12" s="110"/>
      <c r="AD12" s="111"/>
      <c r="AE12" s="47" t="s">
        <v>392</v>
      </c>
    </row>
    <row r="13" ht="197.25" customHeight="1">
      <c r="A13" s="47"/>
      <c r="B13" s="48"/>
      <c r="C13" s="112"/>
      <c r="D13" s="47"/>
      <c r="E13" s="47"/>
      <c r="F13" s="112"/>
      <c r="G13" s="47"/>
      <c r="H13" s="47"/>
      <c r="I13" s="47"/>
      <c r="J13" s="47" t="s">
        <v>393</v>
      </c>
      <c r="K13" s="47" t="s">
        <v>394</v>
      </c>
      <c r="L13" s="47" t="s">
        <v>283</v>
      </c>
      <c r="M13" s="47" t="s">
        <v>395</v>
      </c>
      <c r="N13" s="47"/>
      <c r="O13" s="47"/>
      <c r="P13" s="47" t="s">
        <v>393</v>
      </c>
      <c r="Q13" s="47" t="s">
        <v>394</v>
      </c>
      <c r="R13" s="47" t="s">
        <v>283</v>
      </c>
      <c r="S13" s="47" t="s">
        <v>395</v>
      </c>
      <c r="T13" s="47"/>
      <c r="U13" s="47"/>
      <c r="V13" s="47"/>
      <c r="W13" s="47"/>
      <c r="X13" s="113"/>
      <c r="Y13" s="113"/>
      <c r="Z13" s="113"/>
      <c r="AA13" s="47" t="s">
        <v>393</v>
      </c>
      <c r="AB13" s="47" t="s">
        <v>394</v>
      </c>
      <c r="AC13" s="47" t="s">
        <v>283</v>
      </c>
      <c r="AD13" s="47" t="s">
        <v>395</v>
      </c>
      <c r="AE13" s="47"/>
    </row>
    <row r="14" ht="33.75" customHeight="1">
      <c r="A14" s="46">
        <v>1</v>
      </c>
      <c r="B14" s="76">
        <v>2</v>
      </c>
      <c r="C14" s="46">
        <v>3</v>
      </c>
      <c r="D14" s="46">
        <v>4</v>
      </c>
      <c r="E14" s="46">
        <v>5</v>
      </c>
      <c r="F14" s="46">
        <v>6</v>
      </c>
      <c r="G14" s="46">
        <v>7</v>
      </c>
      <c r="H14" s="46">
        <v>8</v>
      </c>
      <c r="I14" s="46">
        <v>9</v>
      </c>
      <c r="J14" s="46">
        <v>10</v>
      </c>
      <c r="K14" s="46">
        <v>11</v>
      </c>
      <c r="L14" s="46">
        <v>12</v>
      </c>
      <c r="M14" s="46">
        <v>13</v>
      </c>
      <c r="N14" s="46">
        <v>14</v>
      </c>
      <c r="O14" s="46">
        <v>15</v>
      </c>
      <c r="P14" s="46">
        <v>16</v>
      </c>
      <c r="Q14" s="46">
        <v>17</v>
      </c>
      <c r="R14" s="46">
        <v>18</v>
      </c>
      <c r="S14" s="46">
        <v>19</v>
      </c>
      <c r="T14" s="46">
        <v>20</v>
      </c>
      <c r="U14" s="46">
        <v>21</v>
      </c>
      <c r="V14" s="46">
        <v>22</v>
      </c>
      <c r="W14" s="46">
        <v>23</v>
      </c>
      <c r="X14" s="46">
        <v>24</v>
      </c>
      <c r="Y14" s="46">
        <v>25</v>
      </c>
      <c r="Z14" s="46">
        <v>26</v>
      </c>
      <c r="AA14" s="46">
        <v>27</v>
      </c>
      <c r="AB14" s="46">
        <v>28</v>
      </c>
      <c r="AC14" s="46">
        <v>29</v>
      </c>
      <c r="AD14" s="46">
        <v>30</v>
      </c>
      <c r="AE14" s="46">
        <v>31</v>
      </c>
      <c r="AF14" s="198" t="s">
        <v>396</v>
      </c>
      <c r="AG14" s="198" t="s">
        <v>397</v>
      </c>
      <c r="AH14" s="199" t="s">
        <v>398</v>
      </c>
      <c r="AI14" s="200" t="s">
        <v>399</v>
      </c>
      <c r="AJ14" s="198" t="s">
        <v>400</v>
      </c>
      <c r="AK14" s="198" t="s">
        <v>401</v>
      </c>
      <c r="AL14" s="201" t="s">
        <v>402</v>
      </c>
      <c r="AM14" s="201" t="s">
        <v>403</v>
      </c>
      <c r="AN14" s="202" t="s">
        <v>404</v>
      </c>
      <c r="AO14" s="119" t="s">
        <v>405</v>
      </c>
      <c r="AP14" s="46" t="s">
        <v>1013</v>
      </c>
    </row>
    <row r="15" ht="17.25" customHeight="1">
      <c r="A15" s="120"/>
      <c r="B15" s="121" t="s">
        <v>23</v>
      </c>
      <c r="C15" s="122"/>
      <c r="D15" s="122"/>
      <c r="E15" s="122"/>
      <c r="F15" s="123"/>
      <c r="G15" s="62"/>
      <c r="H15" s="62"/>
      <c r="I15" s="62"/>
      <c r="J15" s="62"/>
      <c r="K15" s="62"/>
      <c r="L15" s="62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46"/>
    </row>
    <row r="16" ht="49.5" customHeight="1">
      <c r="A16" s="46">
        <v>1</v>
      </c>
      <c r="B16" s="58" t="s">
        <v>24</v>
      </c>
      <c r="C16" s="125">
        <f>2022!B5</f>
        <v>67.034000000000006</v>
      </c>
      <c r="D16" s="126">
        <f>2022!DD5</f>
        <v>0</v>
      </c>
      <c r="E16" s="126">
        <f>2022!DE5</f>
        <v>0</v>
      </c>
      <c r="F16" s="125">
        <f>2022!DH5</f>
        <v>0</v>
      </c>
      <c r="G16" s="59">
        <f>2021!DL5</f>
        <v>0</v>
      </c>
      <c r="H16" s="127">
        <f t="shared" ref="H16:H30" si="601">IF(G16&gt;0,G16/D16*100,0)</f>
        <v>0</v>
      </c>
      <c r="I16" s="59"/>
      <c r="J16" s="59"/>
      <c r="K16" s="59"/>
      <c r="L16" s="59"/>
      <c r="M16" s="59"/>
      <c r="N16" s="59">
        <f>2021!DN5</f>
        <v>0</v>
      </c>
      <c r="O16" s="59">
        <f>'Добыча 2021'!L15</f>
        <v>0</v>
      </c>
      <c r="P16" s="59"/>
      <c r="Q16" s="59"/>
      <c r="R16" s="59"/>
      <c r="S16" s="59">
        <f>'Добыча 2021'!N15</f>
        <v>0</v>
      </c>
      <c r="T16" s="59">
        <f>'Добыча 2021'!M15</f>
        <v>0</v>
      </c>
      <c r="U16" s="59">
        <f t="shared" ref="U16:U79" si="602">IF(G16=0,0,O16/G16*100)</f>
        <v>0</v>
      </c>
      <c r="V16" s="127">
        <f>2022!DJ5</f>
        <v>0</v>
      </c>
      <c r="W16" s="59">
        <f t="shared" ref="W16:W79" si="603">IF(V16&gt;1,V16/E16*100,0)</f>
        <v>0</v>
      </c>
      <c r="X16" s="59">
        <f>2022!DL5</f>
        <v>0</v>
      </c>
      <c r="Y16" s="127">
        <f t="shared" ref="Y16:Y79" si="604">IF(X16&gt;1,X16/E16*100,0)</f>
        <v>0</v>
      </c>
      <c r="Z16" s="59"/>
      <c r="AA16" s="59"/>
      <c r="AB16" s="59"/>
      <c r="AC16" s="59"/>
      <c r="AD16" s="59"/>
      <c r="AE16" s="59">
        <f>2022!DN5</f>
        <v>0</v>
      </c>
      <c r="AF16" s="115" t="str">
        <f t="shared" ref="AF16:AF79" si="605">IF(C16&gt;0,IF(OR(AND(C16&lt;7,F16&lt;5),E16&lt;33),IF(COUNTIF(X16:AE16,"&gt;0")&gt;0,"Ошибка!",""),""),"")</f>
        <v/>
      </c>
      <c r="AG16" s="203"/>
      <c r="AH16" s="204">
        <f t="shared" ref="AH16:AH79" si="606">IF(AND(ISNUMBER(--C16),C16&gt;0),E16/C16,"")</f>
        <v>0</v>
      </c>
      <c r="AI16" s="204">
        <f t="shared" ref="AI16:AI79" si="607">IF(AND(ISNUMBER(--E16),ISNUMBER(--AJ16)),ЧАСТНОЕ(E16*AJ16,100),"")</f>
        <v>0</v>
      </c>
      <c r="AJ16" s="205">
        <v>15</v>
      </c>
      <c r="AK16" s="205" t="str">
        <f t="shared" ref="AK16:AK79" si="608">IF(AJ15&lt;Y15,"Норматив превышен","")</f>
        <v/>
      </c>
      <c r="AL16" s="205">
        <f t="shared" ref="AL16:AL79" si="609">IF(ISNUMBER(X16),IF(X16&gt;0,MAX(ЧАСТНОЕ(X16*20,100),1),0),"")</f>
        <v>0</v>
      </c>
      <c r="AM16" s="205">
        <f t="shared" ref="AM16:AM79" si="610">IF(ISNUMBER(X16),X16,"")</f>
        <v>0</v>
      </c>
      <c r="AN16" s="206" t="str">
        <f t="shared" ref="AN16:AN79" si="611">IF(ISNUMBER(AE16),IF(AND(AM16&gt;=AE16,AL16&lt;=AE16),"","Вне норматива или не ОДОУ"),"")</f>
        <v/>
      </c>
      <c r="AO16" s="46" t="str">
        <f t="shared" ref="AO16:AO79" si="612">IF(ISNUMBER(X16),IF(SUM(Z16:AE16)&lt;&gt;X16,"Сумма не совпадает или не ОДОУ",""),"")</f>
        <v/>
      </c>
      <c r="AP16" s="46" t="str">
        <f t="shared" ref="AP16:AP79" si="613">IF(AND(ISNUMBER(AB16),AB16&gt;0),IF(AB16&lt;=(X16*0.14999999999999999),"","Изъятие более 15% !"),"")</f>
        <v/>
      </c>
    </row>
    <row r="17" ht="30" customHeight="1">
      <c r="A17" s="46">
        <v>2</v>
      </c>
      <c r="B17" s="60" t="s">
        <v>25</v>
      </c>
      <c r="C17" s="125">
        <f>2022!B6</f>
        <v>10.308</v>
      </c>
      <c r="D17" s="126">
        <f>2022!DD6</f>
        <v>0</v>
      </c>
      <c r="E17" s="126">
        <f>2022!DE6</f>
        <v>0</v>
      </c>
      <c r="F17" s="125">
        <f>2022!DH6</f>
        <v>0</v>
      </c>
      <c r="G17" s="59">
        <f>2021!DL6</f>
        <v>0</v>
      </c>
      <c r="H17" s="127">
        <f t="shared" si="601"/>
        <v>0</v>
      </c>
      <c r="I17" s="59"/>
      <c r="J17" s="59"/>
      <c r="K17" s="59"/>
      <c r="L17" s="59"/>
      <c r="M17" s="59"/>
      <c r="N17" s="59">
        <f>2021!DN6</f>
        <v>0</v>
      </c>
      <c r="O17" s="59">
        <f>'Добыча 2021'!L16</f>
        <v>0</v>
      </c>
      <c r="P17" s="59"/>
      <c r="Q17" s="59"/>
      <c r="R17" s="59"/>
      <c r="S17" s="59">
        <f>'Добыча 2021'!N16</f>
        <v>0</v>
      </c>
      <c r="T17" s="59">
        <f>'Добыча 2021'!M16</f>
        <v>0</v>
      </c>
      <c r="U17" s="59">
        <f t="shared" si="602"/>
        <v>0</v>
      </c>
      <c r="V17" s="127">
        <f>2022!DJ6</f>
        <v>0</v>
      </c>
      <c r="W17" s="59">
        <f t="shared" si="603"/>
        <v>0</v>
      </c>
      <c r="X17" s="59">
        <f>2022!DL6</f>
        <v>0</v>
      </c>
      <c r="Y17" s="127">
        <f t="shared" si="604"/>
        <v>0</v>
      </c>
      <c r="Z17" s="59"/>
      <c r="AA17" s="59"/>
      <c r="AB17" s="59"/>
      <c r="AC17" s="59"/>
      <c r="AD17" s="59"/>
      <c r="AE17" s="59">
        <f>2022!DN6</f>
        <v>0</v>
      </c>
      <c r="AF17" s="115" t="str">
        <f t="shared" si="605"/>
        <v/>
      </c>
      <c r="AG17" s="203"/>
      <c r="AH17" s="204">
        <f t="shared" si="606"/>
        <v>0</v>
      </c>
      <c r="AI17" s="204">
        <f t="shared" si="607"/>
        <v>0</v>
      </c>
      <c r="AJ17" s="205">
        <v>15</v>
      </c>
      <c r="AK17" s="205" t="str">
        <f t="shared" si="608"/>
        <v/>
      </c>
      <c r="AL17" s="205">
        <f t="shared" si="609"/>
        <v>0</v>
      </c>
      <c r="AM17" s="205">
        <f t="shared" si="610"/>
        <v>0</v>
      </c>
      <c r="AN17" s="206" t="str">
        <f t="shared" si="611"/>
        <v/>
      </c>
      <c r="AO17" s="46" t="str">
        <f t="shared" si="612"/>
        <v/>
      </c>
      <c r="AP17" s="46" t="str">
        <f t="shared" si="613"/>
        <v/>
      </c>
    </row>
    <row r="18" ht="17.25" customHeight="1">
      <c r="A18" s="87"/>
      <c r="B18" s="61" t="s">
        <v>26</v>
      </c>
      <c r="C18" s="129"/>
      <c r="D18" s="130"/>
      <c r="E18" s="130"/>
      <c r="F18" s="131"/>
      <c r="G18" s="71"/>
      <c r="H18" s="127"/>
      <c r="I18" s="62"/>
      <c r="J18" s="62"/>
      <c r="K18" s="62"/>
      <c r="L18" s="132"/>
      <c r="M18" s="62"/>
      <c r="N18" s="62"/>
      <c r="O18" s="62"/>
      <c r="P18" s="62"/>
      <c r="Q18" s="62"/>
      <c r="R18" s="62"/>
      <c r="S18" s="62"/>
      <c r="T18" s="62"/>
      <c r="U18" s="59"/>
      <c r="V18" s="133"/>
      <c r="W18" s="59"/>
      <c r="X18" s="62"/>
      <c r="Y18" s="127"/>
      <c r="Z18" s="62"/>
      <c r="AA18" s="62"/>
      <c r="AB18" s="62"/>
      <c r="AC18" s="62"/>
      <c r="AD18" s="59"/>
      <c r="AE18" s="62"/>
      <c r="AF18" s="115" t="str">
        <f t="shared" si="605"/>
        <v/>
      </c>
      <c r="AG18" s="203"/>
      <c r="AH18" s="204" t="str">
        <f t="shared" si="606"/>
        <v/>
      </c>
      <c r="AI18" s="204">
        <f t="shared" si="607"/>
        <v>0</v>
      </c>
      <c r="AJ18" s="205">
        <v>15</v>
      </c>
      <c r="AK18" s="205" t="str">
        <f t="shared" si="608"/>
        <v/>
      </c>
      <c r="AL18" s="205" t="str">
        <f t="shared" si="609"/>
        <v/>
      </c>
      <c r="AM18" s="205" t="str">
        <f t="shared" si="610"/>
        <v/>
      </c>
      <c r="AN18" s="206" t="str">
        <f t="shared" si="611"/>
        <v/>
      </c>
      <c r="AO18" s="46" t="str">
        <f t="shared" si="612"/>
        <v/>
      </c>
      <c r="AP18" s="46" t="str">
        <f t="shared" si="613"/>
        <v/>
      </c>
    </row>
    <row r="19" ht="48" customHeight="1">
      <c r="A19" s="46">
        <v>3</v>
      </c>
      <c r="B19" s="58" t="s">
        <v>285</v>
      </c>
      <c r="C19" s="125">
        <f>2022!B8</f>
        <v>397.60000000000002</v>
      </c>
      <c r="D19" s="126">
        <f>2022!DD8</f>
        <v>0</v>
      </c>
      <c r="E19" s="126">
        <f>2022!DE8</f>
        <v>0</v>
      </c>
      <c r="F19" s="125">
        <f>2022!DH8</f>
        <v>0</v>
      </c>
      <c r="G19" s="59">
        <f>2021!DL8</f>
        <v>0</v>
      </c>
      <c r="H19" s="127">
        <f t="shared" si="601"/>
        <v>0</v>
      </c>
      <c r="I19" s="59"/>
      <c r="J19" s="59"/>
      <c r="K19" s="59"/>
      <c r="L19" s="59"/>
      <c r="M19" s="59"/>
      <c r="N19" s="59">
        <f>2021!DN8</f>
        <v>0</v>
      </c>
      <c r="O19" s="59">
        <f>'Добыча 2021'!L18</f>
        <v>0</v>
      </c>
      <c r="P19" s="59"/>
      <c r="Q19" s="59"/>
      <c r="R19" s="59"/>
      <c r="S19" s="59">
        <f>'Добыча 2021'!N18</f>
        <v>0</v>
      </c>
      <c r="T19" s="59">
        <f>'Добыча 2021'!M18</f>
        <v>0</v>
      </c>
      <c r="U19" s="59">
        <f t="shared" si="602"/>
        <v>0</v>
      </c>
      <c r="V19" s="127">
        <f>2022!DJ8</f>
        <v>0</v>
      </c>
      <c r="W19" s="59">
        <f t="shared" si="603"/>
        <v>0</v>
      </c>
      <c r="X19" s="59">
        <f>2022!DL8</f>
        <v>0</v>
      </c>
      <c r="Y19" s="127">
        <f t="shared" si="604"/>
        <v>0</v>
      </c>
      <c r="Z19" s="59"/>
      <c r="AA19" s="59"/>
      <c r="AB19" s="59"/>
      <c r="AC19" s="59"/>
      <c r="AD19" s="59"/>
      <c r="AE19" s="59">
        <f>2022!DN8</f>
        <v>0</v>
      </c>
      <c r="AF19" s="115" t="str">
        <f t="shared" si="605"/>
        <v/>
      </c>
      <c r="AG19" s="203"/>
      <c r="AH19" s="204">
        <f t="shared" si="606"/>
        <v>0</v>
      </c>
      <c r="AI19" s="204">
        <f t="shared" si="607"/>
        <v>0</v>
      </c>
      <c r="AJ19" s="205">
        <v>15</v>
      </c>
      <c r="AK19" s="205" t="str">
        <f t="shared" si="608"/>
        <v/>
      </c>
      <c r="AL19" s="205">
        <f t="shared" si="609"/>
        <v>0</v>
      </c>
      <c r="AM19" s="205">
        <f t="shared" si="610"/>
        <v>0</v>
      </c>
      <c r="AN19" s="206" t="str">
        <f t="shared" si="611"/>
        <v/>
      </c>
      <c r="AO19" s="46" t="str">
        <f t="shared" si="612"/>
        <v/>
      </c>
      <c r="AP19" s="46" t="str">
        <f t="shared" si="613"/>
        <v/>
      </c>
    </row>
    <row r="20" ht="30">
      <c r="A20" s="46">
        <v>4</v>
      </c>
      <c r="B20" s="63" t="s">
        <v>28</v>
      </c>
      <c r="C20" s="125">
        <f>2022!B9</f>
        <v>236.40000000000001</v>
      </c>
      <c r="D20" s="126">
        <f>2022!DD9</f>
        <v>0</v>
      </c>
      <c r="E20" s="126">
        <f>2022!DE9</f>
        <v>0</v>
      </c>
      <c r="F20" s="125">
        <f>2022!DH9</f>
        <v>0</v>
      </c>
      <c r="G20" s="59">
        <f>2021!DL9</f>
        <v>0</v>
      </c>
      <c r="H20" s="127">
        <f t="shared" si="601"/>
        <v>0</v>
      </c>
      <c r="I20" s="59"/>
      <c r="J20" s="59"/>
      <c r="K20" s="59"/>
      <c r="L20" s="59"/>
      <c r="M20" s="59"/>
      <c r="N20" s="59">
        <f>2021!DN9</f>
        <v>0</v>
      </c>
      <c r="O20" s="59">
        <f>'Добыча 2021'!L19</f>
        <v>0</v>
      </c>
      <c r="P20" s="59"/>
      <c r="Q20" s="59"/>
      <c r="R20" s="59"/>
      <c r="S20" s="59">
        <f>'Добыча 2021'!N19</f>
        <v>0</v>
      </c>
      <c r="T20" s="59">
        <f>'Добыча 2021'!M19</f>
        <v>0</v>
      </c>
      <c r="U20" s="59">
        <f t="shared" si="602"/>
        <v>0</v>
      </c>
      <c r="V20" s="127">
        <f>2022!DJ9</f>
        <v>0</v>
      </c>
      <c r="W20" s="59">
        <f t="shared" si="603"/>
        <v>0</v>
      </c>
      <c r="X20" s="59">
        <f>2022!DL9</f>
        <v>0</v>
      </c>
      <c r="Y20" s="127">
        <f t="shared" si="604"/>
        <v>0</v>
      </c>
      <c r="Z20" s="59"/>
      <c r="AA20" s="59"/>
      <c r="AB20" s="59"/>
      <c r="AC20" s="59"/>
      <c r="AD20" s="59"/>
      <c r="AE20" s="59">
        <f>2022!DN9</f>
        <v>0</v>
      </c>
      <c r="AF20" s="115" t="str">
        <f t="shared" si="605"/>
        <v/>
      </c>
      <c r="AG20" s="203"/>
      <c r="AH20" s="204">
        <f t="shared" si="606"/>
        <v>0</v>
      </c>
      <c r="AI20" s="204">
        <f t="shared" si="607"/>
        <v>0</v>
      </c>
      <c r="AJ20" s="205">
        <v>15</v>
      </c>
      <c r="AK20" s="205" t="str">
        <f t="shared" si="608"/>
        <v/>
      </c>
      <c r="AL20" s="205">
        <f t="shared" si="609"/>
        <v>0</v>
      </c>
      <c r="AM20" s="205">
        <f t="shared" si="610"/>
        <v>0</v>
      </c>
      <c r="AN20" s="206" t="str">
        <f t="shared" si="611"/>
        <v/>
      </c>
      <c r="AO20" s="46" t="str">
        <f t="shared" si="612"/>
        <v/>
      </c>
      <c r="AP20" s="46" t="str">
        <f t="shared" si="613"/>
        <v/>
      </c>
    </row>
    <row r="21" ht="17.25" customHeight="1">
      <c r="A21" s="87"/>
      <c r="B21" s="61" t="s">
        <v>46</v>
      </c>
      <c r="C21" s="129"/>
      <c r="D21" s="130"/>
      <c r="E21" s="130"/>
      <c r="F21" s="134"/>
      <c r="G21" s="71"/>
      <c r="H21" s="127"/>
      <c r="I21" s="62"/>
      <c r="J21" s="62"/>
      <c r="K21" s="62"/>
      <c r="L21" s="132"/>
      <c r="M21" s="62"/>
      <c r="N21" s="62"/>
      <c r="O21" s="62"/>
      <c r="P21" s="62"/>
      <c r="Q21" s="62"/>
      <c r="R21" s="62"/>
      <c r="S21" s="62"/>
      <c r="T21" s="62"/>
      <c r="U21" s="59"/>
      <c r="V21" s="133"/>
      <c r="W21" s="59"/>
      <c r="X21" s="62"/>
      <c r="Y21" s="127"/>
      <c r="Z21" s="62"/>
      <c r="AA21" s="62"/>
      <c r="AB21" s="62"/>
      <c r="AC21" s="62"/>
      <c r="AD21" s="59"/>
      <c r="AE21" s="62"/>
      <c r="AF21" s="115" t="str">
        <f t="shared" si="605"/>
        <v/>
      </c>
      <c r="AG21" s="203"/>
      <c r="AH21" s="204" t="str">
        <f t="shared" si="606"/>
        <v/>
      </c>
      <c r="AI21" s="204">
        <f t="shared" si="607"/>
        <v>0</v>
      </c>
      <c r="AJ21" s="205">
        <v>15</v>
      </c>
      <c r="AK21" s="205" t="str">
        <f t="shared" si="608"/>
        <v/>
      </c>
      <c r="AL21" s="205" t="str">
        <f t="shared" si="609"/>
        <v/>
      </c>
      <c r="AM21" s="205" t="str">
        <f t="shared" si="610"/>
        <v/>
      </c>
      <c r="AN21" s="206" t="str">
        <f t="shared" si="611"/>
        <v/>
      </c>
      <c r="AO21" s="46" t="str">
        <f t="shared" si="612"/>
        <v/>
      </c>
      <c r="AP21" s="46" t="str">
        <f t="shared" si="613"/>
        <v/>
      </c>
    </row>
    <row r="22" ht="45">
      <c r="A22" s="46">
        <v>5</v>
      </c>
      <c r="B22" s="58" t="s">
        <v>286</v>
      </c>
      <c r="C22" s="125">
        <f>2022!B11</f>
        <v>225.40000000000001</v>
      </c>
      <c r="D22" s="126">
        <f>2022!DD11</f>
        <v>6</v>
      </c>
      <c r="E22" s="126">
        <f>2022!DE11</f>
        <v>0</v>
      </c>
      <c r="F22" s="125">
        <f>2022!DH11</f>
        <v>0</v>
      </c>
      <c r="G22" s="59">
        <f>2021!DL11</f>
        <v>0</v>
      </c>
      <c r="H22" s="127">
        <f t="shared" si="601"/>
        <v>0</v>
      </c>
      <c r="I22" s="59"/>
      <c r="J22" s="59"/>
      <c r="K22" s="59"/>
      <c r="L22" s="59"/>
      <c r="M22" s="59"/>
      <c r="N22" s="59">
        <f>2021!DN11</f>
        <v>0</v>
      </c>
      <c r="O22" s="59">
        <f>'Добыча 2021'!L21</f>
        <v>0</v>
      </c>
      <c r="P22" s="59"/>
      <c r="Q22" s="59"/>
      <c r="R22" s="59"/>
      <c r="S22" s="59">
        <f>'Добыча 2021'!N21</f>
        <v>0</v>
      </c>
      <c r="T22" s="59">
        <f>'Добыча 2021'!M21</f>
        <v>0</v>
      </c>
      <c r="U22" s="59">
        <f t="shared" si="602"/>
        <v>0</v>
      </c>
      <c r="V22" s="127">
        <f>2022!DJ11</f>
        <v>0</v>
      </c>
      <c r="W22" s="59">
        <f t="shared" si="603"/>
        <v>0</v>
      </c>
      <c r="X22" s="59">
        <f>2022!DL11</f>
        <v>0</v>
      </c>
      <c r="Y22" s="127">
        <f t="shared" si="604"/>
        <v>0</v>
      </c>
      <c r="Z22" s="59"/>
      <c r="AA22" s="59"/>
      <c r="AB22" s="59"/>
      <c r="AC22" s="59"/>
      <c r="AD22" s="59"/>
      <c r="AE22" s="59">
        <f>2022!DN11</f>
        <v>0</v>
      </c>
      <c r="AF22" s="115" t="str">
        <f t="shared" si="605"/>
        <v/>
      </c>
      <c r="AG22" s="203"/>
      <c r="AH22" s="204">
        <f t="shared" si="606"/>
        <v>0</v>
      </c>
      <c r="AI22" s="204">
        <f t="shared" si="607"/>
        <v>0</v>
      </c>
      <c r="AJ22" s="205">
        <v>15</v>
      </c>
      <c r="AK22" s="205" t="str">
        <f t="shared" si="608"/>
        <v/>
      </c>
      <c r="AL22" s="205">
        <f t="shared" si="609"/>
        <v>0</v>
      </c>
      <c r="AM22" s="205">
        <f t="shared" si="610"/>
        <v>0</v>
      </c>
      <c r="AN22" s="206" t="str">
        <f t="shared" si="611"/>
        <v/>
      </c>
      <c r="AO22" s="46" t="str">
        <f t="shared" si="612"/>
        <v/>
      </c>
      <c r="AP22" s="46" t="str">
        <f t="shared" si="613"/>
        <v/>
      </c>
    </row>
    <row r="23" ht="45">
      <c r="A23" s="46">
        <v>6</v>
      </c>
      <c r="B23" s="58" t="s">
        <v>48</v>
      </c>
      <c r="C23" s="125">
        <f>2022!B12</f>
        <v>358.69999999999999</v>
      </c>
      <c r="D23" s="126">
        <f>2022!DD12</f>
        <v>16</v>
      </c>
      <c r="E23" s="126">
        <f>2022!DE12</f>
        <v>19</v>
      </c>
      <c r="F23" s="125">
        <f>2022!DH12</f>
        <v>5.2969054920546418e-002</v>
      </c>
      <c r="G23" s="59">
        <f>2021!DL12</f>
        <v>0</v>
      </c>
      <c r="H23" s="127">
        <f t="shared" si="601"/>
        <v>0</v>
      </c>
      <c r="I23" s="59"/>
      <c r="J23" s="59"/>
      <c r="K23" s="59"/>
      <c r="L23" s="59"/>
      <c r="M23" s="59"/>
      <c r="N23" s="59">
        <f>2021!DN12</f>
        <v>0</v>
      </c>
      <c r="O23" s="59">
        <f>'Добыча 2021'!L22</f>
        <v>0</v>
      </c>
      <c r="P23" s="59"/>
      <c r="Q23" s="59"/>
      <c r="R23" s="59"/>
      <c r="S23" s="59">
        <f>'Добыча 2021'!N22</f>
        <v>0</v>
      </c>
      <c r="T23" s="59">
        <f>'Добыча 2021'!M22</f>
        <v>0</v>
      </c>
      <c r="U23" s="59">
        <f t="shared" si="602"/>
        <v>0</v>
      </c>
      <c r="V23" s="127">
        <f>2022!DJ12</f>
        <v>0</v>
      </c>
      <c r="W23" s="59">
        <f t="shared" si="603"/>
        <v>0</v>
      </c>
      <c r="X23" s="59">
        <f>2022!DL12</f>
        <v>0</v>
      </c>
      <c r="Y23" s="127">
        <f t="shared" si="604"/>
        <v>0</v>
      </c>
      <c r="Z23" s="59"/>
      <c r="AA23" s="59"/>
      <c r="AB23" s="59"/>
      <c r="AC23" s="59"/>
      <c r="AD23" s="59"/>
      <c r="AE23" s="59">
        <f>2022!DN12</f>
        <v>0</v>
      </c>
      <c r="AF23" s="115" t="str">
        <f t="shared" si="605"/>
        <v/>
      </c>
      <c r="AG23" s="203"/>
      <c r="AH23" s="204">
        <f t="shared" si="606"/>
        <v>5.2969054920546418e-002</v>
      </c>
      <c r="AI23" s="204">
        <f t="shared" si="607"/>
        <v>2</v>
      </c>
      <c r="AJ23" s="205">
        <v>15</v>
      </c>
      <c r="AK23" s="205" t="str">
        <f t="shared" si="608"/>
        <v/>
      </c>
      <c r="AL23" s="205">
        <f t="shared" si="609"/>
        <v>0</v>
      </c>
      <c r="AM23" s="205">
        <f t="shared" si="610"/>
        <v>0</v>
      </c>
      <c r="AN23" s="206" t="str">
        <f t="shared" si="611"/>
        <v/>
      </c>
      <c r="AO23" s="46" t="str">
        <f t="shared" si="612"/>
        <v/>
      </c>
      <c r="AP23" s="46" t="str">
        <f t="shared" si="613"/>
        <v/>
      </c>
    </row>
    <row r="24" ht="30">
      <c r="A24" s="46">
        <v>7</v>
      </c>
      <c r="B24" s="64" t="s">
        <v>50</v>
      </c>
      <c r="C24" s="125">
        <f>2022!B13</f>
        <v>57.560000000000002</v>
      </c>
      <c r="D24" s="126">
        <f>2022!DD13</f>
        <v>0</v>
      </c>
      <c r="E24" s="126">
        <f>2022!DE13</f>
        <v>0</v>
      </c>
      <c r="F24" s="125">
        <f>2022!DH13</f>
        <v>0</v>
      </c>
      <c r="G24" s="59">
        <f>2021!DL13</f>
        <v>0</v>
      </c>
      <c r="H24" s="127">
        <f t="shared" si="601"/>
        <v>0</v>
      </c>
      <c r="I24" s="59"/>
      <c r="J24" s="59"/>
      <c r="K24" s="59"/>
      <c r="L24" s="59"/>
      <c r="M24" s="59"/>
      <c r="N24" s="59">
        <f>2021!DN13</f>
        <v>0</v>
      </c>
      <c r="O24" s="59">
        <f>'Добыча 2021'!L23</f>
        <v>0</v>
      </c>
      <c r="P24" s="59"/>
      <c r="Q24" s="59"/>
      <c r="R24" s="59"/>
      <c r="S24" s="59">
        <f>'Добыча 2021'!N23</f>
        <v>0</v>
      </c>
      <c r="T24" s="59">
        <f>'Добыча 2021'!M23</f>
        <v>0</v>
      </c>
      <c r="U24" s="59">
        <f t="shared" si="602"/>
        <v>0</v>
      </c>
      <c r="V24" s="127">
        <f>2022!DJ13</f>
        <v>0</v>
      </c>
      <c r="W24" s="59">
        <f t="shared" si="603"/>
        <v>0</v>
      </c>
      <c r="X24" s="59">
        <f>2022!DL13</f>
        <v>0</v>
      </c>
      <c r="Y24" s="127">
        <f t="shared" si="604"/>
        <v>0</v>
      </c>
      <c r="Z24" s="59"/>
      <c r="AA24" s="59"/>
      <c r="AB24" s="59"/>
      <c r="AC24" s="59"/>
      <c r="AD24" s="59"/>
      <c r="AE24" s="59">
        <f>2022!DN13</f>
        <v>0</v>
      </c>
      <c r="AF24" s="115" t="str">
        <f t="shared" si="605"/>
        <v/>
      </c>
      <c r="AG24" s="203"/>
      <c r="AH24" s="204">
        <f t="shared" si="606"/>
        <v>0</v>
      </c>
      <c r="AI24" s="204">
        <f t="shared" si="607"/>
        <v>0</v>
      </c>
      <c r="AJ24" s="205">
        <v>15</v>
      </c>
      <c r="AK24" s="205" t="str">
        <f t="shared" si="608"/>
        <v/>
      </c>
      <c r="AL24" s="205">
        <f t="shared" si="609"/>
        <v>0</v>
      </c>
      <c r="AM24" s="205">
        <f t="shared" si="610"/>
        <v>0</v>
      </c>
      <c r="AN24" s="206" t="str">
        <f t="shared" si="611"/>
        <v/>
      </c>
      <c r="AO24" s="46" t="str">
        <f t="shared" si="612"/>
        <v/>
      </c>
      <c r="AP24" s="46" t="str">
        <f t="shared" si="613"/>
        <v/>
      </c>
    </row>
    <row r="25" ht="45">
      <c r="A25" s="46">
        <v>8</v>
      </c>
      <c r="B25" s="64" t="s">
        <v>51</v>
      </c>
      <c r="C25" s="125">
        <f>2022!B14</f>
        <v>335.70999999999998</v>
      </c>
      <c r="D25" s="126">
        <f>2022!DD14</f>
        <v>0</v>
      </c>
      <c r="E25" s="126">
        <f>2022!DE14</f>
        <v>0</v>
      </c>
      <c r="F25" s="125">
        <f>2022!DH14</f>
        <v>0</v>
      </c>
      <c r="G25" s="59">
        <f>2021!DL14</f>
        <v>0</v>
      </c>
      <c r="H25" s="127">
        <f t="shared" si="601"/>
        <v>0</v>
      </c>
      <c r="I25" s="59"/>
      <c r="J25" s="59"/>
      <c r="K25" s="59"/>
      <c r="L25" s="59"/>
      <c r="M25" s="59"/>
      <c r="N25" s="59">
        <f>2021!DN14</f>
        <v>0</v>
      </c>
      <c r="O25" s="59">
        <f>'Добыча 2021'!L24</f>
        <v>0</v>
      </c>
      <c r="P25" s="59"/>
      <c r="Q25" s="59"/>
      <c r="R25" s="59"/>
      <c r="S25" s="59">
        <f>'Добыча 2021'!N24</f>
        <v>0</v>
      </c>
      <c r="T25" s="59">
        <f>'Добыча 2021'!M24</f>
        <v>0</v>
      </c>
      <c r="U25" s="59">
        <f t="shared" si="602"/>
        <v>0</v>
      </c>
      <c r="V25" s="127">
        <f>2022!DJ14</f>
        <v>0</v>
      </c>
      <c r="W25" s="59">
        <f t="shared" si="603"/>
        <v>0</v>
      </c>
      <c r="X25" s="59">
        <f>2022!DL14</f>
        <v>0</v>
      </c>
      <c r="Y25" s="127">
        <f t="shared" si="604"/>
        <v>0</v>
      </c>
      <c r="Z25" s="59"/>
      <c r="AA25" s="59"/>
      <c r="AB25" s="59"/>
      <c r="AC25" s="59"/>
      <c r="AD25" s="59"/>
      <c r="AE25" s="59">
        <f>2022!DN14</f>
        <v>0</v>
      </c>
      <c r="AF25" s="115" t="str">
        <f t="shared" si="605"/>
        <v/>
      </c>
      <c r="AG25" s="203"/>
      <c r="AH25" s="204">
        <f t="shared" si="606"/>
        <v>0</v>
      </c>
      <c r="AI25" s="204">
        <f t="shared" si="607"/>
        <v>0</v>
      </c>
      <c r="AJ25" s="205">
        <v>15</v>
      </c>
      <c r="AK25" s="205" t="str">
        <f t="shared" si="608"/>
        <v/>
      </c>
      <c r="AL25" s="205">
        <f t="shared" si="609"/>
        <v>0</v>
      </c>
      <c r="AM25" s="205">
        <f t="shared" si="610"/>
        <v>0</v>
      </c>
      <c r="AN25" s="206" t="str">
        <f t="shared" si="611"/>
        <v/>
      </c>
      <c r="AO25" s="46" t="str">
        <f t="shared" si="612"/>
        <v/>
      </c>
      <c r="AP25" s="46" t="str">
        <f t="shared" si="613"/>
        <v/>
      </c>
    </row>
    <row r="26" ht="45">
      <c r="A26" s="46">
        <v>9</v>
      </c>
      <c r="B26" s="65" t="s">
        <v>287</v>
      </c>
      <c r="C26" s="125">
        <f>2022!B15</f>
        <v>164.08600000000001</v>
      </c>
      <c r="D26" s="126">
        <f>2022!DD15</f>
        <v>0</v>
      </c>
      <c r="E26" s="126">
        <f>2022!DE15</f>
        <v>0</v>
      </c>
      <c r="F26" s="125">
        <f>2022!DH15</f>
        <v>0</v>
      </c>
      <c r="G26" s="59">
        <f>2021!DL15</f>
        <v>0</v>
      </c>
      <c r="H26" s="127">
        <f t="shared" si="601"/>
        <v>0</v>
      </c>
      <c r="I26" s="59"/>
      <c r="J26" s="59"/>
      <c r="K26" s="59"/>
      <c r="L26" s="59"/>
      <c r="M26" s="59"/>
      <c r="N26" s="59">
        <f>2021!DN15</f>
        <v>0</v>
      </c>
      <c r="O26" s="59">
        <f>'Добыча 2021'!L25</f>
        <v>0</v>
      </c>
      <c r="P26" s="59"/>
      <c r="Q26" s="59"/>
      <c r="R26" s="59"/>
      <c r="S26" s="59">
        <f>'Добыча 2021'!N25</f>
        <v>0</v>
      </c>
      <c r="T26" s="59">
        <f>'Добыча 2021'!M25</f>
        <v>0</v>
      </c>
      <c r="U26" s="59">
        <f t="shared" si="602"/>
        <v>0</v>
      </c>
      <c r="V26" s="127">
        <f>2022!DJ15</f>
        <v>0</v>
      </c>
      <c r="W26" s="59">
        <f t="shared" si="603"/>
        <v>0</v>
      </c>
      <c r="X26" s="59">
        <f>2022!DL15</f>
        <v>0</v>
      </c>
      <c r="Y26" s="127">
        <f t="shared" si="604"/>
        <v>0</v>
      </c>
      <c r="Z26" s="59"/>
      <c r="AA26" s="59"/>
      <c r="AB26" s="59"/>
      <c r="AC26" s="59"/>
      <c r="AD26" s="59"/>
      <c r="AE26" s="59">
        <f>2022!DN15</f>
        <v>0</v>
      </c>
      <c r="AF26" s="115" t="str">
        <f t="shared" si="605"/>
        <v/>
      </c>
      <c r="AG26" s="203"/>
      <c r="AH26" s="204">
        <f t="shared" si="606"/>
        <v>0</v>
      </c>
      <c r="AI26" s="204">
        <f t="shared" si="607"/>
        <v>0</v>
      </c>
      <c r="AJ26" s="205">
        <v>15</v>
      </c>
      <c r="AK26" s="205" t="str">
        <f t="shared" si="608"/>
        <v/>
      </c>
      <c r="AL26" s="205">
        <f t="shared" si="609"/>
        <v>0</v>
      </c>
      <c r="AM26" s="205">
        <f t="shared" si="610"/>
        <v>0</v>
      </c>
      <c r="AN26" s="206" t="str">
        <f t="shared" si="611"/>
        <v/>
      </c>
      <c r="AO26" s="46" t="str">
        <f t="shared" si="612"/>
        <v/>
      </c>
      <c r="AP26" s="46" t="str">
        <f t="shared" si="613"/>
        <v/>
      </c>
    </row>
    <row r="27" ht="45">
      <c r="A27" s="46">
        <v>10</v>
      </c>
      <c r="B27" s="65" t="s">
        <v>288</v>
      </c>
      <c r="C27" s="125">
        <f>2022!B16</f>
        <v>371.93000000000001</v>
      </c>
      <c r="D27" s="126">
        <f>2022!DD16</f>
        <v>0</v>
      </c>
      <c r="E27" s="126">
        <f>2022!DE16</f>
        <v>15</v>
      </c>
      <c r="F27" s="125">
        <f>2022!DH16</f>
        <v>4.0330169655580353e-002</v>
      </c>
      <c r="G27" s="59">
        <f>2021!DL16</f>
        <v>0</v>
      </c>
      <c r="H27" s="127">
        <f t="shared" si="601"/>
        <v>0</v>
      </c>
      <c r="I27" s="59"/>
      <c r="J27" s="59"/>
      <c r="K27" s="59"/>
      <c r="L27" s="59"/>
      <c r="M27" s="59"/>
      <c r="N27" s="59">
        <f>2021!DN16</f>
        <v>0</v>
      </c>
      <c r="O27" s="59">
        <f>'Добыча 2021'!L26</f>
        <v>0</v>
      </c>
      <c r="P27" s="59"/>
      <c r="Q27" s="59"/>
      <c r="R27" s="59"/>
      <c r="S27" s="59">
        <f>'Добыча 2021'!N26</f>
        <v>0</v>
      </c>
      <c r="T27" s="59">
        <f>'Добыча 2021'!M26</f>
        <v>0</v>
      </c>
      <c r="U27" s="59">
        <f t="shared" si="602"/>
        <v>0</v>
      </c>
      <c r="V27" s="127">
        <f>2022!DJ16</f>
        <v>0</v>
      </c>
      <c r="W27" s="59">
        <f t="shared" si="603"/>
        <v>0</v>
      </c>
      <c r="X27" s="59">
        <f>2022!DL16</f>
        <v>0</v>
      </c>
      <c r="Y27" s="127">
        <f t="shared" si="604"/>
        <v>0</v>
      </c>
      <c r="Z27" s="59"/>
      <c r="AA27" s="59"/>
      <c r="AB27" s="59"/>
      <c r="AC27" s="59"/>
      <c r="AD27" s="59"/>
      <c r="AE27" s="59">
        <f>2022!DN16</f>
        <v>0</v>
      </c>
      <c r="AF27" s="115" t="str">
        <f t="shared" si="605"/>
        <v/>
      </c>
      <c r="AG27" s="203"/>
      <c r="AH27" s="204">
        <f t="shared" si="606"/>
        <v>4.0330169655580353e-002</v>
      </c>
      <c r="AI27" s="204">
        <f t="shared" si="607"/>
        <v>2</v>
      </c>
      <c r="AJ27" s="205">
        <v>15</v>
      </c>
      <c r="AK27" s="205" t="str">
        <f t="shared" si="608"/>
        <v/>
      </c>
      <c r="AL27" s="205">
        <f t="shared" si="609"/>
        <v>0</v>
      </c>
      <c r="AM27" s="205">
        <f t="shared" si="610"/>
        <v>0</v>
      </c>
      <c r="AN27" s="206" t="str">
        <f t="shared" si="611"/>
        <v/>
      </c>
      <c r="AO27" s="46" t="str">
        <f t="shared" si="612"/>
        <v/>
      </c>
      <c r="AP27" s="46" t="str">
        <f t="shared" si="613"/>
        <v/>
      </c>
    </row>
    <row r="28" ht="45">
      <c r="A28" s="46">
        <v>11</v>
      </c>
      <c r="B28" s="65" t="s">
        <v>289</v>
      </c>
      <c r="C28" s="125">
        <f>2022!B17</f>
        <v>291.029</v>
      </c>
      <c r="D28" s="126">
        <f>2022!DD17</f>
        <v>0</v>
      </c>
      <c r="E28" s="126">
        <f>2022!DE17</f>
        <v>0</v>
      </c>
      <c r="F28" s="125">
        <f>2022!DH17</f>
        <v>0</v>
      </c>
      <c r="G28" s="59">
        <f>2021!DL17</f>
        <v>0</v>
      </c>
      <c r="H28" s="127">
        <f t="shared" si="601"/>
        <v>0</v>
      </c>
      <c r="I28" s="59"/>
      <c r="J28" s="59"/>
      <c r="K28" s="59"/>
      <c r="L28" s="59"/>
      <c r="M28" s="59"/>
      <c r="N28" s="59">
        <f>2021!DN17</f>
        <v>0</v>
      </c>
      <c r="O28" s="59">
        <f>'Добыча 2021'!L27</f>
        <v>0</v>
      </c>
      <c r="P28" s="59"/>
      <c r="Q28" s="59"/>
      <c r="R28" s="59"/>
      <c r="S28" s="59">
        <f>'Добыча 2021'!N27</f>
        <v>0</v>
      </c>
      <c r="T28" s="59">
        <f>'Добыча 2021'!M27</f>
        <v>0</v>
      </c>
      <c r="U28" s="59">
        <f t="shared" si="602"/>
        <v>0</v>
      </c>
      <c r="V28" s="127">
        <f>2022!DJ17</f>
        <v>0</v>
      </c>
      <c r="W28" s="59">
        <f t="shared" si="603"/>
        <v>0</v>
      </c>
      <c r="X28" s="59">
        <f>2022!DL17</f>
        <v>0</v>
      </c>
      <c r="Y28" s="127">
        <f t="shared" si="604"/>
        <v>0</v>
      </c>
      <c r="Z28" s="59"/>
      <c r="AA28" s="59"/>
      <c r="AB28" s="59"/>
      <c r="AC28" s="59"/>
      <c r="AD28" s="59"/>
      <c r="AE28" s="59">
        <f>2022!DN17</f>
        <v>0</v>
      </c>
      <c r="AF28" s="115" t="str">
        <f t="shared" si="605"/>
        <v/>
      </c>
      <c r="AG28" s="203"/>
      <c r="AH28" s="204">
        <f t="shared" si="606"/>
        <v>0</v>
      </c>
      <c r="AI28" s="204">
        <f t="shared" si="607"/>
        <v>0</v>
      </c>
      <c r="AJ28" s="205">
        <v>15</v>
      </c>
      <c r="AK28" s="205" t="str">
        <f t="shared" si="608"/>
        <v/>
      </c>
      <c r="AL28" s="205">
        <f t="shared" si="609"/>
        <v>0</v>
      </c>
      <c r="AM28" s="205">
        <f t="shared" si="610"/>
        <v>0</v>
      </c>
      <c r="AN28" s="206" t="str">
        <f t="shared" si="611"/>
        <v/>
      </c>
      <c r="AO28" s="46" t="str">
        <f t="shared" si="612"/>
        <v/>
      </c>
      <c r="AP28" s="46" t="str">
        <f t="shared" si="613"/>
        <v/>
      </c>
    </row>
    <row r="29" ht="45">
      <c r="A29" s="46">
        <v>12</v>
      </c>
      <c r="B29" s="65" t="s">
        <v>407</v>
      </c>
      <c r="C29" s="125">
        <f>2022!B18</f>
        <v>170.64400000000001</v>
      </c>
      <c r="D29" s="126">
        <f>2022!DD18</f>
        <v>0</v>
      </c>
      <c r="E29" s="126">
        <f>2022!DE18</f>
        <v>0</v>
      </c>
      <c r="F29" s="125">
        <f>2022!DH18</f>
        <v>0</v>
      </c>
      <c r="G29" s="59">
        <f>2021!DL18</f>
        <v>0</v>
      </c>
      <c r="H29" s="127">
        <f t="shared" si="601"/>
        <v>0</v>
      </c>
      <c r="I29" s="59"/>
      <c r="J29" s="59"/>
      <c r="K29" s="59"/>
      <c r="L29" s="59"/>
      <c r="M29" s="59"/>
      <c r="N29" s="59">
        <f>2021!DN18</f>
        <v>0</v>
      </c>
      <c r="O29" s="59">
        <f>'Добыча 2021'!L28</f>
        <v>0</v>
      </c>
      <c r="P29" s="59"/>
      <c r="Q29" s="59"/>
      <c r="R29" s="59"/>
      <c r="S29" s="59">
        <f>'Добыча 2021'!N28</f>
        <v>0</v>
      </c>
      <c r="T29" s="59">
        <f>'Добыча 2021'!M28</f>
        <v>0</v>
      </c>
      <c r="U29" s="59">
        <f t="shared" si="602"/>
        <v>0</v>
      </c>
      <c r="V29" s="127">
        <f>2022!DJ18</f>
        <v>0</v>
      </c>
      <c r="W29" s="59">
        <f t="shared" si="603"/>
        <v>0</v>
      </c>
      <c r="X29" s="59">
        <f>2022!DL18</f>
        <v>0</v>
      </c>
      <c r="Y29" s="127">
        <f t="shared" si="604"/>
        <v>0</v>
      </c>
      <c r="Z29" s="59"/>
      <c r="AA29" s="59"/>
      <c r="AB29" s="59"/>
      <c r="AC29" s="59"/>
      <c r="AD29" s="59"/>
      <c r="AE29" s="59">
        <f>2022!DN18</f>
        <v>0</v>
      </c>
      <c r="AF29" s="115" t="str">
        <f t="shared" si="605"/>
        <v/>
      </c>
      <c r="AG29" s="203"/>
      <c r="AH29" s="204">
        <f t="shared" si="606"/>
        <v>0</v>
      </c>
      <c r="AI29" s="204">
        <f t="shared" si="607"/>
        <v>0</v>
      </c>
      <c r="AJ29" s="205">
        <v>15</v>
      </c>
      <c r="AK29" s="205" t="str">
        <f t="shared" si="608"/>
        <v/>
      </c>
      <c r="AL29" s="205">
        <f t="shared" si="609"/>
        <v>0</v>
      </c>
      <c r="AM29" s="205">
        <f t="shared" si="610"/>
        <v>0</v>
      </c>
      <c r="AN29" s="206" t="str">
        <f t="shared" si="611"/>
        <v/>
      </c>
      <c r="AO29" s="46" t="str">
        <f t="shared" si="612"/>
        <v/>
      </c>
      <c r="AP29" s="46" t="str">
        <f t="shared" si="613"/>
        <v/>
      </c>
    </row>
    <row r="30" ht="30" customHeight="1">
      <c r="A30" s="46">
        <v>13</v>
      </c>
      <c r="B30" s="65" t="s">
        <v>291</v>
      </c>
      <c r="C30" s="125">
        <f>2022!B19</f>
        <v>50</v>
      </c>
      <c r="D30" s="126">
        <f>2022!DD19</f>
        <v>0</v>
      </c>
      <c r="E30" s="126">
        <f>2022!DE19</f>
        <v>0</v>
      </c>
      <c r="F30" s="125">
        <f>2022!DH19</f>
        <v>0</v>
      </c>
      <c r="G30" s="59">
        <f>2021!DL19</f>
        <v>0</v>
      </c>
      <c r="H30" s="127">
        <f t="shared" si="601"/>
        <v>0</v>
      </c>
      <c r="I30" s="59"/>
      <c r="J30" s="59"/>
      <c r="K30" s="59"/>
      <c r="L30" s="59"/>
      <c r="M30" s="59"/>
      <c r="N30" s="59">
        <f>2021!DN19</f>
        <v>0</v>
      </c>
      <c r="O30" s="59">
        <f>'Добыча 2021'!L29</f>
        <v>0</v>
      </c>
      <c r="P30" s="59"/>
      <c r="Q30" s="59"/>
      <c r="R30" s="59"/>
      <c r="S30" s="59">
        <f>'Добыча 2021'!N29</f>
        <v>0</v>
      </c>
      <c r="T30" s="59">
        <f>'Добыча 2021'!M29</f>
        <v>0</v>
      </c>
      <c r="U30" s="59">
        <f t="shared" si="602"/>
        <v>0</v>
      </c>
      <c r="V30" s="127">
        <f>2022!DJ19</f>
        <v>0</v>
      </c>
      <c r="W30" s="59">
        <f t="shared" si="603"/>
        <v>0</v>
      </c>
      <c r="X30" s="59">
        <f>2022!DL19</f>
        <v>0</v>
      </c>
      <c r="Y30" s="127">
        <f t="shared" si="604"/>
        <v>0</v>
      </c>
      <c r="Z30" s="59"/>
      <c r="AA30" s="59"/>
      <c r="AB30" s="59"/>
      <c r="AC30" s="59"/>
      <c r="AD30" s="59"/>
      <c r="AE30" s="59">
        <f>2022!DN19</f>
        <v>0</v>
      </c>
      <c r="AF30" s="115" t="str">
        <f t="shared" si="605"/>
        <v/>
      </c>
      <c r="AG30" s="203"/>
      <c r="AH30" s="204">
        <f t="shared" si="606"/>
        <v>0</v>
      </c>
      <c r="AI30" s="204">
        <f t="shared" si="607"/>
        <v>0</v>
      </c>
      <c r="AJ30" s="205">
        <v>15</v>
      </c>
      <c r="AK30" s="205" t="str">
        <f t="shared" si="608"/>
        <v/>
      </c>
      <c r="AL30" s="205">
        <f t="shared" si="609"/>
        <v>0</v>
      </c>
      <c r="AM30" s="205">
        <f t="shared" si="610"/>
        <v>0</v>
      </c>
      <c r="AN30" s="206" t="str">
        <f t="shared" si="611"/>
        <v/>
      </c>
      <c r="AO30" s="46" t="str">
        <f t="shared" si="612"/>
        <v/>
      </c>
      <c r="AP30" s="46" t="str">
        <f t="shared" si="613"/>
        <v/>
      </c>
    </row>
    <row r="31" ht="48" customHeight="1">
      <c r="A31" s="46">
        <v>14</v>
      </c>
      <c r="B31" s="137" t="s">
        <v>408</v>
      </c>
      <c r="C31" s="125">
        <f>2022!B20</f>
        <v>434.36000000000001</v>
      </c>
      <c r="D31" s="138">
        <f>2022!DD20</f>
        <v>0</v>
      </c>
      <c r="E31" s="126">
        <f>2022!DE20</f>
        <v>0</v>
      </c>
      <c r="F31" s="157">
        <f>2022!DH20</f>
        <v>0</v>
      </c>
      <c r="G31" s="80">
        <f>2021!DL20</f>
        <v>0</v>
      </c>
      <c r="H31" s="139">
        <f>IF(G31&gt;0,G31/D32*100,0)</f>
        <v>0</v>
      </c>
      <c r="I31" s="59"/>
      <c r="J31" s="59"/>
      <c r="K31" s="59"/>
      <c r="L31" s="59"/>
      <c r="M31" s="59"/>
      <c r="N31" s="80">
        <f>2021!DN20</f>
        <v>0</v>
      </c>
      <c r="O31" s="80">
        <f>'Добыча 2021'!L30</f>
        <v>0</v>
      </c>
      <c r="P31" s="59"/>
      <c r="Q31" s="59"/>
      <c r="R31" s="59"/>
      <c r="S31" s="80">
        <f>'Добыча 2021'!N30</f>
        <v>0</v>
      </c>
      <c r="T31" s="80">
        <f>'Добыча 2021'!M30</f>
        <v>0</v>
      </c>
      <c r="U31" s="80">
        <f>IF(G30=0,0,O30/G30*100)</f>
        <v>0</v>
      </c>
      <c r="V31" s="127">
        <f>2022!DJ20</f>
        <v>0</v>
      </c>
      <c r="W31" s="59">
        <f t="shared" si="603"/>
        <v>0</v>
      </c>
      <c r="X31" s="59">
        <f>2022!DL20</f>
        <v>0</v>
      </c>
      <c r="Y31" s="127">
        <f t="shared" si="604"/>
        <v>0</v>
      </c>
      <c r="Z31" s="59"/>
      <c r="AA31" s="59"/>
      <c r="AB31" s="59"/>
      <c r="AC31" s="59"/>
      <c r="AD31" s="59"/>
      <c r="AE31" s="59">
        <f>2022!DN20</f>
        <v>0</v>
      </c>
      <c r="AF31" s="115" t="str">
        <f t="shared" si="605"/>
        <v/>
      </c>
      <c r="AG31" s="203"/>
      <c r="AH31" s="204">
        <f t="shared" si="606"/>
        <v>0</v>
      </c>
      <c r="AI31" s="204">
        <f t="shared" si="607"/>
        <v>0</v>
      </c>
      <c r="AJ31" s="205">
        <v>15</v>
      </c>
      <c r="AK31" s="205" t="str">
        <f t="shared" si="608"/>
        <v/>
      </c>
      <c r="AL31" s="205">
        <f t="shared" si="609"/>
        <v>0</v>
      </c>
      <c r="AM31" s="205">
        <f t="shared" si="610"/>
        <v>0</v>
      </c>
      <c r="AN31" s="206" t="str">
        <f t="shared" si="611"/>
        <v/>
      </c>
      <c r="AO31" s="46" t="str">
        <f t="shared" si="612"/>
        <v/>
      </c>
      <c r="AP31" s="46" t="str">
        <f t="shared" si="613"/>
        <v/>
      </c>
    </row>
    <row r="32" ht="45">
      <c r="A32" s="46">
        <v>15</v>
      </c>
      <c r="B32" s="141" t="s">
        <v>409</v>
      </c>
      <c r="C32" s="125">
        <f>2022!B21</f>
        <v>182.90000000000001</v>
      </c>
      <c r="D32" s="142"/>
      <c r="E32" s="126">
        <f>2022!DE21</f>
        <v>0</v>
      </c>
      <c r="F32" s="160"/>
      <c r="G32" s="82"/>
      <c r="H32" s="143"/>
      <c r="I32" s="163"/>
      <c r="J32" s="163"/>
      <c r="K32" s="163"/>
      <c r="L32" s="163"/>
      <c r="M32" s="59"/>
      <c r="N32" s="82"/>
      <c r="O32" s="82"/>
      <c r="P32" s="59"/>
      <c r="Q32" s="59"/>
      <c r="R32" s="59"/>
      <c r="S32" s="82"/>
      <c r="T32" s="82"/>
      <c r="U32" s="82"/>
      <c r="V32" s="127">
        <f>2022!DJ21</f>
        <v>0</v>
      </c>
      <c r="W32" s="59">
        <f t="shared" si="603"/>
        <v>0</v>
      </c>
      <c r="X32" s="59">
        <f>2022!DL21</f>
        <v>0</v>
      </c>
      <c r="Y32" s="127">
        <f t="shared" si="604"/>
        <v>0</v>
      </c>
      <c r="Z32" s="59"/>
      <c r="AA32" s="59"/>
      <c r="AB32" s="59"/>
      <c r="AC32" s="59"/>
      <c r="AD32" s="59"/>
      <c r="AE32" s="59">
        <f>2022!DN21</f>
        <v>0</v>
      </c>
      <c r="AF32" s="115" t="str">
        <f t="shared" si="605"/>
        <v/>
      </c>
      <c r="AG32" s="203"/>
      <c r="AH32" s="204">
        <f t="shared" si="606"/>
        <v>0</v>
      </c>
      <c r="AI32" s="204">
        <f t="shared" si="607"/>
        <v>0</v>
      </c>
      <c r="AJ32" s="205">
        <v>15</v>
      </c>
      <c r="AK32" s="205" t="str">
        <f t="shared" si="608"/>
        <v/>
      </c>
      <c r="AL32" s="205">
        <f t="shared" si="609"/>
        <v>0</v>
      </c>
      <c r="AM32" s="205">
        <f t="shared" si="610"/>
        <v>0</v>
      </c>
      <c r="AN32" s="206" t="str">
        <f t="shared" si="611"/>
        <v/>
      </c>
      <c r="AO32" s="46" t="str">
        <f t="shared" si="612"/>
        <v/>
      </c>
      <c r="AP32" s="46" t="str">
        <f t="shared" si="613"/>
        <v/>
      </c>
    </row>
    <row r="33" ht="17.25">
      <c r="A33" s="46"/>
      <c r="B33" s="61" t="s">
        <v>35</v>
      </c>
      <c r="C33" s="129"/>
      <c r="D33" s="130"/>
      <c r="E33" s="130"/>
      <c r="F33" s="131"/>
      <c r="G33" s="59"/>
      <c r="H33" s="127"/>
      <c r="I33" s="59"/>
      <c r="J33" s="59"/>
      <c r="K33" s="59"/>
      <c r="L33" s="59"/>
      <c r="M33" s="62"/>
      <c r="N33" s="62"/>
      <c r="O33" s="62"/>
      <c r="P33" s="62"/>
      <c r="Q33" s="62"/>
      <c r="R33" s="62"/>
      <c r="S33" s="62"/>
      <c r="T33" s="62"/>
      <c r="U33" s="59"/>
      <c r="V33" s="133"/>
      <c r="W33" s="59"/>
      <c r="X33" s="62"/>
      <c r="Y33" s="127"/>
      <c r="Z33" s="62"/>
      <c r="AA33" s="62"/>
      <c r="AB33" s="62"/>
      <c r="AC33" s="62"/>
      <c r="AD33" s="59"/>
      <c r="AE33" s="62"/>
      <c r="AF33" s="115" t="str">
        <f t="shared" si="605"/>
        <v/>
      </c>
      <c r="AG33" s="203"/>
      <c r="AH33" s="204" t="str">
        <f t="shared" si="606"/>
        <v/>
      </c>
      <c r="AI33" s="204">
        <f t="shared" si="607"/>
        <v>0</v>
      </c>
      <c r="AJ33" s="205">
        <v>15</v>
      </c>
      <c r="AK33" s="205" t="str">
        <f t="shared" si="608"/>
        <v/>
      </c>
      <c r="AL33" s="205" t="str">
        <f t="shared" si="609"/>
        <v/>
      </c>
      <c r="AM33" s="205" t="str">
        <f t="shared" si="610"/>
        <v/>
      </c>
      <c r="AN33" s="206" t="str">
        <f t="shared" si="611"/>
        <v/>
      </c>
      <c r="AO33" s="46" t="str">
        <f t="shared" si="612"/>
        <v/>
      </c>
      <c r="AP33" s="46" t="str">
        <f t="shared" si="613"/>
        <v/>
      </c>
    </row>
    <row r="34" ht="32.25" customHeight="1">
      <c r="A34" s="46">
        <v>16</v>
      </c>
      <c r="B34" s="58" t="s">
        <v>36</v>
      </c>
      <c r="C34" s="125">
        <f>2022!B23</f>
        <v>8592.01953125</v>
      </c>
      <c r="D34" s="126">
        <f>2022!DD23</f>
        <v>10077</v>
      </c>
      <c r="E34" s="126">
        <f>2022!DE23</f>
        <v>10755</v>
      </c>
      <c r="F34" s="125">
        <f>2022!DH23</f>
        <v>1.2517429646060547</v>
      </c>
      <c r="G34" s="59">
        <f>2021!DL22</f>
        <v>170</v>
      </c>
      <c r="H34" s="127">
        <f t="shared" ref="H34:H97" si="614">IF(G34&gt;0,G34/D34*100,0)</f>
        <v>1.6870100228242531</v>
      </c>
      <c r="I34" s="59"/>
      <c r="J34" s="59"/>
      <c r="K34" s="59"/>
      <c r="L34" s="59"/>
      <c r="M34" s="59"/>
      <c r="N34" s="59">
        <f>2021!DN22</f>
        <v>0</v>
      </c>
      <c r="O34" s="59">
        <f>'Добыча 2021'!L32</f>
        <v>25</v>
      </c>
      <c r="P34" s="59"/>
      <c r="Q34" s="59"/>
      <c r="R34" s="59"/>
      <c r="S34" s="59">
        <f>'Добыча 2021'!N32</f>
        <v>25</v>
      </c>
      <c r="T34" s="59">
        <f>'Добыча 2021'!M32</f>
        <v>0</v>
      </c>
      <c r="U34" s="59">
        <f t="shared" si="602"/>
        <v>14.705882352941178</v>
      </c>
      <c r="V34" s="127">
        <f>2022!DJ23</f>
        <v>1613.25</v>
      </c>
      <c r="W34" s="59">
        <f t="shared" si="603"/>
        <v>15</v>
      </c>
      <c r="X34" s="59">
        <f>2022!DL23</f>
        <v>107</v>
      </c>
      <c r="Y34" s="127">
        <f t="shared" si="604"/>
        <v>0.99488609948860995</v>
      </c>
      <c r="Z34" s="59"/>
      <c r="AA34" s="59"/>
      <c r="AB34" s="59"/>
      <c r="AC34" s="59"/>
      <c r="AD34" s="59"/>
      <c r="AE34" s="59">
        <f>2022!DN23</f>
        <v>0</v>
      </c>
      <c r="AF34" s="115" t="str">
        <f t="shared" si="605"/>
        <v/>
      </c>
      <c r="AG34" s="203"/>
      <c r="AH34" s="204">
        <f t="shared" si="606"/>
        <v>1.2517429646060547</v>
      </c>
      <c r="AI34" s="204">
        <f t="shared" si="607"/>
        <v>1613</v>
      </c>
      <c r="AJ34" s="205">
        <v>15</v>
      </c>
      <c r="AK34" s="205" t="str">
        <f t="shared" si="608"/>
        <v/>
      </c>
      <c r="AL34" s="205">
        <f t="shared" si="609"/>
        <v>21</v>
      </c>
      <c r="AM34" s="205">
        <f t="shared" si="610"/>
        <v>107</v>
      </c>
      <c r="AN34" s="206" t="str">
        <f t="shared" si="611"/>
        <v xml:space="preserve">Вне норматива или не ОДОУ</v>
      </c>
      <c r="AO34" s="46" t="str">
        <f t="shared" si="612"/>
        <v xml:space="preserve">Сумма не совпадает или не ОДОУ</v>
      </c>
      <c r="AP34" s="46" t="str">
        <f t="shared" si="613"/>
        <v/>
      </c>
    </row>
    <row r="35" ht="17.25">
      <c r="A35" s="46"/>
      <c r="B35" s="61" t="s">
        <v>58</v>
      </c>
      <c r="C35" s="129"/>
      <c r="D35" s="130"/>
      <c r="E35" s="130"/>
      <c r="F35" s="131"/>
      <c r="G35" s="59"/>
      <c r="H35" s="127"/>
      <c r="I35" s="59"/>
      <c r="J35" s="59"/>
      <c r="K35" s="59"/>
      <c r="L35" s="59"/>
      <c r="M35" s="71"/>
      <c r="N35" s="71"/>
      <c r="O35" s="71"/>
      <c r="P35" s="71"/>
      <c r="Q35" s="71"/>
      <c r="R35" s="71"/>
      <c r="S35" s="71"/>
      <c r="T35" s="71"/>
      <c r="U35" s="59"/>
      <c r="V35" s="144"/>
      <c r="W35" s="59"/>
      <c r="X35" s="71"/>
      <c r="Y35" s="127"/>
      <c r="Z35" s="71"/>
      <c r="AA35" s="71"/>
      <c r="AB35" s="71"/>
      <c r="AC35" s="71"/>
      <c r="AD35" s="59"/>
      <c r="AE35" s="71"/>
      <c r="AF35" s="115" t="str">
        <f t="shared" si="605"/>
        <v/>
      </c>
      <c r="AG35" s="203"/>
      <c r="AH35" s="204" t="str">
        <f t="shared" si="606"/>
        <v/>
      </c>
      <c r="AI35" s="204">
        <f t="shared" si="607"/>
        <v>0</v>
      </c>
      <c r="AJ35" s="205">
        <v>15</v>
      </c>
      <c r="AK35" s="205" t="str">
        <f t="shared" si="608"/>
        <v/>
      </c>
      <c r="AL35" s="205" t="str">
        <f t="shared" si="609"/>
        <v/>
      </c>
      <c r="AM35" s="205" t="str">
        <f t="shared" si="610"/>
        <v/>
      </c>
      <c r="AN35" s="206" t="str">
        <f t="shared" si="611"/>
        <v/>
      </c>
      <c r="AO35" s="46" t="str">
        <f t="shared" si="612"/>
        <v/>
      </c>
      <c r="AP35" s="46" t="str">
        <f t="shared" si="613"/>
        <v/>
      </c>
    </row>
    <row r="36" ht="90">
      <c r="A36" s="46">
        <v>17</v>
      </c>
      <c r="B36" s="72" t="s">
        <v>60</v>
      </c>
      <c r="C36" s="125">
        <f>2022!B26</f>
        <v>1576.173</v>
      </c>
      <c r="D36" s="126">
        <f>2022!DD26</f>
        <v>466</v>
      </c>
      <c r="E36" s="126">
        <f>2022!DE26</f>
        <v>441</v>
      </c>
      <c r="F36" s="125">
        <f>2022!DH26</f>
        <v>0.27979162185876805</v>
      </c>
      <c r="G36" s="59">
        <f>2021!DL25</f>
        <v>23</v>
      </c>
      <c r="H36" s="127">
        <f t="shared" si="614"/>
        <v>4.9356223175965663</v>
      </c>
      <c r="I36" s="59"/>
      <c r="J36" s="59"/>
      <c r="K36" s="59"/>
      <c r="L36" s="59"/>
      <c r="M36" s="59"/>
      <c r="N36" s="59">
        <f>2021!DN25</f>
        <v>0</v>
      </c>
      <c r="O36" s="59">
        <f>'Добыча 2021'!L35</f>
        <v>14</v>
      </c>
      <c r="P36" s="59"/>
      <c r="Q36" s="59"/>
      <c r="R36" s="59"/>
      <c r="S36" s="59">
        <f>'Добыча 2021'!N35</f>
        <v>6</v>
      </c>
      <c r="T36" s="59">
        <f>'Добыча 2021'!M35</f>
        <v>8</v>
      </c>
      <c r="U36" s="59">
        <f t="shared" si="602"/>
        <v>60.869565217391312</v>
      </c>
      <c r="V36" s="127">
        <f>2022!DJ26</f>
        <v>66.149999999999991</v>
      </c>
      <c r="W36" s="59">
        <f t="shared" si="603"/>
        <v>15</v>
      </c>
      <c r="X36" s="59">
        <f>2022!DL26</f>
        <v>30</v>
      </c>
      <c r="Y36" s="127">
        <f t="shared" si="604"/>
        <v>6.8027210884353746</v>
      </c>
      <c r="Z36" s="59"/>
      <c r="AA36" s="59"/>
      <c r="AB36" s="59"/>
      <c r="AC36" s="59"/>
      <c r="AD36" s="59"/>
      <c r="AE36" s="59">
        <f>2022!DN26</f>
        <v>0</v>
      </c>
      <c r="AF36" s="115" t="str">
        <f t="shared" si="605"/>
        <v/>
      </c>
      <c r="AG36" s="203"/>
      <c r="AH36" s="204">
        <f t="shared" si="606"/>
        <v>0.27979162185876805</v>
      </c>
      <c r="AI36" s="204">
        <f t="shared" si="607"/>
        <v>66</v>
      </c>
      <c r="AJ36" s="205">
        <v>15</v>
      </c>
      <c r="AK36" s="205" t="str">
        <f t="shared" si="608"/>
        <v/>
      </c>
      <c r="AL36" s="205">
        <f t="shared" si="609"/>
        <v>6</v>
      </c>
      <c r="AM36" s="205">
        <f t="shared" si="610"/>
        <v>30</v>
      </c>
      <c r="AN36" s="206" t="str">
        <f t="shared" si="611"/>
        <v xml:space="preserve">Вне норматива или не ОДОУ</v>
      </c>
      <c r="AO36" s="46" t="str">
        <f t="shared" si="612"/>
        <v xml:space="preserve">Сумма не совпадает или не ОДОУ</v>
      </c>
      <c r="AP36" s="46" t="str">
        <f t="shared" si="613"/>
        <v/>
      </c>
    </row>
    <row r="37" ht="45">
      <c r="A37" s="46">
        <v>18</v>
      </c>
      <c r="B37" s="72" t="s">
        <v>59</v>
      </c>
      <c r="C37" s="125">
        <f>2022!B27</f>
        <v>116.81</v>
      </c>
      <c r="D37" s="126">
        <f>2022!DD27</f>
        <v>0</v>
      </c>
      <c r="E37" s="126">
        <f>2022!DE27</f>
        <v>0</v>
      </c>
      <c r="F37" s="125">
        <f>2022!DH27</f>
        <v>0</v>
      </c>
      <c r="G37" s="59">
        <f>2021!DL26</f>
        <v>0</v>
      </c>
      <c r="H37" s="127">
        <f t="shared" si="614"/>
        <v>0</v>
      </c>
      <c r="I37" s="59"/>
      <c r="J37" s="59"/>
      <c r="K37" s="59"/>
      <c r="L37" s="59"/>
      <c r="M37" s="59"/>
      <c r="N37" s="59">
        <f>2021!DN26</f>
        <v>0</v>
      </c>
      <c r="O37" s="59">
        <f>'Добыча 2021'!L36</f>
        <v>0</v>
      </c>
      <c r="P37" s="59"/>
      <c r="Q37" s="59"/>
      <c r="R37" s="59"/>
      <c r="S37" s="59">
        <f>'Добыча 2021'!N36</f>
        <v>0</v>
      </c>
      <c r="T37" s="59">
        <f>'Добыча 2021'!M36</f>
        <v>0</v>
      </c>
      <c r="U37" s="59">
        <f t="shared" si="602"/>
        <v>0</v>
      </c>
      <c r="V37" s="127">
        <f>2022!DJ27</f>
        <v>0</v>
      </c>
      <c r="W37" s="59">
        <f t="shared" si="603"/>
        <v>0</v>
      </c>
      <c r="X37" s="59">
        <f>2022!DL27</f>
        <v>0</v>
      </c>
      <c r="Y37" s="127">
        <f t="shared" si="604"/>
        <v>0</v>
      </c>
      <c r="Z37" s="59"/>
      <c r="AA37" s="59"/>
      <c r="AB37" s="59"/>
      <c r="AC37" s="59"/>
      <c r="AD37" s="59"/>
      <c r="AE37" s="59">
        <f>2022!DN27</f>
        <v>0</v>
      </c>
      <c r="AF37" s="115" t="str">
        <f t="shared" si="605"/>
        <v/>
      </c>
      <c r="AG37" s="203"/>
      <c r="AH37" s="204">
        <f t="shared" si="606"/>
        <v>0</v>
      </c>
      <c r="AI37" s="204">
        <f t="shared" si="607"/>
        <v>0</v>
      </c>
      <c r="AJ37" s="205">
        <v>15</v>
      </c>
      <c r="AK37" s="205" t="str">
        <f t="shared" si="608"/>
        <v/>
      </c>
      <c r="AL37" s="205">
        <f t="shared" si="609"/>
        <v>0</v>
      </c>
      <c r="AM37" s="205">
        <f t="shared" si="610"/>
        <v>0</v>
      </c>
      <c r="AN37" s="206" t="str">
        <f t="shared" si="611"/>
        <v/>
      </c>
      <c r="AO37" s="46" t="str">
        <f t="shared" si="612"/>
        <v/>
      </c>
      <c r="AP37" s="46" t="str">
        <f t="shared" si="613"/>
        <v/>
      </c>
    </row>
    <row r="38" ht="30.75" customHeight="1">
      <c r="A38" s="46">
        <v>19</v>
      </c>
      <c r="B38" s="72" t="s">
        <v>294</v>
      </c>
      <c r="C38" s="125">
        <f>2022!B28</f>
        <v>109.2</v>
      </c>
      <c r="D38" s="126">
        <f>2022!DD28</f>
        <v>24</v>
      </c>
      <c r="E38" s="126">
        <f>2022!DE28</f>
        <v>24</v>
      </c>
      <c r="F38" s="125">
        <f>2022!DH28</f>
        <v>0.21978021978021978</v>
      </c>
      <c r="G38" s="59">
        <f>2021!DL27</f>
        <v>0</v>
      </c>
      <c r="H38" s="127">
        <f t="shared" si="614"/>
        <v>0</v>
      </c>
      <c r="I38" s="59"/>
      <c r="J38" s="59"/>
      <c r="K38" s="59"/>
      <c r="L38" s="59"/>
      <c r="M38" s="59"/>
      <c r="N38" s="59">
        <f>2021!DN27</f>
        <v>0</v>
      </c>
      <c r="O38" s="59">
        <f>'Добыча 2021'!L37</f>
        <v>0</v>
      </c>
      <c r="P38" s="59"/>
      <c r="Q38" s="59"/>
      <c r="R38" s="59"/>
      <c r="S38" s="59">
        <f>'Добыча 2021'!N37</f>
        <v>0</v>
      </c>
      <c r="T38" s="59">
        <f>'Добыча 2021'!M37</f>
        <v>0</v>
      </c>
      <c r="U38" s="59">
        <f t="shared" si="602"/>
        <v>0</v>
      </c>
      <c r="V38" s="127">
        <f>2022!DJ28</f>
        <v>0</v>
      </c>
      <c r="W38" s="59">
        <f t="shared" si="603"/>
        <v>0</v>
      </c>
      <c r="X38" s="59">
        <f>2022!DL28</f>
        <v>0</v>
      </c>
      <c r="Y38" s="127">
        <f t="shared" si="604"/>
        <v>0</v>
      </c>
      <c r="Z38" s="59"/>
      <c r="AA38" s="59"/>
      <c r="AB38" s="59"/>
      <c r="AC38" s="59"/>
      <c r="AD38" s="59"/>
      <c r="AE38" s="59">
        <f>2022!DN28</f>
        <v>0</v>
      </c>
      <c r="AF38" s="115" t="str">
        <f t="shared" si="605"/>
        <v/>
      </c>
      <c r="AG38" s="203"/>
      <c r="AH38" s="204">
        <f t="shared" si="606"/>
        <v>0.21978021978021978</v>
      </c>
      <c r="AI38" s="204">
        <f t="shared" si="607"/>
        <v>3</v>
      </c>
      <c r="AJ38" s="205">
        <v>15</v>
      </c>
      <c r="AK38" s="205" t="str">
        <f t="shared" si="608"/>
        <v/>
      </c>
      <c r="AL38" s="205">
        <f t="shared" si="609"/>
        <v>0</v>
      </c>
      <c r="AM38" s="205">
        <f t="shared" si="610"/>
        <v>0</v>
      </c>
      <c r="AN38" s="206" t="str">
        <f t="shared" si="611"/>
        <v/>
      </c>
      <c r="AO38" s="46" t="str">
        <f t="shared" si="612"/>
        <v/>
      </c>
      <c r="AP38" s="46" t="str">
        <f t="shared" si="613"/>
        <v/>
      </c>
    </row>
    <row r="39" ht="30">
      <c r="A39" s="87">
        <v>20</v>
      </c>
      <c r="B39" s="63" t="s">
        <v>62</v>
      </c>
      <c r="C39" s="125">
        <f>2022!B29</f>
        <v>395.19999999999999</v>
      </c>
      <c r="D39" s="126">
        <f>2022!DD29</f>
        <v>126</v>
      </c>
      <c r="E39" s="126">
        <f>2022!DE29</f>
        <v>177</v>
      </c>
      <c r="F39" s="125">
        <f>2022!DH29</f>
        <v>0.44787449392712553</v>
      </c>
      <c r="G39" s="59">
        <f>2021!DL28</f>
        <v>18</v>
      </c>
      <c r="H39" s="127">
        <f t="shared" si="614"/>
        <v>14.285714285714285</v>
      </c>
      <c r="I39" s="163"/>
      <c r="J39" s="163"/>
      <c r="K39" s="163"/>
      <c r="L39" s="163"/>
      <c r="M39" s="59"/>
      <c r="N39" s="59">
        <f>2021!DN28</f>
        <v>4</v>
      </c>
      <c r="O39" s="59">
        <f>'Добыча 2021'!L38</f>
        <v>13</v>
      </c>
      <c r="P39" s="59"/>
      <c r="Q39" s="59"/>
      <c r="R39" s="59"/>
      <c r="S39" s="59">
        <f>'Добыча 2021'!N38</f>
        <v>10</v>
      </c>
      <c r="T39" s="59">
        <f>'Добыча 2021'!M38</f>
        <v>3</v>
      </c>
      <c r="U39" s="59">
        <f t="shared" si="602"/>
        <v>72.222222222222214</v>
      </c>
      <c r="V39" s="127">
        <f>2022!DJ29</f>
        <v>26.550000000000001</v>
      </c>
      <c r="W39" s="59">
        <f t="shared" si="603"/>
        <v>15</v>
      </c>
      <c r="X39" s="59">
        <f>2022!DL29</f>
        <v>26</v>
      </c>
      <c r="Y39" s="127">
        <f t="shared" si="604"/>
        <v>14.689265536723164</v>
      </c>
      <c r="Z39" s="59"/>
      <c r="AA39" s="59"/>
      <c r="AB39" s="59"/>
      <c r="AC39" s="59"/>
      <c r="AD39" s="59">
        <f>X39-AE39-Z39</f>
        <v>20</v>
      </c>
      <c r="AE39" s="59">
        <f>2022!DN29</f>
        <v>6</v>
      </c>
      <c r="AF39" s="115" t="str">
        <f t="shared" si="605"/>
        <v/>
      </c>
      <c r="AG39" s="203"/>
      <c r="AH39" s="204">
        <f t="shared" si="606"/>
        <v>0.44787449392712553</v>
      </c>
      <c r="AI39" s="204">
        <f t="shared" si="607"/>
        <v>26</v>
      </c>
      <c r="AJ39" s="205">
        <v>15</v>
      </c>
      <c r="AK39" s="205" t="str">
        <f t="shared" si="608"/>
        <v/>
      </c>
      <c r="AL39" s="205">
        <f t="shared" si="609"/>
        <v>5</v>
      </c>
      <c r="AM39" s="205">
        <f t="shared" si="610"/>
        <v>26</v>
      </c>
      <c r="AN39" s="206" t="str">
        <f t="shared" si="611"/>
        <v/>
      </c>
      <c r="AO39" s="46" t="str">
        <f t="shared" si="612"/>
        <v/>
      </c>
      <c r="AP39" s="46" t="str">
        <f t="shared" si="613"/>
        <v/>
      </c>
    </row>
    <row r="40" ht="17.25">
      <c r="A40" s="46"/>
      <c r="B40" s="61" t="s">
        <v>63</v>
      </c>
      <c r="C40" s="129"/>
      <c r="D40" s="130"/>
      <c r="E40" s="130"/>
      <c r="F40" s="131"/>
      <c r="G40" s="59"/>
      <c r="H40" s="127"/>
      <c r="I40" s="59"/>
      <c r="J40" s="59"/>
      <c r="K40" s="59"/>
      <c r="L40" s="59"/>
      <c r="M40" s="71"/>
      <c r="N40" s="71"/>
      <c r="O40" s="71"/>
      <c r="P40" s="71"/>
      <c r="Q40" s="71"/>
      <c r="R40" s="71"/>
      <c r="S40" s="71"/>
      <c r="T40" s="71"/>
      <c r="U40" s="59"/>
      <c r="V40" s="144"/>
      <c r="W40" s="59"/>
      <c r="X40" s="71"/>
      <c r="Y40" s="127"/>
      <c r="Z40" s="71"/>
      <c r="AA40" s="71"/>
      <c r="AB40" s="71"/>
      <c r="AC40" s="71"/>
      <c r="AD40" s="59"/>
      <c r="AE40" s="71"/>
      <c r="AF40" s="115" t="str">
        <f t="shared" si="605"/>
        <v/>
      </c>
      <c r="AG40" s="203"/>
      <c r="AH40" s="204" t="str">
        <f t="shared" si="606"/>
        <v/>
      </c>
      <c r="AI40" s="204">
        <f t="shared" si="607"/>
        <v>0</v>
      </c>
      <c r="AJ40" s="205">
        <v>15</v>
      </c>
      <c r="AK40" s="205" t="str">
        <f t="shared" si="608"/>
        <v/>
      </c>
      <c r="AL40" s="205" t="str">
        <f t="shared" si="609"/>
        <v/>
      </c>
      <c r="AM40" s="205" t="str">
        <f t="shared" si="610"/>
        <v/>
      </c>
      <c r="AN40" s="206" t="str">
        <f t="shared" si="611"/>
        <v/>
      </c>
      <c r="AO40" s="46" t="str">
        <f t="shared" si="612"/>
        <v/>
      </c>
      <c r="AP40" s="46" t="str">
        <f t="shared" si="613"/>
        <v/>
      </c>
    </row>
    <row r="41" ht="30">
      <c r="A41" s="46">
        <v>21</v>
      </c>
      <c r="B41" s="72" t="s">
        <v>295</v>
      </c>
      <c r="C41" s="125">
        <f>2022!B31</f>
        <v>375.81700000000001</v>
      </c>
      <c r="D41" s="126">
        <f>2022!DD31</f>
        <v>5</v>
      </c>
      <c r="E41" s="126">
        <f>2022!DE31</f>
        <v>5</v>
      </c>
      <c r="F41" s="125">
        <f>2022!DH31</f>
        <v>1.3304347594706998e-002</v>
      </c>
      <c r="G41" s="59">
        <f>2021!DL30</f>
        <v>0</v>
      </c>
      <c r="H41" s="127">
        <f t="shared" si="614"/>
        <v>0</v>
      </c>
      <c r="I41" s="59"/>
      <c r="J41" s="59"/>
      <c r="K41" s="59"/>
      <c r="L41" s="59"/>
      <c r="M41" s="59"/>
      <c r="N41" s="59">
        <f>2021!DN30</f>
        <v>0</v>
      </c>
      <c r="O41" s="59">
        <f>'Добыча 2021'!L40</f>
        <v>0</v>
      </c>
      <c r="P41" s="59"/>
      <c r="Q41" s="59"/>
      <c r="R41" s="59"/>
      <c r="S41" s="59">
        <f>'Добыча 2021'!N40</f>
        <v>0</v>
      </c>
      <c r="T41" s="59">
        <f>'Добыча 2021'!M40</f>
        <v>0</v>
      </c>
      <c r="U41" s="59">
        <f t="shared" si="602"/>
        <v>0</v>
      </c>
      <c r="V41" s="127">
        <f>2022!DJ31</f>
        <v>0</v>
      </c>
      <c r="W41" s="59">
        <f t="shared" si="603"/>
        <v>0</v>
      </c>
      <c r="X41" s="59">
        <f>2022!DL31</f>
        <v>0</v>
      </c>
      <c r="Y41" s="127">
        <f t="shared" si="604"/>
        <v>0</v>
      </c>
      <c r="Z41" s="59"/>
      <c r="AA41" s="59"/>
      <c r="AB41" s="59"/>
      <c r="AC41" s="59"/>
      <c r="AD41" s="59"/>
      <c r="AE41" s="59">
        <f>2022!DN31</f>
        <v>0</v>
      </c>
      <c r="AF41" s="115" t="str">
        <f t="shared" si="605"/>
        <v/>
      </c>
      <c r="AG41" s="203"/>
      <c r="AH41" s="204">
        <f t="shared" si="606"/>
        <v>1.3304347594706998e-002</v>
      </c>
      <c r="AI41" s="204">
        <f t="shared" si="607"/>
        <v>0</v>
      </c>
      <c r="AJ41" s="205">
        <v>15</v>
      </c>
      <c r="AK41" s="205" t="str">
        <f t="shared" si="608"/>
        <v/>
      </c>
      <c r="AL41" s="205">
        <f t="shared" si="609"/>
        <v>0</v>
      </c>
      <c r="AM41" s="205">
        <f t="shared" si="610"/>
        <v>0</v>
      </c>
      <c r="AN41" s="206" t="str">
        <f t="shared" si="611"/>
        <v/>
      </c>
      <c r="AO41" s="46" t="str">
        <f t="shared" si="612"/>
        <v/>
      </c>
      <c r="AP41" s="46" t="str">
        <f t="shared" si="613"/>
        <v/>
      </c>
    </row>
    <row r="42" ht="49.5" customHeight="1">
      <c r="A42" s="46">
        <v>22</v>
      </c>
      <c r="B42" s="72" t="s">
        <v>296</v>
      </c>
      <c r="C42" s="125">
        <f>2022!B32</f>
        <v>242.90000000000001</v>
      </c>
      <c r="D42" s="126">
        <f>2022!DD32</f>
        <v>0</v>
      </c>
      <c r="E42" s="126">
        <f>2022!DE32</f>
        <v>0</v>
      </c>
      <c r="F42" s="125">
        <f>2022!DH32</f>
        <v>0</v>
      </c>
      <c r="G42" s="59">
        <f>2021!DL31</f>
        <v>0</v>
      </c>
      <c r="H42" s="127">
        <f t="shared" si="614"/>
        <v>0</v>
      </c>
      <c r="I42" s="59"/>
      <c r="J42" s="59"/>
      <c r="K42" s="59"/>
      <c r="L42" s="59"/>
      <c r="M42" s="59"/>
      <c r="N42" s="59">
        <f>2021!DN31</f>
        <v>0</v>
      </c>
      <c r="O42" s="59">
        <f>'Добыча 2021'!L41</f>
        <v>0</v>
      </c>
      <c r="P42" s="59"/>
      <c r="Q42" s="59"/>
      <c r="R42" s="59"/>
      <c r="S42" s="59">
        <f>'Добыча 2021'!N41</f>
        <v>0</v>
      </c>
      <c r="T42" s="59">
        <f>'Добыча 2021'!M41</f>
        <v>0</v>
      </c>
      <c r="U42" s="59">
        <f t="shared" si="602"/>
        <v>0</v>
      </c>
      <c r="V42" s="127">
        <f>2022!DJ32</f>
        <v>0</v>
      </c>
      <c r="W42" s="59">
        <f t="shared" si="603"/>
        <v>0</v>
      </c>
      <c r="X42" s="59">
        <f>2022!DL32</f>
        <v>0</v>
      </c>
      <c r="Y42" s="127">
        <f t="shared" si="604"/>
        <v>0</v>
      </c>
      <c r="Z42" s="59"/>
      <c r="AA42" s="59"/>
      <c r="AB42" s="59"/>
      <c r="AC42" s="59"/>
      <c r="AD42" s="59"/>
      <c r="AE42" s="59">
        <f>2022!DN32</f>
        <v>0</v>
      </c>
      <c r="AF42" s="115" t="str">
        <f t="shared" si="605"/>
        <v/>
      </c>
      <c r="AG42" s="203"/>
      <c r="AH42" s="204">
        <f t="shared" si="606"/>
        <v>0</v>
      </c>
      <c r="AI42" s="204">
        <f t="shared" si="607"/>
        <v>0</v>
      </c>
      <c r="AJ42" s="205">
        <v>15</v>
      </c>
      <c r="AK42" s="205" t="str">
        <f t="shared" si="608"/>
        <v/>
      </c>
      <c r="AL42" s="205">
        <f t="shared" si="609"/>
        <v>0</v>
      </c>
      <c r="AM42" s="205">
        <f t="shared" si="610"/>
        <v>0</v>
      </c>
      <c r="AN42" s="206" t="str">
        <f t="shared" si="611"/>
        <v/>
      </c>
      <c r="AO42" s="46" t="str">
        <f t="shared" si="612"/>
        <v/>
      </c>
      <c r="AP42" s="46" t="str">
        <f t="shared" si="613"/>
        <v/>
      </c>
    </row>
    <row r="43" ht="30">
      <c r="A43" s="87">
        <v>23</v>
      </c>
      <c r="B43" s="72" t="s">
        <v>66</v>
      </c>
      <c r="C43" s="125">
        <f>2022!B33</f>
        <v>46.606000000000002</v>
      </c>
      <c r="D43" s="126">
        <f>2022!DD33</f>
        <v>0</v>
      </c>
      <c r="E43" s="126">
        <f>2022!DE33</f>
        <v>0</v>
      </c>
      <c r="F43" s="125">
        <f>2022!DH33</f>
        <v>0</v>
      </c>
      <c r="G43" s="59">
        <f>2021!DL32</f>
        <v>0</v>
      </c>
      <c r="H43" s="127">
        <f t="shared" si="614"/>
        <v>0</v>
      </c>
      <c r="I43" s="62"/>
      <c r="J43" s="62"/>
      <c r="K43" s="62"/>
      <c r="L43" s="132"/>
      <c r="M43" s="59"/>
      <c r="N43" s="59">
        <f>2021!DN32</f>
        <v>0</v>
      </c>
      <c r="O43" s="59">
        <f>'Добыча 2021'!L42</f>
        <v>0</v>
      </c>
      <c r="P43" s="59"/>
      <c r="Q43" s="59"/>
      <c r="R43" s="59"/>
      <c r="S43" s="59">
        <f>'Добыча 2021'!N42</f>
        <v>0</v>
      </c>
      <c r="T43" s="59">
        <f>'Добыча 2021'!M42</f>
        <v>0</v>
      </c>
      <c r="U43" s="59">
        <f t="shared" si="602"/>
        <v>0</v>
      </c>
      <c r="V43" s="127">
        <f>2022!DJ33</f>
        <v>0</v>
      </c>
      <c r="W43" s="59">
        <f t="shared" si="603"/>
        <v>0</v>
      </c>
      <c r="X43" s="59">
        <f>2022!DL33</f>
        <v>0</v>
      </c>
      <c r="Y43" s="127">
        <f t="shared" si="604"/>
        <v>0</v>
      </c>
      <c r="Z43" s="59"/>
      <c r="AA43" s="59"/>
      <c r="AB43" s="59"/>
      <c r="AC43" s="59"/>
      <c r="AD43" s="59"/>
      <c r="AE43" s="59">
        <f>2022!DN33</f>
        <v>0</v>
      </c>
      <c r="AF43" s="115" t="str">
        <f t="shared" si="605"/>
        <v/>
      </c>
      <c r="AG43" s="203"/>
      <c r="AH43" s="204">
        <f t="shared" si="606"/>
        <v>0</v>
      </c>
      <c r="AI43" s="204">
        <f t="shared" si="607"/>
        <v>0</v>
      </c>
      <c r="AJ43" s="205">
        <v>15</v>
      </c>
      <c r="AK43" s="205" t="str">
        <f t="shared" si="608"/>
        <v/>
      </c>
      <c r="AL43" s="205">
        <f t="shared" si="609"/>
        <v>0</v>
      </c>
      <c r="AM43" s="205">
        <f t="shared" si="610"/>
        <v>0</v>
      </c>
      <c r="AN43" s="206" t="str">
        <f t="shared" si="611"/>
        <v/>
      </c>
      <c r="AO43" s="46" t="str">
        <f t="shared" si="612"/>
        <v/>
      </c>
      <c r="AP43" s="46" t="str">
        <f t="shared" si="613"/>
        <v/>
      </c>
    </row>
    <row r="44" ht="17.25">
      <c r="A44" s="46"/>
      <c r="B44" s="61" t="s">
        <v>67</v>
      </c>
      <c r="C44" s="129"/>
      <c r="D44" s="130"/>
      <c r="E44" s="130"/>
      <c r="F44" s="131"/>
      <c r="G44" s="59"/>
      <c r="H44" s="127"/>
      <c r="I44" s="59"/>
      <c r="J44" s="59"/>
      <c r="K44" s="59"/>
      <c r="L44" s="59"/>
      <c r="M44" s="71"/>
      <c r="N44" s="71"/>
      <c r="O44" s="71"/>
      <c r="P44" s="71"/>
      <c r="Q44" s="71"/>
      <c r="R44" s="71"/>
      <c r="S44" s="71"/>
      <c r="T44" s="71"/>
      <c r="U44" s="59"/>
      <c r="V44" s="144"/>
      <c r="W44" s="59"/>
      <c r="X44" s="71"/>
      <c r="Y44" s="127"/>
      <c r="Z44" s="71"/>
      <c r="AA44" s="71"/>
      <c r="AB44" s="71"/>
      <c r="AC44" s="71"/>
      <c r="AD44" s="59"/>
      <c r="AE44" s="71"/>
      <c r="AF44" s="115" t="str">
        <f t="shared" si="605"/>
        <v/>
      </c>
      <c r="AG44" s="203"/>
      <c r="AH44" s="204" t="str">
        <f t="shared" si="606"/>
        <v/>
      </c>
      <c r="AI44" s="204">
        <f t="shared" si="607"/>
        <v>0</v>
      </c>
      <c r="AJ44" s="205">
        <v>15</v>
      </c>
      <c r="AK44" s="205" t="str">
        <f t="shared" si="608"/>
        <v/>
      </c>
      <c r="AL44" s="205" t="str">
        <f t="shared" si="609"/>
        <v/>
      </c>
      <c r="AM44" s="205" t="str">
        <f t="shared" si="610"/>
        <v/>
      </c>
      <c r="AN44" s="206" t="str">
        <f t="shared" si="611"/>
        <v/>
      </c>
      <c r="AO44" s="46" t="str">
        <f t="shared" si="612"/>
        <v/>
      </c>
      <c r="AP44" s="46" t="str">
        <f t="shared" si="613"/>
        <v/>
      </c>
    </row>
    <row r="45" ht="48" customHeight="1">
      <c r="A45" s="46">
        <v>24</v>
      </c>
      <c r="B45" s="73" t="s">
        <v>297</v>
      </c>
      <c r="C45" s="125">
        <f>2022!B35</f>
        <v>399.13200000000001</v>
      </c>
      <c r="D45" s="126">
        <f>2022!DD35</f>
        <v>0</v>
      </c>
      <c r="E45" s="126">
        <f>2022!DE35</f>
        <v>0</v>
      </c>
      <c r="F45" s="125">
        <f>2022!DH35</f>
        <v>0</v>
      </c>
      <c r="G45" s="59">
        <f>2021!DL34</f>
        <v>0</v>
      </c>
      <c r="H45" s="127">
        <f t="shared" si="614"/>
        <v>0</v>
      </c>
      <c r="I45" s="59"/>
      <c r="J45" s="59"/>
      <c r="K45" s="59"/>
      <c r="L45" s="59"/>
      <c r="M45" s="59"/>
      <c r="N45" s="59">
        <f>2021!DN34</f>
        <v>0</v>
      </c>
      <c r="O45" s="59">
        <f>'Добыча 2021'!L44</f>
        <v>0</v>
      </c>
      <c r="P45" s="59"/>
      <c r="Q45" s="59"/>
      <c r="R45" s="59"/>
      <c r="S45" s="59">
        <f>'Добыча 2021'!N44</f>
        <v>0</v>
      </c>
      <c r="T45" s="59">
        <f>'Добыча 2021'!M44</f>
        <v>0</v>
      </c>
      <c r="U45" s="59">
        <f t="shared" si="602"/>
        <v>0</v>
      </c>
      <c r="V45" s="127">
        <f>2022!DJ35</f>
        <v>0</v>
      </c>
      <c r="W45" s="59">
        <f t="shared" si="603"/>
        <v>0</v>
      </c>
      <c r="X45" s="59">
        <f>2022!DL35</f>
        <v>0</v>
      </c>
      <c r="Y45" s="127">
        <f t="shared" si="604"/>
        <v>0</v>
      </c>
      <c r="Z45" s="59"/>
      <c r="AA45" s="59"/>
      <c r="AB45" s="59"/>
      <c r="AC45" s="59"/>
      <c r="AD45" s="59"/>
      <c r="AE45" s="59">
        <f>2022!DN35</f>
        <v>0</v>
      </c>
      <c r="AF45" s="115" t="str">
        <f t="shared" si="605"/>
        <v/>
      </c>
      <c r="AG45" s="203"/>
      <c r="AH45" s="204">
        <f t="shared" si="606"/>
        <v>0</v>
      </c>
      <c r="AI45" s="204">
        <f t="shared" si="607"/>
        <v>0</v>
      </c>
      <c r="AJ45" s="205">
        <v>15</v>
      </c>
      <c r="AK45" s="205" t="str">
        <f t="shared" si="608"/>
        <v/>
      </c>
      <c r="AL45" s="205">
        <f t="shared" si="609"/>
        <v>0</v>
      </c>
      <c r="AM45" s="205">
        <f t="shared" si="610"/>
        <v>0</v>
      </c>
      <c r="AN45" s="206" t="str">
        <f t="shared" si="611"/>
        <v/>
      </c>
      <c r="AO45" s="46" t="str">
        <f t="shared" si="612"/>
        <v/>
      </c>
      <c r="AP45" s="46" t="str">
        <f t="shared" si="613"/>
        <v/>
      </c>
    </row>
    <row r="46" ht="30">
      <c r="A46" s="87">
        <v>25</v>
      </c>
      <c r="B46" s="73" t="s">
        <v>298</v>
      </c>
      <c r="C46" s="125">
        <f>2022!B36</f>
        <v>162.821</v>
      </c>
      <c r="D46" s="126">
        <f>2022!DD36</f>
        <v>0</v>
      </c>
      <c r="E46" s="126">
        <f>2022!DE36</f>
        <v>0</v>
      </c>
      <c r="F46" s="125">
        <f>2022!DH36</f>
        <v>0</v>
      </c>
      <c r="G46" s="59">
        <f>2021!DL35</f>
        <v>0</v>
      </c>
      <c r="H46" s="127">
        <f t="shared" si="614"/>
        <v>0</v>
      </c>
      <c r="I46" s="62"/>
      <c r="J46" s="62"/>
      <c r="K46" s="62"/>
      <c r="L46" s="132"/>
      <c r="M46" s="59"/>
      <c r="N46" s="59">
        <f>2021!DN35</f>
        <v>0</v>
      </c>
      <c r="O46" s="59">
        <f>'Добыча 2021'!L45</f>
        <v>0</v>
      </c>
      <c r="P46" s="59"/>
      <c r="Q46" s="59"/>
      <c r="R46" s="59"/>
      <c r="S46" s="59">
        <f>'Добыча 2021'!N45</f>
        <v>0</v>
      </c>
      <c r="T46" s="59">
        <f>'Добыча 2021'!M45</f>
        <v>0</v>
      </c>
      <c r="U46" s="59">
        <f t="shared" si="602"/>
        <v>0</v>
      </c>
      <c r="V46" s="127">
        <f>2022!DJ36</f>
        <v>0</v>
      </c>
      <c r="W46" s="59">
        <f t="shared" si="603"/>
        <v>0</v>
      </c>
      <c r="X46" s="59">
        <f>2022!DL36</f>
        <v>0</v>
      </c>
      <c r="Y46" s="127">
        <f t="shared" si="604"/>
        <v>0</v>
      </c>
      <c r="Z46" s="59"/>
      <c r="AA46" s="59"/>
      <c r="AB46" s="59"/>
      <c r="AC46" s="59"/>
      <c r="AD46" s="59"/>
      <c r="AE46" s="59">
        <f>2022!DN36</f>
        <v>0</v>
      </c>
      <c r="AF46" s="115" t="str">
        <f t="shared" si="605"/>
        <v/>
      </c>
      <c r="AG46" s="203"/>
      <c r="AH46" s="204">
        <f t="shared" si="606"/>
        <v>0</v>
      </c>
      <c r="AI46" s="204">
        <f t="shared" si="607"/>
        <v>0</v>
      </c>
      <c r="AJ46" s="205">
        <v>15</v>
      </c>
      <c r="AK46" s="205" t="str">
        <f t="shared" si="608"/>
        <v/>
      </c>
      <c r="AL46" s="205">
        <f t="shared" si="609"/>
        <v>0</v>
      </c>
      <c r="AM46" s="205">
        <f t="shared" si="610"/>
        <v>0</v>
      </c>
      <c r="AN46" s="206" t="str">
        <f t="shared" si="611"/>
        <v/>
      </c>
      <c r="AO46" s="46" t="str">
        <f t="shared" si="612"/>
        <v/>
      </c>
      <c r="AP46" s="46" t="str">
        <f t="shared" si="613"/>
        <v/>
      </c>
    </row>
    <row r="47" ht="17.25">
      <c r="A47" s="46"/>
      <c r="B47" s="61" t="s">
        <v>70</v>
      </c>
      <c r="C47" s="131"/>
      <c r="D47" s="130"/>
      <c r="E47" s="130"/>
      <c r="F47" s="131"/>
      <c r="G47" s="59"/>
      <c r="H47" s="127"/>
      <c r="I47" s="59"/>
      <c r="J47" s="59"/>
      <c r="K47" s="59"/>
      <c r="L47" s="59"/>
      <c r="M47" s="71"/>
      <c r="N47" s="71"/>
      <c r="O47" s="71"/>
      <c r="P47" s="71"/>
      <c r="Q47" s="71"/>
      <c r="R47" s="71"/>
      <c r="S47" s="71"/>
      <c r="T47" s="71"/>
      <c r="U47" s="59"/>
      <c r="V47" s="144"/>
      <c r="W47" s="59"/>
      <c r="X47" s="71"/>
      <c r="Y47" s="127"/>
      <c r="Z47" s="71"/>
      <c r="AA47" s="71"/>
      <c r="AB47" s="71"/>
      <c r="AC47" s="71"/>
      <c r="AD47" s="59"/>
      <c r="AE47" s="71"/>
      <c r="AF47" s="115" t="str">
        <f t="shared" si="605"/>
        <v/>
      </c>
      <c r="AG47" s="203"/>
      <c r="AH47" s="204" t="str">
        <f t="shared" si="606"/>
        <v/>
      </c>
      <c r="AI47" s="204">
        <f t="shared" si="607"/>
        <v>0</v>
      </c>
      <c r="AJ47" s="205">
        <v>15</v>
      </c>
      <c r="AK47" s="205" t="str">
        <f t="shared" si="608"/>
        <v/>
      </c>
      <c r="AL47" s="205" t="str">
        <f t="shared" si="609"/>
        <v/>
      </c>
      <c r="AM47" s="205" t="str">
        <f t="shared" si="610"/>
        <v/>
      </c>
      <c r="AN47" s="206" t="str">
        <f t="shared" si="611"/>
        <v/>
      </c>
      <c r="AO47" s="46" t="str">
        <f t="shared" si="612"/>
        <v/>
      </c>
      <c r="AP47" s="46" t="str">
        <f t="shared" si="613"/>
        <v/>
      </c>
    </row>
    <row r="48" ht="45">
      <c r="A48" s="46">
        <v>26</v>
      </c>
      <c r="B48" s="64" t="s">
        <v>77</v>
      </c>
      <c r="C48" s="125">
        <f>2022!B38</f>
        <v>7.1820000000000004</v>
      </c>
      <c r="D48" s="126">
        <f>2022!DD38</f>
        <v>0</v>
      </c>
      <c r="E48" s="126">
        <f>2022!DE38</f>
        <v>0</v>
      </c>
      <c r="F48" s="125">
        <f>2022!DH38</f>
        <v>0</v>
      </c>
      <c r="G48" s="59">
        <f>2021!DL37</f>
        <v>0</v>
      </c>
      <c r="H48" s="127">
        <f t="shared" si="614"/>
        <v>0</v>
      </c>
      <c r="I48" s="59"/>
      <c r="J48" s="59"/>
      <c r="K48" s="59"/>
      <c r="L48" s="59"/>
      <c r="M48" s="59"/>
      <c r="N48" s="59">
        <f>2021!DN37</f>
        <v>0</v>
      </c>
      <c r="O48" s="59">
        <f>'Добыча 2021'!L47</f>
        <v>0</v>
      </c>
      <c r="P48" s="59"/>
      <c r="Q48" s="59"/>
      <c r="R48" s="59"/>
      <c r="S48" s="59">
        <f>'Добыча 2021'!N47</f>
        <v>0</v>
      </c>
      <c r="T48" s="59">
        <f>'Добыча 2021'!M47</f>
        <v>0</v>
      </c>
      <c r="U48" s="59">
        <f t="shared" si="602"/>
        <v>0</v>
      </c>
      <c r="V48" s="127">
        <f>2022!DJ38</f>
        <v>0</v>
      </c>
      <c r="W48" s="59">
        <f t="shared" si="603"/>
        <v>0</v>
      </c>
      <c r="X48" s="59">
        <f>2022!DL38</f>
        <v>0</v>
      </c>
      <c r="Y48" s="127">
        <f t="shared" si="604"/>
        <v>0</v>
      </c>
      <c r="Z48" s="59"/>
      <c r="AA48" s="59"/>
      <c r="AB48" s="59"/>
      <c r="AC48" s="59"/>
      <c r="AD48" s="59"/>
      <c r="AE48" s="59">
        <f>2022!DN38</f>
        <v>0</v>
      </c>
      <c r="AF48" s="115" t="str">
        <f t="shared" si="605"/>
        <v/>
      </c>
      <c r="AG48" s="203"/>
      <c r="AH48" s="204">
        <f t="shared" si="606"/>
        <v>0</v>
      </c>
      <c r="AI48" s="204">
        <f t="shared" si="607"/>
        <v>0</v>
      </c>
      <c r="AJ48" s="205">
        <v>15</v>
      </c>
      <c r="AK48" s="205" t="str">
        <f t="shared" si="608"/>
        <v/>
      </c>
      <c r="AL48" s="205">
        <f t="shared" si="609"/>
        <v>0</v>
      </c>
      <c r="AM48" s="205">
        <f t="shared" si="610"/>
        <v>0</v>
      </c>
      <c r="AN48" s="206" t="str">
        <f t="shared" si="611"/>
        <v/>
      </c>
      <c r="AO48" s="46" t="str">
        <f t="shared" si="612"/>
        <v/>
      </c>
      <c r="AP48" s="46" t="str">
        <f t="shared" si="613"/>
        <v/>
      </c>
    </row>
    <row r="49" ht="31.5" customHeight="1">
      <c r="A49" s="46">
        <v>27</v>
      </c>
      <c r="B49" s="64" t="s">
        <v>76</v>
      </c>
      <c r="C49" s="125">
        <f>2022!B39</f>
        <v>11.596</v>
      </c>
      <c r="D49" s="126">
        <f>2022!DD39</f>
        <v>0</v>
      </c>
      <c r="E49" s="126">
        <f>2022!DE39</f>
        <v>0</v>
      </c>
      <c r="F49" s="125">
        <f>2022!DH39</f>
        <v>0</v>
      </c>
      <c r="G49" s="59">
        <f>2021!DL38</f>
        <v>0</v>
      </c>
      <c r="H49" s="127">
        <f t="shared" si="614"/>
        <v>0</v>
      </c>
      <c r="I49" s="59"/>
      <c r="J49" s="59"/>
      <c r="K49" s="59"/>
      <c r="L49" s="59"/>
      <c r="M49" s="59"/>
      <c r="N49" s="59">
        <f>2021!DN38</f>
        <v>0</v>
      </c>
      <c r="O49" s="59">
        <f>'Добыча 2021'!L48</f>
        <v>0</v>
      </c>
      <c r="P49" s="59"/>
      <c r="Q49" s="59"/>
      <c r="R49" s="59"/>
      <c r="S49" s="59">
        <f>'Добыча 2021'!N48</f>
        <v>0</v>
      </c>
      <c r="T49" s="59">
        <f>'Добыча 2021'!M48</f>
        <v>0</v>
      </c>
      <c r="U49" s="59">
        <f t="shared" si="602"/>
        <v>0</v>
      </c>
      <c r="V49" s="127">
        <f>2022!DJ39</f>
        <v>0</v>
      </c>
      <c r="W49" s="59">
        <f t="shared" si="603"/>
        <v>0</v>
      </c>
      <c r="X49" s="59">
        <f>2022!DL39</f>
        <v>0</v>
      </c>
      <c r="Y49" s="127">
        <f t="shared" si="604"/>
        <v>0</v>
      </c>
      <c r="Z49" s="59"/>
      <c r="AA49" s="59"/>
      <c r="AB49" s="59"/>
      <c r="AC49" s="59"/>
      <c r="AD49" s="59"/>
      <c r="AE49" s="59">
        <f>2022!DN39</f>
        <v>0</v>
      </c>
      <c r="AF49" s="115" t="str">
        <f t="shared" si="605"/>
        <v/>
      </c>
      <c r="AG49" s="203"/>
      <c r="AH49" s="204">
        <f t="shared" si="606"/>
        <v>0</v>
      </c>
      <c r="AI49" s="204">
        <f t="shared" si="607"/>
        <v>0</v>
      </c>
      <c r="AJ49" s="205">
        <v>15</v>
      </c>
      <c r="AK49" s="205" t="str">
        <f t="shared" si="608"/>
        <v/>
      </c>
      <c r="AL49" s="205">
        <f t="shared" si="609"/>
        <v>0</v>
      </c>
      <c r="AM49" s="205">
        <f t="shared" si="610"/>
        <v>0</v>
      </c>
      <c r="AN49" s="206" t="str">
        <f t="shared" si="611"/>
        <v/>
      </c>
      <c r="AO49" s="46" t="str">
        <f t="shared" si="612"/>
        <v/>
      </c>
      <c r="AP49" s="46" t="str">
        <f t="shared" si="613"/>
        <v/>
      </c>
    </row>
    <row r="50" ht="28.5" customHeight="1">
      <c r="A50" s="46">
        <v>28</v>
      </c>
      <c r="B50" s="64" t="s">
        <v>75</v>
      </c>
      <c r="C50" s="125">
        <f>2022!B40</f>
        <v>16.030000000000001</v>
      </c>
      <c r="D50" s="126">
        <f>2022!DD40</f>
        <v>0</v>
      </c>
      <c r="E50" s="126">
        <f>2022!DE40</f>
        <v>0</v>
      </c>
      <c r="F50" s="125">
        <f>2022!DH40</f>
        <v>0</v>
      </c>
      <c r="G50" s="59">
        <f>2021!DL39</f>
        <v>0</v>
      </c>
      <c r="H50" s="127">
        <f t="shared" si="614"/>
        <v>0</v>
      </c>
      <c r="I50" s="59"/>
      <c r="J50" s="59"/>
      <c r="K50" s="59"/>
      <c r="L50" s="59"/>
      <c r="M50" s="59"/>
      <c r="N50" s="59">
        <f>2021!DN39</f>
        <v>0</v>
      </c>
      <c r="O50" s="59">
        <f>'Добыча 2021'!L49</f>
        <v>0</v>
      </c>
      <c r="P50" s="59"/>
      <c r="Q50" s="59"/>
      <c r="R50" s="59"/>
      <c r="S50" s="59">
        <f>'Добыча 2021'!N49</f>
        <v>0</v>
      </c>
      <c r="T50" s="59">
        <f>'Добыча 2021'!M49</f>
        <v>0</v>
      </c>
      <c r="U50" s="59">
        <f t="shared" si="602"/>
        <v>0</v>
      </c>
      <c r="V50" s="127">
        <f>2022!DJ40</f>
        <v>0</v>
      </c>
      <c r="W50" s="59">
        <f t="shared" si="603"/>
        <v>0</v>
      </c>
      <c r="X50" s="59">
        <f>2022!DL40</f>
        <v>0</v>
      </c>
      <c r="Y50" s="127">
        <f t="shared" si="604"/>
        <v>0</v>
      </c>
      <c r="Z50" s="59"/>
      <c r="AA50" s="59"/>
      <c r="AB50" s="59"/>
      <c r="AC50" s="59"/>
      <c r="AD50" s="59"/>
      <c r="AE50" s="59">
        <f>2022!DN40</f>
        <v>0</v>
      </c>
      <c r="AF50" s="115" t="str">
        <f t="shared" si="605"/>
        <v/>
      </c>
      <c r="AG50" s="203"/>
      <c r="AH50" s="204">
        <f t="shared" si="606"/>
        <v>0</v>
      </c>
      <c r="AI50" s="204">
        <f t="shared" si="607"/>
        <v>0</v>
      </c>
      <c r="AJ50" s="205">
        <v>15</v>
      </c>
      <c r="AK50" s="205" t="str">
        <f t="shared" si="608"/>
        <v/>
      </c>
      <c r="AL50" s="205">
        <f t="shared" si="609"/>
        <v>0</v>
      </c>
      <c r="AM50" s="205">
        <f t="shared" si="610"/>
        <v>0</v>
      </c>
      <c r="AN50" s="206" t="str">
        <f t="shared" si="611"/>
        <v/>
      </c>
      <c r="AO50" s="46" t="str">
        <f t="shared" si="612"/>
        <v/>
      </c>
      <c r="AP50" s="46" t="str">
        <f t="shared" si="613"/>
        <v/>
      </c>
    </row>
    <row r="51" ht="35.25" customHeight="1">
      <c r="A51" s="46">
        <v>29</v>
      </c>
      <c r="B51" s="147" t="s">
        <v>410</v>
      </c>
      <c r="C51" s="125">
        <f>2022!B41</f>
        <v>7.9729999999999999</v>
      </c>
      <c r="D51" s="138">
        <f>2022!DD41</f>
        <v>0</v>
      </c>
      <c r="E51" s="126">
        <f>2022!DE41</f>
        <v>0</v>
      </c>
      <c r="F51" s="125">
        <f>2022!DH41</f>
        <v>0</v>
      </c>
      <c r="G51" s="80">
        <f>2021!DL40</f>
        <v>0</v>
      </c>
      <c r="H51" s="139">
        <f t="shared" si="614"/>
        <v>0</v>
      </c>
      <c r="I51" s="59"/>
      <c r="J51" s="59"/>
      <c r="K51" s="59"/>
      <c r="L51" s="59"/>
      <c r="M51" s="59"/>
      <c r="N51" s="80">
        <f>2021!DN40</f>
        <v>0</v>
      </c>
      <c r="O51" s="80">
        <f>'Добыча 2021'!L50</f>
        <v>0</v>
      </c>
      <c r="P51" s="59"/>
      <c r="Q51" s="59"/>
      <c r="R51" s="59"/>
      <c r="S51" s="80">
        <f>'Добыча 2021'!N50</f>
        <v>0</v>
      </c>
      <c r="T51" s="80">
        <f>'Добыча 2021'!M50</f>
        <v>0</v>
      </c>
      <c r="U51" s="80">
        <f>IF(G53=0,0,O51/G53*100)</f>
        <v>0</v>
      </c>
      <c r="V51" s="127">
        <f>2022!DJ41</f>
        <v>0</v>
      </c>
      <c r="W51" s="59">
        <f t="shared" si="603"/>
        <v>0</v>
      </c>
      <c r="X51" s="59">
        <f>2022!DL41</f>
        <v>0</v>
      </c>
      <c r="Y51" s="127">
        <f t="shared" si="604"/>
        <v>0</v>
      </c>
      <c r="Z51" s="59"/>
      <c r="AA51" s="59"/>
      <c r="AB51" s="59"/>
      <c r="AC51" s="59"/>
      <c r="AD51" s="59"/>
      <c r="AE51" s="59">
        <f>2022!DN41</f>
        <v>0</v>
      </c>
      <c r="AF51" s="115" t="str">
        <f t="shared" si="605"/>
        <v/>
      </c>
      <c r="AG51" s="203"/>
      <c r="AH51" s="204">
        <f t="shared" si="606"/>
        <v>0</v>
      </c>
      <c r="AI51" s="204">
        <f t="shared" si="607"/>
        <v>0</v>
      </c>
      <c r="AJ51" s="205">
        <v>15</v>
      </c>
      <c r="AK51" s="205" t="str">
        <f t="shared" si="608"/>
        <v/>
      </c>
      <c r="AL51" s="205">
        <f t="shared" si="609"/>
        <v>0</v>
      </c>
      <c r="AM51" s="205">
        <f t="shared" si="610"/>
        <v>0</v>
      </c>
      <c r="AN51" s="206" t="str">
        <f t="shared" si="611"/>
        <v/>
      </c>
      <c r="AO51" s="46" t="str">
        <f t="shared" si="612"/>
        <v/>
      </c>
      <c r="AP51" s="46" t="str">
        <f t="shared" si="613"/>
        <v/>
      </c>
    </row>
    <row r="52" ht="48.75" customHeight="1">
      <c r="A52" s="46">
        <v>30</v>
      </c>
      <c r="B52" s="147" t="s">
        <v>411</v>
      </c>
      <c r="C52" s="125">
        <f>2022!B42</f>
        <v>28.376999999999999</v>
      </c>
      <c r="D52" s="149"/>
      <c r="E52" s="126">
        <f>2022!DE42</f>
        <v>0</v>
      </c>
      <c r="F52" s="125">
        <f>2022!DH42</f>
        <v>0</v>
      </c>
      <c r="G52" s="150"/>
      <c r="H52" s="151"/>
      <c r="I52" s="59"/>
      <c r="J52" s="59"/>
      <c r="K52" s="59"/>
      <c r="L52" s="59"/>
      <c r="M52" s="59"/>
      <c r="N52" s="150"/>
      <c r="O52" s="150"/>
      <c r="P52" s="59"/>
      <c r="Q52" s="59"/>
      <c r="R52" s="59"/>
      <c r="S52" s="150"/>
      <c r="T52" s="150"/>
      <c r="U52" s="150"/>
      <c r="V52" s="127">
        <f>2022!DJ42</f>
        <v>0</v>
      </c>
      <c r="W52" s="59">
        <f t="shared" si="603"/>
        <v>0</v>
      </c>
      <c r="X52" s="59">
        <f>2022!DL42</f>
        <v>0</v>
      </c>
      <c r="Y52" s="127">
        <f t="shared" si="604"/>
        <v>0</v>
      </c>
      <c r="Z52" s="59"/>
      <c r="AA52" s="59"/>
      <c r="AB52" s="59"/>
      <c r="AC52" s="59"/>
      <c r="AD52" s="59"/>
      <c r="AE52" s="59">
        <f>2022!DN42</f>
        <v>0</v>
      </c>
      <c r="AF52" s="115" t="str">
        <f t="shared" si="605"/>
        <v/>
      </c>
      <c r="AG52" s="203"/>
      <c r="AH52" s="204">
        <f t="shared" si="606"/>
        <v>0</v>
      </c>
      <c r="AI52" s="204">
        <f t="shared" si="607"/>
        <v>0</v>
      </c>
      <c r="AJ52" s="205">
        <v>15</v>
      </c>
      <c r="AK52" s="205" t="str">
        <f t="shared" si="608"/>
        <v/>
      </c>
      <c r="AL52" s="205">
        <f t="shared" si="609"/>
        <v>0</v>
      </c>
      <c r="AM52" s="205">
        <f t="shared" si="610"/>
        <v>0</v>
      </c>
      <c r="AN52" s="206" t="str">
        <f t="shared" si="611"/>
        <v/>
      </c>
      <c r="AO52" s="46" t="str">
        <f t="shared" si="612"/>
        <v/>
      </c>
      <c r="AP52" s="46" t="str">
        <f t="shared" si="613"/>
        <v/>
      </c>
    </row>
    <row r="53" ht="44.25" customHeight="1">
      <c r="A53" s="46">
        <v>31</v>
      </c>
      <c r="B53" s="152" t="s">
        <v>412</v>
      </c>
      <c r="C53" s="125">
        <f>2022!B43</f>
        <v>36.741999999999997</v>
      </c>
      <c r="D53" s="142"/>
      <c r="E53" s="126">
        <f>2022!DE43</f>
        <v>0</v>
      </c>
      <c r="F53" s="125">
        <f>2022!DH43</f>
        <v>0</v>
      </c>
      <c r="G53" s="82"/>
      <c r="H53" s="143"/>
      <c r="I53" s="59"/>
      <c r="J53" s="59"/>
      <c r="K53" s="59"/>
      <c r="L53" s="59"/>
      <c r="M53" s="59"/>
      <c r="N53" s="82"/>
      <c r="O53" s="82"/>
      <c r="P53" s="59"/>
      <c r="Q53" s="59"/>
      <c r="R53" s="59"/>
      <c r="S53" s="82"/>
      <c r="T53" s="82"/>
      <c r="U53" s="82"/>
      <c r="V53" s="127">
        <f>2022!DJ43</f>
        <v>0</v>
      </c>
      <c r="W53" s="59">
        <f t="shared" si="603"/>
        <v>0</v>
      </c>
      <c r="X53" s="59">
        <f>2022!DL43</f>
        <v>0</v>
      </c>
      <c r="Y53" s="127">
        <f t="shared" si="604"/>
        <v>0</v>
      </c>
      <c r="Z53" s="59"/>
      <c r="AA53" s="59"/>
      <c r="AB53" s="59"/>
      <c r="AC53" s="59"/>
      <c r="AD53" s="59"/>
      <c r="AE53" s="59">
        <f>2022!DN43</f>
        <v>0</v>
      </c>
      <c r="AF53" s="115" t="str">
        <f t="shared" si="605"/>
        <v/>
      </c>
      <c r="AG53" s="203"/>
      <c r="AH53" s="204">
        <f t="shared" si="606"/>
        <v>0</v>
      </c>
      <c r="AI53" s="204">
        <f t="shared" si="607"/>
        <v>0</v>
      </c>
      <c r="AJ53" s="205">
        <v>15</v>
      </c>
      <c r="AK53" s="205" t="str">
        <f t="shared" si="608"/>
        <v/>
      </c>
      <c r="AL53" s="205">
        <f t="shared" si="609"/>
        <v>0</v>
      </c>
      <c r="AM53" s="205">
        <f t="shared" si="610"/>
        <v>0</v>
      </c>
      <c r="AN53" s="206" t="str">
        <f t="shared" si="611"/>
        <v/>
      </c>
      <c r="AO53" s="46" t="str">
        <f t="shared" si="612"/>
        <v/>
      </c>
      <c r="AP53" s="46" t="str">
        <f t="shared" si="613"/>
        <v/>
      </c>
    </row>
    <row r="54" ht="33" customHeight="1">
      <c r="A54" s="46">
        <v>32</v>
      </c>
      <c r="B54" s="72" t="s">
        <v>74</v>
      </c>
      <c r="C54" s="125">
        <f>2022!B44</f>
        <v>9.9800000000000004</v>
      </c>
      <c r="D54" s="126">
        <f>2022!DD44</f>
        <v>0</v>
      </c>
      <c r="E54" s="126">
        <f>2022!DE44</f>
        <v>0</v>
      </c>
      <c r="F54" s="125">
        <f>2022!DH44</f>
        <v>0</v>
      </c>
      <c r="G54" s="59">
        <f>2021!DL41</f>
        <v>0</v>
      </c>
      <c r="H54" s="127">
        <f t="shared" si="614"/>
        <v>0</v>
      </c>
      <c r="I54" s="59"/>
      <c r="J54" s="59"/>
      <c r="K54" s="59"/>
      <c r="L54" s="59"/>
      <c r="M54" s="59"/>
      <c r="N54" s="59">
        <f>2021!DN41</f>
        <v>0</v>
      </c>
      <c r="O54" s="59">
        <f>'Добыча 2021'!L51</f>
        <v>0</v>
      </c>
      <c r="P54" s="59"/>
      <c r="Q54" s="59"/>
      <c r="R54" s="59"/>
      <c r="S54" s="59">
        <f>'Добыча 2021'!N51</f>
        <v>0</v>
      </c>
      <c r="T54" s="59">
        <f>'Добыча 2021'!M51</f>
        <v>0</v>
      </c>
      <c r="U54" s="59">
        <f t="shared" si="602"/>
        <v>0</v>
      </c>
      <c r="V54" s="127">
        <f>2022!DJ44</f>
        <v>0</v>
      </c>
      <c r="W54" s="59">
        <f t="shared" si="603"/>
        <v>0</v>
      </c>
      <c r="X54" s="59">
        <f>2022!DL44</f>
        <v>0</v>
      </c>
      <c r="Y54" s="127">
        <f t="shared" si="604"/>
        <v>0</v>
      </c>
      <c r="Z54" s="59"/>
      <c r="AA54" s="59"/>
      <c r="AB54" s="59"/>
      <c r="AC54" s="59"/>
      <c r="AD54" s="59"/>
      <c r="AE54" s="59">
        <f>2022!DN44</f>
        <v>0</v>
      </c>
      <c r="AF54" s="115" t="str">
        <f t="shared" si="605"/>
        <v/>
      </c>
      <c r="AG54" s="203"/>
      <c r="AH54" s="204">
        <f t="shared" si="606"/>
        <v>0</v>
      </c>
      <c r="AI54" s="204">
        <f t="shared" si="607"/>
        <v>0</v>
      </c>
      <c r="AJ54" s="205">
        <v>15</v>
      </c>
      <c r="AK54" s="205" t="str">
        <f t="shared" si="608"/>
        <v/>
      </c>
      <c r="AL54" s="205">
        <f t="shared" si="609"/>
        <v>0</v>
      </c>
      <c r="AM54" s="205">
        <f t="shared" si="610"/>
        <v>0</v>
      </c>
      <c r="AN54" s="206" t="str">
        <f t="shared" si="611"/>
        <v/>
      </c>
      <c r="AO54" s="46" t="str">
        <f t="shared" si="612"/>
        <v/>
      </c>
      <c r="AP54" s="46" t="str">
        <f t="shared" si="613"/>
        <v/>
      </c>
    </row>
    <row r="55" ht="30">
      <c r="A55" s="46">
        <v>33</v>
      </c>
      <c r="B55" s="64" t="s">
        <v>300</v>
      </c>
      <c r="C55" s="125">
        <f>2022!B45</f>
        <v>9.4399999999999995</v>
      </c>
      <c r="D55" s="126">
        <f>2022!DD45</f>
        <v>0</v>
      </c>
      <c r="E55" s="126">
        <f>2022!DE45</f>
        <v>0</v>
      </c>
      <c r="F55" s="125">
        <f>2022!DH45</f>
        <v>0</v>
      </c>
      <c r="G55" s="59">
        <f>2021!DL42</f>
        <v>0</v>
      </c>
      <c r="H55" s="127">
        <f t="shared" si="614"/>
        <v>0</v>
      </c>
      <c r="I55" s="59"/>
      <c r="J55" s="59"/>
      <c r="K55" s="59"/>
      <c r="L55" s="59"/>
      <c r="M55" s="59"/>
      <c r="N55" s="59">
        <f>2021!DN42</f>
        <v>0</v>
      </c>
      <c r="O55" s="59">
        <f>'Добыча 2021'!L52</f>
        <v>0</v>
      </c>
      <c r="P55" s="59"/>
      <c r="Q55" s="59"/>
      <c r="R55" s="59"/>
      <c r="S55" s="59">
        <f>'Добыча 2021'!N52</f>
        <v>0</v>
      </c>
      <c r="T55" s="59">
        <f>'Добыча 2021'!M52</f>
        <v>0</v>
      </c>
      <c r="U55" s="59">
        <f t="shared" si="602"/>
        <v>0</v>
      </c>
      <c r="V55" s="127">
        <f>2022!DJ45</f>
        <v>0</v>
      </c>
      <c r="W55" s="59">
        <f t="shared" si="603"/>
        <v>0</v>
      </c>
      <c r="X55" s="59">
        <f>2022!DL45</f>
        <v>0</v>
      </c>
      <c r="Y55" s="127">
        <f t="shared" si="604"/>
        <v>0</v>
      </c>
      <c r="Z55" s="59"/>
      <c r="AA55" s="59"/>
      <c r="AB55" s="59"/>
      <c r="AC55" s="59"/>
      <c r="AD55" s="59"/>
      <c r="AE55" s="59">
        <f>2022!DN45</f>
        <v>0</v>
      </c>
      <c r="AF55" s="115" t="str">
        <f t="shared" si="605"/>
        <v/>
      </c>
      <c r="AG55" s="203"/>
      <c r="AH55" s="204">
        <f t="shared" si="606"/>
        <v>0</v>
      </c>
      <c r="AI55" s="204">
        <f t="shared" si="607"/>
        <v>0</v>
      </c>
      <c r="AJ55" s="205">
        <v>15</v>
      </c>
      <c r="AK55" s="205" t="str">
        <f t="shared" si="608"/>
        <v/>
      </c>
      <c r="AL55" s="205">
        <f t="shared" si="609"/>
        <v>0</v>
      </c>
      <c r="AM55" s="205">
        <f t="shared" si="610"/>
        <v>0</v>
      </c>
      <c r="AN55" s="206" t="str">
        <f t="shared" si="611"/>
        <v/>
      </c>
      <c r="AO55" s="46" t="str">
        <f t="shared" si="612"/>
        <v/>
      </c>
      <c r="AP55" s="46" t="str">
        <f t="shared" si="613"/>
        <v/>
      </c>
    </row>
    <row r="56" ht="75">
      <c r="A56" s="46">
        <v>34</v>
      </c>
      <c r="B56" s="72" t="s">
        <v>71</v>
      </c>
      <c r="C56" s="125">
        <f>2022!B46</f>
        <v>51.079999999999998</v>
      </c>
      <c r="D56" s="126">
        <f>2022!DD46</f>
        <v>0</v>
      </c>
      <c r="E56" s="126">
        <f>2022!DE46</f>
        <v>0</v>
      </c>
      <c r="F56" s="125">
        <f>2022!DH46</f>
        <v>0</v>
      </c>
      <c r="G56" s="59">
        <f>2021!DL43</f>
        <v>0</v>
      </c>
      <c r="H56" s="127">
        <f t="shared" si="614"/>
        <v>0</v>
      </c>
      <c r="I56" s="59"/>
      <c r="J56" s="59"/>
      <c r="K56" s="59"/>
      <c r="L56" s="59"/>
      <c r="M56" s="59"/>
      <c r="N56" s="59">
        <f>2021!DN43</f>
        <v>0</v>
      </c>
      <c r="O56" s="59">
        <f>'Добыча 2021'!L53</f>
        <v>0</v>
      </c>
      <c r="P56" s="59"/>
      <c r="Q56" s="59"/>
      <c r="R56" s="59"/>
      <c r="S56" s="59">
        <f>'Добыча 2021'!N53</f>
        <v>0</v>
      </c>
      <c r="T56" s="59">
        <f>'Добыча 2021'!M53</f>
        <v>0</v>
      </c>
      <c r="U56" s="59">
        <f t="shared" si="602"/>
        <v>0</v>
      </c>
      <c r="V56" s="127">
        <f>2022!DJ46</f>
        <v>0</v>
      </c>
      <c r="W56" s="59">
        <f t="shared" si="603"/>
        <v>0</v>
      </c>
      <c r="X56" s="59">
        <f>2022!DL46</f>
        <v>0</v>
      </c>
      <c r="Y56" s="127">
        <f t="shared" si="604"/>
        <v>0</v>
      </c>
      <c r="Z56" s="59"/>
      <c r="AA56" s="59"/>
      <c r="AB56" s="59"/>
      <c r="AC56" s="59"/>
      <c r="AD56" s="59"/>
      <c r="AE56" s="59">
        <f>2022!DN46</f>
        <v>0</v>
      </c>
      <c r="AF56" s="115" t="str">
        <f t="shared" si="605"/>
        <v/>
      </c>
      <c r="AG56" s="203"/>
      <c r="AH56" s="204">
        <f t="shared" si="606"/>
        <v>0</v>
      </c>
      <c r="AI56" s="204">
        <f t="shared" si="607"/>
        <v>0</v>
      </c>
      <c r="AJ56" s="205">
        <v>15</v>
      </c>
      <c r="AK56" s="205" t="str">
        <f t="shared" si="608"/>
        <v/>
      </c>
      <c r="AL56" s="205">
        <f t="shared" si="609"/>
        <v>0</v>
      </c>
      <c r="AM56" s="205">
        <f t="shared" si="610"/>
        <v>0</v>
      </c>
      <c r="AN56" s="206" t="str">
        <f t="shared" si="611"/>
        <v/>
      </c>
      <c r="AO56" s="46" t="str">
        <f t="shared" si="612"/>
        <v/>
      </c>
      <c r="AP56" s="46" t="str">
        <f t="shared" si="613"/>
        <v/>
      </c>
    </row>
    <row r="57" ht="115.5" customHeight="1">
      <c r="A57" s="46">
        <v>35</v>
      </c>
      <c r="B57" s="72" t="s">
        <v>301</v>
      </c>
      <c r="C57" s="125">
        <f>2022!B47</f>
        <v>115.09999999999999</v>
      </c>
      <c r="D57" s="126">
        <f>2022!DD47</f>
        <v>0</v>
      </c>
      <c r="E57" s="126">
        <f>2022!DE47</f>
        <v>0</v>
      </c>
      <c r="F57" s="125">
        <f>2022!DH47</f>
        <v>0</v>
      </c>
      <c r="G57" s="59">
        <f>2021!DL44</f>
        <v>0</v>
      </c>
      <c r="H57" s="127">
        <f t="shared" si="614"/>
        <v>0</v>
      </c>
      <c r="I57" s="59"/>
      <c r="J57" s="59"/>
      <c r="K57" s="59"/>
      <c r="L57" s="59"/>
      <c r="M57" s="59"/>
      <c r="N57" s="59">
        <f>2021!DN44</f>
        <v>0</v>
      </c>
      <c r="O57" s="59">
        <f>'Добыча 2021'!L54</f>
        <v>0</v>
      </c>
      <c r="P57" s="59"/>
      <c r="Q57" s="59"/>
      <c r="R57" s="59"/>
      <c r="S57" s="59">
        <f>'Добыча 2021'!N54</f>
        <v>0</v>
      </c>
      <c r="T57" s="59">
        <f>'Добыча 2021'!M54</f>
        <v>0</v>
      </c>
      <c r="U57" s="59">
        <f t="shared" si="602"/>
        <v>0</v>
      </c>
      <c r="V57" s="127">
        <f>2022!DJ47</f>
        <v>0</v>
      </c>
      <c r="W57" s="59">
        <f t="shared" si="603"/>
        <v>0</v>
      </c>
      <c r="X57" s="59">
        <f>2022!DL47</f>
        <v>0</v>
      </c>
      <c r="Y57" s="127">
        <f t="shared" si="604"/>
        <v>0</v>
      </c>
      <c r="Z57" s="59"/>
      <c r="AA57" s="59"/>
      <c r="AB57" s="59"/>
      <c r="AC57" s="59"/>
      <c r="AD57" s="59"/>
      <c r="AE57" s="59">
        <f>2022!DN47</f>
        <v>0</v>
      </c>
      <c r="AF57" s="115" t="str">
        <f t="shared" si="605"/>
        <v/>
      </c>
      <c r="AG57" s="203"/>
      <c r="AH57" s="204">
        <f t="shared" si="606"/>
        <v>0</v>
      </c>
      <c r="AI57" s="204">
        <f t="shared" si="607"/>
        <v>0</v>
      </c>
      <c r="AJ57" s="205">
        <v>15</v>
      </c>
      <c r="AK57" s="205" t="str">
        <f t="shared" si="608"/>
        <v/>
      </c>
      <c r="AL57" s="205">
        <f t="shared" si="609"/>
        <v>0</v>
      </c>
      <c r="AM57" s="205">
        <f t="shared" si="610"/>
        <v>0</v>
      </c>
      <c r="AN57" s="206" t="str">
        <f t="shared" si="611"/>
        <v/>
      </c>
      <c r="AO57" s="46" t="str">
        <f t="shared" si="612"/>
        <v/>
      </c>
      <c r="AP57" s="46" t="str">
        <f t="shared" si="613"/>
        <v/>
      </c>
    </row>
    <row r="58" ht="51.75" customHeight="1">
      <c r="A58" s="46">
        <v>36</v>
      </c>
      <c r="B58" s="72" t="s">
        <v>72</v>
      </c>
      <c r="C58" s="125">
        <f>2022!B48</f>
        <v>120.515</v>
      </c>
      <c r="D58" s="126">
        <f>2022!DD48</f>
        <v>0</v>
      </c>
      <c r="E58" s="126">
        <f>2022!DE48</f>
        <v>0</v>
      </c>
      <c r="F58" s="125">
        <f>2022!DH48</f>
        <v>0</v>
      </c>
      <c r="G58" s="59">
        <f>2021!DL45</f>
        <v>0</v>
      </c>
      <c r="H58" s="127">
        <f t="shared" si="614"/>
        <v>0</v>
      </c>
      <c r="I58" s="59"/>
      <c r="J58" s="59"/>
      <c r="K58" s="59"/>
      <c r="L58" s="59"/>
      <c r="M58" s="59"/>
      <c r="N58" s="59">
        <f>2021!DN45</f>
        <v>0</v>
      </c>
      <c r="O58" s="59">
        <f>'Добыча 2021'!L55</f>
        <v>0</v>
      </c>
      <c r="P58" s="59"/>
      <c r="Q58" s="59"/>
      <c r="R58" s="59"/>
      <c r="S58" s="59">
        <f>'Добыча 2021'!N55</f>
        <v>0</v>
      </c>
      <c r="T58" s="59">
        <f>'Добыча 2021'!M55</f>
        <v>0</v>
      </c>
      <c r="U58" s="59">
        <f t="shared" si="602"/>
        <v>0</v>
      </c>
      <c r="V58" s="127">
        <f>2022!DJ48</f>
        <v>0</v>
      </c>
      <c r="W58" s="59">
        <f t="shared" si="603"/>
        <v>0</v>
      </c>
      <c r="X58" s="59">
        <f>2022!DL48</f>
        <v>0</v>
      </c>
      <c r="Y58" s="127">
        <f t="shared" si="604"/>
        <v>0</v>
      </c>
      <c r="Z58" s="59"/>
      <c r="AA58" s="59"/>
      <c r="AB58" s="59"/>
      <c r="AC58" s="59"/>
      <c r="AD58" s="59"/>
      <c r="AE58" s="59">
        <f>2022!DN48</f>
        <v>0</v>
      </c>
      <c r="AF58" s="115" t="str">
        <f t="shared" si="605"/>
        <v/>
      </c>
      <c r="AG58" s="203"/>
      <c r="AH58" s="204">
        <f t="shared" si="606"/>
        <v>0</v>
      </c>
      <c r="AI58" s="204">
        <f t="shared" si="607"/>
        <v>0</v>
      </c>
      <c r="AJ58" s="205">
        <v>15</v>
      </c>
      <c r="AK58" s="205" t="str">
        <f t="shared" si="608"/>
        <v/>
      </c>
      <c r="AL58" s="205">
        <f t="shared" si="609"/>
        <v>0</v>
      </c>
      <c r="AM58" s="205">
        <f t="shared" si="610"/>
        <v>0</v>
      </c>
      <c r="AN58" s="206" t="str">
        <f t="shared" si="611"/>
        <v/>
      </c>
      <c r="AO58" s="46" t="str">
        <f t="shared" si="612"/>
        <v/>
      </c>
      <c r="AP58" s="46" t="str">
        <f t="shared" si="613"/>
        <v/>
      </c>
    </row>
    <row r="59" ht="49.5" customHeight="1">
      <c r="A59" s="46">
        <v>37</v>
      </c>
      <c r="B59" s="72" t="s">
        <v>302</v>
      </c>
      <c r="C59" s="125">
        <f>2022!B49</f>
        <v>214.80000000000001</v>
      </c>
      <c r="D59" s="126">
        <f>2022!DD49</f>
        <v>0</v>
      </c>
      <c r="E59" s="126">
        <f>2022!DE49</f>
        <v>0</v>
      </c>
      <c r="F59" s="125">
        <f>2022!DH49</f>
        <v>0</v>
      </c>
      <c r="G59" s="59">
        <f>2021!DL46</f>
        <v>0</v>
      </c>
      <c r="H59" s="127">
        <f t="shared" si="614"/>
        <v>0</v>
      </c>
      <c r="I59" s="62"/>
      <c r="J59" s="62"/>
      <c r="K59" s="62"/>
      <c r="L59" s="132"/>
      <c r="M59" s="59"/>
      <c r="N59" s="59">
        <f>2021!DN46</f>
        <v>0</v>
      </c>
      <c r="O59" s="59">
        <f>'Добыча 2021'!L56</f>
        <v>0</v>
      </c>
      <c r="P59" s="59"/>
      <c r="Q59" s="59"/>
      <c r="R59" s="59"/>
      <c r="S59" s="59">
        <f>'Добыча 2021'!N56</f>
        <v>0</v>
      </c>
      <c r="T59" s="59">
        <f>'Добыча 2021'!M56</f>
        <v>0</v>
      </c>
      <c r="U59" s="59">
        <f t="shared" si="602"/>
        <v>0</v>
      </c>
      <c r="V59" s="127">
        <f>2022!DJ49</f>
        <v>0</v>
      </c>
      <c r="W59" s="59">
        <f t="shared" si="603"/>
        <v>0</v>
      </c>
      <c r="X59" s="59">
        <f>2022!DL49</f>
        <v>0</v>
      </c>
      <c r="Y59" s="127">
        <f t="shared" si="604"/>
        <v>0</v>
      </c>
      <c r="Z59" s="59"/>
      <c r="AA59" s="59"/>
      <c r="AB59" s="59"/>
      <c r="AC59" s="59"/>
      <c r="AD59" s="59"/>
      <c r="AE59" s="59">
        <f>2022!DN49</f>
        <v>0</v>
      </c>
      <c r="AF59" s="115" t="str">
        <f t="shared" si="605"/>
        <v/>
      </c>
      <c r="AG59" s="203"/>
      <c r="AH59" s="204">
        <f t="shared" si="606"/>
        <v>0</v>
      </c>
      <c r="AI59" s="204">
        <f t="shared" si="607"/>
        <v>0</v>
      </c>
      <c r="AJ59" s="205">
        <v>15</v>
      </c>
      <c r="AK59" s="205" t="str">
        <f t="shared" si="608"/>
        <v/>
      </c>
      <c r="AL59" s="205">
        <f t="shared" si="609"/>
        <v>0</v>
      </c>
      <c r="AM59" s="205">
        <f t="shared" si="610"/>
        <v>0</v>
      </c>
      <c r="AN59" s="206" t="str">
        <f t="shared" si="611"/>
        <v/>
      </c>
      <c r="AO59" s="46" t="str">
        <f t="shared" si="612"/>
        <v/>
      </c>
      <c r="AP59" s="46" t="str">
        <f t="shared" si="613"/>
        <v/>
      </c>
    </row>
    <row r="60" ht="17.25">
      <c r="A60" s="46"/>
      <c r="B60" s="61" t="s">
        <v>83</v>
      </c>
      <c r="C60" s="131"/>
      <c r="D60" s="130"/>
      <c r="E60" s="130"/>
      <c r="F60" s="131"/>
      <c r="G60" s="59"/>
      <c r="H60" s="127"/>
      <c r="I60" s="59"/>
      <c r="J60" s="59"/>
      <c r="K60" s="59"/>
      <c r="L60" s="59"/>
      <c r="M60" s="71"/>
      <c r="N60" s="71"/>
      <c r="O60" s="71"/>
      <c r="P60" s="71"/>
      <c r="Q60" s="71"/>
      <c r="R60" s="71"/>
      <c r="S60" s="71"/>
      <c r="T60" s="71"/>
      <c r="U60" s="59"/>
      <c r="V60" s="144"/>
      <c r="W60" s="59"/>
      <c r="X60" s="71"/>
      <c r="Y60" s="127"/>
      <c r="Z60" s="71"/>
      <c r="AA60" s="71"/>
      <c r="AB60" s="71"/>
      <c r="AC60" s="71"/>
      <c r="AD60" s="59"/>
      <c r="AE60" s="71"/>
      <c r="AF60" s="115" t="str">
        <f t="shared" si="605"/>
        <v/>
      </c>
      <c r="AG60" s="203"/>
      <c r="AH60" s="204" t="str">
        <f t="shared" si="606"/>
        <v/>
      </c>
      <c r="AI60" s="204">
        <f t="shared" si="607"/>
        <v>0</v>
      </c>
      <c r="AJ60" s="205">
        <v>15</v>
      </c>
      <c r="AK60" s="205" t="str">
        <f t="shared" si="608"/>
        <v/>
      </c>
      <c r="AL60" s="205" t="str">
        <f t="shared" si="609"/>
        <v/>
      </c>
      <c r="AM60" s="205" t="str">
        <f t="shared" si="610"/>
        <v/>
      </c>
      <c r="AN60" s="206" t="str">
        <f t="shared" si="611"/>
        <v/>
      </c>
      <c r="AO60" s="46" t="str">
        <f t="shared" si="612"/>
        <v/>
      </c>
      <c r="AP60" s="46" t="str">
        <f t="shared" si="613"/>
        <v/>
      </c>
    </row>
    <row r="61" ht="90">
      <c r="A61" s="46">
        <v>38</v>
      </c>
      <c r="B61" s="72" t="s">
        <v>303</v>
      </c>
      <c r="C61" s="125">
        <f>2022!B51</f>
        <v>299.10000000000002</v>
      </c>
      <c r="D61" s="126">
        <f>2022!DD51</f>
        <v>222</v>
      </c>
      <c r="E61" s="126">
        <f>2022!DE51</f>
        <v>141</v>
      </c>
      <c r="F61" s="125">
        <f>2022!DH51</f>
        <v>0.4714142427281845</v>
      </c>
      <c r="G61" s="59">
        <f>2021!DL48</f>
        <v>33</v>
      </c>
      <c r="H61" s="127">
        <f t="shared" si="614"/>
        <v>14.864864864864865</v>
      </c>
      <c r="I61" s="210">
        <f>2021!DL52</f>
        <v>0</v>
      </c>
      <c r="J61" s="59"/>
      <c r="K61" s="59"/>
      <c r="L61" s="59"/>
      <c r="M61" s="59"/>
      <c r="N61" s="59">
        <f>2021!DN48</f>
        <v>0</v>
      </c>
      <c r="O61" s="59">
        <f>'Добыча 2021'!L58</f>
        <v>20</v>
      </c>
      <c r="P61" s="59"/>
      <c r="Q61" s="59"/>
      <c r="R61" s="59"/>
      <c r="S61" s="59">
        <f>'Добыча 2021'!N58</f>
        <v>17</v>
      </c>
      <c r="T61" s="59">
        <f>'Добыча 2021'!M58</f>
        <v>3</v>
      </c>
      <c r="U61" s="59">
        <f t="shared" si="602"/>
        <v>60.606060606060609</v>
      </c>
      <c r="V61" s="127">
        <f>2022!DJ51</f>
        <v>21.149999999999999</v>
      </c>
      <c r="W61" s="59">
        <f t="shared" si="603"/>
        <v>15</v>
      </c>
      <c r="X61" s="59">
        <v>21</v>
      </c>
      <c r="Y61" s="127">
        <f t="shared" si="604"/>
        <v>14.893617021276595</v>
      </c>
      <c r="Z61" s="59">
        <f>2022!DL55</f>
        <v>7</v>
      </c>
      <c r="AA61" s="59"/>
      <c r="AB61" s="59"/>
      <c r="AC61" s="59"/>
      <c r="AD61" s="59"/>
      <c r="AE61" s="59">
        <f>2022!DN51</f>
        <v>0</v>
      </c>
      <c r="AF61" s="115" t="str">
        <f t="shared" si="605"/>
        <v/>
      </c>
      <c r="AG61" s="203"/>
      <c r="AH61" s="204">
        <f t="shared" si="606"/>
        <v>0.4714142427281845</v>
      </c>
      <c r="AI61" s="204">
        <f t="shared" si="607"/>
        <v>21</v>
      </c>
      <c r="AJ61" s="205">
        <v>15</v>
      </c>
      <c r="AK61" s="205" t="str">
        <f t="shared" si="608"/>
        <v/>
      </c>
      <c r="AL61" s="205">
        <f t="shared" si="609"/>
        <v>4</v>
      </c>
      <c r="AM61" s="205">
        <f t="shared" si="610"/>
        <v>21</v>
      </c>
      <c r="AN61" s="206" t="str">
        <f t="shared" si="611"/>
        <v xml:space="preserve">Вне норматива или не ОДОУ</v>
      </c>
      <c r="AO61" s="46" t="str">
        <f t="shared" si="612"/>
        <v xml:space="preserve">Сумма не совпадает или не ОДОУ</v>
      </c>
      <c r="AP61" s="46" t="str">
        <f t="shared" si="613"/>
        <v/>
      </c>
    </row>
    <row r="62" ht="30">
      <c r="A62" s="46">
        <v>39</v>
      </c>
      <c r="B62" s="72" t="s">
        <v>87</v>
      </c>
      <c r="C62" s="125">
        <f>2022!B52</f>
        <v>1577</v>
      </c>
      <c r="D62" s="126">
        <f>2022!DD52</f>
        <v>199</v>
      </c>
      <c r="E62" s="126">
        <f>2022!DE52</f>
        <v>86</v>
      </c>
      <c r="F62" s="125">
        <f>2022!DH52</f>
        <v>5.4533925174381735e-002</v>
      </c>
      <c r="G62" s="59">
        <f>2021!DL49</f>
        <v>20</v>
      </c>
      <c r="H62" s="127">
        <f t="shared" si="614"/>
        <v>10.050251256281408</v>
      </c>
      <c r="I62" s="59"/>
      <c r="J62" s="59"/>
      <c r="K62" s="59"/>
      <c r="L62" s="59"/>
      <c r="M62" s="59"/>
      <c r="N62" s="59">
        <f>2021!DN49</f>
        <v>4</v>
      </c>
      <c r="O62" s="59">
        <f>'Добыча 2021'!L59</f>
        <v>1</v>
      </c>
      <c r="P62" s="59"/>
      <c r="Q62" s="59"/>
      <c r="R62" s="59"/>
      <c r="S62" s="59">
        <f>'Добыча 2021'!N59</f>
        <v>1</v>
      </c>
      <c r="T62" s="59">
        <f>'Добыча 2021'!M59</f>
        <v>0</v>
      </c>
      <c r="U62" s="59">
        <f t="shared" si="602"/>
        <v>5</v>
      </c>
      <c r="V62" s="127">
        <f>2022!DJ52</f>
        <v>12.9</v>
      </c>
      <c r="W62" s="59">
        <f t="shared" si="603"/>
        <v>15</v>
      </c>
      <c r="X62" s="59">
        <f>2022!DL52</f>
        <v>12</v>
      </c>
      <c r="Y62" s="127">
        <f t="shared" si="604"/>
        <v>13.953488372093023</v>
      </c>
      <c r="Z62" s="59"/>
      <c r="AA62" s="59"/>
      <c r="AB62" s="59"/>
      <c r="AC62" s="59"/>
      <c r="AD62" s="59">
        <f>X62-AE62-Z62</f>
        <v>9</v>
      </c>
      <c r="AE62" s="59">
        <f>2022!DN52</f>
        <v>3</v>
      </c>
      <c r="AF62" s="115" t="str">
        <f t="shared" si="605"/>
        <v/>
      </c>
      <c r="AG62" s="203"/>
      <c r="AH62" s="204">
        <f t="shared" si="606"/>
        <v>5.4533925174381735e-002</v>
      </c>
      <c r="AI62" s="204">
        <f t="shared" si="607"/>
        <v>12</v>
      </c>
      <c r="AJ62" s="205">
        <v>15</v>
      </c>
      <c r="AK62" s="205" t="str">
        <f t="shared" si="608"/>
        <v/>
      </c>
      <c r="AL62" s="205">
        <f t="shared" si="609"/>
        <v>2</v>
      </c>
      <c r="AM62" s="205">
        <f t="shared" si="610"/>
        <v>12</v>
      </c>
      <c r="AN62" s="206" t="str">
        <f t="shared" si="611"/>
        <v/>
      </c>
      <c r="AO62" s="46" t="str">
        <f t="shared" si="612"/>
        <v/>
      </c>
      <c r="AP62" s="46" t="str">
        <f t="shared" si="613"/>
        <v/>
      </c>
    </row>
    <row r="63" ht="90">
      <c r="A63" s="46">
        <v>40</v>
      </c>
      <c r="B63" s="72" t="s">
        <v>304</v>
      </c>
      <c r="C63" s="125">
        <f>2022!B53</f>
        <v>585.35000000000002</v>
      </c>
      <c r="D63" s="126">
        <f>2022!DD53</f>
        <v>82</v>
      </c>
      <c r="E63" s="126">
        <f>2022!DE53</f>
        <v>81</v>
      </c>
      <c r="F63" s="125">
        <f>2022!DH53</f>
        <v>0.13837874775775177</v>
      </c>
      <c r="G63" s="59">
        <f>2021!DL50</f>
        <v>12</v>
      </c>
      <c r="H63" s="127">
        <f t="shared" si="614"/>
        <v>14.634146341463413</v>
      </c>
      <c r="I63" s="59"/>
      <c r="J63" s="59"/>
      <c r="K63" s="59"/>
      <c r="L63" s="59"/>
      <c r="M63" s="59"/>
      <c r="N63" s="59">
        <f>2021!DN50</f>
        <v>0</v>
      </c>
      <c r="O63" s="59">
        <f>'Добыча 2021'!L60</f>
        <v>7</v>
      </c>
      <c r="P63" s="59"/>
      <c r="Q63" s="59"/>
      <c r="R63" s="59"/>
      <c r="S63" s="59">
        <f>'Добыча 2021'!N60</f>
        <v>7</v>
      </c>
      <c r="T63" s="59">
        <f>'Добыча 2021'!M60</f>
        <v>0</v>
      </c>
      <c r="U63" s="59">
        <f t="shared" si="602"/>
        <v>58.333333333333336</v>
      </c>
      <c r="V63" s="127">
        <f>2022!DJ53</f>
        <v>12.15</v>
      </c>
      <c r="W63" s="59">
        <f t="shared" si="603"/>
        <v>15</v>
      </c>
      <c r="X63" s="59">
        <f>2022!DL53</f>
        <v>12</v>
      </c>
      <c r="Y63" s="127">
        <f t="shared" si="604"/>
        <v>14.814814814814813</v>
      </c>
      <c r="Z63" s="59"/>
      <c r="AA63" s="59"/>
      <c r="AB63" s="59"/>
      <c r="AC63" s="59"/>
      <c r="AD63" s="59"/>
      <c r="AE63" s="59">
        <f>2022!DN53</f>
        <v>0</v>
      </c>
      <c r="AF63" s="115" t="str">
        <f t="shared" si="605"/>
        <v/>
      </c>
      <c r="AG63" s="203"/>
      <c r="AH63" s="204">
        <f t="shared" si="606"/>
        <v>0.13837874775775177</v>
      </c>
      <c r="AI63" s="204">
        <f t="shared" si="607"/>
        <v>12</v>
      </c>
      <c r="AJ63" s="205">
        <v>15</v>
      </c>
      <c r="AK63" s="205" t="str">
        <f t="shared" si="608"/>
        <v/>
      </c>
      <c r="AL63" s="205">
        <f t="shared" si="609"/>
        <v>2</v>
      </c>
      <c r="AM63" s="205">
        <f t="shared" si="610"/>
        <v>12</v>
      </c>
      <c r="AN63" s="206" t="str">
        <f t="shared" si="611"/>
        <v xml:space="preserve">Вне норматива или не ОДОУ</v>
      </c>
      <c r="AO63" s="46" t="str">
        <f t="shared" si="612"/>
        <v xml:space="preserve">Сумма не совпадает или не ОДОУ</v>
      </c>
      <c r="AP63" s="46" t="str">
        <f t="shared" si="613"/>
        <v/>
      </c>
    </row>
    <row r="64" ht="50.25" customHeight="1">
      <c r="A64" s="46">
        <v>41</v>
      </c>
      <c r="B64" s="63" t="s">
        <v>305</v>
      </c>
      <c r="C64" s="125">
        <f>2022!B54</f>
        <v>399</v>
      </c>
      <c r="D64" s="126">
        <f>2022!DD54</f>
        <v>222</v>
      </c>
      <c r="E64" s="126">
        <f>2022!DE54</f>
        <v>253</v>
      </c>
      <c r="F64" s="125">
        <f>2022!DH54</f>
        <v>0.63408521303258147</v>
      </c>
      <c r="G64" s="59">
        <f>2021!DL51</f>
        <v>33</v>
      </c>
      <c r="H64" s="127">
        <f t="shared" si="614"/>
        <v>14.864864864864865</v>
      </c>
      <c r="I64" s="59"/>
      <c r="J64" s="59"/>
      <c r="K64" s="59"/>
      <c r="L64" s="59"/>
      <c r="M64" s="59"/>
      <c r="N64" s="59">
        <f>2021!DN51</f>
        <v>0</v>
      </c>
      <c r="O64" s="59">
        <f>'Добыча 2021'!L61</f>
        <v>27</v>
      </c>
      <c r="P64" s="59"/>
      <c r="Q64" s="59"/>
      <c r="R64" s="59"/>
      <c r="S64" s="59">
        <f>'Добыча 2021'!N61</f>
        <v>24</v>
      </c>
      <c r="T64" s="59">
        <f>'Добыча 2021'!M61</f>
        <v>3</v>
      </c>
      <c r="U64" s="59">
        <f t="shared" si="602"/>
        <v>81.818181818181827</v>
      </c>
      <c r="V64" s="127">
        <f>2022!DJ54</f>
        <v>37.949999999999996</v>
      </c>
      <c r="W64" s="59">
        <f t="shared" si="603"/>
        <v>15</v>
      </c>
      <c r="X64" s="59">
        <f>2022!DL54</f>
        <v>25</v>
      </c>
      <c r="Y64" s="127">
        <f t="shared" si="604"/>
        <v>9.8814229249011856</v>
      </c>
      <c r="Z64" s="59"/>
      <c r="AA64" s="59"/>
      <c r="AB64" s="59"/>
      <c r="AC64" s="59"/>
      <c r="AD64" s="59"/>
      <c r="AE64" s="59">
        <f>2022!DN54</f>
        <v>0</v>
      </c>
      <c r="AF64" s="115" t="str">
        <f t="shared" si="605"/>
        <v/>
      </c>
      <c r="AG64" s="203"/>
      <c r="AH64" s="204">
        <f t="shared" si="606"/>
        <v>0.63408521303258147</v>
      </c>
      <c r="AI64" s="204">
        <f t="shared" si="607"/>
        <v>37</v>
      </c>
      <c r="AJ64" s="205">
        <v>15</v>
      </c>
      <c r="AK64" s="205" t="str">
        <f t="shared" si="608"/>
        <v/>
      </c>
      <c r="AL64" s="205">
        <f t="shared" si="609"/>
        <v>5</v>
      </c>
      <c r="AM64" s="205">
        <f t="shared" si="610"/>
        <v>25</v>
      </c>
      <c r="AN64" s="206" t="str">
        <f t="shared" si="611"/>
        <v xml:space="preserve">Вне норматива или не ОДОУ</v>
      </c>
      <c r="AO64" s="46" t="str">
        <f t="shared" si="612"/>
        <v xml:space="preserve">Сумма не совпадает или не ОДОУ</v>
      </c>
      <c r="AP64" s="46" t="str">
        <f t="shared" si="613"/>
        <v/>
      </c>
    </row>
    <row r="65" ht="18.75">
      <c r="A65" s="46"/>
      <c r="B65" s="61" t="s">
        <v>88</v>
      </c>
      <c r="C65" s="131"/>
      <c r="D65" s="130"/>
      <c r="E65" s="130"/>
      <c r="F65" s="131"/>
      <c r="G65" s="59"/>
      <c r="H65" s="127"/>
      <c r="I65" s="59"/>
      <c r="J65" s="59"/>
      <c r="K65" s="59"/>
      <c r="L65" s="59"/>
      <c r="M65" s="71"/>
      <c r="N65" s="71"/>
      <c r="O65" s="71"/>
      <c r="P65" s="71"/>
      <c r="Q65" s="71"/>
      <c r="R65" s="71"/>
      <c r="S65" s="71"/>
      <c r="T65" s="71"/>
      <c r="U65" s="59"/>
      <c r="V65" s="144"/>
      <c r="W65" s="59"/>
      <c r="X65" s="71"/>
      <c r="Y65" s="127"/>
      <c r="Z65" s="71"/>
      <c r="AA65" s="71"/>
      <c r="AB65" s="71"/>
      <c r="AC65" s="71"/>
      <c r="AD65" s="59"/>
      <c r="AE65" s="71"/>
      <c r="AF65" s="115" t="str">
        <f t="shared" si="605"/>
        <v/>
      </c>
      <c r="AG65" s="203"/>
      <c r="AH65" s="204" t="str">
        <f t="shared" si="606"/>
        <v/>
      </c>
      <c r="AI65" s="204">
        <f t="shared" si="607"/>
        <v>0</v>
      </c>
      <c r="AJ65" s="205">
        <v>15</v>
      </c>
      <c r="AK65" s="205" t="str">
        <f t="shared" si="608"/>
        <v/>
      </c>
      <c r="AL65" s="205" t="str">
        <f t="shared" si="609"/>
        <v/>
      </c>
      <c r="AM65" s="205" t="str">
        <f t="shared" si="610"/>
        <v/>
      </c>
      <c r="AN65" s="206" t="str">
        <f t="shared" si="611"/>
        <v/>
      </c>
      <c r="AO65" s="46" t="str">
        <f t="shared" si="612"/>
        <v/>
      </c>
      <c r="AP65" s="46" t="str">
        <f t="shared" si="613"/>
        <v/>
      </c>
    </row>
    <row r="66" ht="31.5">
      <c r="A66" s="46">
        <v>42</v>
      </c>
      <c r="B66" s="153" t="s">
        <v>413</v>
      </c>
      <c r="C66" s="125">
        <f>2022!B57</f>
        <v>1064.22</v>
      </c>
      <c r="D66" s="138">
        <f>2022!DD57</f>
        <v>6683</v>
      </c>
      <c r="E66" s="126">
        <f>2022!DE57</f>
        <v>841</v>
      </c>
      <c r="F66" s="125">
        <f>2022!DH57</f>
        <v>0.79025013625002349</v>
      </c>
      <c r="G66" s="80">
        <f>2021!DL54</f>
        <v>303</v>
      </c>
      <c r="H66" s="139">
        <f t="shared" si="614"/>
        <v>4.5338919646865179</v>
      </c>
      <c r="I66" s="80">
        <f>2021!DL58</f>
        <v>148</v>
      </c>
      <c r="J66" s="59"/>
      <c r="K66" s="59"/>
      <c r="L66" s="59"/>
      <c r="M66" s="59"/>
      <c r="N66" s="80">
        <f>2021!DN54</f>
        <v>91</v>
      </c>
      <c r="O66" s="80">
        <f>'Добыча 2021'!L64</f>
        <v>130</v>
      </c>
      <c r="P66" s="59"/>
      <c r="Q66" s="59"/>
      <c r="R66" s="59"/>
      <c r="S66" s="80">
        <f>'Добыча 2021'!N64</f>
        <v>129</v>
      </c>
      <c r="T66" s="80">
        <f>'Добыча 2021'!M64</f>
        <v>1</v>
      </c>
      <c r="U66" s="80">
        <f t="shared" si="602"/>
        <v>42.904290429042902</v>
      </c>
      <c r="V66" s="144">
        <f>2022!DJ57</f>
        <v>126.14999999999999</v>
      </c>
      <c r="W66" s="59">
        <f t="shared" si="603"/>
        <v>15</v>
      </c>
      <c r="X66" s="71">
        <v>126</v>
      </c>
      <c r="Y66" s="127">
        <f t="shared" si="604"/>
        <v>14.982164090368608</v>
      </c>
      <c r="Z66" s="59">
        <f>2022!DL76</f>
        <v>68</v>
      </c>
      <c r="AA66" s="59"/>
      <c r="AB66" s="59"/>
      <c r="AC66" s="59"/>
      <c r="AD66" s="59">
        <f t="shared" ref="AD66:AD103" si="615">X66-AE66-Z66</f>
        <v>32</v>
      </c>
      <c r="AE66" s="208">
        <v>26</v>
      </c>
      <c r="AF66" s="115" t="str">
        <f t="shared" si="605"/>
        <v/>
      </c>
      <c r="AG66" s="203"/>
      <c r="AH66" s="204">
        <f t="shared" si="606"/>
        <v>0.79025013625002349</v>
      </c>
      <c r="AI66" s="204">
        <f t="shared" si="607"/>
        <v>126</v>
      </c>
      <c r="AJ66" s="205">
        <v>15</v>
      </c>
      <c r="AK66" s="205" t="str">
        <f t="shared" si="608"/>
        <v/>
      </c>
      <c r="AL66" s="205">
        <f t="shared" si="609"/>
        <v>25</v>
      </c>
      <c r="AM66" s="205">
        <f t="shared" si="610"/>
        <v>126</v>
      </c>
      <c r="AN66" s="206" t="str">
        <f t="shared" si="611"/>
        <v/>
      </c>
      <c r="AO66" s="46" t="str">
        <f t="shared" si="612"/>
        <v/>
      </c>
      <c r="AP66" s="46" t="str">
        <f t="shared" si="613"/>
        <v/>
      </c>
    </row>
    <row r="67" ht="31.5">
      <c r="A67" s="46">
        <v>43</v>
      </c>
      <c r="B67" s="153" t="s">
        <v>414</v>
      </c>
      <c r="C67" s="125">
        <f>2022!B58</f>
        <v>2277.5900000000001</v>
      </c>
      <c r="D67" s="149"/>
      <c r="E67" s="126">
        <f>2022!DE58</f>
        <v>1862</v>
      </c>
      <c r="F67" s="125">
        <f>2022!DH58</f>
        <v>0.8175308110766204</v>
      </c>
      <c r="G67" s="150"/>
      <c r="H67" s="151"/>
      <c r="I67" s="150"/>
      <c r="J67" s="59"/>
      <c r="K67" s="59"/>
      <c r="L67" s="59"/>
      <c r="M67" s="59"/>
      <c r="N67" s="150"/>
      <c r="O67" s="150"/>
      <c r="P67" s="59"/>
      <c r="Q67" s="59"/>
      <c r="R67" s="59"/>
      <c r="S67" s="150"/>
      <c r="T67" s="150"/>
      <c r="U67" s="150"/>
      <c r="V67" s="144">
        <f>2022!DJ58</f>
        <v>279.30000000000001</v>
      </c>
      <c r="W67" s="59">
        <f t="shared" si="603"/>
        <v>15</v>
      </c>
      <c r="X67" s="71">
        <v>279</v>
      </c>
      <c r="Y67" s="127">
        <f t="shared" si="604"/>
        <v>14.983888292158969</v>
      </c>
      <c r="Z67" s="59">
        <f>2022!DL77</f>
        <v>149</v>
      </c>
      <c r="AA67" s="59"/>
      <c r="AB67" s="59"/>
      <c r="AC67" s="59"/>
      <c r="AD67" s="59">
        <f t="shared" si="615"/>
        <v>74</v>
      </c>
      <c r="AE67" s="71">
        <v>56</v>
      </c>
      <c r="AF67" s="115" t="str">
        <f t="shared" si="605"/>
        <v/>
      </c>
      <c r="AG67" s="203"/>
      <c r="AH67" s="204">
        <f t="shared" si="606"/>
        <v>0.8175308110766204</v>
      </c>
      <c r="AI67" s="204">
        <f t="shared" si="607"/>
        <v>279</v>
      </c>
      <c r="AJ67" s="205">
        <v>15</v>
      </c>
      <c r="AK67" s="205" t="str">
        <f t="shared" si="608"/>
        <v/>
      </c>
      <c r="AL67" s="205">
        <f t="shared" si="609"/>
        <v>55</v>
      </c>
      <c r="AM67" s="205">
        <f t="shared" si="610"/>
        <v>279</v>
      </c>
      <c r="AN67" s="206" t="str">
        <f t="shared" si="611"/>
        <v/>
      </c>
      <c r="AO67" s="46" t="str">
        <f t="shared" si="612"/>
        <v/>
      </c>
      <c r="AP67" s="46" t="str">
        <f t="shared" si="613"/>
        <v/>
      </c>
    </row>
    <row r="68" ht="31.5">
      <c r="A68" s="46">
        <v>44</v>
      </c>
      <c r="B68" s="154" t="s">
        <v>415</v>
      </c>
      <c r="C68" s="125">
        <f>2022!B59</f>
        <v>6270.6800000000003</v>
      </c>
      <c r="D68" s="142"/>
      <c r="E68" s="126">
        <f>2022!DE59</f>
        <v>5281</v>
      </c>
      <c r="F68" s="125">
        <f>2022!DH59</f>
        <v>0.84217341659915668</v>
      </c>
      <c r="G68" s="82"/>
      <c r="H68" s="143"/>
      <c r="I68" s="82"/>
      <c r="J68" s="59"/>
      <c r="K68" s="59"/>
      <c r="L68" s="59"/>
      <c r="M68" s="59"/>
      <c r="N68" s="82"/>
      <c r="O68" s="82"/>
      <c r="P68" s="59"/>
      <c r="Q68" s="59"/>
      <c r="R68" s="59"/>
      <c r="S68" s="82"/>
      <c r="T68" s="82"/>
      <c r="U68" s="82"/>
      <c r="V68" s="127">
        <f>2022!DJ59</f>
        <v>792.14999999999998</v>
      </c>
      <c r="W68" s="59">
        <f t="shared" si="603"/>
        <v>15</v>
      </c>
      <c r="X68" s="59">
        <v>792</v>
      </c>
      <c r="Y68" s="127">
        <f t="shared" si="604"/>
        <v>14.997159628858171</v>
      </c>
      <c r="Z68" s="59">
        <v>633</v>
      </c>
      <c r="AA68" s="59"/>
      <c r="AB68" s="59"/>
      <c r="AC68" s="59"/>
      <c r="AD68" s="59">
        <f t="shared" si="615"/>
        <v>0</v>
      </c>
      <c r="AE68" s="59">
        <v>159</v>
      </c>
      <c r="AF68" s="115" t="str">
        <f t="shared" si="605"/>
        <v/>
      </c>
      <c r="AG68" s="203"/>
      <c r="AH68" s="204">
        <f t="shared" si="606"/>
        <v>0.84217341659915668</v>
      </c>
      <c r="AI68" s="204">
        <f t="shared" si="607"/>
        <v>792</v>
      </c>
      <c r="AJ68" s="205">
        <v>15</v>
      </c>
      <c r="AK68" s="205" t="str">
        <f t="shared" si="608"/>
        <v/>
      </c>
      <c r="AL68" s="205">
        <f t="shared" si="609"/>
        <v>158</v>
      </c>
      <c r="AM68" s="205">
        <f t="shared" si="610"/>
        <v>792</v>
      </c>
      <c r="AN68" s="206" t="str">
        <f t="shared" si="611"/>
        <v/>
      </c>
      <c r="AO68" s="46" t="str">
        <f t="shared" si="612"/>
        <v/>
      </c>
      <c r="AP68" s="46" t="str">
        <f t="shared" si="613"/>
        <v/>
      </c>
    </row>
    <row r="69" ht="47.25" customHeight="1">
      <c r="A69" s="46">
        <v>45</v>
      </c>
      <c r="B69" s="72" t="s">
        <v>89</v>
      </c>
      <c r="C69" s="125">
        <f>2022!B60</f>
        <v>644</v>
      </c>
      <c r="D69" s="126">
        <f>2022!DD60</f>
        <v>530</v>
      </c>
      <c r="E69" s="126">
        <f>2022!DE60</f>
        <v>594</v>
      </c>
      <c r="F69" s="125">
        <f>2022!DH60</f>
        <v>0.92236024844720499</v>
      </c>
      <c r="G69" s="59">
        <f>2021!DL55</f>
        <v>27</v>
      </c>
      <c r="H69" s="127">
        <f t="shared" si="614"/>
        <v>5.0943396226415096</v>
      </c>
      <c r="I69" s="59"/>
      <c r="J69" s="59"/>
      <c r="K69" s="59"/>
      <c r="L69" s="59"/>
      <c r="M69" s="59"/>
      <c r="N69" s="59">
        <f>2021!DN55</f>
        <v>0</v>
      </c>
      <c r="O69" s="59">
        <f>'Добыча 2021'!L65</f>
        <v>0</v>
      </c>
      <c r="P69" s="59"/>
      <c r="Q69" s="59"/>
      <c r="R69" s="59"/>
      <c r="S69" s="59">
        <f>'Добыча 2021'!N65</f>
        <v>0</v>
      </c>
      <c r="T69" s="59">
        <f>'Добыча 2021'!M65</f>
        <v>0</v>
      </c>
      <c r="U69" s="59">
        <f t="shared" si="602"/>
        <v>0</v>
      </c>
      <c r="V69" s="127">
        <f>2022!DJ60</f>
        <v>89.099999999999994</v>
      </c>
      <c r="W69" s="59">
        <f t="shared" si="603"/>
        <v>15</v>
      </c>
      <c r="X69" s="59">
        <f>2022!DL60</f>
        <v>7</v>
      </c>
      <c r="Y69" s="127">
        <f t="shared" si="604"/>
        <v>1.1784511784511784</v>
      </c>
      <c r="Z69" s="59"/>
      <c r="AA69" s="59"/>
      <c r="AB69" s="59"/>
      <c r="AC69" s="59"/>
      <c r="AD69" s="59"/>
      <c r="AE69" s="59">
        <f>2022!DN60</f>
        <v>0</v>
      </c>
      <c r="AF69" s="115" t="str">
        <f t="shared" si="605"/>
        <v/>
      </c>
      <c r="AG69" s="203"/>
      <c r="AH69" s="204">
        <f t="shared" si="606"/>
        <v>0.92236024844720499</v>
      </c>
      <c r="AI69" s="204">
        <f t="shared" si="607"/>
        <v>89</v>
      </c>
      <c r="AJ69" s="205">
        <v>15</v>
      </c>
      <c r="AK69" s="205" t="str">
        <f t="shared" si="608"/>
        <v/>
      </c>
      <c r="AL69" s="205">
        <f t="shared" si="609"/>
        <v>1</v>
      </c>
      <c r="AM69" s="205">
        <f t="shared" si="610"/>
        <v>7</v>
      </c>
      <c r="AN69" s="206" t="str">
        <f t="shared" si="611"/>
        <v xml:space="preserve">Вне норматива или не ОДОУ</v>
      </c>
      <c r="AO69" s="46" t="str">
        <f t="shared" si="612"/>
        <v xml:space="preserve">Сумма не совпадает или не ОДОУ</v>
      </c>
      <c r="AP69" s="46" t="str">
        <f t="shared" si="613"/>
        <v/>
      </c>
    </row>
    <row r="70" ht="47.25" customHeight="1">
      <c r="A70" s="46">
        <v>46</v>
      </c>
      <c r="B70" s="152" t="s">
        <v>416</v>
      </c>
      <c r="C70" s="125">
        <f>2022!B61</f>
        <v>21.48</v>
      </c>
      <c r="D70" s="138">
        <f>2022!DD61</f>
        <v>765</v>
      </c>
      <c r="E70" s="126">
        <f>2022!DE61</f>
        <v>19</v>
      </c>
      <c r="F70" s="125">
        <f>2022!DH61</f>
        <v>0.88454376163873372</v>
      </c>
      <c r="G70" s="80">
        <f>2021!DL56</f>
        <v>50</v>
      </c>
      <c r="H70" s="139">
        <f t="shared" si="614"/>
        <v>6.5359477124183014</v>
      </c>
      <c r="I70" s="59"/>
      <c r="J70" s="59"/>
      <c r="K70" s="59"/>
      <c r="L70" s="59"/>
      <c r="M70" s="59"/>
      <c r="N70" s="80">
        <f>2021!DN56</f>
        <v>0</v>
      </c>
      <c r="O70" s="80">
        <f>'Добыча 2021'!L66</f>
        <v>50</v>
      </c>
      <c r="P70" s="59"/>
      <c r="Q70" s="59"/>
      <c r="R70" s="59"/>
      <c r="S70" s="80">
        <f>'Добыча 2021'!N66</f>
        <v>35</v>
      </c>
      <c r="T70" s="80">
        <f>'Добыча 2021'!M66</f>
        <v>15</v>
      </c>
      <c r="U70" s="80">
        <f t="shared" si="602"/>
        <v>100</v>
      </c>
      <c r="V70" s="127">
        <f>2022!DJ61</f>
        <v>0</v>
      </c>
      <c r="W70" s="59">
        <f t="shared" si="603"/>
        <v>0</v>
      </c>
      <c r="X70" s="59">
        <f>2022!DL61</f>
        <v>0</v>
      </c>
      <c r="Y70" s="127">
        <f t="shared" si="604"/>
        <v>0</v>
      </c>
      <c r="Z70" s="59"/>
      <c r="AA70" s="59"/>
      <c r="AB70" s="59"/>
      <c r="AC70" s="59"/>
      <c r="AD70" s="59"/>
      <c r="AE70" s="59">
        <f>2022!DN61</f>
        <v>0</v>
      </c>
      <c r="AF70" s="115" t="str">
        <f t="shared" si="605"/>
        <v/>
      </c>
      <c r="AG70" s="203"/>
      <c r="AH70" s="204">
        <f t="shared" si="606"/>
        <v>0.88454376163873372</v>
      </c>
      <c r="AI70" s="204">
        <f t="shared" si="607"/>
        <v>2</v>
      </c>
      <c r="AJ70" s="205">
        <v>15</v>
      </c>
      <c r="AK70" s="205" t="str">
        <f t="shared" si="608"/>
        <v/>
      </c>
      <c r="AL70" s="205">
        <f t="shared" si="609"/>
        <v>0</v>
      </c>
      <c r="AM70" s="205">
        <f t="shared" si="610"/>
        <v>0</v>
      </c>
      <c r="AN70" s="206" t="str">
        <f t="shared" si="611"/>
        <v/>
      </c>
      <c r="AO70" s="46" t="str">
        <f t="shared" si="612"/>
        <v/>
      </c>
      <c r="AP70" s="46" t="str">
        <f t="shared" si="613"/>
        <v/>
      </c>
    </row>
    <row r="71" ht="63.75" customHeight="1">
      <c r="A71" s="46">
        <v>47</v>
      </c>
      <c r="B71" s="152" t="s">
        <v>417</v>
      </c>
      <c r="C71" s="125">
        <f>2022!B62</f>
        <v>75.909999999999997</v>
      </c>
      <c r="D71" s="149"/>
      <c r="E71" s="126">
        <f>2022!DE62</f>
        <v>56</v>
      </c>
      <c r="F71" s="125">
        <f>2022!DH62</f>
        <v>0.7377157159794494</v>
      </c>
      <c r="G71" s="150"/>
      <c r="H71" s="151"/>
      <c r="I71" s="59"/>
      <c r="J71" s="59"/>
      <c r="K71" s="59"/>
      <c r="L71" s="59"/>
      <c r="M71" s="59"/>
      <c r="N71" s="150"/>
      <c r="O71" s="150"/>
      <c r="P71" s="59"/>
      <c r="Q71" s="59"/>
      <c r="R71" s="59"/>
      <c r="S71" s="150"/>
      <c r="T71" s="150"/>
      <c r="U71" s="150"/>
      <c r="V71" s="127">
        <f>2022!DJ62</f>
        <v>8.4000000000000004</v>
      </c>
      <c r="W71" s="59">
        <f t="shared" si="603"/>
        <v>15</v>
      </c>
      <c r="X71" s="59">
        <f>2022!DL62</f>
        <v>4</v>
      </c>
      <c r="Y71" s="127">
        <f t="shared" si="604"/>
        <v>7.1428571428571423</v>
      </c>
      <c r="Z71" s="59"/>
      <c r="AA71" s="59"/>
      <c r="AB71" s="59"/>
      <c r="AC71" s="59"/>
      <c r="AD71" s="59"/>
      <c r="AE71" s="59">
        <f>2022!DN62</f>
        <v>0</v>
      </c>
      <c r="AF71" s="115" t="str">
        <f t="shared" si="605"/>
        <v/>
      </c>
      <c r="AG71" s="203"/>
      <c r="AH71" s="204">
        <f t="shared" si="606"/>
        <v>0.7377157159794494</v>
      </c>
      <c r="AI71" s="204">
        <f t="shared" si="607"/>
        <v>8</v>
      </c>
      <c r="AJ71" s="205">
        <v>15</v>
      </c>
      <c r="AK71" s="205" t="str">
        <f t="shared" si="608"/>
        <v/>
      </c>
      <c r="AL71" s="205">
        <f t="shared" si="609"/>
        <v>1</v>
      </c>
      <c r="AM71" s="205">
        <f t="shared" si="610"/>
        <v>4</v>
      </c>
      <c r="AN71" s="206" t="str">
        <f t="shared" si="611"/>
        <v xml:space="preserve">Вне норматива или не ОДОУ</v>
      </c>
      <c r="AO71" s="46" t="str">
        <f t="shared" si="612"/>
        <v xml:space="preserve">Сумма не совпадает или не ОДОУ</v>
      </c>
      <c r="AP71" s="46" t="str">
        <f t="shared" si="613"/>
        <v/>
      </c>
    </row>
    <row r="72" ht="53.25" customHeight="1">
      <c r="A72" s="46">
        <v>48</v>
      </c>
      <c r="B72" s="152" t="s">
        <v>418</v>
      </c>
      <c r="C72" s="125">
        <f>2022!B63</f>
        <v>40.039999999999999</v>
      </c>
      <c r="D72" s="149"/>
      <c r="E72" s="126">
        <f>2022!DE63</f>
        <v>38</v>
      </c>
      <c r="F72" s="125">
        <f>2022!DH63</f>
        <v>0.94905094905094911</v>
      </c>
      <c r="G72" s="150"/>
      <c r="H72" s="151"/>
      <c r="I72" s="59"/>
      <c r="J72" s="59"/>
      <c r="K72" s="59"/>
      <c r="L72" s="59"/>
      <c r="M72" s="59"/>
      <c r="N72" s="150"/>
      <c r="O72" s="150"/>
      <c r="P72" s="59"/>
      <c r="Q72" s="59"/>
      <c r="R72" s="59"/>
      <c r="S72" s="150"/>
      <c r="T72" s="150"/>
      <c r="U72" s="150"/>
      <c r="V72" s="127">
        <f>2022!DJ63</f>
        <v>5.7000000000000002</v>
      </c>
      <c r="W72" s="59">
        <f t="shared" si="603"/>
        <v>15</v>
      </c>
      <c r="X72" s="59">
        <f>2022!DL63</f>
        <v>2</v>
      </c>
      <c r="Y72" s="127">
        <f t="shared" si="604"/>
        <v>5.2631578947368416</v>
      </c>
      <c r="Z72" s="59"/>
      <c r="AA72" s="59"/>
      <c r="AB72" s="59"/>
      <c r="AC72" s="59"/>
      <c r="AD72" s="59"/>
      <c r="AE72" s="59">
        <f>2022!DN63</f>
        <v>0</v>
      </c>
      <c r="AF72" s="115" t="str">
        <f t="shared" si="605"/>
        <v/>
      </c>
      <c r="AG72" s="203"/>
      <c r="AH72" s="204">
        <f t="shared" si="606"/>
        <v>0.94905094905094911</v>
      </c>
      <c r="AI72" s="204">
        <f t="shared" si="607"/>
        <v>5</v>
      </c>
      <c r="AJ72" s="205">
        <v>15</v>
      </c>
      <c r="AK72" s="205" t="str">
        <f t="shared" si="608"/>
        <v/>
      </c>
      <c r="AL72" s="205">
        <f t="shared" si="609"/>
        <v>1</v>
      </c>
      <c r="AM72" s="205">
        <f t="shared" si="610"/>
        <v>2</v>
      </c>
      <c r="AN72" s="206" t="str">
        <f t="shared" si="611"/>
        <v xml:space="preserve">Вне норматива или не ОДОУ</v>
      </c>
      <c r="AO72" s="46" t="str">
        <f t="shared" si="612"/>
        <v xml:space="preserve">Сумма не совпадает или не ОДОУ</v>
      </c>
      <c r="AP72" s="46" t="str">
        <f t="shared" si="613"/>
        <v/>
      </c>
    </row>
    <row r="73" ht="51" customHeight="1">
      <c r="A73" s="46">
        <v>49</v>
      </c>
      <c r="B73" s="152" t="s">
        <v>419</v>
      </c>
      <c r="C73" s="125">
        <f>2022!B64</f>
        <v>15.119999999999999</v>
      </c>
      <c r="D73" s="149"/>
      <c r="E73" s="126">
        <f>2022!DE64</f>
        <v>12</v>
      </c>
      <c r="F73" s="125">
        <f>2022!DH64</f>
        <v>0.79365079365079372</v>
      </c>
      <c r="G73" s="150"/>
      <c r="H73" s="151"/>
      <c r="I73" s="59"/>
      <c r="J73" s="59"/>
      <c r="K73" s="59"/>
      <c r="L73" s="59"/>
      <c r="M73" s="59"/>
      <c r="N73" s="150"/>
      <c r="O73" s="150"/>
      <c r="P73" s="59"/>
      <c r="Q73" s="59"/>
      <c r="R73" s="59"/>
      <c r="S73" s="150"/>
      <c r="T73" s="150"/>
      <c r="U73" s="150"/>
      <c r="V73" s="127">
        <f>2022!DJ64</f>
        <v>0</v>
      </c>
      <c r="W73" s="59">
        <f t="shared" si="603"/>
        <v>0</v>
      </c>
      <c r="X73" s="59">
        <f>2022!DL64</f>
        <v>0</v>
      </c>
      <c r="Y73" s="127">
        <f t="shared" si="604"/>
        <v>0</v>
      </c>
      <c r="Z73" s="59"/>
      <c r="AA73" s="59"/>
      <c r="AB73" s="59"/>
      <c r="AC73" s="59"/>
      <c r="AD73" s="59"/>
      <c r="AE73" s="59">
        <f>2022!DN64</f>
        <v>0</v>
      </c>
      <c r="AF73" s="115" t="str">
        <f t="shared" si="605"/>
        <v/>
      </c>
      <c r="AG73" s="203"/>
      <c r="AH73" s="204">
        <f t="shared" si="606"/>
        <v>0.79365079365079372</v>
      </c>
      <c r="AI73" s="204">
        <f t="shared" si="607"/>
        <v>1</v>
      </c>
      <c r="AJ73" s="205">
        <v>15</v>
      </c>
      <c r="AK73" s="205" t="str">
        <f t="shared" si="608"/>
        <v/>
      </c>
      <c r="AL73" s="205">
        <f t="shared" si="609"/>
        <v>0</v>
      </c>
      <c r="AM73" s="205">
        <f t="shared" si="610"/>
        <v>0</v>
      </c>
      <c r="AN73" s="206" t="str">
        <f t="shared" si="611"/>
        <v/>
      </c>
      <c r="AO73" s="46" t="str">
        <f t="shared" si="612"/>
        <v/>
      </c>
      <c r="AP73" s="46" t="str">
        <f t="shared" si="613"/>
        <v/>
      </c>
    </row>
    <row r="74" ht="49.5" customHeight="1">
      <c r="A74" s="46">
        <v>50</v>
      </c>
      <c r="B74" s="152" t="s">
        <v>420</v>
      </c>
      <c r="C74" s="125">
        <f>2022!B65</f>
        <v>38.659999999999997</v>
      </c>
      <c r="D74" s="149"/>
      <c r="E74" s="126">
        <f>2022!DE65</f>
        <v>24</v>
      </c>
      <c r="F74" s="125">
        <f>2022!DH65</f>
        <v>0.62079668908432495</v>
      </c>
      <c r="G74" s="150"/>
      <c r="H74" s="151"/>
      <c r="I74" s="59"/>
      <c r="J74" s="59"/>
      <c r="K74" s="59"/>
      <c r="L74" s="59"/>
      <c r="M74" s="59"/>
      <c r="N74" s="150"/>
      <c r="O74" s="150"/>
      <c r="P74" s="59"/>
      <c r="Q74" s="59"/>
      <c r="R74" s="59"/>
      <c r="S74" s="150"/>
      <c r="T74" s="150"/>
      <c r="U74" s="150"/>
      <c r="V74" s="127">
        <f>2022!DJ65</f>
        <v>0</v>
      </c>
      <c r="W74" s="59">
        <f t="shared" si="603"/>
        <v>0</v>
      </c>
      <c r="X74" s="59">
        <f>2022!DL65</f>
        <v>0</v>
      </c>
      <c r="Y74" s="127">
        <f t="shared" si="604"/>
        <v>0</v>
      </c>
      <c r="Z74" s="59"/>
      <c r="AA74" s="59"/>
      <c r="AB74" s="59"/>
      <c r="AC74" s="59"/>
      <c r="AD74" s="59"/>
      <c r="AE74" s="59">
        <f>2022!DN65</f>
        <v>0</v>
      </c>
      <c r="AF74" s="115" t="str">
        <f t="shared" si="605"/>
        <v/>
      </c>
      <c r="AG74" s="203"/>
      <c r="AH74" s="204">
        <f t="shared" si="606"/>
        <v>0.62079668908432495</v>
      </c>
      <c r="AI74" s="204">
        <f t="shared" si="607"/>
        <v>3</v>
      </c>
      <c r="AJ74" s="205">
        <v>15</v>
      </c>
      <c r="AK74" s="205" t="str">
        <f t="shared" si="608"/>
        <v/>
      </c>
      <c r="AL74" s="205">
        <f t="shared" si="609"/>
        <v>0</v>
      </c>
      <c r="AM74" s="205">
        <f t="shared" si="610"/>
        <v>0</v>
      </c>
      <c r="AN74" s="206" t="str">
        <f t="shared" si="611"/>
        <v/>
      </c>
      <c r="AO74" s="46" t="str">
        <f t="shared" si="612"/>
        <v/>
      </c>
      <c r="AP74" s="46" t="str">
        <f t="shared" si="613"/>
        <v/>
      </c>
    </row>
    <row r="75" ht="47.25" customHeight="1">
      <c r="A75" s="46">
        <v>51</v>
      </c>
      <c r="B75" s="152" t="s">
        <v>421</v>
      </c>
      <c r="C75" s="125">
        <f>2022!B66</f>
        <v>19.219999999999999</v>
      </c>
      <c r="D75" s="149"/>
      <c r="E75" s="126">
        <f>2022!DE66</f>
        <v>12</v>
      </c>
      <c r="F75" s="125">
        <f>2022!DH66</f>
        <v>0.62434963579604585</v>
      </c>
      <c r="G75" s="150"/>
      <c r="H75" s="151"/>
      <c r="I75" s="59"/>
      <c r="J75" s="59"/>
      <c r="K75" s="59"/>
      <c r="L75" s="59"/>
      <c r="M75" s="59"/>
      <c r="N75" s="150"/>
      <c r="O75" s="150"/>
      <c r="P75" s="59"/>
      <c r="Q75" s="59"/>
      <c r="R75" s="59"/>
      <c r="S75" s="150"/>
      <c r="T75" s="150"/>
      <c r="U75" s="150"/>
      <c r="V75" s="127">
        <f>2022!DJ66</f>
        <v>0</v>
      </c>
      <c r="W75" s="59">
        <f t="shared" si="603"/>
        <v>0</v>
      </c>
      <c r="X75" s="59">
        <f>2022!DL66</f>
        <v>0</v>
      </c>
      <c r="Y75" s="127">
        <f t="shared" si="604"/>
        <v>0</v>
      </c>
      <c r="Z75" s="59"/>
      <c r="AA75" s="59"/>
      <c r="AB75" s="59"/>
      <c r="AC75" s="59"/>
      <c r="AD75" s="59"/>
      <c r="AE75" s="59">
        <f>2022!DN66</f>
        <v>0</v>
      </c>
      <c r="AF75" s="115" t="str">
        <f t="shared" si="605"/>
        <v/>
      </c>
      <c r="AG75" s="203"/>
      <c r="AH75" s="204">
        <f t="shared" si="606"/>
        <v>0.62434963579604585</v>
      </c>
      <c r="AI75" s="204">
        <f t="shared" si="607"/>
        <v>1</v>
      </c>
      <c r="AJ75" s="205">
        <v>15</v>
      </c>
      <c r="AK75" s="205" t="str">
        <f t="shared" si="608"/>
        <v/>
      </c>
      <c r="AL75" s="205">
        <f t="shared" si="609"/>
        <v>0</v>
      </c>
      <c r="AM75" s="205">
        <f t="shared" si="610"/>
        <v>0</v>
      </c>
      <c r="AN75" s="206" t="str">
        <f t="shared" si="611"/>
        <v/>
      </c>
      <c r="AO75" s="46" t="str">
        <f t="shared" si="612"/>
        <v/>
      </c>
      <c r="AP75" s="46" t="str">
        <f t="shared" si="613"/>
        <v/>
      </c>
    </row>
    <row r="76" ht="62.25" customHeight="1">
      <c r="A76" s="46">
        <v>52</v>
      </c>
      <c r="B76" s="152" t="s">
        <v>422</v>
      </c>
      <c r="C76" s="125">
        <f>2022!B67</f>
        <v>64.239999999999995</v>
      </c>
      <c r="D76" s="149"/>
      <c r="E76" s="126">
        <f>2022!DE67</f>
        <v>44</v>
      </c>
      <c r="F76" s="125">
        <f>2022!DH67</f>
        <v>0.68493150684931514</v>
      </c>
      <c r="G76" s="150"/>
      <c r="H76" s="151"/>
      <c r="I76" s="59"/>
      <c r="J76" s="59"/>
      <c r="K76" s="59"/>
      <c r="L76" s="59"/>
      <c r="M76" s="59"/>
      <c r="N76" s="150"/>
      <c r="O76" s="150"/>
      <c r="P76" s="59"/>
      <c r="Q76" s="59"/>
      <c r="R76" s="59"/>
      <c r="S76" s="150"/>
      <c r="T76" s="150"/>
      <c r="U76" s="150"/>
      <c r="V76" s="127">
        <f>2022!DJ67</f>
        <v>6.5999999999999996</v>
      </c>
      <c r="W76" s="59">
        <f t="shared" si="603"/>
        <v>15</v>
      </c>
      <c r="X76" s="59">
        <f>2022!DL67</f>
        <v>3</v>
      </c>
      <c r="Y76" s="127">
        <f t="shared" si="604"/>
        <v>6.8181818181818175</v>
      </c>
      <c r="Z76" s="59"/>
      <c r="AA76" s="59"/>
      <c r="AB76" s="59"/>
      <c r="AC76" s="59"/>
      <c r="AD76" s="59"/>
      <c r="AE76" s="59">
        <f>2022!DN67</f>
        <v>0</v>
      </c>
      <c r="AF76" s="115" t="str">
        <f t="shared" si="605"/>
        <v/>
      </c>
      <c r="AG76" s="203"/>
      <c r="AH76" s="204">
        <f t="shared" si="606"/>
        <v>0.68493150684931514</v>
      </c>
      <c r="AI76" s="204">
        <f t="shared" si="607"/>
        <v>6</v>
      </c>
      <c r="AJ76" s="205">
        <v>15</v>
      </c>
      <c r="AK76" s="205" t="str">
        <f t="shared" si="608"/>
        <v/>
      </c>
      <c r="AL76" s="205">
        <f t="shared" si="609"/>
        <v>1</v>
      </c>
      <c r="AM76" s="205">
        <f t="shared" si="610"/>
        <v>3</v>
      </c>
      <c r="AN76" s="206" t="str">
        <f t="shared" si="611"/>
        <v xml:space="preserve">Вне норматива или не ОДОУ</v>
      </c>
      <c r="AO76" s="46" t="str">
        <f t="shared" si="612"/>
        <v xml:space="preserve">Сумма не совпадает или не ОДОУ</v>
      </c>
      <c r="AP76" s="46" t="str">
        <f t="shared" si="613"/>
        <v/>
      </c>
    </row>
    <row r="77" ht="61.5" customHeight="1">
      <c r="A77" s="46">
        <v>53</v>
      </c>
      <c r="B77" s="152" t="s">
        <v>423</v>
      </c>
      <c r="C77" s="125">
        <f>2022!B68</f>
        <v>100.11</v>
      </c>
      <c r="D77" s="149"/>
      <c r="E77" s="126">
        <f>2022!DE68</f>
        <v>50</v>
      </c>
      <c r="F77" s="125">
        <f>2022!DH68</f>
        <v>0.49945060433523125</v>
      </c>
      <c r="G77" s="150"/>
      <c r="H77" s="151"/>
      <c r="I77" s="59"/>
      <c r="J77" s="59"/>
      <c r="K77" s="59"/>
      <c r="L77" s="59"/>
      <c r="M77" s="59"/>
      <c r="N77" s="150"/>
      <c r="O77" s="150"/>
      <c r="P77" s="59"/>
      <c r="Q77" s="59"/>
      <c r="R77" s="59"/>
      <c r="S77" s="150"/>
      <c r="T77" s="150"/>
      <c r="U77" s="150"/>
      <c r="V77" s="127">
        <f>2022!DJ68</f>
        <v>7.5</v>
      </c>
      <c r="W77" s="59">
        <f t="shared" si="603"/>
        <v>15</v>
      </c>
      <c r="X77" s="59">
        <f>2022!DL68</f>
        <v>3</v>
      </c>
      <c r="Y77" s="127">
        <f t="shared" si="604"/>
        <v>6</v>
      </c>
      <c r="Z77" s="59"/>
      <c r="AA77" s="59"/>
      <c r="AB77" s="59"/>
      <c r="AC77" s="59"/>
      <c r="AD77" s="59"/>
      <c r="AE77" s="59">
        <f>2022!DN68</f>
        <v>0</v>
      </c>
      <c r="AF77" s="115" t="str">
        <f t="shared" si="605"/>
        <v/>
      </c>
      <c r="AG77" s="203"/>
      <c r="AH77" s="204">
        <f t="shared" si="606"/>
        <v>0.49945060433523125</v>
      </c>
      <c r="AI77" s="204">
        <f t="shared" si="607"/>
        <v>7</v>
      </c>
      <c r="AJ77" s="205">
        <v>15</v>
      </c>
      <c r="AK77" s="205" t="str">
        <f t="shared" si="608"/>
        <v/>
      </c>
      <c r="AL77" s="205">
        <f t="shared" si="609"/>
        <v>1</v>
      </c>
      <c r="AM77" s="205">
        <f t="shared" si="610"/>
        <v>3</v>
      </c>
      <c r="AN77" s="206" t="str">
        <f t="shared" si="611"/>
        <v xml:space="preserve">Вне норматива или не ОДОУ</v>
      </c>
      <c r="AO77" s="46" t="str">
        <f t="shared" si="612"/>
        <v xml:space="preserve">Сумма не совпадает или не ОДОУ</v>
      </c>
      <c r="AP77" s="46" t="str">
        <f t="shared" si="613"/>
        <v/>
      </c>
    </row>
    <row r="78" ht="62.25" customHeight="1">
      <c r="A78" s="46">
        <v>54</v>
      </c>
      <c r="B78" s="152" t="s">
        <v>424</v>
      </c>
      <c r="C78" s="125">
        <f>2022!B69</f>
        <v>100.23</v>
      </c>
      <c r="D78" s="149"/>
      <c r="E78" s="126">
        <f>2022!DE69</f>
        <v>68</v>
      </c>
      <c r="F78" s="125">
        <f>2022!DH69</f>
        <v>0.67843958894542544</v>
      </c>
      <c r="G78" s="150"/>
      <c r="H78" s="151"/>
      <c r="I78" s="59"/>
      <c r="J78" s="59"/>
      <c r="K78" s="59"/>
      <c r="L78" s="59"/>
      <c r="M78" s="59"/>
      <c r="N78" s="150"/>
      <c r="O78" s="150"/>
      <c r="P78" s="59"/>
      <c r="Q78" s="59"/>
      <c r="R78" s="59"/>
      <c r="S78" s="150"/>
      <c r="T78" s="150"/>
      <c r="U78" s="150"/>
      <c r="V78" s="127">
        <f>2022!DJ69</f>
        <v>10.199999999999999</v>
      </c>
      <c r="W78" s="59">
        <f t="shared" si="603"/>
        <v>15</v>
      </c>
      <c r="X78" s="59">
        <f>2022!DL69</f>
        <v>3</v>
      </c>
      <c r="Y78" s="127">
        <f t="shared" si="604"/>
        <v>4.4117647058823533</v>
      </c>
      <c r="Z78" s="59"/>
      <c r="AA78" s="59"/>
      <c r="AB78" s="59"/>
      <c r="AC78" s="59"/>
      <c r="AD78" s="59"/>
      <c r="AE78" s="59">
        <f>2022!DN69</f>
        <v>0</v>
      </c>
      <c r="AF78" s="115" t="str">
        <f t="shared" si="605"/>
        <v/>
      </c>
      <c r="AG78" s="203"/>
      <c r="AH78" s="204">
        <f t="shared" si="606"/>
        <v>0.67843958894542544</v>
      </c>
      <c r="AI78" s="204">
        <f t="shared" si="607"/>
        <v>10</v>
      </c>
      <c r="AJ78" s="205">
        <v>15</v>
      </c>
      <c r="AK78" s="205" t="str">
        <f t="shared" si="608"/>
        <v/>
      </c>
      <c r="AL78" s="205">
        <f t="shared" si="609"/>
        <v>1</v>
      </c>
      <c r="AM78" s="205">
        <f t="shared" si="610"/>
        <v>3</v>
      </c>
      <c r="AN78" s="206" t="str">
        <f t="shared" si="611"/>
        <v xml:space="preserve">Вне норматива или не ОДОУ</v>
      </c>
      <c r="AO78" s="46" t="str">
        <f t="shared" si="612"/>
        <v xml:space="preserve">Сумма не совпадает или не ОДОУ</v>
      </c>
      <c r="AP78" s="46" t="str">
        <f t="shared" si="613"/>
        <v/>
      </c>
    </row>
    <row r="79" ht="66" customHeight="1">
      <c r="A79" s="46">
        <v>55</v>
      </c>
      <c r="B79" s="152" t="s">
        <v>425</v>
      </c>
      <c r="C79" s="125">
        <f>2022!B70</f>
        <v>285.87</v>
      </c>
      <c r="D79" s="149"/>
      <c r="E79" s="126">
        <f>2022!DE70</f>
        <v>182</v>
      </c>
      <c r="F79" s="125">
        <f>2022!DH70</f>
        <v>0.63665302410186453</v>
      </c>
      <c r="G79" s="150"/>
      <c r="H79" s="151"/>
      <c r="I79" s="59"/>
      <c r="J79" s="59"/>
      <c r="K79" s="59"/>
      <c r="L79" s="59"/>
      <c r="M79" s="59"/>
      <c r="N79" s="150"/>
      <c r="O79" s="150"/>
      <c r="P79" s="59"/>
      <c r="Q79" s="59"/>
      <c r="R79" s="59"/>
      <c r="S79" s="150"/>
      <c r="T79" s="150"/>
      <c r="U79" s="150"/>
      <c r="V79" s="127">
        <f>2022!DJ70</f>
        <v>27.300000000000001</v>
      </c>
      <c r="W79" s="59">
        <f t="shared" si="603"/>
        <v>15</v>
      </c>
      <c r="X79" s="59">
        <f>2022!DL70</f>
        <v>3</v>
      </c>
      <c r="Y79" s="127">
        <f t="shared" si="604"/>
        <v>1.6483516483516485</v>
      </c>
      <c r="Z79" s="59"/>
      <c r="AA79" s="59"/>
      <c r="AB79" s="59"/>
      <c r="AC79" s="59"/>
      <c r="AD79" s="59"/>
      <c r="AE79" s="59">
        <f>2022!DN70</f>
        <v>0</v>
      </c>
      <c r="AF79" s="115" t="str">
        <f t="shared" si="605"/>
        <v/>
      </c>
      <c r="AG79" s="203"/>
      <c r="AH79" s="204">
        <f t="shared" si="606"/>
        <v>0.63665302410186453</v>
      </c>
      <c r="AI79" s="204">
        <f t="shared" si="607"/>
        <v>27</v>
      </c>
      <c r="AJ79" s="205">
        <v>15</v>
      </c>
      <c r="AK79" s="205" t="str">
        <f t="shared" si="608"/>
        <v/>
      </c>
      <c r="AL79" s="205">
        <f t="shared" si="609"/>
        <v>1</v>
      </c>
      <c r="AM79" s="205">
        <f t="shared" si="610"/>
        <v>3</v>
      </c>
      <c r="AN79" s="206" t="str">
        <f t="shared" si="611"/>
        <v xml:space="preserve">Вне норматива или не ОДОУ</v>
      </c>
      <c r="AO79" s="46" t="str">
        <f t="shared" si="612"/>
        <v xml:space="preserve">Сумма не совпадает или не ОДОУ</v>
      </c>
      <c r="AP79" s="46" t="str">
        <f t="shared" si="613"/>
        <v/>
      </c>
    </row>
    <row r="80" ht="62.25" customHeight="1">
      <c r="A80" s="46">
        <v>56</v>
      </c>
      <c r="B80" s="152" t="s">
        <v>426</v>
      </c>
      <c r="C80" s="125">
        <f>2022!B71</f>
        <v>75.650000000000006</v>
      </c>
      <c r="D80" s="149"/>
      <c r="E80" s="126">
        <f>2022!DE71</f>
        <v>49</v>
      </c>
      <c r="F80" s="125">
        <f>2022!DH71</f>
        <v>0.64771976206212822</v>
      </c>
      <c r="G80" s="150"/>
      <c r="H80" s="151"/>
      <c r="I80" s="59"/>
      <c r="J80" s="59"/>
      <c r="K80" s="59"/>
      <c r="L80" s="59"/>
      <c r="M80" s="59"/>
      <c r="N80" s="150"/>
      <c r="O80" s="150"/>
      <c r="P80" s="59"/>
      <c r="Q80" s="59"/>
      <c r="R80" s="59"/>
      <c r="S80" s="150"/>
      <c r="T80" s="150"/>
      <c r="U80" s="150"/>
      <c r="V80" s="127">
        <f>2022!DJ71</f>
        <v>7.3499999999999996</v>
      </c>
      <c r="W80" s="59">
        <f t="shared" ref="W80:W143" si="616">IF(V80&gt;1,V80/E80*100,0)</f>
        <v>15</v>
      </c>
      <c r="X80" s="59">
        <f>2022!DL71</f>
        <v>3</v>
      </c>
      <c r="Y80" s="127">
        <f t="shared" ref="Y80:Y143" si="617">IF(X80&gt;1,X80/E80*100,0)</f>
        <v>6.1224489795918364</v>
      </c>
      <c r="Z80" s="59"/>
      <c r="AA80" s="59"/>
      <c r="AB80" s="59"/>
      <c r="AC80" s="59"/>
      <c r="AD80" s="59"/>
      <c r="AE80" s="59">
        <f>2022!DN71</f>
        <v>0</v>
      </c>
      <c r="AF80" s="115" t="str">
        <f t="shared" ref="AF80:AF143" si="618">IF(C80&gt;0,IF(OR(AND(C80&lt;7,F80&lt;5),E80&lt;33),IF(COUNTIF(X80:AE80,"&gt;0")&gt;0,"Ошибка!",""),""),"")</f>
        <v/>
      </c>
      <c r="AG80" s="203"/>
      <c r="AH80" s="204">
        <f t="shared" ref="AH80:AH143" si="619">IF(AND(ISNUMBER(--C80),C80&gt;0),E80/C80,"")</f>
        <v>0.64771976206212822</v>
      </c>
      <c r="AI80" s="204">
        <f t="shared" ref="AI80:AI143" si="620">IF(AND(ISNUMBER(--E80),ISNUMBER(--AJ80)),ЧАСТНОЕ(E80*AJ80,100),"")</f>
        <v>7</v>
      </c>
      <c r="AJ80" s="205">
        <v>15</v>
      </c>
      <c r="AK80" s="205" t="str">
        <f t="shared" ref="AK80:AK143" si="621">IF(AJ79&lt;Y79,"Норматив превышен","")</f>
        <v/>
      </c>
      <c r="AL80" s="205">
        <f t="shared" ref="AL80:AL143" si="622">IF(ISNUMBER(X80),IF(X80&gt;0,MAX(ЧАСТНОЕ(X80*20,100),1),0),"")</f>
        <v>1</v>
      </c>
      <c r="AM80" s="205">
        <f t="shared" ref="AM80:AM143" si="623">IF(ISNUMBER(X80),X80,"")</f>
        <v>3</v>
      </c>
      <c r="AN80" s="206" t="str">
        <f t="shared" ref="AN80:AN143" si="624">IF(ISNUMBER(AE80),IF(AND(AM80&gt;=AE80,AL80&lt;=AE80),"","Вне норматива или не ОДОУ"),"")</f>
        <v xml:space="preserve">Вне норматива или не ОДОУ</v>
      </c>
      <c r="AO80" s="46" t="str">
        <f t="shared" ref="AO80:AO143" si="625">IF(ISNUMBER(X80),IF(SUM(Z80:AE80)&lt;&gt;X80,"Сумма не совпадает или не ОДОУ",""),"")</f>
        <v xml:space="preserve">Сумма не совпадает или не ОДОУ</v>
      </c>
      <c r="AP80" s="46" t="str">
        <f t="shared" ref="AP80:AP143" si="626">IF(AND(ISNUMBER(AB80),AB80&gt;0),IF(AB80&lt;=(X80*0.15),"","Изъятие более 15% !"),"")</f>
        <v/>
      </c>
    </row>
    <row r="81" ht="63.75" customHeight="1">
      <c r="A81" s="46">
        <v>57</v>
      </c>
      <c r="B81" s="152" t="s">
        <v>427</v>
      </c>
      <c r="C81" s="125">
        <f>2022!B72</f>
        <v>35.140000000000001</v>
      </c>
      <c r="D81" s="149"/>
      <c r="E81" s="126">
        <f>2022!DE72</f>
        <v>23</v>
      </c>
      <c r="F81" s="125">
        <f>2022!DH72</f>
        <v>0.65452475811041544</v>
      </c>
      <c r="G81" s="150"/>
      <c r="H81" s="151"/>
      <c r="I81" s="59"/>
      <c r="J81" s="59"/>
      <c r="K81" s="59"/>
      <c r="L81" s="59"/>
      <c r="M81" s="59"/>
      <c r="N81" s="150"/>
      <c r="O81" s="150"/>
      <c r="P81" s="59"/>
      <c r="Q81" s="59"/>
      <c r="R81" s="59"/>
      <c r="S81" s="150"/>
      <c r="T81" s="150"/>
      <c r="U81" s="150"/>
      <c r="V81" s="127">
        <f>2022!DJ72</f>
        <v>0</v>
      </c>
      <c r="W81" s="59">
        <f t="shared" si="616"/>
        <v>0</v>
      </c>
      <c r="X81" s="59">
        <f>2022!DL72</f>
        <v>0</v>
      </c>
      <c r="Y81" s="127">
        <f t="shared" si="617"/>
        <v>0</v>
      </c>
      <c r="Z81" s="59"/>
      <c r="AA81" s="59"/>
      <c r="AB81" s="59"/>
      <c r="AC81" s="59"/>
      <c r="AD81" s="59"/>
      <c r="AE81" s="59">
        <f>2022!DN72</f>
        <v>0</v>
      </c>
      <c r="AF81" s="115" t="str">
        <f t="shared" si="618"/>
        <v/>
      </c>
      <c r="AG81" s="203"/>
      <c r="AH81" s="204">
        <f t="shared" si="619"/>
        <v>0.65452475811041544</v>
      </c>
      <c r="AI81" s="204">
        <f t="shared" si="620"/>
        <v>3</v>
      </c>
      <c r="AJ81" s="205">
        <v>15</v>
      </c>
      <c r="AK81" s="205" t="str">
        <f t="shared" si="621"/>
        <v/>
      </c>
      <c r="AL81" s="205">
        <f t="shared" si="622"/>
        <v>0</v>
      </c>
      <c r="AM81" s="205">
        <f t="shared" si="623"/>
        <v>0</v>
      </c>
      <c r="AN81" s="206" t="str">
        <f t="shared" si="624"/>
        <v/>
      </c>
      <c r="AO81" s="46" t="str">
        <f t="shared" si="625"/>
        <v/>
      </c>
      <c r="AP81" s="46" t="str">
        <f t="shared" si="626"/>
        <v/>
      </c>
    </row>
    <row r="82" ht="60.75" customHeight="1">
      <c r="A82" s="46">
        <v>58</v>
      </c>
      <c r="B82" s="152" t="s">
        <v>428</v>
      </c>
      <c r="C82" s="125">
        <f>2022!B73</f>
        <v>9.9299999999999997</v>
      </c>
      <c r="D82" s="149"/>
      <c r="E82" s="126">
        <f>2022!DE73</f>
        <v>7</v>
      </c>
      <c r="F82" s="125">
        <f>2022!DH73</f>
        <v>0.70493454179254789</v>
      </c>
      <c r="G82" s="150"/>
      <c r="H82" s="151"/>
      <c r="I82" s="59"/>
      <c r="J82" s="59"/>
      <c r="K82" s="59"/>
      <c r="L82" s="59"/>
      <c r="M82" s="59"/>
      <c r="N82" s="150"/>
      <c r="O82" s="150"/>
      <c r="P82" s="59"/>
      <c r="Q82" s="59"/>
      <c r="R82" s="59"/>
      <c r="S82" s="150"/>
      <c r="T82" s="150"/>
      <c r="U82" s="150"/>
      <c r="V82" s="127">
        <f>2022!DJ73</f>
        <v>0</v>
      </c>
      <c r="W82" s="59">
        <f t="shared" si="616"/>
        <v>0</v>
      </c>
      <c r="X82" s="59">
        <f>2022!DL73</f>
        <v>0</v>
      </c>
      <c r="Y82" s="127">
        <f t="shared" si="617"/>
        <v>0</v>
      </c>
      <c r="Z82" s="59"/>
      <c r="AA82" s="59"/>
      <c r="AB82" s="59"/>
      <c r="AC82" s="59"/>
      <c r="AD82" s="59"/>
      <c r="AE82" s="59">
        <f>2022!DN73</f>
        <v>0</v>
      </c>
      <c r="AF82" s="115" t="str">
        <f t="shared" si="618"/>
        <v/>
      </c>
      <c r="AG82" s="203"/>
      <c r="AH82" s="204">
        <f t="shared" si="619"/>
        <v>0.70493454179254789</v>
      </c>
      <c r="AI82" s="204">
        <f t="shared" si="620"/>
        <v>1</v>
      </c>
      <c r="AJ82" s="205">
        <v>15</v>
      </c>
      <c r="AK82" s="205" t="str">
        <f t="shared" si="621"/>
        <v/>
      </c>
      <c r="AL82" s="205">
        <f t="shared" si="622"/>
        <v>0</v>
      </c>
      <c r="AM82" s="205">
        <f t="shared" si="623"/>
        <v>0</v>
      </c>
      <c r="AN82" s="206" t="str">
        <f t="shared" si="624"/>
        <v/>
      </c>
      <c r="AO82" s="46" t="str">
        <f t="shared" si="625"/>
        <v/>
      </c>
      <c r="AP82" s="46" t="str">
        <f t="shared" si="626"/>
        <v/>
      </c>
    </row>
    <row r="83" ht="65.25" customHeight="1">
      <c r="A83" s="46">
        <v>59</v>
      </c>
      <c r="B83" s="152" t="s">
        <v>429</v>
      </c>
      <c r="C83" s="125">
        <f>2022!B74</f>
        <v>891.48000000000002</v>
      </c>
      <c r="D83" s="142"/>
      <c r="E83" s="126">
        <f>2022!DE74</f>
        <v>577</v>
      </c>
      <c r="F83" s="125">
        <f>2022!DH74</f>
        <v>0.64723830035446672</v>
      </c>
      <c r="G83" s="82"/>
      <c r="H83" s="143"/>
      <c r="I83" s="59"/>
      <c r="J83" s="59"/>
      <c r="K83" s="59"/>
      <c r="L83" s="59"/>
      <c r="M83" s="59"/>
      <c r="N83" s="82"/>
      <c r="O83" s="82"/>
      <c r="P83" s="59"/>
      <c r="Q83" s="59"/>
      <c r="R83" s="59"/>
      <c r="S83" s="82"/>
      <c r="T83" s="82"/>
      <c r="U83" s="82"/>
      <c r="V83" s="127">
        <f>2022!DJ74</f>
        <v>86.549999999999997</v>
      </c>
      <c r="W83" s="59">
        <f t="shared" si="616"/>
        <v>15</v>
      </c>
      <c r="X83" s="59">
        <f>2022!DL74</f>
        <v>48</v>
      </c>
      <c r="Y83" s="127">
        <f t="shared" si="617"/>
        <v>8.3188908145580598</v>
      </c>
      <c r="Z83" s="59"/>
      <c r="AA83" s="59"/>
      <c r="AB83" s="59"/>
      <c r="AC83" s="59"/>
      <c r="AD83" s="59"/>
      <c r="AE83" s="59">
        <f>2022!DN74</f>
        <v>0</v>
      </c>
      <c r="AF83" s="115" t="str">
        <f t="shared" si="618"/>
        <v/>
      </c>
      <c r="AG83" s="203"/>
      <c r="AH83" s="204">
        <f t="shared" si="619"/>
        <v>0.64723830035446672</v>
      </c>
      <c r="AI83" s="204">
        <f t="shared" si="620"/>
        <v>86</v>
      </c>
      <c r="AJ83" s="205">
        <v>15</v>
      </c>
      <c r="AK83" s="205" t="str">
        <f t="shared" si="621"/>
        <v/>
      </c>
      <c r="AL83" s="205">
        <f t="shared" si="622"/>
        <v>9</v>
      </c>
      <c r="AM83" s="205">
        <f t="shared" si="623"/>
        <v>48</v>
      </c>
      <c r="AN83" s="206" t="str">
        <f t="shared" si="624"/>
        <v xml:space="preserve">Вне норматива или не ОДОУ</v>
      </c>
      <c r="AO83" s="46" t="str">
        <f t="shared" si="625"/>
        <v xml:space="preserve">Сумма не совпадает или не ОДОУ</v>
      </c>
      <c r="AP83" s="46" t="str">
        <f t="shared" si="626"/>
        <v/>
      </c>
    </row>
    <row r="84" ht="65.25" customHeight="1">
      <c r="A84" s="46">
        <v>60</v>
      </c>
      <c r="B84" s="72" t="s">
        <v>90</v>
      </c>
      <c r="C84" s="125">
        <f>2022!B75</f>
        <v>1406</v>
      </c>
      <c r="D84" s="126">
        <f>2022!DD75</f>
        <v>201</v>
      </c>
      <c r="E84" s="126">
        <f>2022!DE75</f>
        <v>226</v>
      </c>
      <c r="F84" s="125">
        <f>2022!DH75</f>
        <v>0.16073968705547653</v>
      </c>
      <c r="G84" s="59">
        <f>2021!DL57</f>
        <v>20</v>
      </c>
      <c r="H84" s="127">
        <f t="shared" si="614"/>
        <v>9.9502487562189064</v>
      </c>
      <c r="I84" s="59"/>
      <c r="J84" s="59"/>
      <c r="K84" s="59"/>
      <c r="L84" s="59"/>
      <c r="M84" s="59"/>
      <c r="N84" s="59">
        <f>2021!DN57</f>
        <v>0</v>
      </c>
      <c r="O84" s="59">
        <f>'Добыча 2021'!L67</f>
        <v>20</v>
      </c>
      <c r="P84" s="59"/>
      <c r="Q84" s="59"/>
      <c r="R84" s="59"/>
      <c r="S84" s="59">
        <f>'Добыча 2021'!N67</f>
        <v>14</v>
      </c>
      <c r="T84" s="59">
        <f>'Добыча 2021'!M67</f>
        <v>6</v>
      </c>
      <c r="U84" s="59">
        <f t="shared" ref="U80:U141" si="627">IF(G84=0,0,O84/G84*100)</f>
        <v>100</v>
      </c>
      <c r="V84" s="127">
        <f>2022!DJ75</f>
        <v>33.899999999999999</v>
      </c>
      <c r="W84" s="59">
        <f t="shared" si="616"/>
        <v>15</v>
      </c>
      <c r="X84" s="59">
        <f>2022!DL75</f>
        <v>33</v>
      </c>
      <c r="Y84" s="127">
        <f t="shared" si="617"/>
        <v>14.601769911504425</v>
      </c>
      <c r="Z84" s="59"/>
      <c r="AA84" s="59"/>
      <c r="AB84" s="59"/>
      <c r="AC84" s="59"/>
      <c r="AD84" s="59"/>
      <c r="AE84" s="59">
        <f>2022!DN75</f>
        <v>0</v>
      </c>
      <c r="AF84" s="115" t="str">
        <f t="shared" si="618"/>
        <v/>
      </c>
      <c r="AG84" s="203"/>
      <c r="AH84" s="204">
        <f t="shared" si="619"/>
        <v>0.16073968705547653</v>
      </c>
      <c r="AI84" s="204">
        <f t="shared" si="620"/>
        <v>33</v>
      </c>
      <c r="AJ84" s="205">
        <v>15</v>
      </c>
      <c r="AK84" s="205" t="str">
        <f t="shared" si="621"/>
        <v/>
      </c>
      <c r="AL84" s="205">
        <f t="shared" si="622"/>
        <v>6</v>
      </c>
      <c r="AM84" s="205">
        <f t="shared" si="623"/>
        <v>33</v>
      </c>
      <c r="AN84" s="206" t="str">
        <f t="shared" si="624"/>
        <v xml:space="preserve">Вне норматива или не ОДОУ</v>
      </c>
      <c r="AO84" s="46" t="str">
        <f t="shared" si="625"/>
        <v xml:space="preserve">Сумма не совпадает или не ОДОУ</v>
      </c>
      <c r="AP84" s="46" t="str">
        <f t="shared" si="626"/>
        <v/>
      </c>
    </row>
    <row r="85" ht="18.75">
      <c r="A85" s="46"/>
      <c r="B85" s="61" t="s">
        <v>108</v>
      </c>
      <c r="C85" s="131"/>
      <c r="D85" s="130"/>
      <c r="E85" s="130"/>
      <c r="F85" s="131"/>
      <c r="G85" s="59"/>
      <c r="H85" s="127"/>
      <c r="I85" s="59"/>
      <c r="J85" s="59"/>
      <c r="K85" s="59"/>
      <c r="L85" s="59"/>
      <c r="M85" s="71"/>
      <c r="N85" s="71"/>
      <c r="O85" s="71"/>
      <c r="P85" s="71"/>
      <c r="Q85" s="71"/>
      <c r="R85" s="71"/>
      <c r="S85" s="71"/>
      <c r="T85" s="71"/>
      <c r="U85" s="59"/>
      <c r="V85" s="144"/>
      <c r="W85" s="59"/>
      <c r="X85" s="71"/>
      <c r="Y85" s="127"/>
      <c r="Z85" s="71"/>
      <c r="AA85" s="71"/>
      <c r="AB85" s="71"/>
      <c r="AC85" s="71"/>
      <c r="AD85" s="59"/>
      <c r="AE85" s="71"/>
      <c r="AF85" s="115" t="str">
        <f t="shared" si="618"/>
        <v/>
      </c>
      <c r="AG85" s="203"/>
      <c r="AH85" s="204" t="str">
        <f t="shared" si="619"/>
        <v/>
      </c>
      <c r="AI85" s="204">
        <f t="shared" si="620"/>
        <v>0</v>
      </c>
      <c r="AJ85" s="205">
        <v>15</v>
      </c>
      <c r="AK85" s="205" t="str">
        <f t="shared" si="621"/>
        <v/>
      </c>
      <c r="AL85" s="205" t="str">
        <f t="shared" si="622"/>
        <v/>
      </c>
      <c r="AM85" s="205" t="str">
        <f t="shared" si="623"/>
        <v/>
      </c>
      <c r="AN85" s="206" t="str">
        <f t="shared" si="624"/>
        <v/>
      </c>
      <c r="AO85" s="46" t="str">
        <f t="shared" si="625"/>
        <v/>
      </c>
      <c r="AP85" s="46" t="str">
        <f t="shared" si="626"/>
        <v/>
      </c>
    </row>
    <row r="86" ht="31.5">
      <c r="A86" s="87">
        <v>61</v>
      </c>
      <c r="B86" s="72" t="s">
        <v>118</v>
      </c>
      <c r="C86" s="125">
        <f>2022!B80</f>
        <v>1007.1</v>
      </c>
      <c r="D86" s="126">
        <f>2022!DD80</f>
        <v>1242</v>
      </c>
      <c r="E86" s="126">
        <f>2022!DE80</f>
        <v>1238</v>
      </c>
      <c r="F86" s="125">
        <f>2022!DH80</f>
        <v>1.2292721676099692</v>
      </c>
      <c r="G86" s="59">
        <f>2021!DL60</f>
        <v>140</v>
      </c>
      <c r="H86" s="127">
        <f t="shared" si="614"/>
        <v>11.272141706924316</v>
      </c>
      <c r="I86" s="59">
        <f>2021!DL70</f>
        <v>41</v>
      </c>
      <c r="J86" s="62"/>
      <c r="K86" s="62"/>
      <c r="L86" s="132"/>
      <c r="M86" s="59"/>
      <c r="N86" s="59">
        <f>2021!DN60</f>
        <v>37</v>
      </c>
      <c r="O86" s="59">
        <f>'Добыча 2021'!L70</f>
        <v>39</v>
      </c>
      <c r="P86" s="59"/>
      <c r="Q86" s="59"/>
      <c r="R86" s="59"/>
      <c r="S86" s="59">
        <f>'Добыча 2021'!N70</f>
        <v>39</v>
      </c>
      <c r="T86" s="59">
        <f>'Добыча 2021'!M70</f>
        <v>0</v>
      </c>
      <c r="U86" s="59">
        <f t="shared" si="627"/>
        <v>27.857142857142858</v>
      </c>
      <c r="V86" s="127">
        <f>2022!DJ80</f>
        <v>185.69999999999999</v>
      </c>
      <c r="W86" s="59">
        <f t="shared" si="616"/>
        <v>15</v>
      </c>
      <c r="X86" s="59">
        <v>185</v>
      </c>
      <c r="Y86" s="127">
        <f t="shared" si="617"/>
        <v>14.94345718901454</v>
      </c>
      <c r="Z86" s="59">
        <f>2022!DL90</f>
        <v>50</v>
      </c>
      <c r="AA86" s="59"/>
      <c r="AB86" s="59"/>
      <c r="AC86" s="59"/>
      <c r="AD86" s="59">
        <f t="shared" si="615"/>
        <v>98</v>
      </c>
      <c r="AE86" s="86">
        <v>37</v>
      </c>
      <c r="AF86" s="115" t="str">
        <f t="shared" si="618"/>
        <v/>
      </c>
      <c r="AG86" s="203"/>
      <c r="AH86" s="204">
        <f t="shared" si="619"/>
        <v>1.2292721676099692</v>
      </c>
      <c r="AI86" s="204">
        <f t="shared" si="620"/>
        <v>185</v>
      </c>
      <c r="AJ86" s="205">
        <v>15</v>
      </c>
      <c r="AK86" s="205" t="str">
        <f t="shared" si="621"/>
        <v/>
      </c>
      <c r="AL86" s="205">
        <f t="shared" si="622"/>
        <v>37</v>
      </c>
      <c r="AM86" s="205">
        <f t="shared" si="623"/>
        <v>185</v>
      </c>
      <c r="AN86" s="206" t="str">
        <f t="shared" si="624"/>
        <v/>
      </c>
      <c r="AO86" s="46" t="str">
        <f t="shared" si="625"/>
        <v/>
      </c>
      <c r="AP86" s="46" t="str">
        <f t="shared" si="626"/>
        <v/>
      </c>
    </row>
    <row r="87" ht="45" customHeight="1">
      <c r="A87" s="46">
        <v>62</v>
      </c>
      <c r="B87" s="72" t="s">
        <v>308</v>
      </c>
      <c r="C87" s="125">
        <f>2022!B81</f>
        <v>559.5</v>
      </c>
      <c r="D87" s="126">
        <f>2022!DD81</f>
        <v>0</v>
      </c>
      <c r="E87" s="126">
        <f>2022!DE81</f>
        <v>0</v>
      </c>
      <c r="F87" s="125">
        <f>2022!DH81</f>
        <v>0</v>
      </c>
      <c r="G87" s="59">
        <f>2021!DL61</f>
        <v>0</v>
      </c>
      <c r="H87" s="127">
        <f t="shared" si="614"/>
        <v>0</v>
      </c>
      <c r="I87" s="59"/>
      <c r="J87" s="59"/>
      <c r="K87" s="59"/>
      <c r="L87" s="59"/>
      <c r="M87" s="59"/>
      <c r="N87" s="59">
        <f>2021!DN61</f>
        <v>0</v>
      </c>
      <c r="O87" s="59">
        <f>'Добыча 2021'!L71</f>
        <v>0</v>
      </c>
      <c r="P87" s="59"/>
      <c r="Q87" s="59"/>
      <c r="R87" s="59"/>
      <c r="S87" s="59">
        <f>'Добыча 2021'!N71</f>
        <v>0</v>
      </c>
      <c r="T87" s="59">
        <f>'Добыча 2021'!M71</f>
        <v>0</v>
      </c>
      <c r="U87" s="59">
        <f t="shared" si="627"/>
        <v>0</v>
      </c>
      <c r="V87" s="127">
        <f>2022!DJ81</f>
        <v>0</v>
      </c>
      <c r="W87" s="59">
        <f t="shared" si="616"/>
        <v>0</v>
      </c>
      <c r="X87" s="59">
        <f>2022!DL81</f>
        <v>0</v>
      </c>
      <c r="Y87" s="127">
        <f t="shared" si="617"/>
        <v>0</v>
      </c>
      <c r="Z87" s="59"/>
      <c r="AA87" s="59"/>
      <c r="AB87" s="59"/>
      <c r="AC87" s="59"/>
      <c r="AD87" s="59"/>
      <c r="AE87" s="59">
        <f>2022!DN81</f>
        <v>0</v>
      </c>
      <c r="AF87" s="115" t="str">
        <f t="shared" si="618"/>
        <v/>
      </c>
      <c r="AG87" s="203"/>
      <c r="AH87" s="204">
        <f t="shared" si="619"/>
        <v>0</v>
      </c>
      <c r="AI87" s="204">
        <f t="shared" si="620"/>
        <v>0</v>
      </c>
      <c r="AJ87" s="205">
        <v>15</v>
      </c>
      <c r="AK87" s="205" t="str">
        <f t="shared" si="621"/>
        <v/>
      </c>
      <c r="AL87" s="205">
        <f t="shared" si="622"/>
        <v>0</v>
      </c>
      <c r="AM87" s="205">
        <f t="shared" si="623"/>
        <v>0</v>
      </c>
      <c r="AN87" s="206" t="str">
        <f t="shared" si="624"/>
        <v/>
      </c>
      <c r="AO87" s="46" t="str">
        <f t="shared" si="625"/>
        <v/>
      </c>
      <c r="AP87" s="46" t="str">
        <f t="shared" si="626"/>
        <v/>
      </c>
    </row>
    <row r="88" ht="67.5" customHeight="1">
      <c r="A88" s="87">
        <v>63</v>
      </c>
      <c r="B88" s="72" t="s">
        <v>117</v>
      </c>
      <c r="C88" s="125">
        <f>2022!B82</f>
        <v>26.699999999999999</v>
      </c>
      <c r="D88" s="126">
        <f>2022!DD82</f>
        <v>48</v>
      </c>
      <c r="E88" s="126">
        <f>2022!DE82</f>
        <v>79</v>
      </c>
      <c r="F88" s="125">
        <f>2022!DH82</f>
        <v>2.9588014981273409</v>
      </c>
      <c r="G88" s="59">
        <f>2021!DL62</f>
        <v>7</v>
      </c>
      <c r="H88" s="127">
        <f t="shared" si="614"/>
        <v>14.583333333333334</v>
      </c>
      <c r="I88" s="59"/>
      <c r="J88" s="59"/>
      <c r="K88" s="59"/>
      <c r="L88" s="59"/>
      <c r="M88" s="59"/>
      <c r="N88" s="59">
        <f>2021!DN62</f>
        <v>0</v>
      </c>
      <c r="O88" s="59">
        <f>'Добыча 2021'!L72</f>
        <v>7</v>
      </c>
      <c r="P88" s="59"/>
      <c r="Q88" s="59"/>
      <c r="R88" s="59"/>
      <c r="S88" s="59">
        <f>'Добыча 2021'!N72</f>
        <v>4</v>
      </c>
      <c r="T88" s="59">
        <f>'Добыча 2021'!M72</f>
        <v>3</v>
      </c>
      <c r="U88" s="59">
        <f t="shared" si="627"/>
        <v>100</v>
      </c>
      <c r="V88" s="127">
        <f>2022!DJ82</f>
        <v>11.85</v>
      </c>
      <c r="W88" s="59">
        <f t="shared" si="616"/>
        <v>15</v>
      </c>
      <c r="X88" s="59">
        <f>2022!DL82</f>
        <v>7</v>
      </c>
      <c r="Y88" s="127">
        <f t="shared" si="617"/>
        <v>8.8607594936708853</v>
      </c>
      <c r="Z88" s="59"/>
      <c r="AA88" s="59"/>
      <c r="AB88" s="59"/>
      <c r="AC88" s="59"/>
      <c r="AD88" s="59"/>
      <c r="AE88" s="59">
        <f>2022!DN82</f>
        <v>0</v>
      </c>
      <c r="AF88" s="115" t="str">
        <f t="shared" si="618"/>
        <v/>
      </c>
      <c r="AG88" s="203"/>
      <c r="AH88" s="204">
        <f t="shared" si="619"/>
        <v>2.9588014981273409</v>
      </c>
      <c r="AI88" s="204">
        <f t="shared" si="620"/>
        <v>11</v>
      </c>
      <c r="AJ88" s="205">
        <v>15</v>
      </c>
      <c r="AK88" s="205" t="str">
        <f t="shared" si="621"/>
        <v/>
      </c>
      <c r="AL88" s="205">
        <f t="shared" si="622"/>
        <v>1</v>
      </c>
      <c r="AM88" s="205">
        <f t="shared" si="623"/>
        <v>7</v>
      </c>
      <c r="AN88" s="206" t="str">
        <f t="shared" si="624"/>
        <v xml:space="preserve">Вне норматива или не ОДОУ</v>
      </c>
      <c r="AO88" s="46" t="str">
        <f t="shared" si="625"/>
        <v xml:space="preserve">Сумма не совпадает или не ОДОУ</v>
      </c>
      <c r="AP88" s="46" t="str">
        <f t="shared" si="626"/>
        <v/>
      </c>
    </row>
    <row r="89" ht="47.25">
      <c r="A89" s="46">
        <v>64</v>
      </c>
      <c r="B89" s="72" t="s">
        <v>116</v>
      </c>
      <c r="C89" s="125">
        <f>2022!B83</f>
        <v>41.696399999999997</v>
      </c>
      <c r="D89" s="126">
        <f>2022!DD83</f>
        <v>0</v>
      </c>
      <c r="E89" s="126">
        <f>2022!DE83</f>
        <v>0</v>
      </c>
      <c r="F89" s="125">
        <f>2022!DH83</f>
        <v>0</v>
      </c>
      <c r="G89" s="59">
        <f>2021!DL63</f>
        <v>0</v>
      </c>
      <c r="H89" s="127">
        <f t="shared" si="614"/>
        <v>0</v>
      </c>
      <c r="I89" s="59"/>
      <c r="J89" s="59"/>
      <c r="K89" s="59"/>
      <c r="L89" s="59"/>
      <c r="M89" s="59"/>
      <c r="N89" s="59">
        <f>2021!DN63</f>
        <v>0</v>
      </c>
      <c r="O89" s="59">
        <f>'Добыча 2021'!L73</f>
        <v>0</v>
      </c>
      <c r="P89" s="59"/>
      <c r="Q89" s="59"/>
      <c r="R89" s="59"/>
      <c r="S89" s="59">
        <f>'Добыча 2021'!N73</f>
        <v>0</v>
      </c>
      <c r="T89" s="59">
        <f>'Добыча 2021'!M73</f>
        <v>0</v>
      </c>
      <c r="U89" s="59">
        <f t="shared" si="627"/>
        <v>0</v>
      </c>
      <c r="V89" s="127">
        <f>2022!DJ83</f>
        <v>0</v>
      </c>
      <c r="W89" s="59">
        <f t="shared" si="616"/>
        <v>0</v>
      </c>
      <c r="X89" s="59">
        <f>2022!DL83</f>
        <v>0</v>
      </c>
      <c r="Y89" s="127">
        <f t="shared" si="617"/>
        <v>0</v>
      </c>
      <c r="Z89" s="59"/>
      <c r="AA89" s="59"/>
      <c r="AB89" s="59"/>
      <c r="AC89" s="59"/>
      <c r="AD89" s="59"/>
      <c r="AE89" s="59">
        <f>2022!DN83</f>
        <v>0</v>
      </c>
      <c r="AF89" s="115" t="str">
        <f t="shared" si="618"/>
        <v/>
      </c>
      <c r="AG89" s="203"/>
      <c r="AH89" s="204">
        <f t="shared" si="619"/>
        <v>0</v>
      </c>
      <c r="AI89" s="204">
        <f t="shared" si="620"/>
        <v>0</v>
      </c>
      <c r="AJ89" s="205">
        <v>15</v>
      </c>
      <c r="AK89" s="205" t="str">
        <f t="shared" si="621"/>
        <v/>
      </c>
      <c r="AL89" s="205">
        <f t="shared" si="622"/>
        <v>0</v>
      </c>
      <c r="AM89" s="205">
        <f t="shared" si="623"/>
        <v>0</v>
      </c>
      <c r="AN89" s="206" t="str">
        <f t="shared" si="624"/>
        <v/>
      </c>
      <c r="AO89" s="46" t="str">
        <f t="shared" si="625"/>
        <v/>
      </c>
      <c r="AP89" s="46" t="str">
        <f t="shared" si="626"/>
        <v/>
      </c>
    </row>
    <row r="90" ht="47.25">
      <c r="A90" s="87">
        <v>65</v>
      </c>
      <c r="B90" s="72" t="s">
        <v>111</v>
      </c>
      <c r="C90" s="125">
        <f>2022!B84</f>
        <v>114.90000000000001</v>
      </c>
      <c r="D90" s="126">
        <f>2022!DD84</f>
        <v>38</v>
      </c>
      <c r="E90" s="126">
        <f>2022!DE84</f>
        <v>65</v>
      </c>
      <c r="F90" s="125">
        <f>2022!DH84</f>
        <v>0.56570931244560485</v>
      </c>
      <c r="G90" s="59">
        <f>2021!DL64</f>
        <v>0</v>
      </c>
      <c r="H90" s="127">
        <f t="shared" si="614"/>
        <v>0</v>
      </c>
      <c r="I90" s="59"/>
      <c r="J90" s="59"/>
      <c r="K90" s="59"/>
      <c r="L90" s="59"/>
      <c r="M90" s="59"/>
      <c r="N90" s="59">
        <f>2021!DN64</f>
        <v>0</v>
      </c>
      <c r="O90" s="59">
        <f>'Добыча 2021'!L74</f>
        <v>0</v>
      </c>
      <c r="P90" s="59"/>
      <c r="Q90" s="59"/>
      <c r="R90" s="59"/>
      <c r="S90" s="59">
        <f>'Добыча 2021'!N74</f>
        <v>0</v>
      </c>
      <c r="T90" s="59">
        <f>'Добыча 2021'!M74</f>
        <v>0</v>
      </c>
      <c r="U90" s="59">
        <f t="shared" si="627"/>
        <v>0</v>
      </c>
      <c r="V90" s="127">
        <f>2022!DJ84</f>
        <v>9.75</v>
      </c>
      <c r="W90" s="59">
        <f t="shared" si="616"/>
        <v>15</v>
      </c>
      <c r="X90" s="59">
        <f>2022!DL84</f>
        <v>0</v>
      </c>
      <c r="Y90" s="127">
        <f t="shared" si="617"/>
        <v>0</v>
      </c>
      <c r="Z90" s="59"/>
      <c r="AA90" s="59"/>
      <c r="AB90" s="59"/>
      <c r="AC90" s="59"/>
      <c r="AD90" s="59"/>
      <c r="AE90" s="59">
        <f>2022!DN84</f>
        <v>0</v>
      </c>
      <c r="AF90" s="115" t="str">
        <f t="shared" si="618"/>
        <v/>
      </c>
      <c r="AG90" s="203"/>
      <c r="AH90" s="204">
        <f t="shared" si="619"/>
        <v>0.56570931244560485</v>
      </c>
      <c r="AI90" s="204">
        <f t="shared" si="620"/>
        <v>9</v>
      </c>
      <c r="AJ90" s="205">
        <v>15</v>
      </c>
      <c r="AK90" s="205" t="str">
        <f t="shared" si="621"/>
        <v/>
      </c>
      <c r="AL90" s="205">
        <f t="shared" si="622"/>
        <v>0</v>
      </c>
      <c r="AM90" s="205">
        <f t="shared" si="623"/>
        <v>0</v>
      </c>
      <c r="AN90" s="206" t="str">
        <f t="shared" si="624"/>
        <v/>
      </c>
      <c r="AO90" s="46" t="str">
        <f t="shared" si="625"/>
        <v/>
      </c>
      <c r="AP90" s="46" t="str">
        <f t="shared" si="626"/>
        <v/>
      </c>
    </row>
    <row r="91" ht="49.5" customHeight="1">
      <c r="A91" s="46">
        <v>66</v>
      </c>
      <c r="B91" s="72" t="s">
        <v>309</v>
      </c>
      <c r="C91" s="125">
        <f>2022!B85</f>
        <v>78.599999999999994</v>
      </c>
      <c r="D91" s="126">
        <f>2022!DD85</f>
        <v>8</v>
      </c>
      <c r="E91" s="126">
        <f>2022!DE85</f>
        <v>18</v>
      </c>
      <c r="F91" s="125">
        <f>2022!DH85</f>
        <v>0.22900763358778628</v>
      </c>
      <c r="G91" s="59">
        <f>2021!DL65</f>
        <v>0</v>
      </c>
      <c r="H91" s="127">
        <f t="shared" si="614"/>
        <v>0</v>
      </c>
      <c r="I91" s="59"/>
      <c r="J91" s="59"/>
      <c r="K91" s="59"/>
      <c r="L91" s="59"/>
      <c r="M91" s="59"/>
      <c r="N91" s="59">
        <f>2021!DN65</f>
        <v>0</v>
      </c>
      <c r="O91" s="59">
        <f>'Добыча 2021'!L75</f>
        <v>0</v>
      </c>
      <c r="P91" s="59"/>
      <c r="Q91" s="59"/>
      <c r="R91" s="59"/>
      <c r="S91" s="59">
        <f>'Добыча 2021'!N75</f>
        <v>0</v>
      </c>
      <c r="T91" s="59">
        <f>'Добыча 2021'!M75</f>
        <v>0</v>
      </c>
      <c r="U91" s="59">
        <f t="shared" si="627"/>
        <v>0</v>
      </c>
      <c r="V91" s="127">
        <f>2022!DJ85</f>
        <v>0</v>
      </c>
      <c r="W91" s="59">
        <f t="shared" si="616"/>
        <v>0</v>
      </c>
      <c r="X91" s="59">
        <f>2022!DL85</f>
        <v>0</v>
      </c>
      <c r="Y91" s="127">
        <f t="shared" si="617"/>
        <v>0</v>
      </c>
      <c r="Z91" s="59"/>
      <c r="AA91" s="59"/>
      <c r="AB91" s="59"/>
      <c r="AC91" s="59"/>
      <c r="AD91" s="59"/>
      <c r="AE91" s="59">
        <f>2022!DN85</f>
        <v>0</v>
      </c>
      <c r="AF91" s="115" t="str">
        <f t="shared" si="618"/>
        <v/>
      </c>
      <c r="AG91" s="203"/>
      <c r="AH91" s="204">
        <f t="shared" si="619"/>
        <v>0.22900763358778628</v>
      </c>
      <c r="AI91" s="204">
        <f t="shared" si="620"/>
        <v>2</v>
      </c>
      <c r="AJ91" s="205">
        <v>15</v>
      </c>
      <c r="AK91" s="205" t="str">
        <f t="shared" si="621"/>
        <v/>
      </c>
      <c r="AL91" s="205">
        <f t="shared" si="622"/>
        <v>0</v>
      </c>
      <c r="AM91" s="205">
        <f t="shared" si="623"/>
        <v>0</v>
      </c>
      <c r="AN91" s="206" t="str">
        <f t="shared" si="624"/>
        <v/>
      </c>
      <c r="AO91" s="46" t="str">
        <f t="shared" si="625"/>
        <v/>
      </c>
      <c r="AP91" s="46" t="str">
        <f t="shared" si="626"/>
        <v/>
      </c>
    </row>
    <row r="92" ht="45" customHeight="1">
      <c r="A92" s="87">
        <v>67</v>
      </c>
      <c r="B92" s="72" t="s">
        <v>310</v>
      </c>
      <c r="C92" s="125">
        <f>2022!B86</f>
        <v>167.19999999999999</v>
      </c>
      <c r="D92" s="126">
        <f>2022!DD86</f>
        <v>440</v>
      </c>
      <c r="E92" s="126">
        <f>2022!DE86</f>
        <v>424</v>
      </c>
      <c r="F92" s="125">
        <f>2022!DH86</f>
        <v>2.535885167464115</v>
      </c>
      <c r="G92" s="59">
        <f>2021!DL66</f>
        <v>66</v>
      </c>
      <c r="H92" s="127">
        <f t="shared" si="614"/>
        <v>15</v>
      </c>
      <c r="I92" s="59"/>
      <c r="J92" s="59"/>
      <c r="K92" s="59"/>
      <c r="L92" s="59"/>
      <c r="M92" s="59"/>
      <c r="N92" s="59">
        <f>2021!DN66</f>
        <v>0</v>
      </c>
      <c r="O92" s="59">
        <f>'Добыча 2021'!L76</f>
        <v>30</v>
      </c>
      <c r="P92" s="59"/>
      <c r="Q92" s="59"/>
      <c r="R92" s="59"/>
      <c r="S92" s="59">
        <f>'Добыча 2021'!N76</f>
        <v>26</v>
      </c>
      <c r="T92" s="59">
        <f>'Добыча 2021'!M76</f>
        <v>4</v>
      </c>
      <c r="U92" s="59">
        <f t="shared" si="627"/>
        <v>45.454545454545453</v>
      </c>
      <c r="V92" s="127">
        <f>2022!DJ86</f>
        <v>63.599999999999994</v>
      </c>
      <c r="W92" s="59">
        <f t="shared" si="616"/>
        <v>15</v>
      </c>
      <c r="X92" s="59">
        <f>2022!DL86</f>
        <v>63</v>
      </c>
      <c r="Y92" s="127">
        <f t="shared" si="617"/>
        <v>14.858490566037736</v>
      </c>
      <c r="Z92" s="59"/>
      <c r="AA92" s="59"/>
      <c r="AB92" s="59"/>
      <c r="AC92" s="59"/>
      <c r="AD92" s="59"/>
      <c r="AE92" s="59">
        <f>2022!DN86</f>
        <v>0</v>
      </c>
      <c r="AF92" s="115" t="str">
        <f t="shared" si="618"/>
        <v/>
      </c>
      <c r="AG92" s="203"/>
      <c r="AH92" s="204">
        <f t="shared" si="619"/>
        <v>2.535885167464115</v>
      </c>
      <c r="AI92" s="204">
        <f t="shared" si="620"/>
        <v>63</v>
      </c>
      <c r="AJ92" s="205">
        <v>15</v>
      </c>
      <c r="AK92" s="205" t="str">
        <f t="shared" si="621"/>
        <v/>
      </c>
      <c r="AL92" s="205">
        <f t="shared" si="622"/>
        <v>12</v>
      </c>
      <c r="AM92" s="205">
        <f t="shared" si="623"/>
        <v>63</v>
      </c>
      <c r="AN92" s="206" t="str">
        <f t="shared" si="624"/>
        <v xml:space="preserve">Вне норматива или не ОДОУ</v>
      </c>
      <c r="AO92" s="46" t="str">
        <f t="shared" si="625"/>
        <v xml:space="preserve">Сумма не совпадает или не ОДОУ</v>
      </c>
      <c r="AP92" s="46" t="str">
        <f t="shared" si="626"/>
        <v/>
      </c>
    </row>
    <row r="93" ht="31.5">
      <c r="A93" s="46">
        <v>68</v>
      </c>
      <c r="B93" s="72" t="s">
        <v>115</v>
      </c>
      <c r="C93" s="125">
        <f>2022!B87</f>
        <v>40.045999999999999</v>
      </c>
      <c r="D93" s="126">
        <f>2022!DD87</f>
        <v>0</v>
      </c>
      <c r="E93" s="126">
        <f>2022!DE87</f>
        <v>0</v>
      </c>
      <c r="F93" s="125">
        <f>2022!DH87</f>
        <v>0</v>
      </c>
      <c r="G93" s="59">
        <f>2021!DL67</f>
        <v>0</v>
      </c>
      <c r="H93" s="127">
        <f t="shared" si="614"/>
        <v>0</v>
      </c>
      <c r="I93" s="59"/>
      <c r="J93" s="59"/>
      <c r="K93" s="59"/>
      <c r="L93" s="59"/>
      <c r="M93" s="59"/>
      <c r="N93" s="59">
        <f>2021!DN67</f>
        <v>0</v>
      </c>
      <c r="O93" s="59">
        <f>'Добыча 2021'!L77</f>
        <v>0</v>
      </c>
      <c r="P93" s="59"/>
      <c r="Q93" s="59"/>
      <c r="R93" s="59"/>
      <c r="S93" s="59">
        <f>'Добыча 2021'!N77</f>
        <v>0</v>
      </c>
      <c r="T93" s="59">
        <f>'Добыча 2021'!M77</f>
        <v>0</v>
      </c>
      <c r="U93" s="59">
        <f t="shared" si="627"/>
        <v>0</v>
      </c>
      <c r="V93" s="127">
        <f>2022!DJ87</f>
        <v>0</v>
      </c>
      <c r="W93" s="59">
        <f t="shared" si="616"/>
        <v>0</v>
      </c>
      <c r="X93" s="59">
        <f>2022!DL87</f>
        <v>0</v>
      </c>
      <c r="Y93" s="127">
        <f t="shared" si="617"/>
        <v>0</v>
      </c>
      <c r="Z93" s="59"/>
      <c r="AA93" s="59"/>
      <c r="AB93" s="59"/>
      <c r="AC93" s="59"/>
      <c r="AD93" s="59"/>
      <c r="AE93" s="59">
        <f>2022!DN87</f>
        <v>0</v>
      </c>
      <c r="AF93" s="115" t="str">
        <f t="shared" si="618"/>
        <v/>
      </c>
      <c r="AG93" s="203"/>
      <c r="AH93" s="204">
        <f t="shared" si="619"/>
        <v>0</v>
      </c>
      <c r="AI93" s="204">
        <f t="shared" si="620"/>
        <v>0</v>
      </c>
      <c r="AJ93" s="205">
        <v>15</v>
      </c>
      <c r="AK93" s="205" t="str">
        <f t="shared" si="621"/>
        <v/>
      </c>
      <c r="AL93" s="205">
        <f t="shared" si="622"/>
        <v>0</v>
      </c>
      <c r="AM93" s="205">
        <f t="shared" si="623"/>
        <v>0</v>
      </c>
      <c r="AN93" s="206" t="str">
        <f t="shared" si="624"/>
        <v/>
      </c>
      <c r="AO93" s="46" t="str">
        <f t="shared" si="625"/>
        <v/>
      </c>
      <c r="AP93" s="46" t="str">
        <f t="shared" si="626"/>
        <v/>
      </c>
    </row>
    <row r="94" ht="36" customHeight="1">
      <c r="A94" s="87">
        <v>69</v>
      </c>
      <c r="B94" s="72" t="s">
        <v>110</v>
      </c>
      <c r="C94" s="125">
        <f>2022!B88</f>
        <v>83.5</v>
      </c>
      <c r="D94" s="126">
        <f>2022!DD88</f>
        <v>0</v>
      </c>
      <c r="E94" s="126">
        <f>2022!DE88</f>
        <v>0</v>
      </c>
      <c r="F94" s="125">
        <f>2022!DH88</f>
        <v>0</v>
      </c>
      <c r="G94" s="59">
        <f>2021!DL68</f>
        <v>0</v>
      </c>
      <c r="H94" s="127">
        <f t="shared" si="614"/>
        <v>0</v>
      </c>
      <c r="I94" s="59"/>
      <c r="J94" s="59"/>
      <c r="K94" s="59"/>
      <c r="L94" s="59"/>
      <c r="M94" s="59"/>
      <c r="N94" s="59">
        <f>2021!DN68</f>
        <v>0</v>
      </c>
      <c r="O94" s="59">
        <f>'Добыча 2021'!L78</f>
        <v>0</v>
      </c>
      <c r="P94" s="59"/>
      <c r="Q94" s="59"/>
      <c r="R94" s="59"/>
      <c r="S94" s="59">
        <f>'Добыча 2021'!N78</f>
        <v>0</v>
      </c>
      <c r="T94" s="59">
        <f>'Добыча 2021'!M78</f>
        <v>0</v>
      </c>
      <c r="U94" s="59">
        <f t="shared" si="627"/>
        <v>0</v>
      </c>
      <c r="V94" s="127">
        <f>2022!DJ88</f>
        <v>0</v>
      </c>
      <c r="W94" s="59">
        <f t="shared" si="616"/>
        <v>0</v>
      </c>
      <c r="X94" s="59">
        <f>2022!DL88</f>
        <v>0</v>
      </c>
      <c r="Y94" s="127">
        <f t="shared" si="617"/>
        <v>0</v>
      </c>
      <c r="Z94" s="59"/>
      <c r="AA94" s="59"/>
      <c r="AB94" s="59"/>
      <c r="AC94" s="59"/>
      <c r="AD94" s="59"/>
      <c r="AE94" s="59">
        <f>2022!DN88</f>
        <v>0</v>
      </c>
      <c r="AF94" s="115" t="str">
        <f t="shared" si="618"/>
        <v/>
      </c>
      <c r="AG94" s="203"/>
      <c r="AH94" s="204">
        <f t="shared" si="619"/>
        <v>0</v>
      </c>
      <c r="AI94" s="204">
        <f t="shared" si="620"/>
        <v>0</v>
      </c>
      <c r="AJ94" s="205">
        <v>15</v>
      </c>
      <c r="AK94" s="205" t="str">
        <f t="shared" si="621"/>
        <v/>
      </c>
      <c r="AL94" s="205">
        <f t="shared" si="622"/>
        <v>0</v>
      </c>
      <c r="AM94" s="205">
        <f t="shared" si="623"/>
        <v>0</v>
      </c>
      <c r="AN94" s="206" t="str">
        <f t="shared" si="624"/>
        <v/>
      </c>
      <c r="AO94" s="46" t="str">
        <f t="shared" si="625"/>
        <v/>
      </c>
      <c r="AP94" s="46" t="str">
        <f t="shared" si="626"/>
        <v/>
      </c>
    </row>
    <row r="95" ht="33" customHeight="1">
      <c r="A95" s="46">
        <v>70</v>
      </c>
      <c r="B95" s="72" t="s">
        <v>114</v>
      </c>
      <c r="C95" s="125">
        <f>2022!B89</f>
        <v>37.700000000000003</v>
      </c>
      <c r="D95" s="126">
        <f>2022!DD89</f>
        <v>0</v>
      </c>
      <c r="E95" s="126">
        <f>2022!DE89</f>
        <v>0</v>
      </c>
      <c r="F95" s="125">
        <f>2022!DH89</f>
        <v>0</v>
      </c>
      <c r="G95" s="59">
        <f>2021!DL69</f>
        <v>0</v>
      </c>
      <c r="H95" s="127">
        <f t="shared" si="614"/>
        <v>0</v>
      </c>
      <c r="I95" s="59"/>
      <c r="J95" s="59"/>
      <c r="K95" s="59"/>
      <c r="L95" s="59"/>
      <c r="M95" s="59"/>
      <c r="N95" s="59">
        <f>2021!DN69</f>
        <v>0</v>
      </c>
      <c r="O95" s="59">
        <f>'Добыча 2021'!L79</f>
        <v>0</v>
      </c>
      <c r="P95" s="59"/>
      <c r="Q95" s="59"/>
      <c r="R95" s="59"/>
      <c r="S95" s="59">
        <f>'Добыча 2021'!N79</f>
        <v>0</v>
      </c>
      <c r="T95" s="59">
        <f>'Добыча 2021'!M79</f>
        <v>0</v>
      </c>
      <c r="U95" s="59">
        <f t="shared" si="627"/>
        <v>0</v>
      </c>
      <c r="V95" s="127">
        <f>2022!DJ89</f>
        <v>0</v>
      </c>
      <c r="W95" s="59">
        <f t="shared" si="616"/>
        <v>0</v>
      </c>
      <c r="X95" s="59">
        <f>2022!DL89</f>
        <v>0</v>
      </c>
      <c r="Y95" s="127">
        <f t="shared" si="617"/>
        <v>0</v>
      </c>
      <c r="Z95" s="59"/>
      <c r="AA95" s="59"/>
      <c r="AB95" s="59"/>
      <c r="AC95" s="59"/>
      <c r="AD95" s="59"/>
      <c r="AE95" s="59">
        <f>2022!DN89</f>
        <v>0</v>
      </c>
      <c r="AF95" s="115" t="str">
        <f t="shared" si="618"/>
        <v/>
      </c>
      <c r="AG95" s="203"/>
      <c r="AH95" s="204">
        <f t="shared" si="619"/>
        <v>0</v>
      </c>
      <c r="AI95" s="204">
        <f t="shared" si="620"/>
        <v>0</v>
      </c>
      <c r="AJ95" s="205">
        <v>15</v>
      </c>
      <c r="AK95" s="205" t="str">
        <f t="shared" si="621"/>
        <v/>
      </c>
      <c r="AL95" s="205">
        <f t="shared" si="622"/>
        <v>0</v>
      </c>
      <c r="AM95" s="205">
        <f t="shared" si="623"/>
        <v>0</v>
      </c>
      <c r="AN95" s="206" t="str">
        <f t="shared" si="624"/>
        <v/>
      </c>
      <c r="AO95" s="46" t="str">
        <f t="shared" si="625"/>
        <v/>
      </c>
      <c r="AP95" s="46" t="str">
        <f t="shared" si="626"/>
        <v/>
      </c>
    </row>
    <row r="96" ht="17.25" customHeight="1">
      <c r="A96" s="87"/>
      <c r="B96" s="61" t="s">
        <v>119</v>
      </c>
      <c r="C96" s="131"/>
      <c r="D96" s="130"/>
      <c r="E96" s="130"/>
      <c r="F96" s="131"/>
      <c r="G96" s="71"/>
      <c r="H96" s="127"/>
      <c r="I96" s="62"/>
      <c r="J96" s="62"/>
      <c r="K96" s="62"/>
      <c r="L96" s="132"/>
      <c r="M96" s="71"/>
      <c r="N96" s="71"/>
      <c r="O96" s="71"/>
      <c r="P96" s="71"/>
      <c r="Q96" s="71"/>
      <c r="R96" s="71"/>
      <c r="S96" s="71"/>
      <c r="T96" s="71"/>
      <c r="U96" s="59"/>
      <c r="V96" s="144"/>
      <c r="W96" s="59"/>
      <c r="X96" s="71"/>
      <c r="Y96" s="127"/>
      <c r="Z96" s="71"/>
      <c r="AA96" s="71"/>
      <c r="AB96" s="71"/>
      <c r="AC96" s="71"/>
      <c r="AD96" s="59"/>
      <c r="AE96" s="71"/>
      <c r="AF96" s="115" t="str">
        <f t="shared" si="618"/>
        <v/>
      </c>
      <c r="AG96" s="203"/>
      <c r="AH96" s="204" t="str">
        <f t="shared" si="619"/>
        <v/>
      </c>
      <c r="AI96" s="204">
        <f t="shared" si="620"/>
        <v>0</v>
      </c>
      <c r="AJ96" s="205">
        <v>15</v>
      </c>
      <c r="AK96" s="205" t="str">
        <f t="shared" si="621"/>
        <v/>
      </c>
      <c r="AL96" s="205" t="str">
        <f t="shared" si="622"/>
        <v/>
      </c>
      <c r="AM96" s="205" t="str">
        <f t="shared" si="623"/>
        <v/>
      </c>
      <c r="AN96" s="206" t="str">
        <f t="shared" si="624"/>
        <v/>
      </c>
      <c r="AO96" s="46" t="str">
        <f t="shared" si="625"/>
        <v/>
      </c>
      <c r="AP96" s="46" t="str">
        <f t="shared" si="626"/>
        <v/>
      </c>
    </row>
    <row r="97" ht="35.25" customHeight="1">
      <c r="A97" s="46">
        <v>71</v>
      </c>
      <c r="B97" s="72" t="s">
        <v>126</v>
      </c>
      <c r="C97" s="125">
        <f>2022!B92</f>
        <v>1493.5999999999999</v>
      </c>
      <c r="D97" s="126">
        <f>2022!DD92</f>
        <v>871</v>
      </c>
      <c r="E97" s="126">
        <f>2022!DE92</f>
        <v>882</v>
      </c>
      <c r="F97" s="125">
        <f>2022!DH92</f>
        <v>0.59051955008034285</v>
      </c>
      <c r="G97" s="59">
        <f>2021!DL72</f>
        <v>100</v>
      </c>
      <c r="H97" s="127">
        <f t="shared" si="614"/>
        <v>11.481056257175661</v>
      </c>
      <c r="I97" s="59">
        <f>2021!DL74</f>
        <v>2</v>
      </c>
      <c r="J97" s="59"/>
      <c r="K97" s="59"/>
      <c r="L97" s="59"/>
      <c r="M97" s="59"/>
      <c r="N97" s="59">
        <f>2021!DN72</f>
        <v>0</v>
      </c>
      <c r="O97" s="59">
        <f>'Добыча 2021'!L82</f>
        <v>37</v>
      </c>
      <c r="P97" s="59"/>
      <c r="Q97" s="59"/>
      <c r="R97" s="59"/>
      <c r="S97" s="59">
        <f>'Добыча 2021'!N82</f>
        <v>29</v>
      </c>
      <c r="T97" s="59">
        <f>'Добыча 2021'!M82</f>
        <v>8</v>
      </c>
      <c r="U97" s="59">
        <f t="shared" si="627"/>
        <v>37</v>
      </c>
      <c r="V97" s="127">
        <f>2022!DJ92</f>
        <v>132.29999999999998</v>
      </c>
      <c r="W97" s="59">
        <f t="shared" si="616"/>
        <v>15</v>
      </c>
      <c r="X97" s="59">
        <v>132</v>
      </c>
      <c r="Y97" s="127">
        <f t="shared" si="617"/>
        <v>14.965986394557824</v>
      </c>
      <c r="Z97" s="59">
        <f>2022!DL99</f>
        <v>7</v>
      </c>
      <c r="AA97" s="59"/>
      <c r="AB97" s="59"/>
      <c r="AC97" s="59"/>
      <c r="AD97" s="59"/>
      <c r="AE97" s="59">
        <f>2022!DN92</f>
        <v>0</v>
      </c>
      <c r="AF97" s="115" t="str">
        <f t="shared" si="618"/>
        <v/>
      </c>
      <c r="AG97" s="203"/>
      <c r="AH97" s="204">
        <f t="shared" si="619"/>
        <v>0.59051955008034285</v>
      </c>
      <c r="AI97" s="204">
        <f t="shared" si="620"/>
        <v>132</v>
      </c>
      <c r="AJ97" s="205">
        <v>15</v>
      </c>
      <c r="AK97" s="205" t="str">
        <f t="shared" si="621"/>
        <v/>
      </c>
      <c r="AL97" s="205">
        <f t="shared" si="622"/>
        <v>26</v>
      </c>
      <c r="AM97" s="205">
        <f t="shared" si="623"/>
        <v>132</v>
      </c>
      <c r="AN97" s="206" t="str">
        <f t="shared" si="624"/>
        <v xml:space="preserve">Вне норматива или не ОДОУ</v>
      </c>
      <c r="AO97" s="46" t="str">
        <f t="shared" si="625"/>
        <v xml:space="preserve">Сумма не совпадает или не ОДОУ</v>
      </c>
      <c r="AP97" s="46" t="str">
        <f t="shared" si="626"/>
        <v/>
      </c>
    </row>
    <row r="98" ht="35.25" customHeight="1">
      <c r="A98" s="46">
        <v>72</v>
      </c>
      <c r="B98" s="155" t="s">
        <v>430</v>
      </c>
      <c r="C98" s="125">
        <f>2022!B93</f>
        <v>438.69999999999999</v>
      </c>
      <c r="D98" s="138">
        <f>2022!DD93</f>
        <v>1081</v>
      </c>
      <c r="E98" s="126">
        <f>2022!DE93</f>
        <v>322</v>
      </c>
      <c r="F98" s="125">
        <f>2022!DH93</f>
        <v>0.73398677912012766</v>
      </c>
      <c r="G98" s="80">
        <f>2021!DL73</f>
        <v>150</v>
      </c>
      <c r="H98" s="139">
        <f t="shared" ref="H98" si="628">IF(G98&gt;0,G98/D98*100,0)</f>
        <v>13.876040703052727</v>
      </c>
      <c r="I98" s="59"/>
      <c r="J98" s="59"/>
      <c r="K98" s="59"/>
      <c r="L98" s="59"/>
      <c r="M98" s="59"/>
      <c r="N98" s="80">
        <f>2021!DN73</f>
        <v>31</v>
      </c>
      <c r="O98" s="80">
        <f>'Добыча 2021'!L83</f>
        <v>33</v>
      </c>
      <c r="P98" s="59"/>
      <c r="Q98" s="59"/>
      <c r="R98" s="59"/>
      <c r="S98" s="80">
        <f>'Добыча 2021'!N83</f>
        <v>33</v>
      </c>
      <c r="T98" s="80">
        <f>'Добыча 2021'!M83</f>
        <v>0</v>
      </c>
      <c r="U98" s="80">
        <f t="shared" si="627"/>
        <v>22</v>
      </c>
      <c r="V98" s="127">
        <f>2022!DJ93</f>
        <v>48.299999999999997</v>
      </c>
      <c r="W98" s="59">
        <f t="shared" si="616"/>
        <v>15</v>
      </c>
      <c r="X98" s="59">
        <f>2022!DL93</f>
        <v>48</v>
      </c>
      <c r="Y98" s="127">
        <f t="shared" si="617"/>
        <v>14.906832298136646</v>
      </c>
      <c r="Z98" s="59"/>
      <c r="AA98" s="59"/>
      <c r="AB98" s="59"/>
      <c r="AC98" s="59"/>
      <c r="AD98" s="59">
        <f t="shared" si="615"/>
        <v>38</v>
      </c>
      <c r="AE98" s="59">
        <f>2022!DN93</f>
        <v>10</v>
      </c>
      <c r="AF98" s="115" t="str">
        <f t="shared" si="618"/>
        <v/>
      </c>
      <c r="AG98" s="203"/>
      <c r="AH98" s="204">
        <f t="shared" si="619"/>
        <v>0.73398677912012766</v>
      </c>
      <c r="AI98" s="204">
        <f t="shared" si="620"/>
        <v>48</v>
      </c>
      <c r="AJ98" s="205">
        <v>15</v>
      </c>
      <c r="AK98" s="205" t="str">
        <f t="shared" si="621"/>
        <v/>
      </c>
      <c r="AL98" s="205">
        <f t="shared" si="622"/>
        <v>9</v>
      </c>
      <c r="AM98" s="205">
        <f t="shared" si="623"/>
        <v>48</v>
      </c>
      <c r="AN98" s="206" t="str">
        <f t="shared" si="624"/>
        <v/>
      </c>
      <c r="AO98" s="46" t="str">
        <f t="shared" si="625"/>
        <v/>
      </c>
      <c r="AP98" s="46" t="str">
        <f t="shared" si="626"/>
        <v/>
      </c>
    </row>
    <row r="99" ht="35.25" customHeight="1">
      <c r="A99" s="46">
        <v>73</v>
      </c>
      <c r="B99" s="155" t="s">
        <v>431</v>
      </c>
      <c r="C99" s="125">
        <f>2022!B94</f>
        <v>537.20000000000005</v>
      </c>
      <c r="D99" s="149"/>
      <c r="E99" s="126">
        <f>2022!DE94</f>
        <v>280</v>
      </c>
      <c r="F99" s="125">
        <f>2022!DH94</f>
        <v>0.52122114668652264</v>
      </c>
      <c r="G99" s="150"/>
      <c r="H99" s="151"/>
      <c r="I99" s="59"/>
      <c r="J99" s="59"/>
      <c r="K99" s="59"/>
      <c r="L99" s="59"/>
      <c r="M99" s="59"/>
      <c r="N99" s="150"/>
      <c r="O99" s="150"/>
      <c r="P99" s="59"/>
      <c r="Q99" s="59"/>
      <c r="R99" s="59"/>
      <c r="S99" s="150"/>
      <c r="T99" s="150"/>
      <c r="U99" s="150"/>
      <c r="V99" s="127">
        <f>2022!DJ94</f>
        <v>42</v>
      </c>
      <c r="W99" s="59">
        <f t="shared" si="616"/>
        <v>15</v>
      </c>
      <c r="X99" s="59">
        <f>2022!DL94</f>
        <v>42</v>
      </c>
      <c r="Y99" s="127">
        <f t="shared" si="617"/>
        <v>15</v>
      </c>
      <c r="Z99" s="59"/>
      <c r="AA99" s="59"/>
      <c r="AB99" s="59"/>
      <c r="AC99" s="59"/>
      <c r="AD99" s="59">
        <f t="shared" si="615"/>
        <v>33</v>
      </c>
      <c r="AE99" s="59">
        <f>2022!DN94</f>
        <v>9</v>
      </c>
      <c r="AF99" s="115" t="str">
        <f t="shared" si="618"/>
        <v/>
      </c>
      <c r="AG99" s="203"/>
      <c r="AH99" s="204">
        <f t="shared" si="619"/>
        <v>0.52122114668652264</v>
      </c>
      <c r="AI99" s="204">
        <f t="shared" si="620"/>
        <v>42</v>
      </c>
      <c r="AJ99" s="205">
        <v>15</v>
      </c>
      <c r="AK99" s="205" t="str">
        <f t="shared" si="621"/>
        <v/>
      </c>
      <c r="AL99" s="205">
        <f t="shared" si="622"/>
        <v>8</v>
      </c>
      <c r="AM99" s="205">
        <f t="shared" si="623"/>
        <v>42</v>
      </c>
      <c r="AN99" s="206" t="str">
        <f t="shared" si="624"/>
        <v/>
      </c>
      <c r="AO99" s="46" t="str">
        <f t="shared" si="625"/>
        <v/>
      </c>
      <c r="AP99" s="46" t="str">
        <f t="shared" si="626"/>
        <v/>
      </c>
    </row>
    <row r="100" ht="35.25" customHeight="1">
      <c r="A100" s="46">
        <v>74</v>
      </c>
      <c r="B100" s="155" t="s">
        <v>432</v>
      </c>
      <c r="C100" s="125">
        <f>2022!B95</f>
        <v>140</v>
      </c>
      <c r="D100" s="149"/>
      <c r="E100" s="126">
        <f>2022!DE95</f>
        <v>34</v>
      </c>
      <c r="F100" s="125">
        <f>2022!DH95</f>
        <v>0.24285714285714285</v>
      </c>
      <c r="G100" s="150"/>
      <c r="H100" s="151"/>
      <c r="I100" s="59"/>
      <c r="J100" s="59"/>
      <c r="K100" s="59"/>
      <c r="L100" s="59"/>
      <c r="M100" s="59"/>
      <c r="N100" s="150"/>
      <c r="O100" s="150"/>
      <c r="P100" s="59"/>
      <c r="Q100" s="59"/>
      <c r="R100" s="59"/>
      <c r="S100" s="150"/>
      <c r="T100" s="150"/>
      <c r="U100" s="150"/>
      <c r="V100" s="127">
        <f>2022!DJ95</f>
        <v>0</v>
      </c>
      <c r="W100" s="59">
        <f t="shared" ref="W100:W102" si="629">IF(V100&gt;1,V100/E100*100,0)</f>
        <v>0</v>
      </c>
      <c r="X100" s="59">
        <f>2022!DL95</f>
        <v>0</v>
      </c>
      <c r="Y100" s="127">
        <f t="shared" ref="Y100:Y102" si="630">IF(X100&gt;1,X100/E100*100,0)</f>
        <v>0</v>
      </c>
      <c r="Z100" s="59"/>
      <c r="AA100" s="59"/>
      <c r="AB100" s="59"/>
      <c r="AC100" s="59"/>
      <c r="AD100" s="59">
        <f t="shared" si="615"/>
        <v>0</v>
      </c>
      <c r="AE100" s="59">
        <f>2022!DN95</f>
        <v>0</v>
      </c>
      <c r="AF100" s="115" t="str">
        <f t="shared" si="618"/>
        <v/>
      </c>
      <c r="AG100" s="203"/>
      <c r="AH100" s="204">
        <f t="shared" si="619"/>
        <v>0.24285714285714285</v>
      </c>
      <c r="AI100" s="204">
        <f t="shared" si="620"/>
        <v>5</v>
      </c>
      <c r="AJ100" s="205">
        <v>15</v>
      </c>
      <c r="AK100" s="205" t="str">
        <f t="shared" si="621"/>
        <v/>
      </c>
      <c r="AL100" s="205">
        <f t="shared" si="622"/>
        <v>0</v>
      </c>
      <c r="AM100" s="205">
        <f t="shared" si="623"/>
        <v>0</v>
      </c>
      <c r="AN100" s="206" t="str">
        <f t="shared" si="624"/>
        <v/>
      </c>
      <c r="AO100" s="46" t="str">
        <f t="shared" si="625"/>
        <v/>
      </c>
      <c r="AP100" s="46" t="str">
        <f t="shared" si="626"/>
        <v/>
      </c>
    </row>
    <row r="101" ht="35.25" customHeight="1">
      <c r="A101" s="46">
        <v>75</v>
      </c>
      <c r="B101" s="155" t="s">
        <v>433</v>
      </c>
      <c r="C101" s="125">
        <f>2022!B96</f>
        <v>1100</v>
      </c>
      <c r="D101" s="149"/>
      <c r="E101" s="126">
        <f>2022!DE96</f>
        <v>366</v>
      </c>
      <c r="F101" s="125">
        <f>2022!DH96</f>
        <v>0.3327272727272727</v>
      </c>
      <c r="G101" s="150"/>
      <c r="H101" s="151"/>
      <c r="I101" s="59"/>
      <c r="J101" s="59"/>
      <c r="K101" s="59"/>
      <c r="L101" s="59"/>
      <c r="M101" s="59"/>
      <c r="N101" s="150"/>
      <c r="O101" s="150"/>
      <c r="P101" s="59"/>
      <c r="Q101" s="59"/>
      <c r="R101" s="59"/>
      <c r="S101" s="150"/>
      <c r="T101" s="150"/>
      <c r="U101" s="150"/>
      <c r="V101" s="127">
        <f>2022!DJ96</f>
        <v>54.899999999999999</v>
      </c>
      <c r="W101" s="59">
        <f t="shared" si="629"/>
        <v>15</v>
      </c>
      <c r="X101" s="59">
        <f>2022!DL96</f>
        <v>54</v>
      </c>
      <c r="Y101" s="127">
        <f t="shared" si="630"/>
        <v>14.754098360655737</v>
      </c>
      <c r="Z101" s="59"/>
      <c r="AA101" s="59"/>
      <c r="AB101" s="59"/>
      <c r="AC101" s="59"/>
      <c r="AD101" s="59">
        <f t="shared" si="615"/>
        <v>43</v>
      </c>
      <c r="AE101" s="59">
        <f>2022!DN96</f>
        <v>11</v>
      </c>
      <c r="AF101" s="115" t="str">
        <f t="shared" si="618"/>
        <v/>
      </c>
      <c r="AG101" s="203"/>
      <c r="AH101" s="204">
        <f t="shared" si="619"/>
        <v>0.3327272727272727</v>
      </c>
      <c r="AI101" s="204">
        <f t="shared" si="620"/>
        <v>54</v>
      </c>
      <c r="AJ101" s="205">
        <v>15</v>
      </c>
      <c r="AK101" s="205" t="str">
        <f t="shared" si="621"/>
        <v/>
      </c>
      <c r="AL101" s="205">
        <f t="shared" si="622"/>
        <v>10</v>
      </c>
      <c r="AM101" s="205">
        <f t="shared" si="623"/>
        <v>54</v>
      </c>
      <c r="AN101" s="206" t="str">
        <f t="shared" si="624"/>
        <v/>
      </c>
      <c r="AO101" s="46" t="str">
        <f t="shared" si="625"/>
        <v/>
      </c>
      <c r="AP101" s="46" t="str">
        <f t="shared" si="626"/>
        <v/>
      </c>
    </row>
    <row r="102" ht="35.25" customHeight="1">
      <c r="A102" s="46">
        <v>76</v>
      </c>
      <c r="B102" s="155" t="s">
        <v>434</v>
      </c>
      <c r="C102" s="125">
        <f>2022!B97</f>
        <v>310.89999999999998</v>
      </c>
      <c r="D102" s="149"/>
      <c r="E102" s="126">
        <f>2022!DE97</f>
        <v>53</v>
      </c>
      <c r="F102" s="125">
        <f>2022!DH97</f>
        <v>0.1704728208427147</v>
      </c>
      <c r="G102" s="150"/>
      <c r="H102" s="151"/>
      <c r="I102" s="59"/>
      <c r="J102" s="59"/>
      <c r="K102" s="59"/>
      <c r="L102" s="59"/>
      <c r="M102" s="59"/>
      <c r="N102" s="150"/>
      <c r="O102" s="150"/>
      <c r="P102" s="59"/>
      <c r="Q102" s="59"/>
      <c r="R102" s="59"/>
      <c r="S102" s="150"/>
      <c r="T102" s="150"/>
      <c r="U102" s="150"/>
      <c r="V102" s="127">
        <f>2022!DJ97</f>
        <v>7.9499999999999993</v>
      </c>
      <c r="W102" s="59">
        <f t="shared" si="629"/>
        <v>15</v>
      </c>
      <c r="X102" s="59">
        <f>2022!DL97</f>
        <v>7</v>
      </c>
      <c r="Y102" s="127">
        <f t="shared" si="630"/>
        <v>13.20754716981132</v>
      </c>
      <c r="Z102" s="59"/>
      <c r="AA102" s="59"/>
      <c r="AB102" s="59"/>
      <c r="AC102" s="59"/>
      <c r="AD102" s="59">
        <f t="shared" si="615"/>
        <v>5</v>
      </c>
      <c r="AE102" s="59">
        <f>2022!DN97</f>
        <v>2</v>
      </c>
      <c r="AF102" s="115" t="str">
        <f t="shared" si="618"/>
        <v/>
      </c>
      <c r="AG102" s="203"/>
      <c r="AH102" s="204">
        <f t="shared" si="619"/>
        <v>0.1704728208427147</v>
      </c>
      <c r="AI102" s="204">
        <f t="shared" si="620"/>
        <v>7</v>
      </c>
      <c r="AJ102" s="205">
        <v>15</v>
      </c>
      <c r="AK102" s="205" t="str">
        <f t="shared" si="621"/>
        <v/>
      </c>
      <c r="AL102" s="205">
        <f t="shared" si="622"/>
        <v>1</v>
      </c>
      <c r="AM102" s="205">
        <f t="shared" si="623"/>
        <v>7</v>
      </c>
      <c r="AN102" s="206" t="str">
        <f t="shared" si="624"/>
        <v/>
      </c>
      <c r="AO102" s="46" t="str">
        <f t="shared" si="625"/>
        <v/>
      </c>
      <c r="AP102" s="46" t="str">
        <f t="shared" si="626"/>
        <v/>
      </c>
    </row>
    <row r="103" ht="35.25" customHeight="1">
      <c r="A103" s="46">
        <v>77</v>
      </c>
      <c r="B103" s="155" t="s">
        <v>435</v>
      </c>
      <c r="C103" s="125">
        <f>2022!B98</f>
        <v>75.200000000000003</v>
      </c>
      <c r="D103" s="142"/>
      <c r="E103" s="126">
        <f>2022!DE98</f>
        <v>26</v>
      </c>
      <c r="F103" s="125">
        <f>2022!DH98</f>
        <v>0.3457446808510638</v>
      </c>
      <c r="G103" s="82"/>
      <c r="H103" s="143"/>
      <c r="I103" s="59"/>
      <c r="J103" s="59"/>
      <c r="K103" s="59"/>
      <c r="L103" s="59"/>
      <c r="M103" s="59"/>
      <c r="N103" s="82"/>
      <c r="O103" s="82"/>
      <c r="P103" s="59"/>
      <c r="Q103" s="59"/>
      <c r="R103" s="59"/>
      <c r="S103" s="82"/>
      <c r="T103" s="82"/>
      <c r="U103" s="82"/>
      <c r="V103" s="127">
        <f>2022!DJ98</f>
        <v>0</v>
      </c>
      <c r="W103" s="59">
        <f t="shared" si="616"/>
        <v>0</v>
      </c>
      <c r="X103" s="59">
        <f>2022!DL98</f>
        <v>0</v>
      </c>
      <c r="Y103" s="127">
        <f t="shared" si="617"/>
        <v>0</v>
      </c>
      <c r="Z103" s="59"/>
      <c r="AA103" s="59"/>
      <c r="AB103" s="59"/>
      <c r="AC103" s="59"/>
      <c r="AD103" s="59">
        <f t="shared" si="615"/>
        <v>0</v>
      </c>
      <c r="AE103" s="59">
        <f>2022!DN98</f>
        <v>0</v>
      </c>
      <c r="AF103" s="115" t="str">
        <f t="shared" si="618"/>
        <v/>
      </c>
      <c r="AG103" s="203"/>
      <c r="AH103" s="204">
        <f t="shared" si="619"/>
        <v>0.3457446808510638</v>
      </c>
      <c r="AI103" s="204">
        <f t="shared" si="620"/>
        <v>3</v>
      </c>
      <c r="AJ103" s="205">
        <v>15</v>
      </c>
      <c r="AK103" s="205" t="str">
        <f t="shared" si="621"/>
        <v/>
      </c>
      <c r="AL103" s="205">
        <f t="shared" si="622"/>
        <v>0</v>
      </c>
      <c r="AM103" s="205">
        <f t="shared" si="623"/>
        <v>0</v>
      </c>
      <c r="AN103" s="206" t="str">
        <f t="shared" si="624"/>
        <v/>
      </c>
      <c r="AO103" s="46" t="str">
        <f t="shared" si="625"/>
        <v/>
      </c>
      <c r="AP103" s="46" t="str">
        <f t="shared" si="626"/>
        <v/>
      </c>
    </row>
    <row r="104" ht="17.25" customHeight="1">
      <c r="A104" s="87"/>
      <c r="B104" s="61" t="s">
        <v>127</v>
      </c>
      <c r="C104" s="131"/>
      <c r="D104" s="130"/>
      <c r="E104" s="130"/>
      <c r="F104" s="131"/>
      <c r="G104" s="71"/>
      <c r="H104" s="127"/>
      <c r="I104" s="62"/>
      <c r="J104" s="62"/>
      <c r="K104" s="62"/>
      <c r="L104" s="132"/>
      <c r="M104" s="71"/>
      <c r="N104" s="71"/>
      <c r="O104" s="71"/>
      <c r="P104" s="71"/>
      <c r="Q104" s="71"/>
      <c r="R104" s="71"/>
      <c r="S104" s="71"/>
      <c r="T104" s="71"/>
      <c r="U104" s="59"/>
      <c r="V104" s="144"/>
      <c r="W104" s="59"/>
      <c r="X104" s="71"/>
      <c r="Y104" s="127"/>
      <c r="Z104" s="71"/>
      <c r="AA104" s="71"/>
      <c r="AB104" s="71"/>
      <c r="AC104" s="71"/>
      <c r="AD104" s="59"/>
      <c r="AE104" s="71"/>
      <c r="AF104" s="115" t="str">
        <f t="shared" si="618"/>
        <v/>
      </c>
      <c r="AG104" s="203"/>
      <c r="AH104" s="204" t="str">
        <f t="shared" si="619"/>
        <v/>
      </c>
      <c r="AI104" s="204">
        <f t="shared" si="620"/>
        <v>0</v>
      </c>
      <c r="AJ104" s="205">
        <v>15</v>
      </c>
      <c r="AK104" s="205" t="str">
        <f t="shared" si="621"/>
        <v/>
      </c>
      <c r="AL104" s="205" t="str">
        <f t="shared" si="622"/>
        <v/>
      </c>
      <c r="AM104" s="205" t="str">
        <f t="shared" si="623"/>
        <v/>
      </c>
      <c r="AN104" s="206" t="str">
        <f t="shared" si="624"/>
        <v/>
      </c>
      <c r="AO104" s="46" t="str">
        <f t="shared" si="625"/>
        <v/>
      </c>
      <c r="AP104" s="46" t="str">
        <f t="shared" si="626"/>
        <v/>
      </c>
    </row>
    <row r="105" ht="31.5">
      <c r="A105" s="46">
        <v>78</v>
      </c>
      <c r="B105" s="72" t="s">
        <v>129</v>
      </c>
      <c r="C105" s="125">
        <f>2022!B101</f>
        <v>384.80000000000001</v>
      </c>
      <c r="D105" s="126">
        <f>2022!DD101</f>
        <v>0</v>
      </c>
      <c r="E105" s="126">
        <f>2022!DE101</f>
        <v>0</v>
      </c>
      <c r="F105" s="125">
        <f>2022!DH101</f>
        <v>0</v>
      </c>
      <c r="G105" s="59">
        <f>2021!DL76</f>
        <v>0</v>
      </c>
      <c r="H105" s="127">
        <f t="shared" ref="H105:H158" si="631">IF(G105&gt;0,G105/D105*100,0)</f>
        <v>0</v>
      </c>
      <c r="I105" s="59"/>
      <c r="J105" s="59"/>
      <c r="K105" s="59"/>
      <c r="L105" s="59"/>
      <c r="M105" s="59"/>
      <c r="N105" s="59">
        <f>2021!DN76</f>
        <v>0</v>
      </c>
      <c r="O105" s="59">
        <f>'Добыча 2021'!L86</f>
        <v>0</v>
      </c>
      <c r="P105" s="59"/>
      <c r="Q105" s="59"/>
      <c r="R105" s="59"/>
      <c r="S105" s="59">
        <f>'Добыча 2021'!N86</f>
        <v>0</v>
      </c>
      <c r="T105" s="59">
        <f>'Добыча 2021'!M86</f>
        <v>0</v>
      </c>
      <c r="U105" s="59">
        <f t="shared" si="627"/>
        <v>0</v>
      </c>
      <c r="V105" s="127">
        <f>2022!DJ101</f>
        <v>0</v>
      </c>
      <c r="W105" s="59">
        <f t="shared" si="616"/>
        <v>0</v>
      </c>
      <c r="X105" s="59">
        <f>2022!DL101</f>
        <v>0</v>
      </c>
      <c r="Y105" s="127">
        <f t="shared" si="617"/>
        <v>0</v>
      </c>
      <c r="Z105" s="59"/>
      <c r="AA105" s="59"/>
      <c r="AB105" s="59"/>
      <c r="AC105" s="59"/>
      <c r="AD105" s="59"/>
      <c r="AE105" s="59">
        <f>2022!DN101</f>
        <v>0</v>
      </c>
      <c r="AF105" s="115" t="str">
        <f t="shared" si="618"/>
        <v/>
      </c>
      <c r="AG105" s="203"/>
      <c r="AH105" s="204">
        <f t="shared" si="619"/>
        <v>0</v>
      </c>
      <c r="AI105" s="204">
        <f t="shared" si="620"/>
        <v>0</v>
      </c>
      <c r="AJ105" s="205">
        <v>15</v>
      </c>
      <c r="AK105" s="205" t="str">
        <f t="shared" si="621"/>
        <v/>
      </c>
      <c r="AL105" s="205">
        <f t="shared" si="622"/>
        <v>0</v>
      </c>
      <c r="AM105" s="205">
        <f t="shared" si="623"/>
        <v>0</v>
      </c>
      <c r="AN105" s="206" t="str">
        <f t="shared" si="624"/>
        <v/>
      </c>
      <c r="AO105" s="46" t="str">
        <f t="shared" si="625"/>
        <v/>
      </c>
      <c r="AP105" s="46" t="str">
        <f t="shared" si="626"/>
        <v/>
      </c>
    </row>
    <row r="106" ht="51.75" customHeight="1">
      <c r="A106" s="46">
        <v>79</v>
      </c>
      <c r="B106" s="79" t="s">
        <v>128</v>
      </c>
      <c r="C106" s="157">
        <f>2022!B102</f>
        <v>396.19999999999999</v>
      </c>
      <c r="D106" s="138">
        <f>2022!DD102</f>
        <v>0</v>
      </c>
      <c r="E106" s="138">
        <f>2022!DE102</f>
        <v>0</v>
      </c>
      <c r="F106" s="157">
        <f>2022!DH102</f>
        <v>0</v>
      </c>
      <c r="G106" s="59">
        <f>2021!DL77</f>
        <v>0</v>
      </c>
      <c r="H106" s="127">
        <f t="shared" si="631"/>
        <v>0</v>
      </c>
      <c r="I106" s="59"/>
      <c r="J106" s="59"/>
      <c r="K106" s="59"/>
      <c r="L106" s="59"/>
      <c r="M106" s="80"/>
      <c r="N106" s="80">
        <f>2021!DN77</f>
        <v>0</v>
      </c>
      <c r="O106" s="80">
        <f>'Добыча 2021'!L87</f>
        <v>0</v>
      </c>
      <c r="P106" s="80"/>
      <c r="Q106" s="80"/>
      <c r="R106" s="80"/>
      <c r="S106" s="80">
        <f>'Добыча 2021'!N87</f>
        <v>0</v>
      </c>
      <c r="T106" s="80">
        <f>'Добыча 2021'!M87</f>
        <v>0</v>
      </c>
      <c r="U106" s="59">
        <f t="shared" si="627"/>
        <v>0</v>
      </c>
      <c r="V106" s="139">
        <f>2022!DJ102</f>
        <v>0</v>
      </c>
      <c r="W106" s="59">
        <f t="shared" si="616"/>
        <v>0</v>
      </c>
      <c r="X106" s="80">
        <f>2022!DL102</f>
        <v>0</v>
      </c>
      <c r="Y106" s="127">
        <f t="shared" si="617"/>
        <v>0</v>
      </c>
      <c r="Z106" s="80"/>
      <c r="AA106" s="80"/>
      <c r="AB106" s="80"/>
      <c r="AC106" s="80"/>
      <c r="AD106" s="59"/>
      <c r="AE106" s="80">
        <f>2022!DN102</f>
        <v>0</v>
      </c>
      <c r="AF106" s="115" t="str">
        <f t="shared" si="618"/>
        <v/>
      </c>
      <c r="AG106" s="203"/>
      <c r="AH106" s="204">
        <f t="shared" si="619"/>
        <v>0</v>
      </c>
      <c r="AI106" s="204">
        <f t="shared" si="620"/>
        <v>0</v>
      </c>
      <c r="AJ106" s="205">
        <v>15</v>
      </c>
      <c r="AK106" s="205" t="str">
        <f t="shared" si="621"/>
        <v/>
      </c>
      <c r="AL106" s="205">
        <f t="shared" si="622"/>
        <v>0</v>
      </c>
      <c r="AM106" s="205">
        <f t="shared" si="623"/>
        <v>0</v>
      </c>
      <c r="AN106" s="206" t="str">
        <f t="shared" si="624"/>
        <v/>
      </c>
      <c r="AO106" s="46" t="str">
        <f t="shared" si="625"/>
        <v/>
      </c>
      <c r="AP106" s="46" t="str">
        <f t="shared" si="626"/>
        <v/>
      </c>
    </row>
    <row r="107" ht="17.25" customHeight="1">
      <c r="A107" s="87"/>
      <c r="B107" s="61" t="s">
        <v>130</v>
      </c>
      <c r="C107" s="131"/>
      <c r="D107" s="130"/>
      <c r="E107" s="130"/>
      <c r="F107" s="131"/>
      <c r="G107" s="71"/>
      <c r="H107" s="127"/>
      <c r="I107" s="62"/>
      <c r="J107" s="62"/>
      <c r="K107" s="62"/>
      <c r="L107" s="132"/>
      <c r="M107" s="71"/>
      <c r="N107" s="71"/>
      <c r="O107" s="71"/>
      <c r="P107" s="71"/>
      <c r="Q107" s="71"/>
      <c r="R107" s="71"/>
      <c r="S107" s="71"/>
      <c r="T107" s="71"/>
      <c r="U107" s="59"/>
      <c r="V107" s="144"/>
      <c r="W107" s="59"/>
      <c r="X107" s="71"/>
      <c r="Y107" s="127"/>
      <c r="Z107" s="71"/>
      <c r="AA107" s="71"/>
      <c r="AB107" s="71"/>
      <c r="AC107" s="71"/>
      <c r="AD107" s="59"/>
      <c r="AE107" s="71"/>
      <c r="AF107" s="115" t="str">
        <f t="shared" si="618"/>
        <v/>
      </c>
      <c r="AG107" s="203"/>
      <c r="AH107" s="204" t="str">
        <f t="shared" si="619"/>
        <v/>
      </c>
      <c r="AI107" s="204">
        <f t="shared" si="620"/>
        <v>0</v>
      </c>
      <c r="AJ107" s="205">
        <v>15</v>
      </c>
      <c r="AK107" s="205" t="str">
        <f t="shared" si="621"/>
        <v/>
      </c>
      <c r="AL107" s="205" t="str">
        <f t="shared" si="622"/>
        <v/>
      </c>
      <c r="AM107" s="205" t="str">
        <f t="shared" si="623"/>
        <v/>
      </c>
      <c r="AN107" s="206" t="str">
        <f t="shared" si="624"/>
        <v/>
      </c>
      <c r="AO107" s="46" t="str">
        <f t="shared" si="625"/>
        <v/>
      </c>
      <c r="AP107" s="46" t="str">
        <f t="shared" si="626"/>
        <v/>
      </c>
    </row>
    <row r="108" ht="51" customHeight="1">
      <c r="A108" s="46">
        <v>80</v>
      </c>
      <c r="B108" s="81" t="s">
        <v>134</v>
      </c>
      <c r="C108" s="160">
        <f>2022!B104</f>
        <v>597.84699999999998</v>
      </c>
      <c r="D108" s="142">
        <f>2022!DD104</f>
        <v>233</v>
      </c>
      <c r="E108" s="142">
        <f>2022!DE104</f>
        <v>298</v>
      </c>
      <c r="F108" s="160">
        <f>2022!DH104</f>
        <v>0.49845529040038672</v>
      </c>
      <c r="G108" s="59">
        <f>2021!DL79</f>
        <v>34</v>
      </c>
      <c r="H108" s="127">
        <f t="shared" si="631"/>
        <v>14.592274678111588</v>
      </c>
      <c r="I108" s="59"/>
      <c r="J108" s="59"/>
      <c r="K108" s="59"/>
      <c r="L108" s="59"/>
      <c r="M108" s="82"/>
      <c r="N108" s="82">
        <f>2021!DN79</f>
        <v>0</v>
      </c>
      <c r="O108" s="82">
        <f>'Добыча 2021'!L89</f>
        <v>20</v>
      </c>
      <c r="P108" s="82"/>
      <c r="Q108" s="82"/>
      <c r="R108" s="82"/>
      <c r="S108" s="82">
        <f>'Добыча 2021'!N89</f>
        <v>20</v>
      </c>
      <c r="T108" s="82">
        <f>'Добыча 2021'!M89</f>
        <v>0</v>
      </c>
      <c r="U108" s="59">
        <f t="shared" si="627"/>
        <v>58.82352941176471</v>
      </c>
      <c r="V108" s="143">
        <f>2022!DJ104</f>
        <v>44.699999999999996</v>
      </c>
      <c r="W108" s="59">
        <f t="shared" si="616"/>
        <v>15</v>
      </c>
      <c r="X108" s="82">
        <f>2022!DL104</f>
        <v>44</v>
      </c>
      <c r="Y108" s="127">
        <f t="shared" si="617"/>
        <v>14.76510067114094</v>
      </c>
      <c r="Z108" s="82"/>
      <c r="AA108" s="82"/>
      <c r="AB108" s="82"/>
      <c r="AC108" s="82"/>
      <c r="AD108" s="59"/>
      <c r="AE108" s="82">
        <f>2022!DN104</f>
        <v>0</v>
      </c>
      <c r="AF108" s="115" t="str">
        <f t="shared" si="618"/>
        <v/>
      </c>
      <c r="AG108" s="203"/>
      <c r="AH108" s="204">
        <f t="shared" si="619"/>
        <v>0.49845529040038672</v>
      </c>
      <c r="AI108" s="204">
        <f t="shared" si="620"/>
        <v>44</v>
      </c>
      <c r="AJ108" s="205">
        <v>15</v>
      </c>
      <c r="AK108" s="205" t="str">
        <f t="shared" si="621"/>
        <v/>
      </c>
      <c r="AL108" s="205">
        <f t="shared" si="622"/>
        <v>8</v>
      </c>
      <c r="AM108" s="205">
        <f t="shared" si="623"/>
        <v>44</v>
      </c>
      <c r="AN108" s="206" t="str">
        <f t="shared" si="624"/>
        <v xml:space="preserve">Вне норматива или не ОДОУ</v>
      </c>
      <c r="AO108" s="46" t="str">
        <f t="shared" si="625"/>
        <v xml:space="preserve">Сумма не совпадает или не ОДОУ</v>
      </c>
      <c r="AP108" s="46" t="str">
        <f t="shared" si="626"/>
        <v/>
      </c>
    </row>
    <row r="109" ht="82.5" customHeight="1">
      <c r="A109" s="46">
        <v>81</v>
      </c>
      <c r="B109" s="152" t="s">
        <v>436</v>
      </c>
      <c r="C109" s="160">
        <f>2022!B105</f>
        <v>84.5</v>
      </c>
      <c r="D109" s="138">
        <f>2022!DD105</f>
        <v>214</v>
      </c>
      <c r="E109" s="142">
        <f>2022!DE105</f>
        <v>69</v>
      </c>
      <c r="F109" s="160">
        <f>2022!DH105</f>
        <v>0.81656804733727806</v>
      </c>
      <c r="G109" s="80">
        <f>2021!DL80</f>
        <v>32</v>
      </c>
      <c r="H109" s="139">
        <f t="shared" si="631"/>
        <v>14.953271028037381</v>
      </c>
      <c r="I109" s="59"/>
      <c r="J109" s="59"/>
      <c r="K109" s="59"/>
      <c r="L109" s="59"/>
      <c r="M109" s="82"/>
      <c r="N109" s="80">
        <f>2021!DN80</f>
        <v>0</v>
      </c>
      <c r="O109" s="80">
        <f>'Добыча 2021'!L90</f>
        <v>6</v>
      </c>
      <c r="P109" s="82"/>
      <c r="Q109" s="82"/>
      <c r="R109" s="82"/>
      <c r="S109" s="80">
        <f>'Добыча 2021'!N90</f>
        <v>6</v>
      </c>
      <c r="T109" s="80">
        <f>'Добыча 2021'!M90</f>
        <v>0</v>
      </c>
      <c r="U109" s="80">
        <f>IF(G109=0,0,O109/G109*100)</f>
        <v>18.75</v>
      </c>
      <c r="V109" s="143">
        <f>2022!DJ105</f>
        <v>10.35</v>
      </c>
      <c r="W109" s="59">
        <f t="shared" ref="W109:W110" si="632">IF(V109&gt;1,V109/E109*100,0)</f>
        <v>15</v>
      </c>
      <c r="X109" s="82">
        <f>2022!DL105</f>
        <v>10</v>
      </c>
      <c r="Y109" s="127">
        <f t="shared" ref="Y109:Y110" si="633">IF(X109&gt;1,X109/E109*100,0)</f>
        <v>14.492753623188406</v>
      </c>
      <c r="Z109" s="82"/>
      <c r="AA109" s="82"/>
      <c r="AB109" s="82"/>
      <c r="AC109" s="82"/>
      <c r="AD109" s="59"/>
      <c r="AE109" s="82">
        <f>2022!DN105</f>
        <v>0</v>
      </c>
      <c r="AF109" s="115" t="str">
        <f t="shared" si="618"/>
        <v/>
      </c>
      <c r="AG109" s="203"/>
      <c r="AH109" s="204">
        <f t="shared" si="619"/>
        <v>0.81656804733727806</v>
      </c>
      <c r="AI109" s="204">
        <f t="shared" si="620"/>
        <v>10</v>
      </c>
      <c r="AJ109" s="205">
        <v>15</v>
      </c>
      <c r="AK109" s="205" t="str">
        <f t="shared" si="621"/>
        <v/>
      </c>
      <c r="AL109" s="205">
        <f t="shared" si="622"/>
        <v>2</v>
      </c>
      <c r="AM109" s="205">
        <f t="shared" si="623"/>
        <v>10</v>
      </c>
      <c r="AN109" s="206" t="str">
        <f t="shared" si="624"/>
        <v xml:space="preserve">Вне норматива или не ОДОУ</v>
      </c>
      <c r="AO109" s="46" t="str">
        <f t="shared" si="625"/>
        <v xml:space="preserve">Сумма не совпадает или не ОДОУ</v>
      </c>
      <c r="AP109" s="46" t="str">
        <f t="shared" si="626"/>
        <v/>
      </c>
    </row>
    <row r="110" ht="89.25" customHeight="1">
      <c r="A110" s="46">
        <v>82</v>
      </c>
      <c r="B110" s="152" t="s">
        <v>437</v>
      </c>
      <c r="C110" s="160">
        <f>2022!B106</f>
        <v>70</v>
      </c>
      <c r="D110" s="149"/>
      <c r="E110" s="142">
        <f>2022!DE106</f>
        <v>35</v>
      </c>
      <c r="F110" s="160">
        <f>2022!DH106</f>
        <v>0.5</v>
      </c>
      <c r="G110" s="150"/>
      <c r="H110" s="151"/>
      <c r="I110" s="59"/>
      <c r="J110" s="59"/>
      <c r="K110" s="59"/>
      <c r="L110" s="59"/>
      <c r="M110" s="82"/>
      <c r="N110" s="150"/>
      <c r="O110" s="150"/>
      <c r="P110" s="82"/>
      <c r="Q110" s="82"/>
      <c r="R110" s="82"/>
      <c r="S110" s="150"/>
      <c r="T110" s="150"/>
      <c r="U110" s="150"/>
      <c r="V110" s="143">
        <f>2022!DJ106</f>
        <v>5.25</v>
      </c>
      <c r="W110" s="59">
        <f t="shared" si="632"/>
        <v>15</v>
      </c>
      <c r="X110" s="82">
        <f>2022!DL106</f>
        <v>5</v>
      </c>
      <c r="Y110" s="127">
        <f t="shared" si="633"/>
        <v>14.285714285714285</v>
      </c>
      <c r="Z110" s="82"/>
      <c r="AA110" s="82"/>
      <c r="AB110" s="82"/>
      <c r="AC110" s="82"/>
      <c r="AD110" s="59"/>
      <c r="AE110" s="82">
        <f>2022!DN106</f>
        <v>0</v>
      </c>
      <c r="AF110" s="115" t="str">
        <f t="shared" si="618"/>
        <v/>
      </c>
      <c r="AG110" s="203"/>
      <c r="AH110" s="204">
        <f t="shared" si="619"/>
        <v>0.5</v>
      </c>
      <c r="AI110" s="204">
        <f t="shared" si="620"/>
        <v>5</v>
      </c>
      <c r="AJ110" s="205">
        <v>15</v>
      </c>
      <c r="AK110" s="205" t="str">
        <f t="shared" si="621"/>
        <v/>
      </c>
      <c r="AL110" s="205">
        <f t="shared" si="622"/>
        <v>1</v>
      </c>
      <c r="AM110" s="205">
        <f t="shared" si="623"/>
        <v>5</v>
      </c>
      <c r="AN110" s="206" t="str">
        <f t="shared" si="624"/>
        <v xml:space="preserve">Вне норматива или не ОДОУ</v>
      </c>
      <c r="AO110" s="46" t="str">
        <f t="shared" si="625"/>
        <v xml:space="preserve">Сумма не совпадает или не ОДОУ</v>
      </c>
      <c r="AP110" s="46" t="str">
        <f t="shared" si="626"/>
        <v/>
      </c>
    </row>
    <row r="111" ht="81.75" customHeight="1">
      <c r="A111" s="46">
        <v>83</v>
      </c>
      <c r="B111" s="152" t="s">
        <v>438</v>
      </c>
      <c r="C111" s="125">
        <f>2022!B107</f>
        <v>247.5</v>
      </c>
      <c r="D111" s="142"/>
      <c r="E111" s="126">
        <f>2022!DE107</f>
        <v>163</v>
      </c>
      <c r="F111" s="125">
        <f>2022!DH107</f>
        <v>0.65858585858585861</v>
      </c>
      <c r="G111" s="82"/>
      <c r="H111" s="143"/>
      <c r="I111" s="59"/>
      <c r="J111" s="59"/>
      <c r="K111" s="59"/>
      <c r="L111" s="59"/>
      <c r="M111" s="59"/>
      <c r="N111" s="82"/>
      <c r="O111" s="82"/>
      <c r="P111" s="59"/>
      <c r="Q111" s="59"/>
      <c r="R111" s="59"/>
      <c r="S111" s="82"/>
      <c r="T111" s="82"/>
      <c r="U111" s="82"/>
      <c r="V111" s="127">
        <f>2022!DJ107</f>
        <v>24.449999999999999</v>
      </c>
      <c r="W111" s="59">
        <f t="shared" si="616"/>
        <v>15</v>
      </c>
      <c r="X111" s="59">
        <f>2022!DL107</f>
        <v>24</v>
      </c>
      <c r="Y111" s="127">
        <f t="shared" si="617"/>
        <v>14.723926380368098</v>
      </c>
      <c r="Z111" s="59"/>
      <c r="AA111" s="59"/>
      <c r="AB111" s="59"/>
      <c r="AC111" s="59"/>
      <c r="AD111" s="59"/>
      <c r="AE111" s="59">
        <f>2022!DN107</f>
        <v>0</v>
      </c>
      <c r="AF111" s="115" t="str">
        <f t="shared" si="618"/>
        <v/>
      </c>
      <c r="AG111" s="203"/>
      <c r="AH111" s="204">
        <f t="shared" si="619"/>
        <v>0.65858585858585861</v>
      </c>
      <c r="AI111" s="204">
        <f t="shared" si="620"/>
        <v>24</v>
      </c>
      <c r="AJ111" s="205">
        <v>15</v>
      </c>
      <c r="AK111" s="205" t="str">
        <f t="shared" si="621"/>
        <v/>
      </c>
      <c r="AL111" s="205">
        <f t="shared" si="622"/>
        <v>4</v>
      </c>
      <c r="AM111" s="205">
        <f t="shared" si="623"/>
        <v>24</v>
      </c>
      <c r="AN111" s="206" t="str">
        <f t="shared" si="624"/>
        <v xml:space="preserve">Вне норматива или не ОДОУ</v>
      </c>
      <c r="AO111" s="46" t="str">
        <f t="shared" si="625"/>
        <v xml:space="preserve">Сумма не совпадает или не ОДОУ</v>
      </c>
      <c r="AP111" s="46" t="str">
        <f t="shared" si="626"/>
        <v/>
      </c>
    </row>
    <row r="112" ht="37.5" customHeight="1">
      <c r="A112" s="46">
        <v>84</v>
      </c>
      <c r="B112" s="152" t="s">
        <v>439</v>
      </c>
      <c r="C112" s="125">
        <f>2022!B108</f>
        <v>564.60000000000002</v>
      </c>
      <c r="D112" s="138">
        <f>2022!DD108</f>
        <v>1633</v>
      </c>
      <c r="E112" s="126">
        <f>2022!DE108</f>
        <v>305</v>
      </c>
      <c r="F112" s="125">
        <f>2022!DH108</f>
        <v>0.54020545518951468</v>
      </c>
      <c r="G112" s="80">
        <f>2021!DL81</f>
        <v>65</v>
      </c>
      <c r="H112" s="139">
        <f t="shared" si="631"/>
        <v>3.9804041641151255</v>
      </c>
      <c r="I112" s="59"/>
      <c r="J112" s="59"/>
      <c r="K112" s="59"/>
      <c r="L112" s="59"/>
      <c r="M112" s="59"/>
      <c r="N112" s="80">
        <f>2021!DN81</f>
        <v>13</v>
      </c>
      <c r="O112" s="80">
        <f>'Добыча 2021'!L91</f>
        <v>12</v>
      </c>
      <c r="P112" s="59"/>
      <c r="Q112" s="59"/>
      <c r="R112" s="59"/>
      <c r="S112" s="80">
        <f>'Добыча 2021'!N91</f>
        <v>12</v>
      </c>
      <c r="T112" s="80">
        <f>'Добыча 2021'!M91</f>
        <v>0</v>
      </c>
      <c r="U112" s="80">
        <f>IF(G112=0,0,O112/G112*100)</f>
        <v>18.461538461538463</v>
      </c>
      <c r="V112" s="127">
        <f>2022!DJ108</f>
        <v>45.75</v>
      </c>
      <c r="W112" s="59">
        <f>IF(V112&gt;1,V112/E112*100,0)</f>
        <v>15</v>
      </c>
      <c r="X112" s="59">
        <f>2022!DL108</f>
        <v>45</v>
      </c>
      <c r="Y112" s="127">
        <f>IF(X112&gt;1,X112/E112*100,0)</f>
        <v>14.754098360655737</v>
      </c>
      <c r="Z112" s="59"/>
      <c r="AA112" s="59"/>
      <c r="AB112" s="59"/>
      <c r="AC112" s="59"/>
      <c r="AD112" s="59">
        <f t="shared" ref="AD112:AD175" si="634">X112-AE112-Z112</f>
        <v>36</v>
      </c>
      <c r="AE112" s="59">
        <f>2022!DN108</f>
        <v>9</v>
      </c>
      <c r="AF112" s="115" t="str">
        <f t="shared" si="618"/>
        <v/>
      </c>
      <c r="AG112" s="203"/>
      <c r="AH112" s="204">
        <f t="shared" si="619"/>
        <v>0.54020545518951468</v>
      </c>
      <c r="AI112" s="204">
        <f t="shared" si="620"/>
        <v>45</v>
      </c>
      <c r="AJ112" s="205">
        <v>15</v>
      </c>
      <c r="AK112" s="205" t="str">
        <f t="shared" si="621"/>
        <v/>
      </c>
      <c r="AL112" s="205">
        <f t="shared" si="622"/>
        <v>9</v>
      </c>
      <c r="AM112" s="205">
        <f t="shared" si="623"/>
        <v>45</v>
      </c>
      <c r="AN112" s="206" t="str">
        <f t="shared" si="624"/>
        <v/>
      </c>
      <c r="AO112" s="46" t="str">
        <f t="shared" si="625"/>
        <v/>
      </c>
      <c r="AP112" s="46" t="str">
        <f t="shared" si="626"/>
        <v/>
      </c>
    </row>
    <row r="113" ht="31.5" customHeight="1">
      <c r="A113" s="46">
        <v>85</v>
      </c>
      <c r="B113" s="152" t="s">
        <v>440</v>
      </c>
      <c r="C113" s="125">
        <f>2022!B109</f>
        <v>2437.1999999999998</v>
      </c>
      <c r="D113" s="142"/>
      <c r="E113" s="126">
        <f>2022!DE109</f>
        <v>1292</v>
      </c>
      <c r="F113" s="125">
        <f>2022!DH109</f>
        <v>0.5301165271623175</v>
      </c>
      <c r="G113" s="82"/>
      <c r="H113" s="143"/>
      <c r="I113" s="59"/>
      <c r="J113" s="59"/>
      <c r="K113" s="59"/>
      <c r="L113" s="59"/>
      <c r="M113" s="59"/>
      <c r="N113" s="82"/>
      <c r="O113" s="82"/>
      <c r="P113" s="59"/>
      <c r="Q113" s="59"/>
      <c r="R113" s="59"/>
      <c r="S113" s="82"/>
      <c r="T113" s="82"/>
      <c r="U113" s="82"/>
      <c r="V113" s="127">
        <f>2022!DJ109</f>
        <v>193.79999999999998</v>
      </c>
      <c r="W113" s="59">
        <f t="shared" si="616"/>
        <v>15</v>
      </c>
      <c r="X113" s="59">
        <f>2022!DL109</f>
        <v>51</v>
      </c>
      <c r="Y113" s="127">
        <f t="shared" si="617"/>
        <v>3.9473684210526314</v>
      </c>
      <c r="Z113" s="59"/>
      <c r="AA113" s="59"/>
      <c r="AB113" s="59"/>
      <c r="AC113" s="59"/>
      <c r="AD113" s="59">
        <f t="shared" si="634"/>
        <v>40</v>
      </c>
      <c r="AE113" s="59">
        <f>2022!DN109</f>
        <v>11</v>
      </c>
      <c r="AF113" s="115" t="str">
        <f t="shared" si="618"/>
        <v/>
      </c>
      <c r="AG113" s="203"/>
      <c r="AH113" s="204">
        <f t="shared" si="619"/>
        <v>0.5301165271623175</v>
      </c>
      <c r="AI113" s="204">
        <f t="shared" si="620"/>
        <v>193</v>
      </c>
      <c r="AJ113" s="205">
        <v>15</v>
      </c>
      <c r="AK113" s="205" t="str">
        <f t="shared" si="621"/>
        <v/>
      </c>
      <c r="AL113" s="205">
        <f t="shared" si="622"/>
        <v>10</v>
      </c>
      <c r="AM113" s="205">
        <f t="shared" si="623"/>
        <v>51</v>
      </c>
      <c r="AN113" s="206" t="str">
        <f t="shared" si="624"/>
        <v/>
      </c>
      <c r="AO113" s="46" t="str">
        <f t="shared" si="625"/>
        <v/>
      </c>
      <c r="AP113" s="46" t="str">
        <f t="shared" si="626"/>
        <v/>
      </c>
    </row>
    <row r="114" ht="17.25" customHeight="1">
      <c r="A114" s="87"/>
      <c r="B114" s="61" t="s">
        <v>137</v>
      </c>
      <c r="C114" s="131"/>
      <c r="D114" s="130"/>
      <c r="E114" s="130"/>
      <c r="F114" s="131"/>
      <c r="G114" s="71"/>
      <c r="H114" s="127"/>
      <c r="I114" s="62"/>
      <c r="J114" s="62"/>
      <c r="K114" s="62"/>
      <c r="L114" s="132"/>
      <c r="M114" s="71"/>
      <c r="N114" s="71"/>
      <c r="O114" s="71"/>
      <c r="P114" s="71"/>
      <c r="Q114" s="71"/>
      <c r="R114" s="71"/>
      <c r="S114" s="71"/>
      <c r="T114" s="71"/>
      <c r="U114" s="59"/>
      <c r="V114" s="144"/>
      <c r="W114" s="59"/>
      <c r="X114" s="71"/>
      <c r="Y114" s="127"/>
      <c r="Z114" s="71"/>
      <c r="AA114" s="71"/>
      <c r="AB114" s="71"/>
      <c r="AC114" s="71"/>
      <c r="AD114" s="59"/>
      <c r="AE114" s="71"/>
      <c r="AF114" s="115" t="str">
        <f t="shared" si="618"/>
        <v/>
      </c>
      <c r="AG114" s="203"/>
      <c r="AH114" s="204" t="str">
        <f t="shared" si="619"/>
        <v/>
      </c>
      <c r="AI114" s="204">
        <f t="shared" si="620"/>
        <v>0</v>
      </c>
      <c r="AJ114" s="205">
        <v>15</v>
      </c>
      <c r="AK114" s="205" t="str">
        <f t="shared" si="621"/>
        <v/>
      </c>
      <c r="AL114" s="205" t="str">
        <f t="shared" si="622"/>
        <v/>
      </c>
      <c r="AM114" s="205" t="str">
        <f t="shared" si="623"/>
        <v/>
      </c>
      <c r="AN114" s="206" t="str">
        <f t="shared" si="624"/>
        <v/>
      </c>
      <c r="AO114" s="46" t="str">
        <f t="shared" si="625"/>
        <v/>
      </c>
      <c r="AP114" s="46" t="str">
        <f t="shared" si="626"/>
        <v/>
      </c>
    </row>
    <row r="115" ht="48.75" customHeight="1">
      <c r="A115" s="87">
        <v>86</v>
      </c>
      <c r="B115" s="162" t="s">
        <v>441</v>
      </c>
      <c r="C115" s="125">
        <f>2022!B111</f>
        <v>6.7999999999999998</v>
      </c>
      <c r="D115" s="138">
        <f>2022!DD111</f>
        <v>24</v>
      </c>
      <c r="E115" s="126">
        <f>2022!DE111</f>
        <v>0</v>
      </c>
      <c r="F115" s="125">
        <f>2022!DH111</f>
        <v>0</v>
      </c>
      <c r="G115" s="80">
        <f>2021!DL83</f>
        <v>0</v>
      </c>
      <c r="H115" s="139">
        <f t="shared" si="631"/>
        <v>0</v>
      </c>
      <c r="I115" s="163"/>
      <c r="J115" s="163"/>
      <c r="K115" s="163"/>
      <c r="L115" s="163"/>
      <c r="M115" s="59"/>
      <c r="N115" s="80">
        <f>2021!DN83</f>
        <v>0</v>
      </c>
      <c r="O115" s="80">
        <f>'Добыча 2021'!L93</f>
        <v>0</v>
      </c>
      <c r="P115" s="59"/>
      <c r="Q115" s="59"/>
      <c r="R115" s="59"/>
      <c r="S115" s="80">
        <f>'Добыча 2021'!N93</f>
        <v>0</v>
      </c>
      <c r="T115" s="80">
        <f>'Добыча 2021'!M93</f>
        <v>0</v>
      </c>
      <c r="U115" s="80">
        <f>IF(G116=0,0,O115/G116*100)</f>
        <v>0</v>
      </c>
      <c r="V115" s="127">
        <f>2022!DJ111</f>
        <v>0</v>
      </c>
      <c r="W115" s="59">
        <f>IF(V115&gt;1,V115/E115*100,0)</f>
        <v>0</v>
      </c>
      <c r="X115" s="59">
        <f>2022!DL111</f>
        <v>0</v>
      </c>
      <c r="Y115" s="127">
        <f>IF(X115&gt;1,X115/E115*100,0)</f>
        <v>0</v>
      </c>
      <c r="Z115" s="59"/>
      <c r="AA115" s="59"/>
      <c r="AB115" s="59"/>
      <c r="AC115" s="59"/>
      <c r="AD115" s="59"/>
      <c r="AE115" s="59">
        <f>2022!DN111</f>
        <v>0</v>
      </c>
      <c r="AF115" s="115" t="str">
        <f t="shared" si="618"/>
        <v/>
      </c>
      <c r="AG115" s="203"/>
      <c r="AH115" s="204">
        <f t="shared" si="619"/>
        <v>0</v>
      </c>
      <c r="AI115" s="204">
        <f t="shared" si="620"/>
        <v>0</v>
      </c>
      <c r="AJ115" s="205">
        <v>15</v>
      </c>
      <c r="AK115" s="205" t="str">
        <f t="shared" si="621"/>
        <v/>
      </c>
      <c r="AL115" s="205">
        <f t="shared" si="622"/>
        <v>0</v>
      </c>
      <c r="AM115" s="205">
        <f t="shared" si="623"/>
        <v>0</v>
      </c>
      <c r="AN115" s="206" t="str">
        <f t="shared" si="624"/>
        <v/>
      </c>
      <c r="AO115" s="46" t="str">
        <f t="shared" si="625"/>
        <v/>
      </c>
      <c r="AP115" s="46" t="str">
        <f t="shared" si="626"/>
        <v/>
      </c>
    </row>
    <row r="116" ht="53.25" customHeight="1">
      <c r="A116" s="46">
        <v>87</v>
      </c>
      <c r="B116" s="154" t="s">
        <v>442</v>
      </c>
      <c r="C116" s="125">
        <f>2022!B112</f>
        <v>166.57499999999999</v>
      </c>
      <c r="D116" s="142"/>
      <c r="E116" s="126">
        <f>2022!DE112</f>
        <v>0</v>
      </c>
      <c r="F116" s="125">
        <f>2022!DH112</f>
        <v>0</v>
      </c>
      <c r="G116" s="82"/>
      <c r="H116" s="143"/>
      <c r="I116" s="59"/>
      <c r="J116" s="59"/>
      <c r="K116" s="59"/>
      <c r="L116" s="59"/>
      <c r="M116" s="59"/>
      <c r="N116" s="82"/>
      <c r="O116" s="82"/>
      <c r="P116" s="59"/>
      <c r="Q116" s="59"/>
      <c r="R116" s="59"/>
      <c r="S116" s="82"/>
      <c r="T116" s="82"/>
      <c r="U116" s="82"/>
      <c r="V116" s="127">
        <f>2022!DJ112</f>
        <v>0</v>
      </c>
      <c r="W116" s="59">
        <f t="shared" si="616"/>
        <v>0</v>
      </c>
      <c r="X116" s="59">
        <f>2022!DL112</f>
        <v>0</v>
      </c>
      <c r="Y116" s="127">
        <f t="shared" si="617"/>
        <v>0</v>
      </c>
      <c r="Z116" s="59"/>
      <c r="AA116" s="59"/>
      <c r="AB116" s="59"/>
      <c r="AC116" s="59"/>
      <c r="AD116" s="59"/>
      <c r="AE116" s="59">
        <f>2022!DN112</f>
        <v>0</v>
      </c>
      <c r="AF116" s="115" t="str">
        <f t="shared" si="618"/>
        <v/>
      </c>
      <c r="AG116" s="203"/>
      <c r="AH116" s="204">
        <f t="shared" si="619"/>
        <v>0</v>
      </c>
      <c r="AI116" s="204">
        <f t="shared" si="620"/>
        <v>0</v>
      </c>
      <c r="AJ116" s="205">
        <v>15</v>
      </c>
      <c r="AK116" s="205" t="str">
        <f t="shared" si="621"/>
        <v/>
      </c>
      <c r="AL116" s="205">
        <f t="shared" si="622"/>
        <v>0</v>
      </c>
      <c r="AM116" s="205">
        <f t="shared" si="623"/>
        <v>0</v>
      </c>
      <c r="AN116" s="206" t="str">
        <f t="shared" si="624"/>
        <v/>
      </c>
      <c r="AO116" s="46" t="str">
        <f t="shared" si="625"/>
        <v/>
      </c>
      <c r="AP116" s="46" t="str">
        <f t="shared" si="626"/>
        <v/>
      </c>
    </row>
    <row r="117" ht="48.75" customHeight="1">
      <c r="A117" s="87">
        <v>88</v>
      </c>
      <c r="B117" s="72" t="s">
        <v>315</v>
      </c>
      <c r="C117" s="125">
        <f>2022!B113</f>
        <v>1572.825</v>
      </c>
      <c r="D117" s="126">
        <f>2022!DD113</f>
        <v>465</v>
      </c>
      <c r="E117" s="126">
        <f>2022!DE113</f>
        <v>399</v>
      </c>
      <c r="F117" s="125">
        <f>2022!DH113</f>
        <v>0.25368365838538937</v>
      </c>
      <c r="G117" s="59">
        <f>2021!DL84</f>
        <v>20</v>
      </c>
      <c r="H117" s="127">
        <f t="shared" si="631"/>
        <v>4.3010752688172049</v>
      </c>
      <c r="I117" s="163"/>
      <c r="J117" s="163"/>
      <c r="K117" s="163"/>
      <c r="L117" s="163"/>
      <c r="M117" s="59"/>
      <c r="N117" s="59">
        <f>2021!DN84</f>
        <v>0</v>
      </c>
      <c r="O117" s="59">
        <f>'Добыча 2021'!L94</f>
        <v>3</v>
      </c>
      <c r="P117" s="59"/>
      <c r="Q117" s="59"/>
      <c r="R117" s="59"/>
      <c r="S117" s="59">
        <f>'Добыча 2021'!N94</f>
        <v>3</v>
      </c>
      <c r="T117" s="59">
        <f>'Добыча 2021'!M94</f>
        <v>0</v>
      </c>
      <c r="U117" s="59">
        <f t="shared" si="627"/>
        <v>15</v>
      </c>
      <c r="V117" s="127">
        <f>2022!DJ113</f>
        <v>59.849999999999994</v>
      </c>
      <c r="W117" s="59">
        <f t="shared" si="616"/>
        <v>15</v>
      </c>
      <c r="X117" s="59">
        <f>2022!DL113</f>
        <v>59</v>
      </c>
      <c r="Y117" s="127">
        <f t="shared" si="617"/>
        <v>14.786967418546364</v>
      </c>
      <c r="Z117" s="59"/>
      <c r="AA117" s="59"/>
      <c r="AB117" s="59"/>
      <c r="AC117" s="59"/>
      <c r="AD117" s="59"/>
      <c r="AE117" s="59">
        <f>2022!DN113</f>
        <v>0</v>
      </c>
      <c r="AF117" s="115" t="str">
        <f t="shared" si="618"/>
        <v/>
      </c>
      <c r="AG117" s="203"/>
      <c r="AH117" s="204">
        <f t="shared" si="619"/>
        <v>0.25368365838538937</v>
      </c>
      <c r="AI117" s="204">
        <f t="shared" si="620"/>
        <v>59</v>
      </c>
      <c r="AJ117" s="205">
        <v>15</v>
      </c>
      <c r="AK117" s="205" t="str">
        <f t="shared" si="621"/>
        <v/>
      </c>
      <c r="AL117" s="205">
        <f t="shared" si="622"/>
        <v>11</v>
      </c>
      <c r="AM117" s="205">
        <f t="shared" si="623"/>
        <v>59</v>
      </c>
      <c r="AN117" s="206" t="str">
        <f t="shared" si="624"/>
        <v xml:space="preserve">Вне норматива или не ОДОУ</v>
      </c>
      <c r="AO117" s="46" t="str">
        <f t="shared" si="625"/>
        <v xml:space="preserve">Сумма не совпадает или не ОДОУ</v>
      </c>
      <c r="AP117" s="46" t="str">
        <f t="shared" si="626"/>
        <v/>
      </c>
    </row>
    <row r="118" ht="18.75">
      <c r="A118" s="46"/>
      <c r="B118" s="61" t="s">
        <v>141</v>
      </c>
      <c r="C118" s="131"/>
      <c r="D118" s="130"/>
      <c r="E118" s="130"/>
      <c r="F118" s="131"/>
      <c r="G118" s="59"/>
      <c r="H118" s="127"/>
      <c r="I118" s="59"/>
      <c r="J118" s="59"/>
      <c r="K118" s="59"/>
      <c r="L118" s="59"/>
      <c r="M118" s="71"/>
      <c r="N118" s="71"/>
      <c r="O118" s="71"/>
      <c r="P118" s="71"/>
      <c r="Q118" s="71"/>
      <c r="R118" s="71"/>
      <c r="S118" s="71"/>
      <c r="T118" s="71"/>
      <c r="U118" s="59"/>
      <c r="V118" s="144"/>
      <c r="W118" s="59"/>
      <c r="X118" s="71"/>
      <c r="Y118" s="127"/>
      <c r="Z118" s="71"/>
      <c r="AA118" s="71"/>
      <c r="AB118" s="71"/>
      <c r="AC118" s="71"/>
      <c r="AD118" s="59"/>
      <c r="AE118" s="71"/>
      <c r="AF118" s="115" t="str">
        <f t="shared" si="618"/>
        <v/>
      </c>
      <c r="AG118" s="203"/>
      <c r="AH118" s="204" t="str">
        <f t="shared" si="619"/>
        <v/>
      </c>
      <c r="AI118" s="204">
        <f t="shared" si="620"/>
        <v>0</v>
      </c>
      <c r="AJ118" s="205">
        <v>15</v>
      </c>
      <c r="AK118" s="205" t="str">
        <f t="shared" si="621"/>
        <v/>
      </c>
      <c r="AL118" s="205" t="str">
        <f t="shared" si="622"/>
        <v/>
      </c>
      <c r="AM118" s="205" t="str">
        <f t="shared" si="623"/>
        <v/>
      </c>
      <c r="AN118" s="206" t="str">
        <f t="shared" si="624"/>
        <v/>
      </c>
      <c r="AO118" s="46" t="str">
        <f t="shared" si="625"/>
        <v/>
      </c>
      <c r="AP118" s="46" t="str">
        <f t="shared" si="626"/>
        <v/>
      </c>
    </row>
    <row r="119" ht="52.5" customHeight="1">
      <c r="A119" s="46">
        <v>89</v>
      </c>
      <c r="B119" s="72" t="s">
        <v>142</v>
      </c>
      <c r="C119" s="125">
        <f>2022!B115</f>
        <v>867</v>
      </c>
      <c r="D119" s="126">
        <f>2022!DD115</f>
        <v>0</v>
      </c>
      <c r="E119" s="126">
        <f>2022!DE115</f>
        <v>0</v>
      </c>
      <c r="F119" s="125">
        <f>2022!DH115</f>
        <v>0</v>
      </c>
      <c r="G119" s="59">
        <f>2021!DL86</f>
        <v>0</v>
      </c>
      <c r="H119" s="127">
        <f t="shared" si="631"/>
        <v>0</v>
      </c>
      <c r="I119" s="59"/>
      <c r="J119" s="59"/>
      <c r="K119" s="59"/>
      <c r="L119" s="59"/>
      <c r="M119" s="59"/>
      <c r="N119" s="59">
        <f>2021!DN86</f>
        <v>0</v>
      </c>
      <c r="O119" s="59">
        <f>'Добыча 2021'!L96</f>
        <v>0</v>
      </c>
      <c r="P119" s="59"/>
      <c r="Q119" s="59"/>
      <c r="R119" s="59"/>
      <c r="S119" s="59">
        <f>'Добыча 2021'!N96</f>
        <v>0</v>
      </c>
      <c r="T119" s="59">
        <f>'Добыча 2021'!M96</f>
        <v>0</v>
      </c>
      <c r="U119" s="59">
        <f t="shared" si="627"/>
        <v>0</v>
      </c>
      <c r="V119" s="127">
        <f>2022!DJ115</f>
        <v>0</v>
      </c>
      <c r="W119" s="59">
        <f t="shared" si="616"/>
        <v>0</v>
      </c>
      <c r="X119" s="59">
        <f>2022!DL115</f>
        <v>0</v>
      </c>
      <c r="Y119" s="127">
        <f t="shared" si="617"/>
        <v>0</v>
      </c>
      <c r="Z119" s="59"/>
      <c r="AA119" s="59"/>
      <c r="AB119" s="59"/>
      <c r="AC119" s="59"/>
      <c r="AD119" s="59"/>
      <c r="AE119" s="59">
        <f>2022!DN115</f>
        <v>0</v>
      </c>
      <c r="AF119" s="115" t="str">
        <f t="shared" si="618"/>
        <v/>
      </c>
      <c r="AG119" s="203"/>
      <c r="AH119" s="204">
        <f t="shared" si="619"/>
        <v>0</v>
      </c>
      <c r="AI119" s="204">
        <f t="shared" si="620"/>
        <v>0</v>
      </c>
      <c r="AJ119" s="205">
        <v>15</v>
      </c>
      <c r="AK119" s="205" t="str">
        <f t="shared" si="621"/>
        <v/>
      </c>
      <c r="AL119" s="205">
        <f t="shared" si="622"/>
        <v>0</v>
      </c>
      <c r="AM119" s="205">
        <f t="shared" si="623"/>
        <v>0</v>
      </c>
      <c r="AN119" s="206" t="str">
        <f t="shared" si="624"/>
        <v/>
      </c>
      <c r="AO119" s="46" t="str">
        <f t="shared" si="625"/>
        <v/>
      </c>
      <c r="AP119" s="46" t="str">
        <f t="shared" si="626"/>
        <v/>
      </c>
    </row>
    <row r="120" ht="32.25" customHeight="1">
      <c r="A120" s="46">
        <v>90</v>
      </c>
      <c r="B120" s="72" t="s">
        <v>316</v>
      </c>
      <c r="C120" s="125">
        <f>2022!B116</f>
        <v>385.19600000000003</v>
      </c>
      <c r="D120" s="126">
        <f>2022!DD116</f>
        <v>200</v>
      </c>
      <c r="E120" s="126">
        <f>2022!DE116</f>
        <v>256</v>
      </c>
      <c r="F120" s="125">
        <f>2022!DH116</f>
        <v>0.66459672478426568</v>
      </c>
      <c r="G120" s="59">
        <f>2021!DL87</f>
        <v>0</v>
      </c>
      <c r="H120" s="127">
        <f t="shared" si="631"/>
        <v>0</v>
      </c>
      <c r="I120" s="59"/>
      <c r="J120" s="59"/>
      <c r="K120" s="59"/>
      <c r="L120" s="59"/>
      <c r="M120" s="59"/>
      <c r="N120" s="59">
        <f>2021!DN87</f>
        <v>0</v>
      </c>
      <c r="O120" s="59">
        <f>'Добыча 2021'!L97</f>
        <v>0</v>
      </c>
      <c r="P120" s="59"/>
      <c r="Q120" s="59"/>
      <c r="R120" s="59"/>
      <c r="S120" s="59">
        <f>'Добыча 2021'!N97</f>
        <v>0</v>
      </c>
      <c r="T120" s="59">
        <f>'Добыча 2021'!M97</f>
        <v>0</v>
      </c>
      <c r="U120" s="59">
        <f t="shared" si="627"/>
        <v>0</v>
      </c>
      <c r="V120" s="127">
        <f>2022!DJ116</f>
        <v>38.399999999999999</v>
      </c>
      <c r="W120" s="59">
        <f t="shared" si="616"/>
        <v>15</v>
      </c>
      <c r="X120" s="59">
        <f>2022!DL116</f>
        <v>0</v>
      </c>
      <c r="Y120" s="127">
        <f t="shared" si="617"/>
        <v>0</v>
      </c>
      <c r="Z120" s="59"/>
      <c r="AA120" s="59"/>
      <c r="AB120" s="59"/>
      <c r="AC120" s="59"/>
      <c r="AD120" s="59"/>
      <c r="AE120" s="59">
        <f>2022!DN116</f>
        <v>0</v>
      </c>
      <c r="AF120" s="115" t="str">
        <f t="shared" si="618"/>
        <v/>
      </c>
      <c r="AG120" s="203"/>
      <c r="AH120" s="204">
        <f t="shared" si="619"/>
        <v>0.66459672478426568</v>
      </c>
      <c r="AI120" s="204">
        <f t="shared" si="620"/>
        <v>38</v>
      </c>
      <c r="AJ120" s="205">
        <v>15</v>
      </c>
      <c r="AK120" s="205" t="str">
        <f t="shared" si="621"/>
        <v/>
      </c>
      <c r="AL120" s="205">
        <f t="shared" si="622"/>
        <v>0</v>
      </c>
      <c r="AM120" s="205">
        <f t="shared" si="623"/>
        <v>0</v>
      </c>
      <c r="AN120" s="206" t="str">
        <f t="shared" si="624"/>
        <v/>
      </c>
      <c r="AO120" s="46" t="str">
        <f t="shared" si="625"/>
        <v/>
      </c>
      <c r="AP120" s="46" t="str">
        <f t="shared" si="626"/>
        <v/>
      </c>
    </row>
    <row r="121" ht="32.25" customHeight="1">
      <c r="A121" s="46">
        <v>91</v>
      </c>
      <c r="B121" s="72" t="s">
        <v>317</v>
      </c>
      <c r="C121" s="125">
        <f>2022!B117</f>
        <v>163.09700000000001</v>
      </c>
      <c r="D121" s="126">
        <f>2022!DD117</f>
        <v>0</v>
      </c>
      <c r="E121" s="126">
        <f>2022!DE117</f>
        <v>0</v>
      </c>
      <c r="F121" s="125">
        <f>2022!DH117</f>
        <v>0</v>
      </c>
      <c r="G121" s="59">
        <f>2021!DL88</f>
        <v>0</v>
      </c>
      <c r="H121" s="127">
        <f t="shared" si="631"/>
        <v>0</v>
      </c>
      <c r="I121" s="59"/>
      <c r="J121" s="59"/>
      <c r="K121" s="59"/>
      <c r="L121" s="59"/>
      <c r="M121" s="59"/>
      <c r="N121" s="59">
        <f>2021!DN88</f>
        <v>0</v>
      </c>
      <c r="O121" s="59">
        <f>'Добыча 2021'!L98</f>
        <v>0</v>
      </c>
      <c r="P121" s="59"/>
      <c r="Q121" s="59"/>
      <c r="R121" s="59"/>
      <c r="S121" s="59">
        <f>'Добыча 2021'!N98</f>
        <v>0</v>
      </c>
      <c r="T121" s="59">
        <f>'Добыча 2021'!M98</f>
        <v>0</v>
      </c>
      <c r="U121" s="59">
        <f t="shared" si="627"/>
        <v>0</v>
      </c>
      <c r="V121" s="127">
        <f>2022!DJ117</f>
        <v>0</v>
      </c>
      <c r="W121" s="59">
        <f t="shared" si="616"/>
        <v>0</v>
      </c>
      <c r="X121" s="59">
        <f>2022!DL117</f>
        <v>0</v>
      </c>
      <c r="Y121" s="127">
        <f t="shared" si="617"/>
        <v>0</v>
      </c>
      <c r="Z121" s="59"/>
      <c r="AA121" s="59"/>
      <c r="AB121" s="59"/>
      <c r="AC121" s="59"/>
      <c r="AD121" s="59"/>
      <c r="AE121" s="59">
        <f>2022!DN117</f>
        <v>0</v>
      </c>
      <c r="AF121" s="115" t="str">
        <f t="shared" si="618"/>
        <v/>
      </c>
      <c r="AG121" s="203"/>
      <c r="AH121" s="204">
        <f t="shared" si="619"/>
        <v>0</v>
      </c>
      <c r="AI121" s="204">
        <f t="shared" si="620"/>
        <v>0</v>
      </c>
      <c r="AJ121" s="205">
        <v>15</v>
      </c>
      <c r="AK121" s="205" t="str">
        <f t="shared" si="621"/>
        <v/>
      </c>
      <c r="AL121" s="205">
        <f t="shared" si="622"/>
        <v>0</v>
      </c>
      <c r="AM121" s="205">
        <f t="shared" si="623"/>
        <v>0</v>
      </c>
      <c r="AN121" s="206" t="str">
        <f t="shared" si="624"/>
        <v/>
      </c>
      <c r="AO121" s="46" t="str">
        <f t="shared" si="625"/>
        <v/>
      </c>
      <c r="AP121" s="46" t="str">
        <f t="shared" si="626"/>
        <v/>
      </c>
    </row>
    <row r="122" ht="32.25" customHeight="1">
      <c r="A122" s="46">
        <v>92</v>
      </c>
      <c r="B122" s="72" t="s">
        <v>318</v>
      </c>
      <c r="C122" s="125">
        <f>2022!B118</f>
        <v>49.079999999999998</v>
      </c>
      <c r="D122" s="126">
        <f>2022!DD118</f>
        <v>0</v>
      </c>
      <c r="E122" s="126">
        <f>2022!DE118</f>
        <v>0</v>
      </c>
      <c r="F122" s="125">
        <f>2022!DH118</f>
        <v>0</v>
      </c>
      <c r="G122" s="59">
        <f>2021!DL89</f>
        <v>0</v>
      </c>
      <c r="H122" s="127">
        <f t="shared" si="631"/>
        <v>0</v>
      </c>
      <c r="I122" s="59"/>
      <c r="J122" s="59"/>
      <c r="K122" s="59"/>
      <c r="L122" s="59"/>
      <c r="M122" s="59"/>
      <c r="N122" s="59">
        <f>2021!DN89</f>
        <v>0</v>
      </c>
      <c r="O122" s="59">
        <f>'Добыча 2021'!L99</f>
        <v>0</v>
      </c>
      <c r="P122" s="59"/>
      <c r="Q122" s="59"/>
      <c r="R122" s="59"/>
      <c r="S122" s="59">
        <f>'Добыча 2021'!N99</f>
        <v>0</v>
      </c>
      <c r="T122" s="59">
        <f>'Добыча 2021'!M99</f>
        <v>0</v>
      </c>
      <c r="U122" s="59">
        <f t="shared" si="627"/>
        <v>0</v>
      </c>
      <c r="V122" s="127">
        <f>2022!DJ118</f>
        <v>0</v>
      </c>
      <c r="W122" s="59">
        <f t="shared" si="616"/>
        <v>0</v>
      </c>
      <c r="X122" s="59">
        <f>2022!DL118</f>
        <v>0</v>
      </c>
      <c r="Y122" s="127">
        <f t="shared" si="617"/>
        <v>0</v>
      </c>
      <c r="Z122" s="59"/>
      <c r="AA122" s="59"/>
      <c r="AB122" s="59"/>
      <c r="AC122" s="59"/>
      <c r="AD122" s="59"/>
      <c r="AE122" s="59">
        <f>2022!DN118</f>
        <v>0</v>
      </c>
      <c r="AF122" s="115" t="str">
        <f t="shared" si="618"/>
        <v/>
      </c>
      <c r="AG122" s="203"/>
      <c r="AH122" s="204">
        <f t="shared" si="619"/>
        <v>0</v>
      </c>
      <c r="AI122" s="204">
        <f t="shared" si="620"/>
        <v>0</v>
      </c>
      <c r="AJ122" s="205">
        <v>15</v>
      </c>
      <c r="AK122" s="205" t="str">
        <f t="shared" si="621"/>
        <v/>
      </c>
      <c r="AL122" s="205">
        <f t="shared" si="622"/>
        <v>0</v>
      </c>
      <c r="AM122" s="205">
        <f t="shared" si="623"/>
        <v>0</v>
      </c>
      <c r="AN122" s="206" t="str">
        <f t="shared" si="624"/>
        <v/>
      </c>
      <c r="AO122" s="46" t="str">
        <f t="shared" si="625"/>
        <v/>
      </c>
      <c r="AP122" s="46" t="str">
        <f t="shared" si="626"/>
        <v/>
      </c>
    </row>
    <row r="123" ht="48" customHeight="1">
      <c r="A123" s="46">
        <v>93</v>
      </c>
      <c r="B123" s="72" t="s">
        <v>319</v>
      </c>
      <c r="C123" s="125">
        <f>2022!B119</f>
        <v>151.09999999999999</v>
      </c>
      <c r="D123" s="126">
        <f>2022!DD119</f>
        <v>0</v>
      </c>
      <c r="E123" s="126">
        <f>2022!DE119</f>
        <v>0</v>
      </c>
      <c r="F123" s="125">
        <f>2022!DH119</f>
        <v>0</v>
      </c>
      <c r="G123" s="59">
        <f>2021!DL90</f>
        <v>0</v>
      </c>
      <c r="H123" s="127">
        <f t="shared" si="631"/>
        <v>0</v>
      </c>
      <c r="I123" s="59"/>
      <c r="J123" s="59"/>
      <c r="K123" s="59"/>
      <c r="L123" s="59"/>
      <c r="M123" s="59"/>
      <c r="N123" s="59">
        <f>2021!DN90</f>
        <v>0</v>
      </c>
      <c r="O123" s="59">
        <f>'Добыча 2021'!L100</f>
        <v>0</v>
      </c>
      <c r="P123" s="59"/>
      <c r="Q123" s="59"/>
      <c r="R123" s="59"/>
      <c r="S123" s="59">
        <f>'Добыча 2021'!N100</f>
        <v>0</v>
      </c>
      <c r="T123" s="59">
        <f>'Добыча 2021'!M100</f>
        <v>0</v>
      </c>
      <c r="U123" s="59">
        <f t="shared" si="627"/>
        <v>0</v>
      </c>
      <c r="V123" s="127">
        <f>2022!DJ119</f>
        <v>0</v>
      </c>
      <c r="W123" s="59">
        <f t="shared" si="616"/>
        <v>0</v>
      </c>
      <c r="X123" s="59">
        <f>2022!DL119</f>
        <v>0</v>
      </c>
      <c r="Y123" s="127">
        <f t="shared" si="617"/>
        <v>0</v>
      </c>
      <c r="Z123" s="59"/>
      <c r="AA123" s="59"/>
      <c r="AB123" s="59"/>
      <c r="AC123" s="59"/>
      <c r="AD123" s="59"/>
      <c r="AE123" s="59">
        <f>2022!DN119</f>
        <v>0</v>
      </c>
      <c r="AF123" s="115" t="str">
        <f t="shared" si="618"/>
        <v/>
      </c>
      <c r="AG123" s="203"/>
      <c r="AH123" s="204">
        <f t="shared" si="619"/>
        <v>0</v>
      </c>
      <c r="AI123" s="204">
        <f t="shared" si="620"/>
        <v>0</v>
      </c>
      <c r="AJ123" s="205">
        <v>15</v>
      </c>
      <c r="AK123" s="205" t="str">
        <f t="shared" si="621"/>
        <v/>
      </c>
      <c r="AL123" s="205">
        <f t="shared" si="622"/>
        <v>0</v>
      </c>
      <c r="AM123" s="205">
        <f t="shared" si="623"/>
        <v>0</v>
      </c>
      <c r="AN123" s="206" t="str">
        <f t="shared" si="624"/>
        <v/>
      </c>
      <c r="AO123" s="46" t="str">
        <f t="shared" si="625"/>
        <v/>
      </c>
      <c r="AP123" s="46" t="str">
        <f t="shared" si="626"/>
        <v/>
      </c>
    </row>
    <row r="124" ht="30" customHeight="1">
      <c r="A124" s="46">
        <v>94</v>
      </c>
      <c r="B124" s="72" t="s">
        <v>320</v>
      </c>
      <c r="C124" s="125">
        <f>2022!B120</f>
        <v>46.079999999999998</v>
      </c>
      <c r="D124" s="126">
        <f>2022!DD120</f>
        <v>0</v>
      </c>
      <c r="E124" s="126">
        <f>2022!DE120</f>
        <v>0</v>
      </c>
      <c r="F124" s="125">
        <f>2022!DH120</f>
        <v>0</v>
      </c>
      <c r="G124" s="59">
        <f>2021!DL91</f>
        <v>0</v>
      </c>
      <c r="H124" s="127">
        <f t="shared" si="631"/>
        <v>0</v>
      </c>
      <c r="I124" s="59"/>
      <c r="J124" s="59"/>
      <c r="K124" s="59"/>
      <c r="L124" s="59"/>
      <c r="M124" s="59"/>
      <c r="N124" s="59">
        <f>2021!DN91</f>
        <v>0</v>
      </c>
      <c r="O124" s="59">
        <f>'Добыча 2021'!L101</f>
        <v>0</v>
      </c>
      <c r="P124" s="59"/>
      <c r="Q124" s="59"/>
      <c r="R124" s="59"/>
      <c r="S124" s="59">
        <f>'Добыча 2021'!N101</f>
        <v>0</v>
      </c>
      <c r="T124" s="59">
        <f>'Добыча 2021'!M101</f>
        <v>0</v>
      </c>
      <c r="U124" s="59">
        <f t="shared" si="627"/>
        <v>0</v>
      </c>
      <c r="V124" s="127">
        <f>2022!DJ120</f>
        <v>0</v>
      </c>
      <c r="W124" s="59">
        <f t="shared" si="616"/>
        <v>0</v>
      </c>
      <c r="X124" s="59">
        <f>2022!DL120</f>
        <v>0</v>
      </c>
      <c r="Y124" s="127">
        <f t="shared" si="617"/>
        <v>0</v>
      </c>
      <c r="Z124" s="59"/>
      <c r="AA124" s="59"/>
      <c r="AB124" s="59"/>
      <c r="AC124" s="59"/>
      <c r="AD124" s="59"/>
      <c r="AE124" s="59">
        <f>2022!DN120</f>
        <v>0</v>
      </c>
      <c r="AF124" s="115" t="str">
        <f t="shared" si="618"/>
        <v/>
      </c>
      <c r="AG124" s="203"/>
      <c r="AH124" s="204">
        <f t="shared" si="619"/>
        <v>0</v>
      </c>
      <c r="AI124" s="204">
        <f t="shared" si="620"/>
        <v>0</v>
      </c>
      <c r="AJ124" s="205">
        <v>15</v>
      </c>
      <c r="AK124" s="205" t="str">
        <f t="shared" si="621"/>
        <v/>
      </c>
      <c r="AL124" s="205">
        <f t="shared" si="622"/>
        <v>0</v>
      </c>
      <c r="AM124" s="205">
        <f t="shared" si="623"/>
        <v>0</v>
      </c>
      <c r="AN124" s="206" t="str">
        <f t="shared" si="624"/>
        <v/>
      </c>
      <c r="AO124" s="46" t="str">
        <f t="shared" si="625"/>
        <v/>
      </c>
      <c r="AP124" s="46" t="str">
        <f t="shared" si="626"/>
        <v/>
      </c>
    </row>
    <row r="125" ht="48.75" customHeight="1">
      <c r="A125" s="46">
        <v>95</v>
      </c>
      <c r="B125" s="72" t="s">
        <v>321</v>
      </c>
      <c r="C125" s="125">
        <f>2022!B121</f>
        <v>2622.0999999999999</v>
      </c>
      <c r="D125" s="126">
        <f>2022!DD121</f>
        <v>0</v>
      </c>
      <c r="E125" s="126">
        <f>2022!DE121</f>
        <v>0</v>
      </c>
      <c r="F125" s="125">
        <f>2022!DH121</f>
        <v>0</v>
      </c>
      <c r="G125" s="59">
        <f>2021!DL92</f>
        <v>0</v>
      </c>
      <c r="H125" s="127">
        <f t="shared" si="631"/>
        <v>0</v>
      </c>
      <c r="I125" s="59"/>
      <c r="J125" s="59"/>
      <c r="K125" s="59"/>
      <c r="L125" s="59"/>
      <c r="M125" s="59"/>
      <c r="N125" s="59">
        <f>2021!DN92</f>
        <v>0</v>
      </c>
      <c r="O125" s="59">
        <f>'Добыча 2021'!L102</f>
        <v>0</v>
      </c>
      <c r="P125" s="59"/>
      <c r="Q125" s="59"/>
      <c r="R125" s="59"/>
      <c r="S125" s="59">
        <f>'Добыча 2021'!N102</f>
        <v>0</v>
      </c>
      <c r="T125" s="59">
        <f>'Добыча 2021'!M102</f>
        <v>0</v>
      </c>
      <c r="U125" s="59">
        <f t="shared" si="627"/>
        <v>0</v>
      </c>
      <c r="V125" s="127">
        <f>2022!DJ121</f>
        <v>0</v>
      </c>
      <c r="W125" s="59">
        <f t="shared" si="616"/>
        <v>0</v>
      </c>
      <c r="X125" s="59">
        <f>2022!DL121</f>
        <v>0</v>
      </c>
      <c r="Y125" s="127">
        <f t="shared" si="617"/>
        <v>0</v>
      </c>
      <c r="Z125" s="59"/>
      <c r="AA125" s="59"/>
      <c r="AB125" s="59"/>
      <c r="AC125" s="59"/>
      <c r="AD125" s="59"/>
      <c r="AE125" s="59">
        <f>2022!DN121</f>
        <v>0</v>
      </c>
      <c r="AF125" s="115" t="str">
        <f t="shared" si="618"/>
        <v/>
      </c>
      <c r="AG125" s="203"/>
      <c r="AH125" s="204">
        <f t="shared" si="619"/>
        <v>0</v>
      </c>
      <c r="AI125" s="204">
        <f t="shared" si="620"/>
        <v>0</v>
      </c>
      <c r="AJ125" s="205">
        <v>15</v>
      </c>
      <c r="AK125" s="205" t="str">
        <f t="shared" si="621"/>
        <v/>
      </c>
      <c r="AL125" s="205">
        <f t="shared" si="622"/>
        <v>0</v>
      </c>
      <c r="AM125" s="205">
        <f t="shared" si="623"/>
        <v>0</v>
      </c>
      <c r="AN125" s="206" t="str">
        <f t="shared" si="624"/>
        <v/>
      </c>
      <c r="AO125" s="46" t="str">
        <f t="shared" si="625"/>
        <v/>
      </c>
      <c r="AP125" s="46" t="str">
        <f t="shared" si="626"/>
        <v/>
      </c>
    </row>
    <row r="126" ht="45" customHeight="1">
      <c r="A126" s="46">
        <v>96</v>
      </c>
      <c r="B126" s="72" t="s">
        <v>322</v>
      </c>
      <c r="C126" s="125">
        <f>2022!B122</f>
        <v>31.664999999999999</v>
      </c>
      <c r="D126" s="126">
        <f>2022!DD122</f>
        <v>0</v>
      </c>
      <c r="E126" s="126">
        <f>2022!DE122</f>
        <v>0</v>
      </c>
      <c r="F126" s="125">
        <f>2022!DH122</f>
        <v>0</v>
      </c>
      <c r="G126" s="59">
        <f>2021!DL93</f>
        <v>0</v>
      </c>
      <c r="H126" s="127">
        <f t="shared" si="631"/>
        <v>0</v>
      </c>
      <c r="I126" s="59"/>
      <c r="J126" s="59"/>
      <c r="K126" s="59"/>
      <c r="L126" s="59"/>
      <c r="M126" s="59"/>
      <c r="N126" s="59">
        <f>2021!DN93</f>
        <v>0</v>
      </c>
      <c r="O126" s="59">
        <f>'Добыча 2021'!L103</f>
        <v>0</v>
      </c>
      <c r="P126" s="59"/>
      <c r="Q126" s="59"/>
      <c r="R126" s="59"/>
      <c r="S126" s="59">
        <f>'Добыча 2021'!N103</f>
        <v>0</v>
      </c>
      <c r="T126" s="59">
        <f>'Добыча 2021'!M103</f>
        <v>0</v>
      </c>
      <c r="U126" s="59">
        <f t="shared" si="627"/>
        <v>0</v>
      </c>
      <c r="V126" s="127">
        <f>2022!DJ122</f>
        <v>0</v>
      </c>
      <c r="W126" s="59">
        <f t="shared" si="616"/>
        <v>0</v>
      </c>
      <c r="X126" s="59">
        <f>2022!DL122</f>
        <v>0</v>
      </c>
      <c r="Y126" s="127">
        <f t="shared" si="617"/>
        <v>0</v>
      </c>
      <c r="Z126" s="59"/>
      <c r="AA126" s="59"/>
      <c r="AB126" s="59"/>
      <c r="AC126" s="59"/>
      <c r="AD126" s="59"/>
      <c r="AE126" s="59">
        <f>2022!DN122</f>
        <v>0</v>
      </c>
      <c r="AF126" s="115" t="str">
        <f t="shared" si="618"/>
        <v/>
      </c>
      <c r="AG126" s="203"/>
      <c r="AH126" s="204">
        <f t="shared" si="619"/>
        <v>0</v>
      </c>
      <c r="AI126" s="204">
        <f t="shared" si="620"/>
        <v>0</v>
      </c>
      <c r="AJ126" s="205">
        <v>15</v>
      </c>
      <c r="AK126" s="205" t="str">
        <f t="shared" si="621"/>
        <v/>
      </c>
      <c r="AL126" s="205">
        <f t="shared" si="622"/>
        <v>0</v>
      </c>
      <c r="AM126" s="205">
        <f t="shared" si="623"/>
        <v>0</v>
      </c>
      <c r="AN126" s="206" t="str">
        <f t="shared" si="624"/>
        <v/>
      </c>
      <c r="AO126" s="46" t="str">
        <f t="shared" si="625"/>
        <v/>
      </c>
      <c r="AP126" s="46" t="str">
        <f t="shared" si="626"/>
        <v/>
      </c>
    </row>
    <row r="127" ht="31.5">
      <c r="A127" s="46">
        <v>97</v>
      </c>
      <c r="B127" s="72" t="s">
        <v>145</v>
      </c>
      <c r="C127" s="125">
        <f>2022!B123</f>
        <v>42</v>
      </c>
      <c r="D127" s="126">
        <f>2022!DD123</f>
        <v>0</v>
      </c>
      <c r="E127" s="126">
        <f>2022!DE123</f>
        <v>0</v>
      </c>
      <c r="F127" s="125">
        <f>2022!DH123</f>
        <v>0</v>
      </c>
      <c r="G127" s="59">
        <f>2021!DL94</f>
        <v>0</v>
      </c>
      <c r="H127" s="127">
        <f t="shared" si="631"/>
        <v>0</v>
      </c>
      <c r="I127" s="62"/>
      <c r="J127" s="62"/>
      <c r="K127" s="62"/>
      <c r="L127" s="132"/>
      <c r="M127" s="59"/>
      <c r="N127" s="59">
        <f>2021!DN94</f>
        <v>0</v>
      </c>
      <c r="O127" s="59">
        <f>'Добыча 2021'!L104</f>
        <v>0</v>
      </c>
      <c r="P127" s="59"/>
      <c r="Q127" s="59"/>
      <c r="R127" s="59"/>
      <c r="S127" s="59">
        <f>'Добыча 2021'!N104</f>
        <v>0</v>
      </c>
      <c r="T127" s="59">
        <f>'Добыча 2021'!M104</f>
        <v>0</v>
      </c>
      <c r="U127" s="59">
        <f t="shared" si="627"/>
        <v>0</v>
      </c>
      <c r="V127" s="127">
        <f>2022!DJ123</f>
        <v>0</v>
      </c>
      <c r="W127" s="59">
        <f t="shared" si="616"/>
        <v>0</v>
      </c>
      <c r="X127" s="59">
        <f>2022!DL123</f>
        <v>0</v>
      </c>
      <c r="Y127" s="127">
        <f t="shared" si="617"/>
        <v>0</v>
      </c>
      <c r="Z127" s="59"/>
      <c r="AA127" s="59"/>
      <c r="AB127" s="59"/>
      <c r="AC127" s="59"/>
      <c r="AD127" s="59"/>
      <c r="AE127" s="59">
        <f>2022!DN123</f>
        <v>0</v>
      </c>
      <c r="AF127" s="115" t="str">
        <f t="shared" si="618"/>
        <v/>
      </c>
      <c r="AG127" s="203"/>
      <c r="AH127" s="204">
        <f t="shared" si="619"/>
        <v>0</v>
      </c>
      <c r="AI127" s="204">
        <f t="shared" si="620"/>
        <v>0</v>
      </c>
      <c r="AJ127" s="205">
        <v>15</v>
      </c>
      <c r="AK127" s="205" t="str">
        <f t="shared" si="621"/>
        <v/>
      </c>
      <c r="AL127" s="205">
        <f t="shared" si="622"/>
        <v>0</v>
      </c>
      <c r="AM127" s="205">
        <f t="shared" si="623"/>
        <v>0</v>
      </c>
      <c r="AN127" s="206" t="str">
        <f t="shared" si="624"/>
        <v/>
      </c>
      <c r="AO127" s="46" t="str">
        <f t="shared" si="625"/>
        <v/>
      </c>
      <c r="AP127" s="46" t="str">
        <f t="shared" si="626"/>
        <v/>
      </c>
    </row>
    <row r="128" ht="18.75">
      <c r="A128" s="46"/>
      <c r="B128" s="61" t="s">
        <v>153</v>
      </c>
      <c r="C128" s="131"/>
      <c r="D128" s="130"/>
      <c r="E128" s="130"/>
      <c r="F128" s="131"/>
      <c r="G128" s="59"/>
      <c r="H128" s="127"/>
      <c r="I128" s="59"/>
      <c r="J128" s="59"/>
      <c r="K128" s="59"/>
      <c r="L128" s="59"/>
      <c r="M128" s="71"/>
      <c r="N128" s="71"/>
      <c r="O128" s="71"/>
      <c r="P128" s="71"/>
      <c r="Q128" s="71"/>
      <c r="R128" s="71"/>
      <c r="S128" s="71"/>
      <c r="T128" s="71"/>
      <c r="U128" s="59"/>
      <c r="V128" s="144"/>
      <c r="W128" s="59"/>
      <c r="X128" s="71"/>
      <c r="Y128" s="127"/>
      <c r="Z128" s="71"/>
      <c r="AA128" s="71"/>
      <c r="AB128" s="71"/>
      <c r="AC128" s="71"/>
      <c r="AD128" s="59"/>
      <c r="AE128" s="71"/>
      <c r="AF128" s="115" t="str">
        <f t="shared" si="618"/>
        <v/>
      </c>
      <c r="AG128" s="203"/>
      <c r="AH128" s="204" t="str">
        <f t="shared" si="619"/>
        <v/>
      </c>
      <c r="AI128" s="204">
        <f t="shared" si="620"/>
        <v>0</v>
      </c>
      <c r="AJ128" s="205">
        <v>15</v>
      </c>
      <c r="AK128" s="205" t="str">
        <f t="shared" si="621"/>
        <v/>
      </c>
      <c r="AL128" s="205" t="str">
        <f t="shared" si="622"/>
        <v/>
      </c>
      <c r="AM128" s="205" t="str">
        <f t="shared" si="623"/>
        <v/>
      </c>
      <c r="AN128" s="206" t="str">
        <f t="shared" si="624"/>
        <v/>
      </c>
      <c r="AO128" s="46" t="str">
        <f t="shared" si="625"/>
        <v/>
      </c>
      <c r="AP128" s="46" t="str">
        <f t="shared" si="626"/>
        <v/>
      </c>
    </row>
    <row r="129" ht="63" customHeight="1">
      <c r="A129" s="46">
        <v>98</v>
      </c>
      <c r="B129" s="72" t="s">
        <v>168</v>
      </c>
      <c r="C129" s="125">
        <f>2022!B126</f>
        <v>34.731000000000002</v>
      </c>
      <c r="D129" s="126">
        <f>2022!DD126</f>
        <v>0</v>
      </c>
      <c r="E129" s="126">
        <f>2022!DE126</f>
        <v>0</v>
      </c>
      <c r="F129" s="125">
        <f>2022!DH126</f>
        <v>0</v>
      </c>
      <c r="G129" s="59">
        <f>2021!DL97</f>
        <v>0</v>
      </c>
      <c r="H129" s="127">
        <f t="shared" si="631"/>
        <v>0</v>
      </c>
      <c r="I129" s="59"/>
      <c r="J129" s="59"/>
      <c r="K129" s="59"/>
      <c r="L129" s="59"/>
      <c r="M129" s="59"/>
      <c r="N129" s="59">
        <f>2021!DN97</f>
        <v>0</v>
      </c>
      <c r="O129" s="59">
        <f>'Добыча 2021'!L107</f>
        <v>0</v>
      </c>
      <c r="P129" s="59"/>
      <c r="Q129" s="59"/>
      <c r="R129" s="59"/>
      <c r="S129" s="59">
        <f>'Добыча 2021'!N107</f>
        <v>0</v>
      </c>
      <c r="T129" s="59">
        <f>'Добыча 2021'!M107</f>
        <v>0</v>
      </c>
      <c r="U129" s="59">
        <f t="shared" si="627"/>
        <v>0</v>
      </c>
      <c r="V129" s="127">
        <f>2022!DJ126</f>
        <v>0</v>
      </c>
      <c r="W129" s="59">
        <f t="shared" si="616"/>
        <v>0</v>
      </c>
      <c r="X129" s="59">
        <f>2022!DL126</f>
        <v>0</v>
      </c>
      <c r="Y129" s="127">
        <f t="shared" si="617"/>
        <v>0</v>
      </c>
      <c r="Z129" s="59"/>
      <c r="AA129" s="59"/>
      <c r="AB129" s="59"/>
      <c r="AC129" s="59"/>
      <c r="AD129" s="59"/>
      <c r="AE129" s="59">
        <f>2022!DN126</f>
        <v>0</v>
      </c>
      <c r="AF129" s="115" t="str">
        <f t="shared" si="618"/>
        <v/>
      </c>
      <c r="AG129" s="203"/>
      <c r="AH129" s="204">
        <f t="shared" si="619"/>
        <v>0</v>
      </c>
      <c r="AI129" s="204">
        <f t="shared" si="620"/>
        <v>0</v>
      </c>
      <c r="AJ129" s="205">
        <v>15</v>
      </c>
      <c r="AK129" s="205" t="str">
        <f t="shared" si="621"/>
        <v/>
      </c>
      <c r="AL129" s="205">
        <f t="shared" si="622"/>
        <v>0</v>
      </c>
      <c r="AM129" s="205">
        <f t="shared" si="623"/>
        <v>0</v>
      </c>
      <c r="AN129" s="206" t="str">
        <f t="shared" si="624"/>
        <v/>
      </c>
      <c r="AO129" s="46" t="str">
        <f t="shared" si="625"/>
        <v/>
      </c>
      <c r="AP129" s="46" t="str">
        <f t="shared" si="626"/>
        <v/>
      </c>
    </row>
    <row r="130" ht="49.5" customHeight="1">
      <c r="A130" s="46">
        <v>99</v>
      </c>
      <c r="B130" s="72" t="s">
        <v>156</v>
      </c>
      <c r="C130" s="125">
        <f>2022!B127</f>
        <v>46.969999999999999</v>
      </c>
      <c r="D130" s="126">
        <f>2022!DD127</f>
        <v>0</v>
      </c>
      <c r="E130" s="126">
        <f>2022!DE127</f>
        <v>0</v>
      </c>
      <c r="F130" s="125">
        <f>2022!DH127</f>
        <v>0</v>
      </c>
      <c r="G130" s="59">
        <f>2021!DL98</f>
        <v>0</v>
      </c>
      <c r="H130" s="127">
        <f t="shared" si="631"/>
        <v>0</v>
      </c>
      <c r="I130" s="59"/>
      <c r="J130" s="59"/>
      <c r="K130" s="59"/>
      <c r="L130" s="59"/>
      <c r="M130" s="59"/>
      <c r="N130" s="59">
        <f>2021!DN98</f>
        <v>0</v>
      </c>
      <c r="O130" s="59">
        <f>'Добыча 2021'!L108</f>
        <v>0</v>
      </c>
      <c r="P130" s="59"/>
      <c r="Q130" s="59"/>
      <c r="R130" s="59"/>
      <c r="S130" s="59">
        <f>'Добыча 2021'!N108</f>
        <v>0</v>
      </c>
      <c r="T130" s="59">
        <f>'Добыча 2021'!M108</f>
        <v>0</v>
      </c>
      <c r="U130" s="59">
        <f t="shared" si="627"/>
        <v>0</v>
      </c>
      <c r="V130" s="127">
        <f>2022!DJ127</f>
        <v>0</v>
      </c>
      <c r="W130" s="59">
        <f t="shared" si="616"/>
        <v>0</v>
      </c>
      <c r="X130" s="59">
        <f>2022!DL127</f>
        <v>0</v>
      </c>
      <c r="Y130" s="127">
        <f t="shared" si="617"/>
        <v>0</v>
      </c>
      <c r="Z130" s="59"/>
      <c r="AA130" s="59"/>
      <c r="AB130" s="59"/>
      <c r="AC130" s="59"/>
      <c r="AD130" s="59"/>
      <c r="AE130" s="59">
        <f>2022!DN127</f>
        <v>0</v>
      </c>
      <c r="AF130" s="115" t="str">
        <f t="shared" si="618"/>
        <v/>
      </c>
      <c r="AG130" s="203"/>
      <c r="AH130" s="204">
        <f t="shared" si="619"/>
        <v>0</v>
      </c>
      <c r="AI130" s="204">
        <f t="shared" si="620"/>
        <v>0</v>
      </c>
      <c r="AJ130" s="205">
        <v>15</v>
      </c>
      <c r="AK130" s="205" t="str">
        <f t="shared" si="621"/>
        <v/>
      </c>
      <c r="AL130" s="205">
        <f t="shared" si="622"/>
        <v>0</v>
      </c>
      <c r="AM130" s="205">
        <f t="shared" si="623"/>
        <v>0</v>
      </c>
      <c r="AN130" s="206" t="str">
        <f t="shared" si="624"/>
        <v/>
      </c>
      <c r="AO130" s="46" t="str">
        <f t="shared" si="625"/>
        <v/>
      </c>
      <c r="AP130" s="46" t="str">
        <f t="shared" si="626"/>
        <v/>
      </c>
    </row>
    <row r="131" ht="66" customHeight="1">
      <c r="A131" s="46">
        <v>100</v>
      </c>
      <c r="B131" s="72" t="s">
        <v>323</v>
      </c>
      <c r="C131" s="125">
        <f>2022!B128</f>
        <v>9.1639999999999997</v>
      </c>
      <c r="D131" s="126">
        <f>2022!DD128</f>
        <v>0</v>
      </c>
      <c r="E131" s="126">
        <f>2022!DE128</f>
        <v>0</v>
      </c>
      <c r="F131" s="125">
        <f>2022!DH128</f>
        <v>0</v>
      </c>
      <c r="G131" s="59">
        <f>2021!DL99</f>
        <v>0</v>
      </c>
      <c r="H131" s="127">
        <f t="shared" si="631"/>
        <v>0</v>
      </c>
      <c r="I131" s="59"/>
      <c r="J131" s="59"/>
      <c r="K131" s="59"/>
      <c r="L131" s="59"/>
      <c r="M131" s="59"/>
      <c r="N131" s="59">
        <f>2021!DN99</f>
        <v>0</v>
      </c>
      <c r="O131" s="59">
        <f>'Добыча 2021'!L109</f>
        <v>0</v>
      </c>
      <c r="P131" s="59"/>
      <c r="Q131" s="59"/>
      <c r="R131" s="59"/>
      <c r="S131" s="59">
        <f>'Добыча 2021'!N109</f>
        <v>0</v>
      </c>
      <c r="T131" s="59">
        <f>'Добыча 2021'!M109</f>
        <v>0</v>
      </c>
      <c r="U131" s="59">
        <f t="shared" si="627"/>
        <v>0</v>
      </c>
      <c r="V131" s="127">
        <f>2022!DJ128</f>
        <v>0</v>
      </c>
      <c r="W131" s="59">
        <f t="shared" si="616"/>
        <v>0</v>
      </c>
      <c r="X131" s="59">
        <f>2022!DL128</f>
        <v>0</v>
      </c>
      <c r="Y131" s="127">
        <f t="shared" si="617"/>
        <v>0</v>
      </c>
      <c r="Z131" s="59"/>
      <c r="AA131" s="59"/>
      <c r="AB131" s="59"/>
      <c r="AC131" s="59"/>
      <c r="AD131" s="59"/>
      <c r="AE131" s="59">
        <f>2022!DN128</f>
        <v>0</v>
      </c>
      <c r="AF131" s="115" t="str">
        <f t="shared" si="618"/>
        <v/>
      </c>
      <c r="AG131" s="203"/>
      <c r="AH131" s="204">
        <f t="shared" si="619"/>
        <v>0</v>
      </c>
      <c r="AI131" s="204">
        <f t="shared" si="620"/>
        <v>0</v>
      </c>
      <c r="AJ131" s="205">
        <v>15</v>
      </c>
      <c r="AK131" s="205" t="str">
        <f t="shared" si="621"/>
        <v/>
      </c>
      <c r="AL131" s="205">
        <f t="shared" si="622"/>
        <v>0</v>
      </c>
      <c r="AM131" s="205">
        <f t="shared" si="623"/>
        <v>0</v>
      </c>
      <c r="AN131" s="206" t="str">
        <f t="shared" si="624"/>
        <v/>
      </c>
      <c r="AO131" s="46" t="str">
        <f t="shared" si="625"/>
        <v/>
      </c>
      <c r="AP131" s="46" t="str">
        <f t="shared" si="626"/>
        <v/>
      </c>
    </row>
    <row r="132" ht="47.25">
      <c r="A132" s="46">
        <v>101</v>
      </c>
      <c r="B132" s="72" t="s">
        <v>324</v>
      </c>
      <c r="C132" s="125">
        <f>2022!B129</f>
        <v>22.285</v>
      </c>
      <c r="D132" s="126">
        <f>2022!DD129</f>
        <v>0</v>
      </c>
      <c r="E132" s="126">
        <f>2022!DE129</f>
        <v>0</v>
      </c>
      <c r="F132" s="125">
        <f>2022!DH129</f>
        <v>0</v>
      </c>
      <c r="G132" s="59">
        <f>2021!DL100</f>
        <v>0</v>
      </c>
      <c r="H132" s="127">
        <f t="shared" si="631"/>
        <v>0</v>
      </c>
      <c r="I132" s="59"/>
      <c r="J132" s="59"/>
      <c r="K132" s="59"/>
      <c r="L132" s="59"/>
      <c r="M132" s="59"/>
      <c r="N132" s="59">
        <f>2021!DN100</f>
        <v>0</v>
      </c>
      <c r="O132" s="59">
        <f>'Добыча 2021'!L110</f>
        <v>0</v>
      </c>
      <c r="P132" s="59"/>
      <c r="Q132" s="59"/>
      <c r="R132" s="59"/>
      <c r="S132" s="59">
        <f>'Добыча 2021'!N110</f>
        <v>0</v>
      </c>
      <c r="T132" s="59">
        <f>'Добыча 2021'!M110</f>
        <v>0</v>
      </c>
      <c r="U132" s="59">
        <f t="shared" si="627"/>
        <v>0</v>
      </c>
      <c r="V132" s="127">
        <f>2022!DJ129</f>
        <v>0</v>
      </c>
      <c r="W132" s="59">
        <f t="shared" si="616"/>
        <v>0</v>
      </c>
      <c r="X132" s="59">
        <f>2022!DL129</f>
        <v>0</v>
      </c>
      <c r="Y132" s="127">
        <f t="shared" si="617"/>
        <v>0</v>
      </c>
      <c r="Z132" s="59"/>
      <c r="AA132" s="59"/>
      <c r="AB132" s="59"/>
      <c r="AC132" s="59"/>
      <c r="AD132" s="59"/>
      <c r="AE132" s="59">
        <f>2022!DN129</f>
        <v>0</v>
      </c>
      <c r="AF132" s="115" t="str">
        <f t="shared" si="618"/>
        <v/>
      </c>
      <c r="AG132" s="203"/>
      <c r="AH132" s="204">
        <f t="shared" si="619"/>
        <v>0</v>
      </c>
      <c r="AI132" s="204">
        <f t="shared" si="620"/>
        <v>0</v>
      </c>
      <c r="AJ132" s="205">
        <v>15</v>
      </c>
      <c r="AK132" s="205" t="str">
        <f t="shared" si="621"/>
        <v/>
      </c>
      <c r="AL132" s="205">
        <f t="shared" si="622"/>
        <v>0</v>
      </c>
      <c r="AM132" s="205">
        <f t="shared" si="623"/>
        <v>0</v>
      </c>
      <c r="AN132" s="206" t="str">
        <f t="shared" si="624"/>
        <v/>
      </c>
      <c r="AO132" s="46" t="str">
        <f t="shared" si="625"/>
        <v/>
      </c>
      <c r="AP132" s="46" t="str">
        <f t="shared" si="626"/>
        <v/>
      </c>
    </row>
    <row r="133" ht="19.5" customHeight="1">
      <c r="A133" s="46">
        <v>102</v>
      </c>
      <c r="B133" s="72" t="s">
        <v>155</v>
      </c>
      <c r="C133" s="125">
        <f>2022!B130</f>
        <v>62.600000000000001</v>
      </c>
      <c r="D133" s="126">
        <f>2022!DD130</f>
        <v>0</v>
      </c>
      <c r="E133" s="126">
        <f>2022!DE130</f>
        <v>0</v>
      </c>
      <c r="F133" s="125">
        <f>2022!DH130</f>
        <v>0</v>
      </c>
      <c r="G133" s="59">
        <f>2021!DL101</f>
        <v>0</v>
      </c>
      <c r="H133" s="127">
        <f t="shared" si="631"/>
        <v>0</v>
      </c>
      <c r="I133" s="59"/>
      <c r="J133" s="59"/>
      <c r="K133" s="59"/>
      <c r="L133" s="59"/>
      <c r="M133" s="59"/>
      <c r="N133" s="59">
        <f>2021!DN101</f>
        <v>0</v>
      </c>
      <c r="O133" s="59">
        <f>'Добыча 2021'!L111</f>
        <v>0</v>
      </c>
      <c r="P133" s="59"/>
      <c r="Q133" s="59"/>
      <c r="R133" s="59"/>
      <c r="S133" s="59">
        <f>'Добыча 2021'!N111</f>
        <v>0</v>
      </c>
      <c r="T133" s="59">
        <f>'Добыча 2021'!M111</f>
        <v>0</v>
      </c>
      <c r="U133" s="59">
        <f t="shared" si="627"/>
        <v>0</v>
      </c>
      <c r="V133" s="127">
        <f>2022!DJ130</f>
        <v>0</v>
      </c>
      <c r="W133" s="59">
        <f t="shared" si="616"/>
        <v>0</v>
      </c>
      <c r="X133" s="59">
        <f>2022!DL130</f>
        <v>0</v>
      </c>
      <c r="Y133" s="127">
        <f t="shared" si="617"/>
        <v>0</v>
      </c>
      <c r="Z133" s="59"/>
      <c r="AA133" s="59"/>
      <c r="AB133" s="59"/>
      <c r="AC133" s="59"/>
      <c r="AD133" s="59"/>
      <c r="AE133" s="59">
        <f>2022!DN130</f>
        <v>0</v>
      </c>
      <c r="AF133" s="115" t="str">
        <f t="shared" si="618"/>
        <v/>
      </c>
      <c r="AG133" s="203"/>
      <c r="AH133" s="204">
        <f t="shared" si="619"/>
        <v>0</v>
      </c>
      <c r="AI133" s="204">
        <f t="shared" si="620"/>
        <v>0</v>
      </c>
      <c r="AJ133" s="205">
        <v>15</v>
      </c>
      <c r="AK133" s="205" t="str">
        <f t="shared" si="621"/>
        <v/>
      </c>
      <c r="AL133" s="205">
        <f t="shared" si="622"/>
        <v>0</v>
      </c>
      <c r="AM133" s="205">
        <f t="shared" si="623"/>
        <v>0</v>
      </c>
      <c r="AN133" s="206" t="str">
        <f t="shared" si="624"/>
        <v/>
      </c>
      <c r="AO133" s="46" t="str">
        <f t="shared" si="625"/>
        <v/>
      </c>
      <c r="AP133" s="46" t="str">
        <f t="shared" si="626"/>
        <v/>
      </c>
    </row>
    <row r="134" ht="31.5">
      <c r="A134" s="46">
        <v>103</v>
      </c>
      <c r="B134" s="72" t="s">
        <v>154</v>
      </c>
      <c r="C134" s="125">
        <f>2022!B131</f>
        <v>8.4000000000000004</v>
      </c>
      <c r="D134" s="126">
        <f>2022!DD131</f>
        <v>0</v>
      </c>
      <c r="E134" s="126">
        <f>2022!DE131</f>
        <v>0</v>
      </c>
      <c r="F134" s="125">
        <f>2022!DH131</f>
        <v>0</v>
      </c>
      <c r="G134" s="59">
        <f>2021!DL102</f>
        <v>0</v>
      </c>
      <c r="H134" s="127">
        <f t="shared" si="631"/>
        <v>0</v>
      </c>
      <c r="I134" s="59"/>
      <c r="J134" s="59"/>
      <c r="K134" s="59"/>
      <c r="L134" s="59"/>
      <c r="M134" s="59"/>
      <c r="N134" s="59">
        <f>2021!DN102</f>
        <v>0</v>
      </c>
      <c r="O134" s="59">
        <f>'Добыча 2021'!L112</f>
        <v>0</v>
      </c>
      <c r="P134" s="59"/>
      <c r="Q134" s="59"/>
      <c r="R134" s="59"/>
      <c r="S134" s="59">
        <f>'Добыча 2021'!N112</f>
        <v>0</v>
      </c>
      <c r="T134" s="59">
        <f>'Добыча 2021'!M112</f>
        <v>0</v>
      </c>
      <c r="U134" s="59">
        <f t="shared" si="627"/>
        <v>0</v>
      </c>
      <c r="V134" s="127">
        <f>2022!DJ131</f>
        <v>0</v>
      </c>
      <c r="W134" s="59">
        <f t="shared" si="616"/>
        <v>0</v>
      </c>
      <c r="X134" s="59">
        <f>2022!DL131</f>
        <v>0</v>
      </c>
      <c r="Y134" s="127">
        <f t="shared" si="617"/>
        <v>0</v>
      </c>
      <c r="Z134" s="59"/>
      <c r="AA134" s="59"/>
      <c r="AB134" s="59"/>
      <c r="AC134" s="59"/>
      <c r="AD134" s="59"/>
      <c r="AE134" s="59">
        <f>2022!DN131</f>
        <v>0</v>
      </c>
      <c r="AF134" s="115" t="str">
        <f t="shared" si="618"/>
        <v/>
      </c>
      <c r="AG134" s="203"/>
      <c r="AH134" s="204">
        <f t="shared" si="619"/>
        <v>0</v>
      </c>
      <c r="AI134" s="204">
        <f t="shared" si="620"/>
        <v>0</v>
      </c>
      <c r="AJ134" s="205">
        <v>15</v>
      </c>
      <c r="AK134" s="205" t="str">
        <f t="shared" si="621"/>
        <v/>
      </c>
      <c r="AL134" s="205">
        <f t="shared" si="622"/>
        <v>0</v>
      </c>
      <c r="AM134" s="205">
        <f t="shared" si="623"/>
        <v>0</v>
      </c>
      <c r="AN134" s="206" t="str">
        <f t="shared" si="624"/>
        <v/>
      </c>
      <c r="AO134" s="46" t="str">
        <f t="shared" si="625"/>
        <v/>
      </c>
      <c r="AP134" s="46" t="str">
        <f t="shared" si="626"/>
        <v/>
      </c>
    </row>
    <row r="135" ht="30.75" customHeight="1">
      <c r="A135" s="46">
        <v>104</v>
      </c>
      <c r="B135" s="72" t="s">
        <v>163</v>
      </c>
      <c r="C135" s="125">
        <f>2022!B132</f>
        <v>40.399999999999999</v>
      </c>
      <c r="D135" s="126">
        <f>2022!DD132</f>
        <v>0</v>
      </c>
      <c r="E135" s="126">
        <f>2022!DE132</f>
        <v>0</v>
      </c>
      <c r="F135" s="125">
        <f>2022!DH132</f>
        <v>0</v>
      </c>
      <c r="G135" s="59">
        <f>2021!DL103</f>
        <v>0</v>
      </c>
      <c r="H135" s="127">
        <f t="shared" si="631"/>
        <v>0</v>
      </c>
      <c r="I135" s="59"/>
      <c r="J135" s="59"/>
      <c r="K135" s="59"/>
      <c r="L135" s="59"/>
      <c r="M135" s="59"/>
      <c r="N135" s="59">
        <f>2021!DN103</f>
        <v>0</v>
      </c>
      <c r="O135" s="59">
        <f>'Добыча 2021'!L113</f>
        <v>0</v>
      </c>
      <c r="P135" s="59"/>
      <c r="Q135" s="59"/>
      <c r="R135" s="59"/>
      <c r="S135" s="59">
        <f>'Добыча 2021'!N113</f>
        <v>0</v>
      </c>
      <c r="T135" s="59">
        <f>'Добыча 2021'!M113</f>
        <v>0</v>
      </c>
      <c r="U135" s="59">
        <f t="shared" si="627"/>
        <v>0</v>
      </c>
      <c r="V135" s="127">
        <f>2022!DJ132</f>
        <v>0</v>
      </c>
      <c r="W135" s="59">
        <f t="shared" si="616"/>
        <v>0</v>
      </c>
      <c r="X135" s="59">
        <f>2022!DL132</f>
        <v>0</v>
      </c>
      <c r="Y135" s="127">
        <f t="shared" si="617"/>
        <v>0</v>
      </c>
      <c r="Z135" s="59"/>
      <c r="AA135" s="59"/>
      <c r="AB135" s="59"/>
      <c r="AC135" s="59"/>
      <c r="AD135" s="59"/>
      <c r="AE135" s="59">
        <f>2022!DN132</f>
        <v>0</v>
      </c>
      <c r="AF135" s="115" t="str">
        <f t="shared" si="618"/>
        <v/>
      </c>
      <c r="AG135" s="203"/>
      <c r="AH135" s="204">
        <f t="shared" si="619"/>
        <v>0</v>
      </c>
      <c r="AI135" s="204">
        <f t="shared" si="620"/>
        <v>0</v>
      </c>
      <c r="AJ135" s="205">
        <v>15</v>
      </c>
      <c r="AK135" s="205" t="str">
        <f t="shared" si="621"/>
        <v/>
      </c>
      <c r="AL135" s="205">
        <f t="shared" si="622"/>
        <v>0</v>
      </c>
      <c r="AM135" s="205">
        <f t="shared" si="623"/>
        <v>0</v>
      </c>
      <c r="AN135" s="206" t="str">
        <f t="shared" si="624"/>
        <v/>
      </c>
      <c r="AO135" s="46" t="str">
        <f t="shared" si="625"/>
        <v/>
      </c>
      <c r="AP135" s="46" t="str">
        <f t="shared" si="626"/>
        <v/>
      </c>
    </row>
    <row r="136" ht="47.25">
      <c r="A136" s="46">
        <v>105</v>
      </c>
      <c r="B136" s="72" t="s">
        <v>325</v>
      </c>
      <c r="C136" s="125">
        <f>2022!B133</f>
        <v>25.609999999999999</v>
      </c>
      <c r="D136" s="126">
        <f>2022!DD133</f>
        <v>0</v>
      </c>
      <c r="E136" s="126">
        <f>2022!DE133</f>
        <v>0</v>
      </c>
      <c r="F136" s="125">
        <f>2022!DH133</f>
        <v>0</v>
      </c>
      <c r="G136" s="59">
        <f>2021!DL104</f>
        <v>0</v>
      </c>
      <c r="H136" s="127">
        <f t="shared" si="631"/>
        <v>0</v>
      </c>
      <c r="I136" s="59"/>
      <c r="J136" s="59"/>
      <c r="K136" s="59"/>
      <c r="L136" s="59"/>
      <c r="M136" s="59"/>
      <c r="N136" s="59">
        <f>2021!DN104</f>
        <v>0</v>
      </c>
      <c r="O136" s="59">
        <f>'Добыча 2021'!L114</f>
        <v>0</v>
      </c>
      <c r="P136" s="59"/>
      <c r="Q136" s="59"/>
      <c r="R136" s="59"/>
      <c r="S136" s="59">
        <f>'Добыча 2021'!N114</f>
        <v>0</v>
      </c>
      <c r="T136" s="59">
        <f>'Добыча 2021'!M114</f>
        <v>0</v>
      </c>
      <c r="U136" s="59">
        <f t="shared" si="627"/>
        <v>0</v>
      </c>
      <c r="V136" s="127">
        <f>2022!DJ133</f>
        <v>0</v>
      </c>
      <c r="W136" s="59">
        <f t="shared" si="616"/>
        <v>0</v>
      </c>
      <c r="X136" s="59">
        <f>2022!DL133</f>
        <v>0</v>
      </c>
      <c r="Y136" s="127">
        <f t="shared" si="617"/>
        <v>0</v>
      </c>
      <c r="Z136" s="59"/>
      <c r="AA136" s="59"/>
      <c r="AB136" s="59"/>
      <c r="AC136" s="59"/>
      <c r="AD136" s="59"/>
      <c r="AE136" s="59">
        <f>2022!DN133</f>
        <v>0</v>
      </c>
      <c r="AF136" s="115" t="str">
        <f t="shared" si="618"/>
        <v/>
      </c>
      <c r="AG136" s="203"/>
      <c r="AH136" s="204">
        <f t="shared" si="619"/>
        <v>0</v>
      </c>
      <c r="AI136" s="204">
        <f t="shared" si="620"/>
        <v>0</v>
      </c>
      <c r="AJ136" s="205">
        <v>15</v>
      </c>
      <c r="AK136" s="205" t="str">
        <f t="shared" si="621"/>
        <v/>
      </c>
      <c r="AL136" s="205">
        <f t="shared" si="622"/>
        <v>0</v>
      </c>
      <c r="AM136" s="205">
        <f t="shared" si="623"/>
        <v>0</v>
      </c>
      <c r="AN136" s="206" t="str">
        <f t="shared" si="624"/>
        <v/>
      </c>
      <c r="AO136" s="46" t="str">
        <f t="shared" si="625"/>
        <v/>
      </c>
      <c r="AP136" s="46" t="str">
        <f t="shared" si="626"/>
        <v/>
      </c>
    </row>
    <row r="137" ht="32.25" customHeight="1">
      <c r="A137" s="46">
        <v>106</v>
      </c>
      <c r="B137" s="72" t="s">
        <v>326</v>
      </c>
      <c r="C137" s="125">
        <f>2022!B134</f>
        <v>16.600000000000001</v>
      </c>
      <c r="D137" s="126">
        <f>2022!DD134</f>
        <v>0</v>
      </c>
      <c r="E137" s="126">
        <f>2022!DE134</f>
        <v>0</v>
      </c>
      <c r="F137" s="125">
        <f>2022!DH134</f>
        <v>0</v>
      </c>
      <c r="G137" s="59">
        <f>2021!DL105</f>
        <v>0</v>
      </c>
      <c r="H137" s="127">
        <f t="shared" si="631"/>
        <v>0</v>
      </c>
      <c r="I137" s="59"/>
      <c r="J137" s="59"/>
      <c r="K137" s="59"/>
      <c r="L137" s="59"/>
      <c r="M137" s="59"/>
      <c r="N137" s="59">
        <f>2021!DN105</f>
        <v>0</v>
      </c>
      <c r="O137" s="59">
        <f>'Добыча 2021'!L115</f>
        <v>0</v>
      </c>
      <c r="P137" s="59"/>
      <c r="Q137" s="59"/>
      <c r="R137" s="59"/>
      <c r="S137" s="59">
        <f>'Добыча 2021'!N115</f>
        <v>0</v>
      </c>
      <c r="T137" s="59">
        <f>'Добыча 2021'!M115</f>
        <v>0</v>
      </c>
      <c r="U137" s="59">
        <f t="shared" si="627"/>
        <v>0</v>
      </c>
      <c r="V137" s="127">
        <f>2022!DJ134</f>
        <v>0</v>
      </c>
      <c r="W137" s="59">
        <f t="shared" si="616"/>
        <v>0</v>
      </c>
      <c r="X137" s="59">
        <f>2022!DL134</f>
        <v>0</v>
      </c>
      <c r="Y137" s="127">
        <f t="shared" si="617"/>
        <v>0</v>
      </c>
      <c r="Z137" s="59"/>
      <c r="AA137" s="59"/>
      <c r="AB137" s="59"/>
      <c r="AC137" s="59"/>
      <c r="AD137" s="59"/>
      <c r="AE137" s="59">
        <f>2022!DN134</f>
        <v>0</v>
      </c>
      <c r="AF137" s="115" t="str">
        <f t="shared" si="618"/>
        <v/>
      </c>
      <c r="AG137" s="203"/>
      <c r="AH137" s="204">
        <f t="shared" si="619"/>
        <v>0</v>
      </c>
      <c r="AI137" s="204">
        <f t="shared" si="620"/>
        <v>0</v>
      </c>
      <c r="AJ137" s="205">
        <v>15</v>
      </c>
      <c r="AK137" s="205" t="str">
        <f t="shared" si="621"/>
        <v/>
      </c>
      <c r="AL137" s="205">
        <f t="shared" si="622"/>
        <v>0</v>
      </c>
      <c r="AM137" s="205">
        <f t="shared" si="623"/>
        <v>0</v>
      </c>
      <c r="AN137" s="206" t="str">
        <f t="shared" si="624"/>
        <v/>
      </c>
      <c r="AO137" s="46" t="str">
        <f t="shared" si="625"/>
        <v/>
      </c>
      <c r="AP137" s="46" t="str">
        <f t="shared" si="626"/>
        <v/>
      </c>
    </row>
    <row r="138" ht="31.5">
      <c r="A138" s="46">
        <v>107</v>
      </c>
      <c r="B138" s="72" t="s">
        <v>158</v>
      </c>
      <c r="C138" s="125">
        <f>2022!B135</f>
        <v>48.850000000000001</v>
      </c>
      <c r="D138" s="126">
        <f>2022!DD135</f>
        <v>0</v>
      </c>
      <c r="E138" s="126">
        <f>2022!DE135</f>
        <v>0</v>
      </c>
      <c r="F138" s="125">
        <f>2022!DH135</f>
        <v>0</v>
      </c>
      <c r="G138" s="59">
        <f>2021!DL106</f>
        <v>0</v>
      </c>
      <c r="H138" s="127">
        <f t="shared" si="631"/>
        <v>0</v>
      </c>
      <c r="I138" s="59"/>
      <c r="J138" s="59"/>
      <c r="K138" s="59"/>
      <c r="L138" s="59"/>
      <c r="M138" s="59"/>
      <c r="N138" s="59">
        <f>2021!DN106</f>
        <v>0</v>
      </c>
      <c r="O138" s="59">
        <f>'Добыча 2021'!L116</f>
        <v>0</v>
      </c>
      <c r="P138" s="59"/>
      <c r="Q138" s="59"/>
      <c r="R138" s="59"/>
      <c r="S138" s="59">
        <f>'Добыча 2021'!N116</f>
        <v>0</v>
      </c>
      <c r="T138" s="59">
        <f>'Добыча 2021'!M116</f>
        <v>0</v>
      </c>
      <c r="U138" s="59">
        <f t="shared" si="627"/>
        <v>0</v>
      </c>
      <c r="V138" s="127">
        <f>2022!DJ135</f>
        <v>0</v>
      </c>
      <c r="W138" s="59">
        <f t="shared" si="616"/>
        <v>0</v>
      </c>
      <c r="X138" s="59">
        <f>2022!DL135</f>
        <v>0</v>
      </c>
      <c r="Y138" s="127">
        <f t="shared" si="617"/>
        <v>0</v>
      </c>
      <c r="Z138" s="59"/>
      <c r="AA138" s="59"/>
      <c r="AB138" s="59"/>
      <c r="AC138" s="59"/>
      <c r="AD138" s="59"/>
      <c r="AE138" s="59">
        <f>2022!DN135</f>
        <v>0</v>
      </c>
      <c r="AF138" s="115" t="str">
        <f t="shared" si="618"/>
        <v/>
      </c>
      <c r="AG138" s="203"/>
      <c r="AH138" s="204">
        <f t="shared" si="619"/>
        <v>0</v>
      </c>
      <c r="AI138" s="204">
        <f t="shared" si="620"/>
        <v>0</v>
      </c>
      <c r="AJ138" s="205">
        <v>15</v>
      </c>
      <c r="AK138" s="205" t="str">
        <f t="shared" si="621"/>
        <v/>
      </c>
      <c r="AL138" s="205">
        <f t="shared" si="622"/>
        <v>0</v>
      </c>
      <c r="AM138" s="205">
        <f t="shared" si="623"/>
        <v>0</v>
      </c>
      <c r="AN138" s="206" t="str">
        <f t="shared" si="624"/>
        <v/>
      </c>
      <c r="AO138" s="46" t="str">
        <f t="shared" si="625"/>
        <v/>
      </c>
      <c r="AP138" s="46" t="str">
        <f t="shared" si="626"/>
        <v/>
      </c>
    </row>
    <row r="139" ht="47.25">
      <c r="A139" s="46">
        <v>108</v>
      </c>
      <c r="B139" s="72" t="s">
        <v>157</v>
      </c>
      <c r="C139" s="125">
        <f>2022!B136</f>
        <v>34.689999999999998</v>
      </c>
      <c r="D139" s="126">
        <f>2022!DD136</f>
        <v>0</v>
      </c>
      <c r="E139" s="126">
        <f>2022!DE136</f>
        <v>0</v>
      </c>
      <c r="F139" s="125">
        <f>2022!DH136</f>
        <v>0</v>
      </c>
      <c r="G139" s="59">
        <f>2021!DL107</f>
        <v>0</v>
      </c>
      <c r="H139" s="127">
        <f t="shared" si="631"/>
        <v>0</v>
      </c>
      <c r="I139" s="59"/>
      <c r="J139" s="59"/>
      <c r="K139" s="59"/>
      <c r="L139" s="59"/>
      <c r="M139" s="59"/>
      <c r="N139" s="59">
        <f>2021!DN107</f>
        <v>0</v>
      </c>
      <c r="O139" s="59">
        <f>'Добыча 2021'!L117</f>
        <v>0</v>
      </c>
      <c r="P139" s="59"/>
      <c r="Q139" s="59"/>
      <c r="R139" s="59"/>
      <c r="S139" s="59">
        <f>'Добыча 2021'!N117</f>
        <v>0</v>
      </c>
      <c r="T139" s="59">
        <f>'Добыча 2021'!M117</f>
        <v>0</v>
      </c>
      <c r="U139" s="59">
        <f t="shared" si="627"/>
        <v>0</v>
      </c>
      <c r="V139" s="127">
        <f>2022!DJ136</f>
        <v>0</v>
      </c>
      <c r="W139" s="59">
        <f t="shared" si="616"/>
        <v>0</v>
      </c>
      <c r="X139" s="59">
        <f>2022!DL136</f>
        <v>0</v>
      </c>
      <c r="Y139" s="127">
        <f t="shared" si="617"/>
        <v>0</v>
      </c>
      <c r="Z139" s="59"/>
      <c r="AA139" s="59"/>
      <c r="AB139" s="59"/>
      <c r="AC139" s="59"/>
      <c r="AD139" s="59"/>
      <c r="AE139" s="59">
        <f>2022!DN136</f>
        <v>0</v>
      </c>
      <c r="AF139" s="115" t="str">
        <f t="shared" si="618"/>
        <v/>
      </c>
      <c r="AG139" s="203"/>
      <c r="AH139" s="204">
        <f t="shared" si="619"/>
        <v>0</v>
      </c>
      <c r="AI139" s="204">
        <f t="shared" si="620"/>
        <v>0</v>
      </c>
      <c r="AJ139" s="205">
        <v>15</v>
      </c>
      <c r="AK139" s="205" t="str">
        <f t="shared" si="621"/>
        <v/>
      </c>
      <c r="AL139" s="205">
        <f t="shared" si="622"/>
        <v>0</v>
      </c>
      <c r="AM139" s="205">
        <f t="shared" si="623"/>
        <v>0</v>
      </c>
      <c r="AN139" s="206" t="str">
        <f t="shared" si="624"/>
        <v/>
      </c>
      <c r="AO139" s="46" t="str">
        <f t="shared" si="625"/>
        <v/>
      </c>
      <c r="AP139" s="46" t="str">
        <f t="shared" si="626"/>
        <v/>
      </c>
    </row>
    <row r="140" ht="32.25" customHeight="1">
      <c r="A140" s="46">
        <v>109</v>
      </c>
      <c r="B140" s="72" t="s">
        <v>161</v>
      </c>
      <c r="C140" s="125">
        <f>2022!B137</f>
        <v>8.7080000000000002</v>
      </c>
      <c r="D140" s="126">
        <f>2022!DD137</f>
        <v>0</v>
      </c>
      <c r="E140" s="126">
        <f>2022!DE137</f>
        <v>0</v>
      </c>
      <c r="F140" s="125">
        <f>2022!DH137</f>
        <v>0</v>
      </c>
      <c r="G140" s="59">
        <f>2021!DL108</f>
        <v>0</v>
      </c>
      <c r="H140" s="127">
        <f t="shared" si="631"/>
        <v>0</v>
      </c>
      <c r="I140" s="59"/>
      <c r="J140" s="59"/>
      <c r="K140" s="59"/>
      <c r="L140" s="59"/>
      <c r="M140" s="59"/>
      <c r="N140" s="59">
        <f>2021!DN108</f>
        <v>0</v>
      </c>
      <c r="O140" s="59">
        <f>'Добыча 2021'!L118</f>
        <v>0</v>
      </c>
      <c r="P140" s="59"/>
      <c r="Q140" s="59"/>
      <c r="R140" s="59"/>
      <c r="S140" s="59">
        <f>'Добыча 2021'!N118</f>
        <v>0</v>
      </c>
      <c r="T140" s="59">
        <f>'Добыча 2021'!M118</f>
        <v>0</v>
      </c>
      <c r="U140" s="59">
        <f t="shared" si="627"/>
        <v>0</v>
      </c>
      <c r="V140" s="127">
        <f>2022!DJ137</f>
        <v>0</v>
      </c>
      <c r="W140" s="59">
        <f t="shared" si="616"/>
        <v>0</v>
      </c>
      <c r="X140" s="59">
        <f>2022!DL137</f>
        <v>0</v>
      </c>
      <c r="Y140" s="127">
        <f t="shared" si="617"/>
        <v>0</v>
      </c>
      <c r="Z140" s="59"/>
      <c r="AA140" s="59"/>
      <c r="AB140" s="59"/>
      <c r="AC140" s="59"/>
      <c r="AD140" s="59"/>
      <c r="AE140" s="59">
        <f>2022!DN137</f>
        <v>0</v>
      </c>
      <c r="AF140" s="115" t="str">
        <f t="shared" si="618"/>
        <v/>
      </c>
      <c r="AG140" s="203"/>
      <c r="AH140" s="204">
        <f t="shared" si="619"/>
        <v>0</v>
      </c>
      <c r="AI140" s="204">
        <f t="shared" si="620"/>
        <v>0</v>
      </c>
      <c r="AJ140" s="205">
        <v>15</v>
      </c>
      <c r="AK140" s="205" t="str">
        <f t="shared" si="621"/>
        <v/>
      </c>
      <c r="AL140" s="205">
        <f t="shared" si="622"/>
        <v>0</v>
      </c>
      <c r="AM140" s="205">
        <f t="shared" si="623"/>
        <v>0</v>
      </c>
      <c r="AN140" s="206" t="str">
        <f t="shared" si="624"/>
        <v/>
      </c>
      <c r="AO140" s="46" t="str">
        <f t="shared" si="625"/>
        <v/>
      </c>
      <c r="AP140" s="46" t="str">
        <f t="shared" si="626"/>
        <v/>
      </c>
    </row>
    <row r="141" ht="31.5">
      <c r="A141" s="46">
        <v>110</v>
      </c>
      <c r="B141" s="72" t="s">
        <v>162</v>
      </c>
      <c r="C141" s="125">
        <f>2022!B138</f>
        <v>76.099999999999994</v>
      </c>
      <c r="D141" s="126">
        <f>2022!DD138</f>
        <v>0</v>
      </c>
      <c r="E141" s="126">
        <f>2022!DE138</f>
        <v>0</v>
      </c>
      <c r="F141" s="125">
        <f>2022!DH138</f>
        <v>0</v>
      </c>
      <c r="G141" s="59">
        <f>2021!DL109</f>
        <v>0</v>
      </c>
      <c r="H141" s="127">
        <f t="shared" si="631"/>
        <v>0</v>
      </c>
      <c r="I141" s="163"/>
      <c r="J141" s="163"/>
      <c r="K141" s="163"/>
      <c r="L141" s="163"/>
      <c r="M141" s="59"/>
      <c r="N141" s="59">
        <f>2021!DN109</f>
        <v>0</v>
      </c>
      <c r="O141" s="59">
        <f>'Добыча 2021'!L119</f>
        <v>0</v>
      </c>
      <c r="P141" s="59"/>
      <c r="Q141" s="59"/>
      <c r="R141" s="59"/>
      <c r="S141" s="59">
        <f>'Добыча 2021'!N119</f>
        <v>0</v>
      </c>
      <c r="T141" s="59">
        <f>'Добыча 2021'!M119</f>
        <v>0</v>
      </c>
      <c r="U141" s="59">
        <f t="shared" si="627"/>
        <v>0</v>
      </c>
      <c r="V141" s="127">
        <f>2022!DJ138</f>
        <v>0</v>
      </c>
      <c r="W141" s="59">
        <f t="shared" si="616"/>
        <v>0</v>
      </c>
      <c r="X141" s="59">
        <f>2022!DL138</f>
        <v>0</v>
      </c>
      <c r="Y141" s="127">
        <f t="shared" si="617"/>
        <v>0</v>
      </c>
      <c r="Z141" s="59"/>
      <c r="AA141" s="59"/>
      <c r="AB141" s="59"/>
      <c r="AC141" s="59"/>
      <c r="AD141" s="59"/>
      <c r="AE141" s="59">
        <f>2022!DN138</f>
        <v>0</v>
      </c>
      <c r="AF141" s="115" t="str">
        <f t="shared" si="618"/>
        <v/>
      </c>
      <c r="AG141" s="203"/>
      <c r="AH141" s="204">
        <f t="shared" si="619"/>
        <v>0</v>
      </c>
      <c r="AI141" s="204">
        <f t="shared" si="620"/>
        <v>0</v>
      </c>
      <c r="AJ141" s="205">
        <v>15</v>
      </c>
      <c r="AK141" s="205" t="str">
        <f t="shared" si="621"/>
        <v/>
      </c>
      <c r="AL141" s="205">
        <f t="shared" si="622"/>
        <v>0</v>
      </c>
      <c r="AM141" s="205">
        <f t="shared" si="623"/>
        <v>0</v>
      </c>
      <c r="AN141" s="206" t="str">
        <f t="shared" si="624"/>
        <v/>
      </c>
      <c r="AO141" s="46" t="str">
        <f t="shared" si="625"/>
        <v/>
      </c>
      <c r="AP141" s="46" t="str">
        <f t="shared" si="626"/>
        <v/>
      </c>
    </row>
    <row r="142" ht="49.5" customHeight="1">
      <c r="A142" s="46">
        <v>111</v>
      </c>
      <c r="B142" s="164" t="s">
        <v>165</v>
      </c>
      <c r="C142" s="125">
        <f>2022!B139</f>
        <v>3.52</v>
      </c>
      <c r="D142" s="138">
        <f>2022!DD139</f>
        <v>0</v>
      </c>
      <c r="E142" s="126">
        <f>2022!DE139</f>
        <v>0</v>
      </c>
      <c r="F142" s="125">
        <f>2022!DH139</f>
        <v>0</v>
      </c>
      <c r="G142" s="80">
        <f>2021!DL110</f>
        <v>0</v>
      </c>
      <c r="H142" s="139">
        <f t="shared" si="631"/>
        <v>0</v>
      </c>
      <c r="I142" s="163"/>
      <c r="J142" s="163"/>
      <c r="K142" s="163"/>
      <c r="L142" s="163"/>
      <c r="M142" s="59"/>
      <c r="N142" s="80">
        <f>2021!DN110</f>
        <v>0</v>
      </c>
      <c r="O142" s="80">
        <f>'Добыча 2021'!L120</f>
        <v>0</v>
      </c>
      <c r="P142" s="59"/>
      <c r="Q142" s="59"/>
      <c r="R142" s="59"/>
      <c r="S142" s="80">
        <f>'Добыча 2021'!N120</f>
        <v>0</v>
      </c>
      <c r="T142" s="80">
        <f>'Добыча 2021'!M120</f>
        <v>0</v>
      </c>
      <c r="U142" s="80">
        <f>IF(G143=0,0,O142/G143*100)</f>
        <v>0</v>
      </c>
      <c r="V142" s="127">
        <f>2022!DJ139</f>
        <v>0</v>
      </c>
      <c r="W142" s="59">
        <f>IF(V142&gt;1,V142/E142*100,0)</f>
        <v>0</v>
      </c>
      <c r="X142" s="59">
        <f>2022!DL139</f>
        <v>0</v>
      </c>
      <c r="Y142" s="127">
        <f>IF(X142&gt;1,X142/E142*100,0)</f>
        <v>0</v>
      </c>
      <c r="Z142" s="59"/>
      <c r="AA142" s="59"/>
      <c r="AB142" s="59"/>
      <c r="AC142" s="59"/>
      <c r="AD142" s="59"/>
      <c r="AE142" s="59">
        <f>2022!DN139</f>
        <v>0</v>
      </c>
      <c r="AF142" s="115" t="str">
        <f t="shared" si="618"/>
        <v/>
      </c>
      <c r="AG142" s="203"/>
      <c r="AH142" s="204">
        <f t="shared" si="619"/>
        <v>0</v>
      </c>
      <c r="AI142" s="204">
        <f t="shared" si="620"/>
        <v>0</v>
      </c>
      <c r="AJ142" s="205">
        <v>15</v>
      </c>
      <c r="AK142" s="205" t="str">
        <f t="shared" si="621"/>
        <v/>
      </c>
      <c r="AL142" s="205">
        <f t="shared" si="622"/>
        <v>0</v>
      </c>
      <c r="AM142" s="205">
        <f t="shared" si="623"/>
        <v>0</v>
      </c>
      <c r="AN142" s="206" t="str">
        <f t="shared" si="624"/>
        <v/>
      </c>
      <c r="AO142" s="46" t="str">
        <f t="shared" si="625"/>
        <v/>
      </c>
      <c r="AP142" s="46" t="str">
        <f t="shared" si="626"/>
        <v/>
      </c>
    </row>
    <row r="143" ht="45.75" customHeight="1">
      <c r="A143" s="46">
        <v>112</v>
      </c>
      <c r="B143" s="155" t="s">
        <v>443</v>
      </c>
      <c r="C143" s="125">
        <f>2022!B140</f>
        <v>16.07</v>
      </c>
      <c r="D143" s="142"/>
      <c r="E143" s="126">
        <f>2022!DE140</f>
        <v>0</v>
      </c>
      <c r="F143" s="125">
        <f>2022!DH140</f>
        <v>0</v>
      </c>
      <c r="G143" s="82"/>
      <c r="H143" s="143"/>
      <c r="I143" s="59"/>
      <c r="J143" s="59"/>
      <c r="K143" s="59"/>
      <c r="L143" s="59"/>
      <c r="M143" s="59"/>
      <c r="N143" s="82"/>
      <c r="O143" s="82"/>
      <c r="P143" s="59"/>
      <c r="Q143" s="59"/>
      <c r="R143" s="59"/>
      <c r="S143" s="82"/>
      <c r="T143" s="82"/>
      <c r="U143" s="82"/>
      <c r="V143" s="127">
        <f>2022!DJ140</f>
        <v>0</v>
      </c>
      <c r="W143" s="59">
        <f t="shared" si="616"/>
        <v>0</v>
      </c>
      <c r="X143" s="59">
        <f>2022!DL140</f>
        <v>0</v>
      </c>
      <c r="Y143" s="127">
        <f t="shared" si="617"/>
        <v>0</v>
      </c>
      <c r="Z143" s="59"/>
      <c r="AA143" s="59"/>
      <c r="AB143" s="59"/>
      <c r="AC143" s="59"/>
      <c r="AD143" s="59"/>
      <c r="AE143" s="59">
        <f>2022!DN140</f>
        <v>0</v>
      </c>
      <c r="AF143" s="115" t="str">
        <f t="shared" si="618"/>
        <v/>
      </c>
      <c r="AG143" s="203"/>
      <c r="AH143" s="204">
        <f t="shared" si="619"/>
        <v>0</v>
      </c>
      <c r="AI143" s="204">
        <f t="shared" si="620"/>
        <v>0</v>
      </c>
      <c r="AJ143" s="205">
        <v>15</v>
      </c>
      <c r="AK143" s="205" t="str">
        <f t="shared" si="621"/>
        <v/>
      </c>
      <c r="AL143" s="205">
        <f t="shared" si="622"/>
        <v>0</v>
      </c>
      <c r="AM143" s="205">
        <f t="shared" si="623"/>
        <v>0</v>
      </c>
      <c r="AN143" s="206" t="str">
        <f t="shared" si="624"/>
        <v/>
      </c>
      <c r="AO143" s="46" t="str">
        <f t="shared" si="625"/>
        <v/>
      </c>
      <c r="AP143" s="46" t="str">
        <f t="shared" si="626"/>
        <v/>
      </c>
    </row>
    <row r="144" ht="18.75">
      <c r="A144" s="46"/>
      <c r="B144" s="61" t="s">
        <v>173</v>
      </c>
      <c r="C144" s="131"/>
      <c r="D144" s="130"/>
      <c r="E144" s="130"/>
      <c r="F144" s="131"/>
      <c r="G144" s="59"/>
      <c r="H144" s="127"/>
      <c r="I144" s="59"/>
      <c r="J144" s="59"/>
      <c r="K144" s="59"/>
      <c r="L144" s="59"/>
      <c r="M144" s="71"/>
      <c r="N144" s="71"/>
      <c r="O144" s="71"/>
      <c r="P144" s="71"/>
      <c r="Q144" s="71"/>
      <c r="R144" s="71"/>
      <c r="S144" s="71"/>
      <c r="T144" s="71"/>
      <c r="U144" s="59"/>
      <c r="V144" s="144"/>
      <c r="W144" s="59"/>
      <c r="X144" s="71"/>
      <c r="Y144" s="127"/>
      <c r="Z144" s="71"/>
      <c r="AA144" s="71"/>
      <c r="AB144" s="71"/>
      <c r="AC144" s="71"/>
      <c r="AD144" s="59"/>
      <c r="AE144" s="71"/>
      <c r="AF144" s="115" t="str">
        <f t="shared" ref="AF144:AF207" si="635">IF(C144&gt;0,IF(OR(AND(C144&lt;7,F144&lt;5),E144&lt;33),IF(COUNTIF(X144:AE144,"&gt;0")&gt;0,"Ошибка!",""),""),"")</f>
        <v/>
      </c>
      <c r="AG144" s="203"/>
      <c r="AH144" s="204" t="str">
        <f t="shared" ref="AH144:AH207" si="636">IF(AND(ISNUMBER(--C144),C144&gt;0),E144/C144,"")</f>
        <v/>
      </c>
      <c r="AI144" s="204">
        <f t="shared" ref="AI144:AI207" si="637">IF(AND(ISNUMBER(--E144),ISNUMBER(--AJ144)),ЧАСТНОЕ(E144*AJ144,100),"")</f>
        <v>0</v>
      </c>
      <c r="AJ144" s="205">
        <v>15</v>
      </c>
      <c r="AK144" s="205" t="str">
        <f t="shared" ref="AK144:AK207" si="638">IF(AJ143&lt;Y143,"Норматив превышен","")</f>
        <v/>
      </c>
      <c r="AL144" s="205" t="str">
        <f t="shared" ref="AL144:AL207" si="639">IF(ISNUMBER(X144),IF(X144&gt;0,MAX(ЧАСТНОЕ(X144*20,100),1),0),"")</f>
        <v/>
      </c>
      <c r="AM144" s="205" t="str">
        <f t="shared" ref="AM144:AM207" si="640">IF(ISNUMBER(X144),X144,"")</f>
        <v/>
      </c>
      <c r="AN144" s="206" t="str">
        <f t="shared" ref="AN144:AN207" si="641">IF(ISNUMBER(AE144),IF(AND(AM144&gt;=AE144,AL144&lt;=AE144),"","Вне норматива или не ОДОУ"),"")</f>
        <v/>
      </c>
      <c r="AO144" s="46" t="str">
        <f t="shared" ref="AO144:AO207" si="642">IF(ISNUMBER(X144),IF(SUM(Z144:AE144)&lt;&gt;X144,"Сумма не совпадает или не ОДОУ",""),"")</f>
        <v/>
      </c>
      <c r="AP144" s="46" t="str">
        <f>IF(AND(ISNUMBER(AB144),AB144&gt;0),IF(AB144&lt;=(X144*0.15),"","Изъятие более 15% !"),"")</f>
        <v/>
      </c>
    </row>
    <row r="145" ht="99" customHeight="1">
      <c r="A145" s="46">
        <v>113</v>
      </c>
      <c r="B145" s="72" t="s">
        <v>328</v>
      </c>
      <c r="C145" s="125">
        <f>2022!B142</f>
        <v>22.076000000000001</v>
      </c>
      <c r="D145" s="126">
        <f>2022!DD142</f>
        <v>0</v>
      </c>
      <c r="E145" s="126">
        <f>2022!DE142</f>
        <v>0</v>
      </c>
      <c r="F145" s="125">
        <f>2022!DH142</f>
        <v>0</v>
      </c>
      <c r="G145" s="59">
        <f>2021!DL112</f>
        <v>0</v>
      </c>
      <c r="H145" s="127">
        <f t="shared" si="631"/>
        <v>0</v>
      </c>
      <c r="I145" s="59"/>
      <c r="J145" s="59"/>
      <c r="K145" s="59"/>
      <c r="L145" s="59"/>
      <c r="M145" s="59"/>
      <c r="N145" s="59">
        <f>2021!DN112</f>
        <v>0</v>
      </c>
      <c r="O145" s="59">
        <f>'Добыча 2021'!L122</f>
        <v>0</v>
      </c>
      <c r="P145" s="59"/>
      <c r="Q145" s="59"/>
      <c r="R145" s="59"/>
      <c r="S145" s="59">
        <f>'Добыча 2021'!N122</f>
        <v>0</v>
      </c>
      <c r="T145" s="59">
        <f>'Добыча 2021'!M122</f>
        <v>0</v>
      </c>
      <c r="U145" s="59">
        <f t="shared" ref="U144:U176" si="643">IF(G145=0,0,O145/G145*100)</f>
        <v>0</v>
      </c>
      <c r="V145" s="127">
        <f>2022!DJ142</f>
        <v>0</v>
      </c>
      <c r="W145" s="59">
        <f t="shared" ref="W144:W177" si="644">IF(V145&gt;1,V145/E145*100,0)</f>
        <v>0</v>
      </c>
      <c r="X145" s="59">
        <f>2022!DL142</f>
        <v>0</v>
      </c>
      <c r="Y145" s="127">
        <f t="shared" ref="Y144:Y177" si="645">IF(X145&gt;1,X145/E145*100,0)</f>
        <v>0</v>
      </c>
      <c r="Z145" s="59"/>
      <c r="AA145" s="59"/>
      <c r="AB145" s="59"/>
      <c r="AC145" s="59"/>
      <c r="AD145" s="59"/>
      <c r="AE145" s="59">
        <f>2022!DN142</f>
        <v>0</v>
      </c>
      <c r="AF145" s="115" t="str">
        <f t="shared" si="635"/>
        <v/>
      </c>
      <c r="AG145" s="203"/>
      <c r="AH145" s="204">
        <f t="shared" si="636"/>
        <v>0</v>
      </c>
      <c r="AI145" s="204">
        <f t="shared" si="637"/>
        <v>0</v>
      </c>
      <c r="AJ145" s="205">
        <v>15</v>
      </c>
      <c r="AK145" s="205" t="str">
        <f t="shared" si="638"/>
        <v/>
      </c>
      <c r="AL145" s="205">
        <f t="shared" si="639"/>
        <v>0</v>
      </c>
      <c r="AM145" s="205">
        <f t="shared" si="640"/>
        <v>0</v>
      </c>
      <c r="AN145" s="206" t="str">
        <f t="shared" si="641"/>
        <v/>
      </c>
      <c r="AO145" s="46" t="str">
        <f t="shared" si="642"/>
        <v/>
      </c>
      <c r="AP145" s="46" t="str">
        <f t="shared" ref="AP145:AP208" si="646">IF(AND(ISNUMBER(AB145),AB145&gt;0),IF(AB145&lt;=(X145*0.14999999999999999),"","Изъятие более 15% !"),"")</f>
        <v/>
      </c>
    </row>
    <row r="146" ht="67.5" customHeight="1">
      <c r="A146" s="46">
        <v>114</v>
      </c>
      <c r="B146" s="72" t="s">
        <v>329</v>
      </c>
      <c r="C146" s="125">
        <f>2022!B143</f>
        <v>51.795000000000002</v>
      </c>
      <c r="D146" s="126">
        <f>2022!DD143</f>
        <v>0</v>
      </c>
      <c r="E146" s="126">
        <f>2022!DE143</f>
        <v>0</v>
      </c>
      <c r="F146" s="125">
        <f>2022!DH143</f>
        <v>0</v>
      </c>
      <c r="G146" s="59">
        <f>2021!DL113</f>
        <v>0</v>
      </c>
      <c r="H146" s="127">
        <f t="shared" si="631"/>
        <v>0</v>
      </c>
      <c r="I146" s="59"/>
      <c r="J146" s="59"/>
      <c r="K146" s="59"/>
      <c r="L146" s="59"/>
      <c r="M146" s="59"/>
      <c r="N146" s="59">
        <f>2021!DN113</f>
        <v>0</v>
      </c>
      <c r="O146" s="59">
        <f>'Добыча 2021'!L123</f>
        <v>0</v>
      </c>
      <c r="P146" s="59"/>
      <c r="Q146" s="59"/>
      <c r="R146" s="59"/>
      <c r="S146" s="59">
        <f>'Добыча 2021'!N123</f>
        <v>0</v>
      </c>
      <c r="T146" s="59">
        <f>'Добыча 2021'!M123</f>
        <v>0</v>
      </c>
      <c r="U146" s="59">
        <f t="shared" si="643"/>
        <v>0</v>
      </c>
      <c r="V146" s="127">
        <f>2022!DJ143</f>
        <v>0</v>
      </c>
      <c r="W146" s="59">
        <f t="shared" si="644"/>
        <v>0</v>
      </c>
      <c r="X146" s="59">
        <f>2022!DL143</f>
        <v>0</v>
      </c>
      <c r="Y146" s="127">
        <f t="shared" si="645"/>
        <v>0</v>
      </c>
      <c r="Z146" s="59"/>
      <c r="AA146" s="59"/>
      <c r="AB146" s="59"/>
      <c r="AC146" s="59"/>
      <c r="AD146" s="59"/>
      <c r="AE146" s="59">
        <f>2022!DN143</f>
        <v>0</v>
      </c>
      <c r="AF146" s="115" t="str">
        <f t="shared" si="635"/>
        <v/>
      </c>
      <c r="AG146" s="203"/>
      <c r="AH146" s="204">
        <f t="shared" si="636"/>
        <v>0</v>
      </c>
      <c r="AI146" s="204">
        <f t="shared" si="637"/>
        <v>0</v>
      </c>
      <c r="AJ146" s="205">
        <v>15</v>
      </c>
      <c r="AK146" s="205" t="str">
        <f t="shared" si="638"/>
        <v/>
      </c>
      <c r="AL146" s="205">
        <f t="shared" si="639"/>
        <v>0</v>
      </c>
      <c r="AM146" s="205">
        <f t="shared" si="640"/>
        <v>0</v>
      </c>
      <c r="AN146" s="206" t="str">
        <f t="shared" si="641"/>
        <v/>
      </c>
      <c r="AO146" s="46" t="str">
        <f t="shared" si="642"/>
        <v/>
      </c>
      <c r="AP146" s="46" t="str">
        <f t="shared" si="646"/>
        <v/>
      </c>
    </row>
    <row r="147" ht="31.5" customHeight="1">
      <c r="A147" s="46">
        <v>115</v>
      </c>
      <c r="B147" s="72" t="s">
        <v>174</v>
      </c>
      <c r="C147" s="125">
        <f>2022!B144</f>
        <v>10.686999999999999</v>
      </c>
      <c r="D147" s="126">
        <f>2022!DD144</f>
        <v>0</v>
      </c>
      <c r="E147" s="126">
        <f>2022!DE144</f>
        <v>0</v>
      </c>
      <c r="F147" s="125">
        <f>2022!DH144</f>
        <v>0</v>
      </c>
      <c r="G147" s="59">
        <f>2021!DL114</f>
        <v>0</v>
      </c>
      <c r="H147" s="127">
        <f t="shared" si="631"/>
        <v>0</v>
      </c>
      <c r="I147" s="59"/>
      <c r="J147" s="59"/>
      <c r="K147" s="59"/>
      <c r="L147" s="59"/>
      <c r="M147" s="59"/>
      <c r="N147" s="59">
        <f>2021!DN114</f>
        <v>0</v>
      </c>
      <c r="O147" s="59">
        <f>'Добыча 2021'!L124</f>
        <v>0</v>
      </c>
      <c r="P147" s="59"/>
      <c r="Q147" s="59"/>
      <c r="R147" s="59"/>
      <c r="S147" s="59">
        <f>'Добыча 2021'!N124</f>
        <v>0</v>
      </c>
      <c r="T147" s="59">
        <f>'Добыча 2021'!M124</f>
        <v>0</v>
      </c>
      <c r="U147" s="59">
        <f t="shared" si="643"/>
        <v>0</v>
      </c>
      <c r="V147" s="127">
        <f>2022!DJ144</f>
        <v>0</v>
      </c>
      <c r="W147" s="59">
        <f t="shared" si="644"/>
        <v>0</v>
      </c>
      <c r="X147" s="59">
        <f>2022!DL144</f>
        <v>0</v>
      </c>
      <c r="Y147" s="127">
        <f t="shared" si="645"/>
        <v>0</v>
      </c>
      <c r="Z147" s="59"/>
      <c r="AA147" s="59"/>
      <c r="AB147" s="59"/>
      <c r="AC147" s="59"/>
      <c r="AD147" s="59"/>
      <c r="AE147" s="59">
        <f>2022!DN144</f>
        <v>0</v>
      </c>
      <c r="AF147" s="115" t="str">
        <f t="shared" si="635"/>
        <v/>
      </c>
      <c r="AG147" s="203"/>
      <c r="AH147" s="204">
        <f t="shared" si="636"/>
        <v>0</v>
      </c>
      <c r="AI147" s="204">
        <f t="shared" si="637"/>
        <v>0</v>
      </c>
      <c r="AJ147" s="205">
        <v>15</v>
      </c>
      <c r="AK147" s="205" t="str">
        <f t="shared" si="638"/>
        <v/>
      </c>
      <c r="AL147" s="205">
        <f t="shared" si="639"/>
        <v>0</v>
      </c>
      <c r="AM147" s="205">
        <f t="shared" si="640"/>
        <v>0</v>
      </c>
      <c r="AN147" s="206" t="str">
        <f t="shared" si="641"/>
        <v/>
      </c>
      <c r="AO147" s="46" t="str">
        <f t="shared" si="642"/>
        <v/>
      </c>
      <c r="AP147" s="46" t="str">
        <f t="shared" si="646"/>
        <v/>
      </c>
    </row>
    <row r="148" ht="31.5">
      <c r="A148" s="46">
        <v>116</v>
      </c>
      <c r="B148" s="72" t="s">
        <v>178</v>
      </c>
      <c r="C148" s="125">
        <f>2022!B145</f>
        <v>127.137</v>
      </c>
      <c r="D148" s="126">
        <f>2022!DD145</f>
        <v>0</v>
      </c>
      <c r="E148" s="126">
        <f>2022!DE145</f>
        <v>0</v>
      </c>
      <c r="F148" s="125">
        <f>2022!DH145</f>
        <v>0</v>
      </c>
      <c r="G148" s="59">
        <f>2021!DL115</f>
        <v>0</v>
      </c>
      <c r="H148" s="127">
        <f t="shared" si="631"/>
        <v>0</v>
      </c>
      <c r="I148" s="59"/>
      <c r="J148" s="59"/>
      <c r="K148" s="59"/>
      <c r="L148" s="59"/>
      <c r="M148" s="59"/>
      <c r="N148" s="59">
        <f>2021!DN115</f>
        <v>0</v>
      </c>
      <c r="O148" s="59">
        <f>'Добыча 2021'!L125</f>
        <v>0</v>
      </c>
      <c r="P148" s="59"/>
      <c r="Q148" s="59"/>
      <c r="R148" s="59"/>
      <c r="S148" s="59">
        <f>'Добыча 2021'!N125</f>
        <v>0</v>
      </c>
      <c r="T148" s="59">
        <f>'Добыча 2021'!M125</f>
        <v>0</v>
      </c>
      <c r="U148" s="59">
        <f t="shared" si="643"/>
        <v>0</v>
      </c>
      <c r="V148" s="127">
        <f>2022!DJ145</f>
        <v>0</v>
      </c>
      <c r="W148" s="59">
        <f t="shared" si="644"/>
        <v>0</v>
      </c>
      <c r="X148" s="59">
        <f>2022!DL145</f>
        <v>0</v>
      </c>
      <c r="Y148" s="127">
        <f t="shared" si="645"/>
        <v>0</v>
      </c>
      <c r="Z148" s="59"/>
      <c r="AA148" s="59"/>
      <c r="AB148" s="59"/>
      <c r="AC148" s="59"/>
      <c r="AD148" s="59"/>
      <c r="AE148" s="59">
        <f>2022!DN145</f>
        <v>0</v>
      </c>
      <c r="AF148" s="115" t="str">
        <f t="shared" si="635"/>
        <v/>
      </c>
      <c r="AG148" s="203"/>
      <c r="AH148" s="204">
        <f t="shared" si="636"/>
        <v>0</v>
      </c>
      <c r="AI148" s="204">
        <f t="shared" si="637"/>
        <v>0</v>
      </c>
      <c r="AJ148" s="205">
        <v>15</v>
      </c>
      <c r="AK148" s="205" t="str">
        <f t="shared" si="638"/>
        <v/>
      </c>
      <c r="AL148" s="205">
        <f t="shared" si="639"/>
        <v>0</v>
      </c>
      <c r="AM148" s="205">
        <f t="shared" si="640"/>
        <v>0</v>
      </c>
      <c r="AN148" s="206" t="str">
        <f t="shared" si="641"/>
        <v/>
      </c>
      <c r="AO148" s="46" t="str">
        <f t="shared" si="642"/>
        <v/>
      </c>
      <c r="AP148" s="46" t="str">
        <f t="shared" si="646"/>
        <v/>
      </c>
    </row>
    <row r="149" ht="31.5">
      <c r="A149" s="46">
        <v>117</v>
      </c>
      <c r="B149" s="64" t="s">
        <v>177</v>
      </c>
      <c r="C149" s="125">
        <f>2022!B146</f>
        <v>119.479</v>
      </c>
      <c r="D149" s="126">
        <f>2022!DD146</f>
        <v>0</v>
      </c>
      <c r="E149" s="126">
        <f>2022!DE146</f>
        <v>0</v>
      </c>
      <c r="F149" s="125">
        <f>2022!DH146</f>
        <v>0</v>
      </c>
      <c r="G149" s="59">
        <f>2021!DL116</f>
        <v>0</v>
      </c>
      <c r="H149" s="127">
        <f t="shared" si="631"/>
        <v>0</v>
      </c>
      <c r="I149" s="62"/>
      <c r="J149" s="62"/>
      <c r="K149" s="62"/>
      <c r="L149" s="132"/>
      <c r="M149" s="59"/>
      <c r="N149" s="59">
        <f>2021!DN116</f>
        <v>0</v>
      </c>
      <c r="O149" s="59">
        <f>'Добыча 2021'!L126</f>
        <v>0</v>
      </c>
      <c r="P149" s="59"/>
      <c r="Q149" s="59"/>
      <c r="R149" s="59"/>
      <c r="S149" s="59">
        <f>'Добыча 2021'!N126</f>
        <v>0</v>
      </c>
      <c r="T149" s="59">
        <f>'Добыча 2021'!M126</f>
        <v>0</v>
      </c>
      <c r="U149" s="59">
        <f t="shared" si="643"/>
        <v>0</v>
      </c>
      <c r="V149" s="127">
        <f>2022!DJ146</f>
        <v>0</v>
      </c>
      <c r="W149" s="59">
        <f t="shared" si="644"/>
        <v>0</v>
      </c>
      <c r="X149" s="59">
        <f>2022!DL146</f>
        <v>0</v>
      </c>
      <c r="Y149" s="127">
        <f t="shared" si="645"/>
        <v>0</v>
      </c>
      <c r="Z149" s="59"/>
      <c r="AA149" s="59"/>
      <c r="AB149" s="59"/>
      <c r="AC149" s="59"/>
      <c r="AD149" s="59"/>
      <c r="AE149" s="59">
        <f>2022!DN146</f>
        <v>0</v>
      </c>
      <c r="AF149" s="115" t="str">
        <f t="shared" si="635"/>
        <v/>
      </c>
      <c r="AG149" s="203"/>
      <c r="AH149" s="204">
        <f t="shared" si="636"/>
        <v>0</v>
      </c>
      <c r="AI149" s="204">
        <f t="shared" si="637"/>
        <v>0</v>
      </c>
      <c r="AJ149" s="205">
        <v>15</v>
      </c>
      <c r="AK149" s="205" t="str">
        <f t="shared" si="638"/>
        <v/>
      </c>
      <c r="AL149" s="205">
        <f t="shared" si="639"/>
        <v>0</v>
      </c>
      <c r="AM149" s="205">
        <f t="shared" si="640"/>
        <v>0</v>
      </c>
      <c r="AN149" s="206" t="str">
        <f t="shared" si="641"/>
        <v/>
      </c>
      <c r="AO149" s="46" t="str">
        <f t="shared" si="642"/>
        <v/>
      </c>
      <c r="AP149" s="46" t="str">
        <f t="shared" si="646"/>
        <v/>
      </c>
    </row>
    <row r="150" ht="47.25">
      <c r="A150" s="46">
        <v>118</v>
      </c>
      <c r="B150" s="72" t="s">
        <v>330</v>
      </c>
      <c r="C150" s="125">
        <f>2022!B147</f>
        <v>19.553999999999998</v>
      </c>
      <c r="D150" s="126">
        <f>2022!DD147</f>
        <v>0</v>
      </c>
      <c r="E150" s="126">
        <f>2022!DE147</f>
        <v>0</v>
      </c>
      <c r="F150" s="125">
        <f>2022!DH147</f>
        <v>0</v>
      </c>
      <c r="G150" s="59">
        <f>2021!DL117</f>
        <v>0</v>
      </c>
      <c r="H150" s="127">
        <f t="shared" si="631"/>
        <v>0</v>
      </c>
      <c r="I150" s="59"/>
      <c r="J150" s="59"/>
      <c r="K150" s="59"/>
      <c r="L150" s="59"/>
      <c r="M150" s="59"/>
      <c r="N150" s="59">
        <f>2021!DN117</f>
        <v>0</v>
      </c>
      <c r="O150" s="59">
        <f>'Добыча 2021'!L127</f>
        <v>0</v>
      </c>
      <c r="P150" s="59"/>
      <c r="Q150" s="59"/>
      <c r="R150" s="59"/>
      <c r="S150" s="59">
        <f>'Добыча 2021'!N127</f>
        <v>0</v>
      </c>
      <c r="T150" s="59">
        <f>'Добыча 2021'!M127</f>
        <v>0</v>
      </c>
      <c r="U150" s="59">
        <f t="shared" si="643"/>
        <v>0</v>
      </c>
      <c r="V150" s="127">
        <f>2022!DJ147</f>
        <v>0</v>
      </c>
      <c r="W150" s="59">
        <f t="shared" si="644"/>
        <v>0</v>
      </c>
      <c r="X150" s="59">
        <f>2022!DL147</f>
        <v>0</v>
      </c>
      <c r="Y150" s="127">
        <f t="shared" si="645"/>
        <v>0</v>
      </c>
      <c r="Z150" s="59"/>
      <c r="AA150" s="59"/>
      <c r="AB150" s="59"/>
      <c r="AC150" s="59"/>
      <c r="AD150" s="59"/>
      <c r="AE150" s="59">
        <f>2022!DN147</f>
        <v>0</v>
      </c>
      <c r="AF150" s="115" t="str">
        <f t="shared" si="635"/>
        <v/>
      </c>
      <c r="AG150" s="203"/>
      <c r="AH150" s="204">
        <f t="shared" si="636"/>
        <v>0</v>
      </c>
      <c r="AI150" s="204">
        <f t="shared" si="637"/>
        <v>0</v>
      </c>
      <c r="AJ150" s="205">
        <v>15</v>
      </c>
      <c r="AK150" s="205" t="str">
        <f t="shared" si="638"/>
        <v/>
      </c>
      <c r="AL150" s="205">
        <f t="shared" si="639"/>
        <v>0</v>
      </c>
      <c r="AM150" s="205">
        <f t="shared" si="640"/>
        <v>0</v>
      </c>
      <c r="AN150" s="206" t="str">
        <f t="shared" si="641"/>
        <v/>
      </c>
      <c r="AO150" s="46" t="str">
        <f t="shared" si="642"/>
        <v/>
      </c>
      <c r="AP150" s="46" t="str">
        <f t="shared" si="646"/>
        <v/>
      </c>
    </row>
    <row r="151" ht="18.75">
      <c r="A151" s="46"/>
      <c r="B151" s="61" t="s">
        <v>180</v>
      </c>
      <c r="C151" s="131"/>
      <c r="D151" s="130"/>
      <c r="E151" s="130"/>
      <c r="F151" s="131"/>
      <c r="G151" s="59"/>
      <c r="H151" s="127"/>
      <c r="I151" s="59"/>
      <c r="J151" s="59"/>
      <c r="K151" s="59"/>
      <c r="L151" s="59"/>
      <c r="M151" s="71"/>
      <c r="N151" s="71"/>
      <c r="O151" s="71"/>
      <c r="P151" s="71"/>
      <c r="Q151" s="71"/>
      <c r="R151" s="71"/>
      <c r="S151" s="71"/>
      <c r="T151" s="71"/>
      <c r="U151" s="59"/>
      <c r="V151" s="144"/>
      <c r="W151" s="59"/>
      <c r="X151" s="71"/>
      <c r="Y151" s="127"/>
      <c r="Z151" s="71"/>
      <c r="AA151" s="71"/>
      <c r="AB151" s="71"/>
      <c r="AC151" s="71"/>
      <c r="AD151" s="59"/>
      <c r="AE151" s="71"/>
      <c r="AF151" s="115" t="str">
        <f t="shared" si="635"/>
        <v/>
      </c>
      <c r="AG151" s="203"/>
      <c r="AH151" s="204" t="str">
        <f t="shared" si="636"/>
        <v/>
      </c>
      <c r="AI151" s="204">
        <f t="shared" si="637"/>
        <v>0</v>
      </c>
      <c r="AJ151" s="205">
        <v>15</v>
      </c>
      <c r="AK151" s="205" t="str">
        <f t="shared" si="638"/>
        <v/>
      </c>
      <c r="AL151" s="205" t="str">
        <f t="shared" si="639"/>
        <v/>
      </c>
      <c r="AM151" s="205" t="str">
        <f t="shared" si="640"/>
        <v/>
      </c>
      <c r="AN151" s="206" t="str">
        <f t="shared" si="641"/>
        <v/>
      </c>
      <c r="AO151" s="46" t="str">
        <f t="shared" si="642"/>
        <v/>
      </c>
      <c r="AP151" s="46" t="str">
        <f t="shared" si="646"/>
        <v/>
      </c>
    </row>
    <row r="152" ht="31.5">
      <c r="A152" s="46">
        <v>119</v>
      </c>
      <c r="B152" s="72" t="s">
        <v>185</v>
      </c>
      <c r="C152" s="125">
        <f>2022!B149</f>
        <v>1372</v>
      </c>
      <c r="D152" s="126">
        <f>2022!DD149</f>
        <v>152</v>
      </c>
      <c r="E152" s="126">
        <f>2022!DE149</f>
        <v>0</v>
      </c>
      <c r="F152" s="125">
        <f>2022!DH149</f>
        <v>0</v>
      </c>
      <c r="G152" s="59">
        <f>2021!DL119</f>
        <v>0</v>
      </c>
      <c r="H152" s="127">
        <f t="shared" si="631"/>
        <v>0</v>
      </c>
      <c r="I152" s="59"/>
      <c r="J152" s="59"/>
      <c r="K152" s="59"/>
      <c r="L152" s="59"/>
      <c r="M152" s="59"/>
      <c r="N152" s="59">
        <f>2021!DN119</f>
        <v>0</v>
      </c>
      <c r="O152" s="59">
        <f>'Добыча 2021'!L129</f>
        <v>0</v>
      </c>
      <c r="P152" s="59"/>
      <c r="Q152" s="59"/>
      <c r="R152" s="59"/>
      <c r="S152" s="59">
        <f>'Добыча 2021'!N129</f>
        <v>0</v>
      </c>
      <c r="T152" s="59">
        <f>'Добыча 2021'!M129</f>
        <v>0</v>
      </c>
      <c r="U152" s="59">
        <f t="shared" si="643"/>
        <v>0</v>
      </c>
      <c r="V152" s="127">
        <f>2022!DJ149</f>
        <v>0</v>
      </c>
      <c r="W152" s="59">
        <f t="shared" si="644"/>
        <v>0</v>
      </c>
      <c r="X152" s="59">
        <f>2022!DL149</f>
        <v>0</v>
      </c>
      <c r="Y152" s="127">
        <f t="shared" si="645"/>
        <v>0</v>
      </c>
      <c r="Z152" s="59"/>
      <c r="AA152" s="59"/>
      <c r="AB152" s="59"/>
      <c r="AC152" s="59"/>
      <c r="AD152" s="59"/>
      <c r="AE152" s="59">
        <f>2022!DN149</f>
        <v>0</v>
      </c>
      <c r="AF152" s="115" t="str">
        <f t="shared" si="635"/>
        <v/>
      </c>
      <c r="AG152" s="203"/>
      <c r="AH152" s="204">
        <f t="shared" si="636"/>
        <v>0</v>
      </c>
      <c r="AI152" s="204">
        <f t="shared" si="637"/>
        <v>0</v>
      </c>
      <c r="AJ152" s="205">
        <v>15</v>
      </c>
      <c r="AK152" s="205" t="str">
        <f t="shared" si="638"/>
        <v/>
      </c>
      <c r="AL152" s="205">
        <f t="shared" si="639"/>
        <v>0</v>
      </c>
      <c r="AM152" s="205">
        <f t="shared" si="640"/>
        <v>0</v>
      </c>
      <c r="AN152" s="206" t="str">
        <f t="shared" si="641"/>
        <v/>
      </c>
      <c r="AO152" s="46" t="str">
        <f t="shared" si="642"/>
        <v/>
      </c>
      <c r="AP152" s="46" t="str">
        <f t="shared" si="646"/>
        <v/>
      </c>
    </row>
    <row r="153" ht="31.5">
      <c r="A153" s="46">
        <v>120</v>
      </c>
      <c r="B153" s="72" t="s">
        <v>331</v>
      </c>
      <c r="C153" s="125">
        <f>2022!B150</f>
        <v>187.15000000000001</v>
      </c>
      <c r="D153" s="126">
        <f>2022!DD150</f>
        <v>0</v>
      </c>
      <c r="E153" s="126">
        <f>2022!DE150</f>
        <v>0</v>
      </c>
      <c r="F153" s="125">
        <f>2022!DH150</f>
        <v>0</v>
      </c>
      <c r="G153" s="59">
        <f>2021!DL120</f>
        <v>0</v>
      </c>
      <c r="H153" s="127">
        <f t="shared" si="631"/>
        <v>0</v>
      </c>
      <c r="I153" s="59"/>
      <c r="J153" s="59"/>
      <c r="K153" s="59"/>
      <c r="L153" s="59"/>
      <c r="M153" s="59"/>
      <c r="N153" s="59">
        <f>2021!DN120</f>
        <v>0</v>
      </c>
      <c r="O153" s="59">
        <f>'Добыча 2021'!L130</f>
        <v>0</v>
      </c>
      <c r="P153" s="59"/>
      <c r="Q153" s="59"/>
      <c r="R153" s="59"/>
      <c r="S153" s="59">
        <f>'Добыча 2021'!N130</f>
        <v>0</v>
      </c>
      <c r="T153" s="59">
        <f>'Добыча 2021'!M130</f>
        <v>0</v>
      </c>
      <c r="U153" s="59">
        <f t="shared" si="643"/>
        <v>0</v>
      </c>
      <c r="V153" s="127">
        <f>2022!DJ150</f>
        <v>0</v>
      </c>
      <c r="W153" s="59">
        <f t="shared" si="644"/>
        <v>0</v>
      </c>
      <c r="X153" s="59">
        <f>2022!DL150</f>
        <v>0</v>
      </c>
      <c r="Y153" s="127">
        <f t="shared" si="645"/>
        <v>0</v>
      </c>
      <c r="Z153" s="59"/>
      <c r="AA153" s="59"/>
      <c r="AB153" s="59"/>
      <c r="AC153" s="59"/>
      <c r="AD153" s="59"/>
      <c r="AE153" s="59">
        <f>2022!DN150</f>
        <v>0</v>
      </c>
      <c r="AF153" s="115" t="str">
        <f t="shared" si="635"/>
        <v/>
      </c>
      <c r="AG153" s="203"/>
      <c r="AH153" s="204">
        <f t="shared" si="636"/>
        <v>0</v>
      </c>
      <c r="AI153" s="204">
        <f t="shared" si="637"/>
        <v>0</v>
      </c>
      <c r="AJ153" s="205">
        <v>15</v>
      </c>
      <c r="AK153" s="205" t="str">
        <f t="shared" si="638"/>
        <v/>
      </c>
      <c r="AL153" s="205">
        <f t="shared" si="639"/>
        <v>0</v>
      </c>
      <c r="AM153" s="205">
        <f t="shared" si="640"/>
        <v>0</v>
      </c>
      <c r="AN153" s="206" t="str">
        <f t="shared" si="641"/>
        <v/>
      </c>
      <c r="AO153" s="46" t="str">
        <f t="shared" si="642"/>
        <v/>
      </c>
      <c r="AP153" s="46" t="str">
        <f t="shared" si="646"/>
        <v/>
      </c>
    </row>
    <row r="154" ht="45" customHeight="1">
      <c r="A154" s="46">
        <v>121</v>
      </c>
      <c r="B154" s="72" t="s">
        <v>332</v>
      </c>
      <c r="C154" s="125">
        <f>2022!B151</f>
        <v>363.30000000000001</v>
      </c>
      <c r="D154" s="126">
        <f>2022!DD151</f>
        <v>0</v>
      </c>
      <c r="E154" s="126">
        <f>2022!DE151</f>
        <v>0</v>
      </c>
      <c r="F154" s="125">
        <f>2022!DH151</f>
        <v>0</v>
      </c>
      <c r="G154" s="59">
        <f>2021!DL121</f>
        <v>0</v>
      </c>
      <c r="H154" s="127">
        <f t="shared" si="631"/>
        <v>0</v>
      </c>
      <c r="I154" s="59"/>
      <c r="J154" s="59"/>
      <c r="K154" s="59"/>
      <c r="L154" s="59"/>
      <c r="M154" s="59"/>
      <c r="N154" s="59">
        <f>2021!DN121</f>
        <v>0</v>
      </c>
      <c r="O154" s="59">
        <f>'Добыча 2021'!L131</f>
        <v>0</v>
      </c>
      <c r="P154" s="59"/>
      <c r="Q154" s="59"/>
      <c r="R154" s="59"/>
      <c r="S154" s="59">
        <f>'Добыча 2021'!N131</f>
        <v>0</v>
      </c>
      <c r="T154" s="59">
        <f>'Добыча 2021'!M131</f>
        <v>0</v>
      </c>
      <c r="U154" s="59">
        <f t="shared" si="643"/>
        <v>0</v>
      </c>
      <c r="V154" s="127">
        <f>2022!DJ151</f>
        <v>0</v>
      </c>
      <c r="W154" s="59">
        <f t="shared" si="644"/>
        <v>0</v>
      </c>
      <c r="X154" s="59">
        <f>2022!DL151</f>
        <v>0</v>
      </c>
      <c r="Y154" s="127">
        <f t="shared" si="645"/>
        <v>0</v>
      </c>
      <c r="Z154" s="59"/>
      <c r="AA154" s="59"/>
      <c r="AB154" s="59"/>
      <c r="AC154" s="59"/>
      <c r="AD154" s="59"/>
      <c r="AE154" s="59">
        <f>2022!DN151</f>
        <v>0</v>
      </c>
      <c r="AF154" s="115" t="str">
        <f t="shared" si="635"/>
        <v/>
      </c>
      <c r="AG154" s="203"/>
      <c r="AH154" s="204">
        <f t="shared" si="636"/>
        <v>0</v>
      </c>
      <c r="AI154" s="204">
        <f t="shared" si="637"/>
        <v>0</v>
      </c>
      <c r="AJ154" s="205">
        <v>15</v>
      </c>
      <c r="AK154" s="205" t="str">
        <f t="shared" si="638"/>
        <v/>
      </c>
      <c r="AL154" s="205">
        <f t="shared" si="639"/>
        <v>0</v>
      </c>
      <c r="AM154" s="205">
        <f t="shared" si="640"/>
        <v>0</v>
      </c>
      <c r="AN154" s="206" t="str">
        <f t="shared" si="641"/>
        <v/>
      </c>
      <c r="AO154" s="46" t="str">
        <f t="shared" si="642"/>
        <v/>
      </c>
      <c r="AP154" s="46" t="str">
        <f t="shared" si="646"/>
        <v/>
      </c>
    </row>
    <row r="155" ht="45" customHeight="1">
      <c r="A155" s="46">
        <v>122</v>
      </c>
      <c r="B155" s="72" t="s">
        <v>333</v>
      </c>
      <c r="C155" s="125">
        <f>2022!B152</f>
        <v>394</v>
      </c>
      <c r="D155" s="126">
        <f>2022!DD152</f>
        <v>0</v>
      </c>
      <c r="E155" s="126">
        <f>2022!DE152</f>
        <v>0</v>
      </c>
      <c r="F155" s="125">
        <f>2022!DH152</f>
        <v>0</v>
      </c>
      <c r="G155" s="59">
        <f>2021!DL122</f>
        <v>0</v>
      </c>
      <c r="H155" s="127">
        <f t="shared" si="631"/>
        <v>0</v>
      </c>
      <c r="I155" s="59"/>
      <c r="J155" s="59"/>
      <c r="K155" s="59"/>
      <c r="L155" s="59"/>
      <c r="M155" s="59"/>
      <c r="N155" s="59">
        <f>2021!DN122</f>
        <v>0</v>
      </c>
      <c r="O155" s="59">
        <f>'Добыча 2021'!L132</f>
        <v>0</v>
      </c>
      <c r="P155" s="59"/>
      <c r="Q155" s="59"/>
      <c r="R155" s="59"/>
      <c r="S155" s="59">
        <f>'Добыча 2021'!N132</f>
        <v>0</v>
      </c>
      <c r="T155" s="59">
        <f>'Добыча 2021'!M132</f>
        <v>0</v>
      </c>
      <c r="U155" s="59">
        <f t="shared" si="643"/>
        <v>0</v>
      </c>
      <c r="V155" s="127">
        <f>2022!DJ152</f>
        <v>0</v>
      </c>
      <c r="W155" s="59">
        <f t="shared" si="644"/>
        <v>0</v>
      </c>
      <c r="X155" s="59">
        <f>2022!DL152</f>
        <v>0</v>
      </c>
      <c r="Y155" s="127">
        <f t="shared" si="645"/>
        <v>0</v>
      </c>
      <c r="Z155" s="59"/>
      <c r="AA155" s="59"/>
      <c r="AB155" s="59"/>
      <c r="AC155" s="59"/>
      <c r="AD155" s="59"/>
      <c r="AE155" s="59">
        <f>2022!DN152</f>
        <v>0</v>
      </c>
      <c r="AF155" s="115" t="str">
        <f t="shared" si="635"/>
        <v/>
      </c>
      <c r="AG155" s="203"/>
      <c r="AH155" s="204">
        <f t="shared" si="636"/>
        <v>0</v>
      </c>
      <c r="AI155" s="204">
        <f t="shared" si="637"/>
        <v>0</v>
      </c>
      <c r="AJ155" s="205">
        <v>15</v>
      </c>
      <c r="AK155" s="205" t="str">
        <f t="shared" si="638"/>
        <v/>
      </c>
      <c r="AL155" s="205">
        <f t="shared" si="639"/>
        <v>0</v>
      </c>
      <c r="AM155" s="205">
        <f t="shared" si="640"/>
        <v>0</v>
      </c>
      <c r="AN155" s="206" t="str">
        <f t="shared" si="641"/>
        <v/>
      </c>
      <c r="AO155" s="46" t="str">
        <f t="shared" si="642"/>
        <v/>
      </c>
      <c r="AP155" s="46" t="str">
        <f t="shared" si="646"/>
        <v/>
      </c>
    </row>
    <row r="156" ht="31.5">
      <c r="A156" s="46">
        <v>123</v>
      </c>
      <c r="B156" s="72" t="s">
        <v>182</v>
      </c>
      <c r="C156" s="125">
        <f>2022!B153</f>
        <v>193</v>
      </c>
      <c r="D156" s="126">
        <f>2022!DD153</f>
        <v>53</v>
      </c>
      <c r="E156" s="126">
        <f>2022!DE153</f>
        <v>55</v>
      </c>
      <c r="F156" s="125">
        <f>2022!DH153</f>
        <v>0.28497409326424872</v>
      </c>
      <c r="G156" s="59">
        <f>2021!DL123</f>
        <v>0</v>
      </c>
      <c r="H156" s="127">
        <f t="shared" si="631"/>
        <v>0</v>
      </c>
      <c r="I156" s="59"/>
      <c r="J156" s="59"/>
      <c r="K156" s="59"/>
      <c r="L156" s="59"/>
      <c r="M156" s="59"/>
      <c r="N156" s="59">
        <f>2021!DN123</f>
        <v>0</v>
      </c>
      <c r="O156" s="59">
        <f>'Добыча 2021'!L133</f>
        <v>0</v>
      </c>
      <c r="P156" s="59"/>
      <c r="Q156" s="59"/>
      <c r="R156" s="59"/>
      <c r="S156" s="59">
        <f>'Добыча 2021'!N133</f>
        <v>0</v>
      </c>
      <c r="T156" s="59">
        <f>'Добыча 2021'!M133</f>
        <v>0</v>
      </c>
      <c r="U156" s="59">
        <f t="shared" si="643"/>
        <v>0</v>
      </c>
      <c r="V156" s="127">
        <f>2022!DJ153</f>
        <v>8.25</v>
      </c>
      <c r="W156" s="59">
        <f t="shared" si="644"/>
        <v>15</v>
      </c>
      <c r="X156" s="59">
        <f>2022!DL153</f>
        <v>0</v>
      </c>
      <c r="Y156" s="127">
        <f t="shared" si="645"/>
        <v>0</v>
      </c>
      <c r="Z156" s="59"/>
      <c r="AA156" s="59"/>
      <c r="AB156" s="59"/>
      <c r="AC156" s="59"/>
      <c r="AD156" s="59"/>
      <c r="AE156" s="59">
        <f>2022!DN153</f>
        <v>0</v>
      </c>
      <c r="AF156" s="115" t="str">
        <f t="shared" si="635"/>
        <v/>
      </c>
      <c r="AG156" s="203"/>
      <c r="AH156" s="204">
        <f t="shared" si="636"/>
        <v>0.28497409326424872</v>
      </c>
      <c r="AI156" s="204">
        <f t="shared" si="637"/>
        <v>8</v>
      </c>
      <c r="AJ156" s="205">
        <v>15</v>
      </c>
      <c r="AK156" s="205" t="str">
        <f t="shared" si="638"/>
        <v/>
      </c>
      <c r="AL156" s="205">
        <f t="shared" si="639"/>
        <v>0</v>
      </c>
      <c r="AM156" s="205">
        <f t="shared" si="640"/>
        <v>0</v>
      </c>
      <c r="AN156" s="206" t="str">
        <f t="shared" si="641"/>
        <v/>
      </c>
      <c r="AO156" s="46" t="str">
        <f t="shared" si="642"/>
        <v/>
      </c>
      <c r="AP156" s="46" t="str">
        <f t="shared" si="646"/>
        <v/>
      </c>
    </row>
    <row r="157" ht="47.25">
      <c r="A157" s="46">
        <v>124</v>
      </c>
      <c r="B157" s="72" t="s">
        <v>334</v>
      </c>
      <c r="C157" s="125">
        <f>2022!B154</f>
        <v>264.69999999999999</v>
      </c>
      <c r="D157" s="126">
        <f>2022!DD154</f>
        <v>68</v>
      </c>
      <c r="E157" s="126">
        <f>2022!DE154</f>
        <v>0</v>
      </c>
      <c r="F157" s="125">
        <f>2022!DH154</f>
        <v>0</v>
      </c>
      <c r="G157" s="59">
        <f>2021!DL124</f>
        <v>0</v>
      </c>
      <c r="H157" s="127">
        <f t="shared" si="631"/>
        <v>0</v>
      </c>
      <c r="I157" s="62"/>
      <c r="J157" s="62"/>
      <c r="K157" s="62"/>
      <c r="L157" s="132"/>
      <c r="M157" s="59"/>
      <c r="N157" s="59">
        <f>2021!DN124</f>
        <v>0</v>
      </c>
      <c r="O157" s="59">
        <f>'Добыча 2021'!L134</f>
        <v>0</v>
      </c>
      <c r="P157" s="59"/>
      <c r="Q157" s="59"/>
      <c r="R157" s="59"/>
      <c r="S157" s="59">
        <f>'Добыча 2021'!N134</f>
        <v>0</v>
      </c>
      <c r="T157" s="59">
        <f>'Добыча 2021'!M134</f>
        <v>0</v>
      </c>
      <c r="U157" s="59">
        <f t="shared" si="643"/>
        <v>0</v>
      </c>
      <c r="V157" s="127">
        <f>2022!DJ154</f>
        <v>0</v>
      </c>
      <c r="W157" s="59">
        <f t="shared" si="644"/>
        <v>0</v>
      </c>
      <c r="X157" s="59">
        <f>2022!DL154</f>
        <v>0</v>
      </c>
      <c r="Y157" s="127">
        <f t="shared" si="645"/>
        <v>0</v>
      </c>
      <c r="Z157" s="59"/>
      <c r="AA157" s="59"/>
      <c r="AB157" s="59"/>
      <c r="AC157" s="59"/>
      <c r="AD157" s="59"/>
      <c r="AE157" s="59">
        <f>2022!DN154</f>
        <v>0</v>
      </c>
      <c r="AF157" s="115" t="str">
        <f t="shared" si="635"/>
        <v/>
      </c>
      <c r="AG157" s="203"/>
      <c r="AH157" s="204">
        <f t="shared" si="636"/>
        <v>0</v>
      </c>
      <c r="AI157" s="204">
        <f t="shared" si="637"/>
        <v>0</v>
      </c>
      <c r="AJ157" s="205">
        <v>15</v>
      </c>
      <c r="AK157" s="205" t="str">
        <f t="shared" si="638"/>
        <v/>
      </c>
      <c r="AL157" s="205">
        <f t="shared" si="639"/>
        <v>0</v>
      </c>
      <c r="AM157" s="205">
        <f t="shared" si="640"/>
        <v>0</v>
      </c>
      <c r="AN157" s="206" t="str">
        <f t="shared" si="641"/>
        <v/>
      </c>
      <c r="AO157" s="46" t="str">
        <f t="shared" si="642"/>
        <v/>
      </c>
      <c r="AP157" s="46" t="str">
        <f t="shared" si="646"/>
        <v/>
      </c>
    </row>
    <row r="158" ht="31.5">
      <c r="A158" s="46">
        <v>125</v>
      </c>
      <c r="B158" s="72" t="s">
        <v>335</v>
      </c>
      <c r="C158" s="125">
        <f>2022!B155</f>
        <v>93.555000000000007</v>
      </c>
      <c r="D158" s="126">
        <f>2022!DD155</f>
        <v>0</v>
      </c>
      <c r="E158" s="126">
        <f>2022!DE155</f>
        <v>0</v>
      </c>
      <c r="F158" s="125">
        <f>2022!DH155</f>
        <v>0</v>
      </c>
      <c r="G158" s="59">
        <f>2021!DL125</f>
        <v>0</v>
      </c>
      <c r="H158" s="127">
        <f t="shared" si="631"/>
        <v>0</v>
      </c>
      <c r="I158" s="59"/>
      <c r="J158" s="59"/>
      <c r="K158" s="59"/>
      <c r="L158" s="59"/>
      <c r="M158" s="59"/>
      <c r="N158" s="59">
        <f>2021!DN125</f>
        <v>0</v>
      </c>
      <c r="O158" s="59">
        <f>'Добыча 2021'!L135</f>
        <v>0</v>
      </c>
      <c r="P158" s="59"/>
      <c r="Q158" s="59"/>
      <c r="R158" s="59"/>
      <c r="S158" s="59">
        <f>'Добыча 2021'!N135</f>
        <v>0</v>
      </c>
      <c r="T158" s="59">
        <f>'Добыча 2021'!M135</f>
        <v>0</v>
      </c>
      <c r="U158" s="59">
        <f t="shared" si="643"/>
        <v>0</v>
      </c>
      <c r="V158" s="127">
        <f>2022!DJ155</f>
        <v>0</v>
      </c>
      <c r="W158" s="59">
        <f t="shared" si="644"/>
        <v>0</v>
      </c>
      <c r="X158" s="59">
        <f>2022!DL155</f>
        <v>0</v>
      </c>
      <c r="Y158" s="127">
        <f t="shared" si="645"/>
        <v>0</v>
      </c>
      <c r="Z158" s="59"/>
      <c r="AA158" s="59"/>
      <c r="AB158" s="59"/>
      <c r="AC158" s="59"/>
      <c r="AD158" s="59"/>
      <c r="AE158" s="59">
        <f>2022!DN155</f>
        <v>0</v>
      </c>
      <c r="AF158" s="115" t="str">
        <f t="shared" si="635"/>
        <v/>
      </c>
      <c r="AG158" s="203"/>
      <c r="AH158" s="204">
        <f t="shared" si="636"/>
        <v>0</v>
      </c>
      <c r="AI158" s="204">
        <f t="shared" si="637"/>
        <v>0</v>
      </c>
      <c r="AJ158" s="205">
        <v>15</v>
      </c>
      <c r="AK158" s="205" t="str">
        <f t="shared" si="638"/>
        <v/>
      </c>
      <c r="AL158" s="205">
        <f t="shared" si="639"/>
        <v>0</v>
      </c>
      <c r="AM158" s="205">
        <f t="shared" si="640"/>
        <v>0</v>
      </c>
      <c r="AN158" s="206" t="str">
        <f t="shared" si="641"/>
        <v/>
      </c>
      <c r="AO158" s="46" t="str">
        <f t="shared" si="642"/>
        <v/>
      </c>
      <c r="AP158" s="46" t="str">
        <f t="shared" si="646"/>
        <v/>
      </c>
    </row>
    <row r="159" ht="18.75">
      <c r="A159" s="46"/>
      <c r="B159" s="61" t="s">
        <v>187</v>
      </c>
      <c r="C159" s="131"/>
      <c r="D159" s="130"/>
      <c r="E159" s="130"/>
      <c r="F159" s="131"/>
      <c r="G159" s="59"/>
      <c r="H159" s="127"/>
      <c r="I159" s="59"/>
      <c r="J159" s="59"/>
      <c r="K159" s="59"/>
      <c r="L159" s="59"/>
      <c r="M159" s="71"/>
      <c r="N159" s="71"/>
      <c r="O159" s="71"/>
      <c r="P159" s="71"/>
      <c r="Q159" s="71"/>
      <c r="R159" s="71"/>
      <c r="S159" s="71"/>
      <c r="T159" s="71"/>
      <c r="U159" s="59"/>
      <c r="V159" s="144"/>
      <c r="W159" s="59"/>
      <c r="X159" s="71"/>
      <c r="Y159" s="127"/>
      <c r="Z159" s="71"/>
      <c r="AA159" s="71"/>
      <c r="AB159" s="71"/>
      <c r="AC159" s="71"/>
      <c r="AD159" s="59"/>
      <c r="AE159" s="71"/>
      <c r="AF159" s="115" t="str">
        <f t="shared" si="635"/>
        <v/>
      </c>
      <c r="AG159" s="203"/>
      <c r="AH159" s="204" t="str">
        <f t="shared" si="636"/>
        <v/>
      </c>
      <c r="AI159" s="204">
        <f t="shared" si="637"/>
        <v>0</v>
      </c>
      <c r="AJ159" s="205">
        <v>15</v>
      </c>
      <c r="AK159" s="205" t="str">
        <f t="shared" si="638"/>
        <v/>
      </c>
      <c r="AL159" s="205" t="str">
        <f t="shared" si="639"/>
        <v/>
      </c>
      <c r="AM159" s="205" t="str">
        <f t="shared" si="640"/>
        <v/>
      </c>
      <c r="AN159" s="206" t="str">
        <f t="shared" si="641"/>
        <v/>
      </c>
      <c r="AO159" s="46" t="str">
        <f t="shared" si="642"/>
        <v/>
      </c>
      <c r="AP159" s="46" t="str">
        <f t="shared" si="646"/>
        <v/>
      </c>
    </row>
    <row r="160" ht="78.75">
      <c r="A160" s="46">
        <v>126</v>
      </c>
      <c r="B160" s="64" t="s">
        <v>189</v>
      </c>
      <c r="C160" s="125">
        <f>2022!B157</f>
        <v>58.799999999999997</v>
      </c>
      <c r="D160" s="138">
        <f>2022!DD157</f>
        <v>0</v>
      </c>
      <c r="E160" s="126">
        <f>2022!DE157</f>
        <v>0</v>
      </c>
      <c r="F160" s="125">
        <f>2022!DH157</f>
        <v>0</v>
      </c>
      <c r="G160" s="80">
        <f>2021!DL127</f>
        <v>0</v>
      </c>
      <c r="H160" s="139">
        <f>IF(G160&gt;0,G160/D171*100,0)</f>
        <v>0</v>
      </c>
      <c r="I160" s="59"/>
      <c r="J160" s="59"/>
      <c r="K160" s="59"/>
      <c r="L160" s="59"/>
      <c r="M160" s="59"/>
      <c r="N160" s="59">
        <f>2021!DN127</f>
        <v>0</v>
      </c>
      <c r="O160" s="80">
        <f>'Добыча 2021'!L137</f>
        <v>0</v>
      </c>
      <c r="P160" s="59"/>
      <c r="Q160" s="59"/>
      <c r="R160" s="59"/>
      <c r="S160" s="80">
        <f>'Добыча 2021'!N137</f>
        <v>0</v>
      </c>
      <c r="T160" s="80">
        <f>'Добыча 2021'!M137</f>
        <v>0</v>
      </c>
      <c r="U160" s="80">
        <f>IF(G160=0,0,O160/G160*100)</f>
        <v>0</v>
      </c>
      <c r="V160" s="127">
        <f>2022!DJ157</f>
        <v>0</v>
      </c>
      <c r="W160" s="59">
        <f t="shared" ref="W160:W170" si="647">IF(V160&gt;1,V160/E160*100,0)</f>
        <v>0</v>
      </c>
      <c r="X160" s="59">
        <f>2022!DL157</f>
        <v>0</v>
      </c>
      <c r="Y160" s="127">
        <f t="shared" ref="Y160:Y170" si="648">IF(X160&gt;1,X160/E160*100,0)</f>
        <v>0</v>
      </c>
      <c r="Z160" s="59"/>
      <c r="AA160" s="59"/>
      <c r="AB160" s="59"/>
      <c r="AC160" s="59"/>
      <c r="AD160" s="59"/>
      <c r="AE160" s="59">
        <f>2022!DN157</f>
        <v>0</v>
      </c>
      <c r="AF160" s="115" t="str">
        <f t="shared" si="635"/>
        <v/>
      </c>
      <c r="AG160" s="203"/>
      <c r="AH160" s="204">
        <f t="shared" si="636"/>
        <v>0</v>
      </c>
      <c r="AI160" s="204">
        <f t="shared" si="637"/>
        <v>0</v>
      </c>
      <c r="AJ160" s="205">
        <v>15</v>
      </c>
      <c r="AK160" s="205" t="str">
        <f t="shared" si="638"/>
        <v/>
      </c>
      <c r="AL160" s="205">
        <f t="shared" si="639"/>
        <v>0</v>
      </c>
      <c r="AM160" s="205">
        <f t="shared" si="640"/>
        <v>0</v>
      </c>
      <c r="AN160" s="206" t="str">
        <f t="shared" si="641"/>
        <v/>
      </c>
      <c r="AO160" s="46" t="str">
        <f t="shared" si="642"/>
        <v/>
      </c>
      <c r="AP160" s="46" t="str">
        <f t="shared" si="646"/>
        <v/>
      </c>
    </row>
    <row r="161" ht="78.75">
      <c r="A161" s="46">
        <v>127</v>
      </c>
      <c r="B161" s="64" t="s">
        <v>190</v>
      </c>
      <c r="C161" s="125">
        <f>2022!B158</f>
        <v>17.800000000000001</v>
      </c>
      <c r="D161" s="149"/>
      <c r="E161" s="126">
        <f>2022!DE158</f>
        <v>0</v>
      </c>
      <c r="F161" s="125">
        <f>2022!DH158</f>
        <v>0</v>
      </c>
      <c r="G161" s="150"/>
      <c r="H161" s="151"/>
      <c r="I161" s="59"/>
      <c r="J161" s="59"/>
      <c r="K161" s="59"/>
      <c r="L161" s="59"/>
      <c r="M161" s="59"/>
      <c r="N161" s="80">
        <f>2021!DN150</f>
        <v>0</v>
      </c>
      <c r="O161" s="150"/>
      <c r="P161" s="59"/>
      <c r="Q161" s="59"/>
      <c r="R161" s="59"/>
      <c r="S161" s="150"/>
      <c r="T161" s="150"/>
      <c r="U161" s="150"/>
      <c r="V161" s="127">
        <f>2022!DJ158</f>
        <v>0</v>
      </c>
      <c r="W161" s="59">
        <f t="shared" si="647"/>
        <v>0</v>
      </c>
      <c r="X161" s="59">
        <f>2022!DL158</f>
        <v>0</v>
      </c>
      <c r="Y161" s="127">
        <f t="shared" si="648"/>
        <v>0</v>
      </c>
      <c r="Z161" s="59"/>
      <c r="AA161" s="59"/>
      <c r="AB161" s="59"/>
      <c r="AC161" s="59"/>
      <c r="AD161" s="59"/>
      <c r="AE161" s="59">
        <f>2022!DN158</f>
        <v>0</v>
      </c>
      <c r="AF161" s="115" t="str">
        <f t="shared" si="635"/>
        <v/>
      </c>
      <c r="AG161" s="203"/>
      <c r="AH161" s="204">
        <f t="shared" si="636"/>
        <v>0</v>
      </c>
      <c r="AI161" s="204">
        <f t="shared" si="637"/>
        <v>0</v>
      </c>
      <c r="AJ161" s="205">
        <v>15</v>
      </c>
      <c r="AK161" s="205" t="str">
        <f t="shared" si="638"/>
        <v/>
      </c>
      <c r="AL161" s="205">
        <f t="shared" si="639"/>
        <v>0</v>
      </c>
      <c r="AM161" s="205">
        <f t="shared" si="640"/>
        <v>0</v>
      </c>
      <c r="AN161" s="206" t="str">
        <f t="shared" si="641"/>
        <v/>
      </c>
      <c r="AO161" s="46" t="str">
        <f t="shared" si="642"/>
        <v/>
      </c>
      <c r="AP161" s="46" t="str">
        <f t="shared" si="646"/>
        <v/>
      </c>
    </row>
    <row r="162" ht="78.75">
      <c r="A162" s="46">
        <v>128</v>
      </c>
      <c r="B162" s="64" t="s">
        <v>191</v>
      </c>
      <c r="C162" s="125">
        <f>2022!B159</f>
        <v>30.800000000000001</v>
      </c>
      <c r="D162" s="149"/>
      <c r="E162" s="126">
        <f>2022!DE159</f>
        <v>0</v>
      </c>
      <c r="F162" s="125">
        <f>2022!DH159</f>
        <v>0</v>
      </c>
      <c r="G162" s="150"/>
      <c r="H162" s="151"/>
      <c r="I162" s="59"/>
      <c r="J162" s="59"/>
      <c r="K162" s="59"/>
      <c r="L162" s="59"/>
      <c r="M162" s="59"/>
      <c r="N162" s="150"/>
      <c r="O162" s="150"/>
      <c r="P162" s="59"/>
      <c r="Q162" s="59"/>
      <c r="R162" s="59"/>
      <c r="S162" s="150"/>
      <c r="T162" s="150"/>
      <c r="U162" s="150"/>
      <c r="V162" s="127">
        <f>2022!DJ159</f>
        <v>0</v>
      </c>
      <c r="W162" s="59">
        <f t="shared" si="647"/>
        <v>0</v>
      </c>
      <c r="X162" s="59">
        <f>2022!DL159</f>
        <v>0</v>
      </c>
      <c r="Y162" s="127">
        <f t="shared" si="648"/>
        <v>0</v>
      </c>
      <c r="Z162" s="59"/>
      <c r="AA162" s="59"/>
      <c r="AB162" s="59"/>
      <c r="AC162" s="59"/>
      <c r="AD162" s="59"/>
      <c r="AE162" s="59">
        <f>2022!DN159</f>
        <v>0</v>
      </c>
      <c r="AF162" s="115" t="str">
        <f t="shared" si="635"/>
        <v/>
      </c>
      <c r="AG162" s="203"/>
      <c r="AH162" s="204">
        <f t="shared" si="636"/>
        <v>0</v>
      </c>
      <c r="AI162" s="204">
        <f t="shared" si="637"/>
        <v>0</v>
      </c>
      <c r="AJ162" s="205">
        <v>15</v>
      </c>
      <c r="AK162" s="205" t="str">
        <f t="shared" si="638"/>
        <v/>
      </c>
      <c r="AL162" s="205">
        <f t="shared" si="639"/>
        <v>0</v>
      </c>
      <c r="AM162" s="205">
        <f t="shared" si="640"/>
        <v>0</v>
      </c>
      <c r="AN162" s="206" t="str">
        <f t="shared" si="641"/>
        <v/>
      </c>
      <c r="AO162" s="46" t="str">
        <f t="shared" si="642"/>
        <v/>
      </c>
      <c r="AP162" s="46" t="str">
        <f t="shared" si="646"/>
        <v/>
      </c>
    </row>
    <row r="163" ht="78.75">
      <c r="A163" s="46">
        <v>129</v>
      </c>
      <c r="B163" s="64" t="s">
        <v>192</v>
      </c>
      <c r="C163" s="125">
        <f>2022!B160</f>
        <v>20.399999999999999</v>
      </c>
      <c r="D163" s="149"/>
      <c r="E163" s="126">
        <f>2022!DE160</f>
        <v>0</v>
      </c>
      <c r="F163" s="125">
        <f>2022!DH160</f>
        <v>0</v>
      </c>
      <c r="G163" s="150"/>
      <c r="H163" s="151"/>
      <c r="I163" s="59"/>
      <c r="J163" s="59"/>
      <c r="K163" s="59"/>
      <c r="L163" s="59"/>
      <c r="M163" s="59"/>
      <c r="N163" s="150"/>
      <c r="O163" s="150"/>
      <c r="P163" s="59"/>
      <c r="Q163" s="59"/>
      <c r="R163" s="59"/>
      <c r="S163" s="150"/>
      <c r="T163" s="150"/>
      <c r="U163" s="150"/>
      <c r="V163" s="127">
        <f>2022!DJ160</f>
        <v>0</v>
      </c>
      <c r="W163" s="59">
        <f t="shared" si="647"/>
        <v>0</v>
      </c>
      <c r="X163" s="59">
        <f>2022!DL160</f>
        <v>0</v>
      </c>
      <c r="Y163" s="127">
        <f t="shared" si="648"/>
        <v>0</v>
      </c>
      <c r="Z163" s="59"/>
      <c r="AA163" s="59"/>
      <c r="AB163" s="59"/>
      <c r="AC163" s="59"/>
      <c r="AD163" s="59"/>
      <c r="AE163" s="59">
        <f>2022!DN160</f>
        <v>0</v>
      </c>
      <c r="AF163" s="115" t="str">
        <f t="shared" si="635"/>
        <v/>
      </c>
      <c r="AG163" s="203"/>
      <c r="AH163" s="204">
        <f t="shared" si="636"/>
        <v>0</v>
      </c>
      <c r="AI163" s="204">
        <f t="shared" si="637"/>
        <v>0</v>
      </c>
      <c r="AJ163" s="205">
        <v>15</v>
      </c>
      <c r="AK163" s="205" t="str">
        <f t="shared" si="638"/>
        <v/>
      </c>
      <c r="AL163" s="205">
        <f t="shared" si="639"/>
        <v>0</v>
      </c>
      <c r="AM163" s="205">
        <f t="shared" si="640"/>
        <v>0</v>
      </c>
      <c r="AN163" s="206" t="str">
        <f t="shared" si="641"/>
        <v/>
      </c>
      <c r="AO163" s="46" t="str">
        <f t="shared" si="642"/>
        <v/>
      </c>
      <c r="AP163" s="46" t="str">
        <f t="shared" si="646"/>
        <v/>
      </c>
    </row>
    <row r="164" ht="78.75">
      <c r="A164" s="46">
        <v>130</v>
      </c>
      <c r="B164" s="64" t="s">
        <v>193</v>
      </c>
      <c r="C164" s="125">
        <f>2022!B161</f>
        <v>20.800000000000001</v>
      </c>
      <c r="D164" s="149"/>
      <c r="E164" s="126">
        <f>2022!DE161</f>
        <v>0</v>
      </c>
      <c r="F164" s="125">
        <f>2022!DH161</f>
        <v>0</v>
      </c>
      <c r="G164" s="150"/>
      <c r="H164" s="151"/>
      <c r="I164" s="59"/>
      <c r="J164" s="59"/>
      <c r="K164" s="59"/>
      <c r="L164" s="59"/>
      <c r="M164" s="59"/>
      <c r="N164" s="150"/>
      <c r="O164" s="150"/>
      <c r="P164" s="59"/>
      <c r="Q164" s="59"/>
      <c r="R164" s="59"/>
      <c r="S164" s="150"/>
      <c r="T164" s="150"/>
      <c r="U164" s="150"/>
      <c r="V164" s="127">
        <f>2022!DJ161</f>
        <v>0</v>
      </c>
      <c r="W164" s="59">
        <f t="shared" si="647"/>
        <v>0</v>
      </c>
      <c r="X164" s="59">
        <f>2022!DL161</f>
        <v>0</v>
      </c>
      <c r="Y164" s="127">
        <f t="shared" si="648"/>
        <v>0</v>
      </c>
      <c r="Z164" s="59"/>
      <c r="AA164" s="59"/>
      <c r="AB164" s="59"/>
      <c r="AC164" s="59"/>
      <c r="AD164" s="59"/>
      <c r="AE164" s="59">
        <f>2022!DN161</f>
        <v>0</v>
      </c>
      <c r="AF164" s="115" t="str">
        <f t="shared" si="635"/>
        <v/>
      </c>
      <c r="AG164" s="203"/>
      <c r="AH164" s="204">
        <f t="shared" si="636"/>
        <v>0</v>
      </c>
      <c r="AI164" s="204">
        <f t="shared" si="637"/>
        <v>0</v>
      </c>
      <c r="AJ164" s="205">
        <v>15</v>
      </c>
      <c r="AK164" s="205" t="str">
        <f t="shared" si="638"/>
        <v/>
      </c>
      <c r="AL164" s="205">
        <f t="shared" si="639"/>
        <v>0</v>
      </c>
      <c r="AM164" s="205">
        <f t="shared" si="640"/>
        <v>0</v>
      </c>
      <c r="AN164" s="206" t="str">
        <f t="shared" si="641"/>
        <v/>
      </c>
      <c r="AO164" s="46" t="str">
        <f t="shared" si="642"/>
        <v/>
      </c>
      <c r="AP164" s="46" t="str">
        <f t="shared" si="646"/>
        <v/>
      </c>
    </row>
    <row r="165" ht="78.75">
      <c r="A165" s="46">
        <v>131</v>
      </c>
      <c r="B165" s="64" t="s">
        <v>194</v>
      </c>
      <c r="C165" s="125">
        <f>2022!B162</f>
        <v>14.800000000000001</v>
      </c>
      <c r="D165" s="149"/>
      <c r="E165" s="126">
        <f>2022!DE162</f>
        <v>0</v>
      </c>
      <c r="F165" s="125">
        <f>2022!DH162</f>
        <v>0</v>
      </c>
      <c r="G165" s="150"/>
      <c r="H165" s="151"/>
      <c r="I165" s="59"/>
      <c r="J165" s="59"/>
      <c r="K165" s="59"/>
      <c r="L165" s="59"/>
      <c r="M165" s="59"/>
      <c r="N165" s="150"/>
      <c r="O165" s="150"/>
      <c r="P165" s="59"/>
      <c r="Q165" s="59"/>
      <c r="R165" s="59"/>
      <c r="S165" s="150"/>
      <c r="T165" s="150"/>
      <c r="U165" s="150"/>
      <c r="V165" s="127">
        <f>2022!DJ162</f>
        <v>0</v>
      </c>
      <c r="W165" s="59">
        <f t="shared" si="647"/>
        <v>0</v>
      </c>
      <c r="X165" s="59">
        <f>2022!DL162</f>
        <v>0</v>
      </c>
      <c r="Y165" s="127">
        <f t="shared" si="648"/>
        <v>0</v>
      </c>
      <c r="Z165" s="59"/>
      <c r="AA165" s="59"/>
      <c r="AB165" s="59"/>
      <c r="AC165" s="59"/>
      <c r="AD165" s="59"/>
      <c r="AE165" s="59">
        <f>2022!DN162</f>
        <v>0</v>
      </c>
      <c r="AF165" s="115" t="str">
        <f t="shared" si="635"/>
        <v/>
      </c>
      <c r="AG165" s="203"/>
      <c r="AH165" s="204">
        <f t="shared" si="636"/>
        <v>0</v>
      </c>
      <c r="AI165" s="204">
        <f t="shared" si="637"/>
        <v>0</v>
      </c>
      <c r="AJ165" s="205">
        <v>15</v>
      </c>
      <c r="AK165" s="205" t="str">
        <f t="shared" si="638"/>
        <v/>
      </c>
      <c r="AL165" s="205">
        <f t="shared" si="639"/>
        <v>0</v>
      </c>
      <c r="AM165" s="205">
        <f t="shared" si="640"/>
        <v>0</v>
      </c>
      <c r="AN165" s="206" t="str">
        <f t="shared" si="641"/>
        <v/>
      </c>
      <c r="AO165" s="46" t="str">
        <f t="shared" si="642"/>
        <v/>
      </c>
      <c r="AP165" s="46" t="str">
        <f t="shared" si="646"/>
        <v/>
      </c>
    </row>
    <row r="166" ht="78.75">
      <c r="A166" s="46">
        <v>132</v>
      </c>
      <c r="B166" s="64" t="s">
        <v>195</v>
      </c>
      <c r="C166" s="125">
        <f>2022!B163</f>
        <v>8.5999999999999996</v>
      </c>
      <c r="D166" s="149"/>
      <c r="E166" s="126">
        <f>2022!DE163</f>
        <v>0</v>
      </c>
      <c r="F166" s="125">
        <f>2022!DH163</f>
        <v>0</v>
      </c>
      <c r="G166" s="150"/>
      <c r="H166" s="151"/>
      <c r="I166" s="59"/>
      <c r="J166" s="59"/>
      <c r="K166" s="59"/>
      <c r="L166" s="59"/>
      <c r="M166" s="59"/>
      <c r="N166" s="150"/>
      <c r="O166" s="150"/>
      <c r="P166" s="59"/>
      <c r="Q166" s="59"/>
      <c r="R166" s="59"/>
      <c r="S166" s="150"/>
      <c r="T166" s="150"/>
      <c r="U166" s="150"/>
      <c r="V166" s="127">
        <f>2022!DJ163</f>
        <v>0</v>
      </c>
      <c r="W166" s="59">
        <f t="shared" si="647"/>
        <v>0</v>
      </c>
      <c r="X166" s="59">
        <f>2022!DL163</f>
        <v>0</v>
      </c>
      <c r="Y166" s="127">
        <f t="shared" si="648"/>
        <v>0</v>
      </c>
      <c r="Z166" s="59"/>
      <c r="AA166" s="59"/>
      <c r="AB166" s="59"/>
      <c r="AC166" s="59"/>
      <c r="AD166" s="59"/>
      <c r="AE166" s="59">
        <f>2022!DN163</f>
        <v>0</v>
      </c>
      <c r="AF166" s="115" t="str">
        <f t="shared" si="635"/>
        <v/>
      </c>
      <c r="AG166" s="203"/>
      <c r="AH166" s="204">
        <f t="shared" si="636"/>
        <v>0</v>
      </c>
      <c r="AI166" s="204">
        <f t="shared" si="637"/>
        <v>0</v>
      </c>
      <c r="AJ166" s="205">
        <v>15</v>
      </c>
      <c r="AK166" s="205" t="str">
        <f t="shared" si="638"/>
        <v/>
      </c>
      <c r="AL166" s="205">
        <f t="shared" si="639"/>
        <v>0</v>
      </c>
      <c r="AM166" s="205">
        <f t="shared" si="640"/>
        <v>0</v>
      </c>
      <c r="AN166" s="206" t="str">
        <f t="shared" si="641"/>
        <v/>
      </c>
      <c r="AO166" s="46" t="str">
        <f t="shared" si="642"/>
        <v/>
      </c>
      <c r="AP166" s="46" t="str">
        <f t="shared" si="646"/>
        <v/>
      </c>
    </row>
    <row r="167" ht="78.75">
      <c r="A167" s="46">
        <v>133</v>
      </c>
      <c r="B167" s="64" t="s">
        <v>196</v>
      </c>
      <c r="C167" s="125">
        <f>2022!B164</f>
        <v>8</v>
      </c>
      <c r="D167" s="149"/>
      <c r="E167" s="126">
        <f>2022!DE164</f>
        <v>0</v>
      </c>
      <c r="F167" s="125">
        <f>2022!DH164</f>
        <v>0</v>
      </c>
      <c r="G167" s="150"/>
      <c r="H167" s="151"/>
      <c r="I167" s="59"/>
      <c r="J167" s="59"/>
      <c r="K167" s="59"/>
      <c r="L167" s="59"/>
      <c r="M167" s="59"/>
      <c r="N167" s="150"/>
      <c r="O167" s="150"/>
      <c r="P167" s="59"/>
      <c r="Q167" s="59"/>
      <c r="R167" s="59"/>
      <c r="S167" s="150"/>
      <c r="T167" s="150"/>
      <c r="U167" s="150"/>
      <c r="V167" s="127">
        <f>2022!DJ164</f>
        <v>0</v>
      </c>
      <c r="W167" s="59">
        <f t="shared" si="647"/>
        <v>0</v>
      </c>
      <c r="X167" s="59">
        <f>2022!DL164</f>
        <v>0</v>
      </c>
      <c r="Y167" s="127">
        <f t="shared" si="648"/>
        <v>0</v>
      </c>
      <c r="Z167" s="59"/>
      <c r="AA167" s="59"/>
      <c r="AB167" s="59"/>
      <c r="AC167" s="59"/>
      <c r="AD167" s="59"/>
      <c r="AE167" s="59">
        <f>2022!DN164</f>
        <v>0</v>
      </c>
      <c r="AF167" s="115" t="str">
        <f t="shared" si="635"/>
        <v/>
      </c>
      <c r="AG167" s="203"/>
      <c r="AH167" s="204">
        <f t="shared" si="636"/>
        <v>0</v>
      </c>
      <c r="AI167" s="204">
        <f t="shared" si="637"/>
        <v>0</v>
      </c>
      <c r="AJ167" s="205">
        <v>15</v>
      </c>
      <c r="AK167" s="205" t="str">
        <f t="shared" si="638"/>
        <v/>
      </c>
      <c r="AL167" s="205">
        <f t="shared" si="639"/>
        <v>0</v>
      </c>
      <c r="AM167" s="205">
        <f t="shared" si="640"/>
        <v>0</v>
      </c>
      <c r="AN167" s="206" t="str">
        <f t="shared" si="641"/>
        <v/>
      </c>
      <c r="AO167" s="46" t="str">
        <f t="shared" si="642"/>
        <v/>
      </c>
      <c r="AP167" s="46" t="str">
        <f t="shared" si="646"/>
        <v/>
      </c>
    </row>
    <row r="168" ht="78.75">
      <c r="A168" s="46">
        <v>134</v>
      </c>
      <c r="B168" s="64" t="s">
        <v>197</v>
      </c>
      <c r="C168" s="125">
        <f>2022!B165</f>
        <v>30.800000000000001</v>
      </c>
      <c r="D168" s="149"/>
      <c r="E168" s="126">
        <f>2022!DE165</f>
        <v>0</v>
      </c>
      <c r="F168" s="125">
        <f>2022!DH165</f>
        <v>0</v>
      </c>
      <c r="G168" s="150"/>
      <c r="H168" s="151"/>
      <c r="I168" s="59"/>
      <c r="J168" s="59"/>
      <c r="K168" s="59"/>
      <c r="L168" s="59"/>
      <c r="M168" s="59"/>
      <c r="N168" s="150"/>
      <c r="O168" s="150"/>
      <c r="P168" s="59"/>
      <c r="Q168" s="59"/>
      <c r="R168" s="59"/>
      <c r="S168" s="150"/>
      <c r="T168" s="150"/>
      <c r="U168" s="150"/>
      <c r="V168" s="127">
        <f>2022!DJ165</f>
        <v>0</v>
      </c>
      <c r="W168" s="59">
        <f t="shared" si="647"/>
        <v>0</v>
      </c>
      <c r="X168" s="59">
        <f>2022!DL165</f>
        <v>0</v>
      </c>
      <c r="Y168" s="127">
        <f t="shared" si="648"/>
        <v>0</v>
      </c>
      <c r="Z168" s="59"/>
      <c r="AA168" s="59"/>
      <c r="AB168" s="59"/>
      <c r="AC168" s="59"/>
      <c r="AD168" s="59"/>
      <c r="AE168" s="59">
        <f>2022!DN165</f>
        <v>0</v>
      </c>
      <c r="AF168" s="115" t="str">
        <f t="shared" si="635"/>
        <v/>
      </c>
      <c r="AG168" s="203"/>
      <c r="AH168" s="204">
        <f t="shared" si="636"/>
        <v>0</v>
      </c>
      <c r="AI168" s="204">
        <f t="shared" si="637"/>
        <v>0</v>
      </c>
      <c r="AJ168" s="205">
        <v>15</v>
      </c>
      <c r="AK168" s="205" t="str">
        <f t="shared" si="638"/>
        <v/>
      </c>
      <c r="AL168" s="205">
        <f t="shared" si="639"/>
        <v>0</v>
      </c>
      <c r="AM168" s="205">
        <f t="shared" si="640"/>
        <v>0</v>
      </c>
      <c r="AN168" s="206" t="str">
        <f t="shared" si="641"/>
        <v/>
      </c>
      <c r="AO168" s="46" t="str">
        <f t="shared" si="642"/>
        <v/>
      </c>
      <c r="AP168" s="46" t="str">
        <f t="shared" si="646"/>
        <v/>
      </c>
    </row>
    <row r="169" ht="78.75">
      <c r="A169" s="46">
        <v>135</v>
      </c>
      <c r="B169" s="64" t="s">
        <v>198</v>
      </c>
      <c r="C169" s="125">
        <f>2022!B166</f>
        <v>37.25</v>
      </c>
      <c r="D169" s="149"/>
      <c r="E169" s="126">
        <f>2022!DE166</f>
        <v>0</v>
      </c>
      <c r="F169" s="125">
        <f>2022!DH166</f>
        <v>0</v>
      </c>
      <c r="G169" s="150"/>
      <c r="H169" s="151"/>
      <c r="I169" s="59"/>
      <c r="J169" s="59"/>
      <c r="K169" s="59"/>
      <c r="L169" s="59"/>
      <c r="M169" s="59"/>
      <c r="N169" s="150"/>
      <c r="O169" s="150"/>
      <c r="P169" s="59"/>
      <c r="Q169" s="59"/>
      <c r="R169" s="59"/>
      <c r="S169" s="150"/>
      <c r="T169" s="150"/>
      <c r="U169" s="150"/>
      <c r="V169" s="127">
        <f>2022!DJ166</f>
        <v>0</v>
      </c>
      <c r="W169" s="59">
        <f t="shared" si="647"/>
        <v>0</v>
      </c>
      <c r="X169" s="59">
        <f>2022!DL166</f>
        <v>0</v>
      </c>
      <c r="Y169" s="127">
        <f t="shared" si="648"/>
        <v>0</v>
      </c>
      <c r="Z169" s="59"/>
      <c r="AA169" s="59"/>
      <c r="AB169" s="59"/>
      <c r="AC169" s="59"/>
      <c r="AD169" s="59"/>
      <c r="AE169" s="59">
        <f>2022!DN166</f>
        <v>0</v>
      </c>
      <c r="AF169" s="115" t="str">
        <f t="shared" si="635"/>
        <v/>
      </c>
      <c r="AG169" s="203"/>
      <c r="AH169" s="204">
        <f t="shared" si="636"/>
        <v>0</v>
      </c>
      <c r="AI169" s="204">
        <f t="shared" si="637"/>
        <v>0</v>
      </c>
      <c r="AJ169" s="205">
        <v>15</v>
      </c>
      <c r="AK169" s="205" t="str">
        <f t="shared" si="638"/>
        <v/>
      </c>
      <c r="AL169" s="205">
        <f t="shared" si="639"/>
        <v>0</v>
      </c>
      <c r="AM169" s="205">
        <f t="shared" si="640"/>
        <v>0</v>
      </c>
      <c r="AN169" s="206" t="str">
        <f t="shared" si="641"/>
        <v/>
      </c>
      <c r="AO169" s="46" t="str">
        <f t="shared" si="642"/>
        <v/>
      </c>
      <c r="AP169" s="46" t="str">
        <f t="shared" si="646"/>
        <v/>
      </c>
    </row>
    <row r="170" ht="78.75">
      <c r="A170" s="46">
        <v>136</v>
      </c>
      <c r="B170" s="64" t="s">
        <v>199</v>
      </c>
      <c r="C170" s="125">
        <f>2022!B167</f>
        <v>24.34</v>
      </c>
      <c r="D170" s="149"/>
      <c r="E170" s="126">
        <f>2022!DE167</f>
        <v>0</v>
      </c>
      <c r="F170" s="125">
        <f>2022!DH167</f>
        <v>0</v>
      </c>
      <c r="G170" s="150"/>
      <c r="H170" s="151"/>
      <c r="I170" s="59"/>
      <c r="J170" s="59"/>
      <c r="K170" s="59"/>
      <c r="L170" s="59"/>
      <c r="M170" s="59"/>
      <c r="N170" s="150"/>
      <c r="O170" s="150"/>
      <c r="P170" s="59"/>
      <c r="Q170" s="59"/>
      <c r="R170" s="59"/>
      <c r="S170" s="150"/>
      <c r="T170" s="150"/>
      <c r="U170" s="150"/>
      <c r="V170" s="127">
        <f>2022!DJ167</f>
        <v>0</v>
      </c>
      <c r="W170" s="59">
        <f t="shared" si="647"/>
        <v>0</v>
      </c>
      <c r="X170" s="59">
        <f>2022!DL167</f>
        <v>0</v>
      </c>
      <c r="Y170" s="127">
        <f t="shared" si="648"/>
        <v>0</v>
      </c>
      <c r="Z170" s="59"/>
      <c r="AA170" s="59"/>
      <c r="AB170" s="59"/>
      <c r="AC170" s="59"/>
      <c r="AD170" s="59"/>
      <c r="AE170" s="59">
        <f>2022!DN167</f>
        <v>0</v>
      </c>
      <c r="AF170" s="115" t="str">
        <f t="shared" si="635"/>
        <v/>
      </c>
      <c r="AG170" s="203"/>
      <c r="AH170" s="204">
        <f t="shared" si="636"/>
        <v>0</v>
      </c>
      <c r="AI170" s="204">
        <f t="shared" si="637"/>
        <v>0</v>
      </c>
      <c r="AJ170" s="205">
        <v>15</v>
      </c>
      <c r="AK170" s="205" t="str">
        <f t="shared" si="638"/>
        <v/>
      </c>
      <c r="AL170" s="205">
        <f t="shared" si="639"/>
        <v>0</v>
      </c>
      <c r="AM170" s="205">
        <f t="shared" si="640"/>
        <v>0</v>
      </c>
      <c r="AN170" s="206" t="str">
        <f t="shared" si="641"/>
        <v/>
      </c>
      <c r="AO170" s="46" t="str">
        <f t="shared" si="642"/>
        <v/>
      </c>
      <c r="AP170" s="46" t="str">
        <f t="shared" si="646"/>
        <v/>
      </c>
    </row>
    <row r="171" ht="80.25" customHeight="1">
      <c r="A171" s="87">
        <v>137</v>
      </c>
      <c r="B171" s="64" t="s">
        <v>200</v>
      </c>
      <c r="C171" s="125">
        <f>2022!B168</f>
        <v>30.800000000000001</v>
      </c>
      <c r="D171" s="142"/>
      <c r="E171" s="126">
        <f>2022!DE168</f>
        <v>0</v>
      </c>
      <c r="F171" s="125">
        <f>2022!DH168</f>
        <v>0</v>
      </c>
      <c r="G171" s="82"/>
      <c r="H171" s="143"/>
      <c r="I171" s="62"/>
      <c r="J171" s="62"/>
      <c r="K171" s="62"/>
      <c r="L171" s="132"/>
      <c r="M171" s="59"/>
      <c r="N171" s="82"/>
      <c r="O171" s="82"/>
      <c r="P171" s="59"/>
      <c r="Q171" s="59"/>
      <c r="R171" s="59"/>
      <c r="S171" s="82"/>
      <c r="T171" s="82"/>
      <c r="U171" s="82"/>
      <c r="V171" s="127">
        <f>2022!DJ168</f>
        <v>0</v>
      </c>
      <c r="W171" s="59">
        <f t="shared" si="644"/>
        <v>0</v>
      </c>
      <c r="X171" s="59">
        <f>2022!DL168</f>
        <v>0</v>
      </c>
      <c r="Y171" s="127">
        <f t="shared" si="645"/>
        <v>0</v>
      </c>
      <c r="Z171" s="59"/>
      <c r="AA171" s="59"/>
      <c r="AB171" s="59"/>
      <c r="AC171" s="59"/>
      <c r="AD171" s="59"/>
      <c r="AE171" s="59">
        <f>2022!DN168</f>
        <v>0</v>
      </c>
      <c r="AF171" s="115" t="str">
        <f t="shared" si="635"/>
        <v/>
      </c>
      <c r="AG171" s="203"/>
      <c r="AH171" s="204">
        <f t="shared" si="636"/>
        <v>0</v>
      </c>
      <c r="AI171" s="204">
        <f t="shared" si="637"/>
        <v>0</v>
      </c>
      <c r="AJ171" s="205">
        <v>15</v>
      </c>
      <c r="AK171" s="205" t="str">
        <f t="shared" si="638"/>
        <v/>
      </c>
      <c r="AL171" s="205">
        <f t="shared" si="639"/>
        <v>0</v>
      </c>
      <c r="AM171" s="205">
        <f t="shared" si="640"/>
        <v>0</v>
      </c>
      <c r="AN171" s="206" t="str">
        <f t="shared" si="641"/>
        <v/>
      </c>
      <c r="AO171" s="46" t="str">
        <f t="shared" si="642"/>
        <v/>
      </c>
      <c r="AP171" s="46" t="str">
        <f t="shared" si="646"/>
        <v/>
      </c>
    </row>
    <row r="172" ht="31.5">
      <c r="A172" s="46">
        <v>138</v>
      </c>
      <c r="B172" s="72" t="s">
        <v>337</v>
      </c>
      <c r="C172" s="125">
        <f>2022!B169</f>
        <v>1020.3</v>
      </c>
      <c r="D172" s="126">
        <f>2022!DD169</f>
        <v>0</v>
      </c>
      <c r="E172" s="126">
        <f>2022!DE169</f>
        <v>0</v>
      </c>
      <c r="F172" s="125">
        <f>2022!DH169</f>
        <v>0</v>
      </c>
      <c r="G172" s="59">
        <f>2021!DL128</f>
        <v>0</v>
      </c>
      <c r="H172" s="127">
        <f t="shared" ref="H172:H235" si="649">IF(G172&gt;0,G172/D172*100,0)</f>
        <v>0</v>
      </c>
      <c r="I172" s="59"/>
      <c r="J172" s="59"/>
      <c r="K172" s="59"/>
      <c r="L172" s="59"/>
      <c r="M172" s="59"/>
      <c r="N172" s="59">
        <f>2021!DN128</f>
        <v>0</v>
      </c>
      <c r="O172" s="59">
        <f>'Добыча 2021'!L138</f>
        <v>0</v>
      </c>
      <c r="P172" s="59"/>
      <c r="Q172" s="59"/>
      <c r="R172" s="59"/>
      <c r="S172" s="59">
        <f>'Добыча 2021'!N138</f>
        <v>0</v>
      </c>
      <c r="T172" s="59">
        <f>'Добыча 2021'!M138</f>
        <v>0</v>
      </c>
      <c r="U172" s="59">
        <f t="shared" si="643"/>
        <v>0</v>
      </c>
      <c r="V172" s="127">
        <f>2022!DJ169</f>
        <v>0</v>
      </c>
      <c r="W172" s="59">
        <f t="shared" si="644"/>
        <v>0</v>
      </c>
      <c r="X172" s="59">
        <f>2022!DL169</f>
        <v>0</v>
      </c>
      <c r="Y172" s="127">
        <f t="shared" si="645"/>
        <v>0</v>
      </c>
      <c r="Z172" s="59"/>
      <c r="AA172" s="59"/>
      <c r="AB172" s="59"/>
      <c r="AC172" s="59"/>
      <c r="AD172" s="59"/>
      <c r="AE172" s="59">
        <f>2022!DN169</f>
        <v>0</v>
      </c>
      <c r="AF172" s="115" t="str">
        <f t="shared" si="635"/>
        <v/>
      </c>
      <c r="AG172" s="203"/>
      <c r="AH172" s="204">
        <f t="shared" si="636"/>
        <v>0</v>
      </c>
      <c r="AI172" s="204">
        <f t="shared" si="637"/>
        <v>0</v>
      </c>
      <c r="AJ172" s="205">
        <v>15</v>
      </c>
      <c r="AK172" s="205" t="str">
        <f t="shared" si="638"/>
        <v/>
      </c>
      <c r="AL172" s="205">
        <f t="shared" si="639"/>
        <v>0</v>
      </c>
      <c r="AM172" s="205">
        <f t="shared" si="640"/>
        <v>0</v>
      </c>
      <c r="AN172" s="206" t="str">
        <f t="shared" si="641"/>
        <v/>
      </c>
      <c r="AO172" s="46" t="str">
        <f t="shared" si="642"/>
        <v/>
      </c>
      <c r="AP172" s="46" t="str">
        <f t="shared" si="646"/>
        <v/>
      </c>
    </row>
    <row r="173" ht="17.25" customHeight="1">
      <c r="A173" s="87"/>
      <c r="B173" s="61" t="s">
        <v>201</v>
      </c>
      <c r="C173" s="131"/>
      <c r="D173" s="130"/>
      <c r="E173" s="130"/>
      <c r="F173" s="131"/>
      <c r="G173" s="71"/>
      <c r="H173" s="127"/>
      <c r="I173" s="62"/>
      <c r="J173" s="62"/>
      <c r="K173" s="62"/>
      <c r="L173" s="132"/>
      <c r="M173" s="71"/>
      <c r="N173" s="71"/>
      <c r="O173" s="71"/>
      <c r="P173" s="71"/>
      <c r="Q173" s="71"/>
      <c r="R173" s="71"/>
      <c r="S173" s="71"/>
      <c r="T173" s="71"/>
      <c r="U173" s="59"/>
      <c r="V173" s="144"/>
      <c r="W173" s="59"/>
      <c r="X173" s="71"/>
      <c r="Y173" s="127"/>
      <c r="Z173" s="71"/>
      <c r="AA173" s="71"/>
      <c r="AB173" s="71"/>
      <c r="AC173" s="71"/>
      <c r="AD173" s="59"/>
      <c r="AE173" s="71"/>
      <c r="AF173" s="115" t="str">
        <f t="shared" si="635"/>
        <v/>
      </c>
      <c r="AG173" s="203"/>
      <c r="AH173" s="204" t="str">
        <f t="shared" si="636"/>
        <v/>
      </c>
      <c r="AI173" s="204">
        <f t="shared" si="637"/>
        <v>0</v>
      </c>
      <c r="AJ173" s="205">
        <v>15</v>
      </c>
      <c r="AK173" s="205" t="str">
        <f t="shared" si="638"/>
        <v/>
      </c>
      <c r="AL173" s="205" t="str">
        <f t="shared" si="639"/>
        <v/>
      </c>
      <c r="AM173" s="205" t="str">
        <f t="shared" si="640"/>
        <v/>
      </c>
      <c r="AN173" s="206" t="str">
        <f t="shared" si="641"/>
        <v/>
      </c>
      <c r="AO173" s="46" t="str">
        <f t="shared" si="642"/>
        <v/>
      </c>
      <c r="AP173" s="46" t="str">
        <f t="shared" si="646"/>
        <v/>
      </c>
    </row>
    <row r="174" ht="49.5" customHeight="1">
      <c r="A174" s="46">
        <v>139</v>
      </c>
      <c r="B174" s="72" t="s">
        <v>202</v>
      </c>
      <c r="C174" s="125">
        <f>2022!B171</f>
        <v>538.20000000000005</v>
      </c>
      <c r="D174" s="126">
        <f>2022!DD171</f>
        <v>0</v>
      </c>
      <c r="E174" s="126">
        <f>2022!DE171</f>
        <v>0</v>
      </c>
      <c r="F174" s="125">
        <f>2022!DH171</f>
        <v>0</v>
      </c>
      <c r="G174" s="59">
        <f>2021!DL130</f>
        <v>0</v>
      </c>
      <c r="H174" s="127">
        <f t="shared" si="649"/>
        <v>0</v>
      </c>
      <c r="I174" s="59"/>
      <c r="J174" s="59"/>
      <c r="K174" s="59"/>
      <c r="L174" s="59"/>
      <c r="M174" s="59"/>
      <c r="N174" s="59">
        <f>2021!DN130</f>
        <v>0</v>
      </c>
      <c r="O174" s="59">
        <f>'Добыча 2021'!L140</f>
        <v>0</v>
      </c>
      <c r="P174" s="59"/>
      <c r="Q174" s="59"/>
      <c r="R174" s="59"/>
      <c r="S174" s="59">
        <f>'Добыча 2021'!N140</f>
        <v>0</v>
      </c>
      <c r="T174" s="59">
        <f>'Добыча 2021'!M140</f>
        <v>0</v>
      </c>
      <c r="U174" s="59">
        <f t="shared" si="643"/>
        <v>0</v>
      </c>
      <c r="V174" s="127">
        <f>2022!DJ171</f>
        <v>0</v>
      </c>
      <c r="W174" s="59">
        <f t="shared" si="644"/>
        <v>0</v>
      </c>
      <c r="X174" s="59">
        <f>2022!DL171</f>
        <v>0</v>
      </c>
      <c r="Y174" s="127">
        <f t="shared" si="645"/>
        <v>0</v>
      </c>
      <c r="Z174" s="59"/>
      <c r="AA174" s="59"/>
      <c r="AB174" s="59"/>
      <c r="AC174" s="59"/>
      <c r="AD174" s="59"/>
      <c r="AE174" s="59">
        <f>2022!DN171</f>
        <v>0</v>
      </c>
      <c r="AF174" s="115" t="str">
        <f t="shared" si="635"/>
        <v/>
      </c>
      <c r="AG174" s="203"/>
      <c r="AH174" s="204">
        <f t="shared" si="636"/>
        <v>0</v>
      </c>
      <c r="AI174" s="204">
        <f t="shared" si="637"/>
        <v>0</v>
      </c>
      <c r="AJ174" s="205">
        <v>15</v>
      </c>
      <c r="AK174" s="205" t="str">
        <f t="shared" si="638"/>
        <v/>
      </c>
      <c r="AL174" s="205">
        <f t="shared" si="639"/>
        <v>0</v>
      </c>
      <c r="AM174" s="205">
        <f t="shared" si="640"/>
        <v>0</v>
      </c>
      <c r="AN174" s="206" t="str">
        <f t="shared" si="641"/>
        <v/>
      </c>
      <c r="AO174" s="46" t="str">
        <f t="shared" si="642"/>
        <v/>
      </c>
      <c r="AP174" s="46" t="str">
        <f t="shared" si="646"/>
        <v/>
      </c>
    </row>
    <row r="175" ht="18.75">
      <c r="A175" s="46"/>
      <c r="B175" s="61" t="s">
        <v>203</v>
      </c>
      <c r="C175" s="131"/>
      <c r="D175" s="130"/>
      <c r="E175" s="130"/>
      <c r="F175" s="131"/>
      <c r="G175" s="59"/>
      <c r="H175" s="127"/>
      <c r="I175" s="59"/>
      <c r="J175" s="59"/>
      <c r="K175" s="59"/>
      <c r="L175" s="59"/>
      <c r="M175" s="71"/>
      <c r="N175" s="71"/>
      <c r="O175" s="71"/>
      <c r="P175" s="71"/>
      <c r="Q175" s="71"/>
      <c r="R175" s="71"/>
      <c r="S175" s="71"/>
      <c r="T175" s="71"/>
      <c r="U175" s="59"/>
      <c r="V175" s="144"/>
      <c r="W175" s="59"/>
      <c r="X175" s="71"/>
      <c r="Y175" s="127"/>
      <c r="Z175" s="71"/>
      <c r="AA175" s="71"/>
      <c r="AB175" s="71"/>
      <c r="AC175" s="71"/>
      <c r="AD175" s="59"/>
      <c r="AE175" s="71"/>
      <c r="AF175" s="115" t="str">
        <f t="shared" si="635"/>
        <v/>
      </c>
      <c r="AG175" s="203"/>
      <c r="AH175" s="204" t="str">
        <f t="shared" si="636"/>
        <v/>
      </c>
      <c r="AI175" s="204">
        <f t="shared" si="637"/>
        <v>0</v>
      </c>
      <c r="AJ175" s="205">
        <v>15</v>
      </c>
      <c r="AK175" s="205" t="str">
        <f t="shared" si="638"/>
        <v/>
      </c>
      <c r="AL175" s="205" t="str">
        <f t="shared" si="639"/>
        <v/>
      </c>
      <c r="AM175" s="205" t="str">
        <f t="shared" si="640"/>
        <v/>
      </c>
      <c r="AN175" s="206" t="str">
        <f t="shared" si="641"/>
        <v/>
      </c>
      <c r="AO175" s="46" t="str">
        <f t="shared" si="642"/>
        <v/>
      </c>
      <c r="AP175" s="46" t="str">
        <f t="shared" si="646"/>
        <v/>
      </c>
    </row>
    <row r="176" ht="47.25">
      <c r="A176" s="46">
        <v>140</v>
      </c>
      <c r="B176" s="72" t="s">
        <v>204</v>
      </c>
      <c r="C176" s="125">
        <f>2022!B173</f>
        <v>133.66200000000001</v>
      </c>
      <c r="D176" s="126">
        <f>2022!DD173</f>
        <v>4</v>
      </c>
      <c r="E176" s="126">
        <f>2022!DE173</f>
        <v>12</v>
      </c>
      <c r="F176" s="125">
        <f>2022!DH173</f>
        <v>8.9778695515554161e-002</v>
      </c>
      <c r="G176" s="59">
        <f>2021!DL132</f>
        <v>0</v>
      </c>
      <c r="H176" s="127">
        <f t="shared" si="649"/>
        <v>0</v>
      </c>
      <c r="I176" s="59"/>
      <c r="J176" s="59"/>
      <c r="K176" s="59"/>
      <c r="L176" s="59"/>
      <c r="M176" s="59"/>
      <c r="N176" s="59">
        <f>2021!DN132</f>
        <v>0</v>
      </c>
      <c r="O176" s="59">
        <f>'Добыча 2021'!L142</f>
        <v>0</v>
      </c>
      <c r="P176" s="59"/>
      <c r="Q176" s="59"/>
      <c r="R176" s="59"/>
      <c r="S176" s="59">
        <f>'Добыча 2021'!N142</f>
        <v>0</v>
      </c>
      <c r="T176" s="59">
        <f>'Добыча 2021'!M142</f>
        <v>0</v>
      </c>
      <c r="U176" s="59">
        <f t="shared" si="643"/>
        <v>0</v>
      </c>
      <c r="V176" s="127">
        <f>2022!DJ173</f>
        <v>0</v>
      </c>
      <c r="W176" s="59">
        <f t="shared" si="644"/>
        <v>0</v>
      </c>
      <c r="X176" s="59">
        <f>2022!DL173</f>
        <v>0</v>
      </c>
      <c r="Y176" s="127">
        <f t="shared" si="645"/>
        <v>0</v>
      </c>
      <c r="Z176" s="59"/>
      <c r="AA176" s="59"/>
      <c r="AB176" s="59"/>
      <c r="AC176" s="59"/>
      <c r="AD176" s="59"/>
      <c r="AE176" s="59">
        <f>2022!DN173</f>
        <v>0</v>
      </c>
      <c r="AF176" s="115" t="str">
        <f t="shared" si="635"/>
        <v/>
      </c>
      <c r="AG176" s="203"/>
      <c r="AH176" s="204">
        <f t="shared" si="636"/>
        <v>8.9778695515554161e-002</v>
      </c>
      <c r="AI176" s="204">
        <f t="shared" si="637"/>
        <v>1</v>
      </c>
      <c r="AJ176" s="205">
        <v>15</v>
      </c>
      <c r="AK176" s="205" t="str">
        <f t="shared" si="638"/>
        <v/>
      </c>
      <c r="AL176" s="205">
        <f t="shared" si="639"/>
        <v>0</v>
      </c>
      <c r="AM176" s="205">
        <f t="shared" si="640"/>
        <v>0</v>
      </c>
      <c r="AN176" s="206" t="str">
        <f t="shared" si="641"/>
        <v/>
      </c>
      <c r="AO176" s="46" t="str">
        <f t="shared" si="642"/>
        <v/>
      </c>
      <c r="AP176" s="46" t="str">
        <f t="shared" si="646"/>
        <v/>
      </c>
    </row>
    <row r="177" ht="47.25">
      <c r="A177" s="46">
        <v>141</v>
      </c>
      <c r="B177" s="72" t="s">
        <v>205</v>
      </c>
      <c r="C177" s="125">
        <f>2022!B174</f>
        <v>868.12699999999995</v>
      </c>
      <c r="D177" s="126">
        <f>2022!DD174</f>
        <v>35</v>
      </c>
      <c r="E177" s="126">
        <f>2022!DE174</f>
        <v>36</v>
      </c>
      <c r="F177" s="125">
        <f>2022!DH174</f>
        <v>4.1468586969418068e-002</v>
      </c>
      <c r="G177" s="59">
        <f>2021!DL133</f>
        <v>0</v>
      </c>
      <c r="H177" s="127">
        <f t="shared" si="649"/>
        <v>0</v>
      </c>
      <c r="I177" s="59"/>
      <c r="J177" s="59"/>
      <c r="K177" s="59"/>
      <c r="L177" s="59"/>
      <c r="M177" s="59"/>
      <c r="N177" s="59">
        <f>2021!DN133</f>
        <v>0</v>
      </c>
      <c r="O177" s="59">
        <f>'Добыча 2021'!L143</f>
        <v>0</v>
      </c>
      <c r="P177" s="59"/>
      <c r="Q177" s="59"/>
      <c r="R177" s="59"/>
      <c r="S177" s="59">
        <f>'Добыча 2021'!N143</f>
        <v>0</v>
      </c>
      <c r="T177" s="59">
        <f>'Добыча 2021'!M143</f>
        <v>0</v>
      </c>
      <c r="U177" s="59">
        <f t="shared" ref="U177:U240" si="650">IF(G177=0,0,O177/G177*100)</f>
        <v>0</v>
      </c>
      <c r="V177" s="127">
        <f>2022!DJ174</f>
        <v>5.3999999999999995</v>
      </c>
      <c r="W177" s="59">
        <f t="shared" si="644"/>
        <v>15</v>
      </c>
      <c r="X177" s="59">
        <f>2022!DL174</f>
        <v>0</v>
      </c>
      <c r="Y177" s="127">
        <f t="shared" si="645"/>
        <v>0</v>
      </c>
      <c r="Z177" s="59"/>
      <c r="AA177" s="59"/>
      <c r="AB177" s="59"/>
      <c r="AC177" s="59"/>
      <c r="AD177" s="59"/>
      <c r="AE177" s="59">
        <f>2022!DN174</f>
        <v>0</v>
      </c>
      <c r="AF177" s="115" t="str">
        <f t="shared" si="635"/>
        <v/>
      </c>
      <c r="AG177" s="203"/>
      <c r="AH177" s="204">
        <f t="shared" si="636"/>
        <v>4.1468586969418068e-002</v>
      </c>
      <c r="AI177" s="204">
        <f t="shared" si="637"/>
        <v>5</v>
      </c>
      <c r="AJ177" s="205">
        <v>15</v>
      </c>
      <c r="AK177" s="205" t="str">
        <f t="shared" si="638"/>
        <v/>
      </c>
      <c r="AL177" s="205">
        <f t="shared" si="639"/>
        <v>0</v>
      </c>
      <c r="AM177" s="205">
        <f t="shared" si="640"/>
        <v>0</v>
      </c>
      <c r="AN177" s="206" t="str">
        <f t="shared" si="641"/>
        <v/>
      </c>
      <c r="AO177" s="46" t="str">
        <f t="shared" si="642"/>
        <v/>
      </c>
      <c r="AP177" s="46" t="str">
        <f t="shared" si="646"/>
        <v/>
      </c>
    </row>
    <row r="178" ht="52.5" customHeight="1">
      <c r="A178" s="46">
        <v>142</v>
      </c>
      <c r="B178" s="72" t="s">
        <v>206</v>
      </c>
      <c r="C178" s="125">
        <f>2022!B175</f>
        <v>1249.8789999999999</v>
      </c>
      <c r="D178" s="126">
        <f>2022!DD175</f>
        <v>283</v>
      </c>
      <c r="E178" s="126">
        <f>2022!DE175</f>
        <v>249</v>
      </c>
      <c r="F178" s="125">
        <f>2022!DH175</f>
        <v>0.19921928442673253</v>
      </c>
      <c r="G178" s="59">
        <f>2021!DL134</f>
        <v>0</v>
      </c>
      <c r="H178" s="127">
        <f t="shared" si="649"/>
        <v>0</v>
      </c>
      <c r="I178" s="59"/>
      <c r="J178" s="59"/>
      <c r="K178" s="59"/>
      <c r="L178" s="59"/>
      <c r="M178" s="59"/>
      <c r="N178" s="59">
        <f>2021!DN134</f>
        <v>0</v>
      </c>
      <c r="O178" s="59">
        <f>'Добыча 2021'!L144</f>
        <v>0</v>
      </c>
      <c r="P178" s="59"/>
      <c r="Q178" s="59"/>
      <c r="R178" s="59"/>
      <c r="S178" s="59">
        <f>'Добыча 2021'!N144</f>
        <v>0</v>
      </c>
      <c r="T178" s="59">
        <f>'Добыча 2021'!M144</f>
        <v>0</v>
      </c>
      <c r="U178" s="59">
        <f t="shared" si="650"/>
        <v>0</v>
      </c>
      <c r="V178" s="127">
        <f>2022!DJ175</f>
        <v>37.350000000000001</v>
      </c>
      <c r="W178" s="59">
        <f t="shared" ref="W178:W241" si="651">IF(V178&gt;1,V178/E178*100,0)</f>
        <v>15</v>
      </c>
      <c r="X178" s="59">
        <f>2022!DL175</f>
        <v>0</v>
      </c>
      <c r="Y178" s="127">
        <f t="shared" ref="Y178:Y241" si="652">IF(X178&gt;1,X178/E178*100,0)</f>
        <v>0</v>
      </c>
      <c r="Z178" s="59"/>
      <c r="AA178" s="59"/>
      <c r="AB178" s="59"/>
      <c r="AC178" s="59"/>
      <c r="AD178" s="59"/>
      <c r="AE178" s="59">
        <f>2022!DN175</f>
        <v>0</v>
      </c>
      <c r="AF178" s="115" t="str">
        <f t="shared" si="635"/>
        <v/>
      </c>
      <c r="AG178" s="203"/>
      <c r="AH178" s="204">
        <f t="shared" si="636"/>
        <v>0.19921928442673253</v>
      </c>
      <c r="AI178" s="204">
        <f t="shared" si="637"/>
        <v>37</v>
      </c>
      <c r="AJ178" s="205">
        <v>15</v>
      </c>
      <c r="AK178" s="205" t="str">
        <f t="shared" si="638"/>
        <v/>
      </c>
      <c r="AL178" s="205">
        <f t="shared" si="639"/>
        <v>0</v>
      </c>
      <c r="AM178" s="205">
        <f t="shared" si="640"/>
        <v>0</v>
      </c>
      <c r="AN178" s="206" t="str">
        <f t="shared" si="641"/>
        <v/>
      </c>
      <c r="AO178" s="46" t="str">
        <f t="shared" si="642"/>
        <v/>
      </c>
      <c r="AP178" s="46" t="str">
        <f t="shared" si="646"/>
        <v/>
      </c>
    </row>
    <row r="179" ht="63">
      <c r="A179" s="46">
        <v>143</v>
      </c>
      <c r="B179" s="72" t="s">
        <v>209</v>
      </c>
      <c r="C179" s="125">
        <f>2022!B176</f>
        <v>387.89999999999998</v>
      </c>
      <c r="D179" s="126">
        <f>2022!DD176</f>
        <v>10</v>
      </c>
      <c r="E179" s="126">
        <f>2022!DE176</f>
        <v>21</v>
      </c>
      <c r="F179" s="125">
        <f>2022!DH176</f>
        <v>5.4137664346481054e-002</v>
      </c>
      <c r="G179" s="59">
        <f>2021!DL135</f>
        <v>0</v>
      </c>
      <c r="H179" s="127">
        <f t="shared" si="649"/>
        <v>0</v>
      </c>
      <c r="I179" s="59"/>
      <c r="J179" s="59"/>
      <c r="K179" s="59"/>
      <c r="L179" s="59"/>
      <c r="M179" s="59"/>
      <c r="N179" s="59">
        <f>2021!DN135</f>
        <v>0</v>
      </c>
      <c r="O179" s="59">
        <f>'Добыча 2021'!L145</f>
        <v>0</v>
      </c>
      <c r="P179" s="59"/>
      <c r="Q179" s="59"/>
      <c r="R179" s="59"/>
      <c r="S179" s="59">
        <f>'Добыча 2021'!N145</f>
        <v>0</v>
      </c>
      <c r="T179" s="59">
        <f>'Добыча 2021'!M145</f>
        <v>0</v>
      </c>
      <c r="U179" s="59">
        <f t="shared" si="650"/>
        <v>0</v>
      </c>
      <c r="V179" s="127">
        <f>2022!DJ176</f>
        <v>0</v>
      </c>
      <c r="W179" s="59">
        <f t="shared" si="651"/>
        <v>0</v>
      </c>
      <c r="X179" s="59">
        <f>2022!DL176</f>
        <v>0</v>
      </c>
      <c r="Y179" s="127">
        <f t="shared" si="652"/>
        <v>0</v>
      </c>
      <c r="Z179" s="59"/>
      <c r="AA179" s="59"/>
      <c r="AB179" s="59"/>
      <c r="AC179" s="59"/>
      <c r="AD179" s="59"/>
      <c r="AE179" s="59">
        <f>2022!DN176</f>
        <v>0</v>
      </c>
      <c r="AF179" s="115" t="str">
        <f t="shared" si="635"/>
        <v/>
      </c>
      <c r="AG179" s="203"/>
      <c r="AH179" s="204">
        <f t="shared" si="636"/>
        <v>5.4137664346481054e-002</v>
      </c>
      <c r="AI179" s="204">
        <f t="shared" si="637"/>
        <v>3</v>
      </c>
      <c r="AJ179" s="205">
        <v>15</v>
      </c>
      <c r="AK179" s="205" t="str">
        <f t="shared" si="638"/>
        <v/>
      </c>
      <c r="AL179" s="205">
        <f t="shared" si="639"/>
        <v>0</v>
      </c>
      <c r="AM179" s="205">
        <f t="shared" si="640"/>
        <v>0</v>
      </c>
      <c r="AN179" s="206" t="str">
        <f t="shared" si="641"/>
        <v/>
      </c>
      <c r="AO179" s="46" t="str">
        <f t="shared" si="642"/>
        <v/>
      </c>
      <c r="AP179" s="46" t="str">
        <f t="shared" si="646"/>
        <v/>
      </c>
    </row>
    <row r="180" ht="31.5">
      <c r="A180" s="46">
        <v>144</v>
      </c>
      <c r="B180" s="72" t="s">
        <v>210</v>
      </c>
      <c r="C180" s="125">
        <f>2022!B177</f>
        <v>1.93400001525878</v>
      </c>
      <c r="D180" s="126">
        <f>2022!DD177</f>
        <v>0</v>
      </c>
      <c r="E180" s="126">
        <f>2022!DE177</f>
        <v>0</v>
      </c>
      <c r="F180" s="125">
        <f>2022!DH177</f>
        <v>0</v>
      </c>
      <c r="G180" s="59">
        <f>2021!DL136</f>
        <v>0</v>
      </c>
      <c r="H180" s="127">
        <f t="shared" si="649"/>
        <v>0</v>
      </c>
      <c r="I180" s="163"/>
      <c r="J180" s="163"/>
      <c r="K180" s="163"/>
      <c r="L180" s="163"/>
      <c r="M180" s="59"/>
      <c r="N180" s="59">
        <f>2021!DN136</f>
        <v>0</v>
      </c>
      <c r="O180" s="59">
        <f>'Добыча 2021'!L146</f>
        <v>0</v>
      </c>
      <c r="P180" s="59"/>
      <c r="Q180" s="59"/>
      <c r="R180" s="59"/>
      <c r="S180" s="59">
        <f>'Добыча 2021'!N146</f>
        <v>0</v>
      </c>
      <c r="T180" s="59">
        <f>'Добыча 2021'!M146</f>
        <v>0</v>
      </c>
      <c r="U180" s="59">
        <f t="shared" si="650"/>
        <v>0</v>
      </c>
      <c r="V180" s="127">
        <f>2022!DJ177</f>
        <v>0</v>
      </c>
      <c r="W180" s="59">
        <f t="shared" si="651"/>
        <v>0</v>
      </c>
      <c r="X180" s="59">
        <f>2022!DL177</f>
        <v>0</v>
      </c>
      <c r="Y180" s="127">
        <f t="shared" si="652"/>
        <v>0</v>
      </c>
      <c r="Z180" s="59"/>
      <c r="AA180" s="59"/>
      <c r="AB180" s="59"/>
      <c r="AC180" s="59"/>
      <c r="AD180" s="59"/>
      <c r="AE180" s="59">
        <f>2022!DN177</f>
        <v>0</v>
      </c>
      <c r="AF180" s="115" t="str">
        <f t="shared" si="635"/>
        <v/>
      </c>
      <c r="AG180" s="203"/>
      <c r="AH180" s="204">
        <f t="shared" si="636"/>
        <v>0</v>
      </c>
      <c r="AI180" s="204">
        <f t="shared" si="637"/>
        <v>0</v>
      </c>
      <c r="AJ180" s="205">
        <v>15</v>
      </c>
      <c r="AK180" s="205" t="str">
        <f t="shared" si="638"/>
        <v/>
      </c>
      <c r="AL180" s="205">
        <f t="shared" si="639"/>
        <v>0</v>
      </c>
      <c r="AM180" s="205">
        <f t="shared" si="640"/>
        <v>0</v>
      </c>
      <c r="AN180" s="206" t="str">
        <f t="shared" si="641"/>
        <v/>
      </c>
      <c r="AO180" s="46" t="str">
        <f t="shared" si="642"/>
        <v/>
      </c>
      <c r="AP180" s="46" t="str">
        <f t="shared" si="646"/>
        <v/>
      </c>
    </row>
    <row r="181" ht="47.25">
      <c r="A181" s="46">
        <v>145</v>
      </c>
      <c r="B181" s="72" t="s">
        <v>338</v>
      </c>
      <c r="C181" s="125">
        <f>2022!B178</f>
        <v>103.86014</v>
      </c>
      <c r="D181" s="126">
        <f>2022!DD178</f>
        <v>0</v>
      </c>
      <c r="E181" s="126">
        <f>2022!DE178</f>
        <v>0</v>
      </c>
      <c r="F181" s="125">
        <f>2022!DH178</f>
        <v>0</v>
      </c>
      <c r="G181" s="59">
        <f>2021!DL137</f>
        <v>0</v>
      </c>
      <c r="H181" s="127">
        <f t="shared" si="649"/>
        <v>0</v>
      </c>
      <c r="I181" s="59"/>
      <c r="J181" s="59"/>
      <c r="K181" s="59"/>
      <c r="L181" s="59"/>
      <c r="M181" s="59"/>
      <c r="N181" s="59">
        <f>2021!DN137</f>
        <v>0</v>
      </c>
      <c r="O181" s="59">
        <f>'Добыча 2021'!L147</f>
        <v>0</v>
      </c>
      <c r="P181" s="59"/>
      <c r="Q181" s="59"/>
      <c r="R181" s="59"/>
      <c r="S181" s="59">
        <f>'Добыча 2021'!N147</f>
        <v>0</v>
      </c>
      <c r="T181" s="59">
        <f>'Добыча 2021'!M147</f>
        <v>0</v>
      </c>
      <c r="U181" s="59">
        <f t="shared" si="650"/>
        <v>0</v>
      </c>
      <c r="V181" s="127">
        <f>2022!DJ178</f>
        <v>0</v>
      </c>
      <c r="W181" s="59">
        <f t="shared" si="651"/>
        <v>0</v>
      </c>
      <c r="X181" s="59">
        <f>2022!DL178</f>
        <v>0</v>
      </c>
      <c r="Y181" s="127">
        <f t="shared" si="652"/>
        <v>0</v>
      </c>
      <c r="Z181" s="59"/>
      <c r="AA181" s="59"/>
      <c r="AB181" s="59"/>
      <c r="AC181" s="59"/>
      <c r="AD181" s="59"/>
      <c r="AE181" s="59">
        <f>2022!DN178</f>
        <v>0</v>
      </c>
      <c r="AF181" s="115" t="str">
        <f t="shared" si="635"/>
        <v/>
      </c>
      <c r="AG181" s="203"/>
      <c r="AH181" s="204">
        <f t="shared" si="636"/>
        <v>0</v>
      </c>
      <c r="AI181" s="204">
        <f t="shared" si="637"/>
        <v>0</v>
      </c>
      <c r="AJ181" s="205">
        <v>15</v>
      </c>
      <c r="AK181" s="205" t="str">
        <f t="shared" si="638"/>
        <v/>
      </c>
      <c r="AL181" s="205">
        <f t="shared" si="639"/>
        <v>0</v>
      </c>
      <c r="AM181" s="205">
        <f t="shared" si="640"/>
        <v>0</v>
      </c>
      <c r="AN181" s="206" t="str">
        <f t="shared" si="641"/>
        <v/>
      </c>
      <c r="AO181" s="46" t="str">
        <f t="shared" si="642"/>
        <v/>
      </c>
      <c r="AP181" s="46" t="str">
        <f t="shared" si="646"/>
        <v/>
      </c>
    </row>
    <row r="182" ht="47.25">
      <c r="A182" s="46">
        <v>146</v>
      </c>
      <c r="B182" s="72" t="s">
        <v>339</v>
      </c>
      <c r="C182" s="125">
        <f>2022!B179</f>
        <v>385.73099999999999</v>
      </c>
      <c r="D182" s="126">
        <f>2022!DD179</f>
        <v>119</v>
      </c>
      <c r="E182" s="126">
        <f>2022!DE179</f>
        <v>47</v>
      </c>
      <c r="F182" s="125">
        <f>2022!DH179</f>
        <v>0.12184657183373906</v>
      </c>
      <c r="G182" s="59">
        <f>2021!DL138</f>
        <v>0</v>
      </c>
      <c r="H182" s="127">
        <f t="shared" si="649"/>
        <v>0</v>
      </c>
      <c r="I182" s="59"/>
      <c r="J182" s="59"/>
      <c r="K182" s="59"/>
      <c r="L182" s="59"/>
      <c r="M182" s="59"/>
      <c r="N182" s="59">
        <f>2021!DN138</f>
        <v>0</v>
      </c>
      <c r="O182" s="59">
        <f>'Добыча 2021'!L148</f>
        <v>0</v>
      </c>
      <c r="P182" s="59"/>
      <c r="Q182" s="59"/>
      <c r="R182" s="59"/>
      <c r="S182" s="59">
        <f>'Добыча 2021'!N148</f>
        <v>0</v>
      </c>
      <c r="T182" s="59">
        <f>'Добыча 2021'!M148</f>
        <v>0</v>
      </c>
      <c r="U182" s="59">
        <f t="shared" si="650"/>
        <v>0</v>
      </c>
      <c r="V182" s="127">
        <f>2022!DJ179</f>
        <v>7.0499999999999998</v>
      </c>
      <c r="W182" s="59">
        <f t="shared" si="651"/>
        <v>15</v>
      </c>
      <c r="X182" s="59">
        <f>2022!DL179</f>
        <v>0</v>
      </c>
      <c r="Y182" s="127">
        <f t="shared" si="652"/>
        <v>0</v>
      </c>
      <c r="Z182" s="59"/>
      <c r="AA182" s="59"/>
      <c r="AB182" s="59"/>
      <c r="AC182" s="59"/>
      <c r="AD182" s="59"/>
      <c r="AE182" s="59">
        <f>2022!DN179</f>
        <v>0</v>
      </c>
      <c r="AF182" s="115" t="str">
        <f t="shared" si="635"/>
        <v/>
      </c>
      <c r="AG182" s="203"/>
      <c r="AH182" s="204">
        <f t="shared" si="636"/>
        <v>0.12184657183373906</v>
      </c>
      <c r="AI182" s="204">
        <f t="shared" si="637"/>
        <v>7</v>
      </c>
      <c r="AJ182" s="205">
        <v>15</v>
      </c>
      <c r="AK182" s="205" t="str">
        <f t="shared" si="638"/>
        <v/>
      </c>
      <c r="AL182" s="205">
        <f t="shared" si="639"/>
        <v>0</v>
      </c>
      <c r="AM182" s="205">
        <f t="shared" si="640"/>
        <v>0</v>
      </c>
      <c r="AN182" s="206" t="str">
        <f t="shared" si="641"/>
        <v/>
      </c>
      <c r="AO182" s="46" t="str">
        <f t="shared" si="642"/>
        <v/>
      </c>
      <c r="AP182" s="46" t="str">
        <f t="shared" si="646"/>
        <v/>
      </c>
    </row>
    <row r="183" ht="31.5">
      <c r="A183" s="46">
        <v>147</v>
      </c>
      <c r="B183" s="152" t="s">
        <v>444</v>
      </c>
      <c r="C183" s="125">
        <f>2022!B180</f>
        <v>16.981999999999999</v>
      </c>
      <c r="D183" s="138">
        <f>2022!DD180</f>
        <v>15</v>
      </c>
      <c r="E183" s="126">
        <f>2022!DE180</f>
        <v>0</v>
      </c>
      <c r="F183" s="125">
        <f>2022!DH180</f>
        <v>0</v>
      </c>
      <c r="G183" s="80">
        <f>2021!DL139</f>
        <v>0</v>
      </c>
      <c r="H183" s="139">
        <f t="shared" si="649"/>
        <v>0</v>
      </c>
      <c r="I183" s="59"/>
      <c r="J183" s="59"/>
      <c r="K183" s="59"/>
      <c r="L183" s="59"/>
      <c r="M183" s="59"/>
      <c r="N183" s="80">
        <f>2021!DN139</f>
        <v>0</v>
      </c>
      <c r="O183" s="80">
        <f>'Добыча 2021'!L149</f>
        <v>0</v>
      </c>
      <c r="P183" s="59"/>
      <c r="Q183" s="59"/>
      <c r="R183" s="59"/>
      <c r="S183" s="80">
        <f>'Добыча 2021'!N149</f>
        <v>0</v>
      </c>
      <c r="T183" s="80">
        <f>'Добыча 2021'!M149</f>
        <v>0</v>
      </c>
      <c r="U183" s="80">
        <f>IF(G187=0,0,O183/G187*100)</f>
        <v>0</v>
      </c>
      <c r="V183" s="127">
        <f>2022!DJ180</f>
        <v>0</v>
      </c>
      <c r="W183" s="59">
        <f t="shared" si="651"/>
        <v>0</v>
      </c>
      <c r="X183" s="59">
        <f>2022!DL180</f>
        <v>0</v>
      </c>
      <c r="Y183" s="127">
        <f t="shared" si="652"/>
        <v>0</v>
      </c>
      <c r="Z183" s="59"/>
      <c r="AA183" s="59"/>
      <c r="AB183" s="59"/>
      <c r="AC183" s="59"/>
      <c r="AD183" s="59"/>
      <c r="AE183" s="59">
        <f>2022!DN180</f>
        <v>0</v>
      </c>
      <c r="AF183" s="115" t="str">
        <f t="shared" si="635"/>
        <v/>
      </c>
      <c r="AG183" s="203"/>
      <c r="AH183" s="204">
        <f t="shared" si="636"/>
        <v>0</v>
      </c>
      <c r="AI183" s="204">
        <f t="shared" si="637"/>
        <v>0</v>
      </c>
      <c r="AJ183" s="205">
        <v>15</v>
      </c>
      <c r="AK183" s="205" t="str">
        <f t="shared" si="638"/>
        <v/>
      </c>
      <c r="AL183" s="205">
        <f t="shared" si="639"/>
        <v>0</v>
      </c>
      <c r="AM183" s="205">
        <f t="shared" si="640"/>
        <v>0</v>
      </c>
      <c r="AN183" s="206" t="str">
        <f t="shared" si="641"/>
        <v/>
      </c>
      <c r="AO183" s="46" t="str">
        <f t="shared" si="642"/>
        <v/>
      </c>
      <c r="AP183" s="46" t="str">
        <f t="shared" si="646"/>
        <v/>
      </c>
    </row>
    <row r="184" ht="47.25">
      <c r="A184" s="46">
        <v>148</v>
      </c>
      <c r="B184" s="152" t="s">
        <v>445</v>
      </c>
      <c r="C184" s="125">
        <f>2022!B181</f>
        <v>114.56699999999999</v>
      </c>
      <c r="D184" s="149"/>
      <c r="E184" s="126">
        <f>2022!DE181</f>
        <v>0</v>
      </c>
      <c r="F184" s="125">
        <f>2022!DH181</f>
        <v>0</v>
      </c>
      <c r="G184" s="150"/>
      <c r="H184" s="151"/>
      <c r="I184" s="59"/>
      <c r="J184" s="59"/>
      <c r="K184" s="59"/>
      <c r="L184" s="59"/>
      <c r="M184" s="59"/>
      <c r="N184" s="150"/>
      <c r="O184" s="150"/>
      <c r="P184" s="59"/>
      <c r="Q184" s="59"/>
      <c r="R184" s="59"/>
      <c r="S184" s="150"/>
      <c r="T184" s="150"/>
      <c r="U184" s="150"/>
      <c r="V184" s="127">
        <f>2022!DJ181</f>
        <v>0</v>
      </c>
      <c r="W184" s="59">
        <f t="shared" si="651"/>
        <v>0</v>
      </c>
      <c r="X184" s="59">
        <f>2022!DL181</f>
        <v>0</v>
      </c>
      <c r="Y184" s="127">
        <f t="shared" si="652"/>
        <v>0</v>
      </c>
      <c r="Z184" s="59"/>
      <c r="AA184" s="59"/>
      <c r="AB184" s="59"/>
      <c r="AC184" s="59"/>
      <c r="AD184" s="59"/>
      <c r="AE184" s="59">
        <f>2022!DN181</f>
        <v>0</v>
      </c>
      <c r="AF184" s="115" t="str">
        <f t="shared" si="635"/>
        <v/>
      </c>
      <c r="AG184" s="203"/>
      <c r="AH184" s="204">
        <f t="shared" si="636"/>
        <v>0</v>
      </c>
      <c r="AI184" s="204">
        <f t="shared" si="637"/>
        <v>0</v>
      </c>
      <c r="AJ184" s="205">
        <v>15</v>
      </c>
      <c r="AK184" s="205" t="str">
        <f t="shared" si="638"/>
        <v/>
      </c>
      <c r="AL184" s="205">
        <f t="shared" si="639"/>
        <v>0</v>
      </c>
      <c r="AM184" s="205">
        <f t="shared" si="640"/>
        <v>0</v>
      </c>
      <c r="AN184" s="206" t="str">
        <f t="shared" si="641"/>
        <v/>
      </c>
      <c r="AO184" s="46" t="str">
        <f t="shared" si="642"/>
        <v/>
      </c>
      <c r="AP184" s="46" t="str">
        <f t="shared" si="646"/>
        <v/>
      </c>
    </row>
    <row r="185" ht="47.25">
      <c r="A185" s="46">
        <v>149</v>
      </c>
      <c r="B185" s="152" t="s">
        <v>446</v>
      </c>
      <c r="C185" s="125">
        <f>2022!B182</f>
        <v>15.319000000000001</v>
      </c>
      <c r="D185" s="149"/>
      <c r="E185" s="126">
        <f>2022!DE182</f>
        <v>0</v>
      </c>
      <c r="F185" s="125">
        <f>2022!DH182</f>
        <v>0</v>
      </c>
      <c r="G185" s="150"/>
      <c r="H185" s="151"/>
      <c r="I185" s="59"/>
      <c r="J185" s="59"/>
      <c r="K185" s="59"/>
      <c r="L185" s="59"/>
      <c r="M185" s="59"/>
      <c r="N185" s="150"/>
      <c r="O185" s="150"/>
      <c r="P185" s="59"/>
      <c r="Q185" s="59"/>
      <c r="R185" s="59"/>
      <c r="S185" s="150"/>
      <c r="T185" s="150"/>
      <c r="U185" s="150"/>
      <c r="V185" s="127">
        <f>2022!DJ182</f>
        <v>0</v>
      </c>
      <c r="W185" s="59">
        <f t="shared" si="651"/>
        <v>0</v>
      </c>
      <c r="X185" s="59">
        <f>2022!DL182</f>
        <v>0</v>
      </c>
      <c r="Y185" s="127">
        <f t="shared" si="652"/>
        <v>0</v>
      </c>
      <c r="Z185" s="59"/>
      <c r="AA185" s="59"/>
      <c r="AB185" s="59"/>
      <c r="AC185" s="59"/>
      <c r="AD185" s="59"/>
      <c r="AE185" s="59">
        <f>2022!DN182</f>
        <v>0</v>
      </c>
      <c r="AF185" s="115" t="str">
        <f t="shared" si="635"/>
        <v/>
      </c>
      <c r="AG185" s="203"/>
      <c r="AH185" s="204">
        <f t="shared" si="636"/>
        <v>0</v>
      </c>
      <c r="AI185" s="204">
        <f t="shared" si="637"/>
        <v>0</v>
      </c>
      <c r="AJ185" s="205">
        <v>15</v>
      </c>
      <c r="AK185" s="205" t="str">
        <f t="shared" si="638"/>
        <v/>
      </c>
      <c r="AL185" s="205">
        <f t="shared" si="639"/>
        <v>0</v>
      </c>
      <c r="AM185" s="205">
        <f t="shared" si="640"/>
        <v>0</v>
      </c>
      <c r="AN185" s="206" t="str">
        <f t="shared" si="641"/>
        <v/>
      </c>
      <c r="AO185" s="46" t="str">
        <f t="shared" si="642"/>
        <v/>
      </c>
      <c r="AP185" s="46" t="str">
        <f t="shared" si="646"/>
        <v/>
      </c>
    </row>
    <row r="186" ht="47.25">
      <c r="A186" s="46">
        <v>150</v>
      </c>
      <c r="B186" s="152" t="s">
        <v>447</v>
      </c>
      <c r="C186" s="125">
        <f>2022!B183</f>
        <v>8.5980000000000008</v>
      </c>
      <c r="D186" s="149"/>
      <c r="E186" s="126">
        <f>2022!DE183</f>
        <v>0</v>
      </c>
      <c r="F186" s="125">
        <f>2022!DH183</f>
        <v>0</v>
      </c>
      <c r="G186" s="150"/>
      <c r="H186" s="151"/>
      <c r="I186" s="59"/>
      <c r="J186" s="59"/>
      <c r="K186" s="59"/>
      <c r="L186" s="59"/>
      <c r="M186" s="59"/>
      <c r="N186" s="150"/>
      <c r="O186" s="150"/>
      <c r="P186" s="59"/>
      <c r="Q186" s="59"/>
      <c r="R186" s="59"/>
      <c r="S186" s="150"/>
      <c r="T186" s="150"/>
      <c r="U186" s="150"/>
      <c r="V186" s="127">
        <f>2022!DJ183</f>
        <v>0</v>
      </c>
      <c r="W186" s="59">
        <f t="shared" si="651"/>
        <v>0</v>
      </c>
      <c r="X186" s="59">
        <f>2022!DL183</f>
        <v>0</v>
      </c>
      <c r="Y186" s="127">
        <f t="shared" si="652"/>
        <v>0</v>
      </c>
      <c r="Z186" s="59"/>
      <c r="AA186" s="59"/>
      <c r="AB186" s="59"/>
      <c r="AC186" s="59"/>
      <c r="AD186" s="59"/>
      <c r="AE186" s="59">
        <f>2022!DN183</f>
        <v>0</v>
      </c>
      <c r="AF186" s="115" t="str">
        <f t="shared" si="635"/>
        <v/>
      </c>
      <c r="AG186" s="203"/>
      <c r="AH186" s="204">
        <f t="shared" si="636"/>
        <v>0</v>
      </c>
      <c r="AI186" s="204">
        <f t="shared" si="637"/>
        <v>0</v>
      </c>
      <c r="AJ186" s="205">
        <v>15</v>
      </c>
      <c r="AK186" s="205" t="str">
        <f t="shared" si="638"/>
        <v/>
      </c>
      <c r="AL186" s="205">
        <f t="shared" si="639"/>
        <v>0</v>
      </c>
      <c r="AM186" s="205">
        <f t="shared" si="640"/>
        <v>0</v>
      </c>
      <c r="AN186" s="206" t="str">
        <f t="shared" si="641"/>
        <v/>
      </c>
      <c r="AO186" s="46" t="str">
        <f t="shared" si="642"/>
        <v/>
      </c>
      <c r="AP186" s="46" t="str">
        <f t="shared" si="646"/>
        <v/>
      </c>
    </row>
    <row r="187" ht="31.5">
      <c r="A187" s="46">
        <v>151</v>
      </c>
      <c r="B187" s="152" t="s">
        <v>448</v>
      </c>
      <c r="C187" s="125">
        <f>2022!B184</f>
        <v>13.641</v>
      </c>
      <c r="D187" s="142"/>
      <c r="E187" s="126">
        <f>2022!DE184</f>
        <v>3</v>
      </c>
      <c r="F187" s="125">
        <f>2022!DH184</f>
        <v>0.21992522542335605</v>
      </c>
      <c r="G187" s="82"/>
      <c r="H187" s="143"/>
      <c r="I187" s="59"/>
      <c r="J187" s="59"/>
      <c r="K187" s="59"/>
      <c r="L187" s="59"/>
      <c r="M187" s="59"/>
      <c r="N187" s="82"/>
      <c r="O187" s="82"/>
      <c r="P187" s="59"/>
      <c r="Q187" s="59"/>
      <c r="R187" s="59"/>
      <c r="S187" s="82"/>
      <c r="T187" s="82"/>
      <c r="U187" s="82"/>
      <c r="V187" s="127">
        <f>2022!DJ184</f>
        <v>0</v>
      </c>
      <c r="W187" s="59">
        <f t="shared" si="651"/>
        <v>0</v>
      </c>
      <c r="X187" s="59">
        <f>2022!DL184</f>
        <v>0</v>
      </c>
      <c r="Y187" s="127">
        <f t="shared" si="652"/>
        <v>0</v>
      </c>
      <c r="Z187" s="59"/>
      <c r="AA187" s="59"/>
      <c r="AB187" s="59"/>
      <c r="AC187" s="59"/>
      <c r="AD187" s="59"/>
      <c r="AE187" s="59">
        <f>2022!DN184</f>
        <v>0</v>
      </c>
      <c r="AF187" s="115" t="str">
        <f t="shared" si="635"/>
        <v/>
      </c>
      <c r="AG187" s="203"/>
      <c r="AH187" s="204">
        <f t="shared" si="636"/>
        <v>0.21992522542335605</v>
      </c>
      <c r="AI187" s="204">
        <f t="shared" si="637"/>
        <v>0</v>
      </c>
      <c r="AJ187" s="205">
        <v>15</v>
      </c>
      <c r="AK187" s="205" t="str">
        <f t="shared" si="638"/>
        <v/>
      </c>
      <c r="AL187" s="205">
        <f t="shared" si="639"/>
        <v>0</v>
      </c>
      <c r="AM187" s="205">
        <f t="shared" si="640"/>
        <v>0</v>
      </c>
      <c r="AN187" s="206" t="str">
        <f t="shared" si="641"/>
        <v/>
      </c>
      <c r="AO187" s="46" t="str">
        <f t="shared" si="642"/>
        <v/>
      </c>
      <c r="AP187" s="46" t="str">
        <f t="shared" si="646"/>
        <v/>
      </c>
    </row>
    <row r="188" ht="45" customHeight="1">
      <c r="A188" s="46">
        <v>152</v>
      </c>
      <c r="B188" s="72" t="s">
        <v>217</v>
      </c>
      <c r="C188" s="125">
        <f>2022!B185</f>
        <v>52</v>
      </c>
      <c r="D188" s="126">
        <f>2022!DD185</f>
        <v>0</v>
      </c>
      <c r="E188" s="126">
        <f>2022!DE185</f>
        <v>0</v>
      </c>
      <c r="F188" s="125">
        <f>2022!DH185</f>
        <v>0</v>
      </c>
      <c r="G188" s="59">
        <f>2021!DL140</f>
        <v>0</v>
      </c>
      <c r="H188" s="127">
        <f t="shared" si="649"/>
        <v>0</v>
      </c>
      <c r="I188" s="59"/>
      <c r="J188" s="59"/>
      <c r="K188" s="59"/>
      <c r="L188" s="59"/>
      <c r="M188" s="59"/>
      <c r="N188" s="59">
        <f>2021!DN140</f>
        <v>0</v>
      </c>
      <c r="O188" s="59">
        <f>'Добыча 2021'!L150</f>
        <v>0</v>
      </c>
      <c r="P188" s="59"/>
      <c r="Q188" s="59"/>
      <c r="R188" s="59"/>
      <c r="S188" s="59">
        <f>'Добыча 2021'!N150</f>
        <v>0</v>
      </c>
      <c r="T188" s="59">
        <f>'Добыча 2021'!M150</f>
        <v>0</v>
      </c>
      <c r="U188" s="59">
        <f t="shared" si="650"/>
        <v>0</v>
      </c>
      <c r="V188" s="127">
        <f>2022!DJ185</f>
        <v>0</v>
      </c>
      <c r="W188" s="59">
        <f t="shared" si="651"/>
        <v>0</v>
      </c>
      <c r="X188" s="59">
        <f>2022!DL185</f>
        <v>0</v>
      </c>
      <c r="Y188" s="127">
        <f t="shared" si="652"/>
        <v>0</v>
      </c>
      <c r="Z188" s="59"/>
      <c r="AA188" s="59"/>
      <c r="AB188" s="59"/>
      <c r="AC188" s="59"/>
      <c r="AD188" s="59"/>
      <c r="AE188" s="59">
        <f>2022!DN185</f>
        <v>0</v>
      </c>
      <c r="AF188" s="115" t="str">
        <f t="shared" si="635"/>
        <v/>
      </c>
      <c r="AG188" s="203"/>
      <c r="AH188" s="204">
        <f t="shared" si="636"/>
        <v>0</v>
      </c>
      <c r="AI188" s="204">
        <f t="shared" si="637"/>
        <v>0</v>
      </c>
      <c r="AJ188" s="205">
        <v>15</v>
      </c>
      <c r="AK188" s="205" t="str">
        <f t="shared" si="638"/>
        <v/>
      </c>
      <c r="AL188" s="205">
        <f t="shared" si="639"/>
        <v>0</v>
      </c>
      <c r="AM188" s="205">
        <f t="shared" si="640"/>
        <v>0</v>
      </c>
      <c r="AN188" s="206" t="str">
        <f t="shared" si="641"/>
        <v/>
      </c>
      <c r="AO188" s="46" t="str">
        <f t="shared" si="642"/>
        <v/>
      </c>
      <c r="AP188" s="46" t="str">
        <f t="shared" si="646"/>
        <v/>
      </c>
    </row>
    <row r="189" ht="47.25" customHeight="1">
      <c r="A189" s="46">
        <v>153</v>
      </c>
      <c r="B189" s="72" t="s">
        <v>222</v>
      </c>
      <c r="C189" s="125">
        <f>2022!B186</f>
        <v>52.700000000000003</v>
      </c>
      <c r="D189" s="126">
        <f>2022!DD186</f>
        <v>0</v>
      </c>
      <c r="E189" s="126">
        <f>2022!DE186</f>
        <v>0</v>
      </c>
      <c r="F189" s="125">
        <f>2022!DH186</f>
        <v>0</v>
      </c>
      <c r="G189" s="59">
        <f>2021!DL141</f>
        <v>0</v>
      </c>
      <c r="H189" s="127">
        <f t="shared" si="649"/>
        <v>0</v>
      </c>
      <c r="I189" s="59"/>
      <c r="J189" s="59"/>
      <c r="K189" s="59"/>
      <c r="L189" s="59"/>
      <c r="M189" s="59"/>
      <c r="N189" s="59">
        <f>2021!DN141</f>
        <v>0</v>
      </c>
      <c r="O189" s="59">
        <f>'Добыча 2021'!L151</f>
        <v>0</v>
      </c>
      <c r="P189" s="59"/>
      <c r="Q189" s="59"/>
      <c r="R189" s="59"/>
      <c r="S189" s="59">
        <f>'Добыча 2021'!N151</f>
        <v>0</v>
      </c>
      <c r="T189" s="59">
        <f>'Добыча 2021'!M151</f>
        <v>0</v>
      </c>
      <c r="U189" s="59">
        <f t="shared" si="650"/>
        <v>0</v>
      </c>
      <c r="V189" s="127">
        <f>2022!DJ186</f>
        <v>0</v>
      </c>
      <c r="W189" s="59">
        <f t="shared" si="651"/>
        <v>0</v>
      </c>
      <c r="X189" s="59">
        <f>2022!DL186</f>
        <v>0</v>
      </c>
      <c r="Y189" s="127">
        <f t="shared" si="652"/>
        <v>0</v>
      </c>
      <c r="Z189" s="59"/>
      <c r="AA189" s="59"/>
      <c r="AB189" s="59"/>
      <c r="AC189" s="59"/>
      <c r="AD189" s="59"/>
      <c r="AE189" s="59">
        <f>2022!DN186</f>
        <v>0</v>
      </c>
      <c r="AF189" s="115" t="str">
        <f t="shared" si="635"/>
        <v/>
      </c>
      <c r="AG189" s="203"/>
      <c r="AH189" s="204">
        <f t="shared" si="636"/>
        <v>0</v>
      </c>
      <c r="AI189" s="204">
        <f t="shared" si="637"/>
        <v>0</v>
      </c>
      <c r="AJ189" s="205">
        <v>15</v>
      </c>
      <c r="AK189" s="205" t="str">
        <f t="shared" si="638"/>
        <v/>
      </c>
      <c r="AL189" s="205">
        <f t="shared" si="639"/>
        <v>0</v>
      </c>
      <c r="AM189" s="205">
        <f t="shared" si="640"/>
        <v>0</v>
      </c>
      <c r="AN189" s="206" t="str">
        <f t="shared" si="641"/>
        <v/>
      </c>
      <c r="AO189" s="46" t="str">
        <f t="shared" si="642"/>
        <v/>
      </c>
      <c r="AP189" s="46" t="str">
        <f t="shared" si="646"/>
        <v/>
      </c>
    </row>
    <row r="190" ht="46.5" customHeight="1">
      <c r="A190" s="46">
        <v>154</v>
      </c>
      <c r="B190" s="72" t="s">
        <v>221</v>
      </c>
      <c r="C190" s="125">
        <f>2022!B187</f>
        <v>34.100000000000001</v>
      </c>
      <c r="D190" s="126">
        <f>2022!DD187</f>
        <v>0</v>
      </c>
      <c r="E190" s="126">
        <f>2022!DE187</f>
        <v>0</v>
      </c>
      <c r="F190" s="125">
        <f>2022!DH187</f>
        <v>0</v>
      </c>
      <c r="G190" s="59">
        <f>2021!DL142</f>
        <v>0</v>
      </c>
      <c r="H190" s="127">
        <f t="shared" si="649"/>
        <v>0</v>
      </c>
      <c r="I190" s="62"/>
      <c r="J190" s="62"/>
      <c r="K190" s="62"/>
      <c r="L190" s="132"/>
      <c r="M190" s="59"/>
      <c r="N190" s="59">
        <f>2021!DN142</f>
        <v>0</v>
      </c>
      <c r="O190" s="59">
        <f>'Добыча 2021'!L152</f>
        <v>0</v>
      </c>
      <c r="P190" s="59"/>
      <c r="Q190" s="59"/>
      <c r="R190" s="59"/>
      <c r="S190" s="59">
        <f>'Добыча 2021'!N152</f>
        <v>0</v>
      </c>
      <c r="T190" s="59">
        <f>'Добыча 2021'!M152</f>
        <v>0</v>
      </c>
      <c r="U190" s="59">
        <f t="shared" si="650"/>
        <v>0</v>
      </c>
      <c r="V190" s="127">
        <f>2022!DJ187</f>
        <v>0</v>
      </c>
      <c r="W190" s="59">
        <f t="shared" si="651"/>
        <v>0</v>
      </c>
      <c r="X190" s="59">
        <f>2022!DL187</f>
        <v>0</v>
      </c>
      <c r="Y190" s="127">
        <f t="shared" si="652"/>
        <v>0</v>
      </c>
      <c r="Z190" s="59"/>
      <c r="AA190" s="59"/>
      <c r="AB190" s="59"/>
      <c r="AC190" s="59"/>
      <c r="AD190" s="59"/>
      <c r="AE190" s="59">
        <f>2022!DN187</f>
        <v>0</v>
      </c>
      <c r="AF190" s="115" t="str">
        <f t="shared" si="635"/>
        <v/>
      </c>
      <c r="AG190" s="203"/>
      <c r="AH190" s="204">
        <f t="shared" si="636"/>
        <v>0</v>
      </c>
      <c r="AI190" s="204">
        <f t="shared" si="637"/>
        <v>0</v>
      </c>
      <c r="AJ190" s="205">
        <v>15</v>
      </c>
      <c r="AK190" s="205" t="str">
        <f t="shared" si="638"/>
        <v/>
      </c>
      <c r="AL190" s="205">
        <f t="shared" si="639"/>
        <v>0</v>
      </c>
      <c r="AM190" s="205">
        <f t="shared" si="640"/>
        <v>0</v>
      </c>
      <c r="AN190" s="206" t="str">
        <f t="shared" si="641"/>
        <v/>
      </c>
      <c r="AO190" s="46" t="str">
        <f t="shared" si="642"/>
        <v/>
      </c>
      <c r="AP190" s="46" t="str">
        <f t="shared" si="646"/>
        <v/>
      </c>
    </row>
    <row r="191" ht="32.25" customHeight="1">
      <c r="A191" s="46">
        <v>155</v>
      </c>
      <c r="B191" s="72" t="s">
        <v>218</v>
      </c>
      <c r="C191" s="125">
        <f>2022!B188</f>
        <v>18.399999999999999</v>
      </c>
      <c r="D191" s="126">
        <f>2022!DD188</f>
        <v>0</v>
      </c>
      <c r="E191" s="126">
        <f>2022!DE188</f>
        <v>0</v>
      </c>
      <c r="F191" s="125">
        <f>2022!DH188</f>
        <v>0</v>
      </c>
      <c r="G191" s="59">
        <f>2021!DL143</f>
        <v>0</v>
      </c>
      <c r="H191" s="127">
        <f t="shared" si="649"/>
        <v>0</v>
      </c>
      <c r="I191" s="59"/>
      <c r="J191" s="59"/>
      <c r="K191" s="59"/>
      <c r="L191" s="59"/>
      <c r="M191" s="59"/>
      <c r="N191" s="59">
        <f>2021!DN143</f>
        <v>0</v>
      </c>
      <c r="O191" s="59">
        <f>'Добыча 2021'!L153</f>
        <v>0</v>
      </c>
      <c r="P191" s="59"/>
      <c r="Q191" s="59"/>
      <c r="R191" s="59"/>
      <c r="S191" s="59">
        <f>'Добыча 2021'!N153</f>
        <v>0</v>
      </c>
      <c r="T191" s="59">
        <f>'Добыча 2021'!M153</f>
        <v>0</v>
      </c>
      <c r="U191" s="59">
        <f t="shared" si="650"/>
        <v>0</v>
      </c>
      <c r="V191" s="127">
        <f>2022!DJ188</f>
        <v>0</v>
      </c>
      <c r="W191" s="59">
        <f t="shared" si="651"/>
        <v>0</v>
      </c>
      <c r="X191" s="59">
        <f>2022!DL188</f>
        <v>0</v>
      </c>
      <c r="Y191" s="127">
        <f t="shared" si="652"/>
        <v>0</v>
      </c>
      <c r="Z191" s="59"/>
      <c r="AA191" s="59"/>
      <c r="AB191" s="59"/>
      <c r="AC191" s="59"/>
      <c r="AD191" s="59"/>
      <c r="AE191" s="59">
        <f>2022!DN188</f>
        <v>0</v>
      </c>
      <c r="AF191" s="115" t="str">
        <f t="shared" si="635"/>
        <v/>
      </c>
      <c r="AG191" s="203"/>
      <c r="AH191" s="204">
        <f t="shared" si="636"/>
        <v>0</v>
      </c>
      <c r="AI191" s="204">
        <f t="shared" si="637"/>
        <v>0</v>
      </c>
      <c r="AJ191" s="205">
        <v>15</v>
      </c>
      <c r="AK191" s="205" t="str">
        <f t="shared" si="638"/>
        <v/>
      </c>
      <c r="AL191" s="205">
        <f t="shared" si="639"/>
        <v>0</v>
      </c>
      <c r="AM191" s="205">
        <f t="shared" si="640"/>
        <v>0</v>
      </c>
      <c r="AN191" s="206" t="str">
        <f t="shared" si="641"/>
        <v/>
      </c>
      <c r="AO191" s="46" t="str">
        <f t="shared" si="642"/>
        <v/>
      </c>
      <c r="AP191" s="46" t="str">
        <f t="shared" si="646"/>
        <v/>
      </c>
    </row>
    <row r="192" ht="47.25">
      <c r="A192" s="46">
        <v>156</v>
      </c>
      <c r="B192" s="72" t="s">
        <v>220</v>
      </c>
      <c r="C192" s="125">
        <f>2022!B189</f>
        <v>48.5</v>
      </c>
      <c r="D192" s="126">
        <f>2022!DD189</f>
        <v>5</v>
      </c>
      <c r="E192" s="126">
        <f>2022!DE189</f>
        <v>0</v>
      </c>
      <c r="F192" s="125">
        <f>2022!DH189</f>
        <v>0</v>
      </c>
      <c r="G192" s="59">
        <f>2021!DL144</f>
        <v>0</v>
      </c>
      <c r="H192" s="127">
        <f t="shared" si="649"/>
        <v>0</v>
      </c>
      <c r="I192" s="59"/>
      <c r="J192" s="59"/>
      <c r="K192" s="59"/>
      <c r="L192" s="59"/>
      <c r="M192" s="59"/>
      <c r="N192" s="59">
        <f>2021!DN144</f>
        <v>0</v>
      </c>
      <c r="O192" s="59">
        <f>'Добыча 2021'!L154</f>
        <v>0</v>
      </c>
      <c r="P192" s="59"/>
      <c r="Q192" s="59"/>
      <c r="R192" s="59"/>
      <c r="S192" s="59">
        <f>'Добыча 2021'!N154</f>
        <v>0</v>
      </c>
      <c r="T192" s="59">
        <f>'Добыча 2021'!M154</f>
        <v>0</v>
      </c>
      <c r="U192" s="59">
        <f t="shared" si="650"/>
        <v>0</v>
      </c>
      <c r="V192" s="127">
        <f>2022!DJ189</f>
        <v>0</v>
      </c>
      <c r="W192" s="59">
        <f t="shared" si="651"/>
        <v>0</v>
      </c>
      <c r="X192" s="59">
        <f>2022!DL189</f>
        <v>0</v>
      </c>
      <c r="Y192" s="127">
        <f t="shared" si="652"/>
        <v>0</v>
      </c>
      <c r="Z192" s="59"/>
      <c r="AA192" s="59"/>
      <c r="AB192" s="59"/>
      <c r="AC192" s="59"/>
      <c r="AD192" s="59"/>
      <c r="AE192" s="59">
        <f>2022!DN189</f>
        <v>0</v>
      </c>
      <c r="AF192" s="115" t="str">
        <f t="shared" si="635"/>
        <v/>
      </c>
      <c r="AG192" s="203"/>
      <c r="AH192" s="204">
        <f t="shared" si="636"/>
        <v>0</v>
      </c>
      <c r="AI192" s="204">
        <f t="shared" si="637"/>
        <v>0</v>
      </c>
      <c r="AJ192" s="205">
        <v>15</v>
      </c>
      <c r="AK192" s="205" t="str">
        <f t="shared" si="638"/>
        <v/>
      </c>
      <c r="AL192" s="205">
        <f t="shared" si="639"/>
        <v>0</v>
      </c>
      <c r="AM192" s="205">
        <f t="shared" si="640"/>
        <v>0</v>
      </c>
      <c r="AN192" s="206" t="str">
        <f t="shared" si="641"/>
        <v/>
      </c>
      <c r="AO192" s="46" t="str">
        <f t="shared" si="642"/>
        <v/>
      </c>
      <c r="AP192" s="46" t="str">
        <f t="shared" si="646"/>
        <v/>
      </c>
    </row>
    <row r="193" ht="47.25">
      <c r="A193" s="46">
        <v>157</v>
      </c>
      <c r="B193" s="72" t="s">
        <v>219</v>
      </c>
      <c r="C193" s="125">
        <f>2022!B190</f>
        <v>45.700000000000003</v>
      </c>
      <c r="D193" s="126">
        <f>2022!DD190</f>
        <v>0</v>
      </c>
      <c r="E193" s="126">
        <f>2022!DE190</f>
        <v>0</v>
      </c>
      <c r="F193" s="125">
        <f>2022!DH190</f>
        <v>0</v>
      </c>
      <c r="G193" s="59">
        <f>2021!DL145</f>
        <v>0</v>
      </c>
      <c r="H193" s="127">
        <f t="shared" si="649"/>
        <v>0</v>
      </c>
      <c r="I193" s="62"/>
      <c r="J193" s="62"/>
      <c r="K193" s="62"/>
      <c r="L193" s="132"/>
      <c r="M193" s="59"/>
      <c r="N193" s="59">
        <f>2021!DN145</f>
        <v>0</v>
      </c>
      <c r="O193" s="59">
        <f>'Добыча 2021'!L155</f>
        <v>0</v>
      </c>
      <c r="P193" s="59"/>
      <c r="Q193" s="59"/>
      <c r="R193" s="59"/>
      <c r="S193" s="59">
        <f>'Добыча 2021'!N155</f>
        <v>0</v>
      </c>
      <c r="T193" s="59">
        <f>'Добыча 2021'!M155</f>
        <v>0</v>
      </c>
      <c r="U193" s="59">
        <f t="shared" si="650"/>
        <v>0</v>
      </c>
      <c r="V193" s="127">
        <f>2022!DJ190</f>
        <v>0</v>
      </c>
      <c r="W193" s="59">
        <f t="shared" si="651"/>
        <v>0</v>
      </c>
      <c r="X193" s="59">
        <f>2022!DL190</f>
        <v>0</v>
      </c>
      <c r="Y193" s="127">
        <f t="shared" si="652"/>
        <v>0</v>
      </c>
      <c r="Z193" s="59"/>
      <c r="AA193" s="59"/>
      <c r="AB193" s="59"/>
      <c r="AC193" s="59"/>
      <c r="AD193" s="59"/>
      <c r="AE193" s="59">
        <f>2022!DN190</f>
        <v>0</v>
      </c>
      <c r="AF193" s="115" t="str">
        <f t="shared" si="635"/>
        <v/>
      </c>
      <c r="AG193" s="203"/>
      <c r="AH193" s="204">
        <f t="shared" si="636"/>
        <v>0</v>
      </c>
      <c r="AI193" s="204">
        <f t="shared" si="637"/>
        <v>0</v>
      </c>
      <c r="AJ193" s="205">
        <v>15</v>
      </c>
      <c r="AK193" s="205" t="str">
        <f t="shared" si="638"/>
        <v/>
      </c>
      <c r="AL193" s="205">
        <f t="shared" si="639"/>
        <v>0</v>
      </c>
      <c r="AM193" s="205">
        <f t="shared" si="640"/>
        <v>0</v>
      </c>
      <c r="AN193" s="206" t="str">
        <f t="shared" si="641"/>
        <v/>
      </c>
      <c r="AO193" s="46" t="str">
        <f t="shared" si="642"/>
        <v/>
      </c>
      <c r="AP193" s="46" t="str">
        <f t="shared" si="646"/>
        <v/>
      </c>
    </row>
    <row r="194" ht="47.25">
      <c r="A194" s="46">
        <v>158</v>
      </c>
      <c r="B194" s="72" t="s">
        <v>208</v>
      </c>
      <c r="C194" s="125">
        <f>2022!B191</f>
        <v>85.331000000000003</v>
      </c>
      <c r="D194" s="126">
        <f>2022!DD191</f>
        <v>4</v>
      </c>
      <c r="E194" s="126">
        <f>2022!DE191</f>
        <v>4</v>
      </c>
      <c r="F194" s="125">
        <f>2022!DH191</f>
        <v>4.6876281773329739e-002</v>
      </c>
      <c r="G194" s="59">
        <f>2021!DL146</f>
        <v>0</v>
      </c>
      <c r="H194" s="127">
        <f t="shared" si="649"/>
        <v>0</v>
      </c>
      <c r="I194" s="59"/>
      <c r="J194" s="59"/>
      <c r="K194" s="59"/>
      <c r="L194" s="59"/>
      <c r="M194" s="59"/>
      <c r="N194" s="59">
        <f>2021!DN146</f>
        <v>0</v>
      </c>
      <c r="O194" s="59">
        <f>'Добыча 2021'!L156</f>
        <v>0</v>
      </c>
      <c r="P194" s="59"/>
      <c r="Q194" s="59"/>
      <c r="R194" s="59"/>
      <c r="S194" s="59">
        <f>'Добыча 2021'!N156</f>
        <v>0</v>
      </c>
      <c r="T194" s="59">
        <f>'Добыча 2021'!M156</f>
        <v>0</v>
      </c>
      <c r="U194" s="59">
        <f t="shared" si="650"/>
        <v>0</v>
      </c>
      <c r="V194" s="127">
        <f>2022!DJ191</f>
        <v>0</v>
      </c>
      <c r="W194" s="59">
        <f t="shared" si="651"/>
        <v>0</v>
      </c>
      <c r="X194" s="59">
        <f>2022!DL191</f>
        <v>0</v>
      </c>
      <c r="Y194" s="127">
        <f t="shared" si="652"/>
        <v>0</v>
      </c>
      <c r="Z194" s="59"/>
      <c r="AA194" s="59"/>
      <c r="AB194" s="59"/>
      <c r="AC194" s="59"/>
      <c r="AD194" s="59"/>
      <c r="AE194" s="59">
        <f>2022!DN191</f>
        <v>0</v>
      </c>
      <c r="AF194" s="115" t="str">
        <f t="shared" si="635"/>
        <v/>
      </c>
      <c r="AG194" s="203"/>
      <c r="AH194" s="204">
        <f t="shared" si="636"/>
        <v>4.6876281773329739e-002</v>
      </c>
      <c r="AI194" s="204">
        <f t="shared" si="637"/>
        <v>0</v>
      </c>
      <c r="AJ194" s="205">
        <v>15</v>
      </c>
      <c r="AK194" s="205" t="str">
        <f t="shared" si="638"/>
        <v/>
      </c>
      <c r="AL194" s="205">
        <f t="shared" si="639"/>
        <v>0</v>
      </c>
      <c r="AM194" s="205">
        <f t="shared" si="640"/>
        <v>0</v>
      </c>
      <c r="AN194" s="206" t="str">
        <f t="shared" si="641"/>
        <v/>
      </c>
      <c r="AO194" s="46" t="str">
        <f t="shared" si="642"/>
        <v/>
      </c>
      <c r="AP194" s="46" t="str">
        <f t="shared" si="646"/>
        <v/>
      </c>
    </row>
    <row r="195" ht="18.75">
      <c r="A195" s="46"/>
      <c r="B195" s="61" t="s">
        <v>223</v>
      </c>
      <c r="C195" s="131"/>
      <c r="D195" s="130"/>
      <c r="E195" s="130"/>
      <c r="F195" s="131"/>
      <c r="G195" s="59"/>
      <c r="H195" s="127"/>
      <c r="I195" s="59"/>
      <c r="J195" s="59"/>
      <c r="K195" s="59"/>
      <c r="L195" s="59"/>
      <c r="M195" s="71"/>
      <c r="N195" s="71"/>
      <c r="O195" s="71"/>
      <c r="P195" s="71"/>
      <c r="Q195" s="71"/>
      <c r="R195" s="71"/>
      <c r="S195" s="71"/>
      <c r="T195" s="71"/>
      <c r="U195" s="59"/>
      <c r="V195" s="144"/>
      <c r="W195" s="59"/>
      <c r="X195" s="71"/>
      <c r="Y195" s="127"/>
      <c r="Z195" s="71"/>
      <c r="AA195" s="71"/>
      <c r="AB195" s="71"/>
      <c r="AC195" s="71"/>
      <c r="AD195" s="59"/>
      <c r="AE195" s="71"/>
      <c r="AF195" s="115" t="str">
        <f t="shared" si="635"/>
        <v/>
      </c>
      <c r="AG195" s="203"/>
      <c r="AH195" s="204" t="str">
        <f t="shared" si="636"/>
        <v/>
      </c>
      <c r="AI195" s="204">
        <f t="shared" si="637"/>
        <v>0</v>
      </c>
      <c r="AJ195" s="205">
        <v>15</v>
      </c>
      <c r="AK195" s="205" t="str">
        <f t="shared" si="638"/>
        <v/>
      </c>
      <c r="AL195" s="205" t="str">
        <f t="shared" si="639"/>
        <v/>
      </c>
      <c r="AM195" s="205" t="str">
        <f t="shared" si="640"/>
        <v/>
      </c>
      <c r="AN195" s="206" t="str">
        <f t="shared" si="641"/>
        <v/>
      </c>
      <c r="AO195" s="46" t="str">
        <f t="shared" si="642"/>
        <v/>
      </c>
      <c r="AP195" s="46" t="str">
        <f t="shared" si="646"/>
        <v/>
      </c>
    </row>
    <row r="196" ht="94.5">
      <c r="A196" s="46">
        <v>159</v>
      </c>
      <c r="B196" s="72" t="s">
        <v>224</v>
      </c>
      <c r="C196" s="125">
        <f>2022!B193</f>
        <v>3221.3000000000002</v>
      </c>
      <c r="D196" s="126">
        <f>2022!DD193</f>
        <v>1655</v>
      </c>
      <c r="E196" s="126">
        <f>2022!DE193</f>
        <v>1191</v>
      </c>
      <c r="F196" s="125">
        <f>2022!DH193</f>
        <v>0.36972650793158041</v>
      </c>
      <c r="G196" s="59">
        <f>2021!DL148</f>
        <v>115</v>
      </c>
      <c r="H196" s="127">
        <f t="shared" si="649"/>
        <v>6.9486404833836861</v>
      </c>
      <c r="I196" s="59"/>
      <c r="J196" s="59"/>
      <c r="K196" s="59"/>
      <c r="L196" s="59"/>
      <c r="M196" s="59"/>
      <c r="N196" s="59">
        <f>2021!DN148</f>
        <v>0</v>
      </c>
      <c r="O196" s="59">
        <f>'Добыча 2021'!L158</f>
        <v>9</v>
      </c>
      <c r="P196" s="59"/>
      <c r="Q196" s="59"/>
      <c r="R196" s="59"/>
      <c r="S196" s="59">
        <f>'Добыча 2021'!N158</f>
        <v>9</v>
      </c>
      <c r="T196" s="59">
        <f>'Добыча 2021'!M158</f>
        <v>0</v>
      </c>
      <c r="U196" s="59">
        <f t="shared" si="650"/>
        <v>7.8260869565217401</v>
      </c>
      <c r="V196" s="127">
        <f>2022!DJ193</f>
        <v>178.65000000000001</v>
      </c>
      <c r="W196" s="59">
        <f t="shared" si="651"/>
        <v>15</v>
      </c>
      <c r="X196" s="59">
        <f>2022!DL193</f>
        <v>119</v>
      </c>
      <c r="Y196" s="127">
        <f t="shared" si="652"/>
        <v>9.9916036943744757</v>
      </c>
      <c r="Z196" s="59"/>
      <c r="AA196" s="59"/>
      <c r="AB196" s="59"/>
      <c r="AC196" s="59"/>
      <c r="AD196" s="59"/>
      <c r="AE196" s="59">
        <f>2022!DN193</f>
        <v>0</v>
      </c>
      <c r="AF196" s="115" t="str">
        <f t="shared" si="635"/>
        <v/>
      </c>
      <c r="AG196" s="203"/>
      <c r="AH196" s="204">
        <f t="shared" si="636"/>
        <v>0.36972650793158041</v>
      </c>
      <c r="AI196" s="204">
        <f t="shared" si="637"/>
        <v>178</v>
      </c>
      <c r="AJ196" s="205">
        <v>15</v>
      </c>
      <c r="AK196" s="205" t="str">
        <f t="shared" si="638"/>
        <v/>
      </c>
      <c r="AL196" s="205">
        <f t="shared" si="639"/>
        <v>23</v>
      </c>
      <c r="AM196" s="205">
        <f t="shared" si="640"/>
        <v>119</v>
      </c>
      <c r="AN196" s="206" t="str">
        <f t="shared" si="641"/>
        <v xml:space="preserve">Вне норматива или не ОДОУ</v>
      </c>
      <c r="AO196" s="46" t="str">
        <f t="shared" si="642"/>
        <v xml:space="preserve">Сумма не совпадает или не ОДОУ</v>
      </c>
      <c r="AP196" s="46" t="str">
        <f t="shared" si="646"/>
        <v/>
      </c>
    </row>
    <row r="197" ht="18.75">
      <c r="A197" s="46"/>
      <c r="B197" s="61" t="s">
        <v>225</v>
      </c>
      <c r="C197" s="131"/>
      <c r="D197" s="130"/>
      <c r="E197" s="130"/>
      <c r="F197" s="131"/>
      <c r="G197" s="59"/>
      <c r="H197" s="127"/>
      <c r="I197" s="59"/>
      <c r="J197" s="59"/>
      <c r="K197" s="59"/>
      <c r="L197" s="59"/>
      <c r="M197" s="71"/>
      <c r="N197" s="71"/>
      <c r="O197" s="71"/>
      <c r="P197" s="71"/>
      <c r="Q197" s="71"/>
      <c r="R197" s="71"/>
      <c r="S197" s="71"/>
      <c r="T197" s="71"/>
      <c r="U197" s="59"/>
      <c r="V197" s="144"/>
      <c r="W197" s="59"/>
      <c r="X197" s="71"/>
      <c r="Y197" s="127"/>
      <c r="Z197" s="71"/>
      <c r="AA197" s="71"/>
      <c r="AB197" s="71"/>
      <c r="AC197" s="71"/>
      <c r="AD197" s="59"/>
      <c r="AE197" s="71"/>
      <c r="AF197" s="115" t="str">
        <f t="shared" si="635"/>
        <v/>
      </c>
      <c r="AG197" s="203"/>
      <c r="AH197" s="204" t="str">
        <f t="shared" si="636"/>
        <v/>
      </c>
      <c r="AI197" s="204">
        <f t="shared" si="637"/>
        <v>0</v>
      </c>
      <c r="AJ197" s="205">
        <v>15</v>
      </c>
      <c r="AK197" s="205" t="str">
        <f t="shared" si="638"/>
        <v/>
      </c>
      <c r="AL197" s="205" t="str">
        <f t="shared" si="639"/>
        <v/>
      </c>
      <c r="AM197" s="205" t="str">
        <f t="shared" si="640"/>
        <v/>
      </c>
      <c r="AN197" s="206" t="str">
        <f t="shared" si="641"/>
        <v/>
      </c>
      <c r="AO197" s="46" t="str">
        <f t="shared" si="642"/>
        <v/>
      </c>
      <c r="AP197" s="46" t="str">
        <f t="shared" si="646"/>
        <v/>
      </c>
    </row>
    <row r="198" ht="49.5" customHeight="1">
      <c r="A198" s="46">
        <v>160</v>
      </c>
      <c r="B198" s="72" t="s">
        <v>341</v>
      </c>
      <c r="C198" s="125">
        <f>2022!B196</f>
        <v>307.60000000000002</v>
      </c>
      <c r="D198" s="126">
        <f>2022!DD196</f>
        <v>0</v>
      </c>
      <c r="E198" s="126">
        <f>2022!DE196</f>
        <v>0</v>
      </c>
      <c r="F198" s="125">
        <f>2022!DH196</f>
        <v>0</v>
      </c>
      <c r="G198" s="59">
        <f>2021!DL151</f>
        <v>0</v>
      </c>
      <c r="H198" s="127">
        <f t="shared" si="649"/>
        <v>0</v>
      </c>
      <c r="I198" s="59"/>
      <c r="J198" s="59"/>
      <c r="K198" s="59"/>
      <c r="L198" s="59"/>
      <c r="M198" s="59"/>
      <c r="N198" s="59">
        <f>2021!DN151</f>
        <v>0</v>
      </c>
      <c r="O198" s="59">
        <f>'Добыча 2021'!L161</f>
        <v>0</v>
      </c>
      <c r="P198" s="59"/>
      <c r="Q198" s="59"/>
      <c r="R198" s="59"/>
      <c r="S198" s="59">
        <f>'Добыча 2021'!N161</f>
        <v>0</v>
      </c>
      <c r="T198" s="59">
        <f>'Добыча 2021'!M161</f>
        <v>0</v>
      </c>
      <c r="U198" s="59">
        <f t="shared" si="650"/>
        <v>0</v>
      </c>
      <c r="V198" s="127">
        <f>2022!DJ196</f>
        <v>0</v>
      </c>
      <c r="W198" s="59">
        <f t="shared" si="651"/>
        <v>0</v>
      </c>
      <c r="X198" s="59">
        <f>2022!DL196</f>
        <v>0</v>
      </c>
      <c r="Y198" s="127">
        <f t="shared" si="652"/>
        <v>0</v>
      </c>
      <c r="Z198" s="59"/>
      <c r="AA198" s="59"/>
      <c r="AB198" s="59"/>
      <c r="AC198" s="59"/>
      <c r="AD198" s="59"/>
      <c r="AE198" s="59">
        <f>2022!DN196</f>
        <v>0</v>
      </c>
      <c r="AF198" s="115" t="str">
        <f t="shared" si="635"/>
        <v/>
      </c>
      <c r="AG198" s="203"/>
      <c r="AH198" s="204">
        <f t="shared" si="636"/>
        <v>0</v>
      </c>
      <c r="AI198" s="204">
        <f t="shared" si="637"/>
        <v>0</v>
      </c>
      <c r="AJ198" s="205">
        <v>15</v>
      </c>
      <c r="AK198" s="205" t="str">
        <f t="shared" si="638"/>
        <v/>
      </c>
      <c r="AL198" s="205">
        <f t="shared" si="639"/>
        <v>0</v>
      </c>
      <c r="AM198" s="205">
        <f t="shared" si="640"/>
        <v>0</v>
      </c>
      <c r="AN198" s="206" t="str">
        <f t="shared" si="641"/>
        <v/>
      </c>
      <c r="AO198" s="46" t="str">
        <f t="shared" si="642"/>
        <v/>
      </c>
      <c r="AP198" s="46" t="str">
        <f t="shared" si="646"/>
        <v/>
      </c>
    </row>
    <row r="199" ht="49.5" customHeight="1">
      <c r="A199" s="46">
        <v>161</v>
      </c>
      <c r="B199" s="72" t="s">
        <v>342</v>
      </c>
      <c r="C199" s="125">
        <f>2022!B197</f>
        <v>986.79999999999995</v>
      </c>
      <c r="D199" s="126">
        <f>2022!DD197</f>
        <v>436</v>
      </c>
      <c r="E199" s="126">
        <f>2022!DE197</f>
        <v>414</v>
      </c>
      <c r="F199" s="125">
        <f>2022!DH197</f>
        <v>0.41953790028374544</v>
      </c>
      <c r="G199" s="59">
        <f>2021!DL152</f>
        <v>65</v>
      </c>
      <c r="H199" s="127">
        <f t="shared" si="649"/>
        <v>14.908256880733944</v>
      </c>
      <c r="I199" s="59"/>
      <c r="J199" s="59"/>
      <c r="K199" s="59"/>
      <c r="L199" s="59"/>
      <c r="M199" s="59"/>
      <c r="N199" s="59">
        <f>2021!DN152</f>
        <v>0</v>
      </c>
      <c r="O199" s="59">
        <f>'Добыча 2021'!L162</f>
        <v>5</v>
      </c>
      <c r="P199" s="59"/>
      <c r="Q199" s="59"/>
      <c r="R199" s="59"/>
      <c r="S199" s="59">
        <f>'Добыча 2021'!N162</f>
        <v>5</v>
      </c>
      <c r="T199" s="59">
        <f>'Добыча 2021'!M162</f>
        <v>0</v>
      </c>
      <c r="U199" s="59">
        <f t="shared" si="650"/>
        <v>7.6923076923076925</v>
      </c>
      <c r="V199" s="127">
        <f>2022!DJ197</f>
        <v>62.099999999999994</v>
      </c>
      <c r="W199" s="59">
        <f t="shared" si="651"/>
        <v>15</v>
      </c>
      <c r="X199" s="59">
        <f>2022!DL197</f>
        <v>62</v>
      </c>
      <c r="Y199" s="127">
        <f t="shared" si="652"/>
        <v>14.975845410628018</v>
      </c>
      <c r="Z199" s="59"/>
      <c r="AA199" s="59"/>
      <c r="AB199" s="59"/>
      <c r="AC199" s="59"/>
      <c r="AD199" s="59"/>
      <c r="AE199" s="59">
        <f>2022!DN197</f>
        <v>0</v>
      </c>
      <c r="AF199" s="115" t="str">
        <f t="shared" si="635"/>
        <v/>
      </c>
      <c r="AG199" s="203"/>
      <c r="AH199" s="204">
        <f t="shared" si="636"/>
        <v>0.41953790028374544</v>
      </c>
      <c r="AI199" s="204">
        <f t="shared" si="637"/>
        <v>62</v>
      </c>
      <c r="AJ199" s="205">
        <v>15</v>
      </c>
      <c r="AK199" s="205" t="str">
        <f t="shared" si="638"/>
        <v/>
      </c>
      <c r="AL199" s="205">
        <f t="shared" si="639"/>
        <v>12</v>
      </c>
      <c r="AM199" s="205">
        <f t="shared" si="640"/>
        <v>62</v>
      </c>
      <c r="AN199" s="206" t="str">
        <f t="shared" si="641"/>
        <v xml:space="preserve">Вне норматива или не ОДОУ</v>
      </c>
      <c r="AO199" s="46" t="str">
        <f t="shared" si="642"/>
        <v xml:space="preserve">Сумма не совпадает или не ОДОУ</v>
      </c>
      <c r="AP199" s="46" t="str">
        <f t="shared" si="646"/>
        <v/>
      </c>
    </row>
    <row r="200" ht="94.5">
      <c r="A200" s="46">
        <v>162</v>
      </c>
      <c r="B200" s="72" t="s">
        <v>343</v>
      </c>
      <c r="C200" s="125">
        <f>2022!B198</f>
        <v>600.10000000000002</v>
      </c>
      <c r="D200" s="126">
        <f>2022!DD198</f>
        <v>219</v>
      </c>
      <c r="E200" s="126">
        <f>2022!DE198</f>
        <v>180</v>
      </c>
      <c r="F200" s="125">
        <f>2022!DH198</f>
        <v>0.29995000833194468</v>
      </c>
      <c r="G200" s="59">
        <f>2021!DL153</f>
        <v>32</v>
      </c>
      <c r="H200" s="127">
        <f t="shared" si="649"/>
        <v>14.611872146118721</v>
      </c>
      <c r="I200" s="59"/>
      <c r="J200" s="59"/>
      <c r="K200" s="59"/>
      <c r="L200" s="59"/>
      <c r="M200" s="59"/>
      <c r="N200" s="59">
        <f>2021!DN153</f>
        <v>0</v>
      </c>
      <c r="O200" s="59">
        <f>'Добыча 2021'!L163</f>
        <v>4</v>
      </c>
      <c r="P200" s="59"/>
      <c r="Q200" s="59"/>
      <c r="R200" s="59"/>
      <c r="S200" s="59">
        <f>'Добыча 2021'!N163</f>
        <v>4</v>
      </c>
      <c r="T200" s="59">
        <f>'Добыча 2021'!M163</f>
        <v>0</v>
      </c>
      <c r="U200" s="59">
        <f t="shared" si="650"/>
        <v>12.5</v>
      </c>
      <c r="V200" s="127">
        <f>2022!DJ198</f>
        <v>27</v>
      </c>
      <c r="W200" s="59">
        <f t="shared" si="651"/>
        <v>15</v>
      </c>
      <c r="X200" s="59">
        <f>2022!DL198</f>
        <v>27</v>
      </c>
      <c r="Y200" s="127">
        <f t="shared" si="652"/>
        <v>15</v>
      </c>
      <c r="Z200" s="59"/>
      <c r="AA200" s="59"/>
      <c r="AB200" s="59"/>
      <c r="AC200" s="59"/>
      <c r="AD200" s="59"/>
      <c r="AE200" s="59">
        <f>2022!DN198</f>
        <v>0</v>
      </c>
      <c r="AF200" s="115" t="str">
        <f t="shared" si="635"/>
        <v/>
      </c>
      <c r="AG200" s="203"/>
      <c r="AH200" s="204">
        <f t="shared" si="636"/>
        <v>0.29995000833194468</v>
      </c>
      <c r="AI200" s="204">
        <f t="shared" si="637"/>
        <v>27</v>
      </c>
      <c r="AJ200" s="205">
        <v>15</v>
      </c>
      <c r="AK200" s="205" t="str">
        <f t="shared" si="638"/>
        <v/>
      </c>
      <c r="AL200" s="205">
        <f t="shared" si="639"/>
        <v>5</v>
      </c>
      <c r="AM200" s="205">
        <f t="shared" si="640"/>
        <v>27</v>
      </c>
      <c r="AN200" s="206" t="str">
        <f t="shared" si="641"/>
        <v xml:space="preserve">Вне норматива или не ОДОУ</v>
      </c>
      <c r="AO200" s="46" t="str">
        <f t="shared" si="642"/>
        <v xml:space="preserve">Сумма не совпадает или не ОДОУ</v>
      </c>
      <c r="AP200" s="46" t="str">
        <f t="shared" si="646"/>
        <v/>
      </c>
    </row>
    <row r="201" ht="18.75">
      <c r="A201" s="46"/>
      <c r="B201" s="61" t="s">
        <v>229</v>
      </c>
      <c r="C201" s="131"/>
      <c r="D201" s="130"/>
      <c r="E201" s="130"/>
      <c r="F201" s="131"/>
      <c r="G201" s="59"/>
      <c r="H201" s="127"/>
      <c r="I201" s="59"/>
      <c r="J201" s="59"/>
      <c r="K201" s="59"/>
      <c r="L201" s="59"/>
      <c r="M201" s="71"/>
      <c r="N201" s="71"/>
      <c r="O201" s="71"/>
      <c r="P201" s="71"/>
      <c r="Q201" s="71"/>
      <c r="R201" s="71"/>
      <c r="S201" s="71"/>
      <c r="T201" s="71"/>
      <c r="U201" s="59"/>
      <c r="V201" s="144"/>
      <c r="W201" s="59"/>
      <c r="X201" s="71"/>
      <c r="Y201" s="127"/>
      <c r="Z201" s="71"/>
      <c r="AA201" s="71"/>
      <c r="AB201" s="71"/>
      <c r="AC201" s="71"/>
      <c r="AD201" s="59"/>
      <c r="AE201" s="71"/>
      <c r="AF201" s="115" t="str">
        <f t="shared" si="635"/>
        <v/>
      </c>
      <c r="AG201" s="203"/>
      <c r="AH201" s="204" t="str">
        <f t="shared" si="636"/>
        <v/>
      </c>
      <c r="AI201" s="204">
        <f t="shared" si="637"/>
        <v>0</v>
      </c>
      <c r="AJ201" s="205">
        <v>15</v>
      </c>
      <c r="AK201" s="205" t="str">
        <f t="shared" si="638"/>
        <v/>
      </c>
      <c r="AL201" s="205" t="str">
        <f t="shared" si="639"/>
        <v/>
      </c>
      <c r="AM201" s="205" t="str">
        <f t="shared" si="640"/>
        <v/>
      </c>
      <c r="AN201" s="206" t="str">
        <f t="shared" si="641"/>
        <v/>
      </c>
      <c r="AO201" s="46" t="str">
        <f t="shared" si="642"/>
        <v/>
      </c>
      <c r="AP201" s="46" t="str">
        <f t="shared" si="646"/>
        <v/>
      </c>
    </row>
    <row r="202" ht="31.5">
      <c r="A202" s="46">
        <v>163</v>
      </c>
      <c r="B202" s="72" t="s">
        <v>344</v>
      </c>
      <c r="C202" s="125">
        <f>2022!B200</f>
        <v>74.5</v>
      </c>
      <c r="D202" s="126">
        <f>2022!DD200</f>
        <v>0</v>
      </c>
      <c r="E202" s="126">
        <f>2022!DE200</f>
        <v>0</v>
      </c>
      <c r="F202" s="125">
        <f>2022!DH200</f>
        <v>0</v>
      </c>
      <c r="G202" s="59">
        <f>2021!DL155</f>
        <v>0</v>
      </c>
      <c r="H202" s="127">
        <f t="shared" si="649"/>
        <v>0</v>
      </c>
      <c r="I202" s="59"/>
      <c r="J202" s="59"/>
      <c r="K202" s="59"/>
      <c r="L202" s="59"/>
      <c r="M202" s="59"/>
      <c r="N202" s="59">
        <f>2021!DN155</f>
        <v>0</v>
      </c>
      <c r="O202" s="59">
        <f>'Добыча 2021'!L165</f>
        <v>0</v>
      </c>
      <c r="P202" s="59"/>
      <c r="Q202" s="59"/>
      <c r="R202" s="59"/>
      <c r="S202" s="59">
        <f>'Добыча 2021'!N165</f>
        <v>0</v>
      </c>
      <c r="T202" s="59">
        <f>'Добыча 2021'!M165</f>
        <v>0</v>
      </c>
      <c r="U202" s="59">
        <f t="shared" si="650"/>
        <v>0</v>
      </c>
      <c r="V202" s="127">
        <f>2022!DJ200</f>
        <v>0</v>
      </c>
      <c r="W202" s="59">
        <f t="shared" si="651"/>
        <v>0</v>
      </c>
      <c r="X202" s="59">
        <f>2022!DL200</f>
        <v>0</v>
      </c>
      <c r="Y202" s="127">
        <f t="shared" si="652"/>
        <v>0</v>
      </c>
      <c r="Z202" s="59"/>
      <c r="AA202" s="59"/>
      <c r="AB202" s="59"/>
      <c r="AC202" s="59"/>
      <c r="AD202" s="59"/>
      <c r="AE202" s="59">
        <f>2022!DN200</f>
        <v>0</v>
      </c>
      <c r="AF202" s="115" t="str">
        <f t="shared" si="635"/>
        <v/>
      </c>
      <c r="AG202" s="203"/>
      <c r="AH202" s="204">
        <f t="shared" si="636"/>
        <v>0</v>
      </c>
      <c r="AI202" s="204">
        <f t="shared" si="637"/>
        <v>0</v>
      </c>
      <c r="AJ202" s="205">
        <v>15</v>
      </c>
      <c r="AK202" s="205" t="str">
        <f t="shared" si="638"/>
        <v/>
      </c>
      <c r="AL202" s="205">
        <f t="shared" si="639"/>
        <v>0</v>
      </c>
      <c r="AM202" s="205">
        <f t="shared" si="640"/>
        <v>0</v>
      </c>
      <c r="AN202" s="206" t="str">
        <f t="shared" si="641"/>
        <v/>
      </c>
      <c r="AO202" s="46" t="str">
        <f t="shared" si="642"/>
        <v/>
      </c>
      <c r="AP202" s="46" t="str">
        <f t="shared" si="646"/>
        <v/>
      </c>
    </row>
    <row r="203" ht="48.75" customHeight="1">
      <c r="A203" s="46">
        <v>164</v>
      </c>
      <c r="B203" s="72" t="s">
        <v>231</v>
      </c>
      <c r="C203" s="125">
        <f>2022!B201</f>
        <v>85.900000000000006</v>
      </c>
      <c r="D203" s="126">
        <f>2022!DD201</f>
        <v>0</v>
      </c>
      <c r="E203" s="126">
        <f>2022!DE201</f>
        <v>0</v>
      </c>
      <c r="F203" s="125">
        <f>2022!DH201</f>
        <v>0</v>
      </c>
      <c r="G203" s="59">
        <f>2021!DL156</f>
        <v>0</v>
      </c>
      <c r="H203" s="127">
        <f t="shared" si="649"/>
        <v>0</v>
      </c>
      <c r="I203" s="59"/>
      <c r="J203" s="59"/>
      <c r="K203" s="59"/>
      <c r="L203" s="59"/>
      <c r="M203" s="59"/>
      <c r="N203" s="59">
        <f>2021!DN156</f>
        <v>0</v>
      </c>
      <c r="O203" s="59">
        <f>'Добыча 2021'!L166</f>
        <v>0</v>
      </c>
      <c r="P203" s="59"/>
      <c r="Q203" s="59"/>
      <c r="R203" s="59"/>
      <c r="S203" s="59">
        <f>'Добыча 2021'!N166</f>
        <v>0</v>
      </c>
      <c r="T203" s="59">
        <f>'Добыча 2021'!M166</f>
        <v>0</v>
      </c>
      <c r="U203" s="59">
        <f t="shared" si="650"/>
        <v>0</v>
      </c>
      <c r="V203" s="127">
        <f>2022!DJ201</f>
        <v>0</v>
      </c>
      <c r="W203" s="59">
        <f t="shared" si="651"/>
        <v>0</v>
      </c>
      <c r="X203" s="59">
        <f>2022!DL201</f>
        <v>0</v>
      </c>
      <c r="Y203" s="127">
        <f t="shared" si="652"/>
        <v>0</v>
      </c>
      <c r="Z203" s="59"/>
      <c r="AA203" s="59"/>
      <c r="AB203" s="59"/>
      <c r="AC203" s="59"/>
      <c r="AD203" s="59"/>
      <c r="AE203" s="59">
        <f>2022!DN201</f>
        <v>0</v>
      </c>
      <c r="AF203" s="115" t="str">
        <f t="shared" si="635"/>
        <v/>
      </c>
      <c r="AG203" s="203"/>
      <c r="AH203" s="204">
        <f t="shared" si="636"/>
        <v>0</v>
      </c>
      <c r="AI203" s="204">
        <f t="shared" si="637"/>
        <v>0</v>
      </c>
      <c r="AJ203" s="205">
        <v>15</v>
      </c>
      <c r="AK203" s="205" t="str">
        <f t="shared" si="638"/>
        <v/>
      </c>
      <c r="AL203" s="205">
        <f t="shared" si="639"/>
        <v>0</v>
      </c>
      <c r="AM203" s="205">
        <f t="shared" si="640"/>
        <v>0</v>
      </c>
      <c r="AN203" s="206" t="str">
        <f t="shared" si="641"/>
        <v/>
      </c>
      <c r="AO203" s="46" t="str">
        <f t="shared" si="642"/>
        <v/>
      </c>
      <c r="AP203" s="46" t="str">
        <f t="shared" si="646"/>
        <v/>
      </c>
    </row>
    <row r="204" ht="64.5" customHeight="1">
      <c r="A204" s="46">
        <v>165</v>
      </c>
      <c r="B204" s="152" t="s">
        <v>449</v>
      </c>
      <c r="C204" s="125">
        <f>2022!B202</f>
        <v>145.69999999999999</v>
      </c>
      <c r="D204" s="138">
        <f>2022!DD202</f>
        <v>0</v>
      </c>
      <c r="E204" s="126">
        <f>2022!DE202</f>
        <v>0</v>
      </c>
      <c r="F204" s="125">
        <f>2022!DH202</f>
        <v>0</v>
      </c>
      <c r="G204" s="80">
        <f>2021!DL157</f>
        <v>0</v>
      </c>
      <c r="H204" s="139">
        <f t="shared" si="649"/>
        <v>0</v>
      </c>
      <c r="I204" s="71"/>
      <c r="J204" s="71"/>
      <c r="K204" s="71"/>
      <c r="L204" s="140"/>
      <c r="M204" s="59"/>
      <c r="N204" s="80">
        <f>2021!DN157</f>
        <v>0</v>
      </c>
      <c r="O204" s="80">
        <f>'Добыча 2021'!L167</f>
        <v>0</v>
      </c>
      <c r="P204" s="59"/>
      <c r="Q204" s="59"/>
      <c r="R204" s="59"/>
      <c r="S204" s="80">
        <f>'Добыча 2021'!N167</f>
        <v>0</v>
      </c>
      <c r="T204" s="80">
        <f>'Добыча 2021'!M167</f>
        <v>0</v>
      </c>
      <c r="U204" s="80">
        <f>IF(G204=0,0,O203/G204*100)</f>
        <v>0</v>
      </c>
      <c r="V204" s="127">
        <f>2022!DJ202</f>
        <v>0</v>
      </c>
      <c r="W204" s="59">
        <f t="shared" si="651"/>
        <v>0</v>
      </c>
      <c r="X204" s="59">
        <f>2022!DL202</f>
        <v>0</v>
      </c>
      <c r="Y204" s="127">
        <f t="shared" si="652"/>
        <v>0</v>
      </c>
      <c r="Z204" s="59"/>
      <c r="AA204" s="59"/>
      <c r="AB204" s="59"/>
      <c r="AC204" s="59"/>
      <c r="AD204" s="59"/>
      <c r="AE204" s="59">
        <f>2022!DN202</f>
        <v>0</v>
      </c>
      <c r="AF204" s="115" t="str">
        <f t="shared" si="635"/>
        <v/>
      </c>
      <c r="AG204" s="203"/>
      <c r="AH204" s="204">
        <f t="shared" si="636"/>
        <v>0</v>
      </c>
      <c r="AI204" s="204">
        <f t="shared" si="637"/>
        <v>0</v>
      </c>
      <c r="AJ204" s="205">
        <v>15</v>
      </c>
      <c r="AK204" s="205" t="str">
        <f t="shared" si="638"/>
        <v/>
      </c>
      <c r="AL204" s="205">
        <f t="shared" si="639"/>
        <v>0</v>
      </c>
      <c r="AM204" s="205">
        <f t="shared" si="640"/>
        <v>0</v>
      </c>
      <c r="AN204" s="206" t="str">
        <f t="shared" si="641"/>
        <v/>
      </c>
      <c r="AO204" s="46" t="str">
        <f t="shared" si="642"/>
        <v/>
      </c>
      <c r="AP204" s="46" t="str">
        <f t="shared" si="646"/>
        <v/>
      </c>
    </row>
    <row r="205" ht="62.25" customHeight="1">
      <c r="A205" s="46">
        <v>166</v>
      </c>
      <c r="B205" s="152" t="s">
        <v>450</v>
      </c>
      <c r="C205" s="125">
        <f>2022!B203</f>
        <v>76.5</v>
      </c>
      <c r="D205" s="142"/>
      <c r="E205" s="126">
        <f>2022!DE203</f>
        <v>0</v>
      </c>
      <c r="F205" s="125">
        <f>2022!DH203</f>
        <v>0</v>
      </c>
      <c r="G205" s="82"/>
      <c r="H205" s="143"/>
      <c r="I205" s="62"/>
      <c r="J205" s="62"/>
      <c r="K205" s="62"/>
      <c r="L205" s="132"/>
      <c r="M205" s="59"/>
      <c r="N205" s="82"/>
      <c r="O205" s="82"/>
      <c r="P205" s="59"/>
      <c r="Q205" s="59"/>
      <c r="R205" s="59"/>
      <c r="S205" s="82"/>
      <c r="T205" s="82"/>
      <c r="U205" s="82"/>
      <c r="V205" s="127">
        <f>2022!DJ203</f>
        <v>0</v>
      </c>
      <c r="W205" s="59">
        <f t="shared" si="651"/>
        <v>0</v>
      </c>
      <c r="X205" s="59">
        <f>2022!DL203</f>
        <v>0</v>
      </c>
      <c r="Y205" s="127">
        <f t="shared" si="652"/>
        <v>0</v>
      </c>
      <c r="Z205" s="59"/>
      <c r="AA205" s="59"/>
      <c r="AB205" s="59"/>
      <c r="AC205" s="59"/>
      <c r="AD205" s="59"/>
      <c r="AE205" s="59">
        <f>2022!DN203</f>
        <v>0</v>
      </c>
      <c r="AF205" s="115" t="str">
        <f t="shared" si="635"/>
        <v/>
      </c>
      <c r="AG205" s="203"/>
      <c r="AH205" s="204">
        <f t="shared" si="636"/>
        <v>0</v>
      </c>
      <c r="AI205" s="204">
        <f t="shared" si="637"/>
        <v>0</v>
      </c>
      <c r="AJ205" s="205">
        <v>15</v>
      </c>
      <c r="AK205" s="205" t="str">
        <f t="shared" si="638"/>
        <v/>
      </c>
      <c r="AL205" s="205">
        <f t="shared" si="639"/>
        <v>0</v>
      </c>
      <c r="AM205" s="205">
        <f t="shared" si="640"/>
        <v>0</v>
      </c>
      <c r="AN205" s="206" t="str">
        <f t="shared" si="641"/>
        <v/>
      </c>
      <c r="AO205" s="46" t="str">
        <f t="shared" si="642"/>
        <v/>
      </c>
      <c r="AP205" s="46" t="str">
        <f t="shared" si="646"/>
        <v/>
      </c>
    </row>
    <row r="206" ht="31.5">
      <c r="A206" s="46">
        <v>167</v>
      </c>
      <c r="B206" s="72" t="s">
        <v>346</v>
      </c>
      <c r="C206" s="125">
        <f>2022!B204</f>
        <v>161</v>
      </c>
      <c r="D206" s="126">
        <f>2022!DD204</f>
        <v>0</v>
      </c>
      <c r="E206" s="126">
        <f>2022!DE204</f>
        <v>0</v>
      </c>
      <c r="F206" s="125">
        <f>2022!DH204</f>
        <v>0</v>
      </c>
      <c r="G206" s="59">
        <f>2021!DL158</f>
        <v>0</v>
      </c>
      <c r="H206" s="127">
        <f t="shared" si="649"/>
        <v>0</v>
      </c>
      <c r="I206" s="59"/>
      <c r="J206" s="59"/>
      <c r="K206" s="59"/>
      <c r="L206" s="59"/>
      <c r="M206" s="59"/>
      <c r="N206" s="59">
        <f>2021!DN158</f>
        <v>0</v>
      </c>
      <c r="O206" s="59">
        <f>'Добыча 2021'!L168</f>
        <v>0</v>
      </c>
      <c r="P206" s="59"/>
      <c r="Q206" s="59"/>
      <c r="R206" s="59"/>
      <c r="S206" s="59">
        <f>'Добыча 2021'!N168</f>
        <v>0</v>
      </c>
      <c r="T206" s="59">
        <f>'Добыча 2021'!M168</f>
        <v>0</v>
      </c>
      <c r="U206" s="59">
        <f t="shared" si="650"/>
        <v>0</v>
      </c>
      <c r="V206" s="127">
        <f>2022!DJ204</f>
        <v>0</v>
      </c>
      <c r="W206" s="59">
        <f t="shared" si="651"/>
        <v>0</v>
      </c>
      <c r="X206" s="59">
        <f>2022!DL204</f>
        <v>0</v>
      </c>
      <c r="Y206" s="127">
        <f t="shared" si="652"/>
        <v>0</v>
      </c>
      <c r="Z206" s="59"/>
      <c r="AA206" s="59"/>
      <c r="AB206" s="59"/>
      <c r="AC206" s="59"/>
      <c r="AD206" s="59"/>
      <c r="AE206" s="59">
        <f>2022!DN204</f>
        <v>0</v>
      </c>
      <c r="AF206" s="115" t="str">
        <f t="shared" si="635"/>
        <v/>
      </c>
      <c r="AG206" s="203"/>
      <c r="AH206" s="204">
        <f t="shared" si="636"/>
        <v>0</v>
      </c>
      <c r="AI206" s="204">
        <f t="shared" si="637"/>
        <v>0</v>
      </c>
      <c r="AJ206" s="205">
        <v>15</v>
      </c>
      <c r="AK206" s="205" t="str">
        <f t="shared" si="638"/>
        <v/>
      </c>
      <c r="AL206" s="205">
        <f t="shared" si="639"/>
        <v>0</v>
      </c>
      <c r="AM206" s="205">
        <f t="shared" si="640"/>
        <v>0</v>
      </c>
      <c r="AN206" s="206" t="str">
        <f t="shared" si="641"/>
        <v/>
      </c>
      <c r="AO206" s="46" t="str">
        <f t="shared" si="642"/>
        <v/>
      </c>
      <c r="AP206" s="46" t="str">
        <f t="shared" si="646"/>
        <v/>
      </c>
    </row>
    <row r="207" ht="47.25">
      <c r="A207" s="46">
        <v>168</v>
      </c>
      <c r="B207" s="72" t="s">
        <v>347</v>
      </c>
      <c r="C207" s="125">
        <f>2022!B205</f>
        <v>121.011</v>
      </c>
      <c r="D207" s="126">
        <f>2022!DD205</f>
        <v>0</v>
      </c>
      <c r="E207" s="126">
        <f>2022!DE205</f>
        <v>0</v>
      </c>
      <c r="F207" s="125">
        <f>2022!DH205</f>
        <v>0</v>
      </c>
      <c r="G207" s="59">
        <f>2021!DL159</f>
        <v>0</v>
      </c>
      <c r="H207" s="127">
        <f t="shared" si="649"/>
        <v>0</v>
      </c>
      <c r="I207" s="59"/>
      <c r="J207" s="59"/>
      <c r="K207" s="59"/>
      <c r="L207" s="59"/>
      <c r="M207" s="59"/>
      <c r="N207" s="59">
        <f>2021!DN159</f>
        <v>0</v>
      </c>
      <c r="O207" s="59">
        <f>'Добыча 2021'!L169</f>
        <v>0</v>
      </c>
      <c r="P207" s="59"/>
      <c r="Q207" s="59"/>
      <c r="R207" s="59"/>
      <c r="S207" s="59">
        <f>'Добыча 2021'!N169</f>
        <v>0</v>
      </c>
      <c r="T207" s="59">
        <f>'Добыча 2021'!M169</f>
        <v>0</v>
      </c>
      <c r="U207" s="59">
        <f t="shared" si="650"/>
        <v>0</v>
      </c>
      <c r="V207" s="127">
        <f>2022!DJ205</f>
        <v>0</v>
      </c>
      <c r="W207" s="59">
        <f t="shared" si="651"/>
        <v>0</v>
      </c>
      <c r="X207" s="59">
        <f>2022!DL205</f>
        <v>0</v>
      </c>
      <c r="Y207" s="127">
        <f t="shared" si="652"/>
        <v>0</v>
      </c>
      <c r="Z207" s="59"/>
      <c r="AA207" s="59"/>
      <c r="AB207" s="59"/>
      <c r="AC207" s="59"/>
      <c r="AD207" s="59"/>
      <c r="AE207" s="59">
        <f>2022!DN205</f>
        <v>0</v>
      </c>
      <c r="AF207" s="115" t="str">
        <f t="shared" si="635"/>
        <v/>
      </c>
      <c r="AG207" s="203"/>
      <c r="AH207" s="204">
        <f t="shared" si="636"/>
        <v>0</v>
      </c>
      <c r="AI207" s="204">
        <f t="shared" si="637"/>
        <v>0</v>
      </c>
      <c r="AJ207" s="205">
        <v>15</v>
      </c>
      <c r="AK207" s="205" t="str">
        <f t="shared" si="638"/>
        <v/>
      </c>
      <c r="AL207" s="205">
        <f t="shared" si="639"/>
        <v>0</v>
      </c>
      <c r="AM207" s="205">
        <f t="shared" si="640"/>
        <v>0</v>
      </c>
      <c r="AN207" s="206" t="str">
        <f t="shared" si="641"/>
        <v/>
      </c>
      <c r="AO207" s="46" t="str">
        <f t="shared" si="642"/>
        <v/>
      </c>
      <c r="AP207" s="46" t="str">
        <f t="shared" si="646"/>
        <v/>
      </c>
    </row>
    <row r="208" ht="31.5">
      <c r="A208" s="46">
        <v>169</v>
      </c>
      <c r="B208" s="72" t="s">
        <v>234</v>
      </c>
      <c r="C208" s="125">
        <f>2022!B206</f>
        <v>23.507999999999999</v>
      </c>
      <c r="D208" s="126">
        <f>2022!DD206</f>
        <v>0</v>
      </c>
      <c r="E208" s="126">
        <f>2022!DE206</f>
        <v>0</v>
      </c>
      <c r="F208" s="125">
        <f>2022!DH206</f>
        <v>0</v>
      </c>
      <c r="G208" s="59">
        <f>2021!DL160</f>
        <v>0</v>
      </c>
      <c r="H208" s="127">
        <f t="shared" si="649"/>
        <v>0</v>
      </c>
      <c r="I208" s="59"/>
      <c r="J208" s="59"/>
      <c r="K208" s="59"/>
      <c r="L208" s="59"/>
      <c r="M208" s="59"/>
      <c r="N208" s="59">
        <f>2021!DN160</f>
        <v>0</v>
      </c>
      <c r="O208" s="59">
        <f>'Добыча 2021'!L170</f>
        <v>0</v>
      </c>
      <c r="P208" s="59"/>
      <c r="Q208" s="59"/>
      <c r="R208" s="59"/>
      <c r="S208" s="59">
        <f>'Добыча 2021'!N170</f>
        <v>0</v>
      </c>
      <c r="T208" s="59">
        <f>'Добыча 2021'!M170</f>
        <v>0</v>
      </c>
      <c r="U208" s="59">
        <f t="shared" si="650"/>
        <v>0</v>
      </c>
      <c r="V208" s="127">
        <f>2022!DJ206</f>
        <v>0</v>
      </c>
      <c r="W208" s="59">
        <f t="shared" si="651"/>
        <v>0</v>
      </c>
      <c r="X208" s="59">
        <f>2022!DL206</f>
        <v>0</v>
      </c>
      <c r="Y208" s="127">
        <f t="shared" si="652"/>
        <v>0</v>
      </c>
      <c r="Z208" s="59"/>
      <c r="AA208" s="59"/>
      <c r="AB208" s="59"/>
      <c r="AC208" s="59"/>
      <c r="AD208" s="59"/>
      <c r="AE208" s="59">
        <f>2022!DN206</f>
        <v>0</v>
      </c>
      <c r="AF208" s="115" t="str">
        <f t="shared" ref="AF208:AF262" si="653">IF(C208&gt;0,IF(OR(AND(C208&lt;7,F208&lt;5),E208&lt;33),IF(COUNTIF(X208:AE208,"&gt;0")&gt;0,"Ошибка!",""),""),"")</f>
        <v/>
      </c>
      <c r="AG208" s="203"/>
      <c r="AH208" s="204">
        <f t="shared" ref="AH208:AH262" si="654">IF(AND(ISNUMBER(--C208),C208&gt;0),E208/C208,"")</f>
        <v>0</v>
      </c>
      <c r="AI208" s="204">
        <f t="shared" ref="AI208:AI262" si="655">IF(AND(ISNUMBER(--E208),ISNUMBER(--AJ208)),ЧАСТНОЕ(E208*AJ208,100),"")</f>
        <v>0</v>
      </c>
      <c r="AJ208" s="205">
        <v>15</v>
      </c>
      <c r="AK208" s="205" t="str">
        <f t="shared" ref="AK208:AK262" si="656">IF(AJ207&lt;Y207,"Норматив превышен","")</f>
        <v/>
      </c>
      <c r="AL208" s="205">
        <f t="shared" ref="AL208:AL262" si="657">IF(ISNUMBER(X208),IF(X208&gt;0,MAX(ЧАСТНОЕ(X208*20,100),1),0),"")</f>
        <v>0</v>
      </c>
      <c r="AM208" s="205">
        <f t="shared" ref="AM208:AM262" si="658">IF(ISNUMBER(X208),X208,"")</f>
        <v>0</v>
      </c>
      <c r="AN208" s="206" t="str">
        <f t="shared" ref="AN208:AN262" si="659">IF(ISNUMBER(AE208),IF(AND(AM208&gt;=AE208,AL208&lt;=AE208),"","Вне норматива или не ОДОУ"),"")</f>
        <v/>
      </c>
      <c r="AO208" s="46" t="str">
        <f t="shared" ref="AO208:AO262" si="660">IF(ISNUMBER(X208),IF(SUM(Z208:AE208)&lt;&gt;X208,"Сумма не совпадает или не ОДОУ",""),"")</f>
        <v/>
      </c>
      <c r="AP208" s="46" t="str">
        <f t="shared" si="646"/>
        <v/>
      </c>
    </row>
    <row r="209" ht="31.5">
      <c r="A209" s="46">
        <v>170</v>
      </c>
      <c r="B209" s="72" t="s">
        <v>337</v>
      </c>
      <c r="C209" s="125">
        <f>2022!B207</f>
        <v>182.59999999999999</v>
      </c>
      <c r="D209" s="126">
        <f>2022!DD207</f>
        <v>0</v>
      </c>
      <c r="E209" s="126">
        <f>2022!DE207</f>
        <v>0</v>
      </c>
      <c r="F209" s="125">
        <f>2022!DH207</f>
        <v>0</v>
      </c>
      <c r="G209" s="59">
        <f>2021!DL161</f>
        <v>0</v>
      </c>
      <c r="H209" s="127">
        <f t="shared" si="649"/>
        <v>0</v>
      </c>
      <c r="I209" s="62"/>
      <c r="J209" s="62"/>
      <c r="K209" s="62"/>
      <c r="L209" s="132"/>
      <c r="M209" s="59"/>
      <c r="N209" s="59">
        <f>2021!DN161</f>
        <v>0</v>
      </c>
      <c r="O209" s="59">
        <f>'Добыча 2021'!L171</f>
        <v>0</v>
      </c>
      <c r="P209" s="59"/>
      <c r="Q209" s="59"/>
      <c r="R209" s="59"/>
      <c r="S209" s="59">
        <f>'Добыча 2021'!N171</f>
        <v>0</v>
      </c>
      <c r="T209" s="59">
        <f>'Добыча 2021'!M171</f>
        <v>0</v>
      </c>
      <c r="U209" s="59">
        <f t="shared" si="650"/>
        <v>0</v>
      </c>
      <c r="V209" s="127">
        <f>2022!DJ207</f>
        <v>0</v>
      </c>
      <c r="W209" s="59">
        <f t="shared" si="651"/>
        <v>0</v>
      </c>
      <c r="X209" s="59">
        <f>2022!DL207</f>
        <v>0</v>
      </c>
      <c r="Y209" s="127">
        <f t="shared" si="652"/>
        <v>0</v>
      </c>
      <c r="Z209" s="59"/>
      <c r="AA209" s="59"/>
      <c r="AB209" s="59"/>
      <c r="AC209" s="59"/>
      <c r="AD209" s="59"/>
      <c r="AE209" s="59">
        <f>2022!DN207</f>
        <v>0</v>
      </c>
      <c r="AF209" s="115" t="str">
        <f t="shared" si="653"/>
        <v/>
      </c>
      <c r="AG209" s="203"/>
      <c r="AH209" s="204">
        <f t="shared" si="654"/>
        <v>0</v>
      </c>
      <c r="AI209" s="204">
        <f t="shared" si="655"/>
        <v>0</v>
      </c>
      <c r="AJ209" s="205">
        <v>15</v>
      </c>
      <c r="AK209" s="205" t="str">
        <f t="shared" si="656"/>
        <v/>
      </c>
      <c r="AL209" s="205">
        <f t="shared" si="657"/>
        <v>0</v>
      </c>
      <c r="AM209" s="205">
        <f t="shared" si="658"/>
        <v>0</v>
      </c>
      <c r="AN209" s="206" t="str">
        <f t="shared" si="659"/>
        <v/>
      </c>
      <c r="AO209" s="46" t="str">
        <f t="shared" si="660"/>
        <v/>
      </c>
      <c r="AP209" s="46" t="str">
        <f t="shared" ref="AP209:AP262" si="661">IF(AND(ISNUMBER(AB209),AB209&gt;0),IF(AB209&lt;=(X209*0.15),"","Изъятие более 15% !"),"")</f>
        <v/>
      </c>
    </row>
    <row r="210" ht="18.75">
      <c r="A210" s="46"/>
      <c r="B210" s="61" t="s">
        <v>239</v>
      </c>
      <c r="C210" s="131"/>
      <c r="D210" s="130"/>
      <c r="E210" s="130"/>
      <c r="F210" s="131"/>
      <c r="G210" s="59"/>
      <c r="H210" s="127"/>
      <c r="I210" s="59"/>
      <c r="J210" s="59"/>
      <c r="K210" s="59"/>
      <c r="L210" s="59"/>
      <c r="M210" s="71"/>
      <c r="N210" s="71"/>
      <c r="O210" s="71"/>
      <c r="P210" s="71"/>
      <c r="Q210" s="71"/>
      <c r="R210" s="71"/>
      <c r="S210" s="71"/>
      <c r="T210" s="71"/>
      <c r="U210" s="59"/>
      <c r="V210" s="144"/>
      <c r="W210" s="59"/>
      <c r="X210" s="71"/>
      <c r="Y210" s="127"/>
      <c r="Z210" s="71"/>
      <c r="AA210" s="71"/>
      <c r="AB210" s="71"/>
      <c r="AC210" s="71"/>
      <c r="AD210" s="59"/>
      <c r="AE210" s="71"/>
      <c r="AF210" s="115" t="str">
        <f t="shared" si="653"/>
        <v/>
      </c>
      <c r="AG210" s="203"/>
      <c r="AH210" s="204" t="str">
        <f t="shared" si="654"/>
        <v/>
      </c>
      <c r="AI210" s="204">
        <f t="shared" si="655"/>
        <v>0</v>
      </c>
      <c r="AJ210" s="205">
        <v>15</v>
      </c>
      <c r="AK210" s="205" t="str">
        <f t="shared" si="656"/>
        <v/>
      </c>
      <c r="AL210" s="205" t="str">
        <f t="shared" si="657"/>
        <v/>
      </c>
      <c r="AM210" s="205" t="str">
        <f t="shared" si="658"/>
        <v/>
      </c>
      <c r="AN210" s="206" t="str">
        <f t="shared" si="659"/>
        <v/>
      </c>
      <c r="AO210" s="46" t="str">
        <f t="shared" si="660"/>
        <v/>
      </c>
      <c r="AP210" s="46" t="str">
        <f t="shared" si="661"/>
        <v/>
      </c>
    </row>
    <row r="211" ht="94.5">
      <c r="A211" s="46">
        <v>171</v>
      </c>
      <c r="B211" s="72" t="s">
        <v>348</v>
      </c>
      <c r="C211" s="125">
        <f>2022!B209</f>
        <v>397</v>
      </c>
      <c r="D211" s="126">
        <f>2022!DD209</f>
        <v>65</v>
      </c>
      <c r="E211" s="126">
        <f>2022!DE209</f>
        <v>60</v>
      </c>
      <c r="F211" s="125">
        <f>2022!DH209</f>
        <v>0.15113350125944586</v>
      </c>
      <c r="G211" s="59">
        <f>2021!DL163</f>
        <v>9</v>
      </c>
      <c r="H211" s="127">
        <f t="shared" si="649"/>
        <v>13.846153846153847</v>
      </c>
      <c r="I211" s="59"/>
      <c r="J211" s="59"/>
      <c r="K211" s="59"/>
      <c r="L211" s="59"/>
      <c r="M211" s="59"/>
      <c r="N211" s="59">
        <f>2021!DN163</f>
        <v>0</v>
      </c>
      <c r="O211" s="59">
        <f>'Добыча 2021'!L173</f>
        <v>8</v>
      </c>
      <c r="P211" s="59"/>
      <c r="Q211" s="59"/>
      <c r="R211" s="59"/>
      <c r="S211" s="59">
        <f>'Добыча 2021'!N173</f>
        <v>8</v>
      </c>
      <c r="T211" s="59">
        <f>'Добыча 2021'!M173</f>
        <v>0</v>
      </c>
      <c r="U211" s="59">
        <f t="shared" si="650"/>
        <v>88.888888888888886</v>
      </c>
      <c r="V211" s="127">
        <f>2022!DJ209</f>
        <v>9</v>
      </c>
      <c r="W211" s="59">
        <f t="shared" si="651"/>
        <v>15</v>
      </c>
      <c r="X211" s="59">
        <f>2022!DL209</f>
        <v>9</v>
      </c>
      <c r="Y211" s="127">
        <f t="shared" si="652"/>
        <v>15</v>
      </c>
      <c r="Z211" s="59"/>
      <c r="AA211" s="59"/>
      <c r="AB211" s="59"/>
      <c r="AC211" s="59"/>
      <c r="AD211" s="59"/>
      <c r="AE211" s="59">
        <f>2022!DN209</f>
        <v>0</v>
      </c>
      <c r="AF211" s="115" t="str">
        <f t="shared" si="653"/>
        <v/>
      </c>
      <c r="AG211" s="203"/>
      <c r="AH211" s="204">
        <f t="shared" si="654"/>
        <v>0.15113350125944586</v>
      </c>
      <c r="AI211" s="204">
        <f t="shared" si="655"/>
        <v>9</v>
      </c>
      <c r="AJ211" s="205">
        <v>15</v>
      </c>
      <c r="AK211" s="205" t="str">
        <f t="shared" si="656"/>
        <v/>
      </c>
      <c r="AL211" s="205">
        <f t="shared" si="657"/>
        <v>1</v>
      </c>
      <c r="AM211" s="205">
        <f t="shared" si="658"/>
        <v>9</v>
      </c>
      <c r="AN211" s="206" t="str">
        <f t="shared" si="659"/>
        <v xml:space="preserve">Вне норматива или не ОДОУ</v>
      </c>
      <c r="AO211" s="46" t="str">
        <f t="shared" si="660"/>
        <v xml:space="preserve">Сумма не совпадает или не ОДОУ</v>
      </c>
      <c r="AP211" s="46" t="str">
        <f t="shared" si="661"/>
        <v/>
      </c>
    </row>
    <row r="212" ht="47.25">
      <c r="A212" s="46">
        <v>172</v>
      </c>
      <c r="B212" s="152" t="s">
        <v>451</v>
      </c>
      <c r="C212" s="125">
        <f>2022!B210</f>
        <v>283.50999999999999</v>
      </c>
      <c r="D212" s="138">
        <f>2022!DD210</f>
        <v>307</v>
      </c>
      <c r="E212" s="126">
        <f>2022!DE210</f>
        <v>54</v>
      </c>
      <c r="F212" s="125">
        <f>2022!DH210</f>
        <v>0.19046947197629713</v>
      </c>
      <c r="G212" s="80">
        <f>2021!DL164</f>
        <v>18</v>
      </c>
      <c r="H212" s="139">
        <f t="shared" si="649"/>
        <v>5.8631921824104234</v>
      </c>
      <c r="I212" s="59"/>
      <c r="J212" s="59"/>
      <c r="K212" s="59"/>
      <c r="L212" s="59"/>
      <c r="M212" s="59"/>
      <c r="N212" s="80">
        <f>2021!DN164</f>
        <v>4</v>
      </c>
      <c r="O212" s="80">
        <f>'Добыча 2021'!L174</f>
        <v>4</v>
      </c>
      <c r="P212" s="59"/>
      <c r="Q212" s="59"/>
      <c r="R212" s="59"/>
      <c r="S212" s="80">
        <f>'Добыча 2021'!N174</f>
        <v>4</v>
      </c>
      <c r="T212" s="80">
        <f>'Добыча 2021'!M174</f>
        <v>0</v>
      </c>
      <c r="U212" s="80">
        <f t="shared" si="650"/>
        <v>22.222222222222221</v>
      </c>
      <c r="V212" s="139">
        <f>2022!DJ210</f>
        <v>8.0999999999999996</v>
      </c>
      <c r="W212" s="59">
        <f t="shared" si="651"/>
        <v>15</v>
      </c>
      <c r="X212" s="59">
        <f>2022!DL210</f>
        <v>3</v>
      </c>
      <c r="Y212" s="127">
        <f t="shared" si="652"/>
        <v>5.5555555555555554</v>
      </c>
      <c r="Z212" s="59"/>
      <c r="AA212" s="59"/>
      <c r="AB212" s="59"/>
      <c r="AC212" s="59"/>
      <c r="AD212" s="59">
        <f t="shared" ref="AD176:AD214" si="662">X212-AE212-Z212</f>
        <v>2</v>
      </c>
      <c r="AE212" s="59">
        <f>2022!DN210</f>
        <v>1</v>
      </c>
      <c r="AF212" s="115" t="str">
        <f t="shared" si="653"/>
        <v/>
      </c>
      <c r="AG212" s="203"/>
      <c r="AH212" s="204">
        <f t="shared" si="654"/>
        <v>0.19046947197629713</v>
      </c>
      <c r="AI212" s="204">
        <f t="shared" si="655"/>
        <v>8</v>
      </c>
      <c r="AJ212" s="205">
        <v>15</v>
      </c>
      <c r="AK212" s="205" t="str">
        <f t="shared" si="656"/>
        <v/>
      </c>
      <c r="AL212" s="205">
        <f t="shared" si="657"/>
        <v>1</v>
      </c>
      <c r="AM212" s="205">
        <f t="shared" si="658"/>
        <v>3</v>
      </c>
      <c r="AN212" s="206" t="str">
        <f t="shared" si="659"/>
        <v/>
      </c>
      <c r="AO212" s="46" t="str">
        <f t="shared" si="660"/>
        <v/>
      </c>
      <c r="AP212" s="46" t="str">
        <f t="shared" si="661"/>
        <v/>
      </c>
    </row>
    <row r="213" ht="47.25">
      <c r="A213" s="46">
        <v>173</v>
      </c>
      <c r="B213" s="152" t="s">
        <v>452</v>
      </c>
      <c r="C213" s="125">
        <f>2022!B211</f>
        <v>17.289999999999999</v>
      </c>
      <c r="D213" s="149"/>
      <c r="E213" s="126">
        <f>2022!DE211</f>
        <v>0</v>
      </c>
      <c r="F213" s="125">
        <f>2022!DH211</f>
        <v>0</v>
      </c>
      <c r="G213" s="150"/>
      <c r="H213" s="151"/>
      <c r="I213" s="59"/>
      <c r="J213" s="59"/>
      <c r="K213" s="59"/>
      <c r="L213" s="59"/>
      <c r="M213" s="59"/>
      <c r="N213" s="150"/>
      <c r="O213" s="150"/>
      <c r="P213" s="59"/>
      <c r="Q213" s="59"/>
      <c r="R213" s="59"/>
      <c r="S213" s="150"/>
      <c r="T213" s="150"/>
      <c r="U213" s="150"/>
      <c r="V213" s="151"/>
      <c r="W213" s="59">
        <f t="shared" si="651"/>
        <v>0</v>
      </c>
      <c r="X213" s="59">
        <f>2022!DL211</f>
        <v>0</v>
      </c>
      <c r="Y213" s="127">
        <f t="shared" si="652"/>
        <v>0</v>
      </c>
      <c r="Z213" s="59"/>
      <c r="AA213" s="59"/>
      <c r="AB213" s="59"/>
      <c r="AC213" s="59"/>
      <c r="AD213" s="59">
        <f t="shared" si="662"/>
        <v>0</v>
      </c>
      <c r="AE213" s="59">
        <f>2022!DN211</f>
        <v>0</v>
      </c>
      <c r="AF213" s="115" t="str">
        <f t="shared" si="653"/>
        <v/>
      </c>
      <c r="AG213" s="203"/>
      <c r="AH213" s="204">
        <f t="shared" si="654"/>
        <v>0</v>
      </c>
      <c r="AI213" s="204">
        <f t="shared" si="655"/>
        <v>0</v>
      </c>
      <c r="AJ213" s="205">
        <v>15</v>
      </c>
      <c r="AK213" s="205" t="str">
        <f t="shared" si="656"/>
        <v/>
      </c>
      <c r="AL213" s="205">
        <f t="shared" si="657"/>
        <v>0</v>
      </c>
      <c r="AM213" s="205">
        <f t="shared" si="658"/>
        <v>0</v>
      </c>
      <c r="AN213" s="206" t="str">
        <f t="shared" si="659"/>
        <v/>
      </c>
      <c r="AO213" s="46" t="str">
        <f t="shared" si="660"/>
        <v/>
      </c>
      <c r="AP213" s="46" t="str">
        <f t="shared" si="661"/>
        <v/>
      </c>
    </row>
    <row r="214" ht="47.25">
      <c r="A214" s="87">
        <v>174</v>
      </c>
      <c r="B214" s="152" t="s">
        <v>453</v>
      </c>
      <c r="C214" s="125">
        <f>2022!B212</f>
        <v>21.34</v>
      </c>
      <c r="D214" s="142"/>
      <c r="E214" s="126">
        <f>2022!DE212</f>
        <v>0</v>
      </c>
      <c r="F214" s="125">
        <f>2022!DH212</f>
        <v>0</v>
      </c>
      <c r="G214" s="82"/>
      <c r="H214" s="143"/>
      <c r="I214" s="163"/>
      <c r="J214" s="163"/>
      <c r="K214" s="163"/>
      <c r="L214" s="132"/>
      <c r="M214" s="59"/>
      <c r="N214" s="82"/>
      <c r="O214" s="82"/>
      <c r="P214" s="59"/>
      <c r="Q214" s="59"/>
      <c r="R214" s="59"/>
      <c r="S214" s="82"/>
      <c r="T214" s="82"/>
      <c r="U214" s="82"/>
      <c r="V214" s="143"/>
      <c r="W214" s="59">
        <f t="shared" si="651"/>
        <v>0</v>
      </c>
      <c r="X214" s="59">
        <f>2022!DL212</f>
        <v>0</v>
      </c>
      <c r="Y214" s="127">
        <f t="shared" si="652"/>
        <v>0</v>
      </c>
      <c r="Z214" s="59"/>
      <c r="AA214" s="59"/>
      <c r="AB214" s="59"/>
      <c r="AC214" s="59"/>
      <c r="AD214" s="59">
        <f t="shared" si="662"/>
        <v>0</v>
      </c>
      <c r="AE214" s="59">
        <f>2022!DN212</f>
        <v>0</v>
      </c>
      <c r="AF214" s="115" t="str">
        <f t="shared" si="653"/>
        <v/>
      </c>
      <c r="AG214" s="203"/>
      <c r="AH214" s="204">
        <f t="shared" si="654"/>
        <v>0</v>
      </c>
      <c r="AI214" s="204">
        <f t="shared" si="655"/>
        <v>0</v>
      </c>
      <c r="AJ214" s="205">
        <v>15</v>
      </c>
      <c r="AK214" s="205" t="str">
        <f t="shared" si="656"/>
        <v/>
      </c>
      <c r="AL214" s="205">
        <f t="shared" si="657"/>
        <v>0</v>
      </c>
      <c r="AM214" s="205">
        <f t="shared" si="658"/>
        <v>0</v>
      </c>
      <c r="AN214" s="206" t="str">
        <f t="shared" si="659"/>
        <v/>
      </c>
      <c r="AO214" s="46" t="str">
        <f t="shared" si="660"/>
        <v/>
      </c>
      <c r="AP214" s="46" t="str">
        <f t="shared" si="661"/>
        <v/>
      </c>
    </row>
    <row r="215" ht="94.5">
      <c r="A215" s="46">
        <v>175</v>
      </c>
      <c r="B215" s="73" t="s">
        <v>355</v>
      </c>
      <c r="C215" s="125">
        <f>2022!B213</f>
        <v>398.80799999999999</v>
      </c>
      <c r="D215" s="126">
        <f>2022!DD213</f>
        <v>47</v>
      </c>
      <c r="E215" s="126">
        <f>2022!DE213</f>
        <v>60</v>
      </c>
      <c r="F215" s="125">
        <f>2022!DH213</f>
        <v>0.1504483360414034</v>
      </c>
      <c r="G215" s="59">
        <f>2021!DL165</f>
        <v>3</v>
      </c>
      <c r="H215" s="127">
        <f t="shared" si="649"/>
        <v>6.3829787234042552</v>
      </c>
      <c r="I215" s="59"/>
      <c r="J215" s="59"/>
      <c r="K215" s="59"/>
      <c r="L215" s="59"/>
      <c r="M215" s="59"/>
      <c r="N215" s="59">
        <f>2021!DN165</f>
        <v>0</v>
      </c>
      <c r="O215" s="59">
        <f>'Добыча 2021'!L180</f>
        <v>2</v>
      </c>
      <c r="P215" s="59"/>
      <c r="Q215" s="59"/>
      <c r="R215" s="59"/>
      <c r="S215" s="59">
        <f>'Добыча 2021'!N180</f>
        <v>2</v>
      </c>
      <c r="T215" s="59">
        <f>'Добыча 2021'!M180</f>
        <v>0</v>
      </c>
      <c r="U215" s="59">
        <f t="shared" si="650"/>
        <v>66.666666666666657</v>
      </c>
      <c r="V215" s="127">
        <f>2022!DJ213</f>
        <v>9</v>
      </c>
      <c r="W215" s="59">
        <f t="shared" si="651"/>
        <v>15</v>
      </c>
      <c r="X215" s="59">
        <f>2022!DL213</f>
        <v>2</v>
      </c>
      <c r="Y215" s="127">
        <f t="shared" si="652"/>
        <v>3.3333333333333335</v>
      </c>
      <c r="Z215" s="59"/>
      <c r="AA215" s="59"/>
      <c r="AB215" s="59"/>
      <c r="AC215" s="59"/>
      <c r="AD215" s="59"/>
      <c r="AE215" s="59">
        <f>2022!DN213</f>
        <v>0</v>
      </c>
      <c r="AF215" s="115" t="str">
        <f t="shared" si="653"/>
        <v/>
      </c>
      <c r="AG215" s="203"/>
      <c r="AH215" s="204">
        <f t="shared" si="654"/>
        <v>0.1504483360414034</v>
      </c>
      <c r="AI215" s="204">
        <f t="shared" si="655"/>
        <v>9</v>
      </c>
      <c r="AJ215" s="205">
        <v>15</v>
      </c>
      <c r="AK215" s="205" t="str">
        <f t="shared" si="656"/>
        <v/>
      </c>
      <c r="AL215" s="205">
        <f t="shared" si="657"/>
        <v>1</v>
      </c>
      <c r="AM215" s="205">
        <f t="shared" si="658"/>
        <v>2</v>
      </c>
      <c r="AN215" s="206" t="str">
        <f t="shared" si="659"/>
        <v xml:space="preserve">Вне норматива или не ОДОУ</v>
      </c>
      <c r="AO215" s="46" t="str">
        <f t="shared" si="660"/>
        <v xml:space="preserve">Сумма не совпадает или не ОДОУ</v>
      </c>
      <c r="AP215" s="46" t="str">
        <f t="shared" si="661"/>
        <v/>
      </c>
    </row>
    <row r="216" ht="94.5">
      <c r="A216" s="46">
        <v>176</v>
      </c>
      <c r="B216" s="166" t="s">
        <v>454</v>
      </c>
      <c r="C216" s="125">
        <f>2022!B214</f>
        <v>379.44299999999998</v>
      </c>
      <c r="D216" s="126">
        <f>2022!DD214</f>
        <v>0</v>
      </c>
      <c r="E216" s="126">
        <f>2022!DE214</f>
        <v>65</v>
      </c>
      <c r="F216" s="125">
        <f>2022!DH214</f>
        <v>0.17130372677846212</v>
      </c>
      <c r="G216" s="59"/>
      <c r="H216" s="127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127">
        <f>2022!DJ214</f>
        <v>9.75</v>
      </c>
      <c r="W216" s="59">
        <f t="shared" si="651"/>
        <v>15</v>
      </c>
      <c r="X216" s="59">
        <f>2022!DL214</f>
        <v>9</v>
      </c>
      <c r="Y216" s="127">
        <f t="shared" si="652"/>
        <v>13.846153846153847</v>
      </c>
      <c r="Z216" s="59"/>
      <c r="AA216" s="59"/>
      <c r="AB216" s="59"/>
      <c r="AC216" s="59"/>
      <c r="AD216" s="59"/>
      <c r="AE216" s="59">
        <f>2022!DN214</f>
        <v>0</v>
      </c>
      <c r="AF216" s="115" t="str">
        <f t="shared" si="653"/>
        <v/>
      </c>
      <c r="AG216" s="203"/>
      <c r="AH216" s="204">
        <f t="shared" si="654"/>
        <v>0.17130372677846212</v>
      </c>
      <c r="AI216" s="204">
        <f t="shared" si="655"/>
        <v>9</v>
      </c>
      <c r="AJ216" s="205">
        <v>15</v>
      </c>
      <c r="AK216" s="205" t="str">
        <f t="shared" si="656"/>
        <v/>
      </c>
      <c r="AL216" s="205">
        <f t="shared" si="657"/>
        <v>1</v>
      </c>
      <c r="AM216" s="205">
        <f t="shared" si="658"/>
        <v>9</v>
      </c>
      <c r="AN216" s="206" t="str">
        <f t="shared" si="659"/>
        <v xml:space="preserve">Вне норматива или не ОДОУ</v>
      </c>
      <c r="AO216" s="46" t="str">
        <f t="shared" si="660"/>
        <v xml:space="preserve">Сумма не совпадает или не ОДОУ</v>
      </c>
      <c r="AP216" s="46" t="str">
        <f t="shared" si="661"/>
        <v/>
      </c>
    </row>
    <row r="217" ht="94.5">
      <c r="A217" s="46">
        <v>177</v>
      </c>
      <c r="B217" s="166" t="s">
        <v>455</v>
      </c>
      <c r="C217" s="125">
        <f>2022!B215</f>
        <v>349.32100000000003</v>
      </c>
      <c r="D217" s="126">
        <f>2022!DD215</f>
        <v>0</v>
      </c>
      <c r="E217" s="126">
        <f>2022!DE215</f>
        <v>52</v>
      </c>
      <c r="F217" s="125">
        <f>2022!DH215</f>
        <v>0.14886021739317132</v>
      </c>
      <c r="G217" s="59"/>
      <c r="H217" s="127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127">
        <f>2022!DJ215</f>
        <v>7.7999999999999998</v>
      </c>
      <c r="W217" s="59">
        <f t="shared" si="651"/>
        <v>15</v>
      </c>
      <c r="X217" s="59">
        <f>2022!DL215</f>
        <v>7</v>
      </c>
      <c r="Y217" s="127">
        <f t="shared" si="652"/>
        <v>13.461538461538462</v>
      </c>
      <c r="Z217" s="59"/>
      <c r="AA217" s="59"/>
      <c r="AB217" s="59"/>
      <c r="AC217" s="59"/>
      <c r="AD217" s="59"/>
      <c r="AE217" s="59">
        <f>2022!DN215</f>
        <v>0</v>
      </c>
      <c r="AF217" s="115" t="str">
        <f t="shared" si="653"/>
        <v/>
      </c>
      <c r="AG217" s="203"/>
      <c r="AH217" s="204">
        <f t="shared" si="654"/>
        <v>0.14886021739317132</v>
      </c>
      <c r="AI217" s="204">
        <f t="shared" si="655"/>
        <v>7</v>
      </c>
      <c r="AJ217" s="205">
        <v>15</v>
      </c>
      <c r="AK217" s="205" t="str">
        <f t="shared" si="656"/>
        <v/>
      </c>
      <c r="AL217" s="205">
        <f t="shared" si="657"/>
        <v>1</v>
      </c>
      <c r="AM217" s="205">
        <f t="shared" si="658"/>
        <v>7</v>
      </c>
      <c r="AN217" s="206" t="str">
        <f t="shared" si="659"/>
        <v xml:space="preserve">Вне норматива или не ОДОУ</v>
      </c>
      <c r="AO217" s="46" t="str">
        <f t="shared" si="660"/>
        <v xml:space="preserve">Сумма не совпадает или не ОДОУ</v>
      </c>
      <c r="AP217" s="46" t="str">
        <f t="shared" si="661"/>
        <v/>
      </c>
    </row>
    <row r="218" ht="47.25">
      <c r="A218" s="46">
        <v>178</v>
      </c>
      <c r="B218" s="166" t="s">
        <v>456</v>
      </c>
      <c r="C218" s="125">
        <f>2022!B216</f>
        <v>144.42500000000001</v>
      </c>
      <c r="D218" s="126">
        <f>2022!DD216</f>
        <v>0</v>
      </c>
      <c r="E218" s="126">
        <f>2022!DE216</f>
        <v>23</v>
      </c>
      <c r="F218" s="125">
        <f>2022!DH216</f>
        <v>0.15925220702786913</v>
      </c>
      <c r="G218" s="59"/>
      <c r="H218" s="127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127">
        <f>2022!DJ216</f>
        <v>0</v>
      </c>
      <c r="W218" s="59">
        <f t="shared" si="651"/>
        <v>0</v>
      </c>
      <c r="X218" s="59">
        <f>2022!DL216</f>
        <v>0</v>
      </c>
      <c r="Y218" s="127">
        <f t="shared" si="652"/>
        <v>0</v>
      </c>
      <c r="Z218" s="59"/>
      <c r="AA218" s="59"/>
      <c r="AB218" s="59"/>
      <c r="AC218" s="59"/>
      <c r="AD218" s="59"/>
      <c r="AE218" s="59">
        <f>2022!DN216</f>
        <v>0</v>
      </c>
      <c r="AF218" s="115" t="str">
        <f t="shared" si="653"/>
        <v/>
      </c>
      <c r="AG218" s="203"/>
      <c r="AH218" s="204">
        <f t="shared" si="654"/>
        <v>0.15925220702786913</v>
      </c>
      <c r="AI218" s="204">
        <f t="shared" si="655"/>
        <v>3</v>
      </c>
      <c r="AJ218" s="205">
        <v>15</v>
      </c>
      <c r="AK218" s="205" t="str">
        <f t="shared" si="656"/>
        <v/>
      </c>
      <c r="AL218" s="205">
        <f t="shared" si="657"/>
        <v>0</v>
      </c>
      <c r="AM218" s="205">
        <f t="shared" si="658"/>
        <v>0</v>
      </c>
      <c r="AN218" s="206" t="str">
        <f t="shared" si="659"/>
        <v/>
      </c>
      <c r="AO218" s="46" t="str">
        <f t="shared" si="660"/>
        <v/>
      </c>
      <c r="AP218" s="46" t="str">
        <f t="shared" si="661"/>
        <v/>
      </c>
    </row>
    <row r="219" ht="94.5">
      <c r="A219" s="46">
        <v>179</v>
      </c>
      <c r="B219" s="166" t="s">
        <v>457</v>
      </c>
      <c r="C219" s="125">
        <f>2022!B217</f>
        <v>289.97000000000003</v>
      </c>
      <c r="D219" s="126">
        <f>2022!DD217</f>
        <v>0</v>
      </c>
      <c r="E219" s="126">
        <f>2022!DE217</f>
        <v>52</v>
      </c>
      <c r="F219" s="125">
        <f>2022!DH217</f>
        <v>0.17932889609269922</v>
      </c>
      <c r="G219" s="59"/>
      <c r="H219" s="127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127">
        <f>2022!DJ217</f>
        <v>7.7999999999999998</v>
      </c>
      <c r="W219" s="59">
        <f t="shared" si="651"/>
        <v>15</v>
      </c>
      <c r="X219" s="59">
        <f>2022!DL217</f>
        <v>7</v>
      </c>
      <c r="Y219" s="127">
        <f t="shared" si="652"/>
        <v>13.461538461538462</v>
      </c>
      <c r="Z219" s="59"/>
      <c r="AA219" s="59"/>
      <c r="AB219" s="59"/>
      <c r="AC219" s="59"/>
      <c r="AD219" s="59"/>
      <c r="AE219" s="59">
        <f>2022!DN217</f>
        <v>0</v>
      </c>
      <c r="AF219" s="115" t="str">
        <f t="shared" si="653"/>
        <v/>
      </c>
      <c r="AG219" s="203"/>
      <c r="AH219" s="204">
        <f t="shared" si="654"/>
        <v>0.17932889609269922</v>
      </c>
      <c r="AI219" s="204">
        <f t="shared" si="655"/>
        <v>7</v>
      </c>
      <c r="AJ219" s="205">
        <v>15</v>
      </c>
      <c r="AK219" s="205" t="str">
        <f t="shared" si="656"/>
        <v/>
      </c>
      <c r="AL219" s="205">
        <f t="shared" si="657"/>
        <v>1</v>
      </c>
      <c r="AM219" s="205">
        <f t="shared" si="658"/>
        <v>7</v>
      </c>
      <c r="AN219" s="206" t="str">
        <f t="shared" si="659"/>
        <v xml:space="preserve">Вне норматива или не ОДОУ</v>
      </c>
      <c r="AO219" s="46" t="str">
        <f t="shared" si="660"/>
        <v xml:space="preserve">Сумма не совпадает или не ОДОУ</v>
      </c>
      <c r="AP219" s="46" t="str">
        <f t="shared" si="661"/>
        <v/>
      </c>
    </row>
    <row r="220" ht="94.5">
      <c r="A220" s="46">
        <v>180</v>
      </c>
      <c r="B220" s="166" t="s">
        <v>458</v>
      </c>
      <c r="C220" s="125">
        <f>2022!B218</f>
        <v>246.11000000000001</v>
      </c>
      <c r="D220" s="126">
        <f>2022!DD218</f>
        <v>0</v>
      </c>
      <c r="E220" s="126">
        <f>2022!DE218</f>
        <v>73</v>
      </c>
      <c r="F220" s="125">
        <f>2022!DH218</f>
        <v>0.29661533460647677</v>
      </c>
      <c r="G220" s="59"/>
      <c r="H220" s="127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127">
        <f>2022!DJ218</f>
        <v>10.949999999999999</v>
      </c>
      <c r="W220" s="59">
        <f t="shared" si="651"/>
        <v>15</v>
      </c>
      <c r="X220" s="59">
        <f>2022!DL218</f>
        <v>10</v>
      </c>
      <c r="Y220" s="127">
        <f t="shared" si="652"/>
        <v>13.698630136986301</v>
      </c>
      <c r="Z220" s="59"/>
      <c r="AA220" s="59"/>
      <c r="AB220" s="59"/>
      <c r="AC220" s="59"/>
      <c r="AD220" s="59"/>
      <c r="AE220" s="59">
        <f>2022!DN218</f>
        <v>0</v>
      </c>
      <c r="AF220" s="115" t="str">
        <f t="shared" si="653"/>
        <v/>
      </c>
      <c r="AG220" s="203"/>
      <c r="AH220" s="204">
        <f t="shared" si="654"/>
        <v>0.29661533460647677</v>
      </c>
      <c r="AI220" s="204">
        <f t="shared" si="655"/>
        <v>10</v>
      </c>
      <c r="AJ220" s="205">
        <v>15</v>
      </c>
      <c r="AK220" s="205" t="str">
        <f t="shared" si="656"/>
        <v/>
      </c>
      <c r="AL220" s="205">
        <f t="shared" si="657"/>
        <v>2</v>
      </c>
      <c r="AM220" s="205">
        <f t="shared" si="658"/>
        <v>10</v>
      </c>
      <c r="AN220" s="206" t="str">
        <f t="shared" si="659"/>
        <v xml:space="preserve">Вне норматива или не ОДОУ</v>
      </c>
      <c r="AO220" s="46" t="str">
        <f t="shared" si="660"/>
        <v xml:space="preserve">Сумма не совпадает или не ОДОУ</v>
      </c>
      <c r="AP220" s="46" t="str">
        <f t="shared" si="661"/>
        <v/>
      </c>
    </row>
    <row r="221" ht="47.25">
      <c r="A221" s="87">
        <v>181</v>
      </c>
      <c r="B221" s="166" t="s">
        <v>240</v>
      </c>
      <c r="C221" s="125">
        <f>2022!B219</f>
        <v>89.932000000000002</v>
      </c>
      <c r="D221" s="126">
        <f>2022!DD219</f>
        <v>0</v>
      </c>
      <c r="E221" s="126">
        <f>2022!DE219</f>
        <v>0</v>
      </c>
      <c r="F221" s="125">
        <f>2022!DH219</f>
        <v>0</v>
      </c>
      <c r="G221" s="59">
        <f>2021!DL166</f>
        <v>0</v>
      </c>
      <c r="H221" s="127">
        <f t="shared" si="649"/>
        <v>0</v>
      </c>
      <c r="I221" s="163"/>
      <c r="J221" s="163"/>
      <c r="K221" s="163"/>
      <c r="L221" s="163"/>
      <c r="M221" s="59"/>
      <c r="N221" s="59">
        <f>2021!DN166</f>
        <v>0</v>
      </c>
      <c r="O221" s="59">
        <f>'Добыча 2021'!L181</f>
        <v>0</v>
      </c>
      <c r="P221" s="59"/>
      <c r="Q221" s="59"/>
      <c r="R221" s="59"/>
      <c r="S221" s="59">
        <f>'Добыча 2021'!N181</f>
        <v>0</v>
      </c>
      <c r="T221" s="59">
        <f>'Добыча 2021'!M181</f>
        <v>0</v>
      </c>
      <c r="U221" s="59">
        <f t="shared" si="650"/>
        <v>0</v>
      </c>
      <c r="V221" s="127">
        <f>2022!DJ219</f>
        <v>0</v>
      </c>
      <c r="W221" s="59">
        <f t="shared" si="651"/>
        <v>0</v>
      </c>
      <c r="X221" s="59">
        <f>2022!DL219</f>
        <v>0</v>
      </c>
      <c r="Y221" s="127">
        <f t="shared" si="652"/>
        <v>0</v>
      </c>
      <c r="Z221" s="59"/>
      <c r="AA221" s="59"/>
      <c r="AB221" s="59"/>
      <c r="AC221" s="59"/>
      <c r="AD221" s="59"/>
      <c r="AE221" s="59">
        <f>2022!DN219</f>
        <v>0</v>
      </c>
      <c r="AF221" s="115" t="str">
        <f t="shared" si="653"/>
        <v/>
      </c>
      <c r="AG221" s="203"/>
      <c r="AH221" s="204">
        <f t="shared" si="654"/>
        <v>0</v>
      </c>
      <c r="AI221" s="204">
        <f t="shared" si="655"/>
        <v>0</v>
      </c>
      <c r="AJ221" s="205">
        <v>15</v>
      </c>
      <c r="AK221" s="205" t="str">
        <f t="shared" si="656"/>
        <v/>
      </c>
      <c r="AL221" s="205">
        <f t="shared" si="657"/>
        <v>0</v>
      </c>
      <c r="AM221" s="205">
        <f t="shared" si="658"/>
        <v>0</v>
      </c>
      <c r="AN221" s="206" t="str">
        <f t="shared" si="659"/>
        <v/>
      </c>
      <c r="AO221" s="46" t="str">
        <f t="shared" si="660"/>
        <v/>
      </c>
      <c r="AP221" s="46" t="str">
        <f t="shared" si="661"/>
        <v/>
      </c>
    </row>
    <row r="222" ht="18.75">
      <c r="A222" s="46"/>
      <c r="B222" s="61" t="s">
        <v>251</v>
      </c>
      <c r="C222" s="131"/>
      <c r="D222" s="130"/>
      <c r="E222" s="130"/>
      <c r="F222" s="131"/>
      <c r="G222" s="59"/>
      <c r="H222" s="127"/>
      <c r="I222" s="59"/>
      <c r="J222" s="59"/>
      <c r="K222" s="59"/>
      <c r="L222" s="59"/>
      <c r="M222" s="71"/>
      <c r="N222" s="71"/>
      <c r="O222" s="71"/>
      <c r="P222" s="71"/>
      <c r="Q222" s="71"/>
      <c r="R222" s="71"/>
      <c r="S222" s="71"/>
      <c r="T222" s="71"/>
      <c r="U222" s="59"/>
      <c r="V222" s="144"/>
      <c r="W222" s="59"/>
      <c r="X222" s="71"/>
      <c r="Y222" s="127"/>
      <c r="Z222" s="71"/>
      <c r="AA222" s="71"/>
      <c r="AB222" s="71"/>
      <c r="AC222" s="71"/>
      <c r="AD222" s="59"/>
      <c r="AE222" s="71"/>
      <c r="AF222" s="115" t="str">
        <f t="shared" si="653"/>
        <v/>
      </c>
      <c r="AG222" s="203"/>
      <c r="AH222" s="204" t="str">
        <f t="shared" si="654"/>
        <v/>
      </c>
      <c r="AI222" s="204">
        <f t="shared" si="655"/>
        <v>0</v>
      </c>
      <c r="AJ222" s="205">
        <v>15</v>
      </c>
      <c r="AK222" s="205" t="str">
        <f t="shared" si="656"/>
        <v/>
      </c>
      <c r="AL222" s="205" t="str">
        <f t="shared" si="657"/>
        <v/>
      </c>
      <c r="AM222" s="205" t="str">
        <f t="shared" si="658"/>
        <v/>
      </c>
      <c r="AN222" s="206" t="str">
        <f t="shared" si="659"/>
        <v/>
      </c>
      <c r="AO222" s="46" t="str">
        <f t="shared" si="660"/>
        <v/>
      </c>
      <c r="AP222" s="46" t="str">
        <f t="shared" si="661"/>
        <v/>
      </c>
    </row>
    <row r="223" ht="45.75" customHeight="1">
      <c r="A223" s="46">
        <v>182</v>
      </c>
      <c r="B223" s="72" t="s">
        <v>356</v>
      </c>
      <c r="C223" s="125">
        <f>2022!B221</f>
        <v>144.40000000000001</v>
      </c>
      <c r="D223" s="126">
        <f>2022!DD221</f>
        <v>0</v>
      </c>
      <c r="E223" s="126">
        <f>2022!DE221</f>
        <v>0</v>
      </c>
      <c r="F223" s="125">
        <f>2022!DH221</f>
        <v>0</v>
      </c>
      <c r="G223" s="59">
        <f>2021!DL168</f>
        <v>0</v>
      </c>
      <c r="H223" s="127">
        <f t="shared" si="649"/>
        <v>0</v>
      </c>
      <c r="I223" s="59"/>
      <c r="J223" s="59"/>
      <c r="K223" s="59"/>
      <c r="L223" s="59"/>
      <c r="M223" s="59"/>
      <c r="N223" s="59">
        <f>2021!DN168</f>
        <v>0</v>
      </c>
      <c r="O223" s="59">
        <f>'Добыча 2021'!L183</f>
        <v>0</v>
      </c>
      <c r="P223" s="59"/>
      <c r="Q223" s="59"/>
      <c r="R223" s="59"/>
      <c r="S223" s="59">
        <f>'Добыча 2021'!N183</f>
        <v>0</v>
      </c>
      <c r="T223" s="59">
        <f>'Добыча 2021'!M183</f>
        <v>0</v>
      </c>
      <c r="U223" s="59">
        <f t="shared" si="650"/>
        <v>0</v>
      </c>
      <c r="V223" s="127">
        <f>2022!DJ221</f>
        <v>0</v>
      </c>
      <c r="W223" s="59">
        <f t="shared" si="651"/>
        <v>0</v>
      </c>
      <c r="X223" s="59">
        <f>2022!DL221</f>
        <v>0</v>
      </c>
      <c r="Y223" s="127">
        <f t="shared" si="652"/>
        <v>0</v>
      </c>
      <c r="Z223" s="59"/>
      <c r="AA223" s="59"/>
      <c r="AB223" s="59"/>
      <c r="AC223" s="59"/>
      <c r="AD223" s="59"/>
      <c r="AE223" s="59">
        <f>2022!DN221</f>
        <v>0</v>
      </c>
      <c r="AF223" s="115" t="str">
        <f t="shared" si="653"/>
        <v/>
      </c>
      <c r="AG223" s="203"/>
      <c r="AH223" s="204">
        <f t="shared" si="654"/>
        <v>0</v>
      </c>
      <c r="AI223" s="204">
        <f t="shared" si="655"/>
        <v>0</v>
      </c>
      <c r="AJ223" s="205">
        <v>15</v>
      </c>
      <c r="AK223" s="205" t="str">
        <f t="shared" si="656"/>
        <v/>
      </c>
      <c r="AL223" s="205">
        <f t="shared" si="657"/>
        <v>0</v>
      </c>
      <c r="AM223" s="205">
        <f t="shared" si="658"/>
        <v>0</v>
      </c>
      <c r="AN223" s="206" t="str">
        <f t="shared" si="659"/>
        <v/>
      </c>
      <c r="AO223" s="46" t="str">
        <f t="shared" si="660"/>
        <v/>
      </c>
      <c r="AP223" s="46" t="str">
        <f t="shared" si="661"/>
        <v/>
      </c>
    </row>
    <row r="224" ht="63">
      <c r="A224" s="46">
        <v>183</v>
      </c>
      <c r="B224" s="72" t="s">
        <v>357</v>
      </c>
      <c r="C224" s="125">
        <f>2022!B222</f>
        <v>18</v>
      </c>
      <c r="D224" s="126">
        <f>2022!DD222</f>
        <v>0</v>
      </c>
      <c r="E224" s="126">
        <f>2022!DE222</f>
        <v>0</v>
      </c>
      <c r="F224" s="125">
        <f>2022!DH222</f>
        <v>0</v>
      </c>
      <c r="G224" s="59">
        <f>2021!DL169</f>
        <v>0</v>
      </c>
      <c r="H224" s="127">
        <f t="shared" si="649"/>
        <v>0</v>
      </c>
      <c r="I224" s="59"/>
      <c r="J224" s="59"/>
      <c r="K224" s="59"/>
      <c r="L224" s="59"/>
      <c r="M224" s="59"/>
      <c r="N224" s="59">
        <f>2021!DN169</f>
        <v>0</v>
      </c>
      <c r="O224" s="59">
        <f>'Добыча 2021'!L184</f>
        <v>0</v>
      </c>
      <c r="P224" s="59"/>
      <c r="Q224" s="59"/>
      <c r="R224" s="59"/>
      <c r="S224" s="59">
        <f>'Добыча 2021'!N184</f>
        <v>0</v>
      </c>
      <c r="T224" s="59">
        <f>'Добыча 2021'!M184</f>
        <v>0</v>
      </c>
      <c r="U224" s="59">
        <f t="shared" si="650"/>
        <v>0</v>
      </c>
      <c r="V224" s="127">
        <f>2022!DJ222</f>
        <v>0</v>
      </c>
      <c r="W224" s="59">
        <f t="shared" si="651"/>
        <v>0</v>
      </c>
      <c r="X224" s="59">
        <f>2022!DL222</f>
        <v>0</v>
      </c>
      <c r="Y224" s="127">
        <f t="shared" si="652"/>
        <v>0</v>
      </c>
      <c r="Z224" s="59"/>
      <c r="AA224" s="59"/>
      <c r="AB224" s="59"/>
      <c r="AC224" s="59"/>
      <c r="AD224" s="59"/>
      <c r="AE224" s="59">
        <f>2022!DN222</f>
        <v>0</v>
      </c>
      <c r="AF224" s="115" t="str">
        <f t="shared" si="653"/>
        <v/>
      </c>
      <c r="AG224" s="203"/>
      <c r="AH224" s="204">
        <f t="shared" si="654"/>
        <v>0</v>
      </c>
      <c r="AI224" s="204">
        <f t="shared" si="655"/>
        <v>0</v>
      </c>
      <c r="AJ224" s="205">
        <v>15</v>
      </c>
      <c r="AK224" s="205" t="str">
        <f t="shared" si="656"/>
        <v/>
      </c>
      <c r="AL224" s="205">
        <f t="shared" si="657"/>
        <v>0</v>
      </c>
      <c r="AM224" s="205">
        <f t="shared" si="658"/>
        <v>0</v>
      </c>
      <c r="AN224" s="206" t="str">
        <f t="shared" si="659"/>
        <v/>
      </c>
      <c r="AO224" s="46" t="str">
        <f t="shared" si="660"/>
        <v/>
      </c>
      <c r="AP224" s="46" t="str">
        <f t="shared" si="661"/>
        <v/>
      </c>
    </row>
    <row r="225" ht="18.75">
      <c r="A225" s="46"/>
      <c r="B225" s="61" t="s">
        <v>21</v>
      </c>
      <c r="C225" s="131"/>
      <c r="D225" s="130"/>
      <c r="E225" s="130"/>
      <c r="F225" s="131"/>
      <c r="G225" s="59"/>
      <c r="H225" s="127"/>
      <c r="I225" s="59"/>
      <c r="J225" s="59"/>
      <c r="K225" s="59"/>
      <c r="L225" s="59"/>
      <c r="M225" s="71"/>
      <c r="N225" s="71"/>
      <c r="O225" s="71"/>
      <c r="P225" s="71"/>
      <c r="Q225" s="71"/>
      <c r="R225" s="71"/>
      <c r="S225" s="71"/>
      <c r="T225" s="71"/>
      <c r="U225" s="59"/>
      <c r="V225" s="144"/>
      <c r="W225" s="59"/>
      <c r="X225" s="71"/>
      <c r="Y225" s="127"/>
      <c r="Z225" s="71"/>
      <c r="AA225" s="71"/>
      <c r="AB225" s="71"/>
      <c r="AC225" s="71"/>
      <c r="AD225" s="59"/>
      <c r="AE225" s="71"/>
      <c r="AF225" s="115" t="str">
        <f t="shared" si="653"/>
        <v/>
      </c>
      <c r="AG225" s="203"/>
      <c r="AH225" s="204" t="str">
        <f t="shared" si="654"/>
        <v/>
      </c>
      <c r="AI225" s="204">
        <f t="shared" si="655"/>
        <v>0</v>
      </c>
      <c r="AJ225" s="205">
        <v>15</v>
      </c>
      <c r="AK225" s="205" t="str">
        <f t="shared" si="656"/>
        <v/>
      </c>
      <c r="AL225" s="205" t="str">
        <f t="shared" si="657"/>
        <v/>
      </c>
      <c r="AM225" s="205" t="str">
        <f t="shared" si="658"/>
        <v/>
      </c>
      <c r="AN225" s="206" t="str">
        <f t="shared" si="659"/>
        <v/>
      </c>
      <c r="AO225" s="46" t="str">
        <f t="shared" si="660"/>
        <v/>
      </c>
      <c r="AP225" s="46" t="str">
        <f t="shared" si="661"/>
        <v/>
      </c>
    </row>
    <row r="226" ht="31.5">
      <c r="A226" s="87">
        <v>184</v>
      </c>
      <c r="B226" s="72" t="s">
        <v>22</v>
      </c>
      <c r="C226" s="125">
        <f>2022!B224</f>
        <v>240</v>
      </c>
      <c r="D226" s="126">
        <f>2022!DD224</f>
        <v>0</v>
      </c>
      <c r="E226" s="126">
        <f>2022!DE224</f>
        <v>0</v>
      </c>
      <c r="F226" s="125">
        <f>2022!DH224</f>
        <v>0</v>
      </c>
      <c r="G226" s="71">
        <f>2021!DL171</f>
        <v>0</v>
      </c>
      <c r="H226" s="127">
        <f t="shared" si="649"/>
        <v>0</v>
      </c>
      <c r="I226" s="62"/>
      <c r="J226" s="62"/>
      <c r="K226" s="62"/>
      <c r="L226" s="132"/>
      <c r="M226" s="59"/>
      <c r="N226" s="59">
        <f>2021!DN171</f>
        <v>0</v>
      </c>
      <c r="O226" s="59">
        <f>'Добыча 2021'!L186</f>
        <v>0</v>
      </c>
      <c r="P226" s="59"/>
      <c r="Q226" s="59"/>
      <c r="R226" s="59"/>
      <c r="S226" s="59">
        <f>'Добыча 2021'!N186</f>
        <v>0</v>
      </c>
      <c r="T226" s="59">
        <f>'Добыча 2021'!M186</f>
        <v>0</v>
      </c>
      <c r="U226" s="59">
        <f t="shared" si="650"/>
        <v>0</v>
      </c>
      <c r="V226" s="127">
        <f>2022!DJ224</f>
        <v>0</v>
      </c>
      <c r="W226" s="59">
        <f t="shared" si="651"/>
        <v>0</v>
      </c>
      <c r="X226" s="59">
        <f>2022!DL224</f>
        <v>0</v>
      </c>
      <c r="Y226" s="127">
        <f t="shared" si="652"/>
        <v>0</v>
      </c>
      <c r="Z226" s="59"/>
      <c r="AA226" s="59"/>
      <c r="AB226" s="59"/>
      <c r="AC226" s="59"/>
      <c r="AD226" s="59"/>
      <c r="AE226" s="59">
        <f>2022!DN224</f>
        <v>0</v>
      </c>
      <c r="AF226" s="115" t="str">
        <f t="shared" si="653"/>
        <v/>
      </c>
      <c r="AG226" s="203"/>
      <c r="AH226" s="204">
        <f t="shared" si="654"/>
        <v>0</v>
      </c>
      <c r="AI226" s="204">
        <f t="shared" si="655"/>
        <v>0</v>
      </c>
      <c r="AJ226" s="205">
        <v>15</v>
      </c>
      <c r="AK226" s="205" t="str">
        <f t="shared" si="656"/>
        <v/>
      </c>
      <c r="AL226" s="205">
        <f t="shared" si="657"/>
        <v>0</v>
      </c>
      <c r="AM226" s="205">
        <f t="shared" si="658"/>
        <v>0</v>
      </c>
      <c r="AN226" s="206" t="str">
        <f t="shared" si="659"/>
        <v/>
      </c>
      <c r="AO226" s="46" t="str">
        <f t="shared" si="660"/>
        <v/>
      </c>
      <c r="AP226" s="46" t="str">
        <f t="shared" si="661"/>
        <v/>
      </c>
    </row>
    <row r="227" ht="18.75">
      <c r="A227" s="87"/>
      <c r="B227" s="61" t="s">
        <v>29</v>
      </c>
      <c r="C227" s="131"/>
      <c r="D227" s="130"/>
      <c r="E227" s="130"/>
      <c r="F227" s="131"/>
      <c r="G227" s="59"/>
      <c r="H227" s="127"/>
      <c r="I227" s="59"/>
      <c r="J227" s="59"/>
      <c r="K227" s="59"/>
      <c r="L227" s="59"/>
      <c r="M227" s="71"/>
      <c r="N227" s="71"/>
      <c r="O227" s="71"/>
      <c r="P227" s="71"/>
      <c r="Q227" s="71"/>
      <c r="R227" s="71"/>
      <c r="S227" s="71"/>
      <c r="T227" s="71"/>
      <c r="U227" s="59"/>
      <c r="V227" s="144"/>
      <c r="W227" s="59"/>
      <c r="X227" s="71"/>
      <c r="Y227" s="127"/>
      <c r="Z227" s="71"/>
      <c r="AA227" s="71"/>
      <c r="AB227" s="71"/>
      <c r="AC227" s="71"/>
      <c r="AD227" s="59"/>
      <c r="AE227" s="71"/>
      <c r="AF227" s="115" t="str">
        <f t="shared" si="653"/>
        <v/>
      </c>
      <c r="AG227" s="203"/>
      <c r="AH227" s="204" t="str">
        <f t="shared" si="654"/>
        <v/>
      </c>
      <c r="AI227" s="204">
        <f t="shared" si="655"/>
        <v>0</v>
      </c>
      <c r="AJ227" s="205">
        <v>15</v>
      </c>
      <c r="AK227" s="205" t="str">
        <f t="shared" si="656"/>
        <v/>
      </c>
      <c r="AL227" s="205" t="str">
        <f t="shared" si="657"/>
        <v/>
      </c>
      <c r="AM227" s="205" t="str">
        <f t="shared" si="658"/>
        <v/>
      </c>
      <c r="AN227" s="206" t="str">
        <f t="shared" si="659"/>
        <v/>
      </c>
      <c r="AO227" s="46" t="str">
        <f t="shared" si="660"/>
        <v/>
      </c>
      <c r="AP227" s="46" t="str">
        <f t="shared" si="661"/>
        <v/>
      </c>
    </row>
    <row r="228" ht="63">
      <c r="A228" s="87">
        <v>185</v>
      </c>
      <c r="B228" s="162" t="s">
        <v>358</v>
      </c>
      <c r="C228" s="125">
        <f>2022!B226</f>
        <v>33.299999999999997</v>
      </c>
      <c r="D228" s="138">
        <f>2022!DD226</f>
        <v>0</v>
      </c>
      <c r="E228" s="126">
        <f>2022!DE226</f>
        <v>0</v>
      </c>
      <c r="F228" s="125">
        <f>2022!DH226</f>
        <v>0</v>
      </c>
      <c r="G228" s="80">
        <f>2021!DL173</f>
        <v>0</v>
      </c>
      <c r="H228" s="139">
        <f t="shared" si="649"/>
        <v>0</v>
      </c>
      <c r="I228" s="59"/>
      <c r="J228" s="59"/>
      <c r="K228" s="59"/>
      <c r="L228" s="59"/>
      <c r="M228" s="59"/>
      <c r="N228" s="80">
        <f>2021!DN173</f>
        <v>0</v>
      </c>
      <c r="O228" s="59">
        <f>'Добыча 2021'!L188</f>
        <v>0</v>
      </c>
      <c r="P228" s="59"/>
      <c r="Q228" s="59"/>
      <c r="R228" s="59"/>
      <c r="S228" s="59">
        <f>'Добыча 2021'!N188</f>
        <v>0</v>
      </c>
      <c r="T228" s="59">
        <f>'Добыча 2021'!M188</f>
        <v>0</v>
      </c>
      <c r="U228" s="59">
        <f t="shared" si="650"/>
        <v>0</v>
      </c>
      <c r="V228" s="127">
        <f>2022!DJ226</f>
        <v>0</v>
      </c>
      <c r="W228" s="59">
        <f t="shared" si="651"/>
        <v>0</v>
      </c>
      <c r="X228" s="59">
        <f>2022!DL226</f>
        <v>0</v>
      </c>
      <c r="Y228" s="127">
        <f t="shared" si="652"/>
        <v>0</v>
      </c>
      <c r="Z228" s="59"/>
      <c r="AA228" s="59"/>
      <c r="AB228" s="59"/>
      <c r="AC228" s="59"/>
      <c r="AD228" s="59"/>
      <c r="AE228" s="59">
        <f>2022!DN226</f>
        <v>0</v>
      </c>
      <c r="AF228" s="115" t="str">
        <f t="shared" si="653"/>
        <v/>
      </c>
      <c r="AG228" s="203"/>
      <c r="AH228" s="204">
        <f t="shared" si="654"/>
        <v>0</v>
      </c>
      <c r="AI228" s="204">
        <f t="shared" si="655"/>
        <v>0</v>
      </c>
      <c r="AJ228" s="205">
        <v>15</v>
      </c>
      <c r="AK228" s="205" t="str">
        <f t="shared" si="656"/>
        <v/>
      </c>
      <c r="AL228" s="205">
        <f t="shared" si="657"/>
        <v>0</v>
      </c>
      <c r="AM228" s="205">
        <f t="shared" si="658"/>
        <v>0</v>
      </c>
      <c r="AN228" s="206" t="str">
        <f t="shared" si="659"/>
        <v/>
      </c>
      <c r="AO228" s="46" t="str">
        <f t="shared" si="660"/>
        <v/>
      </c>
      <c r="AP228" s="46" t="str">
        <f t="shared" si="661"/>
        <v/>
      </c>
    </row>
    <row r="229" ht="63">
      <c r="A229" s="87">
        <v>186</v>
      </c>
      <c r="B229" s="152" t="s">
        <v>359</v>
      </c>
      <c r="C229" s="125">
        <f>2022!B227</f>
        <v>31.300000000000001</v>
      </c>
      <c r="D229" s="142"/>
      <c r="E229" s="126">
        <f>2022!DE227</f>
        <v>0</v>
      </c>
      <c r="F229" s="125">
        <f>2022!DH227</f>
        <v>0</v>
      </c>
      <c r="G229" s="82"/>
      <c r="H229" s="143">
        <f t="shared" si="649"/>
        <v>0</v>
      </c>
      <c r="I229" s="59"/>
      <c r="J229" s="59"/>
      <c r="K229" s="59"/>
      <c r="L229" s="59"/>
      <c r="M229" s="59"/>
      <c r="N229" s="82"/>
      <c r="O229" s="59">
        <f>'Добыча 2021'!L189</f>
        <v>0</v>
      </c>
      <c r="P229" s="59"/>
      <c r="Q229" s="59"/>
      <c r="R229" s="59"/>
      <c r="S229" s="59">
        <f>'Добыча 2021'!N189</f>
        <v>0</v>
      </c>
      <c r="T229" s="59">
        <f>'Добыча 2021'!M189</f>
        <v>0</v>
      </c>
      <c r="U229" s="59">
        <f t="shared" si="650"/>
        <v>0</v>
      </c>
      <c r="V229" s="127">
        <f>2022!DJ227</f>
        <v>0</v>
      </c>
      <c r="W229" s="59">
        <f t="shared" si="651"/>
        <v>0</v>
      </c>
      <c r="X229" s="59">
        <f>2022!DL227</f>
        <v>0</v>
      </c>
      <c r="Y229" s="127">
        <f t="shared" si="652"/>
        <v>0</v>
      </c>
      <c r="Z229" s="59"/>
      <c r="AA229" s="59"/>
      <c r="AB229" s="59"/>
      <c r="AC229" s="59"/>
      <c r="AD229" s="59"/>
      <c r="AE229" s="59">
        <f>2022!DN227</f>
        <v>0</v>
      </c>
      <c r="AF229" s="115" t="str">
        <f t="shared" si="653"/>
        <v/>
      </c>
      <c r="AG229" s="203"/>
      <c r="AH229" s="204">
        <f t="shared" si="654"/>
        <v>0</v>
      </c>
      <c r="AI229" s="204">
        <f t="shared" si="655"/>
        <v>0</v>
      </c>
      <c r="AJ229" s="205">
        <v>15</v>
      </c>
      <c r="AK229" s="205" t="str">
        <f t="shared" si="656"/>
        <v/>
      </c>
      <c r="AL229" s="205">
        <f t="shared" si="657"/>
        <v>0</v>
      </c>
      <c r="AM229" s="205">
        <f t="shared" si="658"/>
        <v>0</v>
      </c>
      <c r="AN229" s="206" t="str">
        <f t="shared" si="659"/>
        <v/>
      </c>
      <c r="AO229" s="46" t="str">
        <f t="shared" si="660"/>
        <v/>
      </c>
      <c r="AP229" s="46" t="str">
        <f t="shared" si="661"/>
        <v/>
      </c>
    </row>
    <row r="230" ht="47.25">
      <c r="A230" s="87">
        <v>187</v>
      </c>
      <c r="B230" s="72" t="s">
        <v>30</v>
      </c>
      <c r="C230" s="125">
        <f>2022!B228</f>
        <v>34</v>
      </c>
      <c r="D230" s="126">
        <f>2022!DD228</f>
        <v>0</v>
      </c>
      <c r="E230" s="126">
        <f>2022!DE228</f>
        <v>0</v>
      </c>
      <c r="F230" s="125">
        <f>2022!DH228</f>
        <v>0</v>
      </c>
      <c r="G230" s="59">
        <f>2021!DL174</f>
        <v>0</v>
      </c>
      <c r="H230" s="127">
        <f t="shared" si="649"/>
        <v>0</v>
      </c>
      <c r="I230" s="59"/>
      <c r="J230" s="59"/>
      <c r="K230" s="59"/>
      <c r="L230" s="59"/>
      <c r="M230" s="59"/>
      <c r="N230" s="59">
        <f>2021!DN174</f>
        <v>0</v>
      </c>
      <c r="O230" s="59">
        <f>'Добыча 2021'!L190</f>
        <v>0</v>
      </c>
      <c r="P230" s="59"/>
      <c r="Q230" s="59"/>
      <c r="R230" s="59"/>
      <c r="S230" s="59">
        <f>'Добыча 2021'!N190</f>
        <v>0</v>
      </c>
      <c r="T230" s="59">
        <f>'Добыча 2021'!M190</f>
        <v>0</v>
      </c>
      <c r="U230" s="59">
        <f t="shared" si="650"/>
        <v>0</v>
      </c>
      <c r="V230" s="127">
        <f>2022!DJ228</f>
        <v>0</v>
      </c>
      <c r="W230" s="59">
        <f t="shared" si="651"/>
        <v>0</v>
      </c>
      <c r="X230" s="59">
        <f>2022!DL228</f>
        <v>0</v>
      </c>
      <c r="Y230" s="127">
        <f t="shared" si="652"/>
        <v>0</v>
      </c>
      <c r="Z230" s="59"/>
      <c r="AA230" s="59"/>
      <c r="AB230" s="59"/>
      <c r="AC230" s="59"/>
      <c r="AD230" s="59"/>
      <c r="AE230" s="59">
        <f>2022!DN228</f>
        <v>0</v>
      </c>
      <c r="AF230" s="115" t="str">
        <f t="shared" si="653"/>
        <v/>
      </c>
      <c r="AG230" s="203"/>
      <c r="AH230" s="204">
        <f t="shared" si="654"/>
        <v>0</v>
      </c>
      <c r="AI230" s="204">
        <f t="shared" si="655"/>
        <v>0</v>
      </c>
      <c r="AJ230" s="205">
        <v>15</v>
      </c>
      <c r="AK230" s="205" t="str">
        <f t="shared" si="656"/>
        <v/>
      </c>
      <c r="AL230" s="205">
        <f t="shared" si="657"/>
        <v>0</v>
      </c>
      <c r="AM230" s="205">
        <f t="shared" si="658"/>
        <v>0</v>
      </c>
      <c r="AN230" s="206" t="str">
        <f t="shared" si="659"/>
        <v/>
      </c>
      <c r="AO230" s="46" t="str">
        <f t="shared" si="660"/>
        <v/>
      </c>
      <c r="AP230" s="46" t="str">
        <f t="shared" si="661"/>
        <v/>
      </c>
    </row>
    <row r="231" ht="31.5">
      <c r="A231" s="87">
        <v>188</v>
      </c>
      <c r="B231" s="72" t="s">
        <v>31</v>
      </c>
      <c r="C231" s="125">
        <f>2022!B229</f>
        <v>21.359999999999999</v>
      </c>
      <c r="D231" s="126">
        <f>2022!DD229</f>
        <v>0</v>
      </c>
      <c r="E231" s="126">
        <f>2022!DE229</f>
        <v>0</v>
      </c>
      <c r="F231" s="125">
        <f>2022!DH229</f>
        <v>0</v>
      </c>
      <c r="G231" s="59">
        <f>2021!DL175</f>
        <v>0</v>
      </c>
      <c r="H231" s="127">
        <f t="shared" si="649"/>
        <v>0</v>
      </c>
      <c r="I231" s="59"/>
      <c r="J231" s="59"/>
      <c r="K231" s="59"/>
      <c r="L231" s="59"/>
      <c r="M231" s="59"/>
      <c r="N231" s="59">
        <f>2021!DN175</f>
        <v>0</v>
      </c>
      <c r="O231" s="59">
        <f>'Добыча 2021'!L191</f>
        <v>0</v>
      </c>
      <c r="P231" s="59"/>
      <c r="Q231" s="59"/>
      <c r="R231" s="59"/>
      <c r="S231" s="59">
        <f>'Добыча 2021'!N191</f>
        <v>0</v>
      </c>
      <c r="T231" s="59">
        <f>'Добыча 2021'!M191</f>
        <v>0</v>
      </c>
      <c r="U231" s="59">
        <f t="shared" si="650"/>
        <v>0</v>
      </c>
      <c r="V231" s="127">
        <f>2022!DJ229</f>
        <v>0</v>
      </c>
      <c r="W231" s="59">
        <f t="shared" si="651"/>
        <v>0</v>
      </c>
      <c r="X231" s="59">
        <f>2022!DL229</f>
        <v>0</v>
      </c>
      <c r="Y231" s="127">
        <f t="shared" si="652"/>
        <v>0</v>
      </c>
      <c r="Z231" s="59"/>
      <c r="AA231" s="59"/>
      <c r="AB231" s="59"/>
      <c r="AC231" s="59"/>
      <c r="AD231" s="59"/>
      <c r="AE231" s="59">
        <f>2022!DN229</f>
        <v>0</v>
      </c>
      <c r="AF231" s="115" t="str">
        <f t="shared" si="653"/>
        <v/>
      </c>
      <c r="AG231" s="203"/>
      <c r="AH231" s="204">
        <f t="shared" si="654"/>
        <v>0</v>
      </c>
      <c r="AI231" s="204">
        <f t="shared" si="655"/>
        <v>0</v>
      </c>
      <c r="AJ231" s="205">
        <v>15</v>
      </c>
      <c r="AK231" s="205" t="str">
        <f t="shared" si="656"/>
        <v/>
      </c>
      <c r="AL231" s="205">
        <f t="shared" si="657"/>
        <v>0</v>
      </c>
      <c r="AM231" s="205">
        <f t="shared" si="658"/>
        <v>0</v>
      </c>
      <c r="AN231" s="206" t="str">
        <f t="shared" si="659"/>
        <v/>
      </c>
      <c r="AO231" s="46" t="str">
        <f t="shared" si="660"/>
        <v/>
      </c>
      <c r="AP231" s="46" t="str">
        <f t="shared" si="661"/>
        <v/>
      </c>
    </row>
    <row r="232" ht="31.5">
      <c r="A232" s="87">
        <v>189</v>
      </c>
      <c r="B232" s="72" t="s">
        <v>34</v>
      </c>
      <c r="C232" s="125">
        <f>2022!B230</f>
        <v>254.53999999999999</v>
      </c>
      <c r="D232" s="126">
        <f>2022!DD230</f>
        <v>0</v>
      </c>
      <c r="E232" s="126">
        <f>2022!DE230</f>
        <v>0</v>
      </c>
      <c r="F232" s="125">
        <f>2022!DH230</f>
        <v>0</v>
      </c>
      <c r="G232" s="59">
        <f>2021!DL176</f>
        <v>0</v>
      </c>
      <c r="H232" s="127">
        <f t="shared" si="649"/>
        <v>0</v>
      </c>
      <c r="I232" s="59"/>
      <c r="J232" s="59"/>
      <c r="K232" s="59"/>
      <c r="L232" s="59"/>
      <c r="M232" s="59"/>
      <c r="N232" s="59">
        <f>2021!DN176</f>
        <v>0</v>
      </c>
      <c r="O232" s="59">
        <f>'Добыча 2021'!L192</f>
        <v>0</v>
      </c>
      <c r="P232" s="59"/>
      <c r="Q232" s="59"/>
      <c r="R232" s="59"/>
      <c r="S232" s="59">
        <f>'Добыча 2021'!N192</f>
        <v>0</v>
      </c>
      <c r="T232" s="59">
        <f>'Добыча 2021'!M192</f>
        <v>0</v>
      </c>
      <c r="U232" s="59">
        <f t="shared" si="650"/>
        <v>0</v>
      </c>
      <c r="V232" s="127">
        <f>2022!DJ230</f>
        <v>0</v>
      </c>
      <c r="W232" s="59">
        <f t="shared" si="651"/>
        <v>0</v>
      </c>
      <c r="X232" s="59">
        <f>2022!DL230</f>
        <v>0</v>
      </c>
      <c r="Y232" s="127">
        <f t="shared" si="652"/>
        <v>0</v>
      </c>
      <c r="Z232" s="59"/>
      <c r="AA232" s="59"/>
      <c r="AB232" s="59"/>
      <c r="AC232" s="59"/>
      <c r="AD232" s="59"/>
      <c r="AE232" s="59">
        <f>2022!DN230</f>
        <v>0</v>
      </c>
      <c r="AF232" s="115" t="str">
        <f t="shared" si="653"/>
        <v/>
      </c>
      <c r="AG232" s="203"/>
      <c r="AH232" s="204">
        <f t="shared" si="654"/>
        <v>0</v>
      </c>
      <c r="AI232" s="204">
        <f t="shared" si="655"/>
        <v>0</v>
      </c>
      <c r="AJ232" s="205">
        <v>15</v>
      </c>
      <c r="AK232" s="205" t="str">
        <f t="shared" si="656"/>
        <v/>
      </c>
      <c r="AL232" s="205">
        <f t="shared" si="657"/>
        <v>0</v>
      </c>
      <c r="AM232" s="205">
        <f t="shared" si="658"/>
        <v>0</v>
      </c>
      <c r="AN232" s="206" t="str">
        <f t="shared" si="659"/>
        <v/>
      </c>
      <c r="AO232" s="46" t="str">
        <f t="shared" si="660"/>
        <v/>
      </c>
      <c r="AP232" s="46" t="str">
        <f t="shared" si="661"/>
        <v/>
      </c>
    </row>
    <row r="233" ht="18.75">
      <c r="A233" s="87"/>
      <c r="B233" s="61" t="s">
        <v>37</v>
      </c>
      <c r="C233" s="131"/>
      <c r="D233" s="130"/>
      <c r="E233" s="130"/>
      <c r="F233" s="131"/>
      <c r="G233" s="59"/>
      <c r="H233" s="127"/>
      <c r="I233" s="59"/>
      <c r="J233" s="59"/>
      <c r="K233" s="59"/>
      <c r="L233" s="59"/>
      <c r="M233" s="71"/>
      <c r="N233" s="71"/>
      <c r="O233" s="71"/>
      <c r="P233" s="71"/>
      <c r="Q233" s="71"/>
      <c r="R233" s="71"/>
      <c r="S233" s="71"/>
      <c r="T233" s="71"/>
      <c r="U233" s="59"/>
      <c r="V233" s="144"/>
      <c r="W233" s="59"/>
      <c r="X233" s="71"/>
      <c r="Y233" s="127"/>
      <c r="Z233" s="71"/>
      <c r="AA233" s="71"/>
      <c r="AB233" s="71"/>
      <c r="AC233" s="71"/>
      <c r="AD233" s="59"/>
      <c r="AE233" s="71"/>
      <c r="AF233" s="115" t="str">
        <f t="shared" si="653"/>
        <v/>
      </c>
      <c r="AG233" s="203"/>
      <c r="AH233" s="204" t="str">
        <f t="shared" si="654"/>
        <v/>
      </c>
      <c r="AI233" s="204">
        <f t="shared" si="655"/>
        <v>0</v>
      </c>
      <c r="AJ233" s="205">
        <v>15</v>
      </c>
      <c r="AK233" s="205" t="str">
        <f t="shared" si="656"/>
        <v/>
      </c>
      <c r="AL233" s="205" t="str">
        <f t="shared" si="657"/>
        <v/>
      </c>
      <c r="AM233" s="205" t="str">
        <f t="shared" si="658"/>
        <v/>
      </c>
      <c r="AN233" s="206" t="str">
        <f t="shared" si="659"/>
        <v/>
      </c>
      <c r="AO233" s="46" t="str">
        <f t="shared" si="660"/>
        <v/>
      </c>
      <c r="AP233" s="46" t="str">
        <f t="shared" si="661"/>
        <v/>
      </c>
    </row>
    <row r="234" ht="31.5">
      <c r="A234" s="87">
        <v>190</v>
      </c>
      <c r="B234" s="72" t="s">
        <v>360</v>
      </c>
      <c r="C234" s="125">
        <f>2022!B232</f>
        <v>9.0289999999999999</v>
      </c>
      <c r="D234" s="126">
        <f>2022!DD232</f>
        <v>0</v>
      </c>
      <c r="E234" s="126">
        <f>2022!DE232</f>
        <v>0</v>
      </c>
      <c r="F234" s="125">
        <f>2022!DH232</f>
        <v>0</v>
      </c>
      <c r="G234" s="59">
        <f>2021!DL178</f>
        <v>0</v>
      </c>
      <c r="H234" s="127">
        <f t="shared" si="649"/>
        <v>0</v>
      </c>
      <c r="I234" s="59"/>
      <c r="J234" s="59"/>
      <c r="K234" s="59"/>
      <c r="L234" s="59"/>
      <c r="M234" s="59"/>
      <c r="N234" s="59">
        <f>2021!DN178</f>
        <v>0</v>
      </c>
      <c r="O234" s="59">
        <f>'Добыча 2021'!L194</f>
        <v>0</v>
      </c>
      <c r="P234" s="59"/>
      <c r="Q234" s="59"/>
      <c r="R234" s="59"/>
      <c r="S234" s="59">
        <f>'Добыча 2021'!N194</f>
        <v>0</v>
      </c>
      <c r="T234" s="59">
        <f>'Добыча 2021'!M194</f>
        <v>0</v>
      </c>
      <c r="U234" s="59">
        <f t="shared" si="650"/>
        <v>0</v>
      </c>
      <c r="V234" s="127">
        <f>2022!DJ232</f>
        <v>0</v>
      </c>
      <c r="W234" s="59">
        <f t="shared" si="651"/>
        <v>0</v>
      </c>
      <c r="X234" s="59">
        <f>2022!DL232</f>
        <v>0</v>
      </c>
      <c r="Y234" s="127">
        <f t="shared" si="652"/>
        <v>0</v>
      </c>
      <c r="Z234" s="59"/>
      <c r="AA234" s="59"/>
      <c r="AB234" s="59"/>
      <c r="AC234" s="59"/>
      <c r="AD234" s="59"/>
      <c r="AE234" s="59">
        <f>2022!DN232</f>
        <v>0</v>
      </c>
      <c r="AF234" s="115" t="str">
        <f t="shared" si="653"/>
        <v/>
      </c>
      <c r="AG234" s="203"/>
      <c r="AH234" s="204">
        <f t="shared" si="654"/>
        <v>0</v>
      </c>
      <c r="AI234" s="204">
        <f t="shared" si="655"/>
        <v>0</v>
      </c>
      <c r="AJ234" s="205">
        <v>15</v>
      </c>
      <c r="AK234" s="205" t="str">
        <f t="shared" si="656"/>
        <v/>
      </c>
      <c r="AL234" s="205">
        <f t="shared" si="657"/>
        <v>0</v>
      </c>
      <c r="AM234" s="205">
        <f t="shared" si="658"/>
        <v>0</v>
      </c>
      <c r="AN234" s="206" t="str">
        <f t="shared" si="659"/>
        <v/>
      </c>
      <c r="AO234" s="46" t="str">
        <f t="shared" si="660"/>
        <v/>
      </c>
      <c r="AP234" s="46" t="str">
        <f t="shared" si="661"/>
        <v/>
      </c>
    </row>
    <row r="235" ht="31.5">
      <c r="A235" s="87">
        <v>191</v>
      </c>
      <c r="B235" s="64" t="s">
        <v>361</v>
      </c>
      <c r="C235" s="125">
        <f>2022!B233</f>
        <v>19.600000000000001</v>
      </c>
      <c r="D235" s="126">
        <f>2022!DD233</f>
        <v>0</v>
      </c>
      <c r="E235" s="126">
        <f>2022!DE233</f>
        <v>0</v>
      </c>
      <c r="F235" s="125">
        <f>2022!DH233</f>
        <v>0</v>
      </c>
      <c r="G235" s="59">
        <f>2021!DL179</f>
        <v>0</v>
      </c>
      <c r="H235" s="127">
        <f t="shared" si="649"/>
        <v>0</v>
      </c>
      <c r="I235" s="62"/>
      <c r="J235" s="62"/>
      <c r="K235" s="62"/>
      <c r="L235" s="132"/>
      <c r="M235" s="59"/>
      <c r="N235" s="59">
        <f>2021!DN179</f>
        <v>0</v>
      </c>
      <c r="O235" s="59">
        <f>'Добыча 2021'!L195</f>
        <v>0</v>
      </c>
      <c r="P235" s="59"/>
      <c r="Q235" s="59"/>
      <c r="R235" s="59"/>
      <c r="S235" s="59">
        <f>'Добыча 2021'!N195</f>
        <v>0</v>
      </c>
      <c r="T235" s="59">
        <f>'Добыча 2021'!M195</f>
        <v>0</v>
      </c>
      <c r="U235" s="59">
        <f t="shared" si="650"/>
        <v>0</v>
      </c>
      <c r="V235" s="127">
        <f>2022!DJ233</f>
        <v>0</v>
      </c>
      <c r="W235" s="59">
        <f t="shared" si="651"/>
        <v>0</v>
      </c>
      <c r="X235" s="59">
        <f>2022!DL233</f>
        <v>0</v>
      </c>
      <c r="Y235" s="127">
        <f t="shared" si="652"/>
        <v>0</v>
      </c>
      <c r="Z235" s="59"/>
      <c r="AA235" s="59"/>
      <c r="AB235" s="59"/>
      <c r="AC235" s="59"/>
      <c r="AD235" s="59"/>
      <c r="AE235" s="59">
        <f>2022!DN233</f>
        <v>0</v>
      </c>
      <c r="AF235" s="115" t="str">
        <f t="shared" si="653"/>
        <v/>
      </c>
      <c r="AG235" s="203"/>
      <c r="AH235" s="204">
        <f t="shared" si="654"/>
        <v>0</v>
      </c>
      <c r="AI235" s="204">
        <f t="shared" si="655"/>
        <v>0</v>
      </c>
      <c r="AJ235" s="205">
        <v>15</v>
      </c>
      <c r="AK235" s="205" t="str">
        <f t="shared" si="656"/>
        <v/>
      </c>
      <c r="AL235" s="205">
        <f t="shared" si="657"/>
        <v>0</v>
      </c>
      <c r="AM235" s="205">
        <f t="shared" si="658"/>
        <v>0</v>
      </c>
      <c r="AN235" s="206" t="str">
        <f t="shared" si="659"/>
        <v/>
      </c>
      <c r="AO235" s="46" t="str">
        <f t="shared" si="660"/>
        <v/>
      </c>
      <c r="AP235" s="46" t="str">
        <f t="shared" si="661"/>
        <v/>
      </c>
    </row>
    <row r="236" ht="31.5">
      <c r="A236" s="87">
        <v>192</v>
      </c>
      <c r="B236" s="72" t="s">
        <v>44</v>
      </c>
      <c r="C236" s="125">
        <f>2022!B234</f>
        <v>10</v>
      </c>
      <c r="D236" s="126">
        <f>2022!DD234</f>
        <v>0</v>
      </c>
      <c r="E236" s="126">
        <f>2022!DE234</f>
        <v>0</v>
      </c>
      <c r="F236" s="125">
        <f>2022!DH234</f>
        <v>0</v>
      </c>
      <c r="G236" s="59">
        <f>2021!DL180</f>
        <v>0</v>
      </c>
      <c r="H236" s="127">
        <f t="shared" ref="H236:H262" si="663">IF(G236&gt;0,G236/D236*100,0)</f>
        <v>0</v>
      </c>
      <c r="I236" s="59"/>
      <c r="J236" s="59"/>
      <c r="K236" s="59"/>
      <c r="L236" s="59"/>
      <c r="M236" s="59"/>
      <c r="N236" s="59">
        <f>2021!DN180</f>
        <v>0</v>
      </c>
      <c r="O236" s="59">
        <f>'Добыча 2021'!L196</f>
        <v>0</v>
      </c>
      <c r="P236" s="59"/>
      <c r="Q236" s="59"/>
      <c r="R236" s="59"/>
      <c r="S236" s="59">
        <f>'Добыча 2021'!N196</f>
        <v>0</v>
      </c>
      <c r="T236" s="59">
        <f>'Добыча 2021'!M196</f>
        <v>0</v>
      </c>
      <c r="U236" s="59">
        <f t="shared" si="650"/>
        <v>0</v>
      </c>
      <c r="V236" s="127">
        <f>2022!DJ234</f>
        <v>0</v>
      </c>
      <c r="W236" s="59">
        <f t="shared" si="651"/>
        <v>0</v>
      </c>
      <c r="X236" s="59">
        <f>2022!DL234</f>
        <v>0</v>
      </c>
      <c r="Y236" s="127">
        <f t="shared" si="652"/>
        <v>0</v>
      </c>
      <c r="Z236" s="59"/>
      <c r="AA236" s="59"/>
      <c r="AB236" s="59"/>
      <c r="AC236" s="59"/>
      <c r="AD236" s="59"/>
      <c r="AE236" s="59">
        <f>2022!DN234</f>
        <v>0</v>
      </c>
      <c r="AF236" s="115" t="str">
        <f t="shared" si="653"/>
        <v/>
      </c>
      <c r="AG236" s="203"/>
      <c r="AH236" s="204">
        <f t="shared" si="654"/>
        <v>0</v>
      </c>
      <c r="AI236" s="204">
        <f t="shared" si="655"/>
        <v>0</v>
      </c>
      <c r="AJ236" s="205">
        <v>15</v>
      </c>
      <c r="AK236" s="205" t="str">
        <f t="shared" si="656"/>
        <v/>
      </c>
      <c r="AL236" s="205">
        <f t="shared" si="657"/>
        <v>0</v>
      </c>
      <c r="AM236" s="205">
        <f t="shared" si="658"/>
        <v>0</v>
      </c>
      <c r="AN236" s="206" t="str">
        <f t="shared" si="659"/>
        <v/>
      </c>
      <c r="AO236" s="46" t="str">
        <f t="shared" si="660"/>
        <v/>
      </c>
      <c r="AP236" s="46" t="str">
        <f t="shared" si="661"/>
        <v/>
      </c>
    </row>
    <row r="237" ht="47.25">
      <c r="A237" s="87">
        <v>193</v>
      </c>
      <c r="B237" s="72" t="s">
        <v>45</v>
      </c>
      <c r="C237" s="125">
        <f>2022!B235</f>
        <v>9.8000000000000007</v>
      </c>
      <c r="D237" s="126">
        <f>2022!DD235</f>
        <v>0</v>
      </c>
      <c r="E237" s="126">
        <f>2022!DE235</f>
        <v>0</v>
      </c>
      <c r="F237" s="125">
        <f>2022!DH235</f>
        <v>0</v>
      </c>
      <c r="G237" s="59">
        <f>2021!DL181</f>
        <v>0</v>
      </c>
      <c r="H237" s="127">
        <f t="shared" si="663"/>
        <v>0</v>
      </c>
      <c r="I237" s="59"/>
      <c r="J237" s="59"/>
      <c r="K237" s="59"/>
      <c r="L237" s="59"/>
      <c r="M237" s="59"/>
      <c r="N237" s="59">
        <f>2021!DN181</f>
        <v>0</v>
      </c>
      <c r="O237" s="59">
        <f>'Добыча 2021'!L197</f>
        <v>0</v>
      </c>
      <c r="P237" s="59"/>
      <c r="Q237" s="59"/>
      <c r="R237" s="59"/>
      <c r="S237" s="59">
        <f>'Добыча 2021'!N197</f>
        <v>0</v>
      </c>
      <c r="T237" s="59">
        <f>'Добыча 2021'!M197</f>
        <v>0</v>
      </c>
      <c r="U237" s="59">
        <f t="shared" si="650"/>
        <v>0</v>
      </c>
      <c r="V237" s="127">
        <f>2022!DJ235</f>
        <v>0</v>
      </c>
      <c r="W237" s="59">
        <f t="shared" si="651"/>
        <v>0</v>
      </c>
      <c r="X237" s="59">
        <f>2022!DL235</f>
        <v>0</v>
      </c>
      <c r="Y237" s="127">
        <f t="shared" si="652"/>
        <v>0</v>
      </c>
      <c r="Z237" s="59"/>
      <c r="AA237" s="59"/>
      <c r="AB237" s="59"/>
      <c r="AC237" s="59"/>
      <c r="AD237" s="59"/>
      <c r="AE237" s="59">
        <f>2022!DN235</f>
        <v>0</v>
      </c>
      <c r="AF237" s="115" t="str">
        <f t="shared" si="653"/>
        <v/>
      </c>
      <c r="AG237" s="203"/>
      <c r="AH237" s="204">
        <f t="shared" si="654"/>
        <v>0</v>
      </c>
      <c r="AI237" s="204">
        <f t="shared" si="655"/>
        <v>0</v>
      </c>
      <c r="AJ237" s="205">
        <v>15</v>
      </c>
      <c r="AK237" s="205" t="str">
        <f t="shared" si="656"/>
        <v/>
      </c>
      <c r="AL237" s="205">
        <f t="shared" si="657"/>
        <v>0</v>
      </c>
      <c r="AM237" s="205">
        <f t="shared" si="658"/>
        <v>0</v>
      </c>
      <c r="AN237" s="206" t="str">
        <f t="shared" si="659"/>
        <v/>
      </c>
      <c r="AO237" s="46" t="str">
        <f t="shared" si="660"/>
        <v/>
      </c>
      <c r="AP237" s="46" t="str">
        <f t="shared" si="661"/>
        <v/>
      </c>
    </row>
    <row r="238" ht="31.5">
      <c r="A238" s="87">
        <v>194</v>
      </c>
      <c r="B238" s="152" t="s">
        <v>459</v>
      </c>
      <c r="C238" s="125">
        <f>2022!B236</f>
        <v>302.69999999999999</v>
      </c>
      <c r="D238" s="138">
        <f>2022!DD236</f>
        <v>0</v>
      </c>
      <c r="E238" s="126">
        <f>2022!DE236</f>
        <v>0</v>
      </c>
      <c r="F238" s="125">
        <f>2022!DH236</f>
        <v>0</v>
      </c>
      <c r="G238" s="80">
        <f>2021!DL182</f>
        <v>0</v>
      </c>
      <c r="H238" s="139">
        <f t="shared" si="663"/>
        <v>0</v>
      </c>
      <c r="I238" s="59"/>
      <c r="J238" s="59"/>
      <c r="K238" s="59"/>
      <c r="L238" s="140"/>
      <c r="M238" s="59"/>
      <c r="N238" s="80">
        <f>2021!DN182</f>
        <v>0</v>
      </c>
      <c r="O238" s="80">
        <f>'Добыча 2021'!L198</f>
        <v>0</v>
      </c>
      <c r="P238" s="59"/>
      <c r="Q238" s="59"/>
      <c r="R238" s="59"/>
      <c r="S238" s="80">
        <f>'Добыча 2021'!N198</f>
        <v>0</v>
      </c>
      <c r="T238" s="80">
        <f>'Добыча 2021'!M198</f>
        <v>0</v>
      </c>
      <c r="U238" s="80">
        <f>IF(G239=0,0,O238/G239*100)</f>
        <v>0</v>
      </c>
      <c r="V238" s="127">
        <f>2022!DJ236</f>
        <v>0</v>
      </c>
      <c r="W238" s="59">
        <f t="shared" si="651"/>
        <v>0</v>
      </c>
      <c r="X238" s="59">
        <f>2022!DL236</f>
        <v>0</v>
      </c>
      <c r="Y238" s="127">
        <f t="shared" si="652"/>
        <v>0</v>
      </c>
      <c r="Z238" s="59"/>
      <c r="AA238" s="59"/>
      <c r="AB238" s="59"/>
      <c r="AC238" s="59"/>
      <c r="AD238" s="59"/>
      <c r="AE238" s="59">
        <f>2022!DN236</f>
        <v>0</v>
      </c>
      <c r="AF238" s="115" t="str">
        <f t="shared" si="653"/>
        <v/>
      </c>
      <c r="AG238" s="203"/>
      <c r="AH238" s="204">
        <f t="shared" si="654"/>
        <v>0</v>
      </c>
      <c r="AI238" s="204">
        <f t="shared" si="655"/>
        <v>0</v>
      </c>
      <c r="AJ238" s="205">
        <v>15</v>
      </c>
      <c r="AK238" s="205" t="str">
        <f t="shared" si="656"/>
        <v/>
      </c>
      <c r="AL238" s="205">
        <f t="shared" si="657"/>
        <v>0</v>
      </c>
      <c r="AM238" s="205">
        <f t="shared" si="658"/>
        <v>0</v>
      </c>
      <c r="AN238" s="206" t="str">
        <f t="shared" si="659"/>
        <v/>
      </c>
      <c r="AO238" s="46" t="str">
        <f t="shared" si="660"/>
        <v/>
      </c>
      <c r="AP238" s="46" t="str">
        <f t="shared" si="661"/>
        <v/>
      </c>
    </row>
    <row r="239" ht="31.5">
      <c r="A239" s="87">
        <v>195</v>
      </c>
      <c r="B239" s="152" t="s">
        <v>460</v>
      </c>
      <c r="C239" s="125">
        <f>2022!B237</f>
        <v>4.7999999999999998</v>
      </c>
      <c r="D239" s="142"/>
      <c r="E239" s="126">
        <f>2022!DE237</f>
        <v>0</v>
      </c>
      <c r="F239" s="125">
        <f>2022!DH237</f>
        <v>0</v>
      </c>
      <c r="G239" s="82"/>
      <c r="H239" s="143"/>
      <c r="I239" s="163"/>
      <c r="J239" s="163"/>
      <c r="K239" s="163"/>
      <c r="L239" s="132"/>
      <c r="M239" s="59"/>
      <c r="N239" s="82"/>
      <c r="O239" s="82"/>
      <c r="P239" s="59"/>
      <c r="Q239" s="59"/>
      <c r="R239" s="59"/>
      <c r="S239" s="82"/>
      <c r="T239" s="82"/>
      <c r="U239" s="82"/>
      <c r="V239" s="127">
        <f>2022!DJ237</f>
        <v>0</v>
      </c>
      <c r="W239" s="59">
        <f t="shared" si="651"/>
        <v>0</v>
      </c>
      <c r="X239" s="59">
        <f>2022!DL237</f>
        <v>0</v>
      </c>
      <c r="Y239" s="127">
        <f t="shared" si="652"/>
        <v>0</v>
      </c>
      <c r="Z239" s="59"/>
      <c r="AA239" s="59"/>
      <c r="AB239" s="59"/>
      <c r="AC239" s="59"/>
      <c r="AD239" s="59"/>
      <c r="AE239" s="59">
        <f>2022!DN237</f>
        <v>0</v>
      </c>
      <c r="AF239" s="115" t="str">
        <f t="shared" si="653"/>
        <v/>
      </c>
      <c r="AG239" s="203"/>
      <c r="AH239" s="204">
        <f t="shared" si="654"/>
        <v>0</v>
      </c>
      <c r="AI239" s="204">
        <f t="shared" si="655"/>
        <v>0</v>
      </c>
      <c r="AJ239" s="205">
        <v>15</v>
      </c>
      <c r="AK239" s="205" t="str">
        <f t="shared" si="656"/>
        <v/>
      </c>
      <c r="AL239" s="205">
        <f t="shared" si="657"/>
        <v>0</v>
      </c>
      <c r="AM239" s="205">
        <f t="shared" si="658"/>
        <v>0</v>
      </c>
      <c r="AN239" s="206" t="str">
        <f t="shared" si="659"/>
        <v/>
      </c>
      <c r="AO239" s="46" t="str">
        <f t="shared" si="660"/>
        <v/>
      </c>
      <c r="AP239" s="46" t="str">
        <f t="shared" si="661"/>
        <v/>
      </c>
    </row>
    <row r="240" ht="31.5">
      <c r="A240" s="87">
        <v>196</v>
      </c>
      <c r="B240" s="72" t="s">
        <v>38</v>
      </c>
      <c r="C240" s="125">
        <f>2022!B238</f>
        <v>5.1580000000000004</v>
      </c>
      <c r="D240" s="126">
        <f>2022!DD238</f>
        <v>0</v>
      </c>
      <c r="E240" s="126">
        <f>2022!DE238</f>
        <v>0</v>
      </c>
      <c r="F240" s="125">
        <f>2022!DH238</f>
        <v>0</v>
      </c>
      <c r="G240" s="59">
        <f>2021!DL183</f>
        <v>0</v>
      </c>
      <c r="H240" s="127">
        <f t="shared" si="663"/>
        <v>0</v>
      </c>
      <c r="I240" s="59"/>
      <c r="J240" s="59"/>
      <c r="K240" s="59"/>
      <c r="L240" s="59"/>
      <c r="M240" s="59"/>
      <c r="N240" s="59">
        <f>2021!DN183</f>
        <v>0</v>
      </c>
      <c r="O240" s="59">
        <f>'Добыча 2021'!L199</f>
        <v>0</v>
      </c>
      <c r="P240" s="59"/>
      <c r="Q240" s="59"/>
      <c r="R240" s="59"/>
      <c r="S240" s="59">
        <f>'Добыча 2021'!N199</f>
        <v>0</v>
      </c>
      <c r="T240" s="59">
        <f>'Добыча 2021'!M199</f>
        <v>0</v>
      </c>
      <c r="U240" s="59">
        <f t="shared" si="650"/>
        <v>0</v>
      </c>
      <c r="V240" s="127">
        <f>2022!DJ238</f>
        <v>0</v>
      </c>
      <c r="W240" s="59">
        <f t="shared" si="651"/>
        <v>0</v>
      </c>
      <c r="X240" s="59">
        <f>2022!DL238</f>
        <v>0</v>
      </c>
      <c r="Y240" s="127">
        <f t="shared" si="652"/>
        <v>0</v>
      </c>
      <c r="Z240" s="59"/>
      <c r="AA240" s="59"/>
      <c r="AB240" s="59"/>
      <c r="AC240" s="59"/>
      <c r="AD240" s="59"/>
      <c r="AE240" s="59">
        <f>2022!DN238</f>
        <v>0</v>
      </c>
      <c r="AF240" s="115" t="str">
        <f t="shared" si="653"/>
        <v/>
      </c>
      <c r="AG240" s="203"/>
      <c r="AH240" s="204">
        <f t="shared" si="654"/>
        <v>0</v>
      </c>
      <c r="AI240" s="204">
        <f t="shared" si="655"/>
        <v>0</v>
      </c>
      <c r="AJ240" s="205">
        <v>15</v>
      </c>
      <c r="AK240" s="205" t="str">
        <f t="shared" si="656"/>
        <v/>
      </c>
      <c r="AL240" s="205">
        <f t="shared" si="657"/>
        <v>0</v>
      </c>
      <c r="AM240" s="205">
        <f t="shared" si="658"/>
        <v>0</v>
      </c>
      <c r="AN240" s="206" t="str">
        <f t="shared" si="659"/>
        <v/>
      </c>
      <c r="AO240" s="46" t="str">
        <f t="shared" si="660"/>
        <v/>
      </c>
      <c r="AP240" s="46" t="str">
        <f t="shared" si="661"/>
        <v/>
      </c>
    </row>
    <row r="241" ht="31.5">
      <c r="A241" s="87">
        <v>197</v>
      </c>
      <c r="B241" s="72" t="s">
        <v>362</v>
      </c>
      <c r="C241" s="125">
        <f>2022!B239</f>
        <v>6.7999999999999998</v>
      </c>
      <c r="D241" s="126">
        <f>2022!DD239</f>
        <v>0</v>
      </c>
      <c r="E241" s="126">
        <f>2022!DE239</f>
        <v>0</v>
      </c>
      <c r="F241" s="125">
        <f>2022!DH239</f>
        <v>0</v>
      </c>
      <c r="G241" s="59">
        <f>2021!DL184</f>
        <v>0</v>
      </c>
      <c r="H241" s="127">
        <f t="shared" si="663"/>
        <v>0</v>
      </c>
      <c r="I241" s="163"/>
      <c r="J241" s="163"/>
      <c r="K241" s="163"/>
      <c r="L241" s="163"/>
      <c r="M241" s="59"/>
      <c r="N241" s="59">
        <f>2021!DN225</f>
        <v>0</v>
      </c>
      <c r="O241" s="59">
        <f>'Добыча 2021'!L200</f>
        <v>0</v>
      </c>
      <c r="P241" s="59"/>
      <c r="Q241" s="59"/>
      <c r="R241" s="59"/>
      <c r="S241" s="59">
        <f>'Добыча 2021'!N200</f>
        <v>0</v>
      </c>
      <c r="T241" s="59">
        <f>'Добыча 2021'!M200</f>
        <v>0</v>
      </c>
      <c r="U241" s="59">
        <f t="shared" ref="U241:U262" si="664">IF(G241=0,0,O241/G241*100)</f>
        <v>0</v>
      </c>
      <c r="V241" s="127">
        <f>2022!DJ239</f>
        <v>0</v>
      </c>
      <c r="W241" s="59">
        <f t="shared" si="651"/>
        <v>0</v>
      </c>
      <c r="X241" s="59">
        <f>2022!DL239</f>
        <v>0</v>
      </c>
      <c r="Y241" s="127">
        <f t="shared" si="652"/>
        <v>0</v>
      </c>
      <c r="Z241" s="59"/>
      <c r="AA241" s="59"/>
      <c r="AB241" s="59"/>
      <c r="AC241" s="59"/>
      <c r="AD241" s="59"/>
      <c r="AE241" s="59">
        <f>2022!DN239</f>
        <v>0</v>
      </c>
      <c r="AF241" s="115" t="str">
        <f t="shared" si="653"/>
        <v/>
      </c>
      <c r="AG241" s="203"/>
      <c r="AH241" s="204">
        <f t="shared" si="654"/>
        <v>0</v>
      </c>
      <c r="AI241" s="204">
        <f t="shared" si="655"/>
        <v>0</v>
      </c>
      <c r="AJ241" s="205">
        <v>15</v>
      </c>
      <c r="AK241" s="205" t="str">
        <f t="shared" si="656"/>
        <v/>
      </c>
      <c r="AL241" s="205">
        <f t="shared" si="657"/>
        <v>0</v>
      </c>
      <c r="AM241" s="205">
        <f t="shared" si="658"/>
        <v>0</v>
      </c>
      <c r="AN241" s="206" t="str">
        <f t="shared" si="659"/>
        <v/>
      </c>
      <c r="AO241" s="46" t="str">
        <f t="shared" si="660"/>
        <v/>
      </c>
      <c r="AP241" s="46" t="str">
        <f t="shared" si="661"/>
        <v/>
      </c>
    </row>
    <row r="242" ht="18.75">
      <c r="A242" s="46"/>
      <c r="B242" s="61" t="s">
        <v>170</v>
      </c>
      <c r="C242" s="131"/>
      <c r="D242" s="130"/>
      <c r="E242" s="130"/>
      <c r="F242" s="131"/>
      <c r="G242" s="59"/>
      <c r="H242" s="127"/>
      <c r="I242" s="59"/>
      <c r="J242" s="59"/>
      <c r="K242" s="59"/>
      <c r="L242" s="59"/>
      <c r="M242" s="71"/>
      <c r="N242" s="71"/>
      <c r="O242" s="71"/>
      <c r="P242" s="71"/>
      <c r="Q242" s="71"/>
      <c r="R242" s="71"/>
      <c r="S242" s="71"/>
      <c r="T242" s="71"/>
      <c r="U242" s="59"/>
      <c r="V242" s="144"/>
      <c r="W242" s="59"/>
      <c r="X242" s="71"/>
      <c r="Y242" s="127"/>
      <c r="Z242" s="71"/>
      <c r="AA242" s="71"/>
      <c r="AB242" s="71"/>
      <c r="AC242" s="71"/>
      <c r="AD242" s="59"/>
      <c r="AE242" s="71"/>
      <c r="AF242" s="115" t="str">
        <f t="shared" si="653"/>
        <v/>
      </c>
      <c r="AG242" s="203"/>
      <c r="AH242" s="204" t="str">
        <f t="shared" si="654"/>
        <v/>
      </c>
      <c r="AI242" s="204">
        <f t="shared" si="655"/>
        <v>0</v>
      </c>
      <c r="AJ242" s="205">
        <v>15</v>
      </c>
      <c r="AK242" s="205" t="str">
        <f t="shared" si="656"/>
        <v/>
      </c>
      <c r="AL242" s="205" t="str">
        <f t="shared" si="657"/>
        <v/>
      </c>
      <c r="AM242" s="205" t="str">
        <f t="shared" si="658"/>
        <v/>
      </c>
      <c r="AN242" s="206" t="str">
        <f t="shared" si="659"/>
        <v/>
      </c>
      <c r="AO242" s="46" t="str">
        <f t="shared" si="660"/>
        <v/>
      </c>
      <c r="AP242" s="46" t="str">
        <f t="shared" si="661"/>
        <v/>
      </c>
    </row>
    <row r="243" ht="31.5">
      <c r="A243" s="46">
        <v>198</v>
      </c>
      <c r="B243" s="72" t="s">
        <v>171</v>
      </c>
      <c r="C243" s="125">
        <f>2022!B241</f>
        <v>91.599999999999994</v>
      </c>
      <c r="D243" s="126">
        <f>2022!DD241</f>
        <v>12</v>
      </c>
      <c r="E243" s="126">
        <f>2022!DE241</f>
        <v>9</v>
      </c>
      <c r="F243" s="125">
        <f>2022!DH241</f>
        <v>9.8253275109170313e-002</v>
      </c>
      <c r="G243" s="59">
        <f>2021!DL186</f>
        <v>0</v>
      </c>
      <c r="H243" s="127">
        <f t="shared" si="663"/>
        <v>0</v>
      </c>
      <c r="I243" s="59"/>
      <c r="J243" s="59"/>
      <c r="K243" s="59"/>
      <c r="L243" s="59"/>
      <c r="M243" s="59"/>
      <c r="N243" s="59">
        <f>2021!DN186</f>
        <v>0</v>
      </c>
      <c r="O243" s="59">
        <f>'Добыча 2021'!L202</f>
        <v>0</v>
      </c>
      <c r="P243" s="59"/>
      <c r="Q243" s="59"/>
      <c r="R243" s="59"/>
      <c r="S243" s="59">
        <f>'Добыча 2021'!N202</f>
        <v>0</v>
      </c>
      <c r="T243" s="59">
        <f>'Добыча 2021'!M202</f>
        <v>0</v>
      </c>
      <c r="U243" s="59">
        <f t="shared" si="664"/>
        <v>0</v>
      </c>
      <c r="V243" s="127">
        <f>2022!DJ241</f>
        <v>0</v>
      </c>
      <c r="W243" s="59">
        <f t="shared" ref="W242:W262" si="665">IF(V243&gt;1,V243/E243*100,0)</f>
        <v>0</v>
      </c>
      <c r="X243" s="59">
        <f>2022!DL241</f>
        <v>0</v>
      </c>
      <c r="Y243" s="127">
        <f t="shared" ref="Y242:Y262" si="666">IF(X243&gt;1,X243/E243*100,0)</f>
        <v>0</v>
      </c>
      <c r="Z243" s="59"/>
      <c r="AA243" s="59"/>
      <c r="AB243" s="59"/>
      <c r="AC243" s="59"/>
      <c r="AD243" s="59"/>
      <c r="AE243" s="59">
        <f>2022!DN241</f>
        <v>0</v>
      </c>
      <c r="AF243" s="115" t="str">
        <f t="shared" si="653"/>
        <v/>
      </c>
      <c r="AG243" s="203"/>
      <c r="AH243" s="204">
        <f t="shared" si="654"/>
        <v>9.8253275109170313e-002</v>
      </c>
      <c r="AI243" s="204">
        <f t="shared" si="655"/>
        <v>1</v>
      </c>
      <c r="AJ243" s="205">
        <v>15</v>
      </c>
      <c r="AK243" s="205" t="str">
        <f t="shared" si="656"/>
        <v/>
      </c>
      <c r="AL243" s="205">
        <f t="shared" si="657"/>
        <v>0</v>
      </c>
      <c r="AM243" s="205">
        <f t="shared" si="658"/>
        <v>0</v>
      </c>
      <c r="AN243" s="206" t="str">
        <f t="shared" si="659"/>
        <v/>
      </c>
      <c r="AO243" s="46" t="str">
        <f t="shared" si="660"/>
        <v/>
      </c>
      <c r="AP243" s="46" t="str">
        <f t="shared" si="661"/>
        <v/>
      </c>
    </row>
    <row r="244" ht="31.5">
      <c r="A244" s="46">
        <v>199</v>
      </c>
      <c r="B244" s="72" t="s">
        <v>172</v>
      </c>
      <c r="C244" s="125">
        <f>2022!B242</f>
        <v>347.19999999999999</v>
      </c>
      <c r="D244" s="126">
        <f>2022!DD242</f>
        <v>0</v>
      </c>
      <c r="E244" s="126">
        <f>2022!DE242</f>
        <v>0</v>
      </c>
      <c r="F244" s="125">
        <f>2022!DH242</f>
        <v>0</v>
      </c>
      <c r="G244" s="59">
        <f>2021!DL187</f>
        <v>0</v>
      </c>
      <c r="H244" s="127">
        <f t="shared" si="663"/>
        <v>0</v>
      </c>
      <c r="I244" s="59"/>
      <c r="J244" s="59"/>
      <c r="K244" s="59"/>
      <c r="L244" s="59"/>
      <c r="M244" s="59"/>
      <c r="N244" s="59">
        <f>2021!DN187</f>
        <v>0</v>
      </c>
      <c r="O244" s="59">
        <f>'Добыча 2021'!L203</f>
        <v>0</v>
      </c>
      <c r="P244" s="59"/>
      <c r="Q244" s="59"/>
      <c r="R244" s="59"/>
      <c r="S244" s="59">
        <f>'Добыча 2021'!N203</f>
        <v>0</v>
      </c>
      <c r="T244" s="59">
        <f>'Добыча 2021'!M203</f>
        <v>0</v>
      </c>
      <c r="U244" s="59">
        <f t="shared" si="664"/>
        <v>0</v>
      </c>
      <c r="V244" s="127">
        <f>2022!DJ242</f>
        <v>0</v>
      </c>
      <c r="W244" s="59">
        <f t="shared" si="665"/>
        <v>0</v>
      </c>
      <c r="X244" s="59">
        <f>2022!DL242</f>
        <v>0</v>
      </c>
      <c r="Y244" s="127">
        <f t="shared" si="666"/>
        <v>0</v>
      </c>
      <c r="Z244" s="59"/>
      <c r="AA244" s="59"/>
      <c r="AB244" s="59"/>
      <c r="AC244" s="59"/>
      <c r="AD244" s="59"/>
      <c r="AE244" s="59">
        <f>2022!DN242</f>
        <v>0</v>
      </c>
      <c r="AF244" s="115" t="str">
        <f t="shared" si="653"/>
        <v/>
      </c>
      <c r="AG244" s="203"/>
      <c r="AH244" s="204">
        <f t="shared" si="654"/>
        <v>0</v>
      </c>
      <c r="AI244" s="204">
        <f t="shared" si="655"/>
        <v>0</v>
      </c>
      <c r="AJ244" s="205">
        <v>15</v>
      </c>
      <c r="AK244" s="205" t="str">
        <f t="shared" si="656"/>
        <v/>
      </c>
      <c r="AL244" s="205">
        <f t="shared" si="657"/>
        <v>0</v>
      </c>
      <c r="AM244" s="205">
        <f t="shared" si="658"/>
        <v>0</v>
      </c>
      <c r="AN244" s="206" t="str">
        <f t="shared" si="659"/>
        <v/>
      </c>
      <c r="AO244" s="46" t="str">
        <f t="shared" si="660"/>
        <v/>
      </c>
      <c r="AP244" s="46" t="str">
        <f t="shared" si="661"/>
        <v/>
      </c>
    </row>
    <row r="245" ht="18.75">
      <c r="A245" s="46"/>
      <c r="B245" s="61" t="s">
        <v>151</v>
      </c>
      <c r="C245" s="131"/>
      <c r="D245" s="130"/>
      <c r="E245" s="130"/>
      <c r="F245" s="131"/>
      <c r="G245" s="59"/>
      <c r="H245" s="127"/>
      <c r="I245" s="59"/>
      <c r="J245" s="59"/>
      <c r="K245" s="59"/>
      <c r="L245" s="59"/>
      <c r="M245" s="71"/>
      <c r="N245" s="71"/>
      <c r="O245" s="71"/>
      <c r="P245" s="71"/>
      <c r="Q245" s="71"/>
      <c r="R245" s="71"/>
      <c r="S245" s="71"/>
      <c r="T245" s="71"/>
      <c r="U245" s="59"/>
      <c r="V245" s="144"/>
      <c r="W245" s="59"/>
      <c r="X245" s="71"/>
      <c r="Y245" s="127"/>
      <c r="Z245" s="71"/>
      <c r="AA245" s="71"/>
      <c r="AB245" s="71"/>
      <c r="AC245" s="71"/>
      <c r="AD245" s="59"/>
      <c r="AE245" s="71"/>
      <c r="AF245" s="115" t="str">
        <f t="shared" si="653"/>
        <v/>
      </c>
      <c r="AG245" s="203"/>
      <c r="AH245" s="204" t="str">
        <f t="shared" si="654"/>
        <v/>
      </c>
      <c r="AI245" s="204">
        <f t="shared" si="655"/>
        <v>0</v>
      </c>
      <c r="AJ245" s="205">
        <v>15</v>
      </c>
      <c r="AK245" s="205" t="str">
        <f t="shared" si="656"/>
        <v/>
      </c>
      <c r="AL245" s="205" t="str">
        <f t="shared" si="657"/>
        <v/>
      </c>
      <c r="AM245" s="205" t="str">
        <f t="shared" si="658"/>
        <v/>
      </c>
      <c r="AN245" s="206" t="str">
        <f t="shared" si="659"/>
        <v/>
      </c>
      <c r="AO245" s="46" t="str">
        <f t="shared" si="660"/>
        <v/>
      </c>
      <c r="AP245" s="46" t="str">
        <f t="shared" si="661"/>
        <v/>
      </c>
    </row>
    <row r="246" ht="31.5">
      <c r="A246" s="46">
        <v>200</v>
      </c>
      <c r="B246" s="72" t="s">
        <v>152</v>
      </c>
      <c r="C246" s="125">
        <f>2022!B244</f>
        <v>211.19999999999999</v>
      </c>
      <c r="D246" s="126">
        <f>2022!DD244</f>
        <v>0</v>
      </c>
      <c r="E246" s="126">
        <f>2022!DE244</f>
        <v>0</v>
      </c>
      <c r="F246" s="125">
        <f>2022!DH244</f>
        <v>0</v>
      </c>
      <c r="G246" s="59">
        <f>2021!DL189</f>
        <v>0</v>
      </c>
      <c r="H246" s="127">
        <f t="shared" si="663"/>
        <v>0</v>
      </c>
      <c r="I246" s="59"/>
      <c r="J246" s="59"/>
      <c r="K246" s="59"/>
      <c r="L246" s="59"/>
      <c r="M246" s="59"/>
      <c r="N246" s="59">
        <f>2021!DN189</f>
        <v>0</v>
      </c>
      <c r="O246" s="59">
        <f>'Добыча 2021'!L205</f>
        <v>0</v>
      </c>
      <c r="P246" s="59"/>
      <c r="Q246" s="59"/>
      <c r="R246" s="59"/>
      <c r="S246" s="59">
        <f>'Добыча 2021'!N205</f>
        <v>0</v>
      </c>
      <c r="T246" s="59">
        <f>'Добыча 2021'!M205</f>
        <v>0</v>
      </c>
      <c r="U246" s="59">
        <f t="shared" si="664"/>
        <v>0</v>
      </c>
      <c r="V246" s="127">
        <f>2022!DJ244</f>
        <v>0</v>
      </c>
      <c r="W246" s="59">
        <f t="shared" si="665"/>
        <v>0</v>
      </c>
      <c r="X246" s="59">
        <f>2022!DL244</f>
        <v>0</v>
      </c>
      <c r="Y246" s="127">
        <f t="shared" si="666"/>
        <v>0</v>
      </c>
      <c r="Z246" s="59"/>
      <c r="AA246" s="59"/>
      <c r="AB246" s="59"/>
      <c r="AC246" s="59"/>
      <c r="AD246" s="59"/>
      <c r="AE246" s="59">
        <f>2022!DN244</f>
        <v>0</v>
      </c>
      <c r="AF246" s="115" t="str">
        <f t="shared" si="653"/>
        <v/>
      </c>
      <c r="AG246" s="203"/>
      <c r="AH246" s="204">
        <f t="shared" si="654"/>
        <v>0</v>
      </c>
      <c r="AI246" s="204">
        <f t="shared" si="655"/>
        <v>0</v>
      </c>
      <c r="AJ246" s="205">
        <v>15</v>
      </c>
      <c r="AK246" s="205" t="str">
        <f t="shared" si="656"/>
        <v/>
      </c>
      <c r="AL246" s="205">
        <f t="shared" si="657"/>
        <v>0</v>
      </c>
      <c r="AM246" s="205">
        <f t="shared" si="658"/>
        <v>0</v>
      </c>
      <c r="AN246" s="206" t="str">
        <f t="shared" si="659"/>
        <v/>
      </c>
      <c r="AO246" s="46" t="str">
        <f t="shared" si="660"/>
        <v/>
      </c>
      <c r="AP246" s="46" t="str">
        <f t="shared" si="661"/>
        <v/>
      </c>
    </row>
    <row r="247" ht="18.75">
      <c r="A247" s="46"/>
      <c r="B247" s="61" t="s">
        <v>254</v>
      </c>
      <c r="C247" s="131"/>
      <c r="D247" s="130"/>
      <c r="E247" s="130"/>
      <c r="F247" s="131"/>
      <c r="G247" s="59"/>
      <c r="H247" s="127"/>
      <c r="I247" s="59"/>
      <c r="J247" s="59"/>
      <c r="K247" s="59"/>
      <c r="L247" s="59"/>
      <c r="M247" s="71"/>
      <c r="N247" s="71"/>
      <c r="O247" s="71"/>
      <c r="P247" s="71"/>
      <c r="Q247" s="71"/>
      <c r="R247" s="71"/>
      <c r="S247" s="71"/>
      <c r="T247" s="71"/>
      <c r="U247" s="59"/>
      <c r="V247" s="144"/>
      <c r="W247" s="59"/>
      <c r="X247" s="71"/>
      <c r="Y247" s="127"/>
      <c r="Z247" s="71"/>
      <c r="AA247" s="71"/>
      <c r="AB247" s="71"/>
      <c r="AC247" s="71"/>
      <c r="AD247" s="59"/>
      <c r="AE247" s="71"/>
      <c r="AF247" s="115" t="str">
        <f t="shared" si="653"/>
        <v/>
      </c>
      <c r="AG247" s="203"/>
      <c r="AH247" s="204" t="str">
        <f t="shared" si="654"/>
        <v/>
      </c>
      <c r="AI247" s="204">
        <f t="shared" si="655"/>
        <v>0</v>
      </c>
      <c r="AJ247" s="205">
        <v>15</v>
      </c>
      <c r="AK247" s="205" t="str">
        <f t="shared" si="656"/>
        <v/>
      </c>
      <c r="AL247" s="205" t="str">
        <f t="shared" si="657"/>
        <v/>
      </c>
      <c r="AM247" s="205" t="str">
        <f t="shared" si="658"/>
        <v/>
      </c>
      <c r="AN247" s="206" t="str">
        <f t="shared" si="659"/>
        <v/>
      </c>
      <c r="AO247" s="46" t="str">
        <f t="shared" si="660"/>
        <v/>
      </c>
      <c r="AP247" s="46" t="str">
        <f t="shared" si="661"/>
        <v/>
      </c>
    </row>
    <row r="248" ht="63">
      <c r="A248" s="46">
        <v>201</v>
      </c>
      <c r="B248" s="72" t="s">
        <v>363</v>
      </c>
      <c r="C248" s="125">
        <f>2022!B246</f>
        <v>15.6</v>
      </c>
      <c r="D248" s="126">
        <f>2022!DD246</f>
        <v>0</v>
      </c>
      <c r="E248" s="126">
        <f>2022!DE246</f>
        <v>0</v>
      </c>
      <c r="F248" s="125">
        <f>2022!DH246</f>
        <v>0</v>
      </c>
      <c r="G248" s="59">
        <f>2021!DL191</f>
        <v>0</v>
      </c>
      <c r="H248" s="127">
        <f t="shared" si="663"/>
        <v>0</v>
      </c>
      <c r="I248" s="59"/>
      <c r="J248" s="59"/>
      <c r="K248" s="59"/>
      <c r="L248" s="59"/>
      <c r="M248" s="59"/>
      <c r="N248" s="59">
        <f>2021!DN191</f>
        <v>0</v>
      </c>
      <c r="O248" s="59">
        <f>'Добыча 2021'!L207</f>
        <v>0</v>
      </c>
      <c r="P248" s="59"/>
      <c r="Q248" s="59"/>
      <c r="R248" s="59"/>
      <c r="S248" s="59">
        <f>'Добыча 2021'!N207</f>
        <v>0</v>
      </c>
      <c r="T248" s="59">
        <f>'Добыча 2021'!M207</f>
        <v>0</v>
      </c>
      <c r="U248" s="59">
        <f t="shared" si="664"/>
        <v>0</v>
      </c>
      <c r="V248" s="127">
        <f>2022!DJ246</f>
        <v>0</v>
      </c>
      <c r="W248" s="59">
        <f t="shared" si="665"/>
        <v>0</v>
      </c>
      <c r="X248" s="59">
        <f>2022!DL246</f>
        <v>0</v>
      </c>
      <c r="Y248" s="127">
        <f t="shared" si="666"/>
        <v>0</v>
      </c>
      <c r="Z248" s="59"/>
      <c r="AA248" s="59"/>
      <c r="AB248" s="59"/>
      <c r="AC248" s="59"/>
      <c r="AD248" s="59"/>
      <c r="AE248" s="59">
        <f>2022!DN246</f>
        <v>0</v>
      </c>
      <c r="AF248" s="115" t="str">
        <f t="shared" si="653"/>
        <v/>
      </c>
      <c r="AG248" s="203"/>
      <c r="AH248" s="204">
        <f t="shared" si="654"/>
        <v>0</v>
      </c>
      <c r="AI248" s="204">
        <f t="shared" si="655"/>
        <v>0</v>
      </c>
      <c r="AJ248" s="205">
        <v>15</v>
      </c>
      <c r="AK248" s="205" t="str">
        <f t="shared" si="656"/>
        <v/>
      </c>
      <c r="AL248" s="205">
        <f t="shared" si="657"/>
        <v>0</v>
      </c>
      <c r="AM248" s="205">
        <f t="shared" si="658"/>
        <v>0</v>
      </c>
      <c r="AN248" s="206" t="str">
        <f t="shared" si="659"/>
        <v/>
      </c>
      <c r="AO248" s="46" t="str">
        <f t="shared" si="660"/>
        <v/>
      </c>
      <c r="AP248" s="46" t="str">
        <f t="shared" si="661"/>
        <v/>
      </c>
    </row>
    <row r="249" ht="47.25">
      <c r="A249" s="46">
        <v>202</v>
      </c>
      <c r="B249" s="72" t="s">
        <v>364</v>
      </c>
      <c r="C249" s="125">
        <f>2022!B247</f>
        <v>5.2999999999999998</v>
      </c>
      <c r="D249" s="126">
        <f>2022!DD247</f>
        <v>0</v>
      </c>
      <c r="E249" s="126">
        <f>2022!DE247</f>
        <v>0</v>
      </c>
      <c r="F249" s="125">
        <f>2022!DH247</f>
        <v>0</v>
      </c>
      <c r="G249" s="59">
        <f>2021!DL192</f>
        <v>0</v>
      </c>
      <c r="H249" s="127">
        <f t="shared" si="663"/>
        <v>0</v>
      </c>
      <c r="I249" s="59"/>
      <c r="J249" s="59"/>
      <c r="K249" s="59"/>
      <c r="L249" s="59"/>
      <c r="M249" s="59"/>
      <c r="N249" s="59">
        <f>2021!DN192</f>
        <v>0</v>
      </c>
      <c r="O249" s="59">
        <f>'Добыча 2021'!L208</f>
        <v>0</v>
      </c>
      <c r="P249" s="59"/>
      <c r="Q249" s="59"/>
      <c r="R249" s="59"/>
      <c r="S249" s="59">
        <f>'Добыча 2021'!N208</f>
        <v>0</v>
      </c>
      <c r="T249" s="59">
        <f>'Добыча 2021'!M208</f>
        <v>0</v>
      </c>
      <c r="U249" s="59">
        <f t="shared" si="664"/>
        <v>0</v>
      </c>
      <c r="V249" s="127">
        <f>2022!DJ247</f>
        <v>0</v>
      </c>
      <c r="W249" s="59">
        <f t="shared" si="665"/>
        <v>0</v>
      </c>
      <c r="X249" s="59">
        <f>2022!DL247</f>
        <v>0</v>
      </c>
      <c r="Y249" s="127">
        <f t="shared" si="666"/>
        <v>0</v>
      </c>
      <c r="Z249" s="59"/>
      <c r="AA249" s="59"/>
      <c r="AB249" s="59"/>
      <c r="AC249" s="59"/>
      <c r="AD249" s="59"/>
      <c r="AE249" s="59">
        <f>2022!DN247</f>
        <v>0</v>
      </c>
      <c r="AF249" s="115" t="str">
        <f t="shared" si="653"/>
        <v/>
      </c>
      <c r="AG249" s="203"/>
      <c r="AH249" s="204">
        <f t="shared" si="654"/>
        <v>0</v>
      </c>
      <c r="AI249" s="204">
        <f t="shared" si="655"/>
        <v>0</v>
      </c>
      <c r="AJ249" s="205">
        <v>15</v>
      </c>
      <c r="AK249" s="205" t="str">
        <f t="shared" si="656"/>
        <v/>
      </c>
      <c r="AL249" s="205">
        <f t="shared" si="657"/>
        <v>0</v>
      </c>
      <c r="AM249" s="205">
        <f t="shared" si="658"/>
        <v>0</v>
      </c>
      <c r="AN249" s="206" t="str">
        <f t="shared" si="659"/>
        <v/>
      </c>
      <c r="AO249" s="46" t="str">
        <f t="shared" si="660"/>
        <v/>
      </c>
      <c r="AP249" s="46" t="str">
        <f t="shared" si="661"/>
        <v/>
      </c>
    </row>
    <row r="250" ht="47.25">
      <c r="A250" s="46">
        <v>203</v>
      </c>
      <c r="B250" s="72" t="s">
        <v>365</v>
      </c>
      <c r="C250" s="125">
        <f>2022!B248</f>
        <v>3.2000000000000002</v>
      </c>
      <c r="D250" s="126">
        <f>2022!DD248</f>
        <v>0</v>
      </c>
      <c r="E250" s="126">
        <f>2022!DE248</f>
        <v>0</v>
      </c>
      <c r="F250" s="125">
        <f>2022!DH248</f>
        <v>0</v>
      </c>
      <c r="G250" s="59">
        <f>2021!DL193</f>
        <v>0</v>
      </c>
      <c r="H250" s="127">
        <f t="shared" si="663"/>
        <v>0</v>
      </c>
      <c r="I250" s="59"/>
      <c r="J250" s="59"/>
      <c r="K250" s="59"/>
      <c r="L250" s="59"/>
      <c r="M250" s="59"/>
      <c r="N250" s="59">
        <f>2021!DN193</f>
        <v>0</v>
      </c>
      <c r="O250" s="59">
        <f>'Добыча 2021'!L209</f>
        <v>0</v>
      </c>
      <c r="P250" s="59"/>
      <c r="Q250" s="59"/>
      <c r="R250" s="59"/>
      <c r="S250" s="59">
        <f>'Добыча 2021'!N209</f>
        <v>0</v>
      </c>
      <c r="T250" s="59">
        <f>'Добыча 2021'!M209</f>
        <v>0</v>
      </c>
      <c r="U250" s="59">
        <f t="shared" si="664"/>
        <v>0</v>
      </c>
      <c r="V250" s="127">
        <f>2022!DJ248</f>
        <v>0</v>
      </c>
      <c r="W250" s="59">
        <f t="shared" si="665"/>
        <v>0</v>
      </c>
      <c r="X250" s="59">
        <f>2022!DL248</f>
        <v>0</v>
      </c>
      <c r="Y250" s="127">
        <f t="shared" si="666"/>
        <v>0</v>
      </c>
      <c r="Z250" s="59"/>
      <c r="AA250" s="59"/>
      <c r="AB250" s="59"/>
      <c r="AC250" s="59"/>
      <c r="AD250" s="59"/>
      <c r="AE250" s="59">
        <f>2022!DN248</f>
        <v>0</v>
      </c>
      <c r="AF250" s="115" t="str">
        <f t="shared" si="653"/>
        <v/>
      </c>
      <c r="AG250" s="203"/>
      <c r="AH250" s="204">
        <f t="shared" si="654"/>
        <v>0</v>
      </c>
      <c r="AI250" s="204">
        <f t="shared" si="655"/>
        <v>0</v>
      </c>
      <c r="AJ250" s="205">
        <v>15</v>
      </c>
      <c r="AK250" s="205" t="str">
        <f t="shared" si="656"/>
        <v/>
      </c>
      <c r="AL250" s="205">
        <f t="shared" si="657"/>
        <v>0</v>
      </c>
      <c r="AM250" s="205">
        <f t="shared" si="658"/>
        <v>0</v>
      </c>
      <c r="AN250" s="206" t="str">
        <f t="shared" si="659"/>
        <v/>
      </c>
      <c r="AO250" s="46" t="str">
        <f t="shared" si="660"/>
        <v/>
      </c>
      <c r="AP250" s="46" t="str">
        <f t="shared" si="661"/>
        <v/>
      </c>
    </row>
    <row r="251" ht="31.5">
      <c r="A251" s="46">
        <v>204</v>
      </c>
      <c r="B251" s="72" t="s">
        <v>258</v>
      </c>
      <c r="C251" s="125">
        <f>2022!B249</f>
        <v>4</v>
      </c>
      <c r="D251" s="126">
        <f>2022!DD249</f>
        <v>0</v>
      </c>
      <c r="E251" s="126">
        <f>2022!DE249</f>
        <v>0</v>
      </c>
      <c r="F251" s="125">
        <f>2022!DH249</f>
        <v>0</v>
      </c>
      <c r="G251" s="59">
        <f>2021!DL194</f>
        <v>0</v>
      </c>
      <c r="H251" s="127">
        <f t="shared" si="663"/>
        <v>0</v>
      </c>
      <c r="I251" s="59"/>
      <c r="J251" s="59"/>
      <c r="K251" s="59"/>
      <c r="L251" s="59"/>
      <c r="M251" s="59"/>
      <c r="N251" s="59">
        <f>2021!DN194</f>
        <v>0</v>
      </c>
      <c r="O251" s="59">
        <f>'Добыча 2021'!L210</f>
        <v>0</v>
      </c>
      <c r="P251" s="59"/>
      <c r="Q251" s="59"/>
      <c r="R251" s="59"/>
      <c r="S251" s="59">
        <f>'Добыча 2021'!N210</f>
        <v>0</v>
      </c>
      <c r="T251" s="59">
        <f>'Добыча 2021'!M210</f>
        <v>0</v>
      </c>
      <c r="U251" s="59">
        <f t="shared" si="664"/>
        <v>0</v>
      </c>
      <c r="V251" s="127">
        <f>2022!DJ249</f>
        <v>0</v>
      </c>
      <c r="W251" s="59">
        <f t="shared" si="665"/>
        <v>0</v>
      </c>
      <c r="X251" s="59">
        <f>2022!DL249</f>
        <v>0</v>
      </c>
      <c r="Y251" s="127">
        <f t="shared" si="666"/>
        <v>0</v>
      </c>
      <c r="Z251" s="59"/>
      <c r="AA251" s="59"/>
      <c r="AB251" s="59"/>
      <c r="AC251" s="59"/>
      <c r="AD251" s="59"/>
      <c r="AE251" s="59">
        <f>2022!DN249</f>
        <v>0</v>
      </c>
      <c r="AF251" s="115" t="str">
        <f t="shared" si="653"/>
        <v/>
      </c>
      <c r="AG251" s="203"/>
      <c r="AH251" s="204">
        <f t="shared" si="654"/>
        <v>0</v>
      </c>
      <c r="AI251" s="204">
        <f t="shared" si="655"/>
        <v>0</v>
      </c>
      <c r="AJ251" s="205">
        <v>15</v>
      </c>
      <c r="AK251" s="205" t="str">
        <f t="shared" si="656"/>
        <v/>
      </c>
      <c r="AL251" s="205">
        <f t="shared" si="657"/>
        <v>0</v>
      </c>
      <c r="AM251" s="205">
        <f t="shared" si="658"/>
        <v>0</v>
      </c>
      <c r="AN251" s="206" t="str">
        <f t="shared" si="659"/>
        <v/>
      </c>
      <c r="AO251" s="46" t="str">
        <f t="shared" si="660"/>
        <v/>
      </c>
      <c r="AP251" s="46" t="str">
        <f t="shared" si="661"/>
        <v/>
      </c>
    </row>
    <row r="252" ht="31.5">
      <c r="A252" s="46">
        <v>205</v>
      </c>
      <c r="B252" s="72" t="s">
        <v>262</v>
      </c>
      <c r="C252" s="125">
        <f>2022!B250</f>
        <v>3.52</v>
      </c>
      <c r="D252" s="126">
        <f>2022!DD250</f>
        <v>0</v>
      </c>
      <c r="E252" s="126">
        <f>2022!DE250</f>
        <v>0</v>
      </c>
      <c r="F252" s="125">
        <f>2022!DH250</f>
        <v>0</v>
      </c>
      <c r="G252" s="59">
        <f>2021!DL195</f>
        <v>0</v>
      </c>
      <c r="H252" s="127">
        <f t="shared" si="663"/>
        <v>0</v>
      </c>
      <c r="I252" s="59"/>
      <c r="J252" s="59"/>
      <c r="K252" s="59"/>
      <c r="L252" s="59"/>
      <c r="M252" s="59"/>
      <c r="N252" s="59">
        <f>2021!DN195</f>
        <v>0</v>
      </c>
      <c r="O252" s="59">
        <f>'Добыча 2021'!L211</f>
        <v>0</v>
      </c>
      <c r="P252" s="59"/>
      <c r="Q252" s="59"/>
      <c r="R252" s="59"/>
      <c r="S252" s="59">
        <f>'Добыча 2021'!N211</f>
        <v>0</v>
      </c>
      <c r="T252" s="59">
        <f>'Добыча 2021'!M211</f>
        <v>0</v>
      </c>
      <c r="U252" s="59">
        <f t="shared" si="664"/>
        <v>0</v>
      </c>
      <c r="V252" s="127">
        <f>2022!DJ250</f>
        <v>0</v>
      </c>
      <c r="W252" s="59">
        <f t="shared" si="665"/>
        <v>0</v>
      </c>
      <c r="X252" s="59">
        <f>2022!DL250</f>
        <v>0</v>
      </c>
      <c r="Y252" s="127">
        <f t="shared" si="666"/>
        <v>0</v>
      </c>
      <c r="Z252" s="59"/>
      <c r="AA252" s="59"/>
      <c r="AB252" s="59"/>
      <c r="AC252" s="59"/>
      <c r="AD252" s="59"/>
      <c r="AE252" s="59">
        <f>2022!DN250</f>
        <v>0</v>
      </c>
      <c r="AF252" s="115" t="str">
        <f t="shared" si="653"/>
        <v/>
      </c>
      <c r="AG252" s="203"/>
      <c r="AH252" s="204">
        <f t="shared" si="654"/>
        <v>0</v>
      </c>
      <c r="AI252" s="204">
        <f t="shared" si="655"/>
        <v>0</v>
      </c>
      <c r="AJ252" s="205">
        <v>15</v>
      </c>
      <c r="AK252" s="205" t="str">
        <f t="shared" si="656"/>
        <v/>
      </c>
      <c r="AL252" s="205">
        <f t="shared" si="657"/>
        <v>0</v>
      </c>
      <c r="AM252" s="205">
        <f t="shared" si="658"/>
        <v>0</v>
      </c>
      <c r="AN252" s="206" t="str">
        <f t="shared" si="659"/>
        <v/>
      </c>
      <c r="AO252" s="46" t="str">
        <f t="shared" si="660"/>
        <v/>
      </c>
      <c r="AP252" s="46" t="str">
        <f t="shared" si="661"/>
        <v/>
      </c>
    </row>
    <row r="253" ht="78.75">
      <c r="A253" s="46">
        <v>206</v>
      </c>
      <c r="B253" s="72" t="s">
        <v>261</v>
      </c>
      <c r="C253" s="125">
        <f>2022!B251</f>
        <v>7.2000000000000002</v>
      </c>
      <c r="D253" s="126">
        <f>2022!DD251</f>
        <v>0</v>
      </c>
      <c r="E253" s="126">
        <f>2022!DE251</f>
        <v>0</v>
      </c>
      <c r="F253" s="125">
        <f>2022!DH251</f>
        <v>0</v>
      </c>
      <c r="G253" s="59">
        <f>2021!DL196</f>
        <v>0</v>
      </c>
      <c r="H253" s="127">
        <f t="shared" si="663"/>
        <v>0</v>
      </c>
      <c r="I253" s="59"/>
      <c r="J253" s="59"/>
      <c r="K253" s="59"/>
      <c r="L253" s="59"/>
      <c r="M253" s="59"/>
      <c r="N253" s="59">
        <f>2021!DN196</f>
        <v>0</v>
      </c>
      <c r="O253" s="59">
        <f>'Добыча 2021'!L212</f>
        <v>0</v>
      </c>
      <c r="P253" s="59"/>
      <c r="Q253" s="59"/>
      <c r="R253" s="59"/>
      <c r="S253" s="59">
        <f>'Добыча 2021'!N212</f>
        <v>0</v>
      </c>
      <c r="T253" s="59">
        <f>'Добыча 2021'!M212</f>
        <v>0</v>
      </c>
      <c r="U253" s="59">
        <f t="shared" si="664"/>
        <v>0</v>
      </c>
      <c r="V253" s="127">
        <f>2022!DJ251</f>
        <v>0</v>
      </c>
      <c r="W253" s="59">
        <f t="shared" si="665"/>
        <v>0</v>
      </c>
      <c r="X253" s="59">
        <f>2022!DL251</f>
        <v>0</v>
      </c>
      <c r="Y253" s="127">
        <f t="shared" si="666"/>
        <v>0</v>
      </c>
      <c r="Z253" s="59"/>
      <c r="AA253" s="59"/>
      <c r="AB253" s="59"/>
      <c r="AC253" s="59"/>
      <c r="AD253" s="59"/>
      <c r="AE253" s="59">
        <f>2022!DN251</f>
        <v>0</v>
      </c>
      <c r="AF253" s="115" t="str">
        <f t="shared" si="653"/>
        <v/>
      </c>
      <c r="AG253" s="203"/>
      <c r="AH253" s="204">
        <f t="shared" si="654"/>
        <v>0</v>
      </c>
      <c r="AI253" s="204">
        <f t="shared" si="655"/>
        <v>0</v>
      </c>
      <c r="AJ253" s="205">
        <v>15</v>
      </c>
      <c r="AK253" s="205" t="str">
        <f t="shared" si="656"/>
        <v/>
      </c>
      <c r="AL253" s="205">
        <f t="shared" si="657"/>
        <v>0</v>
      </c>
      <c r="AM253" s="205">
        <f t="shared" si="658"/>
        <v>0</v>
      </c>
      <c r="AN253" s="206" t="str">
        <f t="shared" si="659"/>
        <v/>
      </c>
      <c r="AO253" s="46" t="str">
        <f t="shared" si="660"/>
        <v/>
      </c>
      <c r="AP253" s="46" t="str">
        <f t="shared" si="661"/>
        <v/>
      </c>
    </row>
    <row r="254" ht="31.5">
      <c r="A254" s="46">
        <v>207</v>
      </c>
      <c r="B254" s="72" t="s">
        <v>259</v>
      </c>
      <c r="C254" s="125">
        <f>2022!B252</f>
        <v>9.4000000000000004</v>
      </c>
      <c r="D254" s="126">
        <f>2022!DD252</f>
        <v>0</v>
      </c>
      <c r="E254" s="126">
        <f>2022!DE252</f>
        <v>0</v>
      </c>
      <c r="F254" s="125">
        <f>2022!DH252</f>
        <v>0</v>
      </c>
      <c r="G254" s="59">
        <f>2021!DL197</f>
        <v>0</v>
      </c>
      <c r="H254" s="127">
        <f t="shared" si="663"/>
        <v>0</v>
      </c>
      <c r="I254" s="59"/>
      <c r="J254" s="59"/>
      <c r="K254" s="59"/>
      <c r="L254" s="59"/>
      <c r="M254" s="59"/>
      <c r="N254" s="59">
        <f>2021!DN197</f>
        <v>0</v>
      </c>
      <c r="O254" s="59">
        <f>'Добыча 2021'!L213</f>
        <v>0</v>
      </c>
      <c r="P254" s="59"/>
      <c r="Q254" s="59"/>
      <c r="R254" s="59"/>
      <c r="S254" s="59">
        <f>'Добыча 2021'!N213</f>
        <v>0</v>
      </c>
      <c r="T254" s="59">
        <f>'Добыча 2021'!M213</f>
        <v>0</v>
      </c>
      <c r="U254" s="59">
        <f t="shared" si="664"/>
        <v>0</v>
      </c>
      <c r="V254" s="127">
        <f>2022!DJ252</f>
        <v>0</v>
      </c>
      <c r="W254" s="59">
        <f t="shared" si="665"/>
        <v>0</v>
      </c>
      <c r="X254" s="59">
        <f>2022!DL252</f>
        <v>0</v>
      </c>
      <c r="Y254" s="127">
        <f t="shared" si="666"/>
        <v>0</v>
      </c>
      <c r="Z254" s="59"/>
      <c r="AA254" s="59"/>
      <c r="AB254" s="59"/>
      <c r="AC254" s="59"/>
      <c r="AD254" s="59"/>
      <c r="AE254" s="59">
        <f>2022!DN252</f>
        <v>0</v>
      </c>
      <c r="AF254" s="115" t="str">
        <f t="shared" si="653"/>
        <v/>
      </c>
      <c r="AG254" s="203"/>
      <c r="AH254" s="204">
        <f t="shared" si="654"/>
        <v>0</v>
      </c>
      <c r="AI254" s="204">
        <f t="shared" si="655"/>
        <v>0</v>
      </c>
      <c r="AJ254" s="205">
        <v>15</v>
      </c>
      <c r="AK254" s="205" t="str">
        <f t="shared" si="656"/>
        <v/>
      </c>
      <c r="AL254" s="205">
        <f t="shared" si="657"/>
        <v>0</v>
      </c>
      <c r="AM254" s="205">
        <f t="shared" si="658"/>
        <v>0</v>
      </c>
      <c r="AN254" s="206" t="str">
        <f t="shared" si="659"/>
        <v/>
      </c>
      <c r="AO254" s="46" t="str">
        <f t="shared" si="660"/>
        <v/>
      </c>
      <c r="AP254" s="46" t="str">
        <f t="shared" si="661"/>
        <v/>
      </c>
    </row>
    <row r="255" ht="63">
      <c r="A255" s="46">
        <v>208</v>
      </c>
      <c r="B255" s="72" t="s">
        <v>255</v>
      </c>
      <c r="C255" s="125">
        <f>2022!B253</f>
        <v>29.600000000000001</v>
      </c>
      <c r="D255" s="126">
        <f>2022!DD253</f>
        <v>0</v>
      </c>
      <c r="E255" s="126">
        <f>2022!DE253</f>
        <v>0</v>
      </c>
      <c r="F255" s="125">
        <f>2022!DH253</f>
        <v>0</v>
      </c>
      <c r="G255" s="59">
        <f>2021!DL198</f>
        <v>0</v>
      </c>
      <c r="H255" s="127">
        <f t="shared" si="663"/>
        <v>0</v>
      </c>
      <c r="I255" s="59"/>
      <c r="J255" s="59"/>
      <c r="K255" s="59"/>
      <c r="L255" s="59"/>
      <c r="M255" s="59"/>
      <c r="N255" s="59">
        <f>2021!DN198</f>
        <v>0</v>
      </c>
      <c r="O255" s="59">
        <f>'Добыча 2021'!L214</f>
        <v>0</v>
      </c>
      <c r="P255" s="59"/>
      <c r="Q255" s="59"/>
      <c r="R255" s="59"/>
      <c r="S255" s="59">
        <f>'Добыча 2021'!N214</f>
        <v>0</v>
      </c>
      <c r="T255" s="59">
        <f>'Добыча 2021'!M214</f>
        <v>0</v>
      </c>
      <c r="U255" s="59">
        <f t="shared" si="664"/>
        <v>0</v>
      </c>
      <c r="V255" s="127">
        <f>2022!DJ253</f>
        <v>0</v>
      </c>
      <c r="W255" s="59">
        <f t="shared" si="665"/>
        <v>0</v>
      </c>
      <c r="X255" s="59">
        <f>2022!DL253</f>
        <v>0</v>
      </c>
      <c r="Y255" s="127">
        <f t="shared" si="666"/>
        <v>0</v>
      </c>
      <c r="Z255" s="59"/>
      <c r="AA255" s="59"/>
      <c r="AB255" s="59"/>
      <c r="AC255" s="59"/>
      <c r="AD255" s="59"/>
      <c r="AE255" s="59">
        <f>2022!DN253</f>
        <v>0</v>
      </c>
      <c r="AF255" s="115" t="str">
        <f t="shared" si="653"/>
        <v/>
      </c>
      <c r="AG255" s="203"/>
      <c r="AH255" s="204">
        <f t="shared" si="654"/>
        <v>0</v>
      </c>
      <c r="AI255" s="204">
        <f t="shared" si="655"/>
        <v>0</v>
      </c>
      <c r="AJ255" s="205">
        <v>15</v>
      </c>
      <c r="AK255" s="205" t="str">
        <f t="shared" si="656"/>
        <v/>
      </c>
      <c r="AL255" s="205">
        <f t="shared" si="657"/>
        <v>0</v>
      </c>
      <c r="AM255" s="205">
        <f t="shared" si="658"/>
        <v>0</v>
      </c>
      <c r="AN255" s="206" t="str">
        <f t="shared" si="659"/>
        <v/>
      </c>
      <c r="AO255" s="46" t="str">
        <f t="shared" si="660"/>
        <v/>
      </c>
      <c r="AP255" s="46" t="str">
        <f t="shared" si="661"/>
        <v/>
      </c>
    </row>
    <row r="256" ht="37.5" customHeight="1">
      <c r="A256" s="46">
        <v>209</v>
      </c>
      <c r="B256" s="72" t="s">
        <v>263</v>
      </c>
      <c r="C256" s="125">
        <f>2022!B254</f>
        <v>23.164000000000001</v>
      </c>
      <c r="D256" s="126">
        <f>2022!DD254</f>
        <v>0</v>
      </c>
      <c r="E256" s="126">
        <f>2022!DE254</f>
        <v>0</v>
      </c>
      <c r="F256" s="125">
        <f>2022!DH254</f>
        <v>0</v>
      </c>
      <c r="G256" s="59">
        <f>2021!DL199</f>
        <v>0</v>
      </c>
      <c r="H256" s="127">
        <f t="shared" si="663"/>
        <v>0</v>
      </c>
      <c r="I256" s="59"/>
      <c r="J256" s="59"/>
      <c r="K256" s="59"/>
      <c r="L256" s="59"/>
      <c r="M256" s="59"/>
      <c r="N256" s="59">
        <f>2021!DN199</f>
        <v>0</v>
      </c>
      <c r="O256" s="59">
        <f>'Добыча 2021'!L215</f>
        <v>0</v>
      </c>
      <c r="P256" s="59"/>
      <c r="Q256" s="59"/>
      <c r="R256" s="59"/>
      <c r="S256" s="59">
        <f>'Добыча 2021'!N215</f>
        <v>0</v>
      </c>
      <c r="T256" s="59">
        <f>'Добыча 2021'!M215</f>
        <v>0</v>
      </c>
      <c r="U256" s="59">
        <f t="shared" si="664"/>
        <v>0</v>
      </c>
      <c r="V256" s="127">
        <f>2022!DJ254</f>
        <v>0</v>
      </c>
      <c r="W256" s="59">
        <f t="shared" si="665"/>
        <v>0</v>
      </c>
      <c r="X256" s="59">
        <f>2022!DL254</f>
        <v>0</v>
      </c>
      <c r="Y256" s="127">
        <f t="shared" si="666"/>
        <v>0</v>
      </c>
      <c r="Z256" s="59"/>
      <c r="AA256" s="59"/>
      <c r="AB256" s="59"/>
      <c r="AC256" s="59"/>
      <c r="AD256" s="59"/>
      <c r="AE256" s="59">
        <f>2022!DN254</f>
        <v>0</v>
      </c>
      <c r="AF256" s="115" t="str">
        <f t="shared" si="653"/>
        <v/>
      </c>
      <c r="AG256" s="203"/>
      <c r="AH256" s="204">
        <f t="shared" si="654"/>
        <v>0</v>
      </c>
      <c r="AI256" s="204">
        <f t="shared" si="655"/>
        <v>0</v>
      </c>
      <c r="AJ256" s="205">
        <v>15</v>
      </c>
      <c r="AK256" s="205" t="str">
        <f t="shared" si="656"/>
        <v/>
      </c>
      <c r="AL256" s="205">
        <f t="shared" si="657"/>
        <v>0</v>
      </c>
      <c r="AM256" s="205">
        <f t="shared" si="658"/>
        <v>0</v>
      </c>
      <c r="AN256" s="206" t="str">
        <f t="shared" si="659"/>
        <v/>
      </c>
      <c r="AO256" s="46" t="str">
        <f t="shared" si="660"/>
        <v/>
      </c>
      <c r="AP256" s="46" t="str">
        <f t="shared" si="661"/>
        <v/>
      </c>
    </row>
    <row r="257" ht="59.25" customHeight="1">
      <c r="A257" s="46">
        <v>210</v>
      </c>
      <c r="B257" s="72" t="s">
        <v>260</v>
      </c>
      <c r="C257" s="125">
        <f>2022!B255</f>
        <v>11.4</v>
      </c>
      <c r="D257" s="126">
        <f>2022!DD255</f>
        <v>0</v>
      </c>
      <c r="E257" s="126">
        <f>2022!DE255</f>
        <v>0</v>
      </c>
      <c r="F257" s="125">
        <f>2022!DH255</f>
        <v>0</v>
      </c>
      <c r="G257" s="59">
        <f>2021!DL200</f>
        <v>0</v>
      </c>
      <c r="H257" s="127">
        <f t="shared" si="663"/>
        <v>0</v>
      </c>
      <c r="I257" s="59"/>
      <c r="J257" s="59"/>
      <c r="K257" s="59"/>
      <c r="L257" s="59"/>
      <c r="M257" s="59"/>
      <c r="N257" s="59">
        <f>2021!DN200</f>
        <v>0</v>
      </c>
      <c r="O257" s="59">
        <f>'Добыча 2021'!L216</f>
        <v>0</v>
      </c>
      <c r="P257" s="59"/>
      <c r="Q257" s="59"/>
      <c r="R257" s="59"/>
      <c r="S257" s="59">
        <f>'Добыча 2021'!N216</f>
        <v>0</v>
      </c>
      <c r="T257" s="59">
        <f>'Добыча 2021'!M216</f>
        <v>0</v>
      </c>
      <c r="U257" s="59">
        <f t="shared" si="664"/>
        <v>0</v>
      </c>
      <c r="V257" s="127">
        <f>2022!DJ255</f>
        <v>0</v>
      </c>
      <c r="W257" s="59">
        <f t="shared" si="665"/>
        <v>0</v>
      </c>
      <c r="X257" s="59">
        <f>2022!DL255</f>
        <v>0</v>
      </c>
      <c r="Y257" s="127">
        <f t="shared" si="666"/>
        <v>0</v>
      </c>
      <c r="Z257" s="59"/>
      <c r="AA257" s="59"/>
      <c r="AB257" s="59"/>
      <c r="AC257" s="59"/>
      <c r="AD257" s="59"/>
      <c r="AE257" s="59">
        <f>2022!DN255</f>
        <v>0</v>
      </c>
      <c r="AF257" s="115" t="str">
        <f t="shared" si="653"/>
        <v/>
      </c>
      <c r="AG257" s="203"/>
      <c r="AH257" s="204">
        <f t="shared" si="654"/>
        <v>0</v>
      </c>
      <c r="AI257" s="204">
        <f t="shared" si="655"/>
        <v>0</v>
      </c>
      <c r="AJ257" s="205">
        <v>15</v>
      </c>
      <c r="AK257" s="205" t="str">
        <f t="shared" si="656"/>
        <v/>
      </c>
      <c r="AL257" s="205">
        <f t="shared" si="657"/>
        <v>0</v>
      </c>
      <c r="AM257" s="205">
        <f t="shared" si="658"/>
        <v>0</v>
      </c>
      <c r="AN257" s="206" t="str">
        <f t="shared" si="659"/>
        <v/>
      </c>
      <c r="AO257" s="46" t="str">
        <f t="shared" si="660"/>
        <v/>
      </c>
      <c r="AP257" s="46" t="str">
        <f t="shared" si="661"/>
        <v/>
      </c>
    </row>
    <row r="258" ht="63.75" customHeight="1">
      <c r="A258" s="46">
        <v>211</v>
      </c>
      <c r="B258" s="152" t="s">
        <v>366</v>
      </c>
      <c r="C258" s="125">
        <f>2022!B256</f>
        <v>23.773</v>
      </c>
      <c r="D258" s="126">
        <f>2022!DD256</f>
        <v>0</v>
      </c>
      <c r="E258" s="126">
        <f>2022!DE256</f>
        <v>0</v>
      </c>
      <c r="F258" s="125">
        <f>2022!DH256</f>
        <v>0</v>
      </c>
      <c r="G258" s="59">
        <f>2021!DL201</f>
        <v>0</v>
      </c>
      <c r="H258" s="127">
        <f t="shared" si="663"/>
        <v>0</v>
      </c>
      <c r="I258" s="59"/>
      <c r="J258" s="59"/>
      <c r="K258" s="59"/>
      <c r="L258" s="59"/>
      <c r="M258" s="59"/>
      <c r="N258" s="59">
        <f>2021!DN201</f>
        <v>0</v>
      </c>
      <c r="O258" s="59">
        <f>'Добыча 2021'!L217</f>
        <v>0</v>
      </c>
      <c r="P258" s="59"/>
      <c r="Q258" s="59"/>
      <c r="R258" s="59"/>
      <c r="S258" s="59">
        <f>'Добыча 2021'!N217</f>
        <v>0</v>
      </c>
      <c r="T258" s="59">
        <f>'Добыча 2021'!M217</f>
        <v>0</v>
      </c>
      <c r="U258" s="59">
        <f t="shared" si="664"/>
        <v>0</v>
      </c>
      <c r="V258" s="127">
        <f>2022!DJ256</f>
        <v>0</v>
      </c>
      <c r="W258" s="59">
        <f t="shared" si="665"/>
        <v>0</v>
      </c>
      <c r="X258" s="59">
        <f>2022!DL256</f>
        <v>0</v>
      </c>
      <c r="Y258" s="127">
        <f t="shared" si="666"/>
        <v>0</v>
      </c>
      <c r="Z258" s="59"/>
      <c r="AA258" s="59"/>
      <c r="AB258" s="59"/>
      <c r="AC258" s="59"/>
      <c r="AD258" s="59"/>
      <c r="AE258" s="59">
        <f>2022!DN256</f>
        <v>0</v>
      </c>
      <c r="AF258" s="115" t="str">
        <f t="shared" si="653"/>
        <v/>
      </c>
      <c r="AG258" s="203"/>
      <c r="AH258" s="204">
        <f t="shared" si="654"/>
        <v>0</v>
      </c>
      <c r="AI258" s="204">
        <f t="shared" si="655"/>
        <v>0</v>
      </c>
      <c r="AJ258" s="205">
        <v>15</v>
      </c>
      <c r="AK258" s="205" t="str">
        <f t="shared" si="656"/>
        <v/>
      </c>
      <c r="AL258" s="205">
        <f t="shared" si="657"/>
        <v>0</v>
      </c>
      <c r="AM258" s="205">
        <f t="shared" si="658"/>
        <v>0</v>
      </c>
      <c r="AN258" s="206" t="str">
        <f t="shared" si="659"/>
        <v/>
      </c>
      <c r="AO258" s="46" t="str">
        <f t="shared" si="660"/>
        <v/>
      </c>
      <c r="AP258" s="46" t="str">
        <f t="shared" si="661"/>
        <v/>
      </c>
    </row>
    <row r="259" ht="63">
      <c r="A259" s="46">
        <v>212</v>
      </c>
      <c r="B259" s="72" t="s">
        <v>367</v>
      </c>
      <c r="C259" s="125">
        <f>2022!B257</f>
        <v>12.676</v>
      </c>
      <c r="D259" s="126">
        <f>2022!DD257</f>
        <v>0</v>
      </c>
      <c r="E259" s="126">
        <f>2022!DE257</f>
        <v>0</v>
      </c>
      <c r="F259" s="125">
        <f>2022!DH257</f>
        <v>0</v>
      </c>
      <c r="G259" s="59">
        <f>2021!DL202</f>
        <v>0</v>
      </c>
      <c r="H259" s="127">
        <f t="shared" si="663"/>
        <v>0</v>
      </c>
      <c r="I259" s="59"/>
      <c r="J259" s="59"/>
      <c r="K259" s="59"/>
      <c r="L259" s="59"/>
      <c r="M259" s="59"/>
      <c r="N259" s="59">
        <f>2021!DN202</f>
        <v>0</v>
      </c>
      <c r="O259" s="59">
        <f>'Добыча 2021'!L218</f>
        <v>0</v>
      </c>
      <c r="P259" s="59"/>
      <c r="Q259" s="59"/>
      <c r="R259" s="59"/>
      <c r="S259" s="59">
        <f>'Добыча 2021'!N218</f>
        <v>0</v>
      </c>
      <c r="T259" s="59">
        <f>'Добыча 2021'!M218</f>
        <v>0</v>
      </c>
      <c r="U259" s="59">
        <f t="shared" si="664"/>
        <v>0</v>
      </c>
      <c r="V259" s="127">
        <f>2022!DJ257</f>
        <v>0</v>
      </c>
      <c r="W259" s="59">
        <f t="shared" si="665"/>
        <v>0</v>
      </c>
      <c r="X259" s="59">
        <f>2022!DL257</f>
        <v>0</v>
      </c>
      <c r="Y259" s="127">
        <f t="shared" si="666"/>
        <v>0</v>
      </c>
      <c r="Z259" s="59"/>
      <c r="AA259" s="59"/>
      <c r="AB259" s="59"/>
      <c r="AC259" s="59"/>
      <c r="AD259" s="59"/>
      <c r="AE259" s="59">
        <f>2022!DN257</f>
        <v>0</v>
      </c>
      <c r="AF259" s="115" t="str">
        <f t="shared" si="653"/>
        <v/>
      </c>
      <c r="AG259" s="203"/>
      <c r="AH259" s="204">
        <f t="shared" si="654"/>
        <v>0</v>
      </c>
      <c r="AI259" s="204">
        <f t="shared" si="655"/>
        <v>0</v>
      </c>
      <c r="AJ259" s="205">
        <v>15</v>
      </c>
      <c r="AK259" s="205" t="str">
        <f t="shared" si="656"/>
        <v/>
      </c>
      <c r="AL259" s="205">
        <f t="shared" si="657"/>
        <v>0</v>
      </c>
      <c r="AM259" s="205">
        <f t="shared" si="658"/>
        <v>0</v>
      </c>
      <c r="AN259" s="206" t="str">
        <f t="shared" si="659"/>
        <v/>
      </c>
      <c r="AO259" s="46" t="str">
        <f t="shared" si="660"/>
        <v/>
      </c>
      <c r="AP259" s="46" t="str">
        <f t="shared" si="661"/>
        <v/>
      </c>
    </row>
    <row r="260" ht="50.25" customHeight="1">
      <c r="A260" s="46">
        <v>213</v>
      </c>
      <c r="B260" s="72" t="s">
        <v>368</v>
      </c>
      <c r="C260" s="125">
        <f>2022!B258</f>
        <v>40.100000000000001</v>
      </c>
      <c r="D260" s="126">
        <f>2022!DD258</f>
        <v>0</v>
      </c>
      <c r="E260" s="126">
        <f>2022!DE258</f>
        <v>0</v>
      </c>
      <c r="F260" s="125">
        <f>2022!DH258</f>
        <v>0</v>
      </c>
      <c r="G260" s="59">
        <f>2021!DL203</f>
        <v>0</v>
      </c>
      <c r="H260" s="127">
        <f t="shared" si="663"/>
        <v>0</v>
      </c>
      <c r="I260" s="59"/>
      <c r="J260" s="59"/>
      <c r="K260" s="59"/>
      <c r="L260" s="59"/>
      <c r="M260" s="59"/>
      <c r="N260" s="59">
        <f>2021!DN203</f>
        <v>0</v>
      </c>
      <c r="O260" s="59">
        <f>'Добыча 2021'!L219</f>
        <v>0</v>
      </c>
      <c r="P260" s="59"/>
      <c r="Q260" s="59"/>
      <c r="R260" s="59"/>
      <c r="S260" s="59">
        <f>'Добыча 2021'!N219</f>
        <v>0</v>
      </c>
      <c r="T260" s="59">
        <f>'Добыча 2021'!M219</f>
        <v>0</v>
      </c>
      <c r="U260" s="59">
        <f t="shared" si="664"/>
        <v>0</v>
      </c>
      <c r="V260" s="127">
        <f>2022!DJ258</f>
        <v>0</v>
      </c>
      <c r="W260" s="59">
        <f t="shared" si="665"/>
        <v>0</v>
      </c>
      <c r="X260" s="59">
        <f>2022!DL258</f>
        <v>0</v>
      </c>
      <c r="Y260" s="127">
        <f t="shared" si="666"/>
        <v>0</v>
      </c>
      <c r="Z260" s="59"/>
      <c r="AA260" s="59"/>
      <c r="AB260" s="59"/>
      <c r="AC260" s="59"/>
      <c r="AD260" s="59"/>
      <c r="AE260" s="59">
        <f>2022!DN258</f>
        <v>0</v>
      </c>
      <c r="AF260" s="115" t="str">
        <f t="shared" si="653"/>
        <v/>
      </c>
      <c r="AG260" s="203"/>
      <c r="AH260" s="204">
        <f t="shared" si="654"/>
        <v>0</v>
      </c>
      <c r="AI260" s="204">
        <f t="shared" si="655"/>
        <v>0</v>
      </c>
      <c r="AJ260" s="205">
        <v>15</v>
      </c>
      <c r="AK260" s="205" t="str">
        <f t="shared" si="656"/>
        <v/>
      </c>
      <c r="AL260" s="205">
        <f t="shared" si="657"/>
        <v>0</v>
      </c>
      <c r="AM260" s="205">
        <f t="shared" si="658"/>
        <v>0</v>
      </c>
      <c r="AN260" s="206" t="str">
        <f t="shared" si="659"/>
        <v/>
      </c>
      <c r="AO260" s="46" t="str">
        <f t="shared" si="660"/>
        <v/>
      </c>
      <c r="AP260" s="46" t="str">
        <f t="shared" si="661"/>
        <v/>
      </c>
    </row>
    <row r="261" ht="37.5" customHeight="1">
      <c r="A261" s="46">
        <v>214</v>
      </c>
      <c r="B261" s="64" t="s">
        <v>264</v>
      </c>
      <c r="C261" s="125">
        <f>2022!B259</f>
        <v>34.82</v>
      </c>
      <c r="D261" s="126">
        <f>2022!DD259</f>
        <v>0</v>
      </c>
      <c r="E261" s="126">
        <f>2022!DE259</f>
        <v>0</v>
      </c>
      <c r="F261" s="125">
        <f>2022!DH259</f>
        <v>0</v>
      </c>
      <c r="G261" s="59">
        <f>2021!DL204</f>
        <v>0</v>
      </c>
      <c r="H261" s="127">
        <f t="shared" si="663"/>
        <v>0</v>
      </c>
      <c r="I261" s="59"/>
      <c r="J261" s="59"/>
      <c r="K261" s="59"/>
      <c r="L261" s="59"/>
      <c r="M261" s="59"/>
      <c r="N261" s="59">
        <f>2021!DN204</f>
        <v>0</v>
      </c>
      <c r="O261" s="59">
        <f>'Добыча 2021'!L220</f>
        <v>0</v>
      </c>
      <c r="P261" s="59"/>
      <c r="Q261" s="59"/>
      <c r="R261" s="59"/>
      <c r="S261" s="59">
        <f>'Добыча 2021'!N220</f>
        <v>0</v>
      </c>
      <c r="T261" s="59">
        <f>'Добыча 2021'!M220</f>
        <v>0</v>
      </c>
      <c r="U261" s="59">
        <f t="shared" si="664"/>
        <v>0</v>
      </c>
      <c r="V261" s="127">
        <f>2022!DJ259</f>
        <v>0</v>
      </c>
      <c r="W261" s="59">
        <f t="shared" si="665"/>
        <v>0</v>
      </c>
      <c r="X261" s="59">
        <f>2022!DL259</f>
        <v>0</v>
      </c>
      <c r="Y261" s="127">
        <f t="shared" si="666"/>
        <v>0</v>
      </c>
      <c r="Z261" s="59"/>
      <c r="AA261" s="59"/>
      <c r="AB261" s="59"/>
      <c r="AC261" s="59"/>
      <c r="AD261" s="59"/>
      <c r="AE261" s="59">
        <f>2022!DN259</f>
        <v>0</v>
      </c>
      <c r="AF261" s="115" t="str">
        <f t="shared" si="653"/>
        <v/>
      </c>
      <c r="AG261" s="203"/>
      <c r="AH261" s="204">
        <f t="shared" si="654"/>
        <v>0</v>
      </c>
      <c r="AI261" s="204">
        <f t="shared" si="655"/>
        <v>0</v>
      </c>
      <c r="AJ261" s="205">
        <v>15</v>
      </c>
      <c r="AK261" s="205" t="str">
        <f t="shared" si="656"/>
        <v/>
      </c>
      <c r="AL261" s="205">
        <f t="shared" si="657"/>
        <v>0</v>
      </c>
      <c r="AM261" s="205">
        <f t="shared" si="658"/>
        <v>0</v>
      </c>
      <c r="AN261" s="206" t="str">
        <f t="shared" si="659"/>
        <v/>
      </c>
      <c r="AO261" s="46" t="str">
        <f t="shared" si="660"/>
        <v/>
      </c>
      <c r="AP261" s="46" t="str">
        <f t="shared" si="661"/>
        <v/>
      </c>
    </row>
    <row r="262" ht="31.5">
      <c r="A262" s="46">
        <v>215</v>
      </c>
      <c r="B262" s="72" t="s">
        <v>267</v>
      </c>
      <c r="C262" s="125">
        <f>2022!B260</f>
        <v>179.86000000000001</v>
      </c>
      <c r="D262" s="126">
        <f>2022!DD260</f>
        <v>0</v>
      </c>
      <c r="E262" s="126">
        <f>2022!DE260</f>
        <v>0</v>
      </c>
      <c r="F262" s="125">
        <f>2022!DH260</f>
        <v>0</v>
      </c>
      <c r="G262" s="59">
        <f>2021!DL205</f>
        <v>0</v>
      </c>
      <c r="H262" s="127">
        <f t="shared" si="663"/>
        <v>0</v>
      </c>
      <c r="I262" s="59"/>
      <c r="J262" s="59"/>
      <c r="K262" s="59"/>
      <c r="L262" s="59"/>
      <c r="M262" s="59"/>
      <c r="N262" s="59">
        <f>2021!DN205</f>
        <v>0</v>
      </c>
      <c r="O262" s="59">
        <f>'Добыча 2021'!L221</f>
        <v>0</v>
      </c>
      <c r="P262" s="59"/>
      <c r="Q262" s="59"/>
      <c r="R262" s="59"/>
      <c r="S262" s="59">
        <f>'Добыча 2021'!N221</f>
        <v>0</v>
      </c>
      <c r="T262" s="59">
        <f>'Добыча 2021'!M221</f>
        <v>0</v>
      </c>
      <c r="U262" s="59">
        <f t="shared" si="664"/>
        <v>0</v>
      </c>
      <c r="V262" s="127">
        <f>2022!DJ260</f>
        <v>0</v>
      </c>
      <c r="W262" s="59">
        <f t="shared" si="665"/>
        <v>0</v>
      </c>
      <c r="X262" s="59">
        <f>2022!DL260</f>
        <v>0</v>
      </c>
      <c r="Y262" s="127">
        <f t="shared" si="666"/>
        <v>0</v>
      </c>
      <c r="Z262" s="59"/>
      <c r="AA262" s="59"/>
      <c r="AB262" s="59"/>
      <c r="AC262" s="59"/>
      <c r="AD262" s="59"/>
      <c r="AE262" s="59">
        <f>2022!DN260</f>
        <v>0</v>
      </c>
      <c r="AF262" s="115" t="str">
        <f t="shared" si="653"/>
        <v/>
      </c>
      <c r="AG262" s="203"/>
      <c r="AH262" s="204">
        <f t="shared" si="654"/>
        <v>0</v>
      </c>
      <c r="AI262" s="204">
        <f t="shared" si="655"/>
        <v>0</v>
      </c>
      <c r="AJ262" s="205">
        <v>15</v>
      </c>
      <c r="AK262" s="205" t="str">
        <f t="shared" si="656"/>
        <v/>
      </c>
      <c r="AL262" s="205">
        <f t="shared" si="657"/>
        <v>0</v>
      </c>
      <c r="AM262" s="205">
        <f t="shared" si="658"/>
        <v>0</v>
      </c>
      <c r="AN262" s="206" t="str">
        <f t="shared" si="659"/>
        <v/>
      </c>
      <c r="AO262" s="46" t="str">
        <f t="shared" si="660"/>
        <v/>
      </c>
      <c r="AP262" s="46" t="str">
        <f t="shared" si="661"/>
        <v/>
      </c>
    </row>
    <row r="263" ht="18.75" customHeight="1">
      <c r="A263" s="92" t="s">
        <v>369</v>
      </c>
      <c r="B263" s="93"/>
      <c r="C263" s="167"/>
      <c r="D263" s="167">
        <f>SUM(D248:D262)</f>
        <v>0</v>
      </c>
      <c r="E263" s="59">
        <f>SUM(E16:E262)</f>
        <v>31226</v>
      </c>
      <c r="F263" s="167"/>
      <c r="G263" s="167">
        <f>SUM(G16:G262)</f>
        <v>1565</v>
      </c>
      <c r="H263" s="167">
        <f>SUM(H16:H262)</f>
        <v>268.03759341134713</v>
      </c>
      <c r="I263" s="167">
        <f t="shared" ref="I263:AE263" si="667">SUM(I16:I262)</f>
        <v>191</v>
      </c>
      <c r="J263" s="167">
        <f t="shared" si="667"/>
        <v>0</v>
      </c>
      <c r="K263" s="167">
        <f t="shared" si="667"/>
        <v>0</v>
      </c>
      <c r="L263" s="167">
        <f t="shared" si="667"/>
        <v>0</v>
      </c>
      <c r="M263" s="167">
        <f t="shared" si="667"/>
        <v>0</v>
      </c>
      <c r="N263" s="167">
        <f t="shared" si="667"/>
        <v>184</v>
      </c>
      <c r="O263" s="167">
        <f t="shared" si="667"/>
        <v>526</v>
      </c>
      <c r="P263" s="167">
        <f t="shared" si="667"/>
        <v>0</v>
      </c>
      <c r="Q263" s="167">
        <f t="shared" si="667"/>
        <v>0</v>
      </c>
      <c r="R263" s="167">
        <f t="shared" si="667"/>
        <v>0</v>
      </c>
      <c r="S263" s="167">
        <f t="shared" si="667"/>
        <v>472</v>
      </c>
      <c r="T263" s="167">
        <f t="shared" si="667"/>
        <v>54</v>
      </c>
      <c r="U263" s="167">
        <f t="shared" si="667"/>
        <v>1145.6024645907721</v>
      </c>
      <c r="V263" s="127">
        <f t="shared" si="667"/>
        <v>4637.4000000000005</v>
      </c>
      <c r="W263" s="167"/>
      <c r="X263" s="167">
        <f t="shared" si="667"/>
        <v>2570</v>
      </c>
      <c r="Y263" s="167"/>
      <c r="Z263" s="167">
        <f t="shared" si="667"/>
        <v>914</v>
      </c>
      <c r="AA263" s="167">
        <f t="shared" si="667"/>
        <v>0</v>
      </c>
      <c r="AB263" s="167">
        <f t="shared" si="667"/>
        <v>0</v>
      </c>
      <c r="AC263" s="167">
        <f t="shared" si="667"/>
        <v>0</v>
      </c>
      <c r="AD263" s="167">
        <f t="shared" si="667"/>
        <v>430</v>
      </c>
      <c r="AE263" s="167">
        <f t="shared" si="667"/>
        <v>340</v>
      </c>
    </row>
    <row r="264" ht="18.75" hidden="1" customHeight="1">
      <c r="A264" s="92" t="s">
        <v>370</v>
      </c>
      <c r="B264" s="93"/>
      <c r="C264" s="59"/>
      <c r="D264" s="59"/>
      <c r="E264" s="59"/>
      <c r="F264" s="59"/>
      <c r="G264" s="59"/>
      <c r="H264" s="59">
        <v>52000</v>
      </c>
      <c r="I264" s="59"/>
      <c r="J264" s="59"/>
      <c r="K264" s="59"/>
      <c r="L264" s="59"/>
    </row>
    <row r="265" ht="13.5" hidden="1" customHeight="1">
      <c r="A265" s="92" t="s">
        <v>371</v>
      </c>
      <c r="B265" s="93"/>
      <c r="C265" s="59"/>
      <c r="D265" s="59"/>
      <c r="E265" s="59"/>
      <c r="F265" s="59"/>
      <c r="G265" s="59"/>
      <c r="H265" s="59">
        <f>H264-H263</f>
        <v>51731.962406588653</v>
      </c>
      <c r="I265" s="59"/>
      <c r="J265" s="59"/>
      <c r="K265" s="59"/>
      <c r="L265" s="59"/>
    </row>
    <row r="266" ht="33.75" hidden="1" customHeight="1">
      <c r="A266" s="92" t="s">
        <v>293</v>
      </c>
      <c r="B266" s="93"/>
      <c r="C266" s="168"/>
      <c r="D266" s="168"/>
      <c r="E266" s="168"/>
      <c r="F266" s="59"/>
      <c r="G266" s="59"/>
      <c r="H266" s="59"/>
      <c r="I266" s="59"/>
      <c r="J266" s="59"/>
      <c r="K266" s="59"/>
      <c r="L266" s="59"/>
    </row>
    <row r="267" ht="15.75">
      <c r="F267" s="169"/>
      <c r="G267" s="169"/>
      <c r="H267" s="169"/>
      <c r="I267" s="169"/>
      <c r="J267" s="169"/>
      <c r="K267" s="169"/>
      <c r="L267" s="169"/>
    </row>
    <row r="268" ht="120.75" customHeight="1">
      <c r="A268" s="170" t="s">
        <v>461</v>
      </c>
      <c r="B268" s="170"/>
      <c r="C268" s="170"/>
      <c r="D268" s="171"/>
      <c r="E268" s="212"/>
      <c r="F268" s="174"/>
      <c r="G268" s="173" t="s">
        <v>462</v>
      </c>
      <c r="H268" s="173"/>
      <c r="I268" s="174"/>
      <c r="J268" s="175" t="s">
        <v>463</v>
      </c>
      <c r="K268" s="175"/>
      <c r="L268" s="175"/>
      <c r="M268" s="175"/>
    </row>
    <row r="269" ht="20.25">
      <c r="A269" s="176"/>
      <c r="B269" s="171"/>
      <c r="C269" s="171"/>
      <c r="D269" s="171"/>
      <c r="E269" s="177" t="s">
        <v>464</v>
      </c>
      <c r="F269" s="174"/>
      <c r="G269" s="175"/>
      <c r="H269" s="174"/>
      <c r="I269" s="174"/>
      <c r="J269" s="174"/>
      <c r="K269" s="174"/>
      <c r="L269" s="174"/>
      <c r="M269" s="175"/>
    </row>
    <row r="270" ht="15.75">
      <c r="F270" s="178"/>
      <c r="G270" s="178"/>
      <c r="H270" s="178"/>
      <c r="I270" s="178"/>
      <c r="J270" s="178"/>
      <c r="K270" s="178"/>
      <c r="L270" s="178"/>
    </row>
    <row r="271" ht="15.75">
      <c r="F271" s="178"/>
      <c r="G271" s="178"/>
      <c r="H271" s="178"/>
      <c r="I271" s="178"/>
      <c r="J271" s="178"/>
      <c r="K271" s="178"/>
      <c r="L271" s="178"/>
    </row>
    <row r="272" ht="15.75">
      <c r="F272" s="179"/>
      <c r="G272" s="178"/>
      <c r="H272" s="178"/>
      <c r="I272" s="178"/>
      <c r="J272" s="178"/>
      <c r="K272" s="178"/>
      <c r="L272" s="178"/>
    </row>
    <row r="273" ht="15.75">
      <c r="F273" s="179"/>
      <c r="G273" s="178"/>
      <c r="H273" s="178"/>
      <c r="I273" s="178"/>
      <c r="J273" s="178"/>
      <c r="K273" s="178"/>
      <c r="L273" s="178"/>
    </row>
    <row r="274" ht="15.75">
      <c r="F274" s="179"/>
      <c r="G274" s="178"/>
      <c r="H274" s="178"/>
      <c r="I274" s="178"/>
      <c r="J274" s="178"/>
      <c r="K274" s="178"/>
      <c r="L274" s="178"/>
    </row>
    <row r="275" ht="15.75">
      <c r="F275" s="179"/>
      <c r="G275" s="178"/>
      <c r="H275" s="178"/>
      <c r="I275" s="178"/>
      <c r="J275" s="178"/>
      <c r="K275" s="178"/>
      <c r="L275" s="178"/>
    </row>
    <row r="276" ht="15.75">
      <c r="F276" s="179"/>
      <c r="G276" s="178"/>
      <c r="H276" s="178"/>
      <c r="I276" s="178"/>
      <c r="J276" s="178"/>
      <c r="K276" s="178"/>
      <c r="L276" s="178"/>
    </row>
  </sheetData>
  <mergeCells count="156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F31:F32"/>
    <mergeCell ref="G31:G32"/>
    <mergeCell ref="H31:H32"/>
    <mergeCell ref="N31:N32"/>
    <mergeCell ref="O31:O32"/>
    <mergeCell ref="S31:S32"/>
    <mergeCell ref="T31:T32"/>
    <mergeCell ref="U31:U32"/>
    <mergeCell ref="D51:D53"/>
    <mergeCell ref="G51:G53"/>
    <mergeCell ref="H51:H53"/>
    <mergeCell ref="N51:N53"/>
    <mergeCell ref="O51:O53"/>
    <mergeCell ref="S51:S53"/>
    <mergeCell ref="T51:T53"/>
    <mergeCell ref="U51:U53"/>
    <mergeCell ref="D66:D68"/>
    <mergeCell ref="G66:G68"/>
    <mergeCell ref="H66:H68"/>
    <mergeCell ref="I66:I68"/>
    <mergeCell ref="N66:N68"/>
    <mergeCell ref="O66:O68"/>
    <mergeCell ref="S66:S68"/>
    <mergeCell ref="T66:T68"/>
    <mergeCell ref="U66:U68"/>
    <mergeCell ref="D70:D83"/>
    <mergeCell ref="G70:G83"/>
    <mergeCell ref="H70:H83"/>
    <mergeCell ref="N70:N83"/>
    <mergeCell ref="O70:O83"/>
    <mergeCell ref="S70:S83"/>
    <mergeCell ref="T70:T83"/>
    <mergeCell ref="U70:U83"/>
    <mergeCell ref="D98:D103"/>
    <mergeCell ref="G98:G103"/>
    <mergeCell ref="H98:H103"/>
    <mergeCell ref="N98:N103"/>
    <mergeCell ref="O98:O103"/>
    <mergeCell ref="S98:S103"/>
    <mergeCell ref="T98:T103"/>
    <mergeCell ref="U98:U103"/>
    <mergeCell ref="D109:D111"/>
    <mergeCell ref="G109:G111"/>
    <mergeCell ref="H109:H111"/>
    <mergeCell ref="N109:N111"/>
    <mergeCell ref="O109:O111"/>
    <mergeCell ref="S109:S111"/>
    <mergeCell ref="T109:T111"/>
    <mergeCell ref="U109:U111"/>
    <mergeCell ref="D112:D113"/>
    <mergeCell ref="G112:G113"/>
    <mergeCell ref="H112:H113"/>
    <mergeCell ref="N112:N113"/>
    <mergeCell ref="O112:O113"/>
    <mergeCell ref="S112:S113"/>
    <mergeCell ref="T112:T113"/>
    <mergeCell ref="U112:U113"/>
    <mergeCell ref="D115:D116"/>
    <mergeCell ref="G115:G116"/>
    <mergeCell ref="H115:H116"/>
    <mergeCell ref="N115:N116"/>
    <mergeCell ref="O115:O116"/>
    <mergeCell ref="S115:S116"/>
    <mergeCell ref="T115:T116"/>
    <mergeCell ref="U115:U116"/>
    <mergeCell ref="D142:D143"/>
    <mergeCell ref="G142:G143"/>
    <mergeCell ref="H142:H143"/>
    <mergeCell ref="N142:N143"/>
    <mergeCell ref="O142:O143"/>
    <mergeCell ref="S142:S143"/>
    <mergeCell ref="T142:T143"/>
    <mergeCell ref="U142:U143"/>
    <mergeCell ref="D160:D171"/>
    <mergeCell ref="G160:G171"/>
    <mergeCell ref="H160:H171"/>
    <mergeCell ref="O160:O171"/>
    <mergeCell ref="S160:S171"/>
    <mergeCell ref="T160:T171"/>
    <mergeCell ref="U160:U171"/>
    <mergeCell ref="N161:N171"/>
    <mergeCell ref="D183:D187"/>
    <mergeCell ref="G183:G187"/>
    <mergeCell ref="H183:H187"/>
    <mergeCell ref="N183:N187"/>
    <mergeCell ref="O183:O187"/>
    <mergeCell ref="S183:S187"/>
    <mergeCell ref="T183:T187"/>
    <mergeCell ref="U183:U187"/>
    <mergeCell ref="D204:D205"/>
    <mergeCell ref="G204:G205"/>
    <mergeCell ref="H204:H205"/>
    <mergeCell ref="N204:N205"/>
    <mergeCell ref="O204:O205"/>
    <mergeCell ref="S204:S205"/>
    <mergeCell ref="T204:T205"/>
    <mergeCell ref="U204:U205"/>
    <mergeCell ref="D212:D214"/>
    <mergeCell ref="G212:G214"/>
    <mergeCell ref="H212:H214"/>
    <mergeCell ref="N212:N214"/>
    <mergeCell ref="O212:O214"/>
    <mergeCell ref="S212:S214"/>
    <mergeCell ref="T212:T214"/>
    <mergeCell ref="U212:U214"/>
    <mergeCell ref="V212:V214"/>
    <mergeCell ref="D228:D229"/>
    <mergeCell ref="G228:G229"/>
    <mergeCell ref="H228:H229"/>
    <mergeCell ref="N228:N229"/>
    <mergeCell ref="D238:D239"/>
    <mergeCell ref="G238:G239"/>
    <mergeCell ref="H238:H239"/>
    <mergeCell ref="N238:N239"/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8:C26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0" useFirstPageNumber="0" usePrinterDefaults="1" verticalDpi="300"/>
  <headerFooter>
    <oddHeader>&amp;C&amp;P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65">
      <pane state="frozen" topLeftCell="B1" xSplit="1"/>
      <selection activeCell="H247" activeCellId="0" sqref="H247:Y247"/>
    </sheetView>
  </sheetViews>
  <sheetFormatPr baseColWidth="8" customHeight="1" defaultRowHeight="15.75"/>
  <cols>
    <col bestFit="1" customWidth="1" min="1" max="1" style="44" width="6.2851600000000003"/>
    <col bestFit="1" customWidth="1" min="2" max="2" style="97" width="38.140599999999999"/>
    <col bestFit="1" customWidth="1" min="3" max="3" style="43" width="11.710900000000001"/>
    <col bestFit="1" customWidth="1" min="4" max="4" style="43" width="6.5703100000000001"/>
    <col bestFit="1" customWidth="1" min="5" max="5" style="43" width="11.2852"/>
    <col bestFit="1" customWidth="1" min="6" max="6" style="43" width="14.855499999999999"/>
    <col bestFit="1" customWidth="1" min="7" max="7" style="97" width="7.1406299999999998"/>
    <col bestFit="1" customWidth="1" min="8" max="8" style="75" width="8.5703099999999992"/>
    <col bestFit="1" customWidth="1" min="9" max="9" style="75" width="8.2851599999999994"/>
    <col bestFit="1" customWidth="1" min="10" max="10" style="75" width="7.8554700000000004"/>
    <col bestFit="1" customWidth="1" min="11" max="11" style="75" width="11"/>
    <col bestFit="1" customWidth="1" min="12" max="12" style="75" width="8.2851599999999994"/>
    <col bestFit="1" customWidth="1" min="13" max="13" style="75" width="11.855499999999999"/>
    <col bestFit="1" customWidth="1" min="14" max="14" style="44" width="6.5703100000000001"/>
    <col bestFit="1" customWidth="1" min="15" max="15" style="44" width="6.4257799999999996"/>
    <col bestFit="1" customWidth="1" min="16" max="16" style="44" width="8.1406299999999998"/>
    <col bestFit="1" customWidth="1" min="17" max="17" style="44" width="10.5703"/>
    <col bestFit="1" customWidth="1" min="18" max="18" style="44" width="9.1406299999999998"/>
    <col bestFit="1" customWidth="1" min="19" max="19" style="44" width="12.425800000000001"/>
    <col bestFit="1" customWidth="1" min="20" max="20" style="44" width="6.7109399999999999"/>
    <col bestFit="1" customWidth="1" min="21" max="21" style="44" width="10.140599999999999"/>
    <col bestFit="1" customWidth="1" min="22" max="22" style="44" width="8.2851599999999994"/>
    <col bestFit="1" customWidth="1" min="23" max="23" style="44" width="8.5703099999999992"/>
    <col bestFit="1" customWidth="1" min="24" max="24" style="44" width="7"/>
    <col bestFit="1" customWidth="1" min="25" max="25" style="44" width="8.7109400000000008"/>
    <col bestFit="1" customWidth="1" min="26" max="26" style="44" width="9.1406299999999998"/>
    <col bestFit="1" customWidth="1" min="27" max="27" style="44" width="8.2851599999999994"/>
    <col bestFit="1" customWidth="1" min="28" max="28" style="44" width="11.425800000000001"/>
    <col bestFit="1" customWidth="1" min="29" max="29" style="44" width="9.1406299999999998"/>
    <col bestFit="1" customWidth="1" min="30" max="30" style="44" width="10.140599999999999"/>
    <col bestFit="1" customWidth="1" min="31" max="31" style="44" width="5.1406299999999998"/>
    <col bestFit="1" customWidth="1" min="32" max="41" style="44" width="9.1406299999999998"/>
    <col bestFit="1" customWidth="1" min="42" max="42" style="44" width="14.5703"/>
    <col bestFit="1" customWidth="1" min="43" max="257" style="44" width="9.1406299999999998"/>
  </cols>
  <sheetData>
    <row r="2" ht="15.75">
      <c r="B2" s="75" t="s">
        <v>373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</row>
    <row r="3" ht="15.75">
      <c r="B3" s="75" t="s">
        <v>374</v>
      </c>
      <c r="C3" s="44"/>
      <c r="D3" s="44"/>
      <c r="E3" s="44"/>
      <c r="F3" s="44"/>
      <c r="G3" s="44"/>
      <c r="H3" s="44"/>
      <c r="I3" s="98"/>
      <c r="J3" s="98"/>
      <c r="K3" s="98"/>
      <c r="L3" s="98"/>
      <c r="M3" s="44"/>
    </row>
    <row r="4" ht="15.75">
      <c r="B4" s="45"/>
      <c r="C4" s="98"/>
      <c r="D4" s="98"/>
      <c r="E4" s="98"/>
      <c r="F4" s="98"/>
      <c r="G4" s="98"/>
      <c r="H4" s="98"/>
      <c r="I4" s="98"/>
      <c r="J4" s="98"/>
      <c r="K4" s="98"/>
      <c r="L4" s="98"/>
      <c r="M4" s="44"/>
    </row>
    <row r="5" ht="15.75">
      <c r="B5" s="75" t="s">
        <v>375</v>
      </c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</row>
    <row r="6" ht="15.75">
      <c r="B6" s="75" t="s">
        <v>1014</v>
      </c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</row>
    <row r="8" ht="3" customHeight="1"/>
    <row r="9" ht="26.25" customHeight="1">
      <c r="A9" s="47" t="s">
        <v>271</v>
      </c>
      <c r="B9" s="48" t="s">
        <v>272</v>
      </c>
      <c r="C9" s="99" t="s">
        <v>377</v>
      </c>
      <c r="D9" s="100" t="s">
        <v>378</v>
      </c>
      <c r="E9" s="101"/>
      <c r="F9" s="99" t="s">
        <v>379</v>
      </c>
      <c r="G9" s="48" t="s">
        <v>380</v>
      </c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7">
        <v>2022</v>
      </c>
      <c r="W9" s="47"/>
      <c r="X9" s="47"/>
      <c r="Y9" s="47"/>
      <c r="Z9" s="47"/>
      <c r="AA9" s="47"/>
      <c r="AB9" s="47"/>
      <c r="AC9" s="47"/>
      <c r="AD9" s="47"/>
      <c r="AE9" s="47"/>
    </row>
    <row r="10" ht="62.25" customHeight="1">
      <c r="A10" s="47"/>
      <c r="B10" s="48"/>
      <c r="C10" s="102"/>
      <c r="D10" s="103"/>
      <c r="E10" s="104"/>
      <c r="F10" s="102"/>
      <c r="G10" s="47" t="s">
        <v>381</v>
      </c>
      <c r="H10" s="47"/>
      <c r="I10" s="47"/>
      <c r="J10" s="47"/>
      <c r="K10" s="47"/>
      <c r="L10" s="47"/>
      <c r="M10" s="47"/>
      <c r="N10" s="47"/>
      <c r="O10" s="47" t="s">
        <v>382</v>
      </c>
      <c r="P10" s="47"/>
      <c r="Q10" s="47"/>
      <c r="R10" s="47"/>
      <c r="S10" s="47"/>
      <c r="T10" s="47"/>
      <c r="U10" s="47"/>
      <c r="V10" s="47" t="s">
        <v>383</v>
      </c>
      <c r="W10" s="47"/>
      <c r="X10" s="47" t="s">
        <v>384</v>
      </c>
      <c r="Y10" s="47"/>
      <c r="Z10" s="47"/>
      <c r="AA10" s="47"/>
      <c r="AB10" s="47"/>
      <c r="AC10" s="47"/>
      <c r="AD10" s="47"/>
      <c r="AE10" s="47"/>
    </row>
    <row r="11" ht="24.75" customHeight="1">
      <c r="A11" s="47"/>
      <c r="B11" s="48"/>
      <c r="C11" s="102"/>
      <c r="D11" s="105"/>
      <c r="E11" s="106"/>
      <c r="F11" s="102"/>
      <c r="G11" s="47" t="s">
        <v>280</v>
      </c>
      <c r="H11" s="47" t="s">
        <v>385</v>
      </c>
      <c r="I11" s="47" t="s">
        <v>386</v>
      </c>
      <c r="J11" s="47" t="s">
        <v>273</v>
      </c>
      <c r="K11" s="47"/>
      <c r="L11" s="47"/>
      <c r="M11" s="47"/>
      <c r="N11" s="47"/>
      <c r="O11" s="47" t="s">
        <v>280</v>
      </c>
      <c r="P11" s="47" t="s">
        <v>273</v>
      </c>
      <c r="Q11" s="47"/>
      <c r="R11" s="47"/>
      <c r="S11" s="47"/>
      <c r="T11" s="47"/>
      <c r="U11" s="47" t="s">
        <v>387</v>
      </c>
      <c r="V11" s="47" t="s">
        <v>280</v>
      </c>
      <c r="W11" s="47" t="s">
        <v>385</v>
      </c>
      <c r="X11" s="107" t="s">
        <v>280</v>
      </c>
      <c r="Y11" s="107" t="s">
        <v>385</v>
      </c>
      <c r="Z11" s="107" t="s">
        <v>388</v>
      </c>
      <c r="AA11" s="47" t="s">
        <v>273</v>
      </c>
      <c r="AB11" s="47"/>
      <c r="AC11" s="47"/>
      <c r="AD11" s="47"/>
      <c r="AE11" s="47"/>
    </row>
    <row r="12" ht="62.25" customHeight="1">
      <c r="A12" s="47"/>
      <c r="B12" s="48"/>
      <c r="C12" s="102"/>
      <c r="D12" s="47" t="s">
        <v>389</v>
      </c>
      <c r="E12" s="47" t="s">
        <v>390</v>
      </c>
      <c r="F12" s="102"/>
      <c r="G12" s="47"/>
      <c r="H12" s="47"/>
      <c r="I12" s="47"/>
      <c r="J12" s="47" t="s">
        <v>391</v>
      </c>
      <c r="K12" s="47"/>
      <c r="L12" s="47"/>
      <c r="M12" s="47"/>
      <c r="N12" s="47" t="s">
        <v>392</v>
      </c>
      <c r="O12" s="47"/>
      <c r="P12" s="47" t="s">
        <v>391</v>
      </c>
      <c r="Q12" s="47"/>
      <c r="R12" s="47"/>
      <c r="S12" s="47"/>
      <c r="T12" s="47" t="s">
        <v>392</v>
      </c>
      <c r="U12" s="47"/>
      <c r="V12" s="47"/>
      <c r="W12" s="47"/>
      <c r="X12" s="108"/>
      <c r="Y12" s="108"/>
      <c r="Z12" s="108"/>
      <c r="AA12" s="109" t="s">
        <v>391</v>
      </c>
      <c r="AB12" s="110"/>
      <c r="AC12" s="110"/>
      <c r="AD12" s="111"/>
      <c r="AE12" s="47" t="s">
        <v>392</v>
      </c>
    </row>
    <row r="13" ht="153.75" customHeight="1">
      <c r="A13" s="47"/>
      <c r="B13" s="48"/>
      <c r="C13" s="112"/>
      <c r="D13" s="47"/>
      <c r="E13" s="47"/>
      <c r="F13" s="112"/>
      <c r="G13" s="47"/>
      <c r="H13" s="47"/>
      <c r="I13" s="47"/>
      <c r="J13" s="47" t="s">
        <v>393</v>
      </c>
      <c r="K13" s="47" t="s">
        <v>394</v>
      </c>
      <c r="L13" s="47" t="s">
        <v>283</v>
      </c>
      <c r="M13" s="47" t="s">
        <v>395</v>
      </c>
      <c r="N13" s="47"/>
      <c r="O13" s="47"/>
      <c r="P13" s="47" t="s">
        <v>393</v>
      </c>
      <c r="Q13" s="47" t="s">
        <v>394</v>
      </c>
      <c r="R13" s="47" t="s">
        <v>283</v>
      </c>
      <c r="S13" s="47" t="s">
        <v>395</v>
      </c>
      <c r="T13" s="47"/>
      <c r="U13" s="47"/>
      <c r="V13" s="47"/>
      <c r="W13" s="47"/>
      <c r="X13" s="113"/>
      <c r="Y13" s="113"/>
      <c r="Z13" s="113"/>
      <c r="AA13" s="47" t="s">
        <v>393</v>
      </c>
      <c r="AB13" s="47" t="s">
        <v>394</v>
      </c>
      <c r="AC13" s="47" t="s">
        <v>283</v>
      </c>
      <c r="AD13" s="47" t="s">
        <v>395</v>
      </c>
      <c r="AE13" s="47"/>
    </row>
    <row r="14" ht="44.25" customHeight="1">
      <c r="A14" s="46">
        <v>1</v>
      </c>
      <c r="B14" s="76">
        <v>2</v>
      </c>
      <c r="C14" s="46">
        <v>3</v>
      </c>
      <c r="D14" s="46">
        <v>4</v>
      </c>
      <c r="E14" s="46">
        <v>5</v>
      </c>
      <c r="F14" s="46">
        <v>6</v>
      </c>
      <c r="G14" s="46">
        <v>7</v>
      </c>
      <c r="H14" s="46">
        <v>8</v>
      </c>
      <c r="I14" s="46">
        <v>9</v>
      </c>
      <c r="J14" s="46">
        <v>10</v>
      </c>
      <c r="K14" s="46">
        <v>11</v>
      </c>
      <c r="L14" s="46">
        <v>12</v>
      </c>
      <c r="M14" s="46">
        <v>13</v>
      </c>
      <c r="N14" s="46">
        <v>14</v>
      </c>
      <c r="O14" s="46">
        <v>15</v>
      </c>
      <c r="P14" s="46">
        <v>16</v>
      </c>
      <c r="Q14" s="46">
        <v>17</v>
      </c>
      <c r="R14" s="46">
        <v>18</v>
      </c>
      <c r="S14" s="46">
        <v>19</v>
      </c>
      <c r="T14" s="46">
        <v>20</v>
      </c>
      <c r="U14" s="46">
        <v>21</v>
      </c>
      <c r="V14" s="46">
        <v>22</v>
      </c>
      <c r="W14" s="46">
        <v>23</v>
      </c>
      <c r="X14" s="46">
        <v>24</v>
      </c>
      <c r="Y14" s="46">
        <v>25</v>
      </c>
      <c r="Z14" s="46">
        <v>26</v>
      </c>
      <c r="AA14" s="46">
        <v>27</v>
      </c>
      <c r="AB14" s="46">
        <v>28</v>
      </c>
      <c r="AC14" s="46">
        <v>29</v>
      </c>
      <c r="AD14" s="46">
        <v>30</v>
      </c>
      <c r="AE14" s="46">
        <v>31</v>
      </c>
      <c r="AF14" s="198" t="s">
        <v>396</v>
      </c>
      <c r="AG14" s="198" t="s">
        <v>397</v>
      </c>
      <c r="AH14" s="199" t="s">
        <v>398</v>
      </c>
      <c r="AI14" s="200" t="s">
        <v>399</v>
      </c>
      <c r="AJ14" s="198" t="s">
        <v>400</v>
      </c>
      <c r="AK14" s="198" t="s">
        <v>401</v>
      </c>
      <c r="AL14" s="201" t="s">
        <v>402</v>
      </c>
      <c r="AM14" s="201" t="s">
        <v>403</v>
      </c>
      <c r="AN14" s="202" t="s">
        <v>404</v>
      </c>
      <c r="AO14" s="119" t="s">
        <v>405</v>
      </c>
      <c r="AP14" s="46" t="s">
        <v>1015</v>
      </c>
    </row>
    <row r="15" ht="17.25" customHeight="1">
      <c r="A15" s="120"/>
      <c r="B15" s="121" t="s">
        <v>23</v>
      </c>
      <c r="C15" s="122"/>
      <c r="D15" s="122"/>
      <c r="E15" s="122"/>
      <c r="F15" s="123"/>
      <c r="G15" s="62"/>
      <c r="H15" s="62"/>
      <c r="I15" s="62"/>
      <c r="J15" s="62"/>
      <c r="K15" s="62"/>
      <c r="L15" s="62"/>
      <c r="M15" s="62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46"/>
    </row>
    <row r="16" ht="49.5" customHeight="1">
      <c r="A16" s="46">
        <v>1</v>
      </c>
      <c r="B16" s="58" t="s">
        <v>24</v>
      </c>
      <c r="C16" s="125">
        <f>2022!B5</f>
        <v>67.034000000000006</v>
      </c>
      <c r="D16" s="126">
        <f>2022!AA5</f>
        <v>0</v>
      </c>
      <c r="E16" s="126">
        <f>2022!AB5</f>
        <v>0</v>
      </c>
      <c r="F16" s="125">
        <f>2022!AE5</f>
        <v>0</v>
      </c>
      <c r="G16" s="59">
        <f>2021!AJ5</f>
        <v>0</v>
      </c>
      <c r="H16" s="127">
        <f t="shared" ref="H16:H79" si="668">IF(G16&gt;0,G16/D16*100,0)</f>
        <v>0</v>
      </c>
      <c r="I16" s="59"/>
      <c r="J16" s="59"/>
      <c r="K16" s="59"/>
      <c r="L16" s="59">
        <f>2021!AK5</f>
        <v>0</v>
      </c>
      <c r="M16" s="59"/>
      <c r="N16" s="59"/>
      <c r="O16" s="59">
        <f>'Добыча 2021'!O15</f>
        <v>0</v>
      </c>
      <c r="P16" s="59"/>
      <c r="Q16" s="59"/>
      <c r="R16" s="59">
        <f>'Добыча 2021'!P15</f>
        <v>0</v>
      </c>
      <c r="S16" s="59"/>
      <c r="T16" s="59"/>
      <c r="U16" s="59">
        <f t="shared" ref="U16:U79" si="669">IF(G16=0,0,O16/G16*100)</f>
        <v>0</v>
      </c>
      <c r="V16" s="127">
        <f>2022!AG5</f>
        <v>0</v>
      </c>
      <c r="W16" s="59">
        <f t="shared" ref="W16:W79" si="670">IF(V16&gt;0,V16/E16*100,0)</f>
        <v>0</v>
      </c>
      <c r="X16" s="59">
        <f>2022!AJ5</f>
        <v>0</v>
      </c>
      <c r="Y16" s="127">
        <f t="shared" ref="Y16:Y79" si="671">IF(X16&gt;1,X16/E16*100,0)</f>
        <v>0</v>
      </c>
      <c r="Z16" s="59"/>
      <c r="AA16" s="59"/>
      <c r="AB16" s="59"/>
      <c r="AC16" s="59">
        <f>2022!AK5</f>
        <v>0</v>
      </c>
      <c r="AD16" s="59"/>
      <c r="AE16" s="59"/>
      <c r="AF16" s="115" t="str">
        <f t="shared" ref="AF16:AF79" si="672">IF(C16&gt;0,IF(OR(AND(C16&lt;7,F16&lt;5),E16&lt;33),IF(COUNTIF(X16:AE16,"&gt;0")&gt;0,"Ошибка!",""),""),"")</f>
        <v/>
      </c>
      <c r="AG16" s="203"/>
      <c r="AH16" s="204">
        <f t="shared" ref="AH16:AH79" si="673">IF(AND(ISNUMBER(--C16),C16&gt;0),E16/C16,"")</f>
        <v>0</v>
      </c>
      <c r="AI16" s="204">
        <f t="shared" ref="AI16:AI79" si="674">IF(AND(ISNUMBER(--E16),ISNUMBER(--AJ16)),ЧАСТНОЕ(E16*AJ16,100),"")</f>
        <v>0</v>
      </c>
      <c r="AJ16" s="205">
        <v>5</v>
      </c>
      <c r="AK16" s="205" t="str">
        <f t="shared" ref="AK16:AK79" si="675">IF(AJ15&lt;Y15,"Норматив превышен","")</f>
        <v/>
      </c>
      <c r="AL16" s="205">
        <f t="shared" ref="AL16:AL79" si="676">IF(ISNUMBER(X16),IF(X16&gt;0,MAX(ЧАСТНОЕ(X16*20,100),1),0),"")</f>
        <v>0</v>
      </c>
      <c r="AM16" s="205">
        <f t="shared" ref="AM16:AM79" si="677">IF(ISNUMBER(X16),X16,"")</f>
        <v>0</v>
      </c>
      <c r="AN16" s="206" t="str">
        <f t="shared" ref="AN16:AN79" si="678">IF(ISNUMBER(AE16),IF(AND(AM16&gt;=AE16,AL16&lt;=AE16),"","Вне норматива или не ОДОУ"),"")</f>
        <v/>
      </c>
      <c r="AO16" s="46" t="str">
        <f t="shared" ref="AO16:AO79" si="679">IF(ISNUMBER(X16),IF(SUM(Z16:AE16)&lt;&gt;X16,"Сумма не совпадает или не ОДОУ",""),"")</f>
        <v/>
      </c>
      <c r="AP16" s="46" t="str">
        <f t="shared" ref="AP16:AP79" si="680">IF(AND(ISNUMBER(AC16),AC16&gt;0),IF(AC16&gt;X16*0.75,"Изъятие &gt; 75%!",""),"")</f>
        <v/>
      </c>
    </row>
    <row r="17" ht="30" customHeight="1">
      <c r="A17" s="46">
        <v>2</v>
      </c>
      <c r="B17" s="60" t="s">
        <v>25</v>
      </c>
      <c r="C17" s="125">
        <f>2022!B6</f>
        <v>10.308</v>
      </c>
      <c r="D17" s="126">
        <f>2022!AA6</f>
        <v>4</v>
      </c>
      <c r="E17" s="126">
        <f>2022!AB6</f>
        <v>2</v>
      </c>
      <c r="F17" s="125">
        <f>2022!AE6</f>
        <v>0.19402405898331393</v>
      </c>
      <c r="G17" s="59">
        <f>2021!AJ6</f>
        <v>0</v>
      </c>
      <c r="H17" s="127">
        <f t="shared" si="668"/>
        <v>0</v>
      </c>
      <c r="I17" s="59"/>
      <c r="J17" s="59"/>
      <c r="K17" s="59"/>
      <c r="L17" s="59">
        <f>2021!AK6</f>
        <v>0</v>
      </c>
      <c r="M17" s="59"/>
      <c r="N17" s="59"/>
      <c r="O17" s="59">
        <f>'Добыча 2021'!O16</f>
        <v>0</v>
      </c>
      <c r="P17" s="59"/>
      <c r="Q17" s="59"/>
      <c r="R17" s="59">
        <f>'Добыча 2021'!P16</f>
        <v>0</v>
      </c>
      <c r="S17" s="59"/>
      <c r="T17" s="59"/>
      <c r="U17" s="59">
        <f t="shared" si="669"/>
        <v>0</v>
      </c>
      <c r="V17" s="127">
        <f>2022!AG6</f>
        <v>0</v>
      </c>
      <c r="W17" s="59">
        <f t="shared" si="670"/>
        <v>0</v>
      </c>
      <c r="X17" s="59">
        <f>2022!AJ6</f>
        <v>0</v>
      </c>
      <c r="Y17" s="127">
        <f t="shared" si="671"/>
        <v>0</v>
      </c>
      <c r="Z17" s="59"/>
      <c r="AA17" s="59"/>
      <c r="AB17" s="59"/>
      <c r="AC17" s="59">
        <f>2022!AK6</f>
        <v>0</v>
      </c>
      <c r="AD17" s="59"/>
      <c r="AE17" s="59"/>
      <c r="AF17" s="115" t="str">
        <f t="shared" si="672"/>
        <v/>
      </c>
      <c r="AG17" s="203"/>
      <c r="AH17" s="204">
        <f t="shared" si="673"/>
        <v>0.19402405898331393</v>
      </c>
      <c r="AI17" s="204">
        <f t="shared" si="674"/>
        <v>0</v>
      </c>
      <c r="AJ17" s="205">
        <v>5</v>
      </c>
      <c r="AK17" s="205" t="str">
        <f t="shared" si="675"/>
        <v/>
      </c>
      <c r="AL17" s="205">
        <f t="shared" si="676"/>
        <v>0</v>
      </c>
      <c r="AM17" s="205">
        <f t="shared" si="677"/>
        <v>0</v>
      </c>
      <c r="AN17" s="206" t="str">
        <f t="shared" si="678"/>
        <v/>
      </c>
      <c r="AO17" s="46" t="str">
        <f t="shared" si="679"/>
        <v/>
      </c>
      <c r="AP17" s="46" t="str">
        <f t="shared" si="680"/>
        <v/>
      </c>
    </row>
    <row r="18" ht="17.25" customHeight="1">
      <c r="A18" s="87"/>
      <c r="B18" s="61" t="s">
        <v>26</v>
      </c>
      <c r="C18" s="129"/>
      <c r="D18" s="130"/>
      <c r="E18" s="130"/>
      <c r="F18" s="131"/>
      <c r="G18" s="71"/>
      <c r="H18" s="127"/>
      <c r="I18" s="62"/>
      <c r="J18" s="62"/>
      <c r="K18" s="62"/>
      <c r="L18" s="71"/>
      <c r="M18" s="62"/>
      <c r="N18" s="62"/>
      <c r="O18" s="62"/>
      <c r="P18" s="62"/>
      <c r="Q18" s="62"/>
      <c r="R18" s="62"/>
      <c r="S18" s="62"/>
      <c r="T18" s="62"/>
      <c r="U18" s="59"/>
      <c r="V18" s="133"/>
      <c r="W18" s="59"/>
      <c r="X18" s="62"/>
      <c r="Y18" s="127"/>
      <c r="Z18" s="62"/>
      <c r="AA18" s="62"/>
      <c r="AB18" s="62"/>
      <c r="AC18" s="62"/>
      <c r="AD18" s="62"/>
      <c r="AE18" s="62"/>
      <c r="AF18" s="115" t="str">
        <f t="shared" si="672"/>
        <v/>
      </c>
      <c r="AG18" s="203"/>
      <c r="AH18" s="204" t="str">
        <f t="shared" si="673"/>
        <v/>
      </c>
      <c r="AI18" s="204">
        <f t="shared" si="674"/>
        <v>0</v>
      </c>
      <c r="AJ18" s="205">
        <v>5</v>
      </c>
      <c r="AK18" s="205" t="str">
        <f t="shared" si="675"/>
        <v/>
      </c>
      <c r="AL18" s="205" t="str">
        <f t="shared" si="676"/>
        <v/>
      </c>
      <c r="AM18" s="205" t="str">
        <f t="shared" si="677"/>
        <v/>
      </c>
      <c r="AN18" s="206" t="str">
        <f t="shared" si="678"/>
        <v/>
      </c>
      <c r="AO18" s="46" t="str">
        <f t="shared" si="679"/>
        <v/>
      </c>
      <c r="AP18" s="46" t="str">
        <f t="shared" si="680"/>
        <v/>
      </c>
    </row>
    <row r="19" ht="48" customHeight="1">
      <c r="A19" s="46">
        <v>3</v>
      </c>
      <c r="B19" s="58" t="s">
        <v>285</v>
      </c>
      <c r="C19" s="125">
        <f>2022!B8</f>
        <v>397.60000000000002</v>
      </c>
      <c r="D19" s="126">
        <f>2022!AA8</f>
        <v>647</v>
      </c>
      <c r="E19" s="126">
        <f>2022!AB8</f>
        <v>638</v>
      </c>
      <c r="F19" s="125">
        <f>2022!AE8</f>
        <v>1.6046277665995974</v>
      </c>
      <c r="G19" s="59">
        <f>2021!AJ8</f>
        <v>32</v>
      </c>
      <c r="H19" s="127">
        <f t="shared" si="668"/>
        <v>4.945904173106646</v>
      </c>
      <c r="I19" s="59"/>
      <c r="J19" s="59"/>
      <c r="K19" s="59"/>
      <c r="L19" s="59">
        <f>2021!AK8</f>
        <v>24</v>
      </c>
      <c r="M19" s="59"/>
      <c r="N19" s="59"/>
      <c r="O19" s="59">
        <f>'Добыча 2021'!O18</f>
        <v>25</v>
      </c>
      <c r="P19" s="59"/>
      <c r="Q19" s="59"/>
      <c r="R19" s="59">
        <f>'Добыча 2021'!P18</f>
        <v>24</v>
      </c>
      <c r="S19" s="59"/>
      <c r="T19" s="59"/>
      <c r="U19" s="59">
        <f t="shared" si="669"/>
        <v>78.125</v>
      </c>
      <c r="V19" s="127">
        <f>2022!AG8</f>
        <v>31.900000000000002</v>
      </c>
      <c r="W19" s="59">
        <f t="shared" si="670"/>
        <v>5</v>
      </c>
      <c r="X19" s="59">
        <f>2022!AJ8</f>
        <v>31</v>
      </c>
      <c r="Y19" s="127">
        <f t="shared" si="671"/>
        <v>4.8589341692789967</v>
      </c>
      <c r="Z19" s="59"/>
      <c r="AA19" s="59"/>
      <c r="AB19" s="59"/>
      <c r="AC19" s="59">
        <f>2022!AK8</f>
        <v>23</v>
      </c>
      <c r="AD19" s="59"/>
      <c r="AE19" s="59"/>
      <c r="AF19" s="115" t="str">
        <f t="shared" si="672"/>
        <v/>
      </c>
      <c r="AG19" s="203"/>
      <c r="AH19" s="204">
        <f t="shared" si="673"/>
        <v>1.6046277665995974</v>
      </c>
      <c r="AI19" s="204">
        <f t="shared" si="674"/>
        <v>31</v>
      </c>
      <c r="AJ19" s="205">
        <v>5</v>
      </c>
      <c r="AK19" s="205" t="str">
        <f t="shared" si="675"/>
        <v/>
      </c>
      <c r="AL19" s="205">
        <f t="shared" si="676"/>
        <v>6</v>
      </c>
      <c r="AM19" s="205">
        <f t="shared" si="677"/>
        <v>31</v>
      </c>
      <c r="AN19" s="206" t="str">
        <f t="shared" si="678"/>
        <v/>
      </c>
      <c r="AO19" s="46" t="str">
        <f t="shared" si="679"/>
        <v xml:space="preserve">Сумма не совпадает или не ОДОУ</v>
      </c>
      <c r="AP19" s="46" t="str">
        <f t="shared" si="680"/>
        <v/>
      </c>
    </row>
    <row r="20" ht="90">
      <c r="A20" s="46">
        <v>4</v>
      </c>
      <c r="B20" s="63" t="s">
        <v>28</v>
      </c>
      <c r="C20" s="125">
        <f>2022!B9</f>
        <v>236.40000000000001</v>
      </c>
      <c r="D20" s="126">
        <f>2022!AA9</f>
        <v>187</v>
      </c>
      <c r="E20" s="126">
        <f>2022!AB9</f>
        <v>185</v>
      </c>
      <c r="F20" s="125">
        <f>2022!AE9</f>
        <v>0.78257191201353637</v>
      </c>
      <c r="G20" s="59">
        <f>2021!AJ9</f>
        <v>9</v>
      </c>
      <c r="H20" s="127">
        <f t="shared" si="668"/>
        <v>4.8128342245989302</v>
      </c>
      <c r="I20" s="59"/>
      <c r="J20" s="59"/>
      <c r="K20" s="59"/>
      <c r="L20" s="59">
        <f>2021!AK9</f>
        <v>6</v>
      </c>
      <c r="M20" s="59"/>
      <c r="N20" s="59"/>
      <c r="O20" s="59">
        <f>'Добыча 2021'!O19</f>
        <v>6</v>
      </c>
      <c r="P20" s="59"/>
      <c r="Q20" s="59"/>
      <c r="R20" s="59">
        <f>'Добыча 2021'!P19</f>
        <v>6</v>
      </c>
      <c r="S20" s="59"/>
      <c r="T20" s="59"/>
      <c r="U20" s="59">
        <f t="shared" si="669"/>
        <v>66.666666666666657</v>
      </c>
      <c r="V20" s="127">
        <f>2022!AG9</f>
        <v>9.25</v>
      </c>
      <c r="W20" s="59">
        <f t="shared" si="670"/>
        <v>5</v>
      </c>
      <c r="X20" s="59">
        <f>2022!AJ9</f>
        <v>9</v>
      </c>
      <c r="Y20" s="127">
        <f t="shared" si="671"/>
        <v>4.8648648648648649</v>
      </c>
      <c r="Z20" s="59"/>
      <c r="AA20" s="59"/>
      <c r="AB20" s="59"/>
      <c r="AC20" s="59">
        <f>2022!AK9</f>
        <v>6</v>
      </c>
      <c r="AD20" s="59"/>
      <c r="AE20" s="59"/>
      <c r="AF20" s="115" t="str">
        <f t="shared" si="672"/>
        <v/>
      </c>
      <c r="AG20" s="203"/>
      <c r="AH20" s="204">
        <f t="shared" si="673"/>
        <v>0.78257191201353637</v>
      </c>
      <c r="AI20" s="204">
        <f t="shared" si="674"/>
        <v>9</v>
      </c>
      <c r="AJ20" s="205">
        <v>5</v>
      </c>
      <c r="AK20" s="205" t="str">
        <f t="shared" si="675"/>
        <v/>
      </c>
      <c r="AL20" s="205">
        <f t="shared" si="676"/>
        <v>1</v>
      </c>
      <c r="AM20" s="205">
        <f t="shared" si="677"/>
        <v>9</v>
      </c>
      <c r="AN20" s="206" t="str">
        <f t="shared" si="678"/>
        <v/>
      </c>
      <c r="AO20" s="84" t="str">
        <f t="shared" si="679"/>
        <v xml:space="preserve">Сумма не совпадает или не ОДОУ</v>
      </c>
      <c r="AP20" s="46" t="str">
        <f t="shared" si="680"/>
        <v/>
      </c>
    </row>
    <row r="21" ht="17.25" customHeight="1">
      <c r="A21" s="87"/>
      <c r="B21" s="61" t="s">
        <v>46</v>
      </c>
      <c r="C21" s="129"/>
      <c r="D21" s="130"/>
      <c r="E21" s="130"/>
      <c r="F21" s="134"/>
      <c r="G21" s="71"/>
      <c r="H21" s="127"/>
      <c r="I21" s="62"/>
      <c r="J21" s="62"/>
      <c r="K21" s="62"/>
      <c r="L21" s="71"/>
      <c r="M21" s="62"/>
      <c r="N21" s="62"/>
      <c r="O21" s="62"/>
      <c r="P21" s="62"/>
      <c r="Q21" s="62"/>
      <c r="R21" s="62"/>
      <c r="S21" s="62"/>
      <c r="T21" s="62"/>
      <c r="U21" s="59"/>
      <c r="V21" s="133"/>
      <c r="W21" s="59"/>
      <c r="X21" s="62"/>
      <c r="Y21" s="127"/>
      <c r="Z21" s="62"/>
      <c r="AA21" s="62"/>
      <c r="AB21" s="62"/>
      <c r="AC21" s="62"/>
      <c r="AD21" s="62"/>
      <c r="AE21" s="62"/>
      <c r="AF21" s="115" t="str">
        <f t="shared" si="672"/>
        <v/>
      </c>
      <c r="AG21" s="203"/>
      <c r="AH21" s="204" t="str">
        <f t="shared" si="673"/>
        <v/>
      </c>
      <c r="AI21" s="204">
        <f t="shared" si="674"/>
        <v>0</v>
      </c>
      <c r="AJ21" s="205">
        <v>5</v>
      </c>
      <c r="AK21" s="205" t="str">
        <f t="shared" si="675"/>
        <v/>
      </c>
      <c r="AL21" s="205" t="str">
        <f t="shared" si="676"/>
        <v/>
      </c>
      <c r="AM21" s="205" t="str">
        <f t="shared" si="677"/>
        <v/>
      </c>
      <c r="AN21" s="206" t="str">
        <f t="shared" si="678"/>
        <v/>
      </c>
      <c r="AO21" s="46" t="str">
        <f t="shared" si="679"/>
        <v/>
      </c>
      <c r="AP21" s="46" t="str">
        <f t="shared" si="680"/>
        <v/>
      </c>
    </row>
    <row r="22" ht="90">
      <c r="A22" s="46">
        <v>5</v>
      </c>
      <c r="B22" s="58" t="s">
        <v>286</v>
      </c>
      <c r="C22" s="125">
        <f>2022!B11</f>
        <v>225.40000000000001</v>
      </c>
      <c r="D22" s="126">
        <f>2022!AA11</f>
        <v>43</v>
      </c>
      <c r="E22" s="126">
        <f>2022!AB11</f>
        <v>46</v>
      </c>
      <c r="F22" s="125">
        <f>2022!AE11</f>
        <v>0.20408163265306123</v>
      </c>
      <c r="G22" s="59">
        <f>2021!AJ11</f>
        <v>2</v>
      </c>
      <c r="H22" s="127">
        <f t="shared" si="668"/>
        <v>4.6511627906976747</v>
      </c>
      <c r="I22" s="59"/>
      <c r="J22" s="59"/>
      <c r="K22" s="59"/>
      <c r="L22" s="59">
        <f>2021!AK11</f>
        <v>1</v>
      </c>
      <c r="M22" s="59"/>
      <c r="N22" s="59"/>
      <c r="O22" s="59">
        <f>'Добыча 2021'!O21</f>
        <v>1</v>
      </c>
      <c r="P22" s="59"/>
      <c r="Q22" s="59"/>
      <c r="R22" s="59">
        <f>'Добыча 2021'!P21</f>
        <v>1</v>
      </c>
      <c r="S22" s="59"/>
      <c r="T22" s="59"/>
      <c r="U22" s="59">
        <f t="shared" si="669"/>
        <v>50</v>
      </c>
      <c r="V22" s="127">
        <f>2022!AG11</f>
        <v>2.3000000000000003</v>
      </c>
      <c r="W22" s="59">
        <f t="shared" si="670"/>
        <v>5</v>
      </c>
      <c r="X22" s="59">
        <f>2022!AJ11</f>
        <v>2</v>
      </c>
      <c r="Y22" s="127">
        <f t="shared" si="671"/>
        <v>4.3478260869565215</v>
      </c>
      <c r="Z22" s="59"/>
      <c r="AA22" s="59"/>
      <c r="AB22" s="59"/>
      <c r="AC22" s="59">
        <f>2022!AK11</f>
        <v>1</v>
      </c>
      <c r="AD22" s="59"/>
      <c r="AE22" s="59"/>
      <c r="AF22" s="115" t="str">
        <f t="shared" si="672"/>
        <v/>
      </c>
      <c r="AG22" s="203"/>
      <c r="AH22" s="204">
        <f t="shared" si="673"/>
        <v>0.20408163265306123</v>
      </c>
      <c r="AI22" s="204">
        <f t="shared" si="674"/>
        <v>2</v>
      </c>
      <c r="AJ22" s="205">
        <v>5</v>
      </c>
      <c r="AK22" s="205" t="str">
        <f t="shared" si="675"/>
        <v/>
      </c>
      <c r="AL22" s="205">
        <f t="shared" si="676"/>
        <v>1</v>
      </c>
      <c r="AM22" s="205">
        <f t="shared" si="677"/>
        <v>2</v>
      </c>
      <c r="AN22" s="206" t="str">
        <f t="shared" si="678"/>
        <v/>
      </c>
      <c r="AO22" s="46" t="str">
        <f t="shared" si="679"/>
        <v xml:space="preserve">Сумма не совпадает или не ОДОУ</v>
      </c>
      <c r="AP22" s="46" t="str">
        <f t="shared" si="680"/>
        <v/>
      </c>
    </row>
    <row r="23" ht="90">
      <c r="A23" s="46">
        <v>6</v>
      </c>
      <c r="B23" s="58" t="s">
        <v>48</v>
      </c>
      <c r="C23" s="125">
        <f>2022!B12</f>
        <v>358.69999999999999</v>
      </c>
      <c r="D23" s="126">
        <f>2022!AA12</f>
        <v>83</v>
      </c>
      <c r="E23" s="126">
        <f>2022!AB12</f>
        <v>80</v>
      </c>
      <c r="F23" s="125">
        <f>2022!AE12</f>
        <v>0.2230275996654586</v>
      </c>
      <c r="G23" s="59">
        <f>2021!AJ12</f>
        <v>4</v>
      </c>
      <c r="H23" s="127">
        <f t="shared" si="668"/>
        <v>4.8192771084337354</v>
      </c>
      <c r="I23" s="59"/>
      <c r="J23" s="59"/>
      <c r="K23" s="59"/>
      <c r="L23" s="59">
        <f>2021!AK12</f>
        <v>3</v>
      </c>
      <c r="M23" s="59"/>
      <c r="N23" s="59"/>
      <c r="O23" s="59">
        <f>'Добыча 2021'!O22</f>
        <v>4</v>
      </c>
      <c r="P23" s="59"/>
      <c r="Q23" s="59"/>
      <c r="R23" s="59">
        <f>'Добыча 2021'!P22</f>
        <v>3</v>
      </c>
      <c r="S23" s="59"/>
      <c r="T23" s="59"/>
      <c r="U23" s="59">
        <f t="shared" si="669"/>
        <v>100</v>
      </c>
      <c r="V23" s="127">
        <f>2022!AG12</f>
        <v>4</v>
      </c>
      <c r="W23" s="59">
        <f t="shared" si="670"/>
        <v>5</v>
      </c>
      <c r="X23" s="59">
        <f>2022!AJ12</f>
        <v>4</v>
      </c>
      <c r="Y23" s="127">
        <f t="shared" si="671"/>
        <v>5</v>
      </c>
      <c r="Z23" s="59"/>
      <c r="AA23" s="59"/>
      <c r="AB23" s="59"/>
      <c r="AC23" s="59">
        <f>2022!AK12</f>
        <v>3</v>
      </c>
      <c r="AD23" s="59"/>
      <c r="AE23" s="59"/>
      <c r="AF23" s="115" t="str">
        <f t="shared" si="672"/>
        <v/>
      </c>
      <c r="AG23" s="203"/>
      <c r="AH23" s="204">
        <f t="shared" si="673"/>
        <v>0.2230275996654586</v>
      </c>
      <c r="AI23" s="204">
        <f t="shared" si="674"/>
        <v>4</v>
      </c>
      <c r="AJ23" s="205">
        <v>5</v>
      </c>
      <c r="AK23" s="205" t="str">
        <f t="shared" si="675"/>
        <v/>
      </c>
      <c r="AL23" s="205">
        <f t="shared" si="676"/>
        <v>1</v>
      </c>
      <c r="AM23" s="205">
        <f t="shared" si="677"/>
        <v>4</v>
      </c>
      <c r="AN23" s="206" t="str">
        <f t="shared" si="678"/>
        <v/>
      </c>
      <c r="AO23" s="46" t="str">
        <f t="shared" si="679"/>
        <v xml:space="preserve">Сумма не совпадает или не ОДОУ</v>
      </c>
      <c r="AP23" s="46" t="str">
        <f t="shared" si="680"/>
        <v/>
      </c>
    </row>
    <row r="24" ht="30">
      <c r="A24" s="46">
        <v>7</v>
      </c>
      <c r="B24" s="64" t="s">
        <v>50</v>
      </c>
      <c r="C24" s="125">
        <f>2022!B13</f>
        <v>57.560000000000002</v>
      </c>
      <c r="D24" s="126">
        <f>2022!AA13</f>
        <v>0</v>
      </c>
      <c r="E24" s="126">
        <f>2022!AB13</f>
        <v>0</v>
      </c>
      <c r="F24" s="125">
        <f>2022!AE13</f>
        <v>0</v>
      </c>
      <c r="G24" s="59">
        <f>2021!AJ13</f>
        <v>0</v>
      </c>
      <c r="H24" s="127">
        <f t="shared" si="668"/>
        <v>0</v>
      </c>
      <c r="I24" s="59"/>
      <c r="J24" s="59"/>
      <c r="K24" s="59"/>
      <c r="L24" s="59">
        <f>2021!AK13</f>
        <v>0</v>
      </c>
      <c r="M24" s="59"/>
      <c r="N24" s="59"/>
      <c r="O24" s="59">
        <f>'Добыча 2021'!O23</f>
        <v>0</v>
      </c>
      <c r="P24" s="59"/>
      <c r="Q24" s="59"/>
      <c r="R24" s="59">
        <f>'Добыча 2021'!P23</f>
        <v>0</v>
      </c>
      <c r="S24" s="59"/>
      <c r="T24" s="59"/>
      <c r="U24" s="59">
        <f t="shared" si="669"/>
        <v>0</v>
      </c>
      <c r="V24" s="127">
        <f>2022!AG13</f>
        <v>0</v>
      </c>
      <c r="W24" s="59">
        <f t="shared" si="670"/>
        <v>0</v>
      </c>
      <c r="X24" s="59">
        <f>2022!AJ13</f>
        <v>0</v>
      </c>
      <c r="Y24" s="127">
        <f t="shared" si="671"/>
        <v>0</v>
      </c>
      <c r="Z24" s="59"/>
      <c r="AA24" s="59"/>
      <c r="AB24" s="59"/>
      <c r="AC24" s="59">
        <f>2022!AK13</f>
        <v>0</v>
      </c>
      <c r="AD24" s="59"/>
      <c r="AE24" s="59"/>
      <c r="AF24" s="115" t="str">
        <f t="shared" si="672"/>
        <v/>
      </c>
      <c r="AG24" s="203"/>
      <c r="AH24" s="204">
        <f t="shared" si="673"/>
        <v>0</v>
      </c>
      <c r="AI24" s="204">
        <f t="shared" si="674"/>
        <v>0</v>
      </c>
      <c r="AJ24" s="205">
        <v>5</v>
      </c>
      <c r="AK24" s="205" t="str">
        <f t="shared" si="675"/>
        <v/>
      </c>
      <c r="AL24" s="205">
        <f t="shared" si="676"/>
        <v>0</v>
      </c>
      <c r="AM24" s="205">
        <f t="shared" si="677"/>
        <v>0</v>
      </c>
      <c r="AN24" s="206" t="str">
        <f t="shared" si="678"/>
        <v/>
      </c>
      <c r="AO24" s="46" t="str">
        <f t="shared" si="679"/>
        <v/>
      </c>
      <c r="AP24" s="46" t="str">
        <f t="shared" si="680"/>
        <v/>
      </c>
    </row>
    <row r="25" ht="45">
      <c r="A25" s="46">
        <v>8</v>
      </c>
      <c r="B25" s="64" t="s">
        <v>51</v>
      </c>
      <c r="C25" s="125">
        <f>2022!B14</f>
        <v>335.70999999999998</v>
      </c>
      <c r="D25" s="126">
        <f>2022!AA14</f>
        <v>0</v>
      </c>
      <c r="E25" s="126">
        <f>2022!AB14</f>
        <v>0</v>
      </c>
      <c r="F25" s="125">
        <f>2022!AE14</f>
        <v>0</v>
      </c>
      <c r="G25" s="59">
        <f>2021!AJ14</f>
        <v>0</v>
      </c>
      <c r="H25" s="127">
        <f t="shared" si="668"/>
        <v>0</v>
      </c>
      <c r="I25" s="59"/>
      <c r="J25" s="59"/>
      <c r="K25" s="59"/>
      <c r="L25" s="59">
        <f>2021!AK14</f>
        <v>0</v>
      </c>
      <c r="M25" s="59"/>
      <c r="N25" s="59"/>
      <c r="O25" s="59">
        <f>'Добыча 2021'!O24</f>
        <v>0</v>
      </c>
      <c r="P25" s="59"/>
      <c r="Q25" s="59"/>
      <c r="R25" s="59">
        <f>'Добыча 2021'!P24</f>
        <v>0</v>
      </c>
      <c r="S25" s="59"/>
      <c r="T25" s="59"/>
      <c r="U25" s="59">
        <f t="shared" si="669"/>
        <v>0</v>
      </c>
      <c r="V25" s="127">
        <f>2022!AG14</f>
        <v>0</v>
      </c>
      <c r="W25" s="59">
        <f t="shared" si="670"/>
        <v>0</v>
      </c>
      <c r="X25" s="59">
        <f>2022!AJ14</f>
        <v>0</v>
      </c>
      <c r="Y25" s="127">
        <f t="shared" si="671"/>
        <v>0</v>
      </c>
      <c r="Z25" s="59"/>
      <c r="AA25" s="59"/>
      <c r="AB25" s="59"/>
      <c r="AC25" s="59">
        <f>2022!AK14</f>
        <v>0</v>
      </c>
      <c r="AD25" s="59"/>
      <c r="AE25" s="59"/>
      <c r="AF25" s="115" t="str">
        <f t="shared" si="672"/>
        <v/>
      </c>
      <c r="AG25" s="203"/>
      <c r="AH25" s="204">
        <f t="shared" si="673"/>
        <v>0</v>
      </c>
      <c r="AI25" s="204">
        <f t="shared" si="674"/>
        <v>0</v>
      </c>
      <c r="AJ25" s="205">
        <v>5</v>
      </c>
      <c r="AK25" s="205" t="str">
        <f t="shared" si="675"/>
        <v/>
      </c>
      <c r="AL25" s="205">
        <f t="shared" si="676"/>
        <v>0</v>
      </c>
      <c r="AM25" s="205">
        <f t="shared" si="677"/>
        <v>0</v>
      </c>
      <c r="AN25" s="206" t="str">
        <f t="shared" si="678"/>
        <v/>
      </c>
      <c r="AO25" s="46" t="str">
        <f t="shared" si="679"/>
        <v/>
      </c>
      <c r="AP25" s="46" t="str">
        <f t="shared" si="680"/>
        <v/>
      </c>
    </row>
    <row r="26" ht="45">
      <c r="A26" s="46">
        <v>9</v>
      </c>
      <c r="B26" s="65" t="s">
        <v>287</v>
      </c>
      <c r="C26" s="125">
        <f>2022!B15</f>
        <v>164.08600000000001</v>
      </c>
      <c r="D26" s="126">
        <f>2022!AA15</f>
        <v>0</v>
      </c>
      <c r="E26" s="126">
        <f>2022!AB15</f>
        <v>0</v>
      </c>
      <c r="F26" s="125">
        <f>2022!AE15</f>
        <v>0</v>
      </c>
      <c r="G26" s="59">
        <f>2021!AJ15</f>
        <v>0</v>
      </c>
      <c r="H26" s="127">
        <f t="shared" si="668"/>
        <v>0</v>
      </c>
      <c r="I26" s="59"/>
      <c r="J26" s="59"/>
      <c r="K26" s="59"/>
      <c r="L26" s="59">
        <f>2021!AK15</f>
        <v>0</v>
      </c>
      <c r="M26" s="59"/>
      <c r="N26" s="59"/>
      <c r="O26" s="59">
        <f>'Добыча 2021'!O25</f>
        <v>0</v>
      </c>
      <c r="P26" s="59"/>
      <c r="Q26" s="59"/>
      <c r="R26" s="59">
        <f>'Добыча 2021'!P25</f>
        <v>0</v>
      </c>
      <c r="S26" s="59"/>
      <c r="T26" s="59"/>
      <c r="U26" s="59">
        <f t="shared" si="669"/>
        <v>0</v>
      </c>
      <c r="V26" s="127">
        <f>2022!AG15</f>
        <v>0</v>
      </c>
      <c r="W26" s="59">
        <f t="shared" si="670"/>
        <v>0</v>
      </c>
      <c r="X26" s="59">
        <f>2022!AJ15</f>
        <v>0</v>
      </c>
      <c r="Y26" s="127">
        <f t="shared" si="671"/>
        <v>0</v>
      </c>
      <c r="Z26" s="59"/>
      <c r="AA26" s="59"/>
      <c r="AB26" s="59"/>
      <c r="AC26" s="59">
        <f>2022!AK15</f>
        <v>0</v>
      </c>
      <c r="AD26" s="59"/>
      <c r="AE26" s="59"/>
      <c r="AF26" s="115" t="str">
        <f t="shared" si="672"/>
        <v/>
      </c>
      <c r="AG26" s="203"/>
      <c r="AH26" s="204">
        <f t="shared" si="673"/>
        <v>0</v>
      </c>
      <c r="AI26" s="204">
        <f t="shared" si="674"/>
        <v>0</v>
      </c>
      <c r="AJ26" s="205">
        <v>5</v>
      </c>
      <c r="AK26" s="205" t="str">
        <f t="shared" si="675"/>
        <v/>
      </c>
      <c r="AL26" s="205">
        <f t="shared" si="676"/>
        <v>0</v>
      </c>
      <c r="AM26" s="205">
        <f t="shared" si="677"/>
        <v>0</v>
      </c>
      <c r="AN26" s="206" t="str">
        <f t="shared" si="678"/>
        <v/>
      </c>
      <c r="AO26" s="46" t="str">
        <f t="shared" si="679"/>
        <v/>
      </c>
      <c r="AP26" s="46" t="str">
        <f t="shared" si="680"/>
        <v/>
      </c>
    </row>
    <row r="27" ht="45">
      <c r="A27" s="46">
        <v>10</v>
      </c>
      <c r="B27" s="65" t="s">
        <v>288</v>
      </c>
      <c r="C27" s="125">
        <f>2022!B16</f>
        <v>371.93000000000001</v>
      </c>
      <c r="D27" s="126">
        <f>2022!AA16</f>
        <v>0</v>
      </c>
      <c r="E27" s="126">
        <f>2022!AB16</f>
        <v>48</v>
      </c>
      <c r="F27" s="125">
        <f>2022!AE16</f>
        <v>0.12905654289785712</v>
      </c>
      <c r="G27" s="59">
        <f>2021!AJ16</f>
        <v>0</v>
      </c>
      <c r="H27" s="127">
        <f t="shared" si="668"/>
        <v>0</v>
      </c>
      <c r="I27" s="59"/>
      <c r="J27" s="59"/>
      <c r="K27" s="59"/>
      <c r="L27" s="59">
        <f>2021!AK16</f>
        <v>0</v>
      </c>
      <c r="M27" s="59"/>
      <c r="N27" s="59"/>
      <c r="O27" s="59">
        <f>'Добыча 2021'!O26</f>
        <v>0</v>
      </c>
      <c r="P27" s="59"/>
      <c r="Q27" s="59"/>
      <c r="R27" s="59">
        <f>'Добыча 2021'!P26</f>
        <v>0</v>
      </c>
      <c r="S27" s="59"/>
      <c r="T27" s="59"/>
      <c r="U27" s="59">
        <f t="shared" si="669"/>
        <v>0</v>
      </c>
      <c r="V27" s="127">
        <f>2022!AG16</f>
        <v>2.4000000000000004</v>
      </c>
      <c r="W27" s="59">
        <f t="shared" si="670"/>
        <v>5.0000000000000009</v>
      </c>
      <c r="X27" s="59">
        <f>2022!AJ16</f>
        <v>0</v>
      </c>
      <c r="Y27" s="127">
        <f t="shared" si="671"/>
        <v>0</v>
      </c>
      <c r="Z27" s="59"/>
      <c r="AA27" s="59"/>
      <c r="AB27" s="59"/>
      <c r="AC27" s="59">
        <f>2022!AK16</f>
        <v>0</v>
      </c>
      <c r="AD27" s="59"/>
      <c r="AE27" s="59"/>
      <c r="AF27" s="115" t="str">
        <f t="shared" si="672"/>
        <v/>
      </c>
      <c r="AG27" s="203"/>
      <c r="AH27" s="204">
        <f t="shared" si="673"/>
        <v>0.12905654289785712</v>
      </c>
      <c r="AI27" s="204">
        <f t="shared" si="674"/>
        <v>2</v>
      </c>
      <c r="AJ27" s="205">
        <v>5</v>
      </c>
      <c r="AK27" s="205" t="str">
        <f t="shared" si="675"/>
        <v/>
      </c>
      <c r="AL27" s="205">
        <f t="shared" si="676"/>
        <v>0</v>
      </c>
      <c r="AM27" s="205">
        <f t="shared" si="677"/>
        <v>0</v>
      </c>
      <c r="AN27" s="206" t="str">
        <f t="shared" si="678"/>
        <v/>
      </c>
      <c r="AO27" s="46" t="str">
        <f t="shared" si="679"/>
        <v/>
      </c>
      <c r="AP27" s="46" t="str">
        <f t="shared" si="680"/>
        <v/>
      </c>
    </row>
    <row r="28" ht="45">
      <c r="A28" s="46">
        <v>11</v>
      </c>
      <c r="B28" s="65" t="s">
        <v>289</v>
      </c>
      <c r="C28" s="125">
        <f>2022!B17</f>
        <v>291.029</v>
      </c>
      <c r="D28" s="126">
        <f>2022!AA17</f>
        <v>0</v>
      </c>
      <c r="E28" s="126">
        <f>2022!AB17</f>
        <v>0</v>
      </c>
      <c r="F28" s="125">
        <f>2022!AE17</f>
        <v>0</v>
      </c>
      <c r="G28" s="59">
        <f>2021!AJ17</f>
        <v>0</v>
      </c>
      <c r="H28" s="127">
        <f t="shared" si="668"/>
        <v>0</v>
      </c>
      <c r="I28" s="59"/>
      <c r="J28" s="59"/>
      <c r="K28" s="59"/>
      <c r="L28" s="59">
        <f>2021!AK17</f>
        <v>0</v>
      </c>
      <c r="M28" s="59"/>
      <c r="N28" s="59"/>
      <c r="O28" s="59">
        <f>'Добыча 2021'!O27</f>
        <v>0</v>
      </c>
      <c r="P28" s="59"/>
      <c r="Q28" s="59"/>
      <c r="R28" s="59">
        <f>'Добыча 2021'!P27</f>
        <v>0</v>
      </c>
      <c r="S28" s="59"/>
      <c r="T28" s="59"/>
      <c r="U28" s="59">
        <f t="shared" si="669"/>
        <v>0</v>
      </c>
      <c r="V28" s="127">
        <f>2022!AG17</f>
        <v>0</v>
      </c>
      <c r="W28" s="59">
        <f t="shared" si="670"/>
        <v>0</v>
      </c>
      <c r="X28" s="59">
        <f>2022!AJ17</f>
        <v>0</v>
      </c>
      <c r="Y28" s="127">
        <f t="shared" si="671"/>
        <v>0</v>
      </c>
      <c r="Z28" s="59"/>
      <c r="AA28" s="59"/>
      <c r="AB28" s="59"/>
      <c r="AC28" s="59">
        <f>2022!AK17</f>
        <v>0</v>
      </c>
      <c r="AD28" s="59"/>
      <c r="AE28" s="59"/>
      <c r="AF28" s="115" t="str">
        <f t="shared" si="672"/>
        <v/>
      </c>
      <c r="AG28" s="203"/>
      <c r="AH28" s="204">
        <f t="shared" si="673"/>
        <v>0</v>
      </c>
      <c r="AI28" s="204">
        <f t="shared" si="674"/>
        <v>0</v>
      </c>
      <c r="AJ28" s="205">
        <v>5</v>
      </c>
      <c r="AK28" s="205" t="str">
        <f t="shared" si="675"/>
        <v/>
      </c>
      <c r="AL28" s="205">
        <f t="shared" si="676"/>
        <v>0</v>
      </c>
      <c r="AM28" s="205">
        <f t="shared" si="677"/>
        <v>0</v>
      </c>
      <c r="AN28" s="206" t="str">
        <f t="shared" si="678"/>
        <v/>
      </c>
      <c r="AO28" s="46" t="str">
        <f t="shared" si="679"/>
        <v/>
      </c>
      <c r="AP28" s="46" t="str">
        <f t="shared" si="680"/>
        <v/>
      </c>
    </row>
    <row r="29" ht="45">
      <c r="A29" s="46">
        <v>12</v>
      </c>
      <c r="B29" s="65" t="s">
        <v>407</v>
      </c>
      <c r="C29" s="125">
        <f>2022!B18</f>
        <v>170.64400000000001</v>
      </c>
      <c r="D29" s="126">
        <f>2022!AA18</f>
        <v>0</v>
      </c>
      <c r="E29" s="126">
        <f>2022!AB18</f>
        <v>0</v>
      </c>
      <c r="F29" s="125">
        <f>2022!AE18</f>
        <v>0</v>
      </c>
      <c r="G29" s="59">
        <f>2021!AJ18</f>
        <v>0</v>
      </c>
      <c r="H29" s="127">
        <f t="shared" si="668"/>
        <v>0</v>
      </c>
      <c r="I29" s="59"/>
      <c r="J29" s="59"/>
      <c r="K29" s="59"/>
      <c r="L29" s="59">
        <f>2021!AK18</f>
        <v>0</v>
      </c>
      <c r="M29" s="59"/>
      <c r="N29" s="59"/>
      <c r="O29" s="59">
        <f>'Добыча 2021'!O28</f>
        <v>0</v>
      </c>
      <c r="P29" s="59"/>
      <c r="Q29" s="59"/>
      <c r="R29" s="59">
        <f>'Добыча 2021'!P28</f>
        <v>0</v>
      </c>
      <c r="S29" s="59"/>
      <c r="T29" s="59"/>
      <c r="U29" s="59">
        <f t="shared" si="669"/>
        <v>0</v>
      </c>
      <c r="V29" s="127">
        <f>2022!AG18</f>
        <v>0</v>
      </c>
      <c r="W29" s="59">
        <f t="shared" si="670"/>
        <v>0</v>
      </c>
      <c r="X29" s="59">
        <f>2022!AJ18</f>
        <v>0</v>
      </c>
      <c r="Y29" s="127">
        <f t="shared" si="671"/>
        <v>0</v>
      </c>
      <c r="Z29" s="59"/>
      <c r="AA29" s="59"/>
      <c r="AB29" s="59"/>
      <c r="AC29" s="59">
        <f>2022!AK18</f>
        <v>0</v>
      </c>
      <c r="AD29" s="59"/>
      <c r="AE29" s="59"/>
      <c r="AF29" s="115" t="str">
        <f t="shared" si="672"/>
        <v/>
      </c>
      <c r="AG29" s="203"/>
      <c r="AH29" s="204">
        <f t="shared" si="673"/>
        <v>0</v>
      </c>
      <c r="AI29" s="204">
        <f t="shared" si="674"/>
        <v>0</v>
      </c>
      <c r="AJ29" s="205">
        <v>5</v>
      </c>
      <c r="AK29" s="205" t="str">
        <f t="shared" si="675"/>
        <v/>
      </c>
      <c r="AL29" s="205">
        <f t="shared" si="676"/>
        <v>0</v>
      </c>
      <c r="AM29" s="205">
        <f t="shared" si="677"/>
        <v>0</v>
      </c>
      <c r="AN29" s="206" t="str">
        <f t="shared" si="678"/>
        <v/>
      </c>
      <c r="AO29" s="46" t="str">
        <f t="shared" si="679"/>
        <v/>
      </c>
      <c r="AP29" s="46" t="str">
        <f t="shared" si="680"/>
        <v/>
      </c>
    </row>
    <row r="30" ht="30" customHeight="1">
      <c r="A30" s="46">
        <v>13</v>
      </c>
      <c r="B30" s="65" t="s">
        <v>291</v>
      </c>
      <c r="C30" s="125">
        <f>2022!B19</f>
        <v>50</v>
      </c>
      <c r="D30" s="126">
        <f>2022!AA19</f>
        <v>0</v>
      </c>
      <c r="E30" s="126">
        <f>2022!AB19</f>
        <v>0</v>
      </c>
      <c r="F30" s="125">
        <f>2022!AE19</f>
        <v>0</v>
      </c>
      <c r="G30" s="59">
        <f>2021!AJ19</f>
        <v>0</v>
      </c>
      <c r="H30" s="127">
        <f t="shared" si="668"/>
        <v>0</v>
      </c>
      <c r="I30" s="59"/>
      <c r="J30" s="59"/>
      <c r="K30" s="59"/>
      <c r="L30" s="59">
        <f>2021!AK19</f>
        <v>0</v>
      </c>
      <c r="M30" s="59"/>
      <c r="N30" s="59"/>
      <c r="O30" s="59">
        <f>'Добыча 2021'!O29</f>
        <v>0</v>
      </c>
      <c r="P30" s="59"/>
      <c r="Q30" s="59"/>
      <c r="R30" s="59">
        <f>'Добыча 2021'!P29</f>
        <v>0</v>
      </c>
      <c r="S30" s="59"/>
      <c r="T30" s="59"/>
      <c r="U30" s="59">
        <f t="shared" si="669"/>
        <v>0</v>
      </c>
      <c r="V30" s="127">
        <f>2022!AG19</f>
        <v>0</v>
      </c>
      <c r="W30" s="59">
        <f t="shared" si="670"/>
        <v>0</v>
      </c>
      <c r="X30" s="59">
        <f>2022!AJ19</f>
        <v>0</v>
      </c>
      <c r="Y30" s="127">
        <f t="shared" si="671"/>
        <v>0</v>
      </c>
      <c r="Z30" s="59"/>
      <c r="AA30" s="59"/>
      <c r="AB30" s="59"/>
      <c r="AC30" s="59">
        <f>2022!AK19</f>
        <v>0</v>
      </c>
      <c r="AD30" s="59"/>
      <c r="AE30" s="59"/>
      <c r="AF30" s="115" t="str">
        <f t="shared" si="672"/>
        <v/>
      </c>
      <c r="AG30" s="203"/>
      <c r="AH30" s="204">
        <f t="shared" si="673"/>
        <v>0</v>
      </c>
      <c r="AI30" s="204">
        <f t="shared" si="674"/>
        <v>0</v>
      </c>
      <c r="AJ30" s="205">
        <v>5</v>
      </c>
      <c r="AK30" s="205" t="str">
        <f t="shared" si="675"/>
        <v/>
      </c>
      <c r="AL30" s="205">
        <f t="shared" si="676"/>
        <v>0</v>
      </c>
      <c r="AM30" s="205">
        <f t="shared" si="677"/>
        <v>0</v>
      </c>
      <c r="AN30" s="206" t="str">
        <f t="shared" si="678"/>
        <v/>
      </c>
      <c r="AO30" s="46" t="str">
        <f t="shared" si="679"/>
        <v/>
      </c>
      <c r="AP30" s="46" t="str">
        <f t="shared" si="680"/>
        <v/>
      </c>
    </row>
    <row r="31" ht="50.25" customHeight="1">
      <c r="A31" s="46">
        <v>14</v>
      </c>
      <c r="B31" s="137" t="s">
        <v>408</v>
      </c>
      <c r="C31" s="125">
        <f>2022!B20</f>
        <v>434.36000000000001</v>
      </c>
      <c r="D31" s="138">
        <f>2022!AA20</f>
        <v>0</v>
      </c>
      <c r="E31" s="126">
        <f>2022!AB20</f>
        <v>113</v>
      </c>
      <c r="F31" s="125">
        <f>2022!AE20</f>
        <v>0.2601528685882678</v>
      </c>
      <c r="G31" s="80">
        <f>2021!AJ20</f>
        <v>0</v>
      </c>
      <c r="H31" s="139">
        <f t="shared" si="668"/>
        <v>0</v>
      </c>
      <c r="I31" s="71"/>
      <c r="J31" s="71"/>
      <c r="K31" s="71"/>
      <c r="L31" s="80">
        <f>2021!AK20</f>
        <v>0</v>
      </c>
      <c r="M31" s="59"/>
      <c r="N31" s="59"/>
      <c r="O31" s="80">
        <f>'Добыча 2021'!O30</f>
        <v>0</v>
      </c>
      <c r="P31" s="59"/>
      <c r="Q31" s="59"/>
      <c r="R31" s="80">
        <f>'Добыча 2021'!P30</f>
        <v>0</v>
      </c>
      <c r="S31" s="59"/>
      <c r="T31" s="59"/>
      <c r="U31" s="80">
        <f>IF(G32=0,0,O31/G32*100)</f>
        <v>0</v>
      </c>
      <c r="V31" s="127">
        <f>2022!AG20</f>
        <v>5.6500000000000004</v>
      </c>
      <c r="W31" s="59">
        <f t="shared" si="670"/>
        <v>5</v>
      </c>
      <c r="X31" s="59">
        <f>2022!AJ20</f>
        <v>5</v>
      </c>
      <c r="Y31" s="127">
        <f t="shared" si="671"/>
        <v>4.4247787610619467</v>
      </c>
      <c r="Z31" s="59"/>
      <c r="AA31" s="59"/>
      <c r="AB31" s="59"/>
      <c r="AC31" s="59">
        <f>2022!AK20</f>
        <v>3</v>
      </c>
      <c r="AD31" s="59"/>
      <c r="AE31" s="59"/>
      <c r="AF31" s="115" t="str">
        <f t="shared" si="672"/>
        <v/>
      </c>
      <c r="AG31" s="203"/>
      <c r="AH31" s="204">
        <f t="shared" si="673"/>
        <v>0.2601528685882678</v>
      </c>
      <c r="AI31" s="204">
        <f t="shared" si="674"/>
        <v>5</v>
      </c>
      <c r="AJ31" s="205">
        <v>5</v>
      </c>
      <c r="AK31" s="205" t="str">
        <f t="shared" si="675"/>
        <v/>
      </c>
      <c r="AL31" s="205">
        <f t="shared" si="676"/>
        <v>1</v>
      </c>
      <c r="AM31" s="205">
        <f t="shared" si="677"/>
        <v>5</v>
      </c>
      <c r="AN31" s="206" t="str">
        <f t="shared" si="678"/>
        <v/>
      </c>
      <c r="AO31" s="46" t="str">
        <f t="shared" si="679"/>
        <v xml:space="preserve">Сумма не совпадает или не ОДОУ</v>
      </c>
      <c r="AP31" s="46" t="str">
        <f t="shared" si="680"/>
        <v/>
      </c>
    </row>
    <row r="32" ht="45">
      <c r="A32" s="46">
        <v>15</v>
      </c>
      <c r="B32" s="141" t="s">
        <v>409</v>
      </c>
      <c r="C32" s="125">
        <f>2022!B21</f>
        <v>182.90000000000001</v>
      </c>
      <c r="D32" s="142"/>
      <c r="E32" s="126">
        <f>2022!AB21</f>
        <v>0</v>
      </c>
      <c r="F32" s="125">
        <f>2022!AE21</f>
        <v>0</v>
      </c>
      <c r="G32" s="82"/>
      <c r="H32" s="143"/>
      <c r="I32" s="62"/>
      <c r="J32" s="62"/>
      <c r="K32" s="62"/>
      <c r="L32" s="82"/>
      <c r="M32" s="59"/>
      <c r="N32" s="59"/>
      <c r="O32" s="82"/>
      <c r="P32" s="59"/>
      <c r="Q32" s="59"/>
      <c r="R32" s="82"/>
      <c r="S32" s="59"/>
      <c r="T32" s="59"/>
      <c r="U32" s="82"/>
      <c r="V32" s="127">
        <f>2022!AG21</f>
        <v>0</v>
      </c>
      <c r="W32" s="59">
        <f t="shared" si="670"/>
        <v>0</v>
      </c>
      <c r="X32" s="59">
        <f>2022!AJ21</f>
        <v>0</v>
      </c>
      <c r="Y32" s="127">
        <f t="shared" si="671"/>
        <v>0</v>
      </c>
      <c r="Z32" s="59"/>
      <c r="AA32" s="59"/>
      <c r="AB32" s="59"/>
      <c r="AC32" s="59">
        <f>2022!AK21</f>
        <v>0</v>
      </c>
      <c r="AD32" s="59"/>
      <c r="AE32" s="59"/>
      <c r="AF32" s="115" t="str">
        <f t="shared" si="672"/>
        <v/>
      </c>
      <c r="AG32" s="203"/>
      <c r="AH32" s="204">
        <f t="shared" si="673"/>
        <v>0</v>
      </c>
      <c r="AI32" s="204">
        <f t="shared" si="674"/>
        <v>0</v>
      </c>
      <c r="AJ32" s="205">
        <v>5</v>
      </c>
      <c r="AK32" s="205" t="str">
        <f t="shared" si="675"/>
        <v/>
      </c>
      <c r="AL32" s="205">
        <f t="shared" si="676"/>
        <v>0</v>
      </c>
      <c r="AM32" s="205">
        <f t="shared" si="677"/>
        <v>0</v>
      </c>
      <c r="AN32" s="206" t="str">
        <f t="shared" si="678"/>
        <v/>
      </c>
      <c r="AO32" s="46" t="str">
        <f t="shared" si="679"/>
        <v/>
      </c>
      <c r="AP32" s="46" t="str">
        <f t="shared" si="680"/>
        <v/>
      </c>
    </row>
    <row r="33" ht="17.25">
      <c r="A33" s="46"/>
      <c r="B33" s="61" t="s">
        <v>35</v>
      </c>
      <c r="C33" s="129"/>
      <c r="D33" s="130"/>
      <c r="E33" s="130"/>
      <c r="F33" s="131"/>
      <c r="G33" s="59"/>
      <c r="H33" s="127"/>
      <c r="I33" s="59"/>
      <c r="J33" s="59"/>
      <c r="K33" s="59"/>
      <c r="L33" s="59"/>
      <c r="M33" s="62"/>
      <c r="N33" s="62"/>
      <c r="O33" s="62"/>
      <c r="P33" s="62"/>
      <c r="Q33" s="62"/>
      <c r="R33" s="62"/>
      <c r="S33" s="62"/>
      <c r="T33" s="62"/>
      <c r="U33" s="59"/>
      <c r="V33" s="133"/>
      <c r="W33" s="59"/>
      <c r="X33" s="62"/>
      <c r="Y33" s="127"/>
      <c r="Z33" s="62"/>
      <c r="AA33" s="62"/>
      <c r="AB33" s="62"/>
      <c r="AC33" s="62"/>
      <c r="AD33" s="62"/>
      <c r="AE33" s="62"/>
      <c r="AF33" s="115" t="str">
        <f t="shared" si="672"/>
        <v/>
      </c>
      <c r="AG33" s="203"/>
      <c r="AH33" s="204" t="str">
        <f t="shared" si="673"/>
        <v/>
      </c>
      <c r="AI33" s="204">
        <f t="shared" si="674"/>
        <v>0</v>
      </c>
      <c r="AJ33" s="205">
        <v>5</v>
      </c>
      <c r="AK33" s="205" t="str">
        <f t="shared" si="675"/>
        <v/>
      </c>
      <c r="AL33" s="205" t="str">
        <f t="shared" si="676"/>
        <v/>
      </c>
      <c r="AM33" s="205" t="str">
        <f t="shared" si="677"/>
        <v/>
      </c>
      <c r="AN33" s="206" t="str">
        <f t="shared" si="678"/>
        <v/>
      </c>
      <c r="AO33" s="46" t="str">
        <f t="shared" si="679"/>
        <v/>
      </c>
      <c r="AP33" s="46" t="str">
        <f t="shared" si="680"/>
        <v/>
      </c>
    </row>
    <row r="34" ht="32.25" customHeight="1">
      <c r="A34" s="46">
        <v>16</v>
      </c>
      <c r="B34" s="58" t="s">
        <v>36</v>
      </c>
      <c r="C34" s="125">
        <f>2022!B23</f>
        <v>8592.01953125</v>
      </c>
      <c r="D34" s="126">
        <f>2022!AA23</f>
        <v>14165</v>
      </c>
      <c r="E34" s="126">
        <f>2022!AB23</f>
        <v>15682</v>
      </c>
      <c r="F34" s="125">
        <f>2022!AE23</f>
        <v>1.8251820707533382</v>
      </c>
      <c r="G34" s="59">
        <f>2021!AJ22</f>
        <v>708</v>
      </c>
      <c r="H34" s="127">
        <f t="shared" si="668"/>
        <v>4.9982350864807623</v>
      </c>
      <c r="I34" s="59"/>
      <c r="J34" s="59"/>
      <c r="K34" s="59"/>
      <c r="L34" s="59">
        <f>2021!AK22</f>
        <v>531</v>
      </c>
      <c r="M34" s="59"/>
      <c r="N34" s="59"/>
      <c r="O34" s="59">
        <f>'Добыча 2021'!O32</f>
        <v>561</v>
      </c>
      <c r="P34" s="59"/>
      <c r="Q34" s="59"/>
      <c r="R34" s="59">
        <f>'Добыча 2021'!P32</f>
        <v>531</v>
      </c>
      <c r="S34" s="59"/>
      <c r="T34" s="59"/>
      <c r="U34" s="59">
        <f t="shared" si="669"/>
        <v>79.237288135593218</v>
      </c>
      <c r="V34" s="127">
        <f>2022!AG23</f>
        <v>784.10000000000002</v>
      </c>
      <c r="W34" s="59">
        <f t="shared" si="670"/>
        <v>5</v>
      </c>
      <c r="X34" s="59">
        <f>2022!AJ23</f>
        <v>784</v>
      </c>
      <c r="Y34" s="127">
        <f t="shared" si="671"/>
        <v>4.9993623262338982</v>
      </c>
      <c r="Z34" s="59"/>
      <c r="AA34" s="59"/>
      <c r="AB34" s="59"/>
      <c r="AC34" s="59">
        <f>2022!AK23</f>
        <v>588</v>
      </c>
      <c r="AD34" s="59"/>
      <c r="AE34" s="59"/>
      <c r="AF34" s="115" t="str">
        <f t="shared" si="672"/>
        <v/>
      </c>
      <c r="AG34" s="203"/>
      <c r="AH34" s="204">
        <f t="shared" si="673"/>
        <v>1.8251820707533382</v>
      </c>
      <c r="AI34" s="204">
        <f t="shared" si="674"/>
        <v>784</v>
      </c>
      <c r="AJ34" s="205">
        <v>5</v>
      </c>
      <c r="AK34" s="205" t="str">
        <f t="shared" si="675"/>
        <v/>
      </c>
      <c r="AL34" s="205">
        <f t="shared" si="676"/>
        <v>156</v>
      </c>
      <c r="AM34" s="205">
        <f t="shared" si="677"/>
        <v>784</v>
      </c>
      <c r="AN34" s="206" t="str">
        <f t="shared" si="678"/>
        <v/>
      </c>
      <c r="AO34" s="46" t="str">
        <f t="shared" si="679"/>
        <v xml:space="preserve">Сумма не совпадает или не ОДОУ</v>
      </c>
      <c r="AP34" s="46" t="str">
        <f t="shared" si="680"/>
        <v/>
      </c>
    </row>
    <row r="35" ht="17.25">
      <c r="A35" s="46"/>
      <c r="B35" s="61" t="s">
        <v>58</v>
      </c>
      <c r="C35" s="129"/>
      <c r="D35" s="130"/>
      <c r="E35" s="130"/>
      <c r="F35" s="131"/>
      <c r="G35" s="59"/>
      <c r="H35" s="127"/>
      <c r="I35" s="59"/>
      <c r="J35" s="59"/>
      <c r="K35" s="59"/>
      <c r="L35" s="59"/>
      <c r="M35" s="71"/>
      <c r="N35" s="71"/>
      <c r="O35" s="71"/>
      <c r="P35" s="71"/>
      <c r="Q35" s="71"/>
      <c r="R35" s="71"/>
      <c r="S35" s="71"/>
      <c r="T35" s="71"/>
      <c r="U35" s="59"/>
      <c r="V35" s="144"/>
      <c r="W35" s="59"/>
      <c r="X35" s="71"/>
      <c r="Y35" s="127"/>
      <c r="Z35" s="71"/>
      <c r="AA35" s="71"/>
      <c r="AB35" s="71"/>
      <c r="AC35" s="71"/>
      <c r="AD35" s="71"/>
      <c r="AE35" s="71"/>
      <c r="AF35" s="115" t="str">
        <f t="shared" si="672"/>
        <v/>
      </c>
      <c r="AG35" s="203"/>
      <c r="AH35" s="204" t="str">
        <f t="shared" si="673"/>
        <v/>
      </c>
      <c r="AI35" s="204">
        <f t="shared" si="674"/>
        <v>0</v>
      </c>
      <c r="AJ35" s="205">
        <v>5</v>
      </c>
      <c r="AK35" s="205" t="str">
        <f t="shared" si="675"/>
        <v/>
      </c>
      <c r="AL35" s="205" t="str">
        <f t="shared" si="676"/>
        <v/>
      </c>
      <c r="AM35" s="205" t="str">
        <f t="shared" si="677"/>
        <v/>
      </c>
      <c r="AN35" s="206" t="str">
        <f t="shared" si="678"/>
        <v/>
      </c>
      <c r="AO35" s="46" t="str">
        <f t="shared" si="679"/>
        <v/>
      </c>
      <c r="AP35" s="46" t="str">
        <f t="shared" si="680"/>
        <v/>
      </c>
    </row>
    <row r="36" ht="90">
      <c r="A36" s="46">
        <v>17</v>
      </c>
      <c r="B36" s="72" t="s">
        <v>60</v>
      </c>
      <c r="C36" s="125">
        <f>2022!B26</f>
        <v>1576.173</v>
      </c>
      <c r="D36" s="126">
        <f>2022!AA26</f>
        <v>5336</v>
      </c>
      <c r="E36" s="126">
        <f>2022!AB26</f>
        <v>5591</v>
      </c>
      <c r="F36" s="125">
        <f>2022!AE26</f>
        <v>3.5471994508217053</v>
      </c>
      <c r="G36" s="59">
        <f>2021!AJ25</f>
        <v>266</v>
      </c>
      <c r="H36" s="127">
        <f t="shared" si="668"/>
        <v>4.9850074962518738</v>
      </c>
      <c r="I36" s="59"/>
      <c r="J36" s="59"/>
      <c r="K36" s="59"/>
      <c r="L36" s="59">
        <f>2021!AK25</f>
        <v>199</v>
      </c>
      <c r="M36" s="59"/>
      <c r="N36" s="59"/>
      <c r="O36" s="59">
        <f>'Добыча 2021'!O35</f>
        <v>266</v>
      </c>
      <c r="P36" s="59"/>
      <c r="Q36" s="59"/>
      <c r="R36" s="59">
        <f>'Добыча 2021'!P35</f>
        <v>199</v>
      </c>
      <c r="S36" s="59"/>
      <c r="T36" s="59"/>
      <c r="U36" s="59">
        <f t="shared" si="669"/>
        <v>100</v>
      </c>
      <c r="V36" s="127">
        <f>2022!AG26</f>
        <v>279.55000000000001</v>
      </c>
      <c r="W36" s="59">
        <f t="shared" si="670"/>
        <v>5</v>
      </c>
      <c r="X36" s="59">
        <f>2022!AJ26</f>
        <v>279</v>
      </c>
      <c r="Y36" s="127">
        <f t="shared" si="671"/>
        <v>4.9901627615811126</v>
      </c>
      <c r="Z36" s="59"/>
      <c r="AA36" s="59"/>
      <c r="AB36" s="59"/>
      <c r="AC36" s="59">
        <f>2022!AK26</f>
        <v>209</v>
      </c>
      <c r="AD36" s="59"/>
      <c r="AE36" s="59"/>
      <c r="AF36" s="115" t="str">
        <f t="shared" si="672"/>
        <v/>
      </c>
      <c r="AG36" s="203"/>
      <c r="AH36" s="204">
        <f t="shared" si="673"/>
        <v>3.5471994508217053</v>
      </c>
      <c r="AI36" s="204">
        <f t="shared" si="674"/>
        <v>279</v>
      </c>
      <c r="AJ36" s="205">
        <v>5</v>
      </c>
      <c r="AK36" s="205" t="str">
        <f t="shared" si="675"/>
        <v/>
      </c>
      <c r="AL36" s="205">
        <f t="shared" si="676"/>
        <v>55</v>
      </c>
      <c r="AM36" s="205">
        <f t="shared" si="677"/>
        <v>279</v>
      </c>
      <c r="AN36" s="206" t="str">
        <f t="shared" si="678"/>
        <v/>
      </c>
      <c r="AO36" s="46" t="str">
        <f t="shared" si="679"/>
        <v xml:space="preserve">Сумма не совпадает или не ОДОУ</v>
      </c>
      <c r="AP36" s="46" t="str">
        <f t="shared" si="680"/>
        <v/>
      </c>
    </row>
    <row r="37" ht="48.75" customHeight="1">
      <c r="A37" s="46">
        <v>18</v>
      </c>
      <c r="B37" s="72" t="s">
        <v>59</v>
      </c>
      <c r="C37" s="125">
        <f>2022!B27</f>
        <v>116.81</v>
      </c>
      <c r="D37" s="126">
        <f>2022!AA27</f>
        <v>486</v>
      </c>
      <c r="E37" s="126">
        <f>2022!AB27</f>
        <v>486</v>
      </c>
      <c r="F37" s="125">
        <f>2022!AE27</f>
        <v>4.1606026881260165</v>
      </c>
      <c r="G37" s="59">
        <f>2021!AJ26</f>
        <v>24</v>
      </c>
      <c r="H37" s="127">
        <f t="shared" si="668"/>
        <v>4.9382716049382713</v>
      </c>
      <c r="I37" s="59"/>
      <c r="J37" s="59"/>
      <c r="K37" s="59"/>
      <c r="L37" s="59">
        <f>2021!AK26</f>
        <v>18</v>
      </c>
      <c r="M37" s="59"/>
      <c r="N37" s="59"/>
      <c r="O37" s="59">
        <f>'Добыча 2021'!O36</f>
        <v>24</v>
      </c>
      <c r="P37" s="59"/>
      <c r="Q37" s="59"/>
      <c r="R37" s="59">
        <f>'Добыча 2021'!P36</f>
        <v>18</v>
      </c>
      <c r="S37" s="59"/>
      <c r="T37" s="59"/>
      <c r="U37" s="59">
        <f t="shared" si="669"/>
        <v>100</v>
      </c>
      <c r="V37" s="127">
        <f>2022!AG27</f>
        <v>24.300000000000001</v>
      </c>
      <c r="W37" s="59">
        <f t="shared" si="670"/>
        <v>5</v>
      </c>
      <c r="X37" s="59">
        <f>2022!AJ27</f>
        <v>24</v>
      </c>
      <c r="Y37" s="127">
        <f t="shared" si="671"/>
        <v>4.9382716049382713</v>
      </c>
      <c r="Z37" s="59"/>
      <c r="AA37" s="59"/>
      <c r="AB37" s="59"/>
      <c r="AC37" s="59">
        <f>2022!AK27</f>
        <v>18</v>
      </c>
      <c r="AD37" s="59"/>
      <c r="AE37" s="59"/>
      <c r="AF37" s="115" t="str">
        <f t="shared" si="672"/>
        <v/>
      </c>
      <c r="AG37" s="203"/>
      <c r="AH37" s="204">
        <f t="shared" si="673"/>
        <v>4.1606026881260165</v>
      </c>
      <c r="AI37" s="204">
        <f t="shared" si="674"/>
        <v>24</v>
      </c>
      <c r="AJ37" s="205">
        <v>5</v>
      </c>
      <c r="AK37" s="205" t="str">
        <f t="shared" si="675"/>
        <v/>
      </c>
      <c r="AL37" s="205">
        <f t="shared" si="676"/>
        <v>4</v>
      </c>
      <c r="AM37" s="205">
        <f t="shared" si="677"/>
        <v>24</v>
      </c>
      <c r="AN37" s="206" t="str">
        <f t="shared" si="678"/>
        <v/>
      </c>
      <c r="AO37" s="46" t="str">
        <f t="shared" si="679"/>
        <v xml:space="preserve">Сумма не совпадает или не ОДОУ</v>
      </c>
      <c r="AP37" s="46" t="str">
        <f t="shared" si="680"/>
        <v/>
      </c>
    </row>
    <row r="38" ht="30.75" customHeight="1">
      <c r="A38" s="46">
        <v>19</v>
      </c>
      <c r="B38" s="72" t="s">
        <v>294</v>
      </c>
      <c r="C38" s="125">
        <f>2022!B28</f>
        <v>109.2</v>
      </c>
      <c r="D38" s="126">
        <f>2022!AA28</f>
        <v>645</v>
      </c>
      <c r="E38" s="126">
        <f>2022!AB28</f>
        <v>692</v>
      </c>
      <c r="F38" s="125">
        <f>2022!AE28</f>
        <v>6.3369963369963367</v>
      </c>
      <c r="G38" s="59">
        <f>2021!AJ27</f>
        <v>32</v>
      </c>
      <c r="H38" s="127">
        <f t="shared" si="668"/>
        <v>4.9612403100775193</v>
      </c>
      <c r="I38" s="59"/>
      <c r="J38" s="59"/>
      <c r="K38" s="59"/>
      <c r="L38" s="59">
        <f>2021!AK27</f>
        <v>24</v>
      </c>
      <c r="M38" s="59"/>
      <c r="N38" s="59"/>
      <c r="O38" s="59">
        <f>'Добыча 2021'!O37</f>
        <v>28</v>
      </c>
      <c r="P38" s="59"/>
      <c r="Q38" s="59"/>
      <c r="R38" s="59">
        <f>'Добыча 2021'!P37</f>
        <v>24</v>
      </c>
      <c r="S38" s="59"/>
      <c r="T38" s="59"/>
      <c r="U38" s="59">
        <f t="shared" si="669"/>
        <v>87.5</v>
      </c>
      <c r="V38" s="127">
        <f>2022!AG28</f>
        <v>34.600000000000001</v>
      </c>
      <c r="W38" s="59">
        <f t="shared" si="670"/>
        <v>5</v>
      </c>
      <c r="X38" s="59">
        <f>2022!AJ28</f>
        <v>34</v>
      </c>
      <c r="Y38" s="127">
        <f t="shared" si="671"/>
        <v>4.9132947976878611</v>
      </c>
      <c r="Z38" s="59"/>
      <c r="AA38" s="59"/>
      <c r="AB38" s="59"/>
      <c r="AC38" s="59">
        <f>2022!AK28</f>
        <v>25</v>
      </c>
      <c r="AD38" s="59"/>
      <c r="AE38" s="59"/>
      <c r="AF38" s="115" t="str">
        <f t="shared" si="672"/>
        <v/>
      </c>
      <c r="AG38" s="203"/>
      <c r="AH38" s="204">
        <f t="shared" si="673"/>
        <v>6.3369963369963367</v>
      </c>
      <c r="AI38" s="204">
        <f t="shared" si="674"/>
        <v>34</v>
      </c>
      <c r="AJ38" s="205">
        <v>5</v>
      </c>
      <c r="AK38" s="205" t="str">
        <f t="shared" si="675"/>
        <v/>
      </c>
      <c r="AL38" s="205">
        <f t="shared" si="676"/>
        <v>6</v>
      </c>
      <c r="AM38" s="205">
        <f t="shared" si="677"/>
        <v>34</v>
      </c>
      <c r="AN38" s="206" t="str">
        <f t="shared" si="678"/>
        <v/>
      </c>
      <c r="AO38" s="46" t="str">
        <f t="shared" si="679"/>
        <v xml:space="preserve">Сумма не совпадает или не ОДОУ</v>
      </c>
      <c r="AP38" s="46" t="str">
        <f t="shared" si="680"/>
        <v/>
      </c>
    </row>
    <row r="39" ht="90">
      <c r="A39" s="87">
        <v>20</v>
      </c>
      <c r="B39" s="63" t="s">
        <v>62</v>
      </c>
      <c r="C39" s="125">
        <f>2022!B29</f>
        <v>395.19999999999999</v>
      </c>
      <c r="D39" s="126">
        <f>2022!AA29</f>
        <v>2178</v>
      </c>
      <c r="E39" s="126">
        <f>2022!AB29</f>
        <v>2292</v>
      </c>
      <c r="F39" s="125">
        <f>2022!AE29</f>
        <v>5.7995951417004052</v>
      </c>
      <c r="G39" s="59">
        <f>2021!AJ28</f>
        <v>108</v>
      </c>
      <c r="H39" s="127">
        <f t="shared" si="668"/>
        <v>4.9586776859504136</v>
      </c>
      <c r="I39" s="62"/>
      <c r="J39" s="62"/>
      <c r="K39" s="62"/>
      <c r="L39" s="59">
        <f>2021!AK28</f>
        <v>81</v>
      </c>
      <c r="M39" s="59"/>
      <c r="N39" s="59"/>
      <c r="O39" s="59">
        <f>'Добыча 2021'!O38</f>
        <v>106</v>
      </c>
      <c r="P39" s="59"/>
      <c r="Q39" s="59"/>
      <c r="R39" s="59">
        <f>'Добыча 2021'!P38</f>
        <v>81</v>
      </c>
      <c r="S39" s="59"/>
      <c r="T39" s="59"/>
      <c r="U39" s="59">
        <f t="shared" si="669"/>
        <v>98.148148148148152</v>
      </c>
      <c r="V39" s="127">
        <f>2022!AG29</f>
        <v>114.60000000000001</v>
      </c>
      <c r="W39" s="59">
        <f t="shared" si="670"/>
        <v>5</v>
      </c>
      <c r="X39" s="59">
        <f>2022!AJ29</f>
        <v>114</v>
      </c>
      <c r="Y39" s="127">
        <f t="shared" si="671"/>
        <v>4.9738219895287958</v>
      </c>
      <c r="Z39" s="59"/>
      <c r="AA39" s="59"/>
      <c r="AB39" s="59"/>
      <c r="AC39" s="59">
        <f>2022!AK29</f>
        <v>85</v>
      </c>
      <c r="AD39" s="59"/>
      <c r="AE39" s="59"/>
      <c r="AF39" s="115" t="str">
        <f t="shared" si="672"/>
        <v/>
      </c>
      <c r="AG39" s="203"/>
      <c r="AH39" s="204">
        <f t="shared" si="673"/>
        <v>5.7995951417004052</v>
      </c>
      <c r="AI39" s="204">
        <f t="shared" si="674"/>
        <v>114</v>
      </c>
      <c r="AJ39" s="205">
        <v>5</v>
      </c>
      <c r="AK39" s="205" t="str">
        <f t="shared" si="675"/>
        <v/>
      </c>
      <c r="AL39" s="205">
        <f t="shared" si="676"/>
        <v>22</v>
      </c>
      <c r="AM39" s="205">
        <f t="shared" si="677"/>
        <v>114</v>
      </c>
      <c r="AN39" s="206" t="str">
        <f t="shared" si="678"/>
        <v/>
      </c>
      <c r="AO39" s="46" t="str">
        <f t="shared" si="679"/>
        <v xml:space="preserve">Сумма не совпадает или не ОДОУ</v>
      </c>
      <c r="AP39" s="46" t="str">
        <f t="shared" si="680"/>
        <v/>
      </c>
    </row>
    <row r="40" ht="17.25">
      <c r="A40" s="46"/>
      <c r="B40" s="61" t="s">
        <v>63</v>
      </c>
      <c r="C40" s="129"/>
      <c r="D40" s="130"/>
      <c r="E40" s="130"/>
      <c r="F40" s="131"/>
      <c r="G40" s="59"/>
      <c r="H40" s="127"/>
      <c r="I40" s="59"/>
      <c r="J40" s="59"/>
      <c r="K40" s="59"/>
      <c r="L40" s="59"/>
      <c r="M40" s="71"/>
      <c r="N40" s="71"/>
      <c r="O40" s="71"/>
      <c r="P40" s="71"/>
      <c r="Q40" s="71"/>
      <c r="R40" s="71"/>
      <c r="S40" s="71"/>
      <c r="T40" s="71"/>
      <c r="U40" s="59"/>
      <c r="V40" s="144"/>
      <c r="W40" s="59"/>
      <c r="X40" s="71"/>
      <c r="Y40" s="127"/>
      <c r="Z40" s="71"/>
      <c r="AA40" s="71"/>
      <c r="AB40" s="71"/>
      <c r="AC40" s="71"/>
      <c r="AD40" s="71"/>
      <c r="AE40" s="71"/>
      <c r="AF40" s="115" t="str">
        <f t="shared" si="672"/>
        <v/>
      </c>
      <c r="AG40" s="203"/>
      <c r="AH40" s="204" t="str">
        <f t="shared" si="673"/>
        <v/>
      </c>
      <c r="AI40" s="204">
        <f t="shared" si="674"/>
        <v>0</v>
      </c>
      <c r="AJ40" s="205">
        <v>5</v>
      </c>
      <c r="AK40" s="205" t="str">
        <f t="shared" si="675"/>
        <v/>
      </c>
      <c r="AL40" s="205" t="str">
        <f t="shared" si="676"/>
        <v/>
      </c>
      <c r="AM40" s="205" t="str">
        <f t="shared" si="677"/>
        <v/>
      </c>
      <c r="AN40" s="206" t="str">
        <f t="shared" si="678"/>
        <v/>
      </c>
      <c r="AO40" s="46" t="str">
        <f t="shared" si="679"/>
        <v/>
      </c>
      <c r="AP40" s="46" t="str">
        <f t="shared" si="680"/>
        <v/>
      </c>
    </row>
    <row r="41" ht="90">
      <c r="A41" s="46">
        <v>21</v>
      </c>
      <c r="B41" s="72" t="s">
        <v>295</v>
      </c>
      <c r="C41" s="125">
        <f>2022!B31</f>
        <v>375.81700000000001</v>
      </c>
      <c r="D41" s="126">
        <f>2022!AA31</f>
        <v>3504</v>
      </c>
      <c r="E41" s="126">
        <f>2022!AB31</f>
        <v>3501</v>
      </c>
      <c r="F41" s="125">
        <f>2022!AE31</f>
        <v>9.3157041858138392</v>
      </c>
      <c r="G41" s="59">
        <f>2021!AJ30</f>
        <v>175</v>
      </c>
      <c r="H41" s="127">
        <f t="shared" si="668"/>
        <v>4.9942922374429228</v>
      </c>
      <c r="I41" s="59"/>
      <c r="J41" s="59"/>
      <c r="K41" s="59"/>
      <c r="L41" s="59">
        <f>2021!AK30</f>
        <v>131</v>
      </c>
      <c r="M41" s="59"/>
      <c r="N41" s="59"/>
      <c r="O41" s="59">
        <f>'Добыча 2021'!O40</f>
        <v>131</v>
      </c>
      <c r="P41" s="59"/>
      <c r="Q41" s="59"/>
      <c r="R41" s="59">
        <f>'Добыча 2021'!P40</f>
        <v>131</v>
      </c>
      <c r="S41" s="59"/>
      <c r="T41" s="59"/>
      <c r="U41" s="59">
        <f t="shared" si="669"/>
        <v>74.857142857142861</v>
      </c>
      <c r="V41" s="127">
        <f>2022!AG31</f>
        <v>175.05000000000001</v>
      </c>
      <c r="W41" s="59">
        <f t="shared" si="670"/>
        <v>5</v>
      </c>
      <c r="X41" s="59">
        <f>2022!AJ31</f>
        <v>175</v>
      </c>
      <c r="Y41" s="127">
        <f t="shared" si="671"/>
        <v>4.9985718366181091</v>
      </c>
      <c r="Z41" s="59"/>
      <c r="AA41" s="59"/>
      <c r="AB41" s="59"/>
      <c r="AC41" s="59">
        <f>2022!AK31</f>
        <v>131</v>
      </c>
      <c r="AD41" s="59"/>
      <c r="AE41" s="59"/>
      <c r="AF41" s="115" t="str">
        <f t="shared" si="672"/>
        <v/>
      </c>
      <c r="AG41" s="203"/>
      <c r="AH41" s="204">
        <f t="shared" si="673"/>
        <v>9.3157041858138392</v>
      </c>
      <c r="AI41" s="204">
        <f t="shared" si="674"/>
        <v>175</v>
      </c>
      <c r="AJ41" s="205">
        <v>5</v>
      </c>
      <c r="AK41" s="205" t="str">
        <f t="shared" si="675"/>
        <v/>
      </c>
      <c r="AL41" s="205">
        <f t="shared" si="676"/>
        <v>35</v>
      </c>
      <c r="AM41" s="205">
        <f t="shared" si="677"/>
        <v>175</v>
      </c>
      <c r="AN41" s="206" t="str">
        <f t="shared" si="678"/>
        <v/>
      </c>
      <c r="AO41" s="46" t="str">
        <f t="shared" si="679"/>
        <v xml:space="preserve">Сумма не совпадает или не ОДОУ</v>
      </c>
      <c r="AP41" s="46" t="str">
        <f t="shared" si="680"/>
        <v/>
      </c>
    </row>
    <row r="42" ht="53.25" customHeight="1">
      <c r="A42" s="46">
        <v>22</v>
      </c>
      <c r="B42" s="72" t="s">
        <v>296</v>
      </c>
      <c r="C42" s="125">
        <f>2022!B32</f>
        <v>242.90000000000001</v>
      </c>
      <c r="D42" s="126">
        <f>2022!AA32</f>
        <v>337</v>
      </c>
      <c r="E42" s="126">
        <f>2022!AB32</f>
        <v>340</v>
      </c>
      <c r="F42" s="125">
        <f>2022!AE32</f>
        <v>1.399752984767394</v>
      </c>
      <c r="G42" s="59">
        <f>2021!AJ31</f>
        <v>16</v>
      </c>
      <c r="H42" s="127">
        <f t="shared" si="668"/>
        <v>4.7477744807121667</v>
      </c>
      <c r="I42" s="59"/>
      <c r="J42" s="59"/>
      <c r="K42" s="59"/>
      <c r="L42" s="59">
        <f>2021!AK31</f>
        <v>12</v>
      </c>
      <c r="M42" s="59"/>
      <c r="N42" s="59"/>
      <c r="O42" s="59">
        <f>'Добыча 2021'!O41</f>
        <v>16</v>
      </c>
      <c r="P42" s="59"/>
      <c r="Q42" s="59"/>
      <c r="R42" s="59">
        <f>'Добыча 2021'!P41</f>
        <v>12</v>
      </c>
      <c r="S42" s="59"/>
      <c r="T42" s="59"/>
      <c r="U42" s="59">
        <f t="shared" si="669"/>
        <v>100</v>
      </c>
      <c r="V42" s="127">
        <f>2022!AG32</f>
        <v>17</v>
      </c>
      <c r="W42" s="59">
        <f t="shared" si="670"/>
        <v>5</v>
      </c>
      <c r="X42" s="59">
        <f>2022!AJ32</f>
        <v>16</v>
      </c>
      <c r="Y42" s="127">
        <f t="shared" si="671"/>
        <v>4.7058823529411766</v>
      </c>
      <c r="Z42" s="59"/>
      <c r="AA42" s="59"/>
      <c r="AB42" s="59"/>
      <c r="AC42" s="59">
        <f>2022!AK32</f>
        <v>12</v>
      </c>
      <c r="AD42" s="59"/>
      <c r="AE42" s="59"/>
      <c r="AF42" s="115" t="str">
        <f t="shared" si="672"/>
        <v/>
      </c>
      <c r="AG42" s="203"/>
      <c r="AH42" s="204">
        <f t="shared" si="673"/>
        <v>1.399752984767394</v>
      </c>
      <c r="AI42" s="204">
        <f t="shared" si="674"/>
        <v>17</v>
      </c>
      <c r="AJ42" s="205">
        <v>5</v>
      </c>
      <c r="AK42" s="205" t="str">
        <f t="shared" si="675"/>
        <v/>
      </c>
      <c r="AL42" s="205">
        <f t="shared" si="676"/>
        <v>3</v>
      </c>
      <c r="AM42" s="205">
        <f t="shared" si="677"/>
        <v>16</v>
      </c>
      <c r="AN42" s="206" t="str">
        <f t="shared" si="678"/>
        <v/>
      </c>
      <c r="AO42" s="46" t="str">
        <f t="shared" si="679"/>
        <v xml:space="preserve">Сумма не совпадает или не ОДОУ</v>
      </c>
      <c r="AP42" s="46" t="str">
        <f t="shared" si="680"/>
        <v/>
      </c>
    </row>
    <row r="43" ht="90">
      <c r="A43" s="87">
        <v>23</v>
      </c>
      <c r="B43" s="72" t="s">
        <v>66</v>
      </c>
      <c r="C43" s="125">
        <f>2022!B33</f>
        <v>46.606000000000002</v>
      </c>
      <c r="D43" s="126">
        <f>2022!AA33</f>
        <v>282</v>
      </c>
      <c r="E43" s="126">
        <f>2022!AB33</f>
        <v>292</v>
      </c>
      <c r="F43" s="125">
        <f>2022!AE33</f>
        <v>6.2652877311934088</v>
      </c>
      <c r="G43" s="59">
        <f>2021!AJ32</f>
        <v>14</v>
      </c>
      <c r="H43" s="127">
        <f t="shared" si="668"/>
        <v>4.9645390070921991</v>
      </c>
      <c r="I43" s="62"/>
      <c r="J43" s="62"/>
      <c r="K43" s="62"/>
      <c r="L43" s="59">
        <f>2021!AK32</f>
        <v>10</v>
      </c>
      <c r="M43" s="59"/>
      <c r="N43" s="59"/>
      <c r="O43" s="59">
        <f>'Добыча 2021'!O42</f>
        <v>10</v>
      </c>
      <c r="P43" s="59"/>
      <c r="Q43" s="59"/>
      <c r="R43" s="59">
        <f>'Добыча 2021'!P42</f>
        <v>10</v>
      </c>
      <c r="S43" s="59"/>
      <c r="T43" s="59"/>
      <c r="U43" s="59">
        <f t="shared" si="669"/>
        <v>71.428571428571431</v>
      </c>
      <c r="V43" s="127">
        <f>2022!AG33</f>
        <v>14.600000000000001</v>
      </c>
      <c r="W43" s="59">
        <f t="shared" si="670"/>
        <v>5</v>
      </c>
      <c r="X43" s="59">
        <f>2022!AJ33</f>
        <v>14</v>
      </c>
      <c r="Y43" s="127">
        <f t="shared" si="671"/>
        <v>4.7945205479452051</v>
      </c>
      <c r="Z43" s="59"/>
      <c r="AA43" s="59"/>
      <c r="AB43" s="59"/>
      <c r="AC43" s="59">
        <f>2022!AK33</f>
        <v>10</v>
      </c>
      <c r="AD43" s="59"/>
      <c r="AE43" s="59"/>
      <c r="AF43" s="115" t="str">
        <f t="shared" si="672"/>
        <v/>
      </c>
      <c r="AG43" s="203"/>
      <c r="AH43" s="204">
        <f t="shared" si="673"/>
        <v>6.2652877311934088</v>
      </c>
      <c r="AI43" s="204">
        <f t="shared" si="674"/>
        <v>14</v>
      </c>
      <c r="AJ43" s="205">
        <v>5</v>
      </c>
      <c r="AK43" s="205" t="str">
        <f t="shared" si="675"/>
        <v/>
      </c>
      <c r="AL43" s="205">
        <f t="shared" si="676"/>
        <v>2</v>
      </c>
      <c r="AM43" s="205">
        <f t="shared" si="677"/>
        <v>14</v>
      </c>
      <c r="AN43" s="206" t="str">
        <f t="shared" si="678"/>
        <v/>
      </c>
      <c r="AO43" s="46" t="str">
        <f t="shared" si="679"/>
        <v xml:space="preserve">Сумма не совпадает или не ОДОУ</v>
      </c>
      <c r="AP43" s="46" t="str">
        <f t="shared" si="680"/>
        <v/>
      </c>
    </row>
    <row r="44" ht="17.25">
      <c r="A44" s="46"/>
      <c r="B44" s="61" t="s">
        <v>67</v>
      </c>
      <c r="C44" s="129"/>
      <c r="D44" s="130"/>
      <c r="E44" s="130"/>
      <c r="F44" s="131"/>
      <c r="G44" s="59"/>
      <c r="H44" s="127"/>
      <c r="I44" s="59"/>
      <c r="J44" s="59"/>
      <c r="K44" s="59"/>
      <c r="L44" s="59"/>
      <c r="M44" s="71"/>
      <c r="N44" s="71"/>
      <c r="O44" s="71"/>
      <c r="P44" s="71"/>
      <c r="Q44" s="71"/>
      <c r="R44" s="71"/>
      <c r="S44" s="71"/>
      <c r="T44" s="71"/>
      <c r="U44" s="59"/>
      <c r="V44" s="144"/>
      <c r="W44" s="59"/>
      <c r="X44" s="71"/>
      <c r="Y44" s="127"/>
      <c r="Z44" s="71"/>
      <c r="AA44" s="71"/>
      <c r="AB44" s="71"/>
      <c r="AC44" s="71"/>
      <c r="AD44" s="71"/>
      <c r="AE44" s="71"/>
      <c r="AF44" s="115" t="str">
        <f t="shared" si="672"/>
        <v/>
      </c>
      <c r="AG44" s="203"/>
      <c r="AH44" s="204" t="str">
        <f t="shared" si="673"/>
        <v/>
      </c>
      <c r="AI44" s="204">
        <f t="shared" si="674"/>
        <v>0</v>
      </c>
      <c r="AJ44" s="205">
        <v>5</v>
      </c>
      <c r="AK44" s="205" t="str">
        <f t="shared" si="675"/>
        <v/>
      </c>
      <c r="AL44" s="205" t="str">
        <f t="shared" si="676"/>
        <v/>
      </c>
      <c r="AM44" s="205" t="str">
        <f t="shared" si="677"/>
        <v/>
      </c>
      <c r="AN44" s="206" t="str">
        <f t="shared" si="678"/>
        <v/>
      </c>
      <c r="AO44" s="46" t="str">
        <f t="shared" si="679"/>
        <v/>
      </c>
      <c r="AP44" s="46" t="str">
        <f t="shared" si="680"/>
        <v/>
      </c>
    </row>
    <row r="45" ht="51.75" customHeight="1">
      <c r="A45" s="46">
        <v>24</v>
      </c>
      <c r="B45" s="73" t="s">
        <v>297</v>
      </c>
      <c r="C45" s="125">
        <f>2022!B35</f>
        <v>399.13200000000001</v>
      </c>
      <c r="D45" s="126">
        <f>2022!AA35</f>
        <v>0</v>
      </c>
      <c r="E45" s="126">
        <f>2022!AB35</f>
        <v>0</v>
      </c>
      <c r="F45" s="125">
        <f>2022!AE35</f>
        <v>0</v>
      </c>
      <c r="G45" s="59">
        <f>2021!AJ34</f>
        <v>0</v>
      </c>
      <c r="H45" s="127">
        <f t="shared" si="668"/>
        <v>0</v>
      </c>
      <c r="I45" s="59"/>
      <c r="J45" s="59"/>
      <c r="K45" s="59"/>
      <c r="L45" s="59">
        <f>2021!AK34</f>
        <v>0</v>
      </c>
      <c r="M45" s="59"/>
      <c r="N45" s="59"/>
      <c r="O45" s="59">
        <f>'Добыча 2021'!O44</f>
        <v>0</v>
      </c>
      <c r="P45" s="59"/>
      <c r="Q45" s="59"/>
      <c r="R45" s="59">
        <f>'Добыча 2021'!P44</f>
        <v>0</v>
      </c>
      <c r="S45" s="59"/>
      <c r="T45" s="59"/>
      <c r="U45" s="59">
        <f t="shared" si="669"/>
        <v>0</v>
      </c>
      <c r="V45" s="127">
        <f>2022!AG35</f>
        <v>0</v>
      </c>
      <c r="W45" s="59">
        <f t="shared" si="670"/>
        <v>0</v>
      </c>
      <c r="X45" s="59">
        <f>2022!AJ35</f>
        <v>0</v>
      </c>
      <c r="Y45" s="127">
        <f t="shared" si="671"/>
        <v>0</v>
      </c>
      <c r="Z45" s="59"/>
      <c r="AA45" s="59"/>
      <c r="AB45" s="59"/>
      <c r="AC45" s="59">
        <f>2022!AK35</f>
        <v>0</v>
      </c>
      <c r="AD45" s="59"/>
      <c r="AE45" s="59"/>
      <c r="AF45" s="115" t="str">
        <f t="shared" si="672"/>
        <v/>
      </c>
      <c r="AG45" s="203"/>
      <c r="AH45" s="204">
        <f t="shared" si="673"/>
        <v>0</v>
      </c>
      <c r="AI45" s="204">
        <f t="shared" si="674"/>
        <v>0</v>
      </c>
      <c r="AJ45" s="205">
        <v>5</v>
      </c>
      <c r="AK45" s="205" t="str">
        <f t="shared" si="675"/>
        <v/>
      </c>
      <c r="AL45" s="205">
        <f t="shared" si="676"/>
        <v>0</v>
      </c>
      <c r="AM45" s="205">
        <f t="shared" si="677"/>
        <v>0</v>
      </c>
      <c r="AN45" s="206" t="str">
        <f t="shared" si="678"/>
        <v/>
      </c>
      <c r="AO45" s="46" t="str">
        <f t="shared" si="679"/>
        <v/>
      </c>
      <c r="AP45" s="46" t="str">
        <f t="shared" si="680"/>
        <v/>
      </c>
    </row>
    <row r="46" ht="90">
      <c r="A46" s="87">
        <v>25</v>
      </c>
      <c r="B46" s="73" t="s">
        <v>298</v>
      </c>
      <c r="C46" s="125">
        <f>2022!B36</f>
        <v>162.821</v>
      </c>
      <c r="D46" s="126">
        <f>2022!AA36</f>
        <v>617</v>
      </c>
      <c r="E46" s="126">
        <f>2022!AB36</f>
        <v>691</v>
      </c>
      <c r="F46" s="125">
        <f>2022!AE36</f>
        <v>4.2439243095178139</v>
      </c>
      <c r="G46" s="59">
        <f>2021!AJ35</f>
        <v>30</v>
      </c>
      <c r="H46" s="127">
        <f t="shared" si="668"/>
        <v>4.8622366288492707</v>
      </c>
      <c r="I46" s="62"/>
      <c r="J46" s="62"/>
      <c r="K46" s="62"/>
      <c r="L46" s="59">
        <f>2021!AK35</f>
        <v>22</v>
      </c>
      <c r="M46" s="59"/>
      <c r="N46" s="59"/>
      <c r="O46" s="59">
        <f>'Добыча 2021'!O45</f>
        <v>30</v>
      </c>
      <c r="P46" s="59"/>
      <c r="Q46" s="59"/>
      <c r="R46" s="59">
        <f>'Добыча 2021'!P45</f>
        <v>22</v>
      </c>
      <c r="S46" s="59"/>
      <c r="T46" s="59"/>
      <c r="U46" s="59">
        <f t="shared" si="669"/>
        <v>100</v>
      </c>
      <c r="V46" s="127">
        <f>2022!AG36</f>
        <v>34.550000000000004</v>
      </c>
      <c r="W46" s="59">
        <f t="shared" si="670"/>
        <v>5</v>
      </c>
      <c r="X46" s="59">
        <f>2022!AJ36</f>
        <v>32</v>
      </c>
      <c r="Y46" s="127">
        <f t="shared" si="671"/>
        <v>4.630969609261939</v>
      </c>
      <c r="Z46" s="59"/>
      <c r="AA46" s="59"/>
      <c r="AB46" s="59"/>
      <c r="AC46" s="59">
        <f>2022!AK36</f>
        <v>24</v>
      </c>
      <c r="AD46" s="59"/>
      <c r="AE46" s="59"/>
      <c r="AF46" s="115" t="str">
        <f t="shared" si="672"/>
        <v/>
      </c>
      <c r="AG46" s="203"/>
      <c r="AH46" s="204">
        <f t="shared" si="673"/>
        <v>4.2439243095178139</v>
      </c>
      <c r="AI46" s="204">
        <f t="shared" si="674"/>
        <v>34</v>
      </c>
      <c r="AJ46" s="205">
        <v>5</v>
      </c>
      <c r="AK46" s="205" t="str">
        <f t="shared" si="675"/>
        <v/>
      </c>
      <c r="AL46" s="205">
        <f t="shared" si="676"/>
        <v>6</v>
      </c>
      <c r="AM46" s="205">
        <f t="shared" si="677"/>
        <v>32</v>
      </c>
      <c r="AN46" s="206" t="str">
        <f t="shared" si="678"/>
        <v/>
      </c>
      <c r="AO46" s="46" t="str">
        <f t="shared" si="679"/>
        <v xml:space="preserve">Сумма не совпадает или не ОДОУ</v>
      </c>
      <c r="AP46" s="46" t="str">
        <f t="shared" si="680"/>
        <v/>
      </c>
    </row>
    <row r="47" ht="17.25">
      <c r="A47" s="46"/>
      <c r="B47" s="61" t="s">
        <v>70</v>
      </c>
      <c r="C47" s="131"/>
      <c r="D47" s="130"/>
      <c r="E47" s="130"/>
      <c r="F47" s="131"/>
      <c r="G47" s="59"/>
      <c r="H47" s="127"/>
      <c r="I47" s="59"/>
      <c r="J47" s="59"/>
      <c r="K47" s="59"/>
      <c r="L47" s="59"/>
      <c r="M47" s="71"/>
      <c r="N47" s="71"/>
      <c r="O47" s="71"/>
      <c r="P47" s="71"/>
      <c r="Q47" s="71"/>
      <c r="R47" s="71"/>
      <c r="S47" s="71"/>
      <c r="T47" s="71"/>
      <c r="U47" s="59"/>
      <c r="V47" s="144"/>
      <c r="W47" s="59"/>
      <c r="X47" s="71"/>
      <c r="Y47" s="127"/>
      <c r="Z47" s="71"/>
      <c r="AA47" s="71"/>
      <c r="AB47" s="71"/>
      <c r="AC47" s="71"/>
      <c r="AD47" s="71"/>
      <c r="AE47" s="71"/>
      <c r="AF47" s="115" t="str">
        <f t="shared" si="672"/>
        <v/>
      </c>
      <c r="AG47" s="203"/>
      <c r="AH47" s="204" t="str">
        <f t="shared" si="673"/>
        <v/>
      </c>
      <c r="AI47" s="204">
        <f t="shared" si="674"/>
        <v>0</v>
      </c>
      <c r="AJ47" s="205">
        <v>5</v>
      </c>
      <c r="AK47" s="205" t="str">
        <f t="shared" si="675"/>
        <v/>
      </c>
      <c r="AL47" s="205" t="str">
        <f t="shared" si="676"/>
        <v/>
      </c>
      <c r="AM47" s="205" t="str">
        <f t="shared" si="677"/>
        <v/>
      </c>
      <c r="AN47" s="206" t="str">
        <f t="shared" si="678"/>
        <v/>
      </c>
      <c r="AO47" s="46" t="str">
        <f t="shared" si="679"/>
        <v/>
      </c>
      <c r="AP47" s="46" t="str">
        <f t="shared" si="680"/>
        <v/>
      </c>
    </row>
    <row r="48" ht="45">
      <c r="A48" s="46">
        <v>26</v>
      </c>
      <c r="B48" s="64" t="s">
        <v>77</v>
      </c>
      <c r="C48" s="125">
        <f>2022!B38</f>
        <v>7.1820000000000004</v>
      </c>
      <c r="D48" s="126">
        <f>2022!AA38</f>
        <v>9</v>
      </c>
      <c r="E48" s="126">
        <f>2022!AB38</f>
        <v>9</v>
      </c>
      <c r="F48" s="125">
        <f>2022!AE38</f>
        <v>1.2531328320802004</v>
      </c>
      <c r="G48" s="59">
        <f>2021!AJ37</f>
        <v>0</v>
      </c>
      <c r="H48" s="127">
        <f t="shared" si="668"/>
        <v>0</v>
      </c>
      <c r="I48" s="59"/>
      <c r="J48" s="59"/>
      <c r="K48" s="59"/>
      <c r="L48" s="59">
        <f>2021!AK37</f>
        <v>0</v>
      </c>
      <c r="M48" s="59"/>
      <c r="N48" s="59"/>
      <c r="O48" s="59">
        <f>'Добыча 2021'!O47</f>
        <v>0</v>
      </c>
      <c r="P48" s="59"/>
      <c r="Q48" s="59"/>
      <c r="R48" s="59">
        <f>'Добыча 2021'!P47</f>
        <v>0</v>
      </c>
      <c r="S48" s="59"/>
      <c r="T48" s="59"/>
      <c r="U48" s="59">
        <f t="shared" si="669"/>
        <v>0</v>
      </c>
      <c r="V48" s="127">
        <f>2022!AG38</f>
        <v>0</v>
      </c>
      <c r="W48" s="59">
        <f t="shared" si="670"/>
        <v>0</v>
      </c>
      <c r="X48" s="59">
        <f>2022!AJ38</f>
        <v>0</v>
      </c>
      <c r="Y48" s="127">
        <f t="shared" si="671"/>
        <v>0</v>
      </c>
      <c r="Z48" s="59"/>
      <c r="AA48" s="59"/>
      <c r="AB48" s="59"/>
      <c r="AC48" s="59">
        <f>2022!AK38</f>
        <v>0</v>
      </c>
      <c r="AD48" s="59"/>
      <c r="AE48" s="59"/>
      <c r="AF48" s="115" t="str">
        <f t="shared" si="672"/>
        <v/>
      </c>
      <c r="AG48" s="203"/>
      <c r="AH48" s="204">
        <f t="shared" si="673"/>
        <v>1.2531328320802004</v>
      </c>
      <c r="AI48" s="204">
        <f t="shared" si="674"/>
        <v>0</v>
      </c>
      <c r="AJ48" s="205">
        <v>5</v>
      </c>
      <c r="AK48" s="205" t="str">
        <f t="shared" si="675"/>
        <v/>
      </c>
      <c r="AL48" s="205">
        <f t="shared" si="676"/>
        <v>0</v>
      </c>
      <c r="AM48" s="205">
        <f t="shared" si="677"/>
        <v>0</v>
      </c>
      <c r="AN48" s="206" t="str">
        <f t="shared" si="678"/>
        <v/>
      </c>
      <c r="AO48" s="46" t="str">
        <f t="shared" si="679"/>
        <v/>
      </c>
      <c r="AP48" s="46" t="str">
        <f t="shared" si="680"/>
        <v/>
      </c>
    </row>
    <row r="49" ht="33" customHeight="1">
      <c r="A49" s="46">
        <v>27</v>
      </c>
      <c r="B49" s="64" t="s">
        <v>76</v>
      </c>
      <c r="C49" s="125">
        <f>2022!B39</f>
        <v>11.596</v>
      </c>
      <c r="D49" s="126">
        <f>2022!AA39</f>
        <v>0</v>
      </c>
      <c r="E49" s="126">
        <f>2022!AB39</f>
        <v>0</v>
      </c>
      <c r="F49" s="125">
        <f>2022!AE39</f>
        <v>0</v>
      </c>
      <c r="G49" s="59">
        <f>2021!AJ38</f>
        <v>0</v>
      </c>
      <c r="H49" s="127">
        <f t="shared" si="668"/>
        <v>0</v>
      </c>
      <c r="I49" s="59"/>
      <c r="J49" s="59"/>
      <c r="K49" s="59"/>
      <c r="L49" s="59">
        <f>2021!AK38</f>
        <v>0</v>
      </c>
      <c r="M49" s="59"/>
      <c r="N49" s="59"/>
      <c r="O49" s="59">
        <f>'Добыча 2021'!O48</f>
        <v>0</v>
      </c>
      <c r="P49" s="59"/>
      <c r="Q49" s="59"/>
      <c r="R49" s="59">
        <f>'Добыча 2021'!P48</f>
        <v>0</v>
      </c>
      <c r="S49" s="59"/>
      <c r="T49" s="59"/>
      <c r="U49" s="59">
        <f t="shared" si="669"/>
        <v>0</v>
      </c>
      <c r="V49" s="127">
        <f>2022!AG39</f>
        <v>0</v>
      </c>
      <c r="W49" s="59">
        <f t="shared" si="670"/>
        <v>0</v>
      </c>
      <c r="X49" s="59">
        <f>2022!AJ39</f>
        <v>0</v>
      </c>
      <c r="Y49" s="127">
        <f t="shared" si="671"/>
        <v>0</v>
      </c>
      <c r="Z49" s="59"/>
      <c r="AA49" s="59"/>
      <c r="AB49" s="59"/>
      <c r="AC49" s="59">
        <f>2022!AK39</f>
        <v>0</v>
      </c>
      <c r="AD49" s="59"/>
      <c r="AE49" s="59"/>
      <c r="AF49" s="115" t="str">
        <f t="shared" si="672"/>
        <v/>
      </c>
      <c r="AG49" s="203"/>
      <c r="AH49" s="204">
        <f t="shared" si="673"/>
        <v>0</v>
      </c>
      <c r="AI49" s="204">
        <f t="shared" si="674"/>
        <v>0</v>
      </c>
      <c r="AJ49" s="205">
        <v>5</v>
      </c>
      <c r="AK49" s="205" t="str">
        <f t="shared" si="675"/>
        <v/>
      </c>
      <c r="AL49" s="205">
        <f t="shared" si="676"/>
        <v>0</v>
      </c>
      <c r="AM49" s="205">
        <f t="shared" si="677"/>
        <v>0</v>
      </c>
      <c r="AN49" s="206" t="str">
        <f t="shared" si="678"/>
        <v/>
      </c>
      <c r="AO49" s="46" t="str">
        <f t="shared" si="679"/>
        <v/>
      </c>
      <c r="AP49" s="46" t="str">
        <f t="shared" si="680"/>
        <v/>
      </c>
    </row>
    <row r="50" ht="30.75" customHeight="1">
      <c r="A50" s="46">
        <v>28</v>
      </c>
      <c r="B50" s="64" t="s">
        <v>75</v>
      </c>
      <c r="C50" s="125">
        <f>2022!B40</f>
        <v>16.030000000000001</v>
      </c>
      <c r="D50" s="126">
        <f>2022!AA40</f>
        <v>70</v>
      </c>
      <c r="E50" s="126">
        <f>2022!AB40</f>
        <v>80</v>
      </c>
      <c r="F50" s="125">
        <f>2022!AE40</f>
        <v>4.9906425452276979</v>
      </c>
      <c r="G50" s="59">
        <f>2021!AJ39</f>
        <v>3</v>
      </c>
      <c r="H50" s="127">
        <f t="shared" si="668"/>
        <v>4.2857142857142856</v>
      </c>
      <c r="I50" s="59"/>
      <c r="J50" s="59"/>
      <c r="K50" s="59"/>
      <c r="L50" s="59">
        <f>2021!AK39</f>
        <v>2</v>
      </c>
      <c r="M50" s="59"/>
      <c r="N50" s="59"/>
      <c r="O50" s="59">
        <f>'Добыча 2021'!O49</f>
        <v>2</v>
      </c>
      <c r="P50" s="59"/>
      <c r="Q50" s="59"/>
      <c r="R50" s="59">
        <f>'Добыча 2021'!P49</f>
        <v>2</v>
      </c>
      <c r="S50" s="59"/>
      <c r="T50" s="59"/>
      <c r="U50" s="59">
        <f t="shared" si="669"/>
        <v>66.666666666666657</v>
      </c>
      <c r="V50" s="127">
        <f>2022!AG40</f>
        <v>4</v>
      </c>
      <c r="W50" s="59">
        <f t="shared" si="670"/>
        <v>5</v>
      </c>
      <c r="X50" s="59">
        <f>2022!AJ40</f>
        <v>4</v>
      </c>
      <c r="Y50" s="127">
        <f t="shared" si="671"/>
        <v>5</v>
      </c>
      <c r="Z50" s="59"/>
      <c r="AA50" s="59"/>
      <c r="AB50" s="59"/>
      <c r="AC50" s="59">
        <f>2022!AK40</f>
        <v>3</v>
      </c>
      <c r="AD50" s="59"/>
      <c r="AE50" s="59"/>
      <c r="AF50" s="115" t="str">
        <f t="shared" si="672"/>
        <v/>
      </c>
      <c r="AG50" s="203"/>
      <c r="AH50" s="204">
        <f t="shared" si="673"/>
        <v>4.9906425452276979</v>
      </c>
      <c r="AI50" s="204">
        <f t="shared" si="674"/>
        <v>4</v>
      </c>
      <c r="AJ50" s="205">
        <v>5</v>
      </c>
      <c r="AK50" s="205" t="str">
        <f t="shared" si="675"/>
        <v/>
      </c>
      <c r="AL50" s="205">
        <f t="shared" si="676"/>
        <v>1</v>
      </c>
      <c r="AM50" s="205">
        <f t="shared" si="677"/>
        <v>4</v>
      </c>
      <c r="AN50" s="206" t="str">
        <f t="shared" si="678"/>
        <v/>
      </c>
      <c r="AO50" s="46" t="str">
        <f t="shared" si="679"/>
        <v xml:space="preserve">Сумма не совпадает или не ОДОУ</v>
      </c>
      <c r="AP50" s="46" t="str">
        <f t="shared" si="680"/>
        <v/>
      </c>
    </row>
    <row r="51" ht="30.75" customHeight="1">
      <c r="A51" s="46">
        <v>29</v>
      </c>
      <c r="B51" s="147" t="s">
        <v>410</v>
      </c>
      <c r="C51" s="125">
        <f>2022!B41</f>
        <v>7.9729999999999999</v>
      </c>
      <c r="D51" s="138">
        <f>2022!AA41</f>
        <v>0</v>
      </c>
      <c r="E51" s="126">
        <f>2022!AB41</f>
        <v>3</v>
      </c>
      <c r="F51" s="125">
        <f>2022!AE41</f>
        <v>0.37626991094945439</v>
      </c>
      <c r="G51" s="80">
        <f>2021!AJ40</f>
        <v>0</v>
      </c>
      <c r="H51" s="139">
        <f t="shared" si="668"/>
        <v>0</v>
      </c>
      <c r="I51" s="59"/>
      <c r="J51" s="59"/>
      <c r="K51" s="59"/>
      <c r="L51" s="80">
        <f>2021!AK40</f>
        <v>0</v>
      </c>
      <c r="M51" s="59"/>
      <c r="N51" s="59"/>
      <c r="O51" s="80">
        <f>'Добыча 2021'!O50</f>
        <v>0</v>
      </c>
      <c r="P51" s="59"/>
      <c r="Q51" s="59"/>
      <c r="R51" s="80">
        <f>'Добыча 2021'!P50</f>
        <v>0</v>
      </c>
      <c r="S51" s="59"/>
      <c r="T51" s="59"/>
      <c r="U51" s="80">
        <f>IF(G53=0,0,O51/G53*100)</f>
        <v>0</v>
      </c>
      <c r="V51" s="127">
        <f>2022!AG41</f>
        <v>0</v>
      </c>
      <c r="W51" s="59">
        <f t="shared" si="670"/>
        <v>0</v>
      </c>
      <c r="X51" s="59">
        <f>2022!AJ41</f>
        <v>0</v>
      </c>
      <c r="Y51" s="127">
        <f t="shared" si="671"/>
        <v>0</v>
      </c>
      <c r="Z51" s="59"/>
      <c r="AA51" s="59"/>
      <c r="AB51" s="59"/>
      <c r="AC51" s="59">
        <f>2022!AK41</f>
        <v>0</v>
      </c>
      <c r="AD51" s="59"/>
      <c r="AE51" s="59"/>
      <c r="AF51" s="115" t="str">
        <f t="shared" si="672"/>
        <v/>
      </c>
      <c r="AG51" s="203"/>
      <c r="AH51" s="204">
        <f t="shared" si="673"/>
        <v>0.37626991094945439</v>
      </c>
      <c r="AI51" s="204">
        <f t="shared" si="674"/>
        <v>0</v>
      </c>
      <c r="AJ51" s="205">
        <v>5</v>
      </c>
      <c r="AK51" s="205" t="str">
        <f t="shared" si="675"/>
        <v/>
      </c>
      <c r="AL51" s="205">
        <f t="shared" si="676"/>
        <v>0</v>
      </c>
      <c r="AM51" s="205">
        <f t="shared" si="677"/>
        <v>0</v>
      </c>
      <c r="AN51" s="206" t="str">
        <f t="shared" si="678"/>
        <v/>
      </c>
      <c r="AO51" s="46" t="str">
        <f t="shared" si="679"/>
        <v/>
      </c>
      <c r="AP51" s="46" t="str">
        <f t="shared" si="680"/>
        <v/>
      </c>
    </row>
    <row r="52" ht="30.75" customHeight="1">
      <c r="A52" s="46">
        <v>30</v>
      </c>
      <c r="B52" s="147" t="s">
        <v>411</v>
      </c>
      <c r="C52" s="125">
        <f>2022!B42</f>
        <v>28.376999999999999</v>
      </c>
      <c r="D52" s="149"/>
      <c r="E52" s="126">
        <f>2022!AB42</f>
        <v>15</v>
      </c>
      <c r="F52" s="125">
        <f>2022!AE42</f>
        <v>0.52859710328787402</v>
      </c>
      <c r="G52" s="150"/>
      <c r="H52" s="151"/>
      <c r="I52" s="59"/>
      <c r="J52" s="59"/>
      <c r="K52" s="59"/>
      <c r="L52" s="150"/>
      <c r="M52" s="59"/>
      <c r="N52" s="59"/>
      <c r="O52" s="150"/>
      <c r="P52" s="59"/>
      <c r="Q52" s="59"/>
      <c r="R52" s="150"/>
      <c r="S52" s="59"/>
      <c r="T52" s="59"/>
      <c r="U52" s="150"/>
      <c r="V52" s="127">
        <f>2022!AG42</f>
        <v>0</v>
      </c>
      <c r="W52" s="59">
        <f t="shared" si="670"/>
        <v>0</v>
      </c>
      <c r="X52" s="59">
        <f>2022!AJ42</f>
        <v>0</v>
      </c>
      <c r="Y52" s="127">
        <f t="shared" si="671"/>
        <v>0</v>
      </c>
      <c r="Z52" s="59"/>
      <c r="AA52" s="59"/>
      <c r="AB52" s="59"/>
      <c r="AC52" s="59">
        <f>2022!AK42</f>
        <v>0</v>
      </c>
      <c r="AD52" s="59"/>
      <c r="AE52" s="59"/>
      <c r="AF52" s="115" t="str">
        <f t="shared" si="672"/>
        <v/>
      </c>
      <c r="AG52" s="203"/>
      <c r="AH52" s="204">
        <f t="shared" si="673"/>
        <v>0.52859710328787402</v>
      </c>
      <c r="AI52" s="204">
        <f t="shared" si="674"/>
        <v>0</v>
      </c>
      <c r="AJ52" s="205">
        <v>5</v>
      </c>
      <c r="AK52" s="205" t="str">
        <f t="shared" si="675"/>
        <v/>
      </c>
      <c r="AL52" s="205">
        <f t="shared" si="676"/>
        <v>0</v>
      </c>
      <c r="AM52" s="205">
        <f t="shared" si="677"/>
        <v>0</v>
      </c>
      <c r="AN52" s="206" t="str">
        <f t="shared" si="678"/>
        <v/>
      </c>
      <c r="AO52" s="46" t="str">
        <f t="shared" si="679"/>
        <v/>
      </c>
      <c r="AP52" s="46" t="str">
        <f t="shared" si="680"/>
        <v/>
      </c>
    </row>
    <row r="53" ht="36" customHeight="1">
      <c r="A53" s="46">
        <v>31</v>
      </c>
      <c r="B53" s="152" t="s">
        <v>412</v>
      </c>
      <c r="C53" s="125">
        <f>2022!B43</f>
        <v>36.741999999999997</v>
      </c>
      <c r="D53" s="142"/>
      <c r="E53" s="126">
        <f>2022!AB43</f>
        <v>0</v>
      </c>
      <c r="F53" s="125">
        <f>2022!AE43</f>
        <v>0</v>
      </c>
      <c r="G53" s="82"/>
      <c r="H53" s="143"/>
      <c r="I53" s="59"/>
      <c r="J53" s="59"/>
      <c r="K53" s="59"/>
      <c r="L53" s="82"/>
      <c r="M53" s="59"/>
      <c r="N53" s="59"/>
      <c r="O53" s="82"/>
      <c r="P53" s="59"/>
      <c r="Q53" s="59"/>
      <c r="R53" s="82"/>
      <c r="S53" s="59"/>
      <c r="T53" s="59"/>
      <c r="U53" s="82"/>
      <c r="V53" s="127">
        <f>2022!AG43</f>
        <v>0</v>
      </c>
      <c r="W53" s="59">
        <f t="shared" si="670"/>
        <v>0</v>
      </c>
      <c r="X53" s="59">
        <f>2022!AJ43</f>
        <v>0</v>
      </c>
      <c r="Y53" s="127">
        <f t="shared" si="671"/>
        <v>0</v>
      </c>
      <c r="Z53" s="59"/>
      <c r="AA53" s="59"/>
      <c r="AB53" s="59"/>
      <c r="AC53" s="59">
        <f>2022!AK43</f>
        <v>0</v>
      </c>
      <c r="AD53" s="59"/>
      <c r="AE53" s="59"/>
      <c r="AF53" s="115" t="str">
        <f t="shared" si="672"/>
        <v/>
      </c>
      <c r="AG53" s="203"/>
      <c r="AH53" s="204">
        <f t="shared" si="673"/>
        <v>0</v>
      </c>
      <c r="AI53" s="204">
        <f t="shared" si="674"/>
        <v>0</v>
      </c>
      <c r="AJ53" s="205">
        <v>5</v>
      </c>
      <c r="AK53" s="205" t="str">
        <f t="shared" si="675"/>
        <v/>
      </c>
      <c r="AL53" s="205">
        <f t="shared" si="676"/>
        <v>0</v>
      </c>
      <c r="AM53" s="205">
        <f t="shared" si="677"/>
        <v>0</v>
      </c>
      <c r="AN53" s="206" t="str">
        <f t="shared" si="678"/>
        <v/>
      </c>
      <c r="AO53" s="46" t="str">
        <f t="shared" si="679"/>
        <v/>
      </c>
      <c r="AP53" s="46" t="str">
        <f t="shared" si="680"/>
        <v/>
      </c>
    </row>
    <row r="54" ht="31.5" customHeight="1">
      <c r="A54" s="46">
        <v>32</v>
      </c>
      <c r="B54" s="72" t="s">
        <v>74</v>
      </c>
      <c r="C54" s="125">
        <f>2022!B44</f>
        <v>9.9800000000000004</v>
      </c>
      <c r="D54" s="126">
        <f>2022!AA44</f>
        <v>2</v>
      </c>
      <c r="E54" s="126">
        <f>2022!AB44</f>
        <v>35</v>
      </c>
      <c r="F54" s="125">
        <f>2022!AE44</f>
        <v>3.507014028056112</v>
      </c>
      <c r="G54" s="59">
        <f>2021!AJ41</f>
        <v>0</v>
      </c>
      <c r="H54" s="127">
        <f t="shared" si="668"/>
        <v>0</v>
      </c>
      <c r="I54" s="59"/>
      <c r="J54" s="59"/>
      <c r="K54" s="59"/>
      <c r="L54" s="59">
        <f>2021!AK41</f>
        <v>0</v>
      </c>
      <c r="M54" s="59"/>
      <c r="N54" s="59"/>
      <c r="O54" s="59">
        <f>'Добыча 2021'!O51</f>
        <v>0</v>
      </c>
      <c r="P54" s="59"/>
      <c r="Q54" s="59"/>
      <c r="R54" s="59">
        <f>'Добыча 2021'!P51</f>
        <v>0</v>
      </c>
      <c r="S54" s="59"/>
      <c r="T54" s="59"/>
      <c r="U54" s="59">
        <f t="shared" si="669"/>
        <v>0</v>
      </c>
      <c r="V54" s="127">
        <f>2022!AG44</f>
        <v>1.75</v>
      </c>
      <c r="W54" s="59">
        <f t="shared" si="670"/>
        <v>5</v>
      </c>
      <c r="X54" s="59">
        <f>2022!AJ44</f>
        <v>0</v>
      </c>
      <c r="Y54" s="127">
        <f t="shared" si="671"/>
        <v>0</v>
      </c>
      <c r="Z54" s="59"/>
      <c r="AA54" s="59"/>
      <c r="AB54" s="59"/>
      <c r="AC54" s="59">
        <f>2022!AK44</f>
        <v>0</v>
      </c>
      <c r="AD54" s="59"/>
      <c r="AE54" s="59"/>
      <c r="AF54" s="115" t="str">
        <f t="shared" si="672"/>
        <v/>
      </c>
      <c r="AG54" s="203"/>
      <c r="AH54" s="204">
        <f t="shared" si="673"/>
        <v>3.507014028056112</v>
      </c>
      <c r="AI54" s="204">
        <f t="shared" si="674"/>
        <v>1</v>
      </c>
      <c r="AJ54" s="205">
        <v>5</v>
      </c>
      <c r="AK54" s="205" t="str">
        <f t="shared" si="675"/>
        <v/>
      </c>
      <c r="AL54" s="205">
        <f t="shared" si="676"/>
        <v>0</v>
      </c>
      <c r="AM54" s="205">
        <f t="shared" si="677"/>
        <v>0</v>
      </c>
      <c r="AN54" s="206" t="str">
        <f t="shared" si="678"/>
        <v/>
      </c>
      <c r="AO54" s="46" t="str">
        <f t="shared" si="679"/>
        <v/>
      </c>
      <c r="AP54" s="46" t="str">
        <f t="shared" si="680"/>
        <v/>
      </c>
    </row>
    <row r="55" ht="90">
      <c r="A55" s="46">
        <v>33</v>
      </c>
      <c r="B55" s="64" t="s">
        <v>300</v>
      </c>
      <c r="C55" s="125">
        <f>2022!B45</f>
        <v>9.4399999999999995</v>
      </c>
      <c r="D55" s="126">
        <f>2022!AA45</f>
        <v>18</v>
      </c>
      <c r="E55" s="126">
        <f>2022!AB45</f>
        <v>45</v>
      </c>
      <c r="F55" s="125">
        <f>2022!AE45</f>
        <v>4.7669491525423728</v>
      </c>
      <c r="G55" s="59">
        <f>2021!AJ42</f>
        <v>0</v>
      </c>
      <c r="H55" s="127">
        <f t="shared" si="668"/>
        <v>0</v>
      </c>
      <c r="I55" s="59"/>
      <c r="J55" s="59"/>
      <c r="K55" s="59"/>
      <c r="L55" s="59">
        <f>2021!AK42</f>
        <v>0</v>
      </c>
      <c r="M55" s="59"/>
      <c r="N55" s="59"/>
      <c r="O55" s="59">
        <f>'Добыча 2021'!O52</f>
        <v>0</v>
      </c>
      <c r="P55" s="59"/>
      <c r="Q55" s="59"/>
      <c r="R55" s="59">
        <f>'Добыча 2021'!P52</f>
        <v>0</v>
      </c>
      <c r="S55" s="59"/>
      <c r="T55" s="59"/>
      <c r="U55" s="59">
        <f t="shared" si="669"/>
        <v>0</v>
      </c>
      <c r="V55" s="127">
        <f>2022!AG45</f>
        <v>2.25</v>
      </c>
      <c r="W55" s="59">
        <f t="shared" si="670"/>
        <v>5</v>
      </c>
      <c r="X55" s="59">
        <f>2022!AJ45</f>
        <v>2</v>
      </c>
      <c r="Y55" s="127">
        <f t="shared" si="671"/>
        <v>4.4444444444444446</v>
      </c>
      <c r="Z55" s="59"/>
      <c r="AA55" s="59"/>
      <c r="AB55" s="59"/>
      <c r="AC55" s="59">
        <f>2022!AK45</f>
        <v>1</v>
      </c>
      <c r="AD55" s="59"/>
      <c r="AE55" s="59"/>
      <c r="AF55" s="115" t="str">
        <f t="shared" si="672"/>
        <v/>
      </c>
      <c r="AG55" s="203"/>
      <c r="AH55" s="204">
        <f t="shared" si="673"/>
        <v>4.7669491525423728</v>
      </c>
      <c r="AI55" s="204">
        <f t="shared" si="674"/>
        <v>2</v>
      </c>
      <c r="AJ55" s="205">
        <v>5</v>
      </c>
      <c r="AK55" s="205" t="str">
        <f t="shared" si="675"/>
        <v/>
      </c>
      <c r="AL55" s="205">
        <f t="shared" si="676"/>
        <v>1</v>
      </c>
      <c r="AM55" s="205">
        <f t="shared" si="677"/>
        <v>2</v>
      </c>
      <c r="AN55" s="206" t="str">
        <f t="shared" si="678"/>
        <v/>
      </c>
      <c r="AO55" s="46" t="str">
        <f t="shared" si="679"/>
        <v xml:space="preserve">Сумма не совпадает или не ОДОУ</v>
      </c>
      <c r="AP55" s="46" t="str">
        <f t="shared" si="680"/>
        <v/>
      </c>
    </row>
    <row r="56" ht="75">
      <c r="A56" s="46">
        <v>34</v>
      </c>
      <c r="B56" s="72" t="s">
        <v>71</v>
      </c>
      <c r="C56" s="125">
        <f>2022!B46</f>
        <v>51.079999999999998</v>
      </c>
      <c r="D56" s="126">
        <f>2022!AA46</f>
        <v>0</v>
      </c>
      <c r="E56" s="126">
        <f>2022!AB46</f>
        <v>0</v>
      </c>
      <c r="F56" s="125">
        <f>2022!AE46</f>
        <v>0</v>
      </c>
      <c r="G56" s="59">
        <f>2021!AJ43</f>
        <v>0</v>
      </c>
      <c r="H56" s="127">
        <f t="shared" si="668"/>
        <v>0</v>
      </c>
      <c r="I56" s="59"/>
      <c r="J56" s="59"/>
      <c r="K56" s="59"/>
      <c r="L56" s="59">
        <f>2021!AK43</f>
        <v>0</v>
      </c>
      <c r="M56" s="59"/>
      <c r="N56" s="59"/>
      <c r="O56" s="59">
        <f>'Добыча 2021'!O53</f>
        <v>0</v>
      </c>
      <c r="P56" s="59"/>
      <c r="Q56" s="59"/>
      <c r="R56" s="59">
        <f>'Добыча 2021'!P53</f>
        <v>0</v>
      </c>
      <c r="S56" s="59"/>
      <c r="T56" s="59"/>
      <c r="U56" s="59">
        <f t="shared" si="669"/>
        <v>0</v>
      </c>
      <c r="V56" s="127">
        <f>2022!AG46</f>
        <v>0</v>
      </c>
      <c r="W56" s="59">
        <f t="shared" si="670"/>
        <v>0</v>
      </c>
      <c r="X56" s="59">
        <f>2022!AJ46</f>
        <v>0</v>
      </c>
      <c r="Y56" s="127">
        <f t="shared" si="671"/>
        <v>0</v>
      </c>
      <c r="Z56" s="59"/>
      <c r="AA56" s="59"/>
      <c r="AB56" s="59"/>
      <c r="AC56" s="59">
        <f>2022!AK46</f>
        <v>0</v>
      </c>
      <c r="AD56" s="59"/>
      <c r="AE56" s="59"/>
      <c r="AF56" s="115" t="str">
        <f t="shared" si="672"/>
        <v/>
      </c>
      <c r="AG56" s="203"/>
      <c r="AH56" s="204">
        <f t="shared" si="673"/>
        <v>0</v>
      </c>
      <c r="AI56" s="204">
        <f t="shared" si="674"/>
        <v>0</v>
      </c>
      <c r="AJ56" s="205">
        <v>5</v>
      </c>
      <c r="AK56" s="205" t="str">
        <f t="shared" si="675"/>
        <v/>
      </c>
      <c r="AL56" s="205">
        <f t="shared" si="676"/>
        <v>0</v>
      </c>
      <c r="AM56" s="205">
        <f t="shared" si="677"/>
        <v>0</v>
      </c>
      <c r="AN56" s="206" t="str">
        <f t="shared" si="678"/>
        <v/>
      </c>
      <c r="AO56" s="46" t="str">
        <f t="shared" si="679"/>
        <v/>
      </c>
      <c r="AP56" s="46" t="str">
        <f t="shared" si="680"/>
        <v/>
      </c>
    </row>
    <row r="57" ht="116.25" customHeight="1">
      <c r="A57" s="46">
        <v>35</v>
      </c>
      <c r="B57" s="72" t="s">
        <v>301</v>
      </c>
      <c r="C57" s="125">
        <f>2022!B47</f>
        <v>115.09999999999999</v>
      </c>
      <c r="D57" s="126">
        <f>2022!AA47</f>
        <v>509</v>
      </c>
      <c r="E57" s="126">
        <f>2022!AB47</f>
        <v>471</v>
      </c>
      <c r="F57" s="125">
        <f>2022!AE47</f>
        <v>4.0920938314509128</v>
      </c>
      <c r="G57" s="59">
        <f>2021!AJ44</f>
        <v>25</v>
      </c>
      <c r="H57" s="127">
        <f t="shared" si="668"/>
        <v>4.9115913555992137</v>
      </c>
      <c r="I57" s="59"/>
      <c r="J57" s="59"/>
      <c r="K57" s="59"/>
      <c r="L57" s="59">
        <f>2021!AK44</f>
        <v>18</v>
      </c>
      <c r="M57" s="59"/>
      <c r="N57" s="59"/>
      <c r="O57" s="59">
        <f>'Добыча 2021'!O54</f>
        <v>25</v>
      </c>
      <c r="P57" s="59"/>
      <c r="Q57" s="59"/>
      <c r="R57" s="59">
        <f>'Добыча 2021'!P54</f>
        <v>18</v>
      </c>
      <c r="S57" s="59"/>
      <c r="T57" s="59"/>
      <c r="U57" s="59">
        <f t="shared" si="669"/>
        <v>100</v>
      </c>
      <c r="V57" s="127">
        <f>2022!AG47</f>
        <v>23.550000000000001</v>
      </c>
      <c r="W57" s="59">
        <f t="shared" si="670"/>
        <v>5</v>
      </c>
      <c r="X57" s="59">
        <f>2022!AJ47</f>
        <v>23</v>
      </c>
      <c r="Y57" s="127">
        <f t="shared" si="671"/>
        <v>4.8832271762208075</v>
      </c>
      <c r="Z57" s="59"/>
      <c r="AA57" s="59"/>
      <c r="AB57" s="59"/>
      <c r="AC57" s="59">
        <f>2022!AK47</f>
        <v>17</v>
      </c>
      <c r="AD57" s="59"/>
      <c r="AE57" s="59"/>
      <c r="AF57" s="115" t="str">
        <f t="shared" si="672"/>
        <v/>
      </c>
      <c r="AG57" s="203"/>
      <c r="AH57" s="204">
        <f t="shared" si="673"/>
        <v>4.0920938314509128</v>
      </c>
      <c r="AI57" s="204">
        <f t="shared" si="674"/>
        <v>23</v>
      </c>
      <c r="AJ57" s="205">
        <v>5</v>
      </c>
      <c r="AK57" s="205" t="str">
        <f t="shared" si="675"/>
        <v/>
      </c>
      <c r="AL57" s="205">
        <f t="shared" si="676"/>
        <v>4</v>
      </c>
      <c r="AM57" s="205">
        <f t="shared" si="677"/>
        <v>23</v>
      </c>
      <c r="AN57" s="206" t="str">
        <f t="shared" si="678"/>
        <v/>
      </c>
      <c r="AO57" s="46" t="str">
        <f t="shared" si="679"/>
        <v xml:space="preserve">Сумма не совпадает или не ОДОУ</v>
      </c>
      <c r="AP57" s="46" t="str">
        <f t="shared" si="680"/>
        <v/>
      </c>
    </row>
    <row r="58" ht="47.25" customHeight="1">
      <c r="A58" s="46">
        <v>36</v>
      </c>
      <c r="B58" s="72" t="s">
        <v>72</v>
      </c>
      <c r="C58" s="125">
        <f>2022!B48</f>
        <v>120.515</v>
      </c>
      <c r="D58" s="126">
        <f>2022!AA48</f>
        <v>75</v>
      </c>
      <c r="E58" s="126">
        <f>2022!AB48</f>
        <v>81</v>
      </c>
      <c r="F58" s="125">
        <f>2022!AE48</f>
        <v>0.6721155042940713</v>
      </c>
      <c r="G58" s="59">
        <f>2021!AJ45</f>
        <v>3</v>
      </c>
      <c r="H58" s="127">
        <f t="shared" si="668"/>
        <v>4</v>
      </c>
      <c r="I58" s="59"/>
      <c r="J58" s="59"/>
      <c r="K58" s="59"/>
      <c r="L58" s="59">
        <f>2021!AK45</f>
        <v>2</v>
      </c>
      <c r="M58" s="59"/>
      <c r="N58" s="59"/>
      <c r="O58" s="59">
        <f>'Добыча 2021'!O55</f>
        <v>3</v>
      </c>
      <c r="P58" s="59"/>
      <c r="Q58" s="59"/>
      <c r="R58" s="59">
        <f>'Добыча 2021'!P55</f>
        <v>2</v>
      </c>
      <c r="S58" s="59"/>
      <c r="T58" s="59"/>
      <c r="U58" s="59">
        <f t="shared" si="669"/>
        <v>100</v>
      </c>
      <c r="V58" s="127">
        <f>2022!AG48</f>
        <v>4.0499999999999998</v>
      </c>
      <c r="W58" s="59">
        <f t="shared" si="670"/>
        <v>5</v>
      </c>
      <c r="X58" s="59">
        <f>2022!AJ48</f>
        <v>4</v>
      </c>
      <c r="Y58" s="127">
        <f t="shared" si="671"/>
        <v>4.9382716049382713</v>
      </c>
      <c r="Z58" s="59"/>
      <c r="AA58" s="59"/>
      <c r="AB58" s="59"/>
      <c r="AC58" s="59">
        <f>2022!AK48</f>
        <v>3</v>
      </c>
      <c r="AD58" s="59"/>
      <c r="AE58" s="59"/>
      <c r="AF58" s="115" t="str">
        <f t="shared" si="672"/>
        <v/>
      </c>
      <c r="AG58" s="203"/>
      <c r="AH58" s="204">
        <f t="shared" si="673"/>
        <v>0.6721155042940713</v>
      </c>
      <c r="AI58" s="204">
        <f t="shared" si="674"/>
        <v>4</v>
      </c>
      <c r="AJ58" s="205">
        <v>5</v>
      </c>
      <c r="AK58" s="205" t="str">
        <f t="shared" si="675"/>
        <v/>
      </c>
      <c r="AL58" s="205">
        <f t="shared" si="676"/>
        <v>1</v>
      </c>
      <c r="AM58" s="205">
        <f t="shared" si="677"/>
        <v>4</v>
      </c>
      <c r="AN58" s="206" t="str">
        <f t="shared" si="678"/>
        <v/>
      </c>
      <c r="AO58" s="46" t="str">
        <f t="shared" si="679"/>
        <v xml:space="preserve">Сумма не совпадает или не ОДОУ</v>
      </c>
      <c r="AP58" s="46" t="str">
        <f t="shared" si="680"/>
        <v/>
      </c>
    </row>
    <row r="59" ht="45">
      <c r="A59" s="46">
        <v>37</v>
      </c>
      <c r="B59" s="72" t="s">
        <v>302</v>
      </c>
      <c r="C59" s="125">
        <f>2022!B49</f>
        <v>214.80000000000001</v>
      </c>
      <c r="D59" s="126">
        <f>2022!AA49</f>
        <v>19</v>
      </c>
      <c r="E59" s="126">
        <f>2022!AB49</f>
        <v>19</v>
      </c>
      <c r="F59" s="125">
        <f>2022!AE49</f>
        <v>8.8454376163873361e-002</v>
      </c>
      <c r="G59" s="59">
        <f>2021!AJ46</f>
        <v>0</v>
      </c>
      <c r="H59" s="127">
        <f t="shared" si="668"/>
        <v>0</v>
      </c>
      <c r="I59" s="62"/>
      <c r="J59" s="62"/>
      <c r="K59" s="62"/>
      <c r="L59" s="59">
        <f>2021!AK46</f>
        <v>0</v>
      </c>
      <c r="M59" s="59"/>
      <c r="N59" s="59"/>
      <c r="O59" s="59">
        <f>'Добыча 2021'!O56</f>
        <v>0</v>
      </c>
      <c r="P59" s="59"/>
      <c r="Q59" s="59"/>
      <c r="R59" s="59">
        <f>'Добыча 2021'!P56</f>
        <v>0</v>
      </c>
      <c r="S59" s="59"/>
      <c r="T59" s="59"/>
      <c r="U59" s="59">
        <f t="shared" si="669"/>
        <v>0</v>
      </c>
      <c r="V59" s="127">
        <f>2022!AG49</f>
        <v>0</v>
      </c>
      <c r="W59" s="59">
        <f t="shared" si="670"/>
        <v>0</v>
      </c>
      <c r="X59" s="59">
        <f>2022!AJ49</f>
        <v>0</v>
      </c>
      <c r="Y59" s="127">
        <f t="shared" si="671"/>
        <v>0</v>
      </c>
      <c r="Z59" s="59"/>
      <c r="AA59" s="59"/>
      <c r="AB59" s="59"/>
      <c r="AC59" s="59">
        <f>2022!AK49</f>
        <v>0</v>
      </c>
      <c r="AD59" s="59"/>
      <c r="AE59" s="59"/>
      <c r="AF59" s="115" t="str">
        <f t="shared" si="672"/>
        <v/>
      </c>
      <c r="AG59" s="203"/>
      <c r="AH59" s="204">
        <f t="shared" si="673"/>
        <v>8.8454376163873361e-002</v>
      </c>
      <c r="AI59" s="204">
        <f t="shared" si="674"/>
        <v>0</v>
      </c>
      <c r="AJ59" s="205">
        <v>5</v>
      </c>
      <c r="AK59" s="205" t="str">
        <f t="shared" si="675"/>
        <v/>
      </c>
      <c r="AL59" s="205">
        <f t="shared" si="676"/>
        <v>0</v>
      </c>
      <c r="AM59" s="205">
        <f t="shared" si="677"/>
        <v>0</v>
      </c>
      <c r="AN59" s="206" t="str">
        <f t="shared" si="678"/>
        <v/>
      </c>
      <c r="AO59" s="46" t="str">
        <f t="shared" si="679"/>
        <v/>
      </c>
      <c r="AP59" s="46" t="str">
        <f t="shared" si="680"/>
        <v/>
      </c>
    </row>
    <row r="60" ht="17.25">
      <c r="A60" s="46"/>
      <c r="B60" s="61" t="s">
        <v>83</v>
      </c>
      <c r="C60" s="131"/>
      <c r="D60" s="130"/>
      <c r="E60" s="130"/>
      <c r="F60" s="131"/>
      <c r="G60" s="59"/>
      <c r="H60" s="127"/>
      <c r="I60" s="59"/>
      <c r="J60" s="59"/>
      <c r="K60" s="59"/>
      <c r="L60" s="59"/>
      <c r="M60" s="71"/>
      <c r="N60" s="71"/>
      <c r="O60" s="71"/>
      <c r="P60" s="71"/>
      <c r="Q60" s="71"/>
      <c r="R60" s="71"/>
      <c r="S60" s="71"/>
      <c r="T60" s="71"/>
      <c r="U60" s="59"/>
      <c r="V60" s="144"/>
      <c r="W60" s="59"/>
      <c r="X60" s="71"/>
      <c r="Y60" s="127"/>
      <c r="Z60" s="71"/>
      <c r="AA60" s="71"/>
      <c r="AB60" s="71"/>
      <c r="AC60" s="71"/>
      <c r="AD60" s="71"/>
      <c r="AE60" s="71"/>
      <c r="AF60" s="115" t="str">
        <f t="shared" si="672"/>
        <v/>
      </c>
      <c r="AG60" s="203"/>
      <c r="AH60" s="204" t="str">
        <f t="shared" si="673"/>
        <v/>
      </c>
      <c r="AI60" s="204">
        <f t="shared" si="674"/>
        <v>0</v>
      </c>
      <c r="AJ60" s="205">
        <v>5</v>
      </c>
      <c r="AK60" s="205" t="str">
        <f t="shared" si="675"/>
        <v/>
      </c>
      <c r="AL60" s="205" t="str">
        <f t="shared" si="676"/>
        <v/>
      </c>
      <c r="AM60" s="205" t="str">
        <f t="shared" si="677"/>
        <v/>
      </c>
      <c r="AN60" s="206" t="str">
        <f t="shared" si="678"/>
        <v/>
      </c>
      <c r="AO60" s="46" t="str">
        <f t="shared" si="679"/>
        <v/>
      </c>
      <c r="AP60" s="46" t="str">
        <f t="shared" si="680"/>
        <v/>
      </c>
    </row>
    <row r="61" ht="90">
      <c r="A61" s="46">
        <v>38</v>
      </c>
      <c r="B61" s="72" t="s">
        <v>303</v>
      </c>
      <c r="C61" s="125">
        <f>2022!B51</f>
        <v>299.10000000000002</v>
      </c>
      <c r="D61" s="126">
        <f>2022!AA51</f>
        <v>637</v>
      </c>
      <c r="E61" s="126">
        <f>2022!AB51</f>
        <v>721</v>
      </c>
      <c r="F61" s="125">
        <f>2022!AE51</f>
        <v>2.4105650284185889</v>
      </c>
      <c r="G61" s="59">
        <f>2021!AJ48</f>
        <v>28</v>
      </c>
      <c r="H61" s="127">
        <f t="shared" si="668"/>
        <v>4.395604395604396</v>
      </c>
      <c r="I61" s="59"/>
      <c r="J61" s="59"/>
      <c r="K61" s="59"/>
      <c r="L61" s="59">
        <f>2021!AK48</f>
        <v>21</v>
      </c>
      <c r="M61" s="59"/>
      <c r="N61" s="59"/>
      <c r="O61" s="59">
        <f>'Добыча 2021'!O58</f>
        <v>23</v>
      </c>
      <c r="P61" s="59"/>
      <c r="Q61" s="59"/>
      <c r="R61" s="59">
        <f>'Добыча 2021'!P58</f>
        <v>21</v>
      </c>
      <c r="S61" s="59"/>
      <c r="T61" s="59"/>
      <c r="U61" s="59">
        <f t="shared" si="669"/>
        <v>82.142857142857139</v>
      </c>
      <c r="V61" s="127">
        <f>2022!AG51</f>
        <v>36.050000000000004</v>
      </c>
      <c r="W61" s="59">
        <f t="shared" si="670"/>
        <v>5</v>
      </c>
      <c r="X61" s="59">
        <f>2022!AJ51</f>
        <v>36</v>
      </c>
      <c r="Y61" s="127">
        <f t="shared" si="671"/>
        <v>4.9930651872399441</v>
      </c>
      <c r="Z61" s="59"/>
      <c r="AA61" s="59"/>
      <c r="AB61" s="59"/>
      <c r="AC61" s="59">
        <f>2022!AK51</f>
        <v>27</v>
      </c>
      <c r="AD61" s="59"/>
      <c r="AE61" s="59"/>
      <c r="AF61" s="115" t="str">
        <f t="shared" si="672"/>
        <v/>
      </c>
      <c r="AG61" s="203"/>
      <c r="AH61" s="204">
        <f t="shared" si="673"/>
        <v>2.4105650284185889</v>
      </c>
      <c r="AI61" s="204">
        <f t="shared" si="674"/>
        <v>36</v>
      </c>
      <c r="AJ61" s="205">
        <v>5</v>
      </c>
      <c r="AK61" s="205" t="str">
        <f t="shared" si="675"/>
        <v/>
      </c>
      <c r="AL61" s="205">
        <f t="shared" si="676"/>
        <v>7</v>
      </c>
      <c r="AM61" s="205">
        <f t="shared" si="677"/>
        <v>36</v>
      </c>
      <c r="AN61" s="206" t="str">
        <f t="shared" si="678"/>
        <v/>
      </c>
      <c r="AO61" s="46" t="str">
        <f t="shared" si="679"/>
        <v xml:space="preserve">Сумма не совпадает или не ОДОУ</v>
      </c>
      <c r="AP61" s="46" t="str">
        <f t="shared" si="680"/>
        <v/>
      </c>
    </row>
    <row r="62" ht="90">
      <c r="A62" s="46">
        <v>39</v>
      </c>
      <c r="B62" s="72" t="s">
        <v>87</v>
      </c>
      <c r="C62" s="125">
        <f>2022!B52</f>
        <v>1577</v>
      </c>
      <c r="D62" s="126">
        <f>2022!AA52</f>
        <v>5077</v>
      </c>
      <c r="E62" s="126">
        <f>2022!AB52</f>
        <v>4742</v>
      </c>
      <c r="F62" s="125">
        <f>2022!AE52</f>
        <v>3.006975269499049</v>
      </c>
      <c r="G62" s="59">
        <f>2021!AJ49</f>
        <v>253</v>
      </c>
      <c r="H62" s="127">
        <f t="shared" si="668"/>
        <v>4.9832578294268268</v>
      </c>
      <c r="I62" s="59"/>
      <c r="J62" s="59"/>
      <c r="K62" s="59"/>
      <c r="L62" s="59">
        <f>2021!AK49</f>
        <v>189</v>
      </c>
      <c r="M62" s="59"/>
      <c r="N62" s="59"/>
      <c r="O62" s="59">
        <f>'Добыча 2021'!O59</f>
        <v>189</v>
      </c>
      <c r="P62" s="59"/>
      <c r="Q62" s="59"/>
      <c r="R62" s="59">
        <f>'Добыча 2021'!P59</f>
        <v>189</v>
      </c>
      <c r="S62" s="59"/>
      <c r="T62" s="59"/>
      <c r="U62" s="59">
        <f t="shared" si="669"/>
        <v>74.703557312252968</v>
      </c>
      <c r="V62" s="127">
        <f>2022!AG52</f>
        <v>237.10000000000002</v>
      </c>
      <c r="W62" s="59">
        <f t="shared" si="670"/>
        <v>5</v>
      </c>
      <c r="X62" s="59">
        <f>2022!AJ52</f>
        <v>237</v>
      </c>
      <c r="Y62" s="127">
        <f t="shared" si="671"/>
        <v>4.9978911851539438</v>
      </c>
      <c r="Z62" s="59"/>
      <c r="AA62" s="59"/>
      <c r="AB62" s="59"/>
      <c r="AC62" s="59">
        <f>2022!AK52</f>
        <v>177</v>
      </c>
      <c r="AD62" s="59"/>
      <c r="AE62" s="59"/>
      <c r="AF62" s="115" t="str">
        <f t="shared" si="672"/>
        <v/>
      </c>
      <c r="AG62" s="203"/>
      <c r="AH62" s="204">
        <f t="shared" si="673"/>
        <v>3.006975269499049</v>
      </c>
      <c r="AI62" s="204">
        <f t="shared" si="674"/>
        <v>237</v>
      </c>
      <c r="AJ62" s="205">
        <v>5</v>
      </c>
      <c r="AK62" s="205" t="str">
        <f t="shared" si="675"/>
        <v/>
      </c>
      <c r="AL62" s="205">
        <f t="shared" si="676"/>
        <v>47</v>
      </c>
      <c r="AM62" s="205">
        <f t="shared" si="677"/>
        <v>237</v>
      </c>
      <c r="AN62" s="206" t="str">
        <f t="shared" si="678"/>
        <v/>
      </c>
      <c r="AO62" s="46" t="str">
        <f t="shared" si="679"/>
        <v xml:space="preserve">Сумма не совпадает или не ОДОУ</v>
      </c>
      <c r="AP62" s="46" t="str">
        <f t="shared" si="680"/>
        <v/>
      </c>
    </row>
    <row r="63" ht="90">
      <c r="A63" s="46">
        <v>40</v>
      </c>
      <c r="B63" s="72" t="s">
        <v>304</v>
      </c>
      <c r="C63" s="125">
        <f>2022!B53</f>
        <v>585.35000000000002</v>
      </c>
      <c r="D63" s="126">
        <f>2022!AA53</f>
        <v>2319</v>
      </c>
      <c r="E63" s="126">
        <f>2022!AB53</f>
        <v>2189</v>
      </c>
      <c r="F63" s="125">
        <f>2022!AE53</f>
        <v>3.7396429486631928</v>
      </c>
      <c r="G63" s="59">
        <f>2021!AJ50</f>
        <v>114</v>
      </c>
      <c r="H63" s="127">
        <f t="shared" si="668"/>
        <v>4.9159120310478661</v>
      </c>
      <c r="I63" s="59"/>
      <c r="J63" s="59"/>
      <c r="K63" s="59"/>
      <c r="L63" s="59">
        <f>2021!AK50</f>
        <v>85</v>
      </c>
      <c r="M63" s="59"/>
      <c r="N63" s="59"/>
      <c r="O63" s="59">
        <f>'Добыча 2021'!O60</f>
        <v>114</v>
      </c>
      <c r="P63" s="59"/>
      <c r="Q63" s="59"/>
      <c r="R63" s="59">
        <f>'Добыча 2021'!P60</f>
        <v>85</v>
      </c>
      <c r="S63" s="59"/>
      <c r="T63" s="59"/>
      <c r="U63" s="59">
        <f t="shared" si="669"/>
        <v>100</v>
      </c>
      <c r="V63" s="127">
        <f>2022!AG53</f>
        <v>109.45</v>
      </c>
      <c r="W63" s="59">
        <f t="shared" si="670"/>
        <v>5</v>
      </c>
      <c r="X63" s="59">
        <f>2022!AJ53</f>
        <v>109</v>
      </c>
      <c r="Y63" s="127">
        <f t="shared" si="671"/>
        <v>4.9794426678848795</v>
      </c>
      <c r="Z63" s="59"/>
      <c r="AA63" s="59"/>
      <c r="AB63" s="59"/>
      <c r="AC63" s="59">
        <f>2022!AK53</f>
        <v>81</v>
      </c>
      <c r="AD63" s="59"/>
      <c r="AE63" s="59"/>
      <c r="AF63" s="115" t="str">
        <f t="shared" si="672"/>
        <v/>
      </c>
      <c r="AG63" s="203"/>
      <c r="AH63" s="204">
        <f t="shared" si="673"/>
        <v>3.7396429486631928</v>
      </c>
      <c r="AI63" s="204">
        <f t="shared" si="674"/>
        <v>109</v>
      </c>
      <c r="AJ63" s="205">
        <v>5</v>
      </c>
      <c r="AK63" s="205" t="str">
        <f t="shared" si="675"/>
        <v/>
      </c>
      <c r="AL63" s="205">
        <f t="shared" si="676"/>
        <v>21</v>
      </c>
      <c r="AM63" s="205">
        <f t="shared" si="677"/>
        <v>109</v>
      </c>
      <c r="AN63" s="206" t="str">
        <f t="shared" si="678"/>
        <v/>
      </c>
      <c r="AO63" s="46" t="str">
        <f t="shared" si="679"/>
        <v xml:space="preserve">Сумма не совпадает или не ОДОУ</v>
      </c>
      <c r="AP63" s="46" t="str">
        <f t="shared" si="680"/>
        <v/>
      </c>
    </row>
    <row r="64" ht="34.5" customHeight="1">
      <c r="A64" s="46">
        <v>41</v>
      </c>
      <c r="B64" s="63" t="s">
        <v>305</v>
      </c>
      <c r="C64" s="125">
        <f>2022!B54</f>
        <v>399</v>
      </c>
      <c r="D64" s="126">
        <f>2022!AA54</f>
        <v>1322</v>
      </c>
      <c r="E64" s="126">
        <f>2022!AB54</f>
        <v>1425</v>
      </c>
      <c r="F64" s="125">
        <f>2022!AE54</f>
        <v>3.5714285714285716</v>
      </c>
      <c r="G64" s="59">
        <f>2021!AJ51</f>
        <v>66</v>
      </c>
      <c r="H64" s="127">
        <f t="shared" si="668"/>
        <v>4.9924357034795763</v>
      </c>
      <c r="I64" s="59"/>
      <c r="J64" s="59"/>
      <c r="K64" s="59"/>
      <c r="L64" s="59">
        <f>2021!AK51</f>
        <v>49</v>
      </c>
      <c r="M64" s="59"/>
      <c r="N64" s="59"/>
      <c r="O64" s="59">
        <f>'Добыча 2021'!O61</f>
        <v>52</v>
      </c>
      <c r="P64" s="59"/>
      <c r="Q64" s="59"/>
      <c r="R64" s="59">
        <f>'Добыча 2021'!P61</f>
        <v>49</v>
      </c>
      <c r="S64" s="59"/>
      <c r="T64" s="59"/>
      <c r="U64" s="59">
        <f t="shared" si="669"/>
        <v>78.787878787878782</v>
      </c>
      <c r="V64" s="127">
        <f>2022!AG54</f>
        <v>71.25</v>
      </c>
      <c r="W64" s="59">
        <f t="shared" si="670"/>
        <v>5</v>
      </c>
      <c r="X64" s="59">
        <f>2022!AJ54</f>
        <v>71</v>
      </c>
      <c r="Y64" s="127">
        <f t="shared" si="671"/>
        <v>4.9824561403508767</v>
      </c>
      <c r="Z64" s="59"/>
      <c r="AA64" s="59"/>
      <c r="AB64" s="59"/>
      <c r="AC64" s="59">
        <f>2022!AK54</f>
        <v>53</v>
      </c>
      <c r="AD64" s="59"/>
      <c r="AE64" s="59"/>
      <c r="AF64" s="115" t="str">
        <f t="shared" si="672"/>
        <v/>
      </c>
      <c r="AG64" s="203"/>
      <c r="AH64" s="204">
        <f t="shared" si="673"/>
        <v>3.5714285714285716</v>
      </c>
      <c r="AI64" s="204">
        <f t="shared" si="674"/>
        <v>71</v>
      </c>
      <c r="AJ64" s="205">
        <v>5</v>
      </c>
      <c r="AK64" s="205" t="str">
        <f t="shared" si="675"/>
        <v/>
      </c>
      <c r="AL64" s="205">
        <f t="shared" si="676"/>
        <v>14</v>
      </c>
      <c r="AM64" s="205">
        <f t="shared" si="677"/>
        <v>71</v>
      </c>
      <c r="AN64" s="206" t="str">
        <f t="shared" si="678"/>
        <v/>
      </c>
      <c r="AO64" s="46" t="str">
        <f t="shared" si="679"/>
        <v xml:space="preserve">Сумма не совпадает или не ОДОУ</v>
      </c>
      <c r="AP64" s="46" t="str">
        <f t="shared" si="680"/>
        <v/>
      </c>
    </row>
    <row r="65" ht="18.75">
      <c r="A65" s="46"/>
      <c r="B65" s="61" t="s">
        <v>88</v>
      </c>
      <c r="C65" s="131"/>
      <c r="D65" s="130"/>
      <c r="E65" s="130"/>
      <c r="F65" s="131"/>
      <c r="G65" s="59"/>
      <c r="H65" s="127"/>
      <c r="I65" s="59"/>
      <c r="J65" s="59"/>
      <c r="K65" s="59"/>
      <c r="L65" s="59"/>
      <c r="M65" s="71"/>
      <c r="N65" s="71"/>
      <c r="O65" s="71"/>
      <c r="P65" s="71"/>
      <c r="Q65" s="71"/>
      <c r="R65" s="71"/>
      <c r="S65" s="71"/>
      <c r="T65" s="71"/>
      <c r="U65" s="59"/>
      <c r="V65" s="144"/>
      <c r="W65" s="59"/>
      <c r="X65" s="71"/>
      <c r="Y65" s="127"/>
      <c r="Z65" s="71"/>
      <c r="AA65" s="71"/>
      <c r="AB65" s="71"/>
      <c r="AC65" s="71"/>
      <c r="AD65" s="71"/>
      <c r="AE65" s="71"/>
      <c r="AF65" s="115" t="str">
        <f t="shared" si="672"/>
        <v/>
      </c>
      <c r="AG65" s="203"/>
      <c r="AH65" s="204" t="str">
        <f t="shared" si="673"/>
        <v/>
      </c>
      <c r="AI65" s="204">
        <f t="shared" si="674"/>
        <v>0</v>
      </c>
      <c r="AJ65" s="205">
        <v>5</v>
      </c>
      <c r="AK65" s="205" t="str">
        <f t="shared" si="675"/>
        <v/>
      </c>
      <c r="AL65" s="205" t="str">
        <f t="shared" si="676"/>
        <v/>
      </c>
      <c r="AM65" s="205" t="str">
        <f t="shared" si="677"/>
        <v/>
      </c>
      <c r="AN65" s="206" t="str">
        <f t="shared" si="678"/>
        <v/>
      </c>
      <c r="AO65" s="46" t="str">
        <f t="shared" si="679"/>
        <v/>
      </c>
      <c r="AP65" s="46" t="str">
        <f t="shared" si="680"/>
        <v/>
      </c>
    </row>
    <row r="66" ht="31.5">
      <c r="A66" s="46">
        <v>42</v>
      </c>
      <c r="B66" s="214" t="s">
        <v>413</v>
      </c>
      <c r="C66" s="125">
        <f>2022!B57</f>
        <v>1064.22</v>
      </c>
      <c r="D66" s="138">
        <f>2022!AA57</f>
        <v>0</v>
      </c>
      <c r="E66" s="126">
        <f>2022!AB57</f>
        <v>0</v>
      </c>
      <c r="F66" s="125">
        <f>2022!AE57</f>
        <v>0</v>
      </c>
      <c r="G66" s="80">
        <f>2021!AJ54</f>
        <v>0</v>
      </c>
      <c r="H66" s="139">
        <f t="shared" si="668"/>
        <v>0</v>
      </c>
      <c r="I66" s="59"/>
      <c r="J66" s="59"/>
      <c r="K66" s="59"/>
      <c r="L66" s="80">
        <f>2021!AK54</f>
        <v>0</v>
      </c>
      <c r="M66" s="59"/>
      <c r="N66" s="59"/>
      <c r="O66" s="80">
        <f>'Добыча 2021'!O64</f>
        <v>0</v>
      </c>
      <c r="P66" s="59"/>
      <c r="Q66" s="59"/>
      <c r="R66" s="80">
        <f>'Добыча 2021'!P64</f>
        <v>0</v>
      </c>
      <c r="S66" s="59"/>
      <c r="T66" s="59"/>
      <c r="U66" s="80">
        <f>IF(G68=0,0,O66/G68*100)</f>
        <v>0</v>
      </c>
      <c r="V66" s="127">
        <f>2022!AG57</f>
        <v>0</v>
      </c>
      <c r="W66" s="59">
        <f t="shared" si="670"/>
        <v>0</v>
      </c>
      <c r="X66" s="59">
        <f>2022!AJ57</f>
        <v>0</v>
      </c>
      <c r="Y66" s="127">
        <f t="shared" si="671"/>
        <v>0</v>
      </c>
      <c r="Z66" s="59"/>
      <c r="AA66" s="59"/>
      <c r="AB66" s="59"/>
      <c r="AC66" s="59">
        <f>2022!AK57</f>
        <v>0</v>
      </c>
      <c r="AD66" s="59"/>
      <c r="AE66" s="59"/>
      <c r="AF66" s="115" t="str">
        <f t="shared" si="672"/>
        <v/>
      </c>
      <c r="AG66" s="203"/>
      <c r="AH66" s="204">
        <f t="shared" si="673"/>
        <v>0</v>
      </c>
      <c r="AI66" s="204">
        <f t="shared" si="674"/>
        <v>0</v>
      </c>
      <c r="AJ66" s="205">
        <v>5</v>
      </c>
      <c r="AK66" s="205" t="str">
        <f t="shared" si="675"/>
        <v/>
      </c>
      <c r="AL66" s="205">
        <f t="shared" si="676"/>
        <v>0</v>
      </c>
      <c r="AM66" s="205">
        <f t="shared" si="677"/>
        <v>0</v>
      </c>
      <c r="AN66" s="206" t="str">
        <f t="shared" si="678"/>
        <v/>
      </c>
      <c r="AO66" s="46" t="str">
        <f t="shared" si="679"/>
        <v/>
      </c>
      <c r="AP66" s="46" t="str">
        <f t="shared" si="680"/>
        <v/>
      </c>
    </row>
    <row r="67" ht="31.5">
      <c r="A67" s="46">
        <v>43</v>
      </c>
      <c r="B67" s="214" t="s">
        <v>414</v>
      </c>
      <c r="C67" s="125">
        <f>2022!B58</f>
        <v>2277.5900000000001</v>
      </c>
      <c r="D67" s="149"/>
      <c r="E67" s="126">
        <f>2022!AB58</f>
        <v>0</v>
      </c>
      <c r="F67" s="125">
        <f>2022!AE58</f>
        <v>0</v>
      </c>
      <c r="G67" s="150"/>
      <c r="H67" s="151"/>
      <c r="I67" s="59"/>
      <c r="J67" s="59"/>
      <c r="K67" s="59"/>
      <c r="L67" s="150"/>
      <c r="M67" s="59"/>
      <c r="N67" s="59"/>
      <c r="O67" s="150"/>
      <c r="P67" s="59"/>
      <c r="Q67" s="59"/>
      <c r="R67" s="150"/>
      <c r="S67" s="59"/>
      <c r="T67" s="59"/>
      <c r="U67" s="150"/>
      <c r="V67" s="127">
        <f>2022!AG58</f>
        <v>0</v>
      </c>
      <c r="W67" s="59">
        <f t="shared" si="670"/>
        <v>0</v>
      </c>
      <c r="X67" s="59">
        <f>2022!AJ58</f>
        <v>0</v>
      </c>
      <c r="Y67" s="127">
        <f t="shared" si="671"/>
        <v>0</v>
      </c>
      <c r="Z67" s="59"/>
      <c r="AA67" s="59"/>
      <c r="AB67" s="59"/>
      <c r="AC67" s="59">
        <f>2022!AK58</f>
        <v>0</v>
      </c>
      <c r="AD67" s="59"/>
      <c r="AE67" s="59"/>
      <c r="AF67" s="115" t="str">
        <f t="shared" si="672"/>
        <v/>
      </c>
      <c r="AG67" s="203"/>
      <c r="AH67" s="204">
        <f t="shared" si="673"/>
        <v>0</v>
      </c>
      <c r="AI67" s="204">
        <f t="shared" si="674"/>
        <v>0</v>
      </c>
      <c r="AJ67" s="205">
        <v>5</v>
      </c>
      <c r="AK67" s="205" t="str">
        <f t="shared" si="675"/>
        <v/>
      </c>
      <c r="AL67" s="205">
        <f t="shared" si="676"/>
        <v>0</v>
      </c>
      <c r="AM67" s="205">
        <f t="shared" si="677"/>
        <v>0</v>
      </c>
      <c r="AN67" s="206" t="str">
        <f t="shared" si="678"/>
        <v/>
      </c>
      <c r="AO67" s="46" t="str">
        <f t="shared" si="679"/>
        <v/>
      </c>
      <c r="AP67" s="46" t="str">
        <f t="shared" si="680"/>
        <v/>
      </c>
    </row>
    <row r="68" ht="31.5">
      <c r="A68" s="46">
        <v>44</v>
      </c>
      <c r="B68" s="154" t="s">
        <v>415</v>
      </c>
      <c r="C68" s="125">
        <f>2022!B59</f>
        <v>6270.6800000000003</v>
      </c>
      <c r="D68" s="142"/>
      <c r="E68" s="126">
        <f>2022!AB59</f>
        <v>0</v>
      </c>
      <c r="F68" s="125">
        <f>2022!AE59</f>
        <v>0</v>
      </c>
      <c r="G68" s="82"/>
      <c r="H68" s="143"/>
      <c r="I68" s="59"/>
      <c r="J68" s="59"/>
      <c r="K68" s="59"/>
      <c r="L68" s="82"/>
      <c r="M68" s="59"/>
      <c r="N68" s="59"/>
      <c r="O68" s="82"/>
      <c r="P68" s="59"/>
      <c r="Q68" s="59"/>
      <c r="R68" s="82"/>
      <c r="S68" s="59"/>
      <c r="T68" s="59"/>
      <c r="U68" s="82"/>
      <c r="V68" s="127">
        <f>2022!AG59</f>
        <v>0</v>
      </c>
      <c r="W68" s="59">
        <f t="shared" si="670"/>
        <v>0</v>
      </c>
      <c r="X68" s="59">
        <f>2022!AJ59</f>
        <v>0</v>
      </c>
      <c r="Y68" s="127">
        <f t="shared" si="671"/>
        <v>0</v>
      </c>
      <c r="Z68" s="59"/>
      <c r="AA68" s="59"/>
      <c r="AB68" s="59"/>
      <c r="AC68" s="59">
        <f>2022!AK59</f>
        <v>0</v>
      </c>
      <c r="AD68" s="59"/>
      <c r="AE68" s="59"/>
      <c r="AF68" s="115" t="str">
        <f t="shared" si="672"/>
        <v/>
      </c>
      <c r="AG68" s="203"/>
      <c r="AH68" s="204">
        <f t="shared" si="673"/>
        <v>0</v>
      </c>
      <c r="AI68" s="204">
        <f t="shared" si="674"/>
        <v>0</v>
      </c>
      <c r="AJ68" s="205">
        <v>5</v>
      </c>
      <c r="AK68" s="205" t="str">
        <f t="shared" si="675"/>
        <v/>
      </c>
      <c r="AL68" s="205">
        <f t="shared" si="676"/>
        <v>0</v>
      </c>
      <c r="AM68" s="205">
        <f t="shared" si="677"/>
        <v>0</v>
      </c>
      <c r="AN68" s="206" t="str">
        <f t="shared" si="678"/>
        <v/>
      </c>
      <c r="AO68" s="46" t="str">
        <f t="shared" si="679"/>
        <v/>
      </c>
      <c r="AP68" s="46" t="str">
        <f t="shared" si="680"/>
        <v/>
      </c>
    </row>
    <row r="69" ht="47.25" customHeight="1">
      <c r="A69" s="46">
        <v>45</v>
      </c>
      <c r="B69" s="72" t="s">
        <v>89</v>
      </c>
      <c r="C69" s="125">
        <f>2022!B60</f>
        <v>644</v>
      </c>
      <c r="D69" s="126">
        <f>2022!AA60</f>
        <v>0</v>
      </c>
      <c r="E69" s="126">
        <f>2022!AB60</f>
        <v>0</v>
      </c>
      <c r="F69" s="125">
        <f>2022!AE60</f>
        <v>0</v>
      </c>
      <c r="G69" s="59">
        <f>2021!AJ55</f>
        <v>0</v>
      </c>
      <c r="H69" s="127">
        <f t="shared" si="668"/>
        <v>0</v>
      </c>
      <c r="I69" s="59"/>
      <c r="J69" s="59"/>
      <c r="K69" s="59"/>
      <c r="L69" s="59">
        <f>2021!AK55</f>
        <v>0</v>
      </c>
      <c r="M69" s="59"/>
      <c r="N69" s="59"/>
      <c r="O69" s="59">
        <f>'Добыча 2021'!O65</f>
        <v>0</v>
      </c>
      <c r="P69" s="59"/>
      <c r="Q69" s="59"/>
      <c r="R69" s="59">
        <f>'Добыча 2021'!P65</f>
        <v>0</v>
      </c>
      <c r="S69" s="59"/>
      <c r="T69" s="59"/>
      <c r="U69" s="59">
        <f t="shared" si="669"/>
        <v>0</v>
      </c>
      <c r="V69" s="127">
        <f>2022!AG60</f>
        <v>0</v>
      </c>
      <c r="W69" s="59">
        <f t="shared" si="670"/>
        <v>0</v>
      </c>
      <c r="X69" s="59">
        <f>2022!AJ60</f>
        <v>0</v>
      </c>
      <c r="Y69" s="127">
        <f t="shared" si="671"/>
        <v>0</v>
      </c>
      <c r="Z69" s="59"/>
      <c r="AA69" s="59"/>
      <c r="AB69" s="59"/>
      <c r="AC69" s="59">
        <f>2022!AK60</f>
        <v>0</v>
      </c>
      <c r="AD69" s="59"/>
      <c r="AE69" s="59"/>
      <c r="AF69" s="115" t="str">
        <f t="shared" si="672"/>
        <v/>
      </c>
      <c r="AG69" s="203"/>
      <c r="AH69" s="204">
        <f t="shared" si="673"/>
        <v>0</v>
      </c>
      <c r="AI69" s="204">
        <f t="shared" si="674"/>
        <v>0</v>
      </c>
      <c r="AJ69" s="205">
        <v>5</v>
      </c>
      <c r="AK69" s="205" t="str">
        <f t="shared" si="675"/>
        <v/>
      </c>
      <c r="AL69" s="205">
        <f t="shared" si="676"/>
        <v>0</v>
      </c>
      <c r="AM69" s="205">
        <f t="shared" si="677"/>
        <v>0</v>
      </c>
      <c r="AN69" s="206" t="str">
        <f t="shared" si="678"/>
        <v/>
      </c>
      <c r="AO69" s="46" t="str">
        <f t="shared" si="679"/>
        <v/>
      </c>
      <c r="AP69" s="46" t="str">
        <f t="shared" si="680"/>
        <v/>
      </c>
    </row>
    <row r="70" ht="47.25" customHeight="1">
      <c r="A70" s="46">
        <v>46</v>
      </c>
      <c r="B70" s="152" t="s">
        <v>416</v>
      </c>
      <c r="C70" s="125">
        <f>2022!B61</f>
        <v>21.48</v>
      </c>
      <c r="D70" s="138">
        <f>2022!AA61</f>
        <v>0</v>
      </c>
      <c r="E70" s="126">
        <f>2022!AB61</f>
        <v>0</v>
      </c>
      <c r="F70" s="125">
        <f>2022!AE61</f>
        <v>0</v>
      </c>
      <c r="G70" s="80">
        <f>2021!AJ56</f>
        <v>0</v>
      </c>
      <c r="H70" s="139">
        <f t="shared" si="668"/>
        <v>0</v>
      </c>
      <c r="I70" s="59"/>
      <c r="J70" s="59"/>
      <c r="K70" s="59"/>
      <c r="L70" s="80">
        <f>2021!AK56</f>
        <v>0</v>
      </c>
      <c r="M70" s="59"/>
      <c r="N70" s="59"/>
      <c r="O70" s="80">
        <f>'Добыча 2021'!O66</f>
        <v>0</v>
      </c>
      <c r="P70" s="59"/>
      <c r="Q70" s="59"/>
      <c r="R70" s="80">
        <f>'Добыча 2021'!P66</f>
        <v>0</v>
      </c>
      <c r="S70" s="59"/>
      <c r="T70" s="59"/>
      <c r="U70" s="80">
        <f>IF(G83=0,0,O70/G83*100)</f>
        <v>0</v>
      </c>
      <c r="V70" s="127">
        <f>2022!AG61</f>
        <v>0</v>
      </c>
      <c r="W70" s="59">
        <f t="shared" si="670"/>
        <v>0</v>
      </c>
      <c r="X70" s="59">
        <f>2022!AJ61</f>
        <v>0</v>
      </c>
      <c r="Y70" s="127">
        <f t="shared" si="671"/>
        <v>0</v>
      </c>
      <c r="Z70" s="59"/>
      <c r="AA70" s="59"/>
      <c r="AB70" s="59"/>
      <c r="AC70" s="59">
        <f>2022!AK61</f>
        <v>0</v>
      </c>
      <c r="AD70" s="59"/>
      <c r="AE70" s="59"/>
      <c r="AF70" s="115" t="str">
        <f t="shared" si="672"/>
        <v/>
      </c>
      <c r="AG70" s="203"/>
      <c r="AH70" s="204">
        <f t="shared" si="673"/>
        <v>0</v>
      </c>
      <c r="AI70" s="204">
        <f t="shared" si="674"/>
        <v>0</v>
      </c>
      <c r="AJ70" s="205">
        <v>5</v>
      </c>
      <c r="AK70" s="205" t="str">
        <f t="shared" si="675"/>
        <v/>
      </c>
      <c r="AL70" s="205">
        <f t="shared" si="676"/>
        <v>0</v>
      </c>
      <c r="AM70" s="205">
        <f t="shared" si="677"/>
        <v>0</v>
      </c>
      <c r="AN70" s="206" t="str">
        <f t="shared" si="678"/>
        <v/>
      </c>
      <c r="AO70" s="46" t="str">
        <f t="shared" si="679"/>
        <v/>
      </c>
      <c r="AP70" s="46" t="str">
        <f t="shared" si="680"/>
        <v/>
      </c>
    </row>
    <row r="71" ht="47.25" customHeight="1">
      <c r="A71" s="46">
        <v>47</v>
      </c>
      <c r="B71" s="152" t="s">
        <v>417</v>
      </c>
      <c r="C71" s="125">
        <f>2022!B62</f>
        <v>75.909999999999997</v>
      </c>
      <c r="D71" s="149"/>
      <c r="E71" s="126">
        <f>2022!AB62</f>
        <v>0</v>
      </c>
      <c r="F71" s="125">
        <f>2022!AE62</f>
        <v>0</v>
      </c>
      <c r="G71" s="150"/>
      <c r="H71" s="151"/>
      <c r="I71" s="59"/>
      <c r="J71" s="59"/>
      <c r="K71" s="59"/>
      <c r="L71" s="150"/>
      <c r="M71" s="59"/>
      <c r="N71" s="59"/>
      <c r="O71" s="150"/>
      <c r="P71" s="59"/>
      <c r="Q71" s="59"/>
      <c r="R71" s="150"/>
      <c r="S71" s="59"/>
      <c r="T71" s="59"/>
      <c r="U71" s="150"/>
      <c r="V71" s="127">
        <f>2022!AG62</f>
        <v>0</v>
      </c>
      <c r="W71" s="59">
        <f t="shared" si="670"/>
        <v>0</v>
      </c>
      <c r="X71" s="59">
        <f>2022!AJ62</f>
        <v>0</v>
      </c>
      <c r="Y71" s="127">
        <f t="shared" si="671"/>
        <v>0</v>
      </c>
      <c r="Z71" s="59"/>
      <c r="AA71" s="59"/>
      <c r="AB71" s="59"/>
      <c r="AC71" s="59">
        <f>2022!AK62</f>
        <v>0</v>
      </c>
      <c r="AD71" s="59"/>
      <c r="AE71" s="59"/>
      <c r="AF71" s="115" t="str">
        <f t="shared" si="672"/>
        <v/>
      </c>
      <c r="AG71" s="203"/>
      <c r="AH71" s="204">
        <f t="shared" si="673"/>
        <v>0</v>
      </c>
      <c r="AI71" s="204">
        <f t="shared" si="674"/>
        <v>0</v>
      </c>
      <c r="AJ71" s="205">
        <v>5</v>
      </c>
      <c r="AK71" s="205" t="str">
        <f t="shared" si="675"/>
        <v/>
      </c>
      <c r="AL71" s="205">
        <f t="shared" si="676"/>
        <v>0</v>
      </c>
      <c r="AM71" s="205">
        <f t="shared" si="677"/>
        <v>0</v>
      </c>
      <c r="AN71" s="206" t="str">
        <f t="shared" si="678"/>
        <v/>
      </c>
      <c r="AO71" s="46" t="str">
        <f t="shared" si="679"/>
        <v/>
      </c>
      <c r="AP71" s="46" t="str">
        <f t="shared" si="680"/>
        <v/>
      </c>
    </row>
    <row r="72" ht="47.25" customHeight="1">
      <c r="A72" s="46">
        <v>48</v>
      </c>
      <c r="B72" s="152" t="s">
        <v>418</v>
      </c>
      <c r="C72" s="125">
        <f>2022!B63</f>
        <v>40.039999999999999</v>
      </c>
      <c r="D72" s="149"/>
      <c r="E72" s="126">
        <f>2022!AB63</f>
        <v>0</v>
      </c>
      <c r="F72" s="125">
        <f>2022!AE63</f>
        <v>0</v>
      </c>
      <c r="G72" s="150"/>
      <c r="H72" s="151"/>
      <c r="I72" s="59"/>
      <c r="J72" s="59"/>
      <c r="K72" s="59"/>
      <c r="L72" s="150"/>
      <c r="M72" s="59"/>
      <c r="N72" s="59"/>
      <c r="O72" s="150"/>
      <c r="P72" s="59"/>
      <c r="Q72" s="59"/>
      <c r="R72" s="150"/>
      <c r="S72" s="59"/>
      <c r="T72" s="59"/>
      <c r="U72" s="150"/>
      <c r="V72" s="127">
        <f>2022!AG63</f>
        <v>0</v>
      </c>
      <c r="W72" s="59">
        <f t="shared" si="670"/>
        <v>0</v>
      </c>
      <c r="X72" s="59">
        <f>2022!AJ63</f>
        <v>0</v>
      </c>
      <c r="Y72" s="127">
        <f t="shared" si="671"/>
        <v>0</v>
      </c>
      <c r="Z72" s="59"/>
      <c r="AA72" s="59"/>
      <c r="AB72" s="59"/>
      <c r="AC72" s="59">
        <f>2022!AK63</f>
        <v>0</v>
      </c>
      <c r="AD72" s="59"/>
      <c r="AE72" s="59"/>
      <c r="AF72" s="115" t="str">
        <f t="shared" si="672"/>
        <v/>
      </c>
      <c r="AG72" s="203"/>
      <c r="AH72" s="204">
        <f t="shared" si="673"/>
        <v>0</v>
      </c>
      <c r="AI72" s="204">
        <f t="shared" si="674"/>
        <v>0</v>
      </c>
      <c r="AJ72" s="205">
        <v>5</v>
      </c>
      <c r="AK72" s="205" t="str">
        <f t="shared" si="675"/>
        <v/>
      </c>
      <c r="AL72" s="205">
        <f t="shared" si="676"/>
        <v>0</v>
      </c>
      <c r="AM72" s="205">
        <f t="shared" si="677"/>
        <v>0</v>
      </c>
      <c r="AN72" s="206" t="str">
        <f t="shared" si="678"/>
        <v/>
      </c>
      <c r="AO72" s="46" t="str">
        <f t="shared" si="679"/>
        <v/>
      </c>
      <c r="AP72" s="46" t="str">
        <f t="shared" si="680"/>
        <v/>
      </c>
    </row>
    <row r="73" ht="47.25" customHeight="1">
      <c r="A73" s="46">
        <v>49</v>
      </c>
      <c r="B73" s="152" t="s">
        <v>419</v>
      </c>
      <c r="C73" s="125">
        <f>2022!B64</f>
        <v>15.119999999999999</v>
      </c>
      <c r="D73" s="149"/>
      <c r="E73" s="126">
        <f>2022!AB64</f>
        <v>0</v>
      </c>
      <c r="F73" s="125">
        <f>2022!AE64</f>
        <v>0</v>
      </c>
      <c r="G73" s="150"/>
      <c r="H73" s="151"/>
      <c r="I73" s="59"/>
      <c r="J73" s="59"/>
      <c r="K73" s="59"/>
      <c r="L73" s="150"/>
      <c r="M73" s="59"/>
      <c r="N73" s="59"/>
      <c r="O73" s="150"/>
      <c r="P73" s="59"/>
      <c r="Q73" s="59"/>
      <c r="R73" s="150"/>
      <c r="S73" s="59"/>
      <c r="T73" s="59"/>
      <c r="U73" s="150"/>
      <c r="V73" s="127">
        <f>2022!AG64</f>
        <v>0</v>
      </c>
      <c r="W73" s="59">
        <f t="shared" si="670"/>
        <v>0</v>
      </c>
      <c r="X73" s="59">
        <f>2022!AJ64</f>
        <v>0</v>
      </c>
      <c r="Y73" s="127">
        <f t="shared" si="671"/>
        <v>0</v>
      </c>
      <c r="Z73" s="59"/>
      <c r="AA73" s="59"/>
      <c r="AB73" s="59"/>
      <c r="AC73" s="59">
        <f>2022!AK64</f>
        <v>0</v>
      </c>
      <c r="AD73" s="59"/>
      <c r="AE73" s="59"/>
      <c r="AF73" s="115" t="str">
        <f t="shared" si="672"/>
        <v/>
      </c>
      <c r="AG73" s="203"/>
      <c r="AH73" s="204">
        <f t="shared" si="673"/>
        <v>0</v>
      </c>
      <c r="AI73" s="204">
        <f t="shared" si="674"/>
        <v>0</v>
      </c>
      <c r="AJ73" s="205">
        <v>5</v>
      </c>
      <c r="AK73" s="205" t="str">
        <f t="shared" si="675"/>
        <v/>
      </c>
      <c r="AL73" s="205">
        <f t="shared" si="676"/>
        <v>0</v>
      </c>
      <c r="AM73" s="205">
        <f t="shared" si="677"/>
        <v>0</v>
      </c>
      <c r="AN73" s="206" t="str">
        <f t="shared" si="678"/>
        <v/>
      </c>
      <c r="AO73" s="46" t="str">
        <f t="shared" si="679"/>
        <v/>
      </c>
      <c r="AP73" s="46" t="str">
        <f t="shared" si="680"/>
        <v/>
      </c>
    </row>
    <row r="74" ht="47.25" customHeight="1">
      <c r="A74" s="46">
        <v>50</v>
      </c>
      <c r="B74" s="152" t="s">
        <v>420</v>
      </c>
      <c r="C74" s="125">
        <f>2022!B65</f>
        <v>38.659999999999997</v>
      </c>
      <c r="D74" s="149"/>
      <c r="E74" s="126">
        <f>2022!AB65</f>
        <v>0</v>
      </c>
      <c r="F74" s="125">
        <f>2022!AE65</f>
        <v>0</v>
      </c>
      <c r="G74" s="150"/>
      <c r="H74" s="151"/>
      <c r="I74" s="59"/>
      <c r="J74" s="59"/>
      <c r="K74" s="59"/>
      <c r="L74" s="150"/>
      <c r="M74" s="59"/>
      <c r="N74" s="59"/>
      <c r="O74" s="150"/>
      <c r="P74" s="59"/>
      <c r="Q74" s="59"/>
      <c r="R74" s="150"/>
      <c r="S74" s="59"/>
      <c r="T74" s="59"/>
      <c r="U74" s="150"/>
      <c r="V74" s="127">
        <f>2022!AG65</f>
        <v>0</v>
      </c>
      <c r="W74" s="59">
        <f t="shared" si="670"/>
        <v>0</v>
      </c>
      <c r="X74" s="59">
        <f>2022!AJ65</f>
        <v>0</v>
      </c>
      <c r="Y74" s="127">
        <f t="shared" si="671"/>
        <v>0</v>
      </c>
      <c r="Z74" s="59"/>
      <c r="AA74" s="59"/>
      <c r="AB74" s="59"/>
      <c r="AC74" s="59">
        <f>2022!AK65</f>
        <v>0</v>
      </c>
      <c r="AD74" s="59"/>
      <c r="AE74" s="59"/>
      <c r="AF74" s="115" t="str">
        <f t="shared" si="672"/>
        <v/>
      </c>
      <c r="AG74" s="203"/>
      <c r="AH74" s="204">
        <f t="shared" si="673"/>
        <v>0</v>
      </c>
      <c r="AI74" s="204">
        <f t="shared" si="674"/>
        <v>0</v>
      </c>
      <c r="AJ74" s="205">
        <v>5</v>
      </c>
      <c r="AK74" s="205" t="str">
        <f t="shared" si="675"/>
        <v/>
      </c>
      <c r="AL74" s="205">
        <f t="shared" si="676"/>
        <v>0</v>
      </c>
      <c r="AM74" s="205">
        <f t="shared" si="677"/>
        <v>0</v>
      </c>
      <c r="AN74" s="206" t="str">
        <f t="shared" si="678"/>
        <v/>
      </c>
      <c r="AO74" s="46" t="str">
        <f t="shared" si="679"/>
        <v/>
      </c>
      <c r="AP74" s="46" t="str">
        <f t="shared" si="680"/>
        <v/>
      </c>
    </row>
    <row r="75" ht="47.25" customHeight="1">
      <c r="A75" s="46">
        <v>51</v>
      </c>
      <c r="B75" s="152" t="s">
        <v>421</v>
      </c>
      <c r="C75" s="125">
        <f>2022!B66</f>
        <v>19.219999999999999</v>
      </c>
      <c r="D75" s="149"/>
      <c r="E75" s="126">
        <f>2022!AB66</f>
        <v>0</v>
      </c>
      <c r="F75" s="125">
        <f>2022!AE66</f>
        <v>0</v>
      </c>
      <c r="G75" s="150"/>
      <c r="H75" s="151"/>
      <c r="I75" s="59"/>
      <c r="J75" s="59"/>
      <c r="K75" s="59"/>
      <c r="L75" s="150"/>
      <c r="M75" s="59"/>
      <c r="N75" s="59"/>
      <c r="O75" s="150"/>
      <c r="P75" s="59"/>
      <c r="Q75" s="59"/>
      <c r="R75" s="150"/>
      <c r="S75" s="59"/>
      <c r="T75" s="59"/>
      <c r="U75" s="150"/>
      <c r="V75" s="127">
        <f>2022!AG66</f>
        <v>0</v>
      </c>
      <c r="W75" s="59">
        <f t="shared" si="670"/>
        <v>0</v>
      </c>
      <c r="X75" s="59">
        <f>2022!AJ66</f>
        <v>0</v>
      </c>
      <c r="Y75" s="127">
        <f t="shared" si="671"/>
        <v>0</v>
      </c>
      <c r="Z75" s="59"/>
      <c r="AA75" s="59"/>
      <c r="AB75" s="59"/>
      <c r="AC75" s="59">
        <f>2022!AK66</f>
        <v>0</v>
      </c>
      <c r="AD75" s="59"/>
      <c r="AE75" s="59"/>
      <c r="AF75" s="115" t="str">
        <f t="shared" si="672"/>
        <v/>
      </c>
      <c r="AG75" s="203"/>
      <c r="AH75" s="204">
        <f t="shared" si="673"/>
        <v>0</v>
      </c>
      <c r="AI75" s="204">
        <f t="shared" si="674"/>
        <v>0</v>
      </c>
      <c r="AJ75" s="205">
        <v>5</v>
      </c>
      <c r="AK75" s="205" t="str">
        <f t="shared" si="675"/>
        <v/>
      </c>
      <c r="AL75" s="205">
        <f t="shared" si="676"/>
        <v>0</v>
      </c>
      <c r="AM75" s="205">
        <f t="shared" si="677"/>
        <v>0</v>
      </c>
      <c r="AN75" s="206" t="str">
        <f t="shared" si="678"/>
        <v/>
      </c>
      <c r="AO75" s="46" t="str">
        <f t="shared" si="679"/>
        <v/>
      </c>
      <c r="AP75" s="46" t="str">
        <f t="shared" si="680"/>
        <v/>
      </c>
    </row>
    <row r="76" ht="66" customHeight="1">
      <c r="A76" s="46">
        <v>52</v>
      </c>
      <c r="B76" s="152" t="s">
        <v>422</v>
      </c>
      <c r="C76" s="125">
        <f>2022!B67</f>
        <v>64.239999999999995</v>
      </c>
      <c r="D76" s="149"/>
      <c r="E76" s="126">
        <f>2022!AB67</f>
        <v>0</v>
      </c>
      <c r="F76" s="125">
        <f>2022!AE67</f>
        <v>0</v>
      </c>
      <c r="G76" s="150"/>
      <c r="H76" s="151"/>
      <c r="I76" s="59"/>
      <c r="J76" s="59"/>
      <c r="K76" s="59"/>
      <c r="L76" s="150"/>
      <c r="M76" s="59"/>
      <c r="N76" s="59"/>
      <c r="O76" s="150"/>
      <c r="P76" s="59"/>
      <c r="Q76" s="59"/>
      <c r="R76" s="150"/>
      <c r="S76" s="59"/>
      <c r="T76" s="59"/>
      <c r="U76" s="150"/>
      <c r="V76" s="127">
        <f>2022!AG67</f>
        <v>0</v>
      </c>
      <c r="W76" s="59">
        <f t="shared" si="670"/>
        <v>0</v>
      </c>
      <c r="X76" s="59">
        <f>2022!AJ67</f>
        <v>0</v>
      </c>
      <c r="Y76" s="127">
        <f t="shared" si="671"/>
        <v>0</v>
      </c>
      <c r="Z76" s="59"/>
      <c r="AA76" s="59"/>
      <c r="AB76" s="59"/>
      <c r="AC76" s="59">
        <f>2022!AK67</f>
        <v>0</v>
      </c>
      <c r="AD76" s="59"/>
      <c r="AE76" s="59"/>
      <c r="AF76" s="115" t="str">
        <f t="shared" si="672"/>
        <v/>
      </c>
      <c r="AG76" s="203"/>
      <c r="AH76" s="204">
        <f t="shared" si="673"/>
        <v>0</v>
      </c>
      <c r="AI76" s="204">
        <f t="shared" si="674"/>
        <v>0</v>
      </c>
      <c r="AJ76" s="205">
        <v>5</v>
      </c>
      <c r="AK76" s="205" t="str">
        <f t="shared" si="675"/>
        <v/>
      </c>
      <c r="AL76" s="205">
        <f t="shared" si="676"/>
        <v>0</v>
      </c>
      <c r="AM76" s="205">
        <f t="shared" si="677"/>
        <v>0</v>
      </c>
      <c r="AN76" s="206" t="str">
        <f t="shared" si="678"/>
        <v/>
      </c>
      <c r="AO76" s="46" t="str">
        <f t="shared" si="679"/>
        <v/>
      </c>
      <c r="AP76" s="46" t="str">
        <f t="shared" si="680"/>
        <v/>
      </c>
    </row>
    <row r="77" ht="47.25" customHeight="1">
      <c r="A77" s="46">
        <v>53</v>
      </c>
      <c r="B77" s="152" t="s">
        <v>423</v>
      </c>
      <c r="C77" s="125">
        <f>2022!B68</f>
        <v>100.11</v>
      </c>
      <c r="D77" s="149"/>
      <c r="E77" s="126">
        <f>2022!AB68</f>
        <v>0</v>
      </c>
      <c r="F77" s="125">
        <f>2022!AE68</f>
        <v>0</v>
      </c>
      <c r="G77" s="150"/>
      <c r="H77" s="151"/>
      <c r="I77" s="59"/>
      <c r="J77" s="59"/>
      <c r="K77" s="59"/>
      <c r="L77" s="150"/>
      <c r="M77" s="59"/>
      <c r="N77" s="59"/>
      <c r="O77" s="150"/>
      <c r="P77" s="59"/>
      <c r="Q77" s="59"/>
      <c r="R77" s="150"/>
      <c r="S77" s="59"/>
      <c r="T77" s="59"/>
      <c r="U77" s="150"/>
      <c r="V77" s="127">
        <f>2022!AG68</f>
        <v>0</v>
      </c>
      <c r="W77" s="59">
        <f t="shared" si="670"/>
        <v>0</v>
      </c>
      <c r="X77" s="59">
        <f>2022!AJ68</f>
        <v>0</v>
      </c>
      <c r="Y77" s="127">
        <f t="shared" si="671"/>
        <v>0</v>
      </c>
      <c r="Z77" s="59"/>
      <c r="AA77" s="59"/>
      <c r="AB77" s="59"/>
      <c r="AC77" s="59">
        <f>2022!AK68</f>
        <v>0</v>
      </c>
      <c r="AD77" s="59"/>
      <c r="AE77" s="59"/>
      <c r="AF77" s="115" t="str">
        <f t="shared" si="672"/>
        <v/>
      </c>
      <c r="AG77" s="203"/>
      <c r="AH77" s="204">
        <f t="shared" si="673"/>
        <v>0</v>
      </c>
      <c r="AI77" s="204">
        <f t="shared" si="674"/>
        <v>0</v>
      </c>
      <c r="AJ77" s="205">
        <v>5</v>
      </c>
      <c r="AK77" s="205" t="str">
        <f t="shared" si="675"/>
        <v/>
      </c>
      <c r="AL77" s="205">
        <f t="shared" si="676"/>
        <v>0</v>
      </c>
      <c r="AM77" s="205">
        <f t="shared" si="677"/>
        <v>0</v>
      </c>
      <c r="AN77" s="206" t="str">
        <f t="shared" si="678"/>
        <v/>
      </c>
      <c r="AO77" s="46" t="str">
        <f t="shared" si="679"/>
        <v/>
      </c>
      <c r="AP77" s="46" t="str">
        <f t="shared" si="680"/>
        <v/>
      </c>
    </row>
    <row r="78" ht="51" customHeight="1">
      <c r="A78" s="46">
        <v>54</v>
      </c>
      <c r="B78" s="152" t="s">
        <v>424</v>
      </c>
      <c r="C78" s="125">
        <f>2022!B69</f>
        <v>100.23</v>
      </c>
      <c r="D78" s="149"/>
      <c r="E78" s="126">
        <f>2022!AB69</f>
        <v>0</v>
      </c>
      <c r="F78" s="125">
        <f>2022!AE69</f>
        <v>0</v>
      </c>
      <c r="G78" s="150"/>
      <c r="H78" s="151"/>
      <c r="I78" s="59"/>
      <c r="J78" s="59"/>
      <c r="K78" s="59"/>
      <c r="L78" s="150"/>
      <c r="M78" s="59"/>
      <c r="N78" s="59"/>
      <c r="O78" s="150"/>
      <c r="P78" s="59"/>
      <c r="Q78" s="59"/>
      <c r="R78" s="150"/>
      <c r="S78" s="59"/>
      <c r="T78" s="59"/>
      <c r="U78" s="150"/>
      <c r="V78" s="127">
        <f>2022!AG69</f>
        <v>0</v>
      </c>
      <c r="W78" s="59">
        <f t="shared" si="670"/>
        <v>0</v>
      </c>
      <c r="X78" s="59">
        <f>2022!AJ69</f>
        <v>0</v>
      </c>
      <c r="Y78" s="127">
        <f t="shared" si="671"/>
        <v>0</v>
      </c>
      <c r="Z78" s="59"/>
      <c r="AA78" s="59"/>
      <c r="AB78" s="59"/>
      <c r="AC78" s="59">
        <f>2022!AK69</f>
        <v>0</v>
      </c>
      <c r="AD78" s="59"/>
      <c r="AE78" s="59"/>
      <c r="AF78" s="115" t="str">
        <f t="shared" si="672"/>
        <v/>
      </c>
      <c r="AG78" s="203"/>
      <c r="AH78" s="204">
        <f t="shared" si="673"/>
        <v>0</v>
      </c>
      <c r="AI78" s="204">
        <f t="shared" si="674"/>
        <v>0</v>
      </c>
      <c r="AJ78" s="205">
        <v>5</v>
      </c>
      <c r="AK78" s="205" t="str">
        <f t="shared" si="675"/>
        <v/>
      </c>
      <c r="AL78" s="205">
        <f t="shared" si="676"/>
        <v>0</v>
      </c>
      <c r="AM78" s="205">
        <f t="shared" si="677"/>
        <v>0</v>
      </c>
      <c r="AN78" s="206" t="str">
        <f t="shared" si="678"/>
        <v/>
      </c>
      <c r="AO78" s="46" t="str">
        <f t="shared" si="679"/>
        <v/>
      </c>
      <c r="AP78" s="46" t="str">
        <f t="shared" si="680"/>
        <v/>
      </c>
    </row>
    <row r="79" ht="66" customHeight="1">
      <c r="A79" s="46">
        <v>55</v>
      </c>
      <c r="B79" s="152" t="s">
        <v>425</v>
      </c>
      <c r="C79" s="125">
        <f>2022!B70</f>
        <v>285.87</v>
      </c>
      <c r="D79" s="149"/>
      <c r="E79" s="126">
        <f>2022!AB70</f>
        <v>0</v>
      </c>
      <c r="F79" s="125">
        <f>2022!AE70</f>
        <v>0</v>
      </c>
      <c r="G79" s="150"/>
      <c r="H79" s="151"/>
      <c r="I79" s="59"/>
      <c r="J79" s="59"/>
      <c r="K79" s="59"/>
      <c r="L79" s="150"/>
      <c r="M79" s="59"/>
      <c r="N79" s="59"/>
      <c r="O79" s="150"/>
      <c r="P79" s="59"/>
      <c r="Q79" s="59"/>
      <c r="R79" s="150"/>
      <c r="S79" s="59"/>
      <c r="T79" s="59"/>
      <c r="U79" s="150"/>
      <c r="V79" s="127">
        <f>2022!AG70</f>
        <v>0</v>
      </c>
      <c r="W79" s="59">
        <f t="shared" si="670"/>
        <v>0</v>
      </c>
      <c r="X79" s="59">
        <f>2022!AJ70</f>
        <v>0</v>
      </c>
      <c r="Y79" s="127">
        <f t="shared" si="671"/>
        <v>0</v>
      </c>
      <c r="Z79" s="59"/>
      <c r="AA79" s="59"/>
      <c r="AB79" s="59"/>
      <c r="AC79" s="59">
        <f>2022!AK70</f>
        <v>0</v>
      </c>
      <c r="AD79" s="59"/>
      <c r="AE79" s="59"/>
      <c r="AF79" s="115" t="str">
        <f t="shared" si="672"/>
        <v/>
      </c>
      <c r="AG79" s="203"/>
      <c r="AH79" s="204">
        <f t="shared" si="673"/>
        <v>0</v>
      </c>
      <c r="AI79" s="204">
        <f t="shared" si="674"/>
        <v>0</v>
      </c>
      <c r="AJ79" s="205">
        <v>5</v>
      </c>
      <c r="AK79" s="205" t="str">
        <f t="shared" si="675"/>
        <v/>
      </c>
      <c r="AL79" s="205">
        <f t="shared" si="676"/>
        <v>0</v>
      </c>
      <c r="AM79" s="205">
        <f t="shared" si="677"/>
        <v>0</v>
      </c>
      <c r="AN79" s="206" t="str">
        <f t="shared" si="678"/>
        <v/>
      </c>
      <c r="AO79" s="46" t="str">
        <f t="shared" si="679"/>
        <v/>
      </c>
      <c r="AP79" s="46" t="str">
        <f t="shared" si="680"/>
        <v/>
      </c>
    </row>
    <row r="80" ht="62.25" customHeight="1">
      <c r="A80" s="46">
        <v>56</v>
      </c>
      <c r="B80" s="152" t="s">
        <v>426</v>
      </c>
      <c r="C80" s="125">
        <f>2022!B71</f>
        <v>75.650000000000006</v>
      </c>
      <c r="D80" s="149"/>
      <c r="E80" s="126">
        <f>2022!AB71</f>
        <v>0</v>
      </c>
      <c r="F80" s="125">
        <f>2022!AE71</f>
        <v>0</v>
      </c>
      <c r="G80" s="150"/>
      <c r="H80" s="151"/>
      <c r="I80" s="59"/>
      <c r="J80" s="59"/>
      <c r="K80" s="59"/>
      <c r="L80" s="150"/>
      <c r="M80" s="59"/>
      <c r="N80" s="59"/>
      <c r="O80" s="150"/>
      <c r="P80" s="59"/>
      <c r="Q80" s="59"/>
      <c r="R80" s="150"/>
      <c r="S80" s="59"/>
      <c r="T80" s="59"/>
      <c r="U80" s="150"/>
      <c r="V80" s="127">
        <f>2022!AG71</f>
        <v>0</v>
      </c>
      <c r="W80" s="59">
        <f t="shared" ref="W80:W143" si="681">IF(V80&gt;0,V80/E80*100,0)</f>
        <v>0</v>
      </c>
      <c r="X80" s="59">
        <f>2022!AJ71</f>
        <v>0</v>
      </c>
      <c r="Y80" s="127">
        <f t="shared" ref="Y80:Y143" si="682">IF(X80&gt;1,X80/E80*100,0)</f>
        <v>0</v>
      </c>
      <c r="Z80" s="59"/>
      <c r="AA80" s="59"/>
      <c r="AB80" s="59"/>
      <c r="AC80" s="59">
        <f>2022!AK71</f>
        <v>0</v>
      </c>
      <c r="AD80" s="59"/>
      <c r="AE80" s="59"/>
      <c r="AF80" s="115" t="str">
        <f t="shared" ref="AF80:AF143" si="683">IF(C80&gt;0,IF(OR(AND(C80&lt;7,F80&lt;5),E80&lt;33),IF(COUNTIF(X80:AE80,"&gt;0")&gt;0,"Ошибка!",""),""),"")</f>
        <v/>
      </c>
      <c r="AG80" s="203"/>
      <c r="AH80" s="204">
        <f t="shared" ref="AH80:AH143" si="684">IF(AND(ISNUMBER(--C80),C80&gt;0),E80/C80,"")</f>
        <v>0</v>
      </c>
      <c r="AI80" s="204">
        <f t="shared" ref="AI80:AI143" si="685">IF(AND(ISNUMBER(--E80),ISNUMBER(--AJ80)),ЧАСТНОЕ(E80*AJ80,100),"")</f>
        <v>0</v>
      </c>
      <c r="AJ80" s="205">
        <v>5</v>
      </c>
      <c r="AK80" s="205" t="str">
        <f t="shared" ref="AK80:AK143" si="686">IF(AJ79&lt;Y79,"Норматив превышен","")</f>
        <v/>
      </c>
      <c r="AL80" s="205">
        <f t="shared" ref="AL80:AL143" si="687">IF(ISNUMBER(X80),IF(X80&gt;0,MAX(ЧАСТНОЕ(X80*20,100),1),0),"")</f>
        <v>0</v>
      </c>
      <c r="AM80" s="205">
        <f t="shared" ref="AM80:AM143" si="688">IF(ISNUMBER(X80),X80,"")</f>
        <v>0</v>
      </c>
      <c r="AN80" s="206" t="str">
        <f t="shared" ref="AN80:AN143" si="689">IF(ISNUMBER(AE80),IF(AND(AM80&gt;=AE80,AL80&lt;=AE80),"","Вне норматива или не ОДОУ"),"")</f>
        <v/>
      </c>
      <c r="AO80" s="46" t="str">
        <f t="shared" ref="AO80:AO143" si="690">IF(ISNUMBER(X80),IF(SUM(Z80:AE80)&lt;&gt;X80,"Сумма не совпадает или не ОДОУ",""),"")</f>
        <v/>
      </c>
      <c r="AP80" s="46" t="str">
        <f t="shared" ref="AP80:AP143" si="691">IF(AND(ISNUMBER(AC80),AC80&gt;0),IF(AC80&gt;X80*0.75,"Изъятие &gt; 75%!",""),"")</f>
        <v/>
      </c>
    </row>
    <row r="81" ht="47.25" customHeight="1">
      <c r="A81" s="46">
        <v>57</v>
      </c>
      <c r="B81" s="152" t="s">
        <v>427</v>
      </c>
      <c r="C81" s="125">
        <f>2022!B72</f>
        <v>35.140000000000001</v>
      </c>
      <c r="D81" s="149"/>
      <c r="E81" s="126">
        <f>2022!AB72</f>
        <v>0</v>
      </c>
      <c r="F81" s="125">
        <f>2022!AE72</f>
        <v>0</v>
      </c>
      <c r="G81" s="150"/>
      <c r="H81" s="151"/>
      <c r="I81" s="59"/>
      <c r="J81" s="59"/>
      <c r="K81" s="59"/>
      <c r="L81" s="150"/>
      <c r="M81" s="59"/>
      <c r="N81" s="59"/>
      <c r="O81" s="150"/>
      <c r="P81" s="59"/>
      <c r="Q81" s="59"/>
      <c r="R81" s="150"/>
      <c r="S81" s="59"/>
      <c r="T81" s="59"/>
      <c r="U81" s="150"/>
      <c r="V81" s="127">
        <f>2022!AG72</f>
        <v>0</v>
      </c>
      <c r="W81" s="59">
        <f t="shared" si="681"/>
        <v>0</v>
      </c>
      <c r="X81" s="59">
        <f>2022!AJ72</f>
        <v>0</v>
      </c>
      <c r="Y81" s="127">
        <f t="shared" si="682"/>
        <v>0</v>
      </c>
      <c r="Z81" s="59"/>
      <c r="AA81" s="59"/>
      <c r="AB81" s="59"/>
      <c r="AC81" s="59">
        <f>2022!AK72</f>
        <v>0</v>
      </c>
      <c r="AD81" s="59"/>
      <c r="AE81" s="59"/>
      <c r="AF81" s="115" t="str">
        <f t="shared" si="683"/>
        <v/>
      </c>
      <c r="AG81" s="203"/>
      <c r="AH81" s="204">
        <f t="shared" si="684"/>
        <v>0</v>
      </c>
      <c r="AI81" s="204">
        <f t="shared" si="685"/>
        <v>0</v>
      </c>
      <c r="AJ81" s="205">
        <v>5</v>
      </c>
      <c r="AK81" s="205" t="str">
        <f t="shared" si="686"/>
        <v/>
      </c>
      <c r="AL81" s="205">
        <f t="shared" si="687"/>
        <v>0</v>
      </c>
      <c r="AM81" s="205">
        <f t="shared" si="688"/>
        <v>0</v>
      </c>
      <c r="AN81" s="206" t="str">
        <f t="shared" si="689"/>
        <v/>
      </c>
      <c r="AO81" s="46" t="str">
        <f t="shared" si="690"/>
        <v/>
      </c>
      <c r="AP81" s="46" t="str">
        <f t="shared" si="691"/>
        <v/>
      </c>
    </row>
    <row r="82" ht="47.25" customHeight="1">
      <c r="A82" s="46">
        <v>58</v>
      </c>
      <c r="B82" s="152" t="s">
        <v>428</v>
      </c>
      <c r="C82" s="125">
        <f>2022!B73</f>
        <v>9.9299999999999997</v>
      </c>
      <c r="D82" s="149"/>
      <c r="E82" s="126">
        <f>2022!AB73</f>
        <v>0</v>
      </c>
      <c r="F82" s="125">
        <f>2022!AE73</f>
        <v>0</v>
      </c>
      <c r="G82" s="150"/>
      <c r="H82" s="151"/>
      <c r="I82" s="59"/>
      <c r="J82" s="59"/>
      <c r="K82" s="59"/>
      <c r="L82" s="150"/>
      <c r="M82" s="59"/>
      <c r="N82" s="59"/>
      <c r="O82" s="150"/>
      <c r="P82" s="59"/>
      <c r="Q82" s="59"/>
      <c r="R82" s="150"/>
      <c r="S82" s="59"/>
      <c r="T82" s="59"/>
      <c r="U82" s="150"/>
      <c r="V82" s="127">
        <f>2022!AG73</f>
        <v>0</v>
      </c>
      <c r="W82" s="59">
        <f t="shared" si="681"/>
        <v>0</v>
      </c>
      <c r="X82" s="59">
        <f>2022!AJ73</f>
        <v>0</v>
      </c>
      <c r="Y82" s="127">
        <f t="shared" si="682"/>
        <v>0</v>
      </c>
      <c r="Z82" s="59"/>
      <c r="AA82" s="59"/>
      <c r="AB82" s="59"/>
      <c r="AC82" s="59">
        <f>2022!AK73</f>
        <v>0</v>
      </c>
      <c r="AD82" s="59"/>
      <c r="AE82" s="59"/>
      <c r="AF82" s="115" t="str">
        <f t="shared" si="683"/>
        <v/>
      </c>
      <c r="AG82" s="203"/>
      <c r="AH82" s="204">
        <f t="shared" si="684"/>
        <v>0</v>
      </c>
      <c r="AI82" s="204">
        <f t="shared" si="685"/>
        <v>0</v>
      </c>
      <c r="AJ82" s="205">
        <v>5</v>
      </c>
      <c r="AK82" s="205" t="str">
        <f t="shared" si="686"/>
        <v/>
      </c>
      <c r="AL82" s="205">
        <f t="shared" si="687"/>
        <v>0</v>
      </c>
      <c r="AM82" s="205">
        <f t="shared" si="688"/>
        <v>0</v>
      </c>
      <c r="AN82" s="206" t="str">
        <f t="shared" si="689"/>
        <v/>
      </c>
      <c r="AO82" s="46" t="str">
        <f t="shared" si="690"/>
        <v/>
      </c>
      <c r="AP82" s="46" t="str">
        <f t="shared" si="691"/>
        <v/>
      </c>
    </row>
    <row r="83" ht="66.75" customHeight="1">
      <c r="A83" s="46">
        <v>59</v>
      </c>
      <c r="B83" s="152" t="s">
        <v>429</v>
      </c>
      <c r="C83" s="125">
        <f>2022!B74</f>
        <v>891.48000000000002</v>
      </c>
      <c r="D83" s="142"/>
      <c r="E83" s="126">
        <f>2022!AB74</f>
        <v>0</v>
      </c>
      <c r="F83" s="125">
        <f>2022!AE74</f>
        <v>0</v>
      </c>
      <c r="G83" s="82"/>
      <c r="H83" s="143"/>
      <c r="I83" s="59"/>
      <c r="J83" s="59"/>
      <c r="K83" s="59"/>
      <c r="L83" s="82"/>
      <c r="M83" s="59"/>
      <c r="N83" s="59"/>
      <c r="O83" s="82"/>
      <c r="P83" s="59"/>
      <c r="Q83" s="59"/>
      <c r="R83" s="82"/>
      <c r="S83" s="59"/>
      <c r="T83" s="59"/>
      <c r="U83" s="82"/>
      <c r="V83" s="127">
        <f>2022!AG74</f>
        <v>0</v>
      </c>
      <c r="W83" s="59">
        <f t="shared" si="681"/>
        <v>0</v>
      </c>
      <c r="X83" s="59">
        <f>2022!AJ74</f>
        <v>0</v>
      </c>
      <c r="Y83" s="127">
        <f t="shared" si="682"/>
        <v>0</v>
      </c>
      <c r="Z83" s="59"/>
      <c r="AA83" s="59"/>
      <c r="AB83" s="59"/>
      <c r="AC83" s="59">
        <f>2022!AK74</f>
        <v>0</v>
      </c>
      <c r="AD83" s="59"/>
      <c r="AE83" s="59"/>
      <c r="AF83" s="115" t="str">
        <f t="shared" si="683"/>
        <v/>
      </c>
      <c r="AG83" s="203"/>
      <c r="AH83" s="204">
        <f t="shared" si="684"/>
        <v>0</v>
      </c>
      <c r="AI83" s="204">
        <f t="shared" si="685"/>
        <v>0</v>
      </c>
      <c r="AJ83" s="205">
        <v>5</v>
      </c>
      <c r="AK83" s="205" t="str">
        <f t="shared" si="686"/>
        <v/>
      </c>
      <c r="AL83" s="205">
        <f t="shared" si="687"/>
        <v>0</v>
      </c>
      <c r="AM83" s="205">
        <f t="shared" si="688"/>
        <v>0</v>
      </c>
      <c r="AN83" s="206" t="str">
        <f t="shared" si="689"/>
        <v/>
      </c>
      <c r="AO83" s="46" t="str">
        <f t="shared" si="690"/>
        <v/>
      </c>
      <c r="AP83" s="46" t="str">
        <f t="shared" si="691"/>
        <v/>
      </c>
    </row>
    <row r="84" ht="63">
      <c r="A84" s="46">
        <v>60</v>
      </c>
      <c r="B84" s="72" t="s">
        <v>90</v>
      </c>
      <c r="C84" s="125">
        <f>2022!B75</f>
        <v>1406</v>
      </c>
      <c r="D84" s="126">
        <f>2022!AA75</f>
        <v>0</v>
      </c>
      <c r="E84" s="126">
        <f>2022!AB75</f>
        <v>0</v>
      </c>
      <c r="F84" s="125">
        <f>2022!AE75</f>
        <v>0</v>
      </c>
      <c r="G84" s="59">
        <f>2021!AJ57</f>
        <v>0</v>
      </c>
      <c r="H84" s="127">
        <f t="shared" ref="H80:H98" si="692">IF(G84&gt;0,G84/D84*100,0)</f>
        <v>0</v>
      </c>
      <c r="I84" s="59"/>
      <c r="J84" s="59"/>
      <c r="K84" s="59"/>
      <c r="L84" s="59">
        <f>2021!AK57</f>
        <v>0</v>
      </c>
      <c r="M84" s="59"/>
      <c r="N84" s="59"/>
      <c r="O84" s="59">
        <f>'Добыча 2021'!O67</f>
        <v>0</v>
      </c>
      <c r="P84" s="59"/>
      <c r="Q84" s="59"/>
      <c r="R84" s="59">
        <f>'Добыча 2021'!P67</f>
        <v>0</v>
      </c>
      <c r="S84" s="59"/>
      <c r="T84" s="59"/>
      <c r="U84" s="59">
        <f t="shared" ref="U80:U143" si="693">IF(G84=0,0,O84/G84*100)</f>
        <v>0</v>
      </c>
      <c r="V84" s="127">
        <f>2022!AG75</f>
        <v>0</v>
      </c>
      <c r="W84" s="59">
        <f t="shared" si="681"/>
        <v>0</v>
      </c>
      <c r="X84" s="59">
        <f>2022!AJ75</f>
        <v>0</v>
      </c>
      <c r="Y84" s="127">
        <f t="shared" si="682"/>
        <v>0</v>
      </c>
      <c r="Z84" s="59"/>
      <c r="AA84" s="59"/>
      <c r="AB84" s="59"/>
      <c r="AC84" s="59">
        <f>2022!AK75</f>
        <v>0</v>
      </c>
      <c r="AD84" s="59"/>
      <c r="AE84" s="59"/>
      <c r="AF84" s="115" t="str">
        <f t="shared" si="683"/>
        <v/>
      </c>
      <c r="AG84" s="203"/>
      <c r="AH84" s="204">
        <f t="shared" si="684"/>
        <v>0</v>
      </c>
      <c r="AI84" s="204">
        <f t="shared" si="685"/>
        <v>0</v>
      </c>
      <c r="AJ84" s="205">
        <v>5</v>
      </c>
      <c r="AK84" s="205" t="str">
        <f t="shared" si="686"/>
        <v/>
      </c>
      <c r="AL84" s="205">
        <f t="shared" si="687"/>
        <v>0</v>
      </c>
      <c r="AM84" s="205">
        <f t="shared" si="688"/>
        <v>0</v>
      </c>
      <c r="AN84" s="206" t="str">
        <f t="shared" si="689"/>
        <v/>
      </c>
      <c r="AO84" s="46" t="str">
        <f t="shared" si="690"/>
        <v/>
      </c>
      <c r="AP84" s="46" t="str">
        <f t="shared" si="691"/>
        <v/>
      </c>
    </row>
    <row r="85" ht="18.75">
      <c r="A85" s="46"/>
      <c r="B85" s="61" t="s">
        <v>108</v>
      </c>
      <c r="C85" s="131"/>
      <c r="D85" s="130"/>
      <c r="E85" s="130"/>
      <c r="F85" s="131"/>
      <c r="G85" s="59"/>
      <c r="H85" s="127"/>
      <c r="I85" s="59"/>
      <c r="J85" s="59"/>
      <c r="K85" s="59"/>
      <c r="L85" s="59"/>
      <c r="M85" s="71"/>
      <c r="N85" s="71"/>
      <c r="O85" s="71"/>
      <c r="P85" s="71"/>
      <c r="Q85" s="71"/>
      <c r="R85" s="71"/>
      <c r="S85" s="71"/>
      <c r="T85" s="71"/>
      <c r="U85" s="59"/>
      <c r="V85" s="144"/>
      <c r="W85" s="59"/>
      <c r="X85" s="71"/>
      <c r="Y85" s="127"/>
      <c r="Z85" s="71"/>
      <c r="AA85" s="71"/>
      <c r="AB85" s="71"/>
      <c r="AC85" s="71"/>
      <c r="AD85" s="71"/>
      <c r="AE85" s="71"/>
      <c r="AF85" s="115" t="str">
        <f t="shared" si="683"/>
        <v/>
      </c>
      <c r="AG85" s="203"/>
      <c r="AH85" s="204" t="str">
        <f t="shared" si="684"/>
        <v/>
      </c>
      <c r="AI85" s="204">
        <f t="shared" si="685"/>
        <v>0</v>
      </c>
      <c r="AJ85" s="205">
        <v>5</v>
      </c>
      <c r="AK85" s="205" t="str">
        <f t="shared" si="686"/>
        <v/>
      </c>
      <c r="AL85" s="205" t="str">
        <f t="shared" si="687"/>
        <v/>
      </c>
      <c r="AM85" s="205" t="str">
        <f t="shared" si="688"/>
        <v/>
      </c>
      <c r="AN85" s="206" t="str">
        <f t="shared" si="689"/>
        <v/>
      </c>
      <c r="AO85" s="46" t="str">
        <f t="shared" si="690"/>
        <v/>
      </c>
      <c r="AP85" s="46" t="str">
        <f t="shared" si="691"/>
        <v/>
      </c>
    </row>
    <row r="86" ht="94.5">
      <c r="A86" s="87">
        <v>61</v>
      </c>
      <c r="B86" s="72" t="s">
        <v>118</v>
      </c>
      <c r="C86" s="125">
        <f>2022!B80</f>
        <v>1007.1</v>
      </c>
      <c r="D86" s="126">
        <f>2022!AA80</f>
        <v>4493</v>
      </c>
      <c r="E86" s="126">
        <f>2022!AB80</f>
        <v>2467</v>
      </c>
      <c r="F86" s="125">
        <f>2022!AE80</f>
        <v>2.4496077847284279</v>
      </c>
      <c r="G86" s="59">
        <f>2021!AJ60</f>
        <v>177</v>
      </c>
      <c r="H86" s="127">
        <f t="shared" si="692"/>
        <v>3.9394613843756954</v>
      </c>
      <c r="I86" s="62"/>
      <c r="J86" s="62"/>
      <c r="K86" s="62"/>
      <c r="L86" s="59">
        <f>2021!AK60</f>
        <v>132</v>
      </c>
      <c r="M86" s="59"/>
      <c r="N86" s="59"/>
      <c r="O86" s="59">
        <f>'Добыча 2021'!O70</f>
        <v>142</v>
      </c>
      <c r="P86" s="59"/>
      <c r="Q86" s="59"/>
      <c r="R86" s="59">
        <f>'Добыча 2021'!P70</f>
        <v>132</v>
      </c>
      <c r="S86" s="59"/>
      <c r="T86" s="59"/>
      <c r="U86" s="59">
        <f t="shared" si="693"/>
        <v>80.225988700564983</v>
      </c>
      <c r="V86" s="127">
        <f>2022!AG80</f>
        <v>123.35000000000001</v>
      </c>
      <c r="W86" s="59">
        <f t="shared" si="681"/>
        <v>5</v>
      </c>
      <c r="X86" s="59">
        <f>2022!AJ80</f>
        <v>123</v>
      </c>
      <c r="Y86" s="127">
        <f t="shared" si="682"/>
        <v>4.9858127280097282</v>
      </c>
      <c r="Z86" s="59"/>
      <c r="AA86" s="59"/>
      <c r="AB86" s="59"/>
      <c r="AC86" s="59">
        <f>2022!AK80</f>
        <v>92</v>
      </c>
      <c r="AD86" s="59"/>
      <c r="AE86" s="59"/>
      <c r="AF86" s="115" t="str">
        <f t="shared" si="683"/>
        <v/>
      </c>
      <c r="AG86" s="203"/>
      <c r="AH86" s="204">
        <f t="shared" si="684"/>
        <v>2.4496077847284279</v>
      </c>
      <c r="AI86" s="204">
        <f t="shared" si="685"/>
        <v>123</v>
      </c>
      <c r="AJ86" s="205">
        <v>5</v>
      </c>
      <c r="AK86" s="205" t="str">
        <f t="shared" si="686"/>
        <v/>
      </c>
      <c r="AL86" s="205">
        <f t="shared" si="687"/>
        <v>24</v>
      </c>
      <c r="AM86" s="205">
        <f t="shared" si="688"/>
        <v>123</v>
      </c>
      <c r="AN86" s="206" t="str">
        <f t="shared" si="689"/>
        <v/>
      </c>
      <c r="AO86" s="46" t="str">
        <f t="shared" si="690"/>
        <v xml:space="preserve">Сумма не совпадает или не ОДОУ</v>
      </c>
      <c r="AP86" s="46" t="str">
        <f t="shared" si="691"/>
        <v/>
      </c>
    </row>
    <row r="87" ht="48.75" customHeight="1">
      <c r="A87" s="46">
        <v>62</v>
      </c>
      <c r="B87" s="72" t="s">
        <v>308</v>
      </c>
      <c r="C87" s="125">
        <f>2022!B81</f>
        <v>559.5</v>
      </c>
      <c r="D87" s="126">
        <f>2022!AA81</f>
        <v>531</v>
      </c>
      <c r="E87" s="126">
        <f>2022!AB81</f>
        <v>709</v>
      </c>
      <c r="F87" s="125">
        <f>2022!AE81</f>
        <v>1.2672028596961573</v>
      </c>
      <c r="G87" s="59">
        <f>2021!AJ61</f>
        <v>26</v>
      </c>
      <c r="H87" s="127">
        <f t="shared" si="692"/>
        <v>4.8964218455743875</v>
      </c>
      <c r="I87" s="59"/>
      <c r="J87" s="59"/>
      <c r="K87" s="59"/>
      <c r="L87" s="59">
        <f>2021!AK61</f>
        <v>19</v>
      </c>
      <c r="M87" s="59"/>
      <c r="N87" s="59"/>
      <c r="O87" s="59">
        <f>'Добыча 2021'!O71</f>
        <v>21</v>
      </c>
      <c r="P87" s="59"/>
      <c r="Q87" s="59"/>
      <c r="R87" s="59">
        <f>'Добыча 2021'!P71</f>
        <v>18</v>
      </c>
      <c r="S87" s="59"/>
      <c r="T87" s="59"/>
      <c r="U87" s="59">
        <f t="shared" si="693"/>
        <v>80.769230769230774</v>
      </c>
      <c r="V87" s="127">
        <f>2022!AG81</f>
        <v>35.450000000000003</v>
      </c>
      <c r="W87" s="59">
        <f t="shared" si="681"/>
        <v>5</v>
      </c>
      <c r="X87" s="59">
        <f>2022!AJ81</f>
        <v>35</v>
      </c>
      <c r="Y87" s="127">
        <f t="shared" si="682"/>
        <v>4.9365303244005645</v>
      </c>
      <c r="Z87" s="59"/>
      <c r="AA87" s="59"/>
      <c r="AB87" s="59"/>
      <c r="AC87" s="59">
        <f>2022!AK81</f>
        <v>26</v>
      </c>
      <c r="AD87" s="59"/>
      <c r="AE87" s="59"/>
      <c r="AF87" s="115" t="str">
        <f t="shared" si="683"/>
        <v/>
      </c>
      <c r="AG87" s="203"/>
      <c r="AH87" s="204">
        <f t="shared" si="684"/>
        <v>1.2672028596961573</v>
      </c>
      <c r="AI87" s="204">
        <f t="shared" si="685"/>
        <v>35</v>
      </c>
      <c r="AJ87" s="205">
        <v>5</v>
      </c>
      <c r="AK87" s="205" t="str">
        <f t="shared" si="686"/>
        <v/>
      </c>
      <c r="AL87" s="205">
        <f t="shared" si="687"/>
        <v>7</v>
      </c>
      <c r="AM87" s="205">
        <f t="shared" si="688"/>
        <v>35</v>
      </c>
      <c r="AN87" s="206" t="str">
        <f t="shared" si="689"/>
        <v/>
      </c>
      <c r="AO87" s="46" t="str">
        <f t="shared" si="690"/>
        <v xml:space="preserve">Сумма не совпадает или не ОДОУ</v>
      </c>
      <c r="AP87" s="46" t="str">
        <f t="shared" si="691"/>
        <v/>
      </c>
    </row>
    <row r="88" ht="69.75" customHeight="1">
      <c r="A88" s="87">
        <v>63</v>
      </c>
      <c r="B88" s="72" t="s">
        <v>117</v>
      </c>
      <c r="C88" s="125">
        <f>2022!B82</f>
        <v>26.699999999999999</v>
      </c>
      <c r="D88" s="126">
        <f>2022!AA82</f>
        <v>187</v>
      </c>
      <c r="E88" s="126">
        <f>2022!AB82</f>
        <v>222</v>
      </c>
      <c r="F88" s="125">
        <f>2022!AE82</f>
        <v>8.3146067415730336</v>
      </c>
      <c r="G88" s="59">
        <f>2021!AJ62</f>
        <v>7</v>
      </c>
      <c r="H88" s="127">
        <f t="shared" si="692"/>
        <v>3.7433155080213902</v>
      </c>
      <c r="I88" s="59"/>
      <c r="J88" s="59"/>
      <c r="K88" s="59"/>
      <c r="L88" s="59">
        <f>2021!AK62</f>
        <v>5</v>
      </c>
      <c r="M88" s="59"/>
      <c r="N88" s="59"/>
      <c r="O88" s="59">
        <f>'Добыча 2021'!O72</f>
        <v>7</v>
      </c>
      <c r="P88" s="59"/>
      <c r="Q88" s="59"/>
      <c r="R88" s="59">
        <f>'Добыча 2021'!P72</f>
        <v>5</v>
      </c>
      <c r="S88" s="59"/>
      <c r="T88" s="59"/>
      <c r="U88" s="59">
        <f t="shared" si="693"/>
        <v>100</v>
      </c>
      <c r="V88" s="127">
        <f>2022!AG82</f>
        <v>11.100000000000001</v>
      </c>
      <c r="W88" s="59">
        <f t="shared" si="681"/>
        <v>5.0000000000000009</v>
      </c>
      <c r="X88" s="59">
        <f>2022!AJ82</f>
        <v>11</v>
      </c>
      <c r="Y88" s="127">
        <f t="shared" si="682"/>
        <v>4.954954954954955</v>
      </c>
      <c r="Z88" s="59"/>
      <c r="AA88" s="59"/>
      <c r="AB88" s="59"/>
      <c r="AC88" s="59">
        <f>2022!AK82</f>
        <v>8</v>
      </c>
      <c r="AD88" s="59"/>
      <c r="AE88" s="59"/>
      <c r="AF88" s="115" t="str">
        <f t="shared" si="683"/>
        <v/>
      </c>
      <c r="AG88" s="203"/>
      <c r="AH88" s="204">
        <f t="shared" si="684"/>
        <v>8.3146067415730336</v>
      </c>
      <c r="AI88" s="204">
        <f t="shared" si="685"/>
        <v>11</v>
      </c>
      <c r="AJ88" s="205">
        <v>5</v>
      </c>
      <c r="AK88" s="205" t="str">
        <f t="shared" si="686"/>
        <v/>
      </c>
      <c r="AL88" s="205">
        <f t="shared" si="687"/>
        <v>2</v>
      </c>
      <c r="AM88" s="205">
        <f t="shared" si="688"/>
        <v>11</v>
      </c>
      <c r="AN88" s="206" t="str">
        <f t="shared" si="689"/>
        <v/>
      </c>
      <c r="AO88" s="46" t="str">
        <f t="shared" si="690"/>
        <v xml:space="preserve">Сумма не совпадает или не ОДОУ</v>
      </c>
      <c r="AP88" s="46" t="str">
        <f t="shared" si="691"/>
        <v/>
      </c>
    </row>
    <row r="89" ht="94.5">
      <c r="A89" s="46">
        <v>64</v>
      </c>
      <c r="B89" s="72" t="s">
        <v>116</v>
      </c>
      <c r="C89" s="125">
        <f>2022!B83</f>
        <v>41.696399999999997</v>
      </c>
      <c r="D89" s="126">
        <f>2022!AA83</f>
        <v>145</v>
      </c>
      <c r="E89" s="126">
        <f>2022!AB83</f>
        <v>120</v>
      </c>
      <c r="F89" s="125">
        <f>2022!AE83</f>
        <v>2.8779462975220884</v>
      </c>
      <c r="G89" s="59">
        <f>2021!AJ63</f>
        <v>7</v>
      </c>
      <c r="H89" s="127">
        <f t="shared" si="692"/>
        <v>4.8275862068965516</v>
      </c>
      <c r="I89" s="59"/>
      <c r="J89" s="59"/>
      <c r="K89" s="59"/>
      <c r="L89" s="59">
        <f>2021!AK63</f>
        <v>5</v>
      </c>
      <c r="M89" s="59"/>
      <c r="N89" s="59"/>
      <c r="O89" s="59">
        <f>'Добыча 2021'!O73</f>
        <v>6</v>
      </c>
      <c r="P89" s="59"/>
      <c r="Q89" s="59"/>
      <c r="R89" s="59">
        <f>'Добыча 2021'!P73</f>
        <v>5</v>
      </c>
      <c r="S89" s="59"/>
      <c r="T89" s="59"/>
      <c r="U89" s="59">
        <f t="shared" si="693"/>
        <v>85.714285714285708</v>
      </c>
      <c r="V89" s="127">
        <f>2022!AG83</f>
        <v>6</v>
      </c>
      <c r="W89" s="59">
        <f t="shared" si="681"/>
        <v>5</v>
      </c>
      <c r="X89" s="59">
        <f>2022!AJ83</f>
        <v>6</v>
      </c>
      <c r="Y89" s="127">
        <f t="shared" si="682"/>
        <v>5</v>
      </c>
      <c r="Z89" s="59"/>
      <c r="AA89" s="59"/>
      <c r="AB89" s="59"/>
      <c r="AC89" s="59">
        <f>2022!AK83</f>
        <v>4</v>
      </c>
      <c r="AD89" s="59"/>
      <c r="AE89" s="59"/>
      <c r="AF89" s="115" t="str">
        <f t="shared" si="683"/>
        <v/>
      </c>
      <c r="AG89" s="203"/>
      <c r="AH89" s="204">
        <f t="shared" si="684"/>
        <v>2.8779462975220884</v>
      </c>
      <c r="AI89" s="204">
        <f t="shared" si="685"/>
        <v>6</v>
      </c>
      <c r="AJ89" s="205">
        <v>5</v>
      </c>
      <c r="AK89" s="205" t="str">
        <f t="shared" si="686"/>
        <v/>
      </c>
      <c r="AL89" s="205">
        <f t="shared" si="687"/>
        <v>1</v>
      </c>
      <c r="AM89" s="205">
        <f t="shared" si="688"/>
        <v>6</v>
      </c>
      <c r="AN89" s="206" t="str">
        <f t="shared" si="689"/>
        <v/>
      </c>
      <c r="AO89" s="46" t="str">
        <f t="shared" si="690"/>
        <v xml:space="preserve">Сумма не совпадает или не ОДОУ</v>
      </c>
      <c r="AP89" s="46" t="str">
        <f t="shared" si="691"/>
        <v/>
      </c>
    </row>
    <row r="90" ht="57.75" customHeight="1">
      <c r="A90" s="87">
        <v>65</v>
      </c>
      <c r="B90" s="72" t="s">
        <v>111</v>
      </c>
      <c r="C90" s="125">
        <f>2022!B84</f>
        <v>114.90000000000001</v>
      </c>
      <c r="D90" s="126">
        <f>2022!AA84</f>
        <v>560</v>
      </c>
      <c r="E90" s="126">
        <f>2022!AB84</f>
        <v>561</v>
      </c>
      <c r="F90" s="125">
        <f>2022!AE84</f>
        <v>4.8825065274151438</v>
      </c>
      <c r="G90" s="59">
        <f>2021!AJ64</f>
        <v>28</v>
      </c>
      <c r="H90" s="127">
        <f t="shared" si="692"/>
        <v>5</v>
      </c>
      <c r="I90" s="59"/>
      <c r="J90" s="59"/>
      <c r="K90" s="59"/>
      <c r="L90" s="59">
        <f>2021!AK64</f>
        <v>21</v>
      </c>
      <c r="M90" s="59"/>
      <c r="N90" s="59"/>
      <c r="O90" s="59">
        <f>'Добыча 2021'!O74</f>
        <v>23</v>
      </c>
      <c r="P90" s="59"/>
      <c r="Q90" s="59"/>
      <c r="R90" s="59">
        <f>'Добыча 2021'!P74</f>
        <v>21</v>
      </c>
      <c r="S90" s="59"/>
      <c r="T90" s="59"/>
      <c r="U90" s="59">
        <f t="shared" si="693"/>
        <v>82.142857142857139</v>
      </c>
      <c r="V90" s="127">
        <f>2022!AG84</f>
        <v>28.050000000000001</v>
      </c>
      <c r="W90" s="59">
        <f t="shared" si="681"/>
        <v>5</v>
      </c>
      <c r="X90" s="59">
        <f>2022!AJ84</f>
        <v>28</v>
      </c>
      <c r="Y90" s="127">
        <f t="shared" si="682"/>
        <v>4.9910873440285206</v>
      </c>
      <c r="Z90" s="59"/>
      <c r="AA90" s="59"/>
      <c r="AB90" s="59"/>
      <c r="AC90" s="59">
        <f>2022!AK84</f>
        <v>21</v>
      </c>
      <c r="AD90" s="59"/>
      <c r="AE90" s="59"/>
      <c r="AF90" s="115" t="str">
        <f t="shared" si="683"/>
        <v/>
      </c>
      <c r="AG90" s="203"/>
      <c r="AH90" s="204">
        <f t="shared" si="684"/>
        <v>4.8825065274151438</v>
      </c>
      <c r="AI90" s="204">
        <f t="shared" si="685"/>
        <v>28</v>
      </c>
      <c r="AJ90" s="205">
        <v>5</v>
      </c>
      <c r="AK90" s="205" t="str">
        <f t="shared" si="686"/>
        <v/>
      </c>
      <c r="AL90" s="205">
        <f t="shared" si="687"/>
        <v>5</v>
      </c>
      <c r="AM90" s="205">
        <f t="shared" si="688"/>
        <v>28</v>
      </c>
      <c r="AN90" s="206" t="str">
        <f t="shared" si="689"/>
        <v/>
      </c>
      <c r="AO90" s="46" t="str">
        <f t="shared" si="690"/>
        <v xml:space="preserve">Сумма не совпадает или не ОДОУ</v>
      </c>
      <c r="AP90" s="46" t="str">
        <f t="shared" si="691"/>
        <v/>
      </c>
    </row>
    <row r="91" ht="94.5">
      <c r="A91" s="46">
        <v>66</v>
      </c>
      <c r="B91" s="72" t="s">
        <v>309</v>
      </c>
      <c r="C91" s="125">
        <f>2022!B85</f>
        <v>78.599999999999994</v>
      </c>
      <c r="D91" s="126">
        <f>2022!AA85</f>
        <v>348</v>
      </c>
      <c r="E91" s="126">
        <f>2022!AB85</f>
        <v>345</v>
      </c>
      <c r="F91" s="125">
        <f>2022!AE85</f>
        <v>4.3893129770992374</v>
      </c>
      <c r="G91" s="59">
        <f>2021!AJ65</f>
        <v>17</v>
      </c>
      <c r="H91" s="127">
        <f t="shared" si="692"/>
        <v>4.8850574712643677</v>
      </c>
      <c r="I91" s="59"/>
      <c r="J91" s="59"/>
      <c r="K91" s="59"/>
      <c r="L91" s="59">
        <f>2021!AK65</f>
        <v>12</v>
      </c>
      <c r="M91" s="59"/>
      <c r="N91" s="59"/>
      <c r="O91" s="59">
        <f>'Добыча 2021'!O75</f>
        <v>14</v>
      </c>
      <c r="P91" s="59"/>
      <c r="Q91" s="59"/>
      <c r="R91" s="59">
        <f>'Добыча 2021'!P75</f>
        <v>12</v>
      </c>
      <c r="S91" s="59"/>
      <c r="T91" s="59"/>
      <c r="U91" s="59">
        <f t="shared" si="693"/>
        <v>82.35294117647058</v>
      </c>
      <c r="V91" s="127">
        <f>2022!AG85</f>
        <v>17.25</v>
      </c>
      <c r="W91" s="59">
        <f t="shared" si="681"/>
        <v>5</v>
      </c>
      <c r="X91" s="59">
        <f>2022!AJ85</f>
        <v>17</v>
      </c>
      <c r="Y91" s="127">
        <f t="shared" si="682"/>
        <v>4.9275362318840585</v>
      </c>
      <c r="Z91" s="59"/>
      <c r="AA91" s="59"/>
      <c r="AB91" s="59"/>
      <c r="AC91" s="59">
        <f>2022!AK85</f>
        <v>12</v>
      </c>
      <c r="AD91" s="59"/>
      <c r="AE91" s="59"/>
      <c r="AF91" s="115" t="str">
        <f t="shared" si="683"/>
        <v/>
      </c>
      <c r="AG91" s="203"/>
      <c r="AH91" s="204">
        <f t="shared" si="684"/>
        <v>4.3893129770992374</v>
      </c>
      <c r="AI91" s="204">
        <f t="shared" si="685"/>
        <v>17</v>
      </c>
      <c r="AJ91" s="205">
        <v>5</v>
      </c>
      <c r="AK91" s="205" t="str">
        <f t="shared" si="686"/>
        <v/>
      </c>
      <c r="AL91" s="205">
        <f t="shared" si="687"/>
        <v>3</v>
      </c>
      <c r="AM91" s="205">
        <f t="shared" si="688"/>
        <v>17</v>
      </c>
      <c r="AN91" s="206" t="str">
        <f t="shared" si="689"/>
        <v/>
      </c>
      <c r="AO91" s="46" t="str">
        <f t="shared" si="690"/>
        <v xml:space="preserve">Сумма не совпадает или не ОДОУ</v>
      </c>
      <c r="AP91" s="46" t="str">
        <f t="shared" si="691"/>
        <v/>
      </c>
    </row>
    <row r="92" ht="94.5">
      <c r="A92" s="87">
        <v>67</v>
      </c>
      <c r="B92" s="72" t="s">
        <v>310</v>
      </c>
      <c r="C92" s="125">
        <f>2022!B86</f>
        <v>167.19999999999999</v>
      </c>
      <c r="D92" s="126">
        <f>2022!AA86</f>
        <v>725</v>
      </c>
      <c r="E92" s="126">
        <f>2022!AB86</f>
        <v>728</v>
      </c>
      <c r="F92" s="125">
        <f>2022!AE86</f>
        <v>4.3540669856459333</v>
      </c>
      <c r="G92" s="59">
        <f>2021!AJ66</f>
        <v>36</v>
      </c>
      <c r="H92" s="127">
        <f t="shared" si="692"/>
        <v>4.9655172413793105</v>
      </c>
      <c r="I92" s="59"/>
      <c r="J92" s="59"/>
      <c r="K92" s="59"/>
      <c r="L92" s="59">
        <f>2021!AK66</f>
        <v>27</v>
      </c>
      <c r="M92" s="59"/>
      <c r="N92" s="59"/>
      <c r="O92" s="59">
        <f>'Добыча 2021'!O76</f>
        <v>30</v>
      </c>
      <c r="P92" s="59"/>
      <c r="Q92" s="59"/>
      <c r="R92" s="59">
        <f>'Добыча 2021'!P76</f>
        <v>27</v>
      </c>
      <c r="S92" s="59"/>
      <c r="T92" s="59"/>
      <c r="U92" s="59">
        <f t="shared" si="693"/>
        <v>83.333333333333343</v>
      </c>
      <c r="V92" s="127">
        <f>2022!AG86</f>
        <v>36.399999999999999</v>
      </c>
      <c r="W92" s="59">
        <f t="shared" si="681"/>
        <v>5</v>
      </c>
      <c r="X92" s="59">
        <f>2022!AJ86</f>
        <v>36</v>
      </c>
      <c r="Y92" s="127">
        <f t="shared" si="682"/>
        <v>4.9450549450549453</v>
      </c>
      <c r="Z92" s="59"/>
      <c r="AA92" s="59"/>
      <c r="AB92" s="59"/>
      <c r="AC92" s="59">
        <f>2022!AK86</f>
        <v>27</v>
      </c>
      <c r="AD92" s="59"/>
      <c r="AE92" s="59"/>
      <c r="AF92" s="115" t="str">
        <f t="shared" si="683"/>
        <v/>
      </c>
      <c r="AG92" s="203"/>
      <c r="AH92" s="204">
        <f t="shared" si="684"/>
        <v>4.3540669856459333</v>
      </c>
      <c r="AI92" s="204">
        <f t="shared" si="685"/>
        <v>36</v>
      </c>
      <c r="AJ92" s="205">
        <v>5</v>
      </c>
      <c r="AK92" s="205" t="str">
        <f t="shared" si="686"/>
        <v/>
      </c>
      <c r="AL92" s="205">
        <f t="shared" si="687"/>
        <v>7</v>
      </c>
      <c r="AM92" s="205">
        <f t="shared" si="688"/>
        <v>36</v>
      </c>
      <c r="AN92" s="206" t="str">
        <f t="shared" si="689"/>
        <v/>
      </c>
      <c r="AO92" s="46" t="str">
        <f t="shared" si="690"/>
        <v xml:space="preserve">Сумма не совпадает или не ОДОУ</v>
      </c>
      <c r="AP92" s="46" t="str">
        <f t="shared" si="691"/>
        <v/>
      </c>
    </row>
    <row r="93" ht="31.5">
      <c r="A93" s="46">
        <v>68</v>
      </c>
      <c r="B93" s="72" t="s">
        <v>115</v>
      </c>
      <c r="C93" s="125">
        <f>2022!B87</f>
        <v>40.045999999999999</v>
      </c>
      <c r="D93" s="126">
        <f>2022!AA87</f>
        <v>120</v>
      </c>
      <c r="E93" s="126">
        <f>2022!AB87</f>
        <v>109</v>
      </c>
      <c r="F93" s="125">
        <f>2022!AE87</f>
        <v>2.7218698496728764</v>
      </c>
      <c r="G93" s="59">
        <f>2021!AJ67</f>
        <v>0</v>
      </c>
      <c r="H93" s="127">
        <f t="shared" si="692"/>
        <v>0</v>
      </c>
      <c r="I93" s="59"/>
      <c r="J93" s="59"/>
      <c r="K93" s="59"/>
      <c r="L93" s="59">
        <f>2021!AK67</f>
        <v>0</v>
      </c>
      <c r="M93" s="59"/>
      <c r="N93" s="59"/>
      <c r="O93" s="59">
        <f>'Добыча 2021'!O77</f>
        <v>0</v>
      </c>
      <c r="P93" s="59"/>
      <c r="Q93" s="59"/>
      <c r="R93" s="59">
        <f>'Добыча 2021'!P77</f>
        <v>0</v>
      </c>
      <c r="S93" s="59"/>
      <c r="T93" s="59"/>
      <c r="U93" s="59">
        <f t="shared" si="693"/>
        <v>0</v>
      </c>
      <c r="V93" s="127">
        <f>2022!AG87</f>
        <v>5.4500000000000002</v>
      </c>
      <c r="W93" s="59">
        <f t="shared" si="681"/>
        <v>5</v>
      </c>
      <c r="X93" s="59">
        <f>2022!AJ87</f>
        <v>0</v>
      </c>
      <c r="Y93" s="127">
        <f t="shared" si="682"/>
        <v>0</v>
      </c>
      <c r="Z93" s="59"/>
      <c r="AA93" s="59"/>
      <c r="AB93" s="59"/>
      <c r="AC93" s="59">
        <f>2022!AK87</f>
        <v>0</v>
      </c>
      <c r="AD93" s="59"/>
      <c r="AE93" s="59"/>
      <c r="AF93" s="115" t="str">
        <f t="shared" si="683"/>
        <v/>
      </c>
      <c r="AG93" s="203"/>
      <c r="AH93" s="204">
        <f t="shared" si="684"/>
        <v>2.7218698496728764</v>
      </c>
      <c r="AI93" s="204">
        <f t="shared" si="685"/>
        <v>5</v>
      </c>
      <c r="AJ93" s="205">
        <v>5</v>
      </c>
      <c r="AK93" s="205" t="str">
        <f t="shared" si="686"/>
        <v/>
      </c>
      <c r="AL93" s="205">
        <f t="shared" si="687"/>
        <v>0</v>
      </c>
      <c r="AM93" s="205">
        <f t="shared" si="688"/>
        <v>0</v>
      </c>
      <c r="AN93" s="206" t="str">
        <f t="shared" si="689"/>
        <v/>
      </c>
      <c r="AO93" s="46" t="str">
        <f t="shared" si="690"/>
        <v/>
      </c>
      <c r="AP93" s="46" t="str">
        <f t="shared" si="691"/>
        <v/>
      </c>
    </row>
    <row r="94" ht="36" customHeight="1">
      <c r="A94" s="87">
        <v>69</v>
      </c>
      <c r="B94" s="72" t="s">
        <v>110</v>
      </c>
      <c r="C94" s="125">
        <f>2022!B88</f>
        <v>83.5</v>
      </c>
      <c r="D94" s="126">
        <f>2022!AA88</f>
        <v>98</v>
      </c>
      <c r="E94" s="126">
        <f>2022!AB88</f>
        <v>84</v>
      </c>
      <c r="F94" s="125">
        <f>2022!AE88</f>
        <v>1.0059880239520957</v>
      </c>
      <c r="G94" s="59">
        <f>2021!AJ68</f>
        <v>3</v>
      </c>
      <c r="H94" s="127">
        <f t="shared" si="692"/>
        <v>3.0612244897959182</v>
      </c>
      <c r="I94" s="59"/>
      <c r="J94" s="59"/>
      <c r="K94" s="59"/>
      <c r="L94" s="59">
        <f>2021!AK68</f>
        <v>2</v>
      </c>
      <c r="M94" s="59"/>
      <c r="N94" s="59"/>
      <c r="O94" s="59">
        <f>'Добыча 2021'!O78</f>
        <v>0</v>
      </c>
      <c r="P94" s="59"/>
      <c r="Q94" s="59"/>
      <c r="R94" s="59">
        <f>'Добыча 2021'!P78</f>
        <v>0</v>
      </c>
      <c r="S94" s="59"/>
      <c r="T94" s="59"/>
      <c r="U94" s="59">
        <f t="shared" si="693"/>
        <v>0</v>
      </c>
      <c r="V94" s="127">
        <f>2022!AG88</f>
        <v>4.2000000000000002</v>
      </c>
      <c r="W94" s="59">
        <f t="shared" si="681"/>
        <v>5</v>
      </c>
      <c r="X94" s="59">
        <f>2022!AJ88</f>
        <v>4</v>
      </c>
      <c r="Y94" s="127">
        <f t="shared" si="682"/>
        <v>4.7619047619047619</v>
      </c>
      <c r="Z94" s="59"/>
      <c r="AA94" s="59"/>
      <c r="AB94" s="59"/>
      <c r="AC94" s="59">
        <f>2022!AK88</f>
        <v>3</v>
      </c>
      <c r="AD94" s="59"/>
      <c r="AE94" s="59"/>
      <c r="AF94" s="115" t="str">
        <f t="shared" si="683"/>
        <v/>
      </c>
      <c r="AG94" s="203"/>
      <c r="AH94" s="204">
        <f t="shared" si="684"/>
        <v>1.0059880239520957</v>
      </c>
      <c r="AI94" s="204">
        <f t="shared" si="685"/>
        <v>4</v>
      </c>
      <c r="AJ94" s="205">
        <v>5</v>
      </c>
      <c r="AK94" s="205" t="str">
        <f t="shared" si="686"/>
        <v/>
      </c>
      <c r="AL94" s="205">
        <f t="shared" si="687"/>
        <v>1</v>
      </c>
      <c r="AM94" s="205">
        <f t="shared" si="688"/>
        <v>4</v>
      </c>
      <c r="AN94" s="206" t="str">
        <f t="shared" si="689"/>
        <v/>
      </c>
      <c r="AO94" s="46" t="str">
        <f t="shared" si="690"/>
        <v xml:space="preserve">Сумма не совпадает или не ОДОУ</v>
      </c>
      <c r="AP94" s="46" t="str">
        <f t="shared" si="691"/>
        <v/>
      </c>
    </row>
    <row r="95" ht="32.25" customHeight="1">
      <c r="A95" s="46">
        <v>70</v>
      </c>
      <c r="B95" s="72" t="s">
        <v>114</v>
      </c>
      <c r="C95" s="125">
        <f>2022!B89</f>
        <v>37.700000000000003</v>
      </c>
      <c r="D95" s="126">
        <f>2022!AA89</f>
        <v>67</v>
      </c>
      <c r="E95" s="126">
        <f>2022!AB89</f>
        <v>84</v>
      </c>
      <c r="F95" s="125">
        <f>2022!AE89</f>
        <v>2.2281167108753315</v>
      </c>
      <c r="G95" s="59">
        <f>2021!AJ69</f>
        <v>3</v>
      </c>
      <c r="H95" s="127">
        <f t="shared" si="692"/>
        <v>4.4776119402985071</v>
      </c>
      <c r="I95" s="59"/>
      <c r="J95" s="59"/>
      <c r="K95" s="59"/>
      <c r="L95" s="59">
        <f>2021!AK69</f>
        <v>2</v>
      </c>
      <c r="M95" s="59"/>
      <c r="N95" s="59"/>
      <c r="O95" s="59">
        <f>'Добыча 2021'!O79</f>
        <v>2</v>
      </c>
      <c r="P95" s="59"/>
      <c r="Q95" s="59"/>
      <c r="R95" s="59">
        <f>'Добыча 2021'!P79</f>
        <v>2</v>
      </c>
      <c r="S95" s="59"/>
      <c r="T95" s="59"/>
      <c r="U95" s="59">
        <f t="shared" si="693"/>
        <v>66.666666666666657</v>
      </c>
      <c r="V95" s="127">
        <f>2022!AG89</f>
        <v>4.2000000000000002</v>
      </c>
      <c r="W95" s="59">
        <f t="shared" si="681"/>
        <v>5</v>
      </c>
      <c r="X95" s="59">
        <f>2022!AJ89</f>
        <v>4</v>
      </c>
      <c r="Y95" s="127">
        <f t="shared" si="682"/>
        <v>4.7619047619047619</v>
      </c>
      <c r="Z95" s="59"/>
      <c r="AA95" s="59"/>
      <c r="AB95" s="59"/>
      <c r="AC95" s="59">
        <f>2022!AK89</f>
        <v>3</v>
      </c>
      <c r="AD95" s="59"/>
      <c r="AE95" s="59"/>
      <c r="AF95" s="115" t="str">
        <f t="shared" si="683"/>
        <v/>
      </c>
      <c r="AG95" s="203"/>
      <c r="AH95" s="204">
        <f t="shared" si="684"/>
        <v>2.2281167108753315</v>
      </c>
      <c r="AI95" s="204">
        <f t="shared" si="685"/>
        <v>4</v>
      </c>
      <c r="AJ95" s="205">
        <v>5</v>
      </c>
      <c r="AK95" s="205" t="str">
        <f t="shared" si="686"/>
        <v/>
      </c>
      <c r="AL95" s="205">
        <f t="shared" si="687"/>
        <v>1</v>
      </c>
      <c r="AM95" s="205">
        <f t="shared" si="688"/>
        <v>4</v>
      </c>
      <c r="AN95" s="206" t="str">
        <f t="shared" si="689"/>
        <v/>
      </c>
      <c r="AO95" s="46" t="str">
        <f t="shared" si="690"/>
        <v xml:space="preserve">Сумма не совпадает или не ОДОУ</v>
      </c>
      <c r="AP95" s="46" t="str">
        <f t="shared" si="691"/>
        <v/>
      </c>
    </row>
    <row r="96" ht="17.25" customHeight="1">
      <c r="A96" s="87"/>
      <c r="B96" s="61" t="s">
        <v>119</v>
      </c>
      <c r="C96" s="131"/>
      <c r="D96" s="130"/>
      <c r="E96" s="130"/>
      <c r="F96" s="131"/>
      <c r="G96" s="71"/>
      <c r="H96" s="127"/>
      <c r="I96" s="62"/>
      <c r="J96" s="62"/>
      <c r="K96" s="62"/>
      <c r="L96" s="71"/>
      <c r="M96" s="71"/>
      <c r="N96" s="71"/>
      <c r="O96" s="71"/>
      <c r="P96" s="71"/>
      <c r="Q96" s="71"/>
      <c r="R96" s="71"/>
      <c r="S96" s="71"/>
      <c r="T96" s="71"/>
      <c r="U96" s="59"/>
      <c r="V96" s="144"/>
      <c r="W96" s="59"/>
      <c r="X96" s="71"/>
      <c r="Y96" s="127"/>
      <c r="Z96" s="71"/>
      <c r="AA96" s="71"/>
      <c r="AB96" s="71"/>
      <c r="AC96" s="71"/>
      <c r="AD96" s="71"/>
      <c r="AE96" s="71"/>
      <c r="AF96" s="115" t="str">
        <f t="shared" si="683"/>
        <v/>
      </c>
      <c r="AG96" s="203"/>
      <c r="AH96" s="204" t="str">
        <f t="shared" si="684"/>
        <v/>
      </c>
      <c r="AI96" s="204">
        <f t="shared" si="685"/>
        <v>0</v>
      </c>
      <c r="AJ96" s="205">
        <v>5</v>
      </c>
      <c r="AK96" s="205" t="str">
        <f t="shared" si="686"/>
        <v/>
      </c>
      <c r="AL96" s="205" t="str">
        <f t="shared" si="687"/>
        <v/>
      </c>
      <c r="AM96" s="205" t="str">
        <f t="shared" si="688"/>
        <v/>
      </c>
      <c r="AN96" s="206" t="str">
        <f t="shared" si="689"/>
        <v/>
      </c>
      <c r="AO96" s="46" t="str">
        <f t="shared" si="690"/>
        <v/>
      </c>
      <c r="AP96" s="46" t="str">
        <f t="shared" si="691"/>
        <v/>
      </c>
    </row>
    <row r="97" ht="31.5" customHeight="1">
      <c r="A97" s="46">
        <v>71</v>
      </c>
      <c r="B97" s="72" t="s">
        <v>126</v>
      </c>
      <c r="C97" s="125">
        <f>2022!B92</f>
        <v>1493.5999999999999</v>
      </c>
      <c r="D97" s="126">
        <f>2022!AA92</f>
        <v>850</v>
      </c>
      <c r="E97" s="126">
        <f>2022!AB92</f>
        <v>748</v>
      </c>
      <c r="F97" s="125">
        <f>2022!AE92</f>
        <v>0.500803427959293</v>
      </c>
      <c r="G97" s="59">
        <f>2021!AJ72</f>
        <v>23</v>
      </c>
      <c r="H97" s="127">
        <f t="shared" si="692"/>
        <v>2.7058823529411762</v>
      </c>
      <c r="I97" s="59"/>
      <c r="J97" s="59"/>
      <c r="K97" s="59"/>
      <c r="L97" s="59">
        <f>2021!AK72</f>
        <v>17</v>
      </c>
      <c r="M97" s="59"/>
      <c r="N97" s="59"/>
      <c r="O97" s="59">
        <f>'Добыча 2021'!O82</f>
        <v>23</v>
      </c>
      <c r="P97" s="59"/>
      <c r="Q97" s="59"/>
      <c r="R97" s="59">
        <f>'Добыча 2021'!P82</f>
        <v>17</v>
      </c>
      <c r="S97" s="59"/>
      <c r="T97" s="59"/>
      <c r="U97" s="59">
        <f t="shared" si="693"/>
        <v>100</v>
      </c>
      <c r="V97" s="127">
        <f>2022!AG92</f>
        <v>37.399999999999999</v>
      </c>
      <c r="W97" s="59">
        <f t="shared" si="681"/>
        <v>5</v>
      </c>
      <c r="X97" s="59">
        <f>2022!AJ92</f>
        <v>23</v>
      </c>
      <c r="Y97" s="127">
        <f t="shared" si="682"/>
        <v>3.0748663101604281</v>
      </c>
      <c r="Z97" s="59"/>
      <c r="AA97" s="59"/>
      <c r="AB97" s="59"/>
      <c r="AC97" s="59">
        <f>2022!AK92</f>
        <v>17</v>
      </c>
      <c r="AD97" s="59"/>
      <c r="AE97" s="59"/>
      <c r="AF97" s="115" t="str">
        <f t="shared" si="683"/>
        <v/>
      </c>
      <c r="AG97" s="203"/>
      <c r="AH97" s="204">
        <f t="shared" si="684"/>
        <v>0.500803427959293</v>
      </c>
      <c r="AI97" s="204">
        <f t="shared" si="685"/>
        <v>37</v>
      </c>
      <c r="AJ97" s="205">
        <v>5</v>
      </c>
      <c r="AK97" s="205" t="str">
        <f t="shared" si="686"/>
        <v/>
      </c>
      <c r="AL97" s="205">
        <f t="shared" si="687"/>
        <v>4</v>
      </c>
      <c r="AM97" s="205">
        <f t="shared" si="688"/>
        <v>23</v>
      </c>
      <c r="AN97" s="206" t="str">
        <f t="shared" si="689"/>
        <v/>
      </c>
      <c r="AO97" s="46" t="str">
        <f t="shared" si="690"/>
        <v xml:space="preserve">Сумма не совпадает или не ОДОУ</v>
      </c>
      <c r="AP97" s="46" t="str">
        <f t="shared" si="691"/>
        <v/>
      </c>
    </row>
    <row r="98" ht="31.5" customHeight="1">
      <c r="A98" s="46">
        <v>72</v>
      </c>
      <c r="B98" s="155" t="s">
        <v>430</v>
      </c>
      <c r="C98" s="125">
        <f>2022!B93</f>
        <v>438.69999999999999</v>
      </c>
      <c r="D98" s="138">
        <f>2022!AA93</f>
        <v>335</v>
      </c>
      <c r="E98" s="126">
        <f>2022!AB93</f>
        <v>0</v>
      </c>
      <c r="F98" s="125">
        <f>2022!AE93</f>
        <v>0</v>
      </c>
      <c r="G98" s="80">
        <f>2021!AJ73</f>
        <v>16</v>
      </c>
      <c r="H98" s="139">
        <f t="shared" si="692"/>
        <v>4.7761194029850751</v>
      </c>
      <c r="I98" s="59"/>
      <c r="J98" s="59"/>
      <c r="K98" s="59"/>
      <c r="L98" s="80">
        <f>2021!AK73</f>
        <v>12</v>
      </c>
      <c r="M98" s="59"/>
      <c r="N98" s="59"/>
      <c r="O98" s="80">
        <f>'Добыча 2021'!O83</f>
        <v>15</v>
      </c>
      <c r="P98" s="59"/>
      <c r="Q98" s="59"/>
      <c r="R98" s="80">
        <f>'Добыча 2021'!P83</f>
        <v>15</v>
      </c>
      <c r="S98" s="59"/>
      <c r="T98" s="59"/>
      <c r="U98" s="80">
        <f t="shared" si="693"/>
        <v>93.75</v>
      </c>
      <c r="V98" s="127">
        <f>2022!AG93</f>
        <v>0</v>
      </c>
      <c r="W98" s="59">
        <f t="shared" si="681"/>
        <v>0</v>
      </c>
      <c r="X98" s="59">
        <f>2022!AJ93</f>
        <v>0</v>
      </c>
      <c r="Y98" s="127">
        <f t="shared" si="682"/>
        <v>0</v>
      </c>
      <c r="Z98" s="59"/>
      <c r="AA98" s="59"/>
      <c r="AB98" s="59"/>
      <c r="AC98" s="59">
        <f>2022!AK93</f>
        <v>0</v>
      </c>
      <c r="AD98" s="59"/>
      <c r="AE98" s="59"/>
      <c r="AF98" s="115" t="str">
        <f t="shared" si="683"/>
        <v/>
      </c>
      <c r="AG98" s="203"/>
      <c r="AH98" s="204">
        <f t="shared" si="684"/>
        <v>0</v>
      </c>
      <c r="AI98" s="204">
        <f t="shared" si="685"/>
        <v>0</v>
      </c>
      <c r="AJ98" s="205">
        <v>5</v>
      </c>
      <c r="AK98" s="205" t="str">
        <f t="shared" si="686"/>
        <v/>
      </c>
      <c r="AL98" s="205">
        <f t="shared" si="687"/>
        <v>0</v>
      </c>
      <c r="AM98" s="205">
        <f t="shared" si="688"/>
        <v>0</v>
      </c>
      <c r="AN98" s="206" t="str">
        <f t="shared" si="689"/>
        <v/>
      </c>
      <c r="AO98" s="46" t="str">
        <f t="shared" si="690"/>
        <v/>
      </c>
      <c r="AP98" s="46" t="str">
        <f t="shared" si="691"/>
        <v/>
      </c>
    </row>
    <row r="99" ht="31.5" customHeight="1">
      <c r="A99" s="46">
        <v>73</v>
      </c>
      <c r="B99" s="155" t="s">
        <v>431</v>
      </c>
      <c r="C99" s="125">
        <f>2022!B94</f>
        <v>537.20000000000005</v>
      </c>
      <c r="D99" s="149"/>
      <c r="E99" s="126">
        <f>2022!AB94</f>
        <v>47</v>
      </c>
      <c r="F99" s="125">
        <f>2022!AE94</f>
        <v>8.7490692479523444e-002</v>
      </c>
      <c r="G99" s="150"/>
      <c r="H99" s="151"/>
      <c r="I99" s="59"/>
      <c r="J99" s="59"/>
      <c r="K99" s="59"/>
      <c r="L99" s="150"/>
      <c r="M99" s="59"/>
      <c r="N99" s="59"/>
      <c r="O99" s="150"/>
      <c r="P99" s="59"/>
      <c r="Q99" s="59"/>
      <c r="R99" s="150"/>
      <c r="S99" s="59"/>
      <c r="T99" s="59"/>
      <c r="U99" s="150"/>
      <c r="V99" s="127">
        <f>2022!AG94</f>
        <v>2.3500000000000001</v>
      </c>
      <c r="W99" s="59">
        <f t="shared" si="681"/>
        <v>5</v>
      </c>
      <c r="X99" s="59">
        <f>2022!AJ94</f>
        <v>2</v>
      </c>
      <c r="Y99" s="127">
        <f t="shared" si="682"/>
        <v>4.2553191489361701</v>
      </c>
      <c r="Z99" s="59"/>
      <c r="AA99" s="59"/>
      <c r="AB99" s="59"/>
      <c r="AC99" s="59">
        <f>2022!AK94</f>
        <v>1</v>
      </c>
      <c r="AD99" s="59"/>
      <c r="AE99" s="59"/>
      <c r="AF99" s="115" t="str">
        <f t="shared" si="683"/>
        <v/>
      </c>
      <c r="AG99" s="203"/>
      <c r="AH99" s="204">
        <f t="shared" si="684"/>
        <v>8.7490692479523444e-002</v>
      </c>
      <c r="AI99" s="204">
        <f t="shared" si="685"/>
        <v>2</v>
      </c>
      <c r="AJ99" s="205">
        <v>5</v>
      </c>
      <c r="AK99" s="205" t="str">
        <f t="shared" si="686"/>
        <v/>
      </c>
      <c r="AL99" s="205">
        <f t="shared" si="687"/>
        <v>1</v>
      </c>
      <c r="AM99" s="205">
        <f t="shared" si="688"/>
        <v>2</v>
      </c>
      <c r="AN99" s="206" t="str">
        <f t="shared" si="689"/>
        <v/>
      </c>
      <c r="AO99" s="46" t="str">
        <f t="shared" si="690"/>
        <v xml:space="preserve">Сумма не совпадает или не ОДОУ</v>
      </c>
      <c r="AP99" s="46" t="str">
        <f t="shared" si="691"/>
        <v/>
      </c>
    </row>
    <row r="100" ht="31.5" customHeight="1">
      <c r="A100" s="46">
        <v>74</v>
      </c>
      <c r="B100" s="155" t="s">
        <v>432</v>
      </c>
      <c r="C100" s="125">
        <f>2022!B95</f>
        <v>140</v>
      </c>
      <c r="D100" s="149"/>
      <c r="E100" s="126">
        <f>2022!AB95</f>
        <v>16</v>
      </c>
      <c r="F100" s="125">
        <f>2022!AE95</f>
        <v>0.11428571428571428</v>
      </c>
      <c r="G100" s="150"/>
      <c r="H100" s="151"/>
      <c r="I100" s="59"/>
      <c r="J100" s="59"/>
      <c r="K100" s="59"/>
      <c r="L100" s="150"/>
      <c r="M100" s="59"/>
      <c r="N100" s="59"/>
      <c r="O100" s="150"/>
      <c r="P100" s="59"/>
      <c r="Q100" s="59"/>
      <c r="R100" s="150"/>
      <c r="S100" s="59"/>
      <c r="T100" s="59"/>
      <c r="U100" s="150"/>
      <c r="V100" s="127">
        <f>2022!AG95</f>
        <v>0</v>
      </c>
      <c r="W100" s="59">
        <f t="shared" ref="W100:W102" si="694">IF(V100&gt;0,V100/E100*100,0)</f>
        <v>0</v>
      </c>
      <c r="X100" s="59">
        <f>2022!AJ95</f>
        <v>0</v>
      </c>
      <c r="Y100" s="127">
        <f t="shared" ref="Y100:Y102" si="695">IF(X100&gt;1,X100/E100*100,0)</f>
        <v>0</v>
      </c>
      <c r="Z100" s="59"/>
      <c r="AA100" s="59"/>
      <c r="AB100" s="59"/>
      <c r="AC100" s="59">
        <f>2022!AK95</f>
        <v>0</v>
      </c>
      <c r="AD100" s="59"/>
      <c r="AE100" s="59"/>
      <c r="AF100" s="115" t="str">
        <f t="shared" si="683"/>
        <v/>
      </c>
      <c r="AG100" s="203"/>
      <c r="AH100" s="204">
        <f t="shared" si="684"/>
        <v>0.11428571428571428</v>
      </c>
      <c r="AI100" s="204">
        <f t="shared" si="685"/>
        <v>0</v>
      </c>
      <c r="AJ100" s="205">
        <v>5</v>
      </c>
      <c r="AK100" s="205" t="str">
        <f t="shared" si="686"/>
        <v/>
      </c>
      <c r="AL100" s="205">
        <f t="shared" si="687"/>
        <v>0</v>
      </c>
      <c r="AM100" s="205">
        <f t="shared" si="688"/>
        <v>0</v>
      </c>
      <c r="AN100" s="206" t="str">
        <f t="shared" si="689"/>
        <v/>
      </c>
      <c r="AO100" s="46" t="str">
        <f t="shared" si="690"/>
        <v/>
      </c>
      <c r="AP100" s="46" t="str">
        <f t="shared" si="691"/>
        <v/>
      </c>
    </row>
    <row r="101" ht="31.5" customHeight="1">
      <c r="A101" s="46">
        <v>75</v>
      </c>
      <c r="B101" s="155" t="s">
        <v>433</v>
      </c>
      <c r="C101" s="125">
        <f>2022!B96</f>
        <v>1100</v>
      </c>
      <c r="D101" s="149"/>
      <c r="E101" s="126">
        <f>2022!AB96</f>
        <v>0</v>
      </c>
      <c r="F101" s="125">
        <f>2022!AE96</f>
        <v>0</v>
      </c>
      <c r="G101" s="150"/>
      <c r="H101" s="151"/>
      <c r="I101" s="59"/>
      <c r="J101" s="59"/>
      <c r="K101" s="59"/>
      <c r="L101" s="150"/>
      <c r="M101" s="59"/>
      <c r="N101" s="59"/>
      <c r="O101" s="150"/>
      <c r="P101" s="59"/>
      <c r="Q101" s="59"/>
      <c r="R101" s="150"/>
      <c r="S101" s="59"/>
      <c r="T101" s="59"/>
      <c r="U101" s="150"/>
      <c r="V101" s="127">
        <f>2022!AG96</f>
        <v>0</v>
      </c>
      <c r="W101" s="59">
        <f t="shared" si="694"/>
        <v>0</v>
      </c>
      <c r="X101" s="59">
        <f>2022!AJ96</f>
        <v>0</v>
      </c>
      <c r="Y101" s="127">
        <f t="shared" si="695"/>
        <v>0</v>
      </c>
      <c r="Z101" s="59"/>
      <c r="AA101" s="59"/>
      <c r="AB101" s="59"/>
      <c r="AC101" s="59">
        <f>2022!AK96</f>
        <v>0</v>
      </c>
      <c r="AD101" s="59"/>
      <c r="AE101" s="59"/>
      <c r="AF101" s="115" t="str">
        <f t="shared" si="683"/>
        <v/>
      </c>
      <c r="AG101" s="203"/>
      <c r="AH101" s="204">
        <f t="shared" si="684"/>
        <v>0</v>
      </c>
      <c r="AI101" s="204">
        <f t="shared" si="685"/>
        <v>0</v>
      </c>
      <c r="AJ101" s="205">
        <v>5</v>
      </c>
      <c r="AK101" s="205" t="str">
        <f t="shared" si="686"/>
        <v/>
      </c>
      <c r="AL101" s="205">
        <f t="shared" si="687"/>
        <v>0</v>
      </c>
      <c r="AM101" s="205">
        <f t="shared" si="688"/>
        <v>0</v>
      </c>
      <c r="AN101" s="206" t="str">
        <f t="shared" si="689"/>
        <v/>
      </c>
      <c r="AO101" s="46" t="str">
        <f t="shared" si="690"/>
        <v/>
      </c>
      <c r="AP101" s="46" t="str">
        <f t="shared" si="691"/>
        <v/>
      </c>
    </row>
    <row r="102" ht="31.5" customHeight="1">
      <c r="A102" s="46">
        <v>76</v>
      </c>
      <c r="B102" s="155" t="s">
        <v>434</v>
      </c>
      <c r="C102" s="125">
        <f>2022!B97</f>
        <v>310.89999999999998</v>
      </c>
      <c r="D102" s="149"/>
      <c r="E102" s="126">
        <f>2022!AB97</f>
        <v>0</v>
      </c>
      <c r="F102" s="125">
        <f>2022!AE97</f>
        <v>0</v>
      </c>
      <c r="G102" s="150"/>
      <c r="H102" s="151"/>
      <c r="I102" s="59"/>
      <c r="J102" s="59"/>
      <c r="K102" s="59"/>
      <c r="L102" s="150"/>
      <c r="M102" s="59"/>
      <c r="N102" s="59"/>
      <c r="O102" s="150"/>
      <c r="P102" s="59"/>
      <c r="Q102" s="59"/>
      <c r="R102" s="150"/>
      <c r="S102" s="59"/>
      <c r="T102" s="59"/>
      <c r="U102" s="150"/>
      <c r="V102" s="127">
        <f>2022!AG97</f>
        <v>0</v>
      </c>
      <c r="W102" s="59">
        <f t="shared" si="694"/>
        <v>0</v>
      </c>
      <c r="X102" s="59">
        <f>2022!AJ97</f>
        <v>0</v>
      </c>
      <c r="Y102" s="127">
        <f t="shared" si="695"/>
        <v>0</v>
      </c>
      <c r="Z102" s="59"/>
      <c r="AA102" s="59"/>
      <c r="AB102" s="59"/>
      <c r="AC102" s="59">
        <f>2022!AK97</f>
        <v>0</v>
      </c>
      <c r="AD102" s="59"/>
      <c r="AE102" s="59"/>
      <c r="AF102" s="115" t="str">
        <f t="shared" si="683"/>
        <v/>
      </c>
      <c r="AG102" s="203"/>
      <c r="AH102" s="204">
        <f t="shared" si="684"/>
        <v>0</v>
      </c>
      <c r="AI102" s="204">
        <f t="shared" si="685"/>
        <v>0</v>
      </c>
      <c r="AJ102" s="205">
        <v>5</v>
      </c>
      <c r="AK102" s="205" t="str">
        <f t="shared" si="686"/>
        <v/>
      </c>
      <c r="AL102" s="205">
        <f t="shared" si="687"/>
        <v>0</v>
      </c>
      <c r="AM102" s="205">
        <f t="shared" si="688"/>
        <v>0</v>
      </c>
      <c r="AN102" s="206" t="str">
        <f t="shared" si="689"/>
        <v/>
      </c>
      <c r="AO102" s="46" t="str">
        <f t="shared" si="690"/>
        <v/>
      </c>
      <c r="AP102" s="46" t="str">
        <f t="shared" si="691"/>
        <v/>
      </c>
    </row>
    <row r="103" ht="31.5" customHeight="1">
      <c r="A103" s="46">
        <v>77</v>
      </c>
      <c r="B103" s="155" t="s">
        <v>435</v>
      </c>
      <c r="C103" s="125">
        <f>2022!B98</f>
        <v>75.200000000000003</v>
      </c>
      <c r="D103" s="142"/>
      <c r="E103" s="126">
        <f>2022!AB98</f>
        <v>0</v>
      </c>
      <c r="F103" s="125">
        <f>2022!AE98</f>
        <v>0</v>
      </c>
      <c r="G103" s="82"/>
      <c r="H103" s="143"/>
      <c r="I103" s="59"/>
      <c r="J103" s="59"/>
      <c r="K103" s="59"/>
      <c r="L103" s="82"/>
      <c r="M103" s="59"/>
      <c r="N103" s="59"/>
      <c r="O103" s="82"/>
      <c r="P103" s="59"/>
      <c r="Q103" s="59"/>
      <c r="R103" s="82"/>
      <c r="S103" s="59"/>
      <c r="T103" s="59"/>
      <c r="U103" s="82"/>
      <c r="V103" s="127">
        <f>2022!AG98</f>
        <v>0</v>
      </c>
      <c r="W103" s="59">
        <f t="shared" si="681"/>
        <v>0</v>
      </c>
      <c r="X103" s="59">
        <f>2022!AJ98</f>
        <v>0</v>
      </c>
      <c r="Y103" s="127">
        <f t="shared" si="682"/>
        <v>0</v>
      </c>
      <c r="Z103" s="59"/>
      <c r="AA103" s="59"/>
      <c r="AB103" s="59"/>
      <c r="AC103" s="59">
        <f>2022!AK98</f>
        <v>0</v>
      </c>
      <c r="AD103" s="59"/>
      <c r="AE103" s="59"/>
      <c r="AF103" s="115" t="str">
        <f t="shared" si="683"/>
        <v/>
      </c>
      <c r="AG103" s="203"/>
      <c r="AH103" s="204">
        <f t="shared" si="684"/>
        <v>0</v>
      </c>
      <c r="AI103" s="204">
        <f t="shared" si="685"/>
        <v>0</v>
      </c>
      <c r="AJ103" s="205">
        <v>5</v>
      </c>
      <c r="AK103" s="205" t="str">
        <f t="shared" si="686"/>
        <v/>
      </c>
      <c r="AL103" s="205">
        <f t="shared" si="687"/>
        <v>0</v>
      </c>
      <c r="AM103" s="205">
        <f t="shared" si="688"/>
        <v>0</v>
      </c>
      <c r="AN103" s="206" t="str">
        <f t="shared" si="689"/>
        <v/>
      </c>
      <c r="AO103" s="46" t="str">
        <f t="shared" si="690"/>
        <v/>
      </c>
      <c r="AP103" s="46" t="str">
        <f t="shared" si="691"/>
        <v/>
      </c>
    </row>
    <row r="104" ht="17.25" customHeight="1">
      <c r="A104" s="87"/>
      <c r="B104" s="61" t="s">
        <v>127</v>
      </c>
      <c r="C104" s="131"/>
      <c r="D104" s="130"/>
      <c r="E104" s="130"/>
      <c r="F104" s="131"/>
      <c r="G104" s="71"/>
      <c r="H104" s="127"/>
      <c r="I104" s="62"/>
      <c r="J104" s="62"/>
      <c r="K104" s="62"/>
      <c r="L104" s="71"/>
      <c r="M104" s="71"/>
      <c r="N104" s="71"/>
      <c r="O104" s="71"/>
      <c r="P104" s="71"/>
      <c r="Q104" s="71"/>
      <c r="R104" s="71"/>
      <c r="S104" s="71"/>
      <c r="T104" s="71"/>
      <c r="U104" s="59"/>
      <c r="V104" s="144"/>
      <c r="W104" s="59"/>
      <c r="X104" s="71"/>
      <c r="Y104" s="127"/>
      <c r="Z104" s="71"/>
      <c r="AA104" s="71"/>
      <c r="AB104" s="71"/>
      <c r="AC104" s="71"/>
      <c r="AD104" s="71"/>
      <c r="AE104" s="71"/>
      <c r="AF104" s="115" t="str">
        <f t="shared" si="683"/>
        <v/>
      </c>
      <c r="AG104" s="203"/>
      <c r="AH104" s="204" t="str">
        <f t="shared" si="684"/>
        <v/>
      </c>
      <c r="AI104" s="204">
        <f t="shared" si="685"/>
        <v>0</v>
      </c>
      <c r="AJ104" s="205">
        <v>5</v>
      </c>
      <c r="AK104" s="205" t="str">
        <f t="shared" si="686"/>
        <v/>
      </c>
      <c r="AL104" s="205" t="str">
        <f t="shared" si="687"/>
        <v/>
      </c>
      <c r="AM104" s="205" t="str">
        <f t="shared" si="688"/>
        <v/>
      </c>
      <c r="AN104" s="206" t="str">
        <f t="shared" si="689"/>
        <v/>
      </c>
      <c r="AO104" s="46" t="str">
        <f t="shared" si="690"/>
        <v/>
      </c>
      <c r="AP104" s="46" t="str">
        <f t="shared" si="691"/>
        <v/>
      </c>
    </row>
    <row r="105" ht="31.5">
      <c r="A105" s="46">
        <v>78</v>
      </c>
      <c r="B105" s="72" t="s">
        <v>129</v>
      </c>
      <c r="C105" s="125">
        <f>2022!B101</f>
        <v>384.80000000000001</v>
      </c>
      <c r="D105" s="126">
        <f>2022!AA101</f>
        <v>0</v>
      </c>
      <c r="E105" s="126">
        <f>2022!AB101</f>
        <v>0</v>
      </c>
      <c r="F105" s="125">
        <f>2022!AE101</f>
        <v>0</v>
      </c>
      <c r="G105" s="59">
        <f>2021!AJ76</f>
        <v>0</v>
      </c>
      <c r="H105" s="127">
        <f t="shared" ref="H105:H108" si="696">IF(G105&gt;0,G105/D105*100,0)</f>
        <v>0</v>
      </c>
      <c r="I105" s="59"/>
      <c r="J105" s="59"/>
      <c r="K105" s="59"/>
      <c r="L105" s="59">
        <f>2021!AK76</f>
        <v>0</v>
      </c>
      <c r="M105" s="59"/>
      <c r="N105" s="59"/>
      <c r="O105" s="59">
        <f>'Добыча 2021'!O86</f>
        <v>0</v>
      </c>
      <c r="P105" s="59"/>
      <c r="Q105" s="59"/>
      <c r="R105" s="59">
        <f>'Добыча 2021'!P86</f>
        <v>0</v>
      </c>
      <c r="S105" s="59"/>
      <c r="T105" s="59"/>
      <c r="U105" s="59">
        <f t="shared" si="693"/>
        <v>0</v>
      </c>
      <c r="V105" s="127">
        <f>2022!AG101</f>
        <v>0</v>
      </c>
      <c r="W105" s="59">
        <f t="shared" si="681"/>
        <v>0</v>
      </c>
      <c r="X105" s="59">
        <f>2022!AJ101</f>
        <v>0</v>
      </c>
      <c r="Y105" s="127">
        <f t="shared" si="682"/>
        <v>0</v>
      </c>
      <c r="Z105" s="59"/>
      <c r="AA105" s="59"/>
      <c r="AB105" s="59"/>
      <c r="AC105" s="59">
        <f>2022!AK101</f>
        <v>0</v>
      </c>
      <c r="AD105" s="59"/>
      <c r="AE105" s="59"/>
      <c r="AF105" s="115" t="str">
        <f t="shared" si="683"/>
        <v/>
      </c>
      <c r="AG105" s="203"/>
      <c r="AH105" s="204">
        <f t="shared" si="684"/>
        <v>0</v>
      </c>
      <c r="AI105" s="204">
        <f t="shared" si="685"/>
        <v>0</v>
      </c>
      <c r="AJ105" s="205">
        <v>5</v>
      </c>
      <c r="AK105" s="205" t="str">
        <f t="shared" si="686"/>
        <v/>
      </c>
      <c r="AL105" s="205">
        <f t="shared" si="687"/>
        <v>0</v>
      </c>
      <c r="AM105" s="205">
        <f t="shared" si="688"/>
        <v>0</v>
      </c>
      <c r="AN105" s="206" t="str">
        <f t="shared" si="689"/>
        <v/>
      </c>
      <c r="AO105" s="46" t="str">
        <f t="shared" si="690"/>
        <v/>
      </c>
      <c r="AP105" s="46" t="str">
        <f t="shared" si="691"/>
        <v/>
      </c>
    </row>
    <row r="106" ht="51.75" customHeight="1">
      <c r="A106" s="46">
        <v>79</v>
      </c>
      <c r="B106" s="79" t="s">
        <v>128</v>
      </c>
      <c r="C106" s="157">
        <f>2022!B102</f>
        <v>396.19999999999999</v>
      </c>
      <c r="D106" s="138">
        <f>2022!AA102</f>
        <v>164</v>
      </c>
      <c r="E106" s="138">
        <f>2022!AB102</f>
        <v>139</v>
      </c>
      <c r="F106" s="157">
        <f>2022!AE102</f>
        <v>0.35083291267036854</v>
      </c>
      <c r="G106" s="59">
        <f>2021!AJ77</f>
        <v>5</v>
      </c>
      <c r="H106" s="127">
        <f t="shared" si="696"/>
        <v>3.0487804878048781</v>
      </c>
      <c r="I106" s="59"/>
      <c r="J106" s="59"/>
      <c r="K106" s="59"/>
      <c r="L106" s="59">
        <f>2021!AK77</f>
        <v>3</v>
      </c>
      <c r="M106" s="80"/>
      <c r="N106" s="80"/>
      <c r="O106" s="80">
        <f>'Добыча 2021'!O87</f>
        <v>4</v>
      </c>
      <c r="P106" s="80"/>
      <c r="Q106" s="80"/>
      <c r="R106" s="80">
        <f>'Добыча 2021'!P87</f>
        <v>3</v>
      </c>
      <c r="S106" s="80"/>
      <c r="T106" s="80"/>
      <c r="U106" s="59">
        <f t="shared" si="693"/>
        <v>80</v>
      </c>
      <c r="V106" s="139">
        <f>2022!AG102</f>
        <v>6.9500000000000002</v>
      </c>
      <c r="W106" s="59">
        <f t="shared" si="681"/>
        <v>5</v>
      </c>
      <c r="X106" s="80">
        <f>2022!AJ102</f>
        <v>6</v>
      </c>
      <c r="Y106" s="127">
        <f t="shared" si="682"/>
        <v>4.3165467625899279</v>
      </c>
      <c r="Z106" s="80"/>
      <c r="AA106" s="80"/>
      <c r="AB106" s="80"/>
      <c r="AC106" s="80">
        <f>2022!AK102</f>
        <v>4</v>
      </c>
      <c r="AD106" s="80"/>
      <c r="AE106" s="80"/>
      <c r="AF106" s="115" t="str">
        <f t="shared" si="683"/>
        <v/>
      </c>
      <c r="AG106" s="203"/>
      <c r="AH106" s="204">
        <f t="shared" si="684"/>
        <v>0.35083291267036854</v>
      </c>
      <c r="AI106" s="204">
        <f t="shared" si="685"/>
        <v>6</v>
      </c>
      <c r="AJ106" s="205">
        <v>5</v>
      </c>
      <c r="AK106" s="205" t="str">
        <f t="shared" si="686"/>
        <v/>
      </c>
      <c r="AL106" s="205">
        <f t="shared" si="687"/>
        <v>1</v>
      </c>
      <c r="AM106" s="205">
        <f t="shared" si="688"/>
        <v>6</v>
      </c>
      <c r="AN106" s="206" t="str">
        <f t="shared" si="689"/>
        <v/>
      </c>
      <c r="AO106" s="46" t="str">
        <f t="shared" si="690"/>
        <v xml:space="preserve">Сумма не совпадает или не ОДОУ</v>
      </c>
      <c r="AP106" s="46" t="str">
        <f t="shared" si="691"/>
        <v/>
      </c>
    </row>
    <row r="107" ht="17.25" customHeight="1">
      <c r="A107" s="87"/>
      <c r="B107" s="61" t="s">
        <v>130</v>
      </c>
      <c r="C107" s="131"/>
      <c r="D107" s="130"/>
      <c r="E107" s="130"/>
      <c r="F107" s="131"/>
      <c r="G107" s="71"/>
      <c r="H107" s="127"/>
      <c r="I107" s="62"/>
      <c r="J107" s="62"/>
      <c r="K107" s="62"/>
      <c r="L107" s="71"/>
      <c r="M107" s="71"/>
      <c r="N107" s="71"/>
      <c r="O107" s="71"/>
      <c r="P107" s="71"/>
      <c r="Q107" s="71"/>
      <c r="R107" s="71"/>
      <c r="S107" s="71"/>
      <c r="T107" s="71"/>
      <c r="U107" s="59"/>
      <c r="V107" s="144"/>
      <c r="W107" s="59"/>
      <c r="X107" s="71"/>
      <c r="Y107" s="127"/>
      <c r="Z107" s="71"/>
      <c r="AA107" s="71"/>
      <c r="AB107" s="71"/>
      <c r="AC107" s="71"/>
      <c r="AD107" s="71"/>
      <c r="AE107" s="71"/>
      <c r="AF107" s="115" t="str">
        <f t="shared" si="683"/>
        <v/>
      </c>
      <c r="AG107" s="203"/>
      <c r="AH107" s="204" t="str">
        <f t="shared" si="684"/>
        <v/>
      </c>
      <c r="AI107" s="204">
        <f t="shared" si="685"/>
        <v>0</v>
      </c>
      <c r="AJ107" s="205">
        <v>5</v>
      </c>
      <c r="AK107" s="205" t="str">
        <f t="shared" si="686"/>
        <v/>
      </c>
      <c r="AL107" s="205" t="str">
        <f t="shared" si="687"/>
        <v/>
      </c>
      <c r="AM107" s="205" t="str">
        <f t="shared" si="688"/>
        <v/>
      </c>
      <c r="AN107" s="206" t="str">
        <f t="shared" si="689"/>
        <v/>
      </c>
      <c r="AO107" s="46" t="str">
        <f t="shared" si="690"/>
        <v/>
      </c>
      <c r="AP107" s="46" t="str">
        <f t="shared" si="691"/>
        <v/>
      </c>
    </row>
    <row r="108" ht="48" customHeight="1">
      <c r="A108" s="46">
        <v>80</v>
      </c>
      <c r="B108" s="81" t="s">
        <v>134</v>
      </c>
      <c r="C108" s="160">
        <f>2022!B104</f>
        <v>597.84699999999998</v>
      </c>
      <c r="D108" s="142">
        <f>2022!AA104</f>
        <v>1055</v>
      </c>
      <c r="E108" s="142">
        <f>2022!AB104</f>
        <v>1375</v>
      </c>
      <c r="F108" s="160">
        <f>2022!AE104</f>
        <v>2.2999195446326568</v>
      </c>
      <c r="G108" s="59">
        <f>2021!AJ79</f>
        <v>49</v>
      </c>
      <c r="H108" s="127">
        <f t="shared" si="696"/>
        <v>4.6445497630331758</v>
      </c>
      <c r="I108" s="59"/>
      <c r="J108" s="59"/>
      <c r="K108" s="59"/>
      <c r="L108" s="59">
        <f>2021!AK79</f>
        <v>36</v>
      </c>
      <c r="M108" s="82"/>
      <c r="N108" s="82"/>
      <c r="O108" s="82">
        <f>'Добыча 2021'!O89</f>
        <v>49</v>
      </c>
      <c r="P108" s="82"/>
      <c r="Q108" s="82"/>
      <c r="R108" s="82">
        <f>'Добыча 2021'!P89</f>
        <v>36</v>
      </c>
      <c r="S108" s="82"/>
      <c r="T108" s="82"/>
      <c r="U108" s="59">
        <f t="shared" si="693"/>
        <v>100</v>
      </c>
      <c r="V108" s="143">
        <f>2022!AG104</f>
        <v>68.75</v>
      </c>
      <c r="W108" s="59">
        <f t="shared" si="681"/>
        <v>5</v>
      </c>
      <c r="X108" s="82">
        <f>2022!AJ104</f>
        <v>68</v>
      </c>
      <c r="Y108" s="127">
        <f t="shared" si="682"/>
        <v>4.9454545454545453</v>
      </c>
      <c r="Z108" s="82"/>
      <c r="AA108" s="82"/>
      <c r="AB108" s="82"/>
      <c r="AC108" s="82">
        <f>2022!AK104</f>
        <v>51</v>
      </c>
      <c r="AD108" s="82"/>
      <c r="AE108" s="82"/>
      <c r="AF108" s="115" t="str">
        <f t="shared" si="683"/>
        <v/>
      </c>
      <c r="AG108" s="203"/>
      <c r="AH108" s="204">
        <f t="shared" si="684"/>
        <v>2.2999195446326568</v>
      </c>
      <c r="AI108" s="204">
        <f t="shared" si="685"/>
        <v>68</v>
      </c>
      <c r="AJ108" s="205">
        <v>5</v>
      </c>
      <c r="AK108" s="205" t="str">
        <f t="shared" si="686"/>
        <v/>
      </c>
      <c r="AL108" s="205">
        <f t="shared" si="687"/>
        <v>13</v>
      </c>
      <c r="AM108" s="205">
        <f t="shared" si="688"/>
        <v>68</v>
      </c>
      <c r="AN108" s="206" t="str">
        <f t="shared" si="689"/>
        <v/>
      </c>
      <c r="AO108" s="46" t="str">
        <f t="shared" si="690"/>
        <v xml:space="preserve">Сумма не совпадает или не ОДОУ</v>
      </c>
      <c r="AP108" s="46" t="str">
        <f t="shared" si="691"/>
        <v/>
      </c>
    </row>
    <row r="109" ht="66.75" customHeight="1">
      <c r="A109" s="46">
        <v>81</v>
      </c>
      <c r="B109" s="152" t="s">
        <v>436</v>
      </c>
      <c r="C109" s="160">
        <f>2022!B105</f>
        <v>84.5</v>
      </c>
      <c r="D109" s="138">
        <f>2022!AA105</f>
        <v>0</v>
      </c>
      <c r="E109" s="142">
        <f>2022!AB105</f>
        <v>0</v>
      </c>
      <c r="F109" s="160">
        <f>2022!AE105</f>
        <v>0</v>
      </c>
      <c r="G109" s="80">
        <f>2021!AJ80</f>
        <v>0</v>
      </c>
      <c r="H109" s="139">
        <f>IF(G109&gt;0,G109/D111*100,0)</f>
        <v>0</v>
      </c>
      <c r="I109" s="59"/>
      <c r="J109" s="59"/>
      <c r="K109" s="59"/>
      <c r="L109" s="80">
        <f>2021!AK80</f>
        <v>0</v>
      </c>
      <c r="M109" s="82"/>
      <c r="N109" s="82"/>
      <c r="O109" s="80">
        <f>'Добыча 2021'!O90</f>
        <v>0</v>
      </c>
      <c r="P109" s="82"/>
      <c r="Q109" s="82"/>
      <c r="R109" s="80">
        <f>'Добыча 2021'!P90</f>
        <v>0</v>
      </c>
      <c r="S109" s="82"/>
      <c r="T109" s="82"/>
      <c r="U109" s="80">
        <f>IF(G109=0,0,O109/G109*100)</f>
        <v>0</v>
      </c>
      <c r="V109" s="143">
        <f>2022!AG105</f>
        <v>0</v>
      </c>
      <c r="W109" s="59">
        <f t="shared" ref="W109:W110" si="697">IF(V109&gt;0,V109/E109*100,0)</f>
        <v>0</v>
      </c>
      <c r="X109" s="82">
        <f>2022!AJ105</f>
        <v>0</v>
      </c>
      <c r="Y109" s="127">
        <f t="shared" ref="Y109:Y110" si="698">IF(X109&gt;1,X109/E109*100,0)</f>
        <v>0</v>
      </c>
      <c r="Z109" s="82"/>
      <c r="AA109" s="82"/>
      <c r="AB109" s="82"/>
      <c r="AC109" s="82">
        <f>2022!AK105</f>
        <v>0</v>
      </c>
      <c r="AD109" s="82"/>
      <c r="AE109" s="82"/>
      <c r="AF109" s="115" t="str">
        <f t="shared" si="683"/>
        <v/>
      </c>
      <c r="AG109" s="203"/>
      <c r="AH109" s="204">
        <f t="shared" si="684"/>
        <v>0</v>
      </c>
      <c r="AI109" s="204">
        <f t="shared" si="685"/>
        <v>0</v>
      </c>
      <c r="AJ109" s="205">
        <v>5</v>
      </c>
      <c r="AK109" s="205" t="str">
        <f t="shared" si="686"/>
        <v/>
      </c>
      <c r="AL109" s="205">
        <f t="shared" si="687"/>
        <v>0</v>
      </c>
      <c r="AM109" s="205">
        <f t="shared" si="688"/>
        <v>0</v>
      </c>
      <c r="AN109" s="206" t="str">
        <f t="shared" si="689"/>
        <v/>
      </c>
      <c r="AO109" s="46" t="str">
        <f t="shared" si="690"/>
        <v/>
      </c>
      <c r="AP109" s="46" t="str">
        <f t="shared" si="691"/>
        <v/>
      </c>
    </row>
    <row r="110" ht="65.25" customHeight="1">
      <c r="A110" s="46">
        <v>82</v>
      </c>
      <c r="B110" s="152" t="s">
        <v>437</v>
      </c>
      <c r="C110" s="160">
        <f>2022!B106</f>
        <v>70</v>
      </c>
      <c r="D110" s="149"/>
      <c r="E110" s="142">
        <f>2022!AB106</f>
        <v>0</v>
      </c>
      <c r="F110" s="160">
        <f>2022!AE106</f>
        <v>0</v>
      </c>
      <c r="G110" s="150"/>
      <c r="H110" s="151"/>
      <c r="I110" s="59"/>
      <c r="J110" s="59"/>
      <c r="K110" s="59"/>
      <c r="L110" s="150"/>
      <c r="M110" s="82"/>
      <c r="N110" s="82"/>
      <c r="O110" s="150"/>
      <c r="P110" s="82"/>
      <c r="Q110" s="82"/>
      <c r="R110" s="150"/>
      <c r="S110" s="82"/>
      <c r="T110" s="82"/>
      <c r="U110" s="150"/>
      <c r="V110" s="143">
        <f>2022!AG106</f>
        <v>0</v>
      </c>
      <c r="W110" s="59">
        <f t="shared" si="697"/>
        <v>0</v>
      </c>
      <c r="X110" s="82">
        <f>2022!AJ106</f>
        <v>0</v>
      </c>
      <c r="Y110" s="127">
        <f t="shared" si="698"/>
        <v>0</v>
      </c>
      <c r="Z110" s="82"/>
      <c r="AA110" s="82"/>
      <c r="AB110" s="82"/>
      <c r="AC110" s="82">
        <f>2022!AK106</f>
        <v>0</v>
      </c>
      <c r="AD110" s="82"/>
      <c r="AE110" s="82"/>
      <c r="AF110" s="115" t="str">
        <f t="shared" si="683"/>
        <v/>
      </c>
      <c r="AG110" s="203"/>
      <c r="AH110" s="204">
        <f t="shared" si="684"/>
        <v>0</v>
      </c>
      <c r="AI110" s="204">
        <f t="shared" si="685"/>
        <v>0</v>
      </c>
      <c r="AJ110" s="205">
        <v>5</v>
      </c>
      <c r="AK110" s="205" t="str">
        <f t="shared" si="686"/>
        <v/>
      </c>
      <c r="AL110" s="205">
        <f t="shared" si="687"/>
        <v>0</v>
      </c>
      <c r="AM110" s="205">
        <f t="shared" si="688"/>
        <v>0</v>
      </c>
      <c r="AN110" s="206" t="str">
        <f t="shared" si="689"/>
        <v/>
      </c>
      <c r="AO110" s="46" t="str">
        <f t="shared" si="690"/>
        <v/>
      </c>
      <c r="AP110" s="46" t="str">
        <f t="shared" si="691"/>
        <v/>
      </c>
    </row>
    <row r="111" ht="64.5" customHeight="1">
      <c r="A111" s="46">
        <v>83</v>
      </c>
      <c r="B111" s="152" t="s">
        <v>438</v>
      </c>
      <c r="C111" s="125">
        <f>2022!B107</f>
        <v>247.5</v>
      </c>
      <c r="D111" s="142"/>
      <c r="E111" s="126">
        <f>2022!AB107</f>
        <v>0</v>
      </c>
      <c r="F111" s="125">
        <f>2022!AE107</f>
        <v>0</v>
      </c>
      <c r="G111" s="82"/>
      <c r="H111" s="143"/>
      <c r="I111" s="59"/>
      <c r="J111" s="59"/>
      <c r="K111" s="59"/>
      <c r="L111" s="82"/>
      <c r="M111" s="59"/>
      <c r="N111" s="59"/>
      <c r="O111" s="82"/>
      <c r="P111" s="59"/>
      <c r="Q111" s="59"/>
      <c r="R111" s="82"/>
      <c r="S111" s="59"/>
      <c r="T111" s="59"/>
      <c r="U111" s="82"/>
      <c r="V111" s="127">
        <f>2022!AG107</f>
        <v>0</v>
      </c>
      <c r="W111" s="59">
        <f t="shared" si="681"/>
        <v>0</v>
      </c>
      <c r="X111" s="59">
        <f>2022!AJ107</f>
        <v>0</v>
      </c>
      <c r="Y111" s="127">
        <f t="shared" si="682"/>
        <v>0</v>
      </c>
      <c r="Z111" s="59"/>
      <c r="AA111" s="59"/>
      <c r="AB111" s="59"/>
      <c r="AC111" s="59">
        <f>2022!AK107</f>
        <v>0</v>
      </c>
      <c r="AD111" s="59"/>
      <c r="AE111" s="59"/>
      <c r="AF111" s="115" t="str">
        <f t="shared" si="683"/>
        <v/>
      </c>
      <c r="AG111" s="203"/>
      <c r="AH111" s="204">
        <f t="shared" si="684"/>
        <v>0</v>
      </c>
      <c r="AI111" s="204">
        <f t="shared" si="685"/>
        <v>0</v>
      </c>
      <c r="AJ111" s="205">
        <v>5</v>
      </c>
      <c r="AK111" s="205" t="str">
        <f t="shared" si="686"/>
        <v/>
      </c>
      <c r="AL111" s="205">
        <f t="shared" si="687"/>
        <v>0</v>
      </c>
      <c r="AM111" s="205">
        <f t="shared" si="688"/>
        <v>0</v>
      </c>
      <c r="AN111" s="206" t="str">
        <f t="shared" si="689"/>
        <v/>
      </c>
      <c r="AO111" s="46" t="str">
        <f t="shared" si="690"/>
        <v/>
      </c>
      <c r="AP111" s="46" t="str">
        <f t="shared" si="691"/>
        <v/>
      </c>
    </row>
    <row r="112" ht="34.5" customHeight="1">
      <c r="A112" s="46">
        <v>84</v>
      </c>
      <c r="B112" s="152" t="s">
        <v>439</v>
      </c>
      <c r="C112" s="125">
        <f>2022!B108</f>
        <v>564.60000000000002</v>
      </c>
      <c r="D112" s="138">
        <f>2022!AA108</f>
        <v>3964</v>
      </c>
      <c r="E112" s="126">
        <f>2022!AB108</f>
        <v>598</v>
      </c>
      <c r="F112" s="125">
        <f>2022!AE108</f>
        <v>1.0591569252568189</v>
      </c>
      <c r="G112" s="80">
        <f>2021!AJ81</f>
        <v>198</v>
      </c>
      <c r="H112" s="139">
        <f>IF(G112&gt;0,G112/D112*100,0)</f>
        <v>4.9949545913218971</v>
      </c>
      <c r="I112" s="59"/>
      <c r="J112" s="59"/>
      <c r="K112" s="59"/>
      <c r="L112" s="80">
        <f>2021!AK81</f>
        <v>148</v>
      </c>
      <c r="M112" s="59"/>
      <c r="N112" s="59"/>
      <c r="O112" s="80">
        <f>'Добыча 2021'!O91</f>
        <v>148</v>
      </c>
      <c r="P112" s="59"/>
      <c r="Q112" s="59"/>
      <c r="R112" s="80">
        <f>'Добыча 2021'!P91</f>
        <v>148</v>
      </c>
      <c r="S112" s="59"/>
      <c r="T112" s="59"/>
      <c r="U112" s="80">
        <f>IF(G112=0,0,O112/G112*100)</f>
        <v>74.747474747474755</v>
      </c>
      <c r="V112" s="127">
        <f>2022!AG108</f>
        <v>29.900000000000002</v>
      </c>
      <c r="W112" s="59">
        <f>IF(V112&gt;0,V112/E112*100,0)</f>
        <v>5</v>
      </c>
      <c r="X112" s="59">
        <f>2022!AJ108</f>
        <v>29</v>
      </c>
      <c r="Y112" s="127">
        <f>IF(X112&gt;1,X112/E112*100,0)</f>
        <v>4.8494983277591972</v>
      </c>
      <c r="Z112" s="59"/>
      <c r="AA112" s="59"/>
      <c r="AB112" s="59"/>
      <c r="AC112" s="59">
        <f>2022!AK108</f>
        <v>21</v>
      </c>
      <c r="AD112" s="59"/>
      <c r="AE112" s="59"/>
      <c r="AF112" s="115" t="str">
        <f t="shared" si="683"/>
        <v/>
      </c>
      <c r="AG112" s="203"/>
      <c r="AH112" s="204">
        <f t="shared" si="684"/>
        <v>1.0591569252568189</v>
      </c>
      <c r="AI112" s="204">
        <f t="shared" si="685"/>
        <v>29</v>
      </c>
      <c r="AJ112" s="205">
        <v>5</v>
      </c>
      <c r="AK112" s="205" t="str">
        <f t="shared" si="686"/>
        <v/>
      </c>
      <c r="AL112" s="205">
        <f t="shared" si="687"/>
        <v>5</v>
      </c>
      <c r="AM112" s="205">
        <f t="shared" si="688"/>
        <v>29</v>
      </c>
      <c r="AN112" s="206" t="str">
        <f t="shared" si="689"/>
        <v/>
      </c>
      <c r="AO112" s="46" t="str">
        <f t="shared" si="690"/>
        <v xml:space="preserve">Сумма не совпадает или не ОДОУ</v>
      </c>
      <c r="AP112" s="46" t="str">
        <f t="shared" si="691"/>
        <v/>
      </c>
    </row>
    <row r="113" ht="30.75" customHeight="1">
      <c r="A113" s="46">
        <v>85</v>
      </c>
      <c r="B113" s="152" t="s">
        <v>440</v>
      </c>
      <c r="C113" s="125">
        <f>2022!B109</f>
        <v>2437.1999999999998</v>
      </c>
      <c r="D113" s="142"/>
      <c r="E113" s="126">
        <f>2022!AB109</f>
        <v>3217</v>
      </c>
      <c r="F113" s="125">
        <f>2022!AE109</f>
        <v>1.319957328081405</v>
      </c>
      <c r="G113" s="82"/>
      <c r="H113" s="143"/>
      <c r="I113" s="59"/>
      <c r="J113" s="59"/>
      <c r="K113" s="59"/>
      <c r="L113" s="82"/>
      <c r="M113" s="59"/>
      <c r="N113" s="59"/>
      <c r="O113" s="82"/>
      <c r="P113" s="59"/>
      <c r="Q113" s="59"/>
      <c r="R113" s="82"/>
      <c r="S113" s="59"/>
      <c r="T113" s="59"/>
      <c r="U113" s="82"/>
      <c r="V113" s="127">
        <f>2022!AG109</f>
        <v>160.85000000000002</v>
      </c>
      <c r="W113" s="59">
        <f t="shared" si="681"/>
        <v>5.0000000000000009</v>
      </c>
      <c r="X113" s="59">
        <f>2022!AJ109</f>
        <v>160</v>
      </c>
      <c r="Y113" s="127">
        <f t="shared" si="682"/>
        <v>4.9735778675784896</v>
      </c>
      <c r="Z113" s="59"/>
      <c r="AA113" s="59"/>
      <c r="AB113" s="59"/>
      <c r="AC113" s="59">
        <f>2022!AK109</f>
        <v>120</v>
      </c>
      <c r="AD113" s="59"/>
      <c r="AE113" s="59"/>
      <c r="AF113" s="115" t="str">
        <f t="shared" si="683"/>
        <v/>
      </c>
      <c r="AG113" s="203"/>
      <c r="AH113" s="204">
        <f t="shared" si="684"/>
        <v>1.319957328081405</v>
      </c>
      <c r="AI113" s="204">
        <f t="shared" si="685"/>
        <v>160</v>
      </c>
      <c r="AJ113" s="205">
        <v>5</v>
      </c>
      <c r="AK113" s="205" t="str">
        <f t="shared" si="686"/>
        <v/>
      </c>
      <c r="AL113" s="205">
        <f t="shared" si="687"/>
        <v>32</v>
      </c>
      <c r="AM113" s="205">
        <f t="shared" si="688"/>
        <v>160</v>
      </c>
      <c r="AN113" s="206" t="str">
        <f t="shared" si="689"/>
        <v/>
      </c>
      <c r="AO113" s="46" t="str">
        <f t="shared" si="690"/>
        <v xml:space="preserve">Сумма не совпадает или не ОДОУ</v>
      </c>
      <c r="AP113" s="46" t="str">
        <f t="shared" si="691"/>
        <v/>
      </c>
    </row>
    <row r="114" ht="17.25" customHeight="1">
      <c r="A114" s="87"/>
      <c r="B114" s="61" t="s">
        <v>137</v>
      </c>
      <c r="C114" s="131"/>
      <c r="D114" s="130"/>
      <c r="E114" s="130"/>
      <c r="F114" s="131"/>
      <c r="G114" s="71"/>
      <c r="H114" s="127"/>
      <c r="I114" s="62"/>
      <c r="J114" s="62"/>
      <c r="K114" s="62"/>
      <c r="L114" s="71"/>
      <c r="M114" s="71"/>
      <c r="N114" s="71"/>
      <c r="O114" s="71"/>
      <c r="P114" s="71"/>
      <c r="Q114" s="71"/>
      <c r="R114" s="71"/>
      <c r="S114" s="71"/>
      <c r="T114" s="71"/>
      <c r="U114" s="59"/>
      <c r="V114" s="144"/>
      <c r="W114" s="59"/>
      <c r="X114" s="71"/>
      <c r="Y114" s="127"/>
      <c r="Z114" s="71"/>
      <c r="AA114" s="71"/>
      <c r="AB114" s="71"/>
      <c r="AC114" s="71"/>
      <c r="AD114" s="71"/>
      <c r="AE114" s="71"/>
      <c r="AF114" s="115" t="str">
        <f t="shared" si="683"/>
        <v/>
      </c>
      <c r="AG114" s="203"/>
      <c r="AH114" s="204" t="str">
        <f t="shared" si="684"/>
        <v/>
      </c>
      <c r="AI114" s="204">
        <f t="shared" si="685"/>
        <v>0</v>
      </c>
      <c r="AJ114" s="205">
        <v>5</v>
      </c>
      <c r="AK114" s="205" t="str">
        <f t="shared" si="686"/>
        <v/>
      </c>
      <c r="AL114" s="205" t="str">
        <f t="shared" si="687"/>
        <v/>
      </c>
      <c r="AM114" s="205" t="str">
        <f t="shared" si="688"/>
        <v/>
      </c>
      <c r="AN114" s="206" t="str">
        <f t="shared" si="689"/>
        <v/>
      </c>
      <c r="AO114" s="46" t="str">
        <f t="shared" si="690"/>
        <v/>
      </c>
      <c r="AP114" s="46" t="str">
        <f t="shared" si="691"/>
        <v/>
      </c>
    </row>
    <row r="115" ht="48" customHeight="1">
      <c r="A115" s="87">
        <v>86</v>
      </c>
      <c r="B115" s="162" t="s">
        <v>441</v>
      </c>
      <c r="C115" s="125">
        <f>2022!B111</f>
        <v>6.7999999999999998</v>
      </c>
      <c r="D115" s="138">
        <f>2022!AA111</f>
        <v>40</v>
      </c>
      <c r="E115" s="126">
        <f>2022!AB111</f>
        <v>0</v>
      </c>
      <c r="F115" s="125">
        <f>2022!AE111</f>
        <v>0</v>
      </c>
      <c r="G115" s="80">
        <f>2021!AJ83</f>
        <v>2</v>
      </c>
      <c r="H115" s="139">
        <f>IF(G115&gt;0,G115/D115*100,0)</f>
        <v>5</v>
      </c>
      <c r="I115" s="163"/>
      <c r="J115" s="163"/>
      <c r="K115" s="163"/>
      <c r="L115" s="80">
        <f>2021!AK83</f>
        <v>1</v>
      </c>
      <c r="M115" s="59"/>
      <c r="N115" s="59"/>
      <c r="O115" s="80">
        <f>'Добыча 2021'!O93</f>
        <v>0</v>
      </c>
      <c r="P115" s="59"/>
      <c r="Q115" s="59"/>
      <c r="R115" s="80">
        <f>'Добыча 2021'!P93</f>
        <v>0</v>
      </c>
      <c r="S115" s="59"/>
      <c r="T115" s="59"/>
      <c r="U115" s="80">
        <f>IF(G115=0,0,O115/G115*100)</f>
        <v>0</v>
      </c>
      <c r="V115" s="127">
        <f>2022!AG111</f>
        <v>0</v>
      </c>
      <c r="W115" s="59">
        <f>IF(V115&gt;0,V115/E115*100,0)</f>
        <v>0</v>
      </c>
      <c r="X115" s="59">
        <f>2022!AJ111</f>
        <v>0</v>
      </c>
      <c r="Y115" s="127">
        <f>IF(X115&gt;1,X115/E115*100,0)</f>
        <v>0</v>
      </c>
      <c r="Z115" s="59"/>
      <c r="AA115" s="59"/>
      <c r="AB115" s="59"/>
      <c r="AC115" s="59">
        <f>2022!AK111</f>
        <v>0</v>
      </c>
      <c r="AD115" s="59"/>
      <c r="AE115" s="59"/>
      <c r="AF115" s="115" t="str">
        <f t="shared" si="683"/>
        <v/>
      </c>
      <c r="AG115" s="203"/>
      <c r="AH115" s="204">
        <f t="shared" si="684"/>
        <v>0</v>
      </c>
      <c r="AI115" s="204">
        <f t="shared" si="685"/>
        <v>0</v>
      </c>
      <c r="AJ115" s="205">
        <v>5</v>
      </c>
      <c r="AK115" s="205" t="str">
        <f t="shared" si="686"/>
        <v/>
      </c>
      <c r="AL115" s="205">
        <f t="shared" si="687"/>
        <v>0</v>
      </c>
      <c r="AM115" s="205">
        <f t="shared" si="688"/>
        <v>0</v>
      </c>
      <c r="AN115" s="206" t="str">
        <f t="shared" si="689"/>
        <v/>
      </c>
      <c r="AO115" s="46" t="str">
        <f t="shared" si="690"/>
        <v/>
      </c>
      <c r="AP115" s="46" t="str">
        <f t="shared" si="691"/>
        <v/>
      </c>
    </row>
    <row r="116" ht="49.5" customHeight="1">
      <c r="A116" s="46">
        <v>87</v>
      </c>
      <c r="B116" s="154" t="s">
        <v>442</v>
      </c>
      <c r="C116" s="125">
        <f>2022!B112</f>
        <v>166.57499999999999</v>
      </c>
      <c r="D116" s="142"/>
      <c r="E116" s="126">
        <f>2022!AB112</f>
        <v>62</v>
      </c>
      <c r="F116" s="125">
        <f>2022!AE112</f>
        <v>0.37220471259192556</v>
      </c>
      <c r="G116" s="82"/>
      <c r="H116" s="143"/>
      <c r="I116" s="59"/>
      <c r="J116" s="59"/>
      <c r="K116" s="59"/>
      <c r="L116" s="82"/>
      <c r="M116" s="59"/>
      <c r="N116" s="59"/>
      <c r="O116" s="82"/>
      <c r="P116" s="59"/>
      <c r="Q116" s="59"/>
      <c r="R116" s="82"/>
      <c r="S116" s="59"/>
      <c r="T116" s="59"/>
      <c r="U116" s="82"/>
      <c r="V116" s="127">
        <f>2022!AG112</f>
        <v>3.1000000000000001</v>
      </c>
      <c r="W116" s="59">
        <f t="shared" si="681"/>
        <v>5</v>
      </c>
      <c r="X116" s="59">
        <f>2022!AJ112</f>
        <v>3</v>
      </c>
      <c r="Y116" s="127">
        <f t="shared" si="682"/>
        <v>4.838709677419355</v>
      </c>
      <c r="Z116" s="59"/>
      <c r="AA116" s="59"/>
      <c r="AB116" s="59"/>
      <c r="AC116" s="59">
        <f>2022!AK112</f>
        <v>2</v>
      </c>
      <c r="AD116" s="59"/>
      <c r="AE116" s="59"/>
      <c r="AF116" s="115" t="str">
        <f t="shared" si="683"/>
        <v/>
      </c>
      <c r="AG116" s="203"/>
      <c r="AH116" s="204">
        <f t="shared" si="684"/>
        <v>0.37220471259192556</v>
      </c>
      <c r="AI116" s="204">
        <f t="shared" si="685"/>
        <v>3</v>
      </c>
      <c r="AJ116" s="205">
        <v>5</v>
      </c>
      <c r="AK116" s="205" t="str">
        <f t="shared" si="686"/>
        <v/>
      </c>
      <c r="AL116" s="205">
        <f t="shared" si="687"/>
        <v>1</v>
      </c>
      <c r="AM116" s="205">
        <f t="shared" si="688"/>
        <v>3</v>
      </c>
      <c r="AN116" s="206" t="str">
        <f t="shared" si="689"/>
        <v/>
      </c>
      <c r="AO116" s="46" t="str">
        <f t="shared" si="690"/>
        <v xml:space="preserve">Сумма не совпадает или не ОДОУ</v>
      </c>
      <c r="AP116" s="46" t="str">
        <f t="shared" si="691"/>
        <v/>
      </c>
    </row>
    <row r="117" ht="45.75" customHeight="1">
      <c r="A117" s="87">
        <v>88</v>
      </c>
      <c r="B117" s="72" t="s">
        <v>315</v>
      </c>
      <c r="C117" s="125">
        <f>2022!B113</f>
        <v>1572.825</v>
      </c>
      <c r="D117" s="126">
        <f>2022!AA113</f>
        <v>746</v>
      </c>
      <c r="E117" s="126">
        <f>2022!AB113</f>
        <v>767</v>
      </c>
      <c r="F117" s="125">
        <f>2022!AE113</f>
        <v>0.48765755885111184</v>
      </c>
      <c r="G117" s="59">
        <f>2021!AJ84</f>
        <v>37</v>
      </c>
      <c r="H117" s="127">
        <f t="shared" ref="H117:H180" si="699">IF(G117&gt;0,G117/D117*100,0)</f>
        <v>4.9597855227882039</v>
      </c>
      <c r="I117" s="62"/>
      <c r="J117" s="62"/>
      <c r="K117" s="62"/>
      <c r="L117" s="59">
        <f>2021!AK84</f>
        <v>27</v>
      </c>
      <c r="M117" s="59"/>
      <c r="N117" s="59"/>
      <c r="O117" s="59">
        <f>'Добыча 2021'!O94</f>
        <v>32</v>
      </c>
      <c r="P117" s="59"/>
      <c r="Q117" s="59"/>
      <c r="R117" s="59">
        <f>'Добыча 2021'!P94</f>
        <v>27</v>
      </c>
      <c r="S117" s="59"/>
      <c r="T117" s="59"/>
      <c r="U117" s="59">
        <f t="shared" si="693"/>
        <v>86.486486486486484</v>
      </c>
      <c r="V117" s="127">
        <f>2022!AG113</f>
        <v>38.350000000000001</v>
      </c>
      <c r="W117" s="59">
        <f t="shared" si="681"/>
        <v>5</v>
      </c>
      <c r="X117" s="59">
        <f>2022!AJ113</f>
        <v>38</v>
      </c>
      <c r="Y117" s="127">
        <f t="shared" si="682"/>
        <v>4.9543676662320726</v>
      </c>
      <c r="Z117" s="59"/>
      <c r="AA117" s="59"/>
      <c r="AB117" s="59"/>
      <c r="AC117" s="59">
        <f>2022!AK113</f>
        <v>28</v>
      </c>
      <c r="AD117" s="59"/>
      <c r="AE117" s="59"/>
      <c r="AF117" s="115" t="str">
        <f t="shared" si="683"/>
        <v/>
      </c>
      <c r="AG117" s="203"/>
      <c r="AH117" s="204">
        <f t="shared" si="684"/>
        <v>0.48765755885111184</v>
      </c>
      <c r="AI117" s="204">
        <f t="shared" si="685"/>
        <v>38</v>
      </c>
      <c r="AJ117" s="205">
        <v>5</v>
      </c>
      <c r="AK117" s="205" t="str">
        <f t="shared" si="686"/>
        <v/>
      </c>
      <c r="AL117" s="205">
        <f t="shared" si="687"/>
        <v>7</v>
      </c>
      <c r="AM117" s="205">
        <f t="shared" si="688"/>
        <v>38</v>
      </c>
      <c r="AN117" s="206" t="str">
        <f t="shared" si="689"/>
        <v/>
      </c>
      <c r="AO117" s="46" t="str">
        <f t="shared" si="690"/>
        <v xml:space="preserve">Сумма не совпадает или не ОДОУ</v>
      </c>
      <c r="AP117" s="46" t="str">
        <f t="shared" si="691"/>
        <v/>
      </c>
    </row>
    <row r="118" ht="18.75">
      <c r="A118" s="46"/>
      <c r="B118" s="61" t="s">
        <v>141</v>
      </c>
      <c r="C118" s="131"/>
      <c r="D118" s="130"/>
      <c r="E118" s="130"/>
      <c r="F118" s="131"/>
      <c r="G118" s="59"/>
      <c r="H118" s="127"/>
      <c r="I118" s="59"/>
      <c r="J118" s="59"/>
      <c r="K118" s="59"/>
      <c r="L118" s="59"/>
      <c r="M118" s="71"/>
      <c r="N118" s="71"/>
      <c r="O118" s="71"/>
      <c r="P118" s="71"/>
      <c r="Q118" s="71"/>
      <c r="R118" s="71"/>
      <c r="S118" s="71"/>
      <c r="T118" s="71"/>
      <c r="U118" s="59"/>
      <c r="V118" s="144"/>
      <c r="W118" s="59"/>
      <c r="X118" s="71"/>
      <c r="Y118" s="127"/>
      <c r="Z118" s="71"/>
      <c r="AA118" s="71"/>
      <c r="AB118" s="71"/>
      <c r="AC118" s="71"/>
      <c r="AD118" s="71"/>
      <c r="AE118" s="71"/>
      <c r="AF118" s="115" t="str">
        <f t="shared" si="683"/>
        <v/>
      </c>
      <c r="AG118" s="203"/>
      <c r="AH118" s="204" t="str">
        <f t="shared" si="684"/>
        <v/>
      </c>
      <c r="AI118" s="204">
        <f t="shared" si="685"/>
        <v>0</v>
      </c>
      <c r="AJ118" s="205">
        <v>5</v>
      </c>
      <c r="AK118" s="205" t="str">
        <f t="shared" si="686"/>
        <v/>
      </c>
      <c r="AL118" s="205" t="str">
        <f t="shared" si="687"/>
        <v/>
      </c>
      <c r="AM118" s="205" t="str">
        <f t="shared" si="688"/>
        <v/>
      </c>
      <c r="AN118" s="206" t="str">
        <f t="shared" si="689"/>
        <v/>
      </c>
      <c r="AO118" s="46" t="str">
        <f t="shared" si="690"/>
        <v/>
      </c>
      <c r="AP118" s="46" t="str">
        <f t="shared" si="691"/>
        <v/>
      </c>
    </row>
    <row r="119" ht="48.75" customHeight="1">
      <c r="A119" s="46">
        <v>89</v>
      </c>
      <c r="B119" s="72" t="s">
        <v>142</v>
      </c>
      <c r="C119" s="125">
        <f>2022!B115</f>
        <v>867</v>
      </c>
      <c r="D119" s="126">
        <f>2022!AA115</f>
        <v>3064</v>
      </c>
      <c r="E119" s="126">
        <f>2022!AB115</f>
        <v>2930</v>
      </c>
      <c r="F119" s="125">
        <f>2022!AE115</f>
        <v>3.3794694348327567</v>
      </c>
      <c r="G119" s="59">
        <f>2021!AJ86</f>
        <v>123</v>
      </c>
      <c r="H119" s="127">
        <f t="shared" si="699"/>
        <v>4.0143603133159269</v>
      </c>
      <c r="I119" s="59"/>
      <c r="J119" s="59"/>
      <c r="K119" s="59"/>
      <c r="L119" s="59">
        <f>2021!AK86</f>
        <v>92</v>
      </c>
      <c r="M119" s="59"/>
      <c r="N119" s="59"/>
      <c r="O119" s="59">
        <f>'Добыча 2021'!O96</f>
        <v>117</v>
      </c>
      <c r="P119" s="59"/>
      <c r="Q119" s="59"/>
      <c r="R119" s="59">
        <f>'Добыча 2021'!P96</f>
        <v>92</v>
      </c>
      <c r="S119" s="59"/>
      <c r="T119" s="59"/>
      <c r="U119" s="59">
        <f t="shared" si="693"/>
        <v>95.121951219512198</v>
      </c>
      <c r="V119" s="127">
        <f>2022!AG115</f>
        <v>146.5</v>
      </c>
      <c r="W119" s="59">
        <f t="shared" si="681"/>
        <v>5</v>
      </c>
      <c r="X119" s="59">
        <f>2022!AJ115</f>
        <v>146</v>
      </c>
      <c r="Y119" s="127">
        <f t="shared" si="682"/>
        <v>4.9829351535836173</v>
      </c>
      <c r="Z119" s="59"/>
      <c r="AA119" s="59"/>
      <c r="AB119" s="59"/>
      <c r="AC119" s="59">
        <f>2022!AK115</f>
        <v>109</v>
      </c>
      <c r="AD119" s="59"/>
      <c r="AE119" s="59"/>
      <c r="AF119" s="115" t="str">
        <f t="shared" si="683"/>
        <v/>
      </c>
      <c r="AG119" s="203"/>
      <c r="AH119" s="204">
        <f t="shared" si="684"/>
        <v>3.3794694348327567</v>
      </c>
      <c r="AI119" s="204">
        <f t="shared" si="685"/>
        <v>146</v>
      </c>
      <c r="AJ119" s="205">
        <v>5</v>
      </c>
      <c r="AK119" s="205" t="str">
        <f t="shared" si="686"/>
        <v/>
      </c>
      <c r="AL119" s="205">
        <f t="shared" si="687"/>
        <v>29</v>
      </c>
      <c r="AM119" s="205">
        <f t="shared" si="688"/>
        <v>146</v>
      </c>
      <c r="AN119" s="206" t="str">
        <f t="shared" si="689"/>
        <v/>
      </c>
      <c r="AO119" s="46" t="str">
        <f t="shared" si="690"/>
        <v xml:space="preserve">Сумма не совпадает или не ОДОУ</v>
      </c>
      <c r="AP119" s="46" t="str">
        <f t="shared" si="691"/>
        <v/>
      </c>
    </row>
    <row r="120" ht="32.25" customHeight="1">
      <c r="A120" s="46">
        <v>90</v>
      </c>
      <c r="B120" s="72" t="s">
        <v>316</v>
      </c>
      <c r="C120" s="125">
        <f>2022!B116</f>
        <v>385.19600000000003</v>
      </c>
      <c r="D120" s="126">
        <f>2022!AA116</f>
        <v>1538</v>
      </c>
      <c r="E120" s="126">
        <f>2022!AB116</f>
        <v>1733</v>
      </c>
      <c r="F120" s="125">
        <f>2022!AE116</f>
        <v>4.4990082970747354</v>
      </c>
      <c r="G120" s="59">
        <f>2021!AJ87</f>
        <v>76</v>
      </c>
      <c r="H120" s="127">
        <f t="shared" si="699"/>
        <v>4.9414824447334205</v>
      </c>
      <c r="I120" s="59"/>
      <c r="J120" s="59"/>
      <c r="K120" s="59"/>
      <c r="L120" s="59">
        <f>2021!AK87</f>
        <v>57</v>
      </c>
      <c r="M120" s="59"/>
      <c r="N120" s="59"/>
      <c r="O120" s="59">
        <f>'Добыча 2021'!O97</f>
        <v>76</v>
      </c>
      <c r="P120" s="59"/>
      <c r="Q120" s="59"/>
      <c r="R120" s="59">
        <f>'Добыча 2021'!P97</f>
        <v>57</v>
      </c>
      <c r="S120" s="59"/>
      <c r="T120" s="59"/>
      <c r="U120" s="59">
        <f t="shared" si="693"/>
        <v>100</v>
      </c>
      <c r="V120" s="127">
        <f>2022!AG116</f>
        <v>86.650000000000006</v>
      </c>
      <c r="W120" s="59">
        <f t="shared" si="681"/>
        <v>5</v>
      </c>
      <c r="X120" s="59">
        <f>2022!AJ116</f>
        <v>86</v>
      </c>
      <c r="Y120" s="127">
        <f t="shared" si="682"/>
        <v>4.9624927870744369</v>
      </c>
      <c r="Z120" s="59"/>
      <c r="AA120" s="59"/>
      <c r="AB120" s="59"/>
      <c r="AC120" s="59">
        <f>2022!AK116</f>
        <v>64</v>
      </c>
      <c r="AD120" s="59"/>
      <c r="AE120" s="59"/>
      <c r="AF120" s="115" t="str">
        <f t="shared" si="683"/>
        <v/>
      </c>
      <c r="AG120" s="203"/>
      <c r="AH120" s="204">
        <f t="shared" si="684"/>
        <v>4.4990082970747354</v>
      </c>
      <c r="AI120" s="204">
        <f t="shared" si="685"/>
        <v>86</v>
      </c>
      <c r="AJ120" s="205">
        <v>5</v>
      </c>
      <c r="AK120" s="205" t="str">
        <f t="shared" si="686"/>
        <v/>
      </c>
      <c r="AL120" s="205">
        <f t="shared" si="687"/>
        <v>17</v>
      </c>
      <c r="AM120" s="205">
        <f t="shared" si="688"/>
        <v>86</v>
      </c>
      <c r="AN120" s="206" t="str">
        <f t="shared" si="689"/>
        <v/>
      </c>
      <c r="AO120" s="46" t="str">
        <f t="shared" si="690"/>
        <v xml:space="preserve">Сумма не совпадает или не ОДОУ</v>
      </c>
      <c r="AP120" s="46" t="str">
        <f t="shared" si="691"/>
        <v/>
      </c>
    </row>
    <row r="121" ht="32.25" customHeight="1">
      <c r="A121" s="46">
        <v>91</v>
      </c>
      <c r="B121" s="72" t="s">
        <v>317</v>
      </c>
      <c r="C121" s="125">
        <f>2022!B117</f>
        <v>163.09700000000001</v>
      </c>
      <c r="D121" s="126">
        <f>2022!AA117</f>
        <v>2921</v>
      </c>
      <c r="E121" s="126">
        <f>2022!AB117</f>
        <v>2781</v>
      </c>
      <c r="F121" s="125">
        <f>2022!AE117</f>
        <v>17.051202658540621</v>
      </c>
      <c r="G121" s="59">
        <f>2021!AJ88</f>
        <v>117</v>
      </c>
      <c r="H121" s="127">
        <f t="shared" si="699"/>
        <v>4.0054775761725434</v>
      </c>
      <c r="I121" s="59"/>
      <c r="J121" s="59"/>
      <c r="K121" s="59"/>
      <c r="L121" s="59">
        <f>2021!AK88</f>
        <v>87</v>
      </c>
      <c r="M121" s="59"/>
      <c r="N121" s="59"/>
      <c r="O121" s="59">
        <f>'Добыча 2021'!O98</f>
        <v>117</v>
      </c>
      <c r="P121" s="59"/>
      <c r="Q121" s="59"/>
      <c r="R121" s="59">
        <f>'Добыча 2021'!P98</f>
        <v>87</v>
      </c>
      <c r="S121" s="59"/>
      <c r="T121" s="59"/>
      <c r="U121" s="59">
        <f t="shared" si="693"/>
        <v>100</v>
      </c>
      <c r="V121" s="127">
        <f>2022!AG117</f>
        <v>139.05000000000001</v>
      </c>
      <c r="W121" s="59">
        <f t="shared" si="681"/>
        <v>5</v>
      </c>
      <c r="X121" s="59">
        <f>2022!AJ117</f>
        <v>139</v>
      </c>
      <c r="Y121" s="127">
        <f t="shared" si="682"/>
        <v>4.9982020855807257</v>
      </c>
      <c r="Z121" s="59"/>
      <c r="AA121" s="59"/>
      <c r="AB121" s="59"/>
      <c r="AC121" s="59">
        <f>2022!AK117</f>
        <v>104</v>
      </c>
      <c r="AD121" s="59"/>
      <c r="AE121" s="59"/>
      <c r="AF121" s="115" t="str">
        <f t="shared" si="683"/>
        <v/>
      </c>
      <c r="AG121" s="203"/>
      <c r="AH121" s="204">
        <f t="shared" si="684"/>
        <v>17.051202658540621</v>
      </c>
      <c r="AI121" s="204">
        <f t="shared" si="685"/>
        <v>139</v>
      </c>
      <c r="AJ121" s="205">
        <v>5</v>
      </c>
      <c r="AK121" s="205" t="str">
        <f t="shared" si="686"/>
        <v/>
      </c>
      <c r="AL121" s="205">
        <f t="shared" si="687"/>
        <v>27</v>
      </c>
      <c r="AM121" s="205">
        <f t="shared" si="688"/>
        <v>139</v>
      </c>
      <c r="AN121" s="206" t="str">
        <f t="shared" si="689"/>
        <v/>
      </c>
      <c r="AO121" s="46" t="str">
        <f t="shared" si="690"/>
        <v xml:space="preserve">Сумма не совпадает или не ОДОУ</v>
      </c>
      <c r="AP121" s="46" t="str">
        <f t="shared" si="691"/>
        <v/>
      </c>
    </row>
    <row r="122" ht="32.25" customHeight="1">
      <c r="A122" s="46">
        <v>92</v>
      </c>
      <c r="B122" s="72" t="s">
        <v>318</v>
      </c>
      <c r="C122" s="125">
        <f>2022!B118</f>
        <v>49.079999999999998</v>
      </c>
      <c r="D122" s="126">
        <f>2022!AA118</f>
        <v>302</v>
      </c>
      <c r="E122" s="126">
        <f>2022!AB118</f>
        <v>298</v>
      </c>
      <c r="F122" s="125">
        <f>2022!AE118</f>
        <v>6.0717196414017929</v>
      </c>
      <c r="G122" s="59">
        <f>2021!AJ89</f>
        <v>15</v>
      </c>
      <c r="H122" s="127">
        <f t="shared" si="699"/>
        <v>4.9668874172185431</v>
      </c>
      <c r="I122" s="59"/>
      <c r="J122" s="59"/>
      <c r="K122" s="59"/>
      <c r="L122" s="59">
        <f>2021!AK89</f>
        <v>11</v>
      </c>
      <c r="M122" s="59"/>
      <c r="N122" s="59"/>
      <c r="O122" s="59">
        <f>'Добыча 2021'!O99</f>
        <v>12</v>
      </c>
      <c r="P122" s="59"/>
      <c r="Q122" s="59"/>
      <c r="R122" s="59">
        <f>'Добыча 2021'!P99</f>
        <v>11</v>
      </c>
      <c r="S122" s="59"/>
      <c r="T122" s="59"/>
      <c r="U122" s="59">
        <f t="shared" si="693"/>
        <v>80</v>
      </c>
      <c r="V122" s="127">
        <f>2022!AG118</f>
        <v>14.9</v>
      </c>
      <c r="W122" s="59">
        <f t="shared" si="681"/>
        <v>5</v>
      </c>
      <c r="X122" s="59">
        <f>2022!AJ118</f>
        <v>14</v>
      </c>
      <c r="Y122" s="127">
        <f t="shared" si="682"/>
        <v>4.6979865771812079</v>
      </c>
      <c r="Z122" s="59"/>
      <c r="AA122" s="59"/>
      <c r="AB122" s="59"/>
      <c r="AC122" s="59">
        <f>2022!AK118</f>
        <v>10</v>
      </c>
      <c r="AD122" s="59"/>
      <c r="AE122" s="59"/>
      <c r="AF122" s="115" t="str">
        <f t="shared" si="683"/>
        <v/>
      </c>
      <c r="AG122" s="203"/>
      <c r="AH122" s="204">
        <f t="shared" si="684"/>
        <v>6.0717196414017929</v>
      </c>
      <c r="AI122" s="204">
        <f t="shared" si="685"/>
        <v>14</v>
      </c>
      <c r="AJ122" s="205">
        <v>5</v>
      </c>
      <c r="AK122" s="205" t="str">
        <f t="shared" si="686"/>
        <v/>
      </c>
      <c r="AL122" s="205">
        <f t="shared" si="687"/>
        <v>2</v>
      </c>
      <c r="AM122" s="205">
        <f t="shared" si="688"/>
        <v>14</v>
      </c>
      <c r="AN122" s="206" t="str">
        <f t="shared" si="689"/>
        <v/>
      </c>
      <c r="AO122" s="46" t="str">
        <f t="shared" si="690"/>
        <v xml:space="preserve">Сумма не совпадает или не ОДОУ</v>
      </c>
      <c r="AP122" s="46" t="str">
        <f t="shared" si="691"/>
        <v/>
      </c>
    </row>
    <row r="123" ht="50.25" customHeight="1">
      <c r="A123" s="46">
        <v>93</v>
      </c>
      <c r="B123" s="72" t="s">
        <v>319</v>
      </c>
      <c r="C123" s="125">
        <f>2022!B119</f>
        <v>151.09999999999999</v>
      </c>
      <c r="D123" s="126">
        <f>2022!AA119</f>
        <v>1075</v>
      </c>
      <c r="E123" s="126">
        <f>2022!AB119</f>
        <v>1130</v>
      </c>
      <c r="F123" s="125">
        <f>2022!AE119</f>
        <v>7.478491065519524</v>
      </c>
      <c r="G123" s="59">
        <f>2021!AJ90</f>
        <v>50</v>
      </c>
      <c r="H123" s="127">
        <f t="shared" si="699"/>
        <v>4.6511627906976747</v>
      </c>
      <c r="I123" s="59"/>
      <c r="J123" s="59"/>
      <c r="K123" s="59"/>
      <c r="L123" s="59">
        <f>2021!AK90</f>
        <v>37</v>
      </c>
      <c r="M123" s="59"/>
      <c r="N123" s="59"/>
      <c r="O123" s="59">
        <f>'Добыча 2021'!O100</f>
        <v>39</v>
      </c>
      <c r="P123" s="59"/>
      <c r="Q123" s="59"/>
      <c r="R123" s="59">
        <f>'Добыча 2021'!P100</f>
        <v>37</v>
      </c>
      <c r="S123" s="59"/>
      <c r="T123" s="59"/>
      <c r="U123" s="59">
        <f t="shared" si="693"/>
        <v>78</v>
      </c>
      <c r="V123" s="127">
        <f>2022!AG119</f>
        <v>56.5</v>
      </c>
      <c r="W123" s="59">
        <f t="shared" si="681"/>
        <v>5</v>
      </c>
      <c r="X123" s="59">
        <f>2022!AJ119</f>
        <v>56</v>
      </c>
      <c r="Y123" s="127">
        <f t="shared" si="682"/>
        <v>4.9557522123893802</v>
      </c>
      <c r="Z123" s="59"/>
      <c r="AA123" s="59"/>
      <c r="AB123" s="59"/>
      <c r="AC123" s="59">
        <f>2022!AK119</f>
        <v>42</v>
      </c>
      <c r="AD123" s="59"/>
      <c r="AE123" s="59"/>
      <c r="AF123" s="115" t="str">
        <f t="shared" si="683"/>
        <v/>
      </c>
      <c r="AG123" s="203"/>
      <c r="AH123" s="204">
        <f t="shared" si="684"/>
        <v>7.478491065519524</v>
      </c>
      <c r="AI123" s="204">
        <f t="shared" si="685"/>
        <v>56</v>
      </c>
      <c r="AJ123" s="205">
        <v>5</v>
      </c>
      <c r="AK123" s="205" t="str">
        <f t="shared" si="686"/>
        <v/>
      </c>
      <c r="AL123" s="205">
        <f t="shared" si="687"/>
        <v>11</v>
      </c>
      <c r="AM123" s="205">
        <f t="shared" si="688"/>
        <v>56</v>
      </c>
      <c r="AN123" s="206" t="str">
        <f t="shared" si="689"/>
        <v/>
      </c>
      <c r="AO123" s="46" t="str">
        <f t="shared" si="690"/>
        <v xml:space="preserve">Сумма не совпадает или не ОДОУ</v>
      </c>
      <c r="AP123" s="46" t="str">
        <f t="shared" si="691"/>
        <v/>
      </c>
    </row>
    <row r="124" ht="32.25" customHeight="1">
      <c r="A124" s="46">
        <v>94</v>
      </c>
      <c r="B124" s="72" t="s">
        <v>320</v>
      </c>
      <c r="C124" s="125">
        <f>2022!B120</f>
        <v>46.079999999999998</v>
      </c>
      <c r="D124" s="126">
        <f>2022!AA120</f>
        <v>282</v>
      </c>
      <c r="E124" s="126">
        <f>2022!AB120</f>
        <v>287</v>
      </c>
      <c r="F124" s="125">
        <f>2022!AE120</f>
        <v>6.2282986111111116</v>
      </c>
      <c r="G124" s="59">
        <f>2021!AJ91</f>
        <v>12</v>
      </c>
      <c r="H124" s="127">
        <f t="shared" si="699"/>
        <v>4.2553191489361701</v>
      </c>
      <c r="I124" s="59"/>
      <c r="J124" s="59"/>
      <c r="K124" s="59"/>
      <c r="L124" s="59">
        <f>2021!AK91</f>
        <v>9</v>
      </c>
      <c r="M124" s="59"/>
      <c r="N124" s="59"/>
      <c r="O124" s="59">
        <f>'Добыча 2021'!O101</f>
        <v>9</v>
      </c>
      <c r="P124" s="59"/>
      <c r="Q124" s="59"/>
      <c r="R124" s="59">
        <f>'Добыча 2021'!P101</f>
        <v>9</v>
      </c>
      <c r="S124" s="59"/>
      <c r="T124" s="59"/>
      <c r="U124" s="59">
        <f t="shared" si="693"/>
        <v>75</v>
      </c>
      <c r="V124" s="127">
        <f>2022!AG120</f>
        <v>14.350000000000001</v>
      </c>
      <c r="W124" s="59">
        <f t="shared" si="681"/>
        <v>5</v>
      </c>
      <c r="X124" s="59">
        <f>2022!AJ120</f>
        <v>14</v>
      </c>
      <c r="Y124" s="127">
        <f t="shared" si="682"/>
        <v>4.8780487804878048</v>
      </c>
      <c r="Z124" s="59"/>
      <c r="AA124" s="59"/>
      <c r="AB124" s="59"/>
      <c r="AC124" s="59">
        <f>2022!AK120</f>
        <v>10</v>
      </c>
      <c r="AD124" s="59"/>
      <c r="AE124" s="59"/>
      <c r="AF124" s="115" t="str">
        <f t="shared" si="683"/>
        <v/>
      </c>
      <c r="AG124" s="203"/>
      <c r="AH124" s="204">
        <f t="shared" si="684"/>
        <v>6.2282986111111116</v>
      </c>
      <c r="AI124" s="204">
        <f t="shared" si="685"/>
        <v>14</v>
      </c>
      <c r="AJ124" s="205">
        <v>5</v>
      </c>
      <c r="AK124" s="205" t="str">
        <f t="shared" si="686"/>
        <v/>
      </c>
      <c r="AL124" s="205">
        <f t="shared" si="687"/>
        <v>2</v>
      </c>
      <c r="AM124" s="205">
        <f t="shared" si="688"/>
        <v>14</v>
      </c>
      <c r="AN124" s="206" t="str">
        <f t="shared" si="689"/>
        <v/>
      </c>
      <c r="AO124" s="46" t="str">
        <f t="shared" si="690"/>
        <v xml:space="preserve">Сумма не совпадает или не ОДОУ</v>
      </c>
      <c r="AP124" s="46" t="str">
        <f t="shared" si="691"/>
        <v/>
      </c>
    </row>
    <row r="125" ht="48" customHeight="1">
      <c r="A125" s="46">
        <v>95</v>
      </c>
      <c r="B125" s="72" t="s">
        <v>321</v>
      </c>
      <c r="C125" s="125">
        <f>2022!B121</f>
        <v>2622.0999999999999</v>
      </c>
      <c r="D125" s="126">
        <f>2022!AA121</f>
        <v>17094</v>
      </c>
      <c r="E125" s="126">
        <f>2022!AB121</f>
        <v>22785</v>
      </c>
      <c r="F125" s="125">
        <f>2022!AE121</f>
        <v>8.6895999389802068</v>
      </c>
      <c r="G125" s="59">
        <f>2021!AJ92</f>
        <v>720</v>
      </c>
      <c r="H125" s="127">
        <f t="shared" si="699"/>
        <v>4.2120042120042118</v>
      </c>
      <c r="I125" s="59"/>
      <c r="J125" s="59"/>
      <c r="K125" s="59"/>
      <c r="L125" s="59">
        <f>2021!AK92</f>
        <v>540</v>
      </c>
      <c r="M125" s="59"/>
      <c r="N125" s="59"/>
      <c r="O125" s="59">
        <f>'Добыча 2021'!O102</f>
        <v>540</v>
      </c>
      <c r="P125" s="59"/>
      <c r="Q125" s="59"/>
      <c r="R125" s="59">
        <f>'Добыча 2021'!P102</f>
        <v>540</v>
      </c>
      <c r="S125" s="59"/>
      <c r="T125" s="59"/>
      <c r="U125" s="59">
        <f t="shared" si="693"/>
        <v>75</v>
      </c>
      <c r="V125" s="127">
        <f>2022!AG121</f>
        <v>1139.25</v>
      </c>
      <c r="W125" s="59">
        <f t="shared" si="681"/>
        <v>5</v>
      </c>
      <c r="X125" s="59">
        <f>2022!AJ121</f>
        <v>911</v>
      </c>
      <c r="Y125" s="127">
        <f t="shared" si="682"/>
        <v>3.9982444590739519</v>
      </c>
      <c r="Z125" s="59"/>
      <c r="AA125" s="59"/>
      <c r="AB125" s="59"/>
      <c r="AC125" s="59">
        <f>2022!AK121</f>
        <v>683</v>
      </c>
      <c r="AD125" s="59"/>
      <c r="AE125" s="59"/>
      <c r="AF125" s="115" t="str">
        <f t="shared" si="683"/>
        <v/>
      </c>
      <c r="AG125" s="203"/>
      <c r="AH125" s="204">
        <f t="shared" si="684"/>
        <v>8.6895999389802068</v>
      </c>
      <c r="AI125" s="204">
        <f t="shared" si="685"/>
        <v>1139</v>
      </c>
      <c r="AJ125" s="205">
        <v>5</v>
      </c>
      <c r="AK125" s="205" t="str">
        <f t="shared" si="686"/>
        <v/>
      </c>
      <c r="AL125" s="205">
        <f t="shared" si="687"/>
        <v>182</v>
      </c>
      <c r="AM125" s="205">
        <f t="shared" si="688"/>
        <v>911</v>
      </c>
      <c r="AN125" s="206" t="str">
        <f t="shared" si="689"/>
        <v/>
      </c>
      <c r="AO125" s="46" t="str">
        <f t="shared" si="690"/>
        <v xml:space="preserve">Сумма не совпадает или не ОДОУ</v>
      </c>
      <c r="AP125" s="46" t="str">
        <f t="shared" si="691"/>
        <v/>
      </c>
    </row>
    <row r="126" ht="33" customHeight="1">
      <c r="A126" s="46">
        <v>96</v>
      </c>
      <c r="B126" s="72" t="s">
        <v>322</v>
      </c>
      <c r="C126" s="125">
        <f>2022!B122</f>
        <v>31.664999999999999</v>
      </c>
      <c r="D126" s="126">
        <f>2022!AA122</f>
        <v>144</v>
      </c>
      <c r="E126" s="126">
        <f>2022!AB122</f>
        <v>117</v>
      </c>
      <c r="F126" s="125">
        <f>2022!AE122</f>
        <v>3.694931312174325</v>
      </c>
      <c r="G126" s="59">
        <f>2021!AJ93</f>
        <v>7</v>
      </c>
      <c r="H126" s="127">
        <f t="shared" si="699"/>
        <v>4.8611111111111116</v>
      </c>
      <c r="I126" s="59"/>
      <c r="J126" s="59"/>
      <c r="K126" s="59"/>
      <c r="L126" s="59">
        <f>2021!AK93</f>
        <v>5</v>
      </c>
      <c r="M126" s="59"/>
      <c r="N126" s="59"/>
      <c r="O126" s="59">
        <f>'Добыча 2021'!O103</f>
        <v>5</v>
      </c>
      <c r="P126" s="59"/>
      <c r="Q126" s="59"/>
      <c r="R126" s="59">
        <f>'Добыча 2021'!P103</f>
        <v>5</v>
      </c>
      <c r="S126" s="59"/>
      <c r="T126" s="59"/>
      <c r="U126" s="59">
        <f t="shared" si="693"/>
        <v>71.428571428571431</v>
      </c>
      <c r="V126" s="127">
        <f>2022!AG122</f>
        <v>5.8500000000000005</v>
      </c>
      <c r="W126" s="59">
        <f t="shared" si="681"/>
        <v>5</v>
      </c>
      <c r="X126" s="59">
        <f>2022!AJ122</f>
        <v>5</v>
      </c>
      <c r="Y126" s="127">
        <f t="shared" si="682"/>
        <v>4.2735042735042734</v>
      </c>
      <c r="Z126" s="59"/>
      <c r="AA126" s="59"/>
      <c r="AB126" s="59"/>
      <c r="AC126" s="59">
        <f>2022!AK122</f>
        <v>3</v>
      </c>
      <c r="AD126" s="59"/>
      <c r="AE126" s="59"/>
      <c r="AF126" s="115" t="str">
        <f t="shared" si="683"/>
        <v/>
      </c>
      <c r="AG126" s="203"/>
      <c r="AH126" s="204">
        <f t="shared" si="684"/>
        <v>3.694931312174325</v>
      </c>
      <c r="AI126" s="204">
        <f t="shared" si="685"/>
        <v>5</v>
      </c>
      <c r="AJ126" s="205">
        <v>5</v>
      </c>
      <c r="AK126" s="205" t="str">
        <f t="shared" si="686"/>
        <v/>
      </c>
      <c r="AL126" s="205">
        <f t="shared" si="687"/>
        <v>1</v>
      </c>
      <c r="AM126" s="205">
        <f t="shared" si="688"/>
        <v>5</v>
      </c>
      <c r="AN126" s="206" t="str">
        <f t="shared" si="689"/>
        <v/>
      </c>
      <c r="AO126" s="46" t="str">
        <f t="shared" si="690"/>
        <v xml:space="preserve">Сумма не совпадает или не ОДОУ</v>
      </c>
      <c r="AP126" s="46" t="str">
        <f t="shared" si="691"/>
        <v/>
      </c>
    </row>
    <row r="127" ht="94.5">
      <c r="A127" s="46">
        <v>97</v>
      </c>
      <c r="B127" s="72" t="s">
        <v>145</v>
      </c>
      <c r="C127" s="125">
        <f>2022!B123</f>
        <v>42</v>
      </c>
      <c r="D127" s="126">
        <f>2022!AA123</f>
        <v>425</v>
      </c>
      <c r="E127" s="126">
        <f>2022!AB123</f>
        <v>451</v>
      </c>
      <c r="F127" s="125">
        <f>2022!AE123</f>
        <v>10.738095238095237</v>
      </c>
      <c r="G127" s="59">
        <f>2021!AJ94</f>
        <v>21</v>
      </c>
      <c r="H127" s="127">
        <f t="shared" si="699"/>
        <v>4.9411764705882346</v>
      </c>
      <c r="I127" s="62"/>
      <c r="J127" s="62"/>
      <c r="K127" s="62"/>
      <c r="L127" s="59">
        <f>2021!AK94</f>
        <v>15</v>
      </c>
      <c r="M127" s="59"/>
      <c r="N127" s="59"/>
      <c r="O127" s="59">
        <f>'Добыча 2021'!O104</f>
        <v>21</v>
      </c>
      <c r="P127" s="59"/>
      <c r="Q127" s="59"/>
      <c r="R127" s="59">
        <f>'Добыча 2021'!P104</f>
        <v>15</v>
      </c>
      <c r="S127" s="59"/>
      <c r="T127" s="59"/>
      <c r="U127" s="59">
        <f t="shared" si="693"/>
        <v>100</v>
      </c>
      <c r="V127" s="127">
        <f>2022!AG123</f>
        <v>22.550000000000001</v>
      </c>
      <c r="W127" s="59">
        <f t="shared" si="681"/>
        <v>5</v>
      </c>
      <c r="X127" s="59">
        <f>2022!AJ123</f>
        <v>22</v>
      </c>
      <c r="Y127" s="127">
        <f t="shared" si="682"/>
        <v>4.8780487804878048</v>
      </c>
      <c r="Z127" s="59"/>
      <c r="AA127" s="59"/>
      <c r="AB127" s="59"/>
      <c r="AC127" s="59">
        <f>2022!AK123</f>
        <v>16</v>
      </c>
      <c r="AD127" s="59"/>
      <c r="AE127" s="59"/>
      <c r="AF127" s="115" t="str">
        <f t="shared" si="683"/>
        <v/>
      </c>
      <c r="AG127" s="203"/>
      <c r="AH127" s="204">
        <f t="shared" si="684"/>
        <v>10.738095238095237</v>
      </c>
      <c r="AI127" s="204">
        <f t="shared" si="685"/>
        <v>22</v>
      </c>
      <c r="AJ127" s="205">
        <v>5</v>
      </c>
      <c r="AK127" s="205" t="str">
        <f t="shared" si="686"/>
        <v/>
      </c>
      <c r="AL127" s="205">
        <f t="shared" si="687"/>
        <v>4</v>
      </c>
      <c r="AM127" s="205">
        <f t="shared" si="688"/>
        <v>22</v>
      </c>
      <c r="AN127" s="206" t="str">
        <f t="shared" si="689"/>
        <v/>
      </c>
      <c r="AO127" s="46" t="str">
        <f t="shared" si="690"/>
        <v xml:space="preserve">Сумма не совпадает или не ОДОУ</v>
      </c>
      <c r="AP127" s="46" t="str">
        <f t="shared" si="691"/>
        <v/>
      </c>
    </row>
    <row r="128" ht="18.75">
      <c r="A128" s="46"/>
      <c r="B128" s="61" t="s">
        <v>153</v>
      </c>
      <c r="C128" s="131"/>
      <c r="D128" s="130"/>
      <c r="E128" s="130"/>
      <c r="F128" s="131"/>
      <c r="G128" s="59"/>
      <c r="H128" s="127"/>
      <c r="I128" s="59"/>
      <c r="J128" s="59"/>
      <c r="K128" s="59"/>
      <c r="L128" s="59"/>
      <c r="M128" s="71"/>
      <c r="N128" s="71"/>
      <c r="O128" s="71"/>
      <c r="P128" s="71"/>
      <c r="Q128" s="71"/>
      <c r="R128" s="71"/>
      <c r="S128" s="71"/>
      <c r="T128" s="71"/>
      <c r="U128" s="59"/>
      <c r="V128" s="144"/>
      <c r="W128" s="59"/>
      <c r="X128" s="71"/>
      <c r="Y128" s="127"/>
      <c r="Z128" s="71"/>
      <c r="AA128" s="71"/>
      <c r="AB128" s="71"/>
      <c r="AC128" s="71"/>
      <c r="AD128" s="71"/>
      <c r="AE128" s="71"/>
      <c r="AF128" s="115" t="str">
        <f t="shared" si="683"/>
        <v/>
      </c>
      <c r="AG128" s="203"/>
      <c r="AH128" s="204" t="str">
        <f t="shared" si="684"/>
        <v/>
      </c>
      <c r="AI128" s="204">
        <f t="shared" si="685"/>
        <v>0</v>
      </c>
      <c r="AJ128" s="205">
        <v>5</v>
      </c>
      <c r="AK128" s="205" t="str">
        <f t="shared" si="686"/>
        <v/>
      </c>
      <c r="AL128" s="205" t="str">
        <f t="shared" si="687"/>
        <v/>
      </c>
      <c r="AM128" s="205" t="str">
        <f t="shared" si="688"/>
        <v/>
      </c>
      <c r="AN128" s="206" t="str">
        <f t="shared" si="689"/>
        <v/>
      </c>
      <c r="AO128" s="46" t="str">
        <f t="shared" si="690"/>
        <v/>
      </c>
      <c r="AP128" s="46" t="str">
        <f t="shared" si="691"/>
        <v/>
      </c>
    </row>
    <row r="129" ht="63" customHeight="1">
      <c r="A129" s="46">
        <v>98</v>
      </c>
      <c r="B129" s="72" t="s">
        <v>168</v>
      </c>
      <c r="C129" s="125">
        <f>2022!B126</f>
        <v>34.731000000000002</v>
      </c>
      <c r="D129" s="126">
        <f>2022!AA126</f>
        <v>101</v>
      </c>
      <c r="E129" s="126">
        <f>2022!AB126</f>
        <v>100</v>
      </c>
      <c r="F129" s="125">
        <f>2022!AE126</f>
        <v>2.879272120008062</v>
      </c>
      <c r="G129" s="59">
        <f>2021!AJ97</f>
        <v>4</v>
      </c>
      <c r="H129" s="127">
        <f t="shared" si="699"/>
        <v>3.9603960396039604</v>
      </c>
      <c r="I129" s="59"/>
      <c r="J129" s="59"/>
      <c r="K129" s="59"/>
      <c r="L129" s="59">
        <f>2021!AK97</f>
        <v>3</v>
      </c>
      <c r="M129" s="59"/>
      <c r="N129" s="59"/>
      <c r="O129" s="59">
        <f>'Добыча 2021'!O107</f>
        <v>3</v>
      </c>
      <c r="P129" s="59"/>
      <c r="Q129" s="59"/>
      <c r="R129" s="59">
        <f>'Добыча 2021'!P107</f>
        <v>3</v>
      </c>
      <c r="S129" s="59"/>
      <c r="T129" s="59"/>
      <c r="U129" s="59">
        <f t="shared" si="693"/>
        <v>75</v>
      </c>
      <c r="V129" s="127">
        <f>2022!AG126</f>
        <v>5</v>
      </c>
      <c r="W129" s="59">
        <f t="shared" si="681"/>
        <v>5</v>
      </c>
      <c r="X129" s="59">
        <f>2022!AJ126</f>
        <v>5</v>
      </c>
      <c r="Y129" s="127">
        <f t="shared" si="682"/>
        <v>5</v>
      </c>
      <c r="Z129" s="59"/>
      <c r="AA129" s="59"/>
      <c r="AB129" s="59"/>
      <c r="AC129" s="59">
        <f>2022!AK126</f>
        <v>3</v>
      </c>
      <c r="AD129" s="59"/>
      <c r="AE129" s="59"/>
      <c r="AF129" s="115" t="str">
        <f t="shared" si="683"/>
        <v/>
      </c>
      <c r="AG129" s="203"/>
      <c r="AH129" s="204">
        <f t="shared" si="684"/>
        <v>2.879272120008062</v>
      </c>
      <c r="AI129" s="204">
        <f t="shared" si="685"/>
        <v>5</v>
      </c>
      <c r="AJ129" s="205">
        <v>5</v>
      </c>
      <c r="AK129" s="205" t="str">
        <f t="shared" si="686"/>
        <v/>
      </c>
      <c r="AL129" s="205">
        <f t="shared" si="687"/>
        <v>1</v>
      </c>
      <c r="AM129" s="205">
        <f t="shared" si="688"/>
        <v>5</v>
      </c>
      <c r="AN129" s="206" t="str">
        <f t="shared" si="689"/>
        <v/>
      </c>
      <c r="AO129" s="46" t="str">
        <f t="shared" si="690"/>
        <v xml:space="preserve">Сумма не совпадает или не ОДОУ</v>
      </c>
      <c r="AP129" s="46" t="str">
        <f t="shared" si="691"/>
        <v/>
      </c>
    </row>
    <row r="130" ht="85.5" customHeight="1">
      <c r="A130" s="46">
        <v>99</v>
      </c>
      <c r="B130" s="72" t="s">
        <v>156</v>
      </c>
      <c r="C130" s="125">
        <f>2022!B127</f>
        <v>46.969999999999999</v>
      </c>
      <c r="D130" s="126">
        <f>2022!AA127</f>
        <v>100</v>
      </c>
      <c r="E130" s="126">
        <f>2022!AB127</f>
        <v>115</v>
      </c>
      <c r="F130" s="125">
        <f>2022!AE127</f>
        <v>2.4483713008303174</v>
      </c>
      <c r="G130" s="59">
        <f>2021!AJ98</f>
        <v>5</v>
      </c>
      <c r="H130" s="127">
        <f t="shared" si="699"/>
        <v>5</v>
      </c>
      <c r="I130" s="59"/>
      <c r="J130" s="59"/>
      <c r="K130" s="59"/>
      <c r="L130" s="59">
        <f>2021!AK98</f>
        <v>3</v>
      </c>
      <c r="M130" s="59"/>
      <c r="N130" s="59"/>
      <c r="O130" s="59">
        <f>'Добыча 2021'!O108</f>
        <v>5</v>
      </c>
      <c r="P130" s="59"/>
      <c r="Q130" s="59"/>
      <c r="R130" s="59">
        <f>'Добыча 2021'!P108</f>
        <v>3</v>
      </c>
      <c r="S130" s="59"/>
      <c r="T130" s="59"/>
      <c r="U130" s="59">
        <f t="shared" si="693"/>
        <v>100</v>
      </c>
      <c r="V130" s="127">
        <f>2022!AG127</f>
        <v>5.75</v>
      </c>
      <c r="W130" s="59">
        <f t="shared" si="681"/>
        <v>5</v>
      </c>
      <c r="X130" s="59">
        <f>2022!AJ127</f>
        <v>5</v>
      </c>
      <c r="Y130" s="127">
        <f t="shared" si="682"/>
        <v>4.3478260869565215</v>
      </c>
      <c r="Z130" s="59"/>
      <c r="AA130" s="59"/>
      <c r="AB130" s="59"/>
      <c r="AC130" s="59">
        <f>2022!AK127</f>
        <v>3</v>
      </c>
      <c r="AD130" s="59"/>
      <c r="AE130" s="59"/>
      <c r="AF130" s="115" t="str">
        <f t="shared" si="683"/>
        <v/>
      </c>
      <c r="AG130" s="203"/>
      <c r="AH130" s="204">
        <f t="shared" si="684"/>
        <v>2.4483713008303174</v>
      </c>
      <c r="AI130" s="204">
        <f t="shared" si="685"/>
        <v>5</v>
      </c>
      <c r="AJ130" s="205">
        <v>5</v>
      </c>
      <c r="AK130" s="205" t="str">
        <f t="shared" si="686"/>
        <v/>
      </c>
      <c r="AL130" s="205">
        <f t="shared" si="687"/>
        <v>1</v>
      </c>
      <c r="AM130" s="205">
        <f t="shared" si="688"/>
        <v>5</v>
      </c>
      <c r="AN130" s="206" t="str">
        <f t="shared" si="689"/>
        <v/>
      </c>
      <c r="AO130" s="46" t="str">
        <f t="shared" si="690"/>
        <v xml:space="preserve">Сумма не совпадает или не ОДОУ</v>
      </c>
      <c r="AP130" s="46" t="str">
        <f t="shared" si="691"/>
        <v/>
      </c>
    </row>
    <row r="131" ht="65.25" customHeight="1">
      <c r="A131" s="46">
        <v>100</v>
      </c>
      <c r="B131" s="72" t="s">
        <v>323</v>
      </c>
      <c r="C131" s="125">
        <f>2022!B128</f>
        <v>9.1639999999999997</v>
      </c>
      <c r="D131" s="126">
        <f>2022!AA128</f>
        <v>25</v>
      </c>
      <c r="E131" s="126">
        <f>2022!AB128</f>
        <v>26</v>
      </c>
      <c r="F131" s="125">
        <f>2022!AE128</f>
        <v>2.8371890004364908</v>
      </c>
      <c r="G131" s="59">
        <f>2021!AJ99</f>
        <v>0</v>
      </c>
      <c r="H131" s="127">
        <f t="shared" si="699"/>
        <v>0</v>
      </c>
      <c r="I131" s="59"/>
      <c r="J131" s="59"/>
      <c r="K131" s="59"/>
      <c r="L131" s="59">
        <f>2021!AK99</f>
        <v>0</v>
      </c>
      <c r="M131" s="59"/>
      <c r="N131" s="59"/>
      <c r="O131" s="59">
        <f>'Добыча 2021'!O109</f>
        <v>0</v>
      </c>
      <c r="P131" s="59"/>
      <c r="Q131" s="59"/>
      <c r="R131" s="59">
        <f>'Добыча 2021'!P109</f>
        <v>0</v>
      </c>
      <c r="S131" s="59"/>
      <c r="T131" s="59"/>
      <c r="U131" s="59">
        <f t="shared" si="693"/>
        <v>0</v>
      </c>
      <c r="V131" s="127">
        <f>2022!AG128</f>
        <v>0</v>
      </c>
      <c r="W131" s="59">
        <f t="shared" si="681"/>
        <v>0</v>
      </c>
      <c r="X131" s="59">
        <f>2022!AJ128</f>
        <v>0</v>
      </c>
      <c r="Y131" s="127">
        <f t="shared" si="682"/>
        <v>0</v>
      </c>
      <c r="Z131" s="59"/>
      <c r="AA131" s="59"/>
      <c r="AB131" s="59"/>
      <c r="AC131" s="59">
        <f>2022!AK128</f>
        <v>0</v>
      </c>
      <c r="AD131" s="59"/>
      <c r="AE131" s="59"/>
      <c r="AF131" s="115" t="str">
        <f t="shared" si="683"/>
        <v/>
      </c>
      <c r="AG131" s="203"/>
      <c r="AH131" s="204">
        <f t="shared" si="684"/>
        <v>2.8371890004364908</v>
      </c>
      <c r="AI131" s="204">
        <f t="shared" si="685"/>
        <v>1</v>
      </c>
      <c r="AJ131" s="205">
        <v>5</v>
      </c>
      <c r="AK131" s="205" t="str">
        <f t="shared" si="686"/>
        <v/>
      </c>
      <c r="AL131" s="205">
        <f t="shared" si="687"/>
        <v>0</v>
      </c>
      <c r="AM131" s="205">
        <f t="shared" si="688"/>
        <v>0</v>
      </c>
      <c r="AN131" s="206" t="str">
        <f t="shared" si="689"/>
        <v/>
      </c>
      <c r="AO131" s="46" t="str">
        <f t="shared" si="690"/>
        <v/>
      </c>
      <c r="AP131" s="46" t="str">
        <f t="shared" si="691"/>
        <v/>
      </c>
    </row>
    <row r="132" ht="50.25" customHeight="1">
      <c r="A132" s="46">
        <v>101</v>
      </c>
      <c r="B132" s="72" t="s">
        <v>324</v>
      </c>
      <c r="C132" s="125">
        <f>2022!B129</f>
        <v>22.285</v>
      </c>
      <c r="D132" s="126">
        <f>2022!AA129</f>
        <v>82</v>
      </c>
      <c r="E132" s="126">
        <f>2022!AB129</f>
        <v>82</v>
      </c>
      <c r="F132" s="125">
        <f>2022!AE129</f>
        <v>3.6796051155485752</v>
      </c>
      <c r="G132" s="59">
        <f>2021!AJ100</f>
        <v>4</v>
      </c>
      <c r="H132" s="127">
        <f t="shared" si="699"/>
        <v>4.8780487804878048</v>
      </c>
      <c r="I132" s="59"/>
      <c r="J132" s="59"/>
      <c r="K132" s="59"/>
      <c r="L132" s="59">
        <f>2021!AK100</f>
        <v>3</v>
      </c>
      <c r="M132" s="59"/>
      <c r="N132" s="59"/>
      <c r="O132" s="59">
        <f>'Добыча 2021'!O110</f>
        <v>3</v>
      </c>
      <c r="P132" s="59"/>
      <c r="Q132" s="59"/>
      <c r="R132" s="59">
        <f>'Добыча 2021'!P110</f>
        <v>3</v>
      </c>
      <c r="S132" s="59"/>
      <c r="T132" s="59"/>
      <c r="U132" s="59">
        <f t="shared" si="693"/>
        <v>75</v>
      </c>
      <c r="V132" s="127">
        <f>2022!AG129</f>
        <v>4.1000000000000005</v>
      </c>
      <c r="W132" s="59">
        <f t="shared" si="681"/>
        <v>5.0000000000000009</v>
      </c>
      <c r="X132" s="59">
        <f>2022!AJ129</f>
        <v>4</v>
      </c>
      <c r="Y132" s="127">
        <f t="shared" si="682"/>
        <v>4.8780487804878048</v>
      </c>
      <c r="Z132" s="59"/>
      <c r="AA132" s="59"/>
      <c r="AB132" s="59"/>
      <c r="AC132" s="59">
        <f>2022!AK129</f>
        <v>3</v>
      </c>
      <c r="AD132" s="59"/>
      <c r="AE132" s="59"/>
      <c r="AF132" s="115" t="str">
        <f t="shared" si="683"/>
        <v/>
      </c>
      <c r="AG132" s="203"/>
      <c r="AH132" s="204">
        <f t="shared" si="684"/>
        <v>3.6796051155485752</v>
      </c>
      <c r="AI132" s="204">
        <f t="shared" si="685"/>
        <v>4</v>
      </c>
      <c r="AJ132" s="205">
        <v>5</v>
      </c>
      <c r="AK132" s="205" t="str">
        <f t="shared" si="686"/>
        <v/>
      </c>
      <c r="AL132" s="205">
        <f t="shared" si="687"/>
        <v>1</v>
      </c>
      <c r="AM132" s="205">
        <f t="shared" si="688"/>
        <v>4</v>
      </c>
      <c r="AN132" s="206" t="str">
        <f t="shared" si="689"/>
        <v/>
      </c>
      <c r="AO132" s="46" t="str">
        <f t="shared" si="690"/>
        <v xml:space="preserve">Сумма не совпадает или не ОДОУ</v>
      </c>
      <c r="AP132" s="46" t="str">
        <f t="shared" si="691"/>
        <v/>
      </c>
    </row>
    <row r="133" ht="94.5">
      <c r="A133" s="46">
        <v>102</v>
      </c>
      <c r="B133" s="72" t="s">
        <v>155</v>
      </c>
      <c r="C133" s="125">
        <f>2022!B130</f>
        <v>62.600000000000001</v>
      </c>
      <c r="D133" s="126">
        <f>2022!AA130</f>
        <v>1108</v>
      </c>
      <c r="E133" s="126">
        <f>2022!AB130</f>
        <v>436</v>
      </c>
      <c r="F133" s="125">
        <f>2022!AE130</f>
        <v>6.9648562300319483</v>
      </c>
      <c r="G133" s="59">
        <f>2021!AJ101</f>
        <v>54</v>
      </c>
      <c r="H133" s="127">
        <f t="shared" si="699"/>
        <v>4.8736462093862816</v>
      </c>
      <c r="I133" s="59"/>
      <c r="J133" s="59"/>
      <c r="K133" s="59"/>
      <c r="L133" s="59">
        <f>2021!AK101</f>
        <v>40</v>
      </c>
      <c r="M133" s="59"/>
      <c r="N133" s="59"/>
      <c r="O133" s="59">
        <f>'Добыча 2021'!O111</f>
        <v>54</v>
      </c>
      <c r="P133" s="59"/>
      <c r="Q133" s="59"/>
      <c r="R133" s="59">
        <f>'Добыча 2021'!P111</f>
        <v>40</v>
      </c>
      <c r="S133" s="59"/>
      <c r="T133" s="59"/>
      <c r="U133" s="59">
        <f t="shared" si="693"/>
        <v>100</v>
      </c>
      <c r="V133" s="127">
        <f>2022!AG130</f>
        <v>21.800000000000001</v>
      </c>
      <c r="W133" s="59">
        <f t="shared" si="681"/>
        <v>5</v>
      </c>
      <c r="X133" s="59">
        <f>2022!AJ130</f>
        <v>21</v>
      </c>
      <c r="Y133" s="127">
        <f t="shared" si="682"/>
        <v>4.8165137614678901</v>
      </c>
      <c r="Z133" s="59"/>
      <c r="AA133" s="59"/>
      <c r="AB133" s="59"/>
      <c r="AC133" s="59">
        <f>2022!AK130</f>
        <v>15</v>
      </c>
      <c r="AD133" s="59"/>
      <c r="AE133" s="59"/>
      <c r="AF133" s="115" t="str">
        <f t="shared" si="683"/>
        <v/>
      </c>
      <c r="AG133" s="203"/>
      <c r="AH133" s="204">
        <f t="shared" si="684"/>
        <v>6.9648562300319483</v>
      </c>
      <c r="AI133" s="204">
        <f t="shared" si="685"/>
        <v>21</v>
      </c>
      <c r="AJ133" s="205">
        <v>5</v>
      </c>
      <c r="AK133" s="205" t="str">
        <f t="shared" si="686"/>
        <v/>
      </c>
      <c r="AL133" s="205">
        <f t="shared" si="687"/>
        <v>4</v>
      </c>
      <c r="AM133" s="205">
        <f t="shared" si="688"/>
        <v>21</v>
      </c>
      <c r="AN133" s="206" t="str">
        <f t="shared" si="689"/>
        <v/>
      </c>
      <c r="AO133" s="46" t="str">
        <f t="shared" si="690"/>
        <v xml:space="preserve">Сумма не совпадает или не ОДОУ</v>
      </c>
      <c r="AP133" s="46" t="str">
        <f t="shared" si="691"/>
        <v/>
      </c>
    </row>
    <row r="134" ht="94.5">
      <c r="A134" s="46">
        <v>103</v>
      </c>
      <c r="B134" s="72" t="s">
        <v>154</v>
      </c>
      <c r="C134" s="125">
        <f>2022!B131</f>
        <v>8.4000000000000004</v>
      </c>
      <c r="D134" s="126">
        <f>2022!AA131</f>
        <v>105</v>
      </c>
      <c r="E134" s="126">
        <f>2022!AB131</f>
        <v>39</v>
      </c>
      <c r="F134" s="125">
        <f>2022!AE131</f>
        <v>4.6428571428571423</v>
      </c>
      <c r="G134" s="59">
        <f>2021!AJ102</f>
        <v>5</v>
      </c>
      <c r="H134" s="127">
        <f t="shared" si="699"/>
        <v>4.7619047619047619</v>
      </c>
      <c r="I134" s="59"/>
      <c r="J134" s="59"/>
      <c r="K134" s="59"/>
      <c r="L134" s="59">
        <f>2021!AK102</f>
        <v>3</v>
      </c>
      <c r="M134" s="59"/>
      <c r="N134" s="59"/>
      <c r="O134" s="59">
        <f>'Добыча 2021'!O112</f>
        <v>5</v>
      </c>
      <c r="P134" s="59"/>
      <c r="Q134" s="59"/>
      <c r="R134" s="59">
        <f>'Добыча 2021'!P112</f>
        <v>3</v>
      </c>
      <c r="S134" s="59"/>
      <c r="T134" s="59"/>
      <c r="U134" s="59">
        <f t="shared" si="693"/>
        <v>100</v>
      </c>
      <c r="V134" s="127">
        <f>2022!AG131</f>
        <v>1.9500000000000002</v>
      </c>
      <c r="W134" s="59">
        <f t="shared" si="681"/>
        <v>5</v>
      </c>
      <c r="X134" s="59">
        <f>2022!AJ131</f>
        <v>1</v>
      </c>
      <c r="Y134" s="127">
        <f t="shared" si="682"/>
        <v>0</v>
      </c>
      <c r="Z134" s="59"/>
      <c r="AA134" s="59"/>
      <c r="AB134" s="59"/>
      <c r="AC134" s="59">
        <f>2022!AK131</f>
        <v>0</v>
      </c>
      <c r="AD134" s="59"/>
      <c r="AE134" s="59"/>
      <c r="AF134" s="115" t="str">
        <f t="shared" si="683"/>
        <v/>
      </c>
      <c r="AG134" s="203"/>
      <c r="AH134" s="204">
        <f t="shared" si="684"/>
        <v>4.6428571428571423</v>
      </c>
      <c r="AI134" s="204">
        <f t="shared" si="685"/>
        <v>1</v>
      </c>
      <c r="AJ134" s="205">
        <v>5</v>
      </c>
      <c r="AK134" s="205" t="str">
        <f t="shared" si="686"/>
        <v/>
      </c>
      <c r="AL134" s="205">
        <f t="shared" si="687"/>
        <v>1</v>
      </c>
      <c r="AM134" s="205">
        <f t="shared" si="688"/>
        <v>1</v>
      </c>
      <c r="AN134" s="206" t="str">
        <f t="shared" si="689"/>
        <v/>
      </c>
      <c r="AO134" s="46" t="str">
        <f t="shared" si="690"/>
        <v xml:space="preserve">Сумма не совпадает или не ОДОУ</v>
      </c>
      <c r="AP134" s="46" t="str">
        <f t="shared" si="691"/>
        <v/>
      </c>
    </row>
    <row r="135" ht="54" customHeight="1">
      <c r="A135" s="46">
        <v>104</v>
      </c>
      <c r="B135" s="72" t="s">
        <v>163</v>
      </c>
      <c r="C135" s="125">
        <f>2022!B132</f>
        <v>40.399999999999999</v>
      </c>
      <c r="D135" s="126">
        <f>2022!AA132</f>
        <v>51</v>
      </c>
      <c r="E135" s="126">
        <f>2022!AB132</f>
        <v>65</v>
      </c>
      <c r="F135" s="125">
        <f>2022!AE132</f>
        <v>1.608910891089109</v>
      </c>
      <c r="G135" s="59">
        <f>2021!AJ103</f>
        <v>2</v>
      </c>
      <c r="H135" s="127">
        <f t="shared" si="699"/>
        <v>3.9215686274509802</v>
      </c>
      <c r="I135" s="59"/>
      <c r="J135" s="59"/>
      <c r="K135" s="59"/>
      <c r="L135" s="59">
        <f>2021!AK103</f>
        <v>1</v>
      </c>
      <c r="M135" s="59"/>
      <c r="N135" s="59"/>
      <c r="O135" s="59">
        <f>'Добыча 2021'!O113</f>
        <v>2</v>
      </c>
      <c r="P135" s="59"/>
      <c r="Q135" s="59"/>
      <c r="R135" s="59">
        <f>'Добыча 2021'!P113</f>
        <v>1</v>
      </c>
      <c r="S135" s="59"/>
      <c r="T135" s="59"/>
      <c r="U135" s="59">
        <f t="shared" si="693"/>
        <v>100</v>
      </c>
      <c r="V135" s="127">
        <f>2022!AG132</f>
        <v>3.25</v>
      </c>
      <c r="W135" s="59">
        <f t="shared" si="681"/>
        <v>5</v>
      </c>
      <c r="X135" s="59">
        <f>2022!AJ132</f>
        <v>3</v>
      </c>
      <c r="Y135" s="127">
        <f t="shared" si="682"/>
        <v>4.6153846153846159</v>
      </c>
      <c r="Z135" s="59"/>
      <c r="AA135" s="59"/>
      <c r="AB135" s="59"/>
      <c r="AC135" s="59">
        <f>2022!AK132</f>
        <v>2</v>
      </c>
      <c r="AD135" s="59"/>
      <c r="AE135" s="59"/>
      <c r="AF135" s="115" t="str">
        <f t="shared" si="683"/>
        <v/>
      </c>
      <c r="AG135" s="203"/>
      <c r="AH135" s="204">
        <f t="shared" si="684"/>
        <v>1.608910891089109</v>
      </c>
      <c r="AI135" s="204">
        <f t="shared" si="685"/>
        <v>3</v>
      </c>
      <c r="AJ135" s="205">
        <v>5</v>
      </c>
      <c r="AK135" s="205" t="str">
        <f t="shared" si="686"/>
        <v/>
      </c>
      <c r="AL135" s="205">
        <f t="shared" si="687"/>
        <v>1</v>
      </c>
      <c r="AM135" s="205">
        <f t="shared" si="688"/>
        <v>3</v>
      </c>
      <c r="AN135" s="206" t="str">
        <f t="shared" si="689"/>
        <v/>
      </c>
      <c r="AO135" s="46" t="str">
        <f t="shared" si="690"/>
        <v xml:space="preserve">Сумма не совпадает или не ОДОУ</v>
      </c>
      <c r="AP135" s="46" t="str">
        <f t="shared" si="691"/>
        <v/>
      </c>
    </row>
    <row r="136" ht="53.25" customHeight="1">
      <c r="A136" s="46">
        <v>105</v>
      </c>
      <c r="B136" s="72" t="s">
        <v>325</v>
      </c>
      <c r="C136" s="125">
        <f>2022!B133</f>
        <v>25.609999999999999</v>
      </c>
      <c r="D136" s="126">
        <f>2022!AA133</f>
        <v>99</v>
      </c>
      <c r="E136" s="126">
        <f>2022!AB133</f>
        <v>92</v>
      </c>
      <c r="F136" s="125">
        <f>2022!AE133</f>
        <v>3.5923467395548614</v>
      </c>
      <c r="G136" s="59">
        <f>2021!AJ104</f>
        <v>4</v>
      </c>
      <c r="H136" s="127">
        <f t="shared" si="699"/>
        <v>4.0404040404040407</v>
      </c>
      <c r="I136" s="59"/>
      <c r="J136" s="59"/>
      <c r="K136" s="59"/>
      <c r="L136" s="59">
        <f>2021!AK104</f>
        <v>3</v>
      </c>
      <c r="M136" s="59"/>
      <c r="N136" s="59"/>
      <c r="O136" s="59">
        <f>'Добыча 2021'!O114</f>
        <v>3</v>
      </c>
      <c r="P136" s="59"/>
      <c r="Q136" s="59"/>
      <c r="R136" s="59">
        <f>'Добыча 2021'!P114</f>
        <v>3</v>
      </c>
      <c r="S136" s="59"/>
      <c r="T136" s="59"/>
      <c r="U136" s="59">
        <f t="shared" si="693"/>
        <v>75</v>
      </c>
      <c r="V136" s="127">
        <f>2022!AG133</f>
        <v>4.6000000000000005</v>
      </c>
      <c r="W136" s="59">
        <f t="shared" si="681"/>
        <v>5</v>
      </c>
      <c r="X136" s="59">
        <f>2022!AJ133</f>
        <v>4</v>
      </c>
      <c r="Y136" s="127">
        <f t="shared" si="682"/>
        <v>4.3478260869565215</v>
      </c>
      <c r="Z136" s="59"/>
      <c r="AA136" s="59"/>
      <c r="AB136" s="59"/>
      <c r="AC136" s="59">
        <f>2022!AK133</f>
        <v>3</v>
      </c>
      <c r="AD136" s="59"/>
      <c r="AE136" s="59"/>
      <c r="AF136" s="115" t="str">
        <f t="shared" si="683"/>
        <v/>
      </c>
      <c r="AG136" s="203"/>
      <c r="AH136" s="204">
        <f t="shared" si="684"/>
        <v>3.5923467395548614</v>
      </c>
      <c r="AI136" s="204">
        <f t="shared" si="685"/>
        <v>4</v>
      </c>
      <c r="AJ136" s="205">
        <v>5</v>
      </c>
      <c r="AK136" s="205" t="str">
        <f t="shared" si="686"/>
        <v/>
      </c>
      <c r="AL136" s="205">
        <f t="shared" si="687"/>
        <v>1</v>
      </c>
      <c r="AM136" s="205">
        <f t="shared" si="688"/>
        <v>4</v>
      </c>
      <c r="AN136" s="206" t="str">
        <f t="shared" si="689"/>
        <v/>
      </c>
      <c r="AO136" s="46" t="str">
        <f t="shared" si="690"/>
        <v xml:space="preserve">Сумма не совпадает или не ОДОУ</v>
      </c>
      <c r="AP136" s="46" t="str">
        <f t="shared" si="691"/>
        <v/>
      </c>
    </row>
    <row r="137" ht="39" customHeight="1">
      <c r="A137" s="46">
        <v>106</v>
      </c>
      <c r="B137" s="72" t="s">
        <v>326</v>
      </c>
      <c r="C137" s="125">
        <f>2022!B134</f>
        <v>16.600000000000001</v>
      </c>
      <c r="D137" s="126">
        <f>2022!AA134</f>
        <v>32</v>
      </c>
      <c r="E137" s="126">
        <f>2022!AB134</f>
        <v>64</v>
      </c>
      <c r="F137" s="125">
        <f>2022!AE134</f>
        <v>3.8554216867469875</v>
      </c>
      <c r="G137" s="59">
        <f>2021!AJ105</f>
        <v>0</v>
      </c>
      <c r="H137" s="127">
        <f t="shared" si="699"/>
        <v>0</v>
      </c>
      <c r="I137" s="59"/>
      <c r="J137" s="59"/>
      <c r="K137" s="59"/>
      <c r="L137" s="59">
        <f>2021!AK105</f>
        <v>0</v>
      </c>
      <c r="M137" s="59"/>
      <c r="N137" s="59"/>
      <c r="O137" s="59">
        <f>'Добыча 2021'!O115</f>
        <v>0</v>
      </c>
      <c r="P137" s="59"/>
      <c r="Q137" s="59"/>
      <c r="R137" s="59">
        <f>'Добыча 2021'!P115</f>
        <v>0</v>
      </c>
      <c r="S137" s="59"/>
      <c r="T137" s="59"/>
      <c r="U137" s="59">
        <f t="shared" si="693"/>
        <v>0</v>
      </c>
      <c r="V137" s="127">
        <f>2022!AG134</f>
        <v>3.2000000000000002</v>
      </c>
      <c r="W137" s="59">
        <f t="shared" si="681"/>
        <v>5</v>
      </c>
      <c r="X137" s="59">
        <f>2022!AJ134</f>
        <v>0</v>
      </c>
      <c r="Y137" s="127">
        <f t="shared" si="682"/>
        <v>0</v>
      </c>
      <c r="Z137" s="59"/>
      <c r="AA137" s="59"/>
      <c r="AB137" s="59"/>
      <c r="AC137" s="59">
        <f>2022!AK134</f>
        <v>0</v>
      </c>
      <c r="AD137" s="59"/>
      <c r="AE137" s="59"/>
      <c r="AF137" s="115" t="str">
        <f t="shared" si="683"/>
        <v/>
      </c>
      <c r="AG137" s="203"/>
      <c r="AH137" s="204">
        <f t="shared" si="684"/>
        <v>3.8554216867469875</v>
      </c>
      <c r="AI137" s="204">
        <f t="shared" si="685"/>
        <v>3</v>
      </c>
      <c r="AJ137" s="205">
        <v>5</v>
      </c>
      <c r="AK137" s="205" t="str">
        <f t="shared" si="686"/>
        <v/>
      </c>
      <c r="AL137" s="205">
        <f t="shared" si="687"/>
        <v>0</v>
      </c>
      <c r="AM137" s="205">
        <f t="shared" si="688"/>
        <v>0</v>
      </c>
      <c r="AN137" s="206" t="str">
        <f t="shared" si="689"/>
        <v/>
      </c>
      <c r="AO137" s="46" t="str">
        <f t="shared" si="690"/>
        <v/>
      </c>
      <c r="AP137" s="46" t="str">
        <f t="shared" si="691"/>
        <v/>
      </c>
    </row>
    <row r="138" ht="94.5">
      <c r="A138" s="46">
        <v>107</v>
      </c>
      <c r="B138" s="72" t="s">
        <v>158</v>
      </c>
      <c r="C138" s="125">
        <f>2022!B135</f>
        <v>48.850000000000001</v>
      </c>
      <c r="D138" s="126">
        <f>2022!AA135</f>
        <v>118</v>
      </c>
      <c r="E138" s="126">
        <f>2022!AB135</f>
        <v>134</v>
      </c>
      <c r="F138" s="125">
        <f>2022!AE135</f>
        <v>2.7430910951893552</v>
      </c>
      <c r="G138" s="59">
        <f>2021!AJ106</f>
        <v>5</v>
      </c>
      <c r="H138" s="127">
        <f t="shared" si="699"/>
        <v>4.2372881355932197</v>
      </c>
      <c r="I138" s="59"/>
      <c r="J138" s="59"/>
      <c r="K138" s="59"/>
      <c r="L138" s="59">
        <f>2021!AK106</f>
        <v>3</v>
      </c>
      <c r="M138" s="59"/>
      <c r="N138" s="59"/>
      <c r="O138" s="59">
        <f>'Добыча 2021'!O116</f>
        <v>4</v>
      </c>
      <c r="P138" s="59"/>
      <c r="Q138" s="59"/>
      <c r="R138" s="59">
        <f>'Добыча 2021'!P116</f>
        <v>3</v>
      </c>
      <c r="S138" s="59"/>
      <c r="T138" s="59"/>
      <c r="U138" s="59">
        <f t="shared" si="693"/>
        <v>80</v>
      </c>
      <c r="V138" s="127">
        <f>2022!AG135</f>
        <v>6.7000000000000002</v>
      </c>
      <c r="W138" s="59">
        <f t="shared" si="681"/>
        <v>5</v>
      </c>
      <c r="X138" s="59">
        <f>2022!AJ135</f>
        <v>6</v>
      </c>
      <c r="Y138" s="127">
        <f t="shared" si="682"/>
        <v>4.4776119402985071</v>
      </c>
      <c r="Z138" s="59"/>
      <c r="AA138" s="59"/>
      <c r="AB138" s="59"/>
      <c r="AC138" s="59">
        <f>2022!AK135</f>
        <v>4</v>
      </c>
      <c r="AD138" s="59"/>
      <c r="AE138" s="59"/>
      <c r="AF138" s="115" t="str">
        <f t="shared" si="683"/>
        <v/>
      </c>
      <c r="AG138" s="203"/>
      <c r="AH138" s="204">
        <f t="shared" si="684"/>
        <v>2.7430910951893552</v>
      </c>
      <c r="AI138" s="204">
        <f t="shared" si="685"/>
        <v>6</v>
      </c>
      <c r="AJ138" s="205">
        <v>5</v>
      </c>
      <c r="AK138" s="205" t="str">
        <f t="shared" si="686"/>
        <v/>
      </c>
      <c r="AL138" s="205">
        <f t="shared" si="687"/>
        <v>1</v>
      </c>
      <c r="AM138" s="205">
        <f t="shared" si="688"/>
        <v>6</v>
      </c>
      <c r="AN138" s="206" t="str">
        <f t="shared" si="689"/>
        <v/>
      </c>
      <c r="AO138" s="46" t="str">
        <f t="shared" si="690"/>
        <v xml:space="preserve">Сумма не совпадает или не ОДОУ</v>
      </c>
      <c r="AP138" s="46" t="str">
        <f t="shared" si="691"/>
        <v/>
      </c>
    </row>
    <row r="139" ht="94.5">
      <c r="A139" s="46">
        <v>108</v>
      </c>
      <c r="B139" s="72" t="s">
        <v>157</v>
      </c>
      <c r="C139" s="125">
        <f>2022!B136</f>
        <v>34.689999999999998</v>
      </c>
      <c r="D139" s="126">
        <f>2022!AA136</f>
        <v>119</v>
      </c>
      <c r="E139" s="126">
        <f>2022!AB136</f>
        <v>118</v>
      </c>
      <c r="F139" s="125">
        <f>2022!AE136</f>
        <v>3.4015566445661576</v>
      </c>
      <c r="G139" s="59">
        <f>2021!AJ107</f>
        <v>5</v>
      </c>
      <c r="H139" s="127">
        <f t="shared" si="699"/>
        <v>4.2016806722689077</v>
      </c>
      <c r="I139" s="59"/>
      <c r="J139" s="59"/>
      <c r="K139" s="59"/>
      <c r="L139" s="59">
        <f>2021!AK107</f>
        <v>3</v>
      </c>
      <c r="M139" s="59"/>
      <c r="N139" s="59"/>
      <c r="O139" s="59">
        <f>'Добыча 2021'!O117</f>
        <v>4</v>
      </c>
      <c r="P139" s="59"/>
      <c r="Q139" s="59"/>
      <c r="R139" s="59">
        <f>'Добыча 2021'!P117</f>
        <v>3</v>
      </c>
      <c r="S139" s="59"/>
      <c r="T139" s="59"/>
      <c r="U139" s="59">
        <f t="shared" si="693"/>
        <v>80</v>
      </c>
      <c r="V139" s="127">
        <f>2022!AG136</f>
        <v>5.9000000000000004</v>
      </c>
      <c r="W139" s="59">
        <f t="shared" si="681"/>
        <v>5</v>
      </c>
      <c r="X139" s="59">
        <f>2022!AJ136</f>
        <v>5</v>
      </c>
      <c r="Y139" s="127">
        <f t="shared" si="682"/>
        <v>4.2372881355932197</v>
      </c>
      <c r="Z139" s="59"/>
      <c r="AA139" s="59"/>
      <c r="AB139" s="59"/>
      <c r="AC139" s="59">
        <f>2022!AK136</f>
        <v>3</v>
      </c>
      <c r="AD139" s="59"/>
      <c r="AE139" s="59"/>
      <c r="AF139" s="115" t="str">
        <f t="shared" si="683"/>
        <v/>
      </c>
      <c r="AG139" s="203"/>
      <c r="AH139" s="204">
        <f t="shared" si="684"/>
        <v>3.4015566445661576</v>
      </c>
      <c r="AI139" s="204">
        <f t="shared" si="685"/>
        <v>5</v>
      </c>
      <c r="AJ139" s="205">
        <v>5</v>
      </c>
      <c r="AK139" s="205" t="str">
        <f t="shared" si="686"/>
        <v/>
      </c>
      <c r="AL139" s="205">
        <f t="shared" si="687"/>
        <v>1</v>
      </c>
      <c r="AM139" s="205">
        <f t="shared" si="688"/>
        <v>5</v>
      </c>
      <c r="AN139" s="206" t="str">
        <f t="shared" si="689"/>
        <v/>
      </c>
      <c r="AO139" s="46" t="str">
        <f t="shared" si="690"/>
        <v xml:space="preserve">Сумма не совпадает или не ОДОУ</v>
      </c>
      <c r="AP139" s="46" t="str">
        <f t="shared" si="691"/>
        <v/>
      </c>
    </row>
    <row r="140" ht="32.25" customHeight="1">
      <c r="A140" s="46">
        <v>109</v>
      </c>
      <c r="B140" s="72" t="s">
        <v>161</v>
      </c>
      <c r="C140" s="125">
        <f>2022!B137</f>
        <v>8.7080000000000002</v>
      </c>
      <c r="D140" s="126">
        <f>2022!AA137</f>
        <v>15</v>
      </c>
      <c r="E140" s="126">
        <f>2022!AB137</f>
        <v>15</v>
      </c>
      <c r="F140" s="125">
        <f>2022!AE137</f>
        <v>1.7225539733578319</v>
      </c>
      <c r="G140" s="59">
        <f>2021!AJ108</f>
        <v>0</v>
      </c>
      <c r="H140" s="127">
        <f t="shared" si="699"/>
        <v>0</v>
      </c>
      <c r="I140" s="59"/>
      <c r="J140" s="59"/>
      <c r="K140" s="59"/>
      <c r="L140" s="59">
        <f>2021!AK108</f>
        <v>0</v>
      </c>
      <c r="M140" s="59"/>
      <c r="N140" s="59"/>
      <c r="O140" s="59">
        <f>'Добыча 2021'!O118</f>
        <v>0</v>
      </c>
      <c r="P140" s="59"/>
      <c r="Q140" s="59"/>
      <c r="R140" s="59">
        <f>'Добыча 2021'!P118</f>
        <v>0</v>
      </c>
      <c r="S140" s="59"/>
      <c r="T140" s="59"/>
      <c r="U140" s="59">
        <f t="shared" si="693"/>
        <v>0</v>
      </c>
      <c r="V140" s="127">
        <f>2022!AG137</f>
        <v>0</v>
      </c>
      <c r="W140" s="59">
        <f t="shared" si="681"/>
        <v>0</v>
      </c>
      <c r="X140" s="59">
        <f>2022!AJ137</f>
        <v>0</v>
      </c>
      <c r="Y140" s="127">
        <f t="shared" si="682"/>
        <v>0</v>
      </c>
      <c r="Z140" s="59"/>
      <c r="AA140" s="59"/>
      <c r="AB140" s="59"/>
      <c r="AC140" s="59">
        <f>2022!AK137</f>
        <v>0</v>
      </c>
      <c r="AD140" s="59"/>
      <c r="AE140" s="59"/>
      <c r="AF140" s="115" t="str">
        <f t="shared" si="683"/>
        <v/>
      </c>
      <c r="AG140" s="203"/>
      <c r="AH140" s="204">
        <f t="shared" si="684"/>
        <v>1.7225539733578319</v>
      </c>
      <c r="AI140" s="204">
        <f t="shared" si="685"/>
        <v>0</v>
      </c>
      <c r="AJ140" s="205">
        <v>5</v>
      </c>
      <c r="AK140" s="205" t="str">
        <f t="shared" si="686"/>
        <v/>
      </c>
      <c r="AL140" s="205">
        <f t="shared" si="687"/>
        <v>0</v>
      </c>
      <c r="AM140" s="205">
        <f t="shared" si="688"/>
        <v>0</v>
      </c>
      <c r="AN140" s="206" t="str">
        <f t="shared" si="689"/>
        <v/>
      </c>
      <c r="AO140" s="46" t="str">
        <f t="shared" si="690"/>
        <v/>
      </c>
      <c r="AP140" s="46" t="str">
        <f t="shared" si="691"/>
        <v/>
      </c>
    </row>
    <row r="141" ht="94.5">
      <c r="A141" s="46">
        <v>110</v>
      </c>
      <c r="B141" s="72" t="s">
        <v>162</v>
      </c>
      <c r="C141" s="125">
        <f>2022!B138</f>
        <v>76.099999999999994</v>
      </c>
      <c r="D141" s="126">
        <f>2022!AA138</f>
        <v>105</v>
      </c>
      <c r="E141" s="126">
        <f>2022!AB138</f>
        <v>145</v>
      </c>
      <c r="F141" s="125">
        <f>2022!AE138</f>
        <v>1.9053876478318004</v>
      </c>
      <c r="G141" s="59">
        <f>2021!AJ109</f>
        <v>5</v>
      </c>
      <c r="H141" s="127">
        <f t="shared" si="699"/>
        <v>4.7619047619047619</v>
      </c>
      <c r="I141" s="62"/>
      <c r="J141" s="62"/>
      <c r="K141" s="62"/>
      <c r="L141" s="59">
        <f>2021!AK109</f>
        <v>3</v>
      </c>
      <c r="M141" s="59"/>
      <c r="N141" s="59"/>
      <c r="O141" s="59">
        <f>'Добыча 2021'!O119</f>
        <v>3</v>
      </c>
      <c r="P141" s="59"/>
      <c r="Q141" s="59"/>
      <c r="R141" s="59">
        <f>'Добыча 2021'!P119</f>
        <v>3</v>
      </c>
      <c r="S141" s="59"/>
      <c r="T141" s="59"/>
      <c r="U141" s="59">
        <f t="shared" si="693"/>
        <v>60</v>
      </c>
      <c r="V141" s="127">
        <f>2022!AG138</f>
        <v>7.25</v>
      </c>
      <c r="W141" s="59">
        <f t="shared" si="681"/>
        <v>5</v>
      </c>
      <c r="X141" s="59">
        <f>2022!AJ138</f>
        <v>7</v>
      </c>
      <c r="Y141" s="127">
        <f t="shared" si="682"/>
        <v>4.8275862068965516</v>
      </c>
      <c r="Z141" s="59"/>
      <c r="AA141" s="59"/>
      <c r="AB141" s="59"/>
      <c r="AC141" s="59">
        <f>2022!AK138</f>
        <v>5</v>
      </c>
      <c r="AD141" s="59"/>
      <c r="AE141" s="59"/>
      <c r="AF141" s="115" t="str">
        <f t="shared" si="683"/>
        <v/>
      </c>
      <c r="AG141" s="203"/>
      <c r="AH141" s="204">
        <f t="shared" si="684"/>
        <v>1.9053876478318004</v>
      </c>
      <c r="AI141" s="204">
        <f t="shared" si="685"/>
        <v>7</v>
      </c>
      <c r="AJ141" s="205">
        <v>5</v>
      </c>
      <c r="AK141" s="205" t="str">
        <f t="shared" si="686"/>
        <v/>
      </c>
      <c r="AL141" s="205">
        <f t="shared" si="687"/>
        <v>1</v>
      </c>
      <c r="AM141" s="205">
        <f t="shared" si="688"/>
        <v>7</v>
      </c>
      <c r="AN141" s="206" t="str">
        <f t="shared" si="689"/>
        <v/>
      </c>
      <c r="AO141" s="46" t="str">
        <f t="shared" si="690"/>
        <v xml:space="preserve">Сумма не совпадает или не ОДОУ</v>
      </c>
      <c r="AP141" s="46" t="str">
        <f t="shared" si="691"/>
        <v/>
      </c>
    </row>
    <row r="142" ht="47.25">
      <c r="A142" s="46">
        <v>111</v>
      </c>
      <c r="B142" s="164" t="s">
        <v>165</v>
      </c>
      <c r="C142" s="125">
        <f>2022!B139</f>
        <v>3.52</v>
      </c>
      <c r="D142" s="138">
        <f>2022!AA139</f>
        <v>135</v>
      </c>
      <c r="E142" s="126">
        <f>2022!AB139</f>
        <v>9</v>
      </c>
      <c r="F142" s="125">
        <f>2022!AE139</f>
        <v>2.5568181818181817</v>
      </c>
      <c r="G142" s="80">
        <f>2021!AJ110</f>
        <v>6</v>
      </c>
      <c r="H142" s="139">
        <f t="shared" si="699"/>
        <v>4.4444444444444446</v>
      </c>
      <c r="I142" s="62"/>
      <c r="J142" s="62"/>
      <c r="K142" s="62"/>
      <c r="L142" s="80">
        <f>2021!AK110</f>
        <v>4</v>
      </c>
      <c r="M142" s="59"/>
      <c r="N142" s="59"/>
      <c r="O142" s="80">
        <f>'Добыча 2021'!O120</f>
        <v>4</v>
      </c>
      <c r="P142" s="59"/>
      <c r="Q142" s="59"/>
      <c r="R142" s="80">
        <f>'Добыча 2021'!P120</f>
        <v>4</v>
      </c>
      <c r="S142" s="59"/>
      <c r="T142" s="59"/>
      <c r="U142" s="80">
        <f>IF(G142=0,0,O142/G142*100)</f>
        <v>66.666666666666657</v>
      </c>
      <c r="V142" s="127">
        <f>2022!AG139</f>
        <v>0</v>
      </c>
      <c r="W142" s="59">
        <f>IF(V142&gt;0,V142/E142*100,0)</f>
        <v>0</v>
      </c>
      <c r="X142" s="59">
        <f>2022!AJ139</f>
        <v>0</v>
      </c>
      <c r="Y142" s="127">
        <f>IF(X142&gt;1,X142/E142*100,0)</f>
        <v>0</v>
      </c>
      <c r="Z142" s="59"/>
      <c r="AA142" s="59"/>
      <c r="AB142" s="59"/>
      <c r="AC142" s="59">
        <f>2022!AK139</f>
        <v>0</v>
      </c>
      <c r="AD142" s="59"/>
      <c r="AE142" s="59"/>
      <c r="AF142" s="115" t="str">
        <f t="shared" si="683"/>
        <v/>
      </c>
      <c r="AG142" s="203"/>
      <c r="AH142" s="204">
        <f t="shared" si="684"/>
        <v>2.5568181818181817</v>
      </c>
      <c r="AI142" s="204">
        <f t="shared" si="685"/>
        <v>0</v>
      </c>
      <c r="AJ142" s="205">
        <v>5</v>
      </c>
      <c r="AK142" s="205" t="str">
        <f t="shared" si="686"/>
        <v/>
      </c>
      <c r="AL142" s="205">
        <f t="shared" si="687"/>
        <v>0</v>
      </c>
      <c r="AM142" s="205">
        <f t="shared" si="688"/>
        <v>0</v>
      </c>
      <c r="AN142" s="206" t="str">
        <f t="shared" si="689"/>
        <v/>
      </c>
      <c r="AO142" s="46" t="str">
        <f t="shared" si="690"/>
        <v/>
      </c>
      <c r="AP142" s="46" t="str">
        <f t="shared" si="691"/>
        <v/>
      </c>
    </row>
    <row r="143" ht="94.5">
      <c r="A143" s="46">
        <v>112</v>
      </c>
      <c r="B143" s="155" t="s">
        <v>443</v>
      </c>
      <c r="C143" s="125">
        <f>2022!B140</f>
        <v>16.07</v>
      </c>
      <c r="D143" s="142"/>
      <c r="E143" s="126">
        <f>2022!AB140</f>
        <v>52</v>
      </c>
      <c r="F143" s="125">
        <f>2022!AE140</f>
        <v>3.2358431860609831</v>
      </c>
      <c r="G143" s="82"/>
      <c r="H143" s="143"/>
      <c r="I143" s="59"/>
      <c r="J143" s="59"/>
      <c r="K143" s="59"/>
      <c r="L143" s="82"/>
      <c r="M143" s="59"/>
      <c r="N143" s="59"/>
      <c r="O143" s="82"/>
      <c r="P143" s="59"/>
      <c r="Q143" s="59"/>
      <c r="R143" s="82"/>
      <c r="S143" s="59"/>
      <c r="T143" s="59"/>
      <c r="U143" s="82"/>
      <c r="V143" s="127">
        <f>2022!AG140</f>
        <v>2.6000000000000001</v>
      </c>
      <c r="W143" s="59">
        <f t="shared" si="681"/>
        <v>5</v>
      </c>
      <c r="X143" s="59">
        <f>2022!AJ140</f>
        <v>2</v>
      </c>
      <c r="Y143" s="127">
        <f t="shared" si="682"/>
        <v>3.8461538461538463</v>
      </c>
      <c r="Z143" s="59"/>
      <c r="AA143" s="59"/>
      <c r="AB143" s="59"/>
      <c r="AC143" s="59">
        <f>2022!AK140</f>
        <v>1</v>
      </c>
      <c r="AD143" s="59"/>
      <c r="AE143" s="59"/>
      <c r="AF143" s="115" t="str">
        <f t="shared" si="683"/>
        <v/>
      </c>
      <c r="AG143" s="203"/>
      <c r="AH143" s="204">
        <f t="shared" si="684"/>
        <v>3.2358431860609831</v>
      </c>
      <c r="AI143" s="204">
        <f t="shared" si="685"/>
        <v>2</v>
      </c>
      <c r="AJ143" s="205">
        <v>5</v>
      </c>
      <c r="AK143" s="205" t="str">
        <f t="shared" si="686"/>
        <v/>
      </c>
      <c r="AL143" s="205">
        <f t="shared" si="687"/>
        <v>1</v>
      </c>
      <c r="AM143" s="205">
        <f t="shared" si="688"/>
        <v>2</v>
      </c>
      <c r="AN143" s="206" t="str">
        <f t="shared" si="689"/>
        <v/>
      </c>
      <c r="AO143" s="46" t="str">
        <f t="shared" si="690"/>
        <v xml:space="preserve">Сумма не совпадает или не ОДОУ</v>
      </c>
      <c r="AP143" s="46" t="str">
        <f t="shared" si="691"/>
        <v/>
      </c>
    </row>
    <row r="144" ht="18.75">
      <c r="A144" s="46"/>
      <c r="B144" s="61" t="s">
        <v>173</v>
      </c>
      <c r="C144" s="131"/>
      <c r="D144" s="130"/>
      <c r="E144" s="130"/>
      <c r="F144" s="131"/>
      <c r="G144" s="59"/>
      <c r="H144" s="127"/>
      <c r="I144" s="59"/>
      <c r="J144" s="59"/>
      <c r="K144" s="59"/>
      <c r="L144" s="59"/>
      <c r="M144" s="71"/>
      <c r="N144" s="71"/>
      <c r="O144" s="71"/>
      <c r="P144" s="71"/>
      <c r="Q144" s="71"/>
      <c r="R144" s="71"/>
      <c r="S144" s="71"/>
      <c r="T144" s="71"/>
      <c r="U144" s="59"/>
      <c r="V144" s="144"/>
      <c r="W144" s="59"/>
      <c r="X144" s="71"/>
      <c r="Y144" s="127"/>
      <c r="Z144" s="71"/>
      <c r="AA144" s="71"/>
      <c r="AB144" s="71"/>
      <c r="AC144" s="71"/>
      <c r="AD144" s="71"/>
      <c r="AE144" s="71"/>
      <c r="AF144" s="115" t="str">
        <f t="shared" ref="AF144:AF207" si="700">IF(C144&gt;0,IF(OR(AND(C144&lt;7,F144&lt;5),E144&lt;33),IF(COUNTIF(X144:AE144,"&gt;0")&gt;0,"Ошибка!",""),""),"")</f>
        <v/>
      </c>
      <c r="AG144" s="203"/>
      <c r="AH144" s="204" t="str">
        <f t="shared" ref="AH144:AH207" si="701">IF(AND(ISNUMBER(--C144),C144&gt;0),E144/C144,"")</f>
        <v/>
      </c>
      <c r="AI144" s="204">
        <f t="shared" ref="AI144:AI207" si="702">IF(AND(ISNUMBER(--E144),ISNUMBER(--AJ144)),ЧАСТНОЕ(E144*AJ144,100),"")</f>
        <v>0</v>
      </c>
      <c r="AJ144" s="205">
        <v>5</v>
      </c>
      <c r="AK144" s="205" t="str">
        <f t="shared" ref="AK144:AK207" si="703">IF(AJ143&lt;Y143,"Норматив превышен","")</f>
        <v/>
      </c>
      <c r="AL144" s="205" t="str">
        <f t="shared" ref="AL144:AL207" si="704">IF(ISNUMBER(X144),IF(X144&gt;0,MAX(ЧАСТНОЕ(X144*20,100),1),0),"")</f>
        <v/>
      </c>
      <c r="AM144" s="205" t="str">
        <f t="shared" ref="AM144:AM207" si="705">IF(ISNUMBER(X144),X144,"")</f>
        <v/>
      </c>
      <c r="AN144" s="206" t="str">
        <f t="shared" ref="AN144:AN207" si="706">IF(ISNUMBER(AE144),IF(AND(AM144&gt;=AE144,AL144&lt;=AE144),"","Вне норматива или не ОДОУ"),"")</f>
        <v/>
      </c>
      <c r="AO144" s="46" t="str">
        <f t="shared" ref="AO144:AO207" si="707">IF(ISNUMBER(X144),IF(SUM(Z144:AE144)&lt;&gt;X144,"Сумма не совпадает или не ОДОУ",""),"")</f>
        <v/>
      </c>
      <c r="AP144" s="46" t="str">
        <f t="shared" ref="AP144:AP207" si="708">IF(AND(ISNUMBER(AC144),AC144&gt;0),IF(AC144&gt;X144*0.75,"Изъятие &gt; 75%!",""),"")</f>
        <v/>
      </c>
    </row>
    <row r="145" ht="94.5">
      <c r="A145" s="46">
        <v>113</v>
      </c>
      <c r="B145" s="72" t="s">
        <v>328</v>
      </c>
      <c r="C145" s="125">
        <f>2022!B142</f>
        <v>22.076000000000001</v>
      </c>
      <c r="D145" s="126">
        <f>2022!AA142</f>
        <v>343</v>
      </c>
      <c r="E145" s="126">
        <f>2022!AB142</f>
        <v>409</v>
      </c>
      <c r="F145" s="125">
        <f>2022!AE142</f>
        <v>18.52690704837833</v>
      </c>
      <c r="G145" s="59">
        <f>2021!AJ112</f>
        <v>17</v>
      </c>
      <c r="H145" s="127">
        <f t="shared" si="699"/>
        <v>4.9562682215743443</v>
      </c>
      <c r="I145" s="59"/>
      <c r="J145" s="59"/>
      <c r="K145" s="59"/>
      <c r="L145" s="59">
        <f>2021!AK112</f>
        <v>12</v>
      </c>
      <c r="M145" s="59"/>
      <c r="N145" s="59"/>
      <c r="O145" s="59">
        <f>'Добыча 2021'!O122</f>
        <v>12</v>
      </c>
      <c r="P145" s="59"/>
      <c r="Q145" s="59"/>
      <c r="R145" s="59">
        <f>'Добыча 2021'!P122</f>
        <v>12</v>
      </c>
      <c r="S145" s="59"/>
      <c r="T145" s="59"/>
      <c r="U145" s="59">
        <f t="shared" ref="U144:U176" si="709">IF(G145=0,0,O145/G145*100)</f>
        <v>70.588235294117652</v>
      </c>
      <c r="V145" s="127">
        <f>2022!AG142</f>
        <v>20.450000000000003</v>
      </c>
      <c r="W145" s="59">
        <f t="shared" ref="W144:W177" si="710">IF(V145&gt;0,V145/E145*100,0)</f>
        <v>5.0000000000000009</v>
      </c>
      <c r="X145" s="59">
        <f>2022!AJ142</f>
        <v>20</v>
      </c>
      <c r="Y145" s="127">
        <f t="shared" ref="Y144:Y177" si="711">IF(X145&gt;1,X145/E145*100,0)</f>
        <v>4.8899755501222497</v>
      </c>
      <c r="Z145" s="59"/>
      <c r="AA145" s="59"/>
      <c r="AB145" s="59"/>
      <c r="AC145" s="59">
        <f>2022!AK142</f>
        <v>15</v>
      </c>
      <c r="AD145" s="59"/>
      <c r="AE145" s="59"/>
      <c r="AF145" s="115" t="str">
        <f t="shared" si="700"/>
        <v/>
      </c>
      <c r="AG145" s="203"/>
      <c r="AH145" s="204">
        <f t="shared" si="701"/>
        <v>18.52690704837833</v>
      </c>
      <c r="AI145" s="204">
        <f t="shared" si="702"/>
        <v>20</v>
      </c>
      <c r="AJ145" s="205">
        <v>5</v>
      </c>
      <c r="AK145" s="205" t="str">
        <f t="shared" si="703"/>
        <v/>
      </c>
      <c r="AL145" s="205">
        <f t="shared" si="704"/>
        <v>4</v>
      </c>
      <c r="AM145" s="205">
        <f t="shared" si="705"/>
        <v>20</v>
      </c>
      <c r="AN145" s="206" t="str">
        <f t="shared" si="706"/>
        <v/>
      </c>
      <c r="AO145" s="46" t="str">
        <f t="shared" si="707"/>
        <v xml:space="preserve">Сумма не совпадает или не ОДОУ</v>
      </c>
      <c r="AP145" s="46" t="str">
        <f t="shared" si="708"/>
        <v/>
      </c>
    </row>
    <row r="146" ht="65.25" customHeight="1">
      <c r="A146" s="46">
        <v>114</v>
      </c>
      <c r="B146" s="72" t="s">
        <v>329</v>
      </c>
      <c r="C146" s="125">
        <f>2022!B143</f>
        <v>51.795000000000002</v>
      </c>
      <c r="D146" s="126">
        <f>2022!AA143</f>
        <v>182</v>
      </c>
      <c r="E146" s="126">
        <f>2022!AB143</f>
        <v>383</v>
      </c>
      <c r="F146" s="125">
        <f>2022!AE143</f>
        <v>7.3945361521382367</v>
      </c>
      <c r="G146" s="59">
        <f>2021!AJ113</f>
        <v>8</v>
      </c>
      <c r="H146" s="127">
        <f t="shared" si="699"/>
        <v>4.395604395604396</v>
      </c>
      <c r="I146" s="59"/>
      <c r="J146" s="59"/>
      <c r="K146" s="59"/>
      <c r="L146" s="59">
        <f>2021!AK113</f>
        <v>6</v>
      </c>
      <c r="M146" s="59"/>
      <c r="N146" s="59"/>
      <c r="O146" s="59">
        <f>'Добыча 2021'!O123</f>
        <v>8</v>
      </c>
      <c r="P146" s="59"/>
      <c r="Q146" s="59"/>
      <c r="R146" s="59">
        <f>'Добыча 2021'!P123</f>
        <v>7</v>
      </c>
      <c r="S146" s="59"/>
      <c r="T146" s="59"/>
      <c r="U146" s="59">
        <f t="shared" si="709"/>
        <v>100</v>
      </c>
      <c r="V146" s="127">
        <f>2022!AG143</f>
        <v>19.150000000000002</v>
      </c>
      <c r="W146" s="59">
        <f t="shared" si="710"/>
        <v>5</v>
      </c>
      <c r="X146" s="59">
        <f>2022!AJ143</f>
        <v>19</v>
      </c>
      <c r="Y146" s="127">
        <f t="shared" si="711"/>
        <v>4.9608355091383807</v>
      </c>
      <c r="Z146" s="59"/>
      <c r="AA146" s="59"/>
      <c r="AB146" s="59"/>
      <c r="AC146" s="59">
        <f>2022!AK143</f>
        <v>14</v>
      </c>
      <c r="AD146" s="59"/>
      <c r="AE146" s="59"/>
      <c r="AF146" s="115" t="str">
        <f t="shared" si="700"/>
        <v/>
      </c>
      <c r="AG146" s="203"/>
      <c r="AH146" s="204">
        <f t="shared" si="701"/>
        <v>7.3945361521382367</v>
      </c>
      <c r="AI146" s="204">
        <f t="shared" si="702"/>
        <v>19</v>
      </c>
      <c r="AJ146" s="205">
        <v>5</v>
      </c>
      <c r="AK146" s="205" t="str">
        <f t="shared" si="703"/>
        <v/>
      </c>
      <c r="AL146" s="205">
        <f t="shared" si="704"/>
        <v>3</v>
      </c>
      <c r="AM146" s="205">
        <f t="shared" si="705"/>
        <v>19</v>
      </c>
      <c r="AN146" s="206" t="str">
        <f t="shared" si="706"/>
        <v/>
      </c>
      <c r="AO146" s="46" t="str">
        <f t="shared" si="707"/>
        <v xml:space="preserve">Сумма не совпадает или не ОДОУ</v>
      </c>
      <c r="AP146" s="46" t="str">
        <f t="shared" si="708"/>
        <v/>
      </c>
    </row>
    <row r="147" ht="31.5" customHeight="1">
      <c r="A147" s="46">
        <v>115</v>
      </c>
      <c r="B147" s="72" t="s">
        <v>174</v>
      </c>
      <c r="C147" s="125">
        <f>2022!B144</f>
        <v>10.686999999999999</v>
      </c>
      <c r="D147" s="126">
        <f>2022!AA144</f>
        <v>63</v>
      </c>
      <c r="E147" s="126">
        <f>2022!AB144</f>
        <v>64</v>
      </c>
      <c r="F147" s="125">
        <f>2022!AE144</f>
        <v>5.9885842612519884</v>
      </c>
      <c r="G147" s="59">
        <f>2021!AJ114</f>
        <v>3</v>
      </c>
      <c r="H147" s="127">
        <f t="shared" si="699"/>
        <v>4.7619047619047619</v>
      </c>
      <c r="I147" s="59"/>
      <c r="J147" s="59"/>
      <c r="K147" s="59"/>
      <c r="L147" s="59">
        <f>2021!AK114</f>
        <v>2</v>
      </c>
      <c r="M147" s="59"/>
      <c r="N147" s="59"/>
      <c r="O147" s="59">
        <f>'Добыча 2021'!O124</f>
        <v>3</v>
      </c>
      <c r="P147" s="59"/>
      <c r="Q147" s="59"/>
      <c r="R147" s="59">
        <f>'Добыча 2021'!P124</f>
        <v>2</v>
      </c>
      <c r="S147" s="59"/>
      <c r="T147" s="59"/>
      <c r="U147" s="59">
        <f t="shared" si="709"/>
        <v>100</v>
      </c>
      <c r="V147" s="127">
        <f>2022!AG144</f>
        <v>3.2000000000000002</v>
      </c>
      <c r="W147" s="59">
        <f t="shared" si="710"/>
        <v>5</v>
      </c>
      <c r="X147" s="59">
        <f>2022!AJ144</f>
        <v>3</v>
      </c>
      <c r="Y147" s="127">
        <f t="shared" si="711"/>
        <v>4.6875</v>
      </c>
      <c r="Z147" s="59"/>
      <c r="AA147" s="59"/>
      <c r="AB147" s="59"/>
      <c r="AC147" s="59">
        <f>2022!AK144</f>
        <v>2</v>
      </c>
      <c r="AD147" s="59"/>
      <c r="AE147" s="59"/>
      <c r="AF147" s="115" t="str">
        <f t="shared" si="700"/>
        <v/>
      </c>
      <c r="AG147" s="203"/>
      <c r="AH147" s="204">
        <f t="shared" si="701"/>
        <v>5.9885842612519884</v>
      </c>
      <c r="AI147" s="204">
        <f t="shared" si="702"/>
        <v>3</v>
      </c>
      <c r="AJ147" s="205">
        <v>5</v>
      </c>
      <c r="AK147" s="205" t="str">
        <f t="shared" si="703"/>
        <v/>
      </c>
      <c r="AL147" s="205">
        <f t="shared" si="704"/>
        <v>1</v>
      </c>
      <c r="AM147" s="205">
        <f t="shared" si="705"/>
        <v>3</v>
      </c>
      <c r="AN147" s="206" t="str">
        <f t="shared" si="706"/>
        <v/>
      </c>
      <c r="AO147" s="46" t="str">
        <f t="shared" si="707"/>
        <v xml:space="preserve">Сумма не совпадает или не ОДОУ</v>
      </c>
      <c r="AP147" s="46" t="str">
        <f t="shared" si="708"/>
        <v/>
      </c>
    </row>
    <row r="148" ht="94.5">
      <c r="A148" s="46">
        <v>116</v>
      </c>
      <c r="B148" s="72" t="s">
        <v>178</v>
      </c>
      <c r="C148" s="125">
        <f>2022!B145</f>
        <v>127.137</v>
      </c>
      <c r="D148" s="126">
        <f>2022!AA145</f>
        <v>520</v>
      </c>
      <c r="E148" s="126">
        <f>2022!AB145</f>
        <v>528</v>
      </c>
      <c r="F148" s="125">
        <f>2022!AE145</f>
        <v>4.1530003067557049</v>
      </c>
      <c r="G148" s="59">
        <f>2021!AJ115</f>
        <v>26</v>
      </c>
      <c r="H148" s="127">
        <f t="shared" si="699"/>
        <v>5</v>
      </c>
      <c r="I148" s="59"/>
      <c r="J148" s="59"/>
      <c r="K148" s="59"/>
      <c r="L148" s="59">
        <f>2021!AK115</f>
        <v>19</v>
      </c>
      <c r="M148" s="59"/>
      <c r="N148" s="59"/>
      <c r="O148" s="59">
        <f>'Добыча 2021'!O125</f>
        <v>14</v>
      </c>
      <c r="P148" s="59"/>
      <c r="Q148" s="59"/>
      <c r="R148" s="59">
        <f>'Добыча 2021'!P125</f>
        <v>14</v>
      </c>
      <c r="S148" s="59"/>
      <c r="T148" s="59"/>
      <c r="U148" s="59">
        <f t="shared" si="709"/>
        <v>53.846153846153847</v>
      </c>
      <c r="V148" s="127">
        <f>2022!AG145</f>
        <v>26.400000000000002</v>
      </c>
      <c r="W148" s="59">
        <f t="shared" si="710"/>
        <v>5</v>
      </c>
      <c r="X148" s="59">
        <f>2022!AJ145</f>
        <v>26</v>
      </c>
      <c r="Y148" s="127">
        <f t="shared" si="711"/>
        <v>4.9242424242424239</v>
      </c>
      <c r="Z148" s="59"/>
      <c r="AA148" s="59"/>
      <c r="AB148" s="59"/>
      <c r="AC148" s="59">
        <f>2022!AK145</f>
        <v>19</v>
      </c>
      <c r="AD148" s="59"/>
      <c r="AE148" s="59"/>
      <c r="AF148" s="115" t="str">
        <f t="shared" si="700"/>
        <v/>
      </c>
      <c r="AG148" s="203"/>
      <c r="AH148" s="204">
        <f t="shared" si="701"/>
        <v>4.1530003067557049</v>
      </c>
      <c r="AI148" s="204">
        <f t="shared" si="702"/>
        <v>26</v>
      </c>
      <c r="AJ148" s="205">
        <v>5</v>
      </c>
      <c r="AK148" s="205" t="str">
        <f t="shared" si="703"/>
        <v/>
      </c>
      <c r="AL148" s="205">
        <f t="shared" si="704"/>
        <v>5</v>
      </c>
      <c r="AM148" s="205">
        <f t="shared" si="705"/>
        <v>26</v>
      </c>
      <c r="AN148" s="206" t="str">
        <f t="shared" si="706"/>
        <v/>
      </c>
      <c r="AO148" s="46" t="str">
        <f t="shared" si="707"/>
        <v xml:space="preserve">Сумма не совпадает или не ОДОУ</v>
      </c>
      <c r="AP148" s="46" t="str">
        <f t="shared" si="708"/>
        <v/>
      </c>
    </row>
    <row r="149" ht="94.5">
      <c r="A149" s="46">
        <v>117</v>
      </c>
      <c r="B149" s="64" t="s">
        <v>177</v>
      </c>
      <c r="C149" s="125">
        <f>2022!B146</f>
        <v>119.479</v>
      </c>
      <c r="D149" s="126">
        <f>2022!AA146</f>
        <v>242</v>
      </c>
      <c r="E149" s="126">
        <f>2022!AB146</f>
        <v>315</v>
      </c>
      <c r="F149" s="125">
        <f>2022!AE146</f>
        <v>2.6364465722009727</v>
      </c>
      <c r="G149" s="59">
        <f>2021!AJ116</f>
        <v>12</v>
      </c>
      <c r="H149" s="127">
        <f t="shared" si="699"/>
        <v>4.9586776859504136</v>
      </c>
      <c r="I149" s="62"/>
      <c r="J149" s="62"/>
      <c r="K149" s="62"/>
      <c r="L149" s="59">
        <f>2021!AK116</f>
        <v>9</v>
      </c>
      <c r="M149" s="59"/>
      <c r="N149" s="59"/>
      <c r="O149" s="59">
        <f>'Добыча 2021'!O126</f>
        <v>11</v>
      </c>
      <c r="P149" s="59"/>
      <c r="Q149" s="59"/>
      <c r="R149" s="59">
        <f>'Добыча 2021'!P126</f>
        <v>9</v>
      </c>
      <c r="S149" s="59"/>
      <c r="T149" s="59"/>
      <c r="U149" s="59">
        <f t="shared" si="709"/>
        <v>91.666666666666657</v>
      </c>
      <c r="V149" s="127">
        <f>2022!AG146</f>
        <v>15.75</v>
      </c>
      <c r="W149" s="59">
        <f t="shared" si="710"/>
        <v>5</v>
      </c>
      <c r="X149" s="59">
        <f>2022!AJ146</f>
        <v>15</v>
      </c>
      <c r="Y149" s="127">
        <f t="shared" si="711"/>
        <v>4.7619047619047619</v>
      </c>
      <c r="Z149" s="59"/>
      <c r="AA149" s="59"/>
      <c r="AB149" s="59"/>
      <c r="AC149" s="59">
        <f>2022!AK146</f>
        <v>11</v>
      </c>
      <c r="AD149" s="59"/>
      <c r="AE149" s="59"/>
      <c r="AF149" s="115" t="str">
        <f t="shared" si="700"/>
        <v/>
      </c>
      <c r="AG149" s="203"/>
      <c r="AH149" s="204">
        <f t="shared" si="701"/>
        <v>2.6364465722009727</v>
      </c>
      <c r="AI149" s="204">
        <f t="shared" si="702"/>
        <v>15</v>
      </c>
      <c r="AJ149" s="205">
        <v>5</v>
      </c>
      <c r="AK149" s="205" t="str">
        <f t="shared" si="703"/>
        <v/>
      </c>
      <c r="AL149" s="205">
        <f t="shared" si="704"/>
        <v>3</v>
      </c>
      <c r="AM149" s="205">
        <f t="shared" si="705"/>
        <v>15</v>
      </c>
      <c r="AN149" s="206" t="str">
        <f t="shared" si="706"/>
        <v/>
      </c>
      <c r="AO149" s="46" t="str">
        <f t="shared" si="707"/>
        <v xml:space="preserve">Сумма не совпадает или не ОДОУ</v>
      </c>
      <c r="AP149" s="46" t="str">
        <f t="shared" si="708"/>
        <v/>
      </c>
    </row>
    <row r="150" ht="57" customHeight="1">
      <c r="A150" s="46">
        <v>118</v>
      </c>
      <c r="B150" s="72" t="s">
        <v>330</v>
      </c>
      <c r="C150" s="125">
        <f>2022!B147</f>
        <v>19.553999999999998</v>
      </c>
      <c r="D150" s="126">
        <f>2022!AA147</f>
        <v>180</v>
      </c>
      <c r="E150" s="126">
        <f>2022!AB147</f>
        <v>136</v>
      </c>
      <c r="F150" s="125">
        <f>2022!AE147</f>
        <v>6.9550987010330374</v>
      </c>
      <c r="G150" s="59">
        <f>2021!AJ117</f>
        <v>6</v>
      </c>
      <c r="H150" s="127">
        <f t="shared" si="699"/>
        <v>3.3333333333333335</v>
      </c>
      <c r="I150" s="59"/>
      <c r="J150" s="59"/>
      <c r="K150" s="59"/>
      <c r="L150" s="59">
        <f>2021!AK117</f>
        <v>4</v>
      </c>
      <c r="M150" s="59"/>
      <c r="N150" s="59"/>
      <c r="O150" s="59">
        <f>'Добыча 2021'!O127</f>
        <v>6</v>
      </c>
      <c r="P150" s="59"/>
      <c r="Q150" s="59"/>
      <c r="R150" s="59">
        <f>'Добыча 2021'!P127</f>
        <v>4</v>
      </c>
      <c r="S150" s="59"/>
      <c r="T150" s="59"/>
      <c r="U150" s="59">
        <f t="shared" si="709"/>
        <v>100</v>
      </c>
      <c r="V150" s="127">
        <f>2022!AG147</f>
        <v>6.8000000000000007</v>
      </c>
      <c r="W150" s="59">
        <f t="shared" si="710"/>
        <v>5</v>
      </c>
      <c r="X150" s="59">
        <f>2022!AJ147</f>
        <v>6</v>
      </c>
      <c r="Y150" s="127">
        <f t="shared" si="711"/>
        <v>4.4117647058823533</v>
      </c>
      <c r="Z150" s="59"/>
      <c r="AA150" s="59"/>
      <c r="AB150" s="59"/>
      <c r="AC150" s="59">
        <f>2022!AK147</f>
        <v>4</v>
      </c>
      <c r="AD150" s="59"/>
      <c r="AE150" s="59"/>
      <c r="AF150" s="115" t="str">
        <f t="shared" si="700"/>
        <v/>
      </c>
      <c r="AG150" s="203"/>
      <c r="AH150" s="204">
        <f t="shared" si="701"/>
        <v>6.9550987010330374</v>
      </c>
      <c r="AI150" s="204">
        <f t="shared" si="702"/>
        <v>6</v>
      </c>
      <c r="AJ150" s="205">
        <v>5</v>
      </c>
      <c r="AK150" s="205" t="str">
        <f t="shared" si="703"/>
        <v/>
      </c>
      <c r="AL150" s="205">
        <f t="shared" si="704"/>
        <v>1</v>
      </c>
      <c r="AM150" s="205">
        <f t="shared" si="705"/>
        <v>6</v>
      </c>
      <c r="AN150" s="206" t="str">
        <f t="shared" si="706"/>
        <v/>
      </c>
      <c r="AO150" s="46" t="str">
        <f t="shared" si="707"/>
        <v xml:space="preserve">Сумма не совпадает или не ОДОУ</v>
      </c>
      <c r="AP150" s="46" t="str">
        <f t="shared" si="708"/>
        <v/>
      </c>
    </row>
    <row r="151" ht="18.75">
      <c r="A151" s="46"/>
      <c r="B151" s="61" t="s">
        <v>180</v>
      </c>
      <c r="C151" s="131"/>
      <c r="D151" s="130"/>
      <c r="E151" s="130"/>
      <c r="F151" s="131"/>
      <c r="G151" s="59"/>
      <c r="H151" s="127"/>
      <c r="I151" s="59"/>
      <c r="J151" s="59"/>
      <c r="K151" s="59"/>
      <c r="L151" s="59"/>
      <c r="M151" s="71"/>
      <c r="N151" s="71"/>
      <c r="O151" s="71"/>
      <c r="P151" s="71"/>
      <c r="Q151" s="71"/>
      <c r="R151" s="71"/>
      <c r="S151" s="71"/>
      <c r="T151" s="71"/>
      <c r="U151" s="59"/>
      <c r="V151" s="144"/>
      <c r="W151" s="59"/>
      <c r="X151" s="71"/>
      <c r="Y151" s="127"/>
      <c r="Z151" s="71"/>
      <c r="AA151" s="71"/>
      <c r="AB151" s="71"/>
      <c r="AC151" s="71"/>
      <c r="AD151" s="71"/>
      <c r="AE151" s="71"/>
      <c r="AF151" s="115" t="str">
        <f t="shared" si="700"/>
        <v/>
      </c>
      <c r="AG151" s="203"/>
      <c r="AH151" s="204" t="str">
        <f t="shared" si="701"/>
        <v/>
      </c>
      <c r="AI151" s="204">
        <f t="shared" si="702"/>
        <v>0</v>
      </c>
      <c r="AJ151" s="205">
        <v>5</v>
      </c>
      <c r="AK151" s="205" t="str">
        <f t="shared" si="703"/>
        <v/>
      </c>
      <c r="AL151" s="205" t="str">
        <f t="shared" si="704"/>
        <v/>
      </c>
      <c r="AM151" s="205" t="str">
        <f t="shared" si="705"/>
        <v/>
      </c>
      <c r="AN151" s="206" t="str">
        <f t="shared" si="706"/>
        <v/>
      </c>
      <c r="AO151" s="46" t="str">
        <f t="shared" si="707"/>
        <v/>
      </c>
      <c r="AP151" s="46" t="str">
        <f t="shared" si="708"/>
        <v/>
      </c>
    </row>
    <row r="152" ht="94.5">
      <c r="A152" s="46">
        <v>119</v>
      </c>
      <c r="B152" s="72" t="s">
        <v>185</v>
      </c>
      <c r="C152" s="125">
        <f>2022!B149</f>
        <v>1372</v>
      </c>
      <c r="D152" s="126">
        <f>2022!AA149</f>
        <v>6122</v>
      </c>
      <c r="E152" s="126">
        <f>2022!AB149</f>
        <v>4530</v>
      </c>
      <c r="F152" s="125">
        <f>2022!AE149</f>
        <v>3.3017492711370262</v>
      </c>
      <c r="G152" s="59">
        <f>2021!AJ119</f>
        <v>172</v>
      </c>
      <c r="H152" s="127">
        <f t="shared" si="699"/>
        <v>2.8095393662201893</v>
      </c>
      <c r="I152" s="59"/>
      <c r="J152" s="59"/>
      <c r="K152" s="59"/>
      <c r="L152" s="59">
        <f>2021!AK119</f>
        <v>129</v>
      </c>
      <c r="M152" s="59"/>
      <c r="N152" s="59"/>
      <c r="O152" s="59">
        <f>'Добыча 2021'!O129</f>
        <v>133</v>
      </c>
      <c r="P152" s="59"/>
      <c r="Q152" s="59"/>
      <c r="R152" s="59">
        <f>'Добыча 2021'!P129</f>
        <v>129</v>
      </c>
      <c r="S152" s="59"/>
      <c r="T152" s="59"/>
      <c r="U152" s="59">
        <f t="shared" si="709"/>
        <v>77.325581395348848</v>
      </c>
      <c r="V152" s="127">
        <f>2022!AG149</f>
        <v>226.5</v>
      </c>
      <c r="W152" s="59">
        <f t="shared" si="710"/>
        <v>5</v>
      </c>
      <c r="X152" s="59">
        <f>2022!AJ149</f>
        <v>225</v>
      </c>
      <c r="Y152" s="127">
        <f t="shared" si="711"/>
        <v>4.9668874172185431</v>
      </c>
      <c r="Z152" s="59"/>
      <c r="AA152" s="59"/>
      <c r="AB152" s="59"/>
      <c r="AC152" s="59">
        <f>2022!AK149</f>
        <v>168</v>
      </c>
      <c r="AD152" s="59"/>
      <c r="AE152" s="59"/>
      <c r="AF152" s="115" t="str">
        <f t="shared" si="700"/>
        <v/>
      </c>
      <c r="AG152" s="203"/>
      <c r="AH152" s="204">
        <f t="shared" si="701"/>
        <v>3.3017492711370262</v>
      </c>
      <c r="AI152" s="204">
        <f t="shared" si="702"/>
        <v>226</v>
      </c>
      <c r="AJ152" s="205">
        <v>5</v>
      </c>
      <c r="AK152" s="205" t="str">
        <f t="shared" si="703"/>
        <v/>
      </c>
      <c r="AL152" s="205">
        <f t="shared" si="704"/>
        <v>45</v>
      </c>
      <c r="AM152" s="205">
        <f t="shared" si="705"/>
        <v>225</v>
      </c>
      <c r="AN152" s="206" t="str">
        <f t="shared" si="706"/>
        <v/>
      </c>
      <c r="AO152" s="46" t="str">
        <f t="shared" si="707"/>
        <v xml:space="preserve">Сумма не совпадает или не ОДОУ</v>
      </c>
      <c r="AP152" s="46" t="str">
        <f t="shared" si="708"/>
        <v/>
      </c>
    </row>
    <row r="153" ht="94.5">
      <c r="A153" s="46">
        <v>120</v>
      </c>
      <c r="B153" s="72" t="s">
        <v>331</v>
      </c>
      <c r="C153" s="125">
        <f>2022!B150</f>
        <v>187.15000000000001</v>
      </c>
      <c r="D153" s="126">
        <f>2022!AA150</f>
        <v>2021</v>
      </c>
      <c r="E153" s="126">
        <f>2022!AB150</f>
        <v>2287</v>
      </c>
      <c r="F153" s="125">
        <f>2022!AE150</f>
        <v>12.220144269302699</v>
      </c>
      <c r="G153" s="59">
        <f>2021!AJ120</f>
        <v>101</v>
      </c>
      <c r="H153" s="127">
        <f t="shared" si="699"/>
        <v>4.9975259772389906</v>
      </c>
      <c r="I153" s="59"/>
      <c r="J153" s="59"/>
      <c r="K153" s="59"/>
      <c r="L153" s="59">
        <f>2021!AK120</f>
        <v>75</v>
      </c>
      <c r="M153" s="59"/>
      <c r="N153" s="59"/>
      <c r="O153" s="59">
        <f>'Добыча 2021'!O130</f>
        <v>75</v>
      </c>
      <c r="P153" s="59"/>
      <c r="Q153" s="59"/>
      <c r="R153" s="59">
        <f>'Добыча 2021'!P130</f>
        <v>75</v>
      </c>
      <c r="S153" s="59"/>
      <c r="T153" s="59"/>
      <c r="U153" s="59">
        <f t="shared" si="709"/>
        <v>74.257425742574256</v>
      </c>
      <c r="V153" s="127">
        <f>2022!AG150</f>
        <v>114.35000000000001</v>
      </c>
      <c r="W153" s="59">
        <f t="shared" si="710"/>
        <v>5</v>
      </c>
      <c r="X153" s="59">
        <f>2022!AJ150</f>
        <v>114</v>
      </c>
      <c r="Y153" s="127">
        <f t="shared" si="711"/>
        <v>4.9846961084390031</v>
      </c>
      <c r="Z153" s="59"/>
      <c r="AA153" s="59"/>
      <c r="AB153" s="59"/>
      <c r="AC153" s="59">
        <f>2022!AK150</f>
        <v>85</v>
      </c>
      <c r="AD153" s="59"/>
      <c r="AE153" s="59"/>
      <c r="AF153" s="115" t="str">
        <f t="shared" si="700"/>
        <v/>
      </c>
      <c r="AG153" s="203"/>
      <c r="AH153" s="204">
        <f t="shared" si="701"/>
        <v>12.220144269302699</v>
      </c>
      <c r="AI153" s="204">
        <f t="shared" si="702"/>
        <v>114</v>
      </c>
      <c r="AJ153" s="205">
        <v>5</v>
      </c>
      <c r="AK153" s="205" t="str">
        <f t="shared" si="703"/>
        <v/>
      </c>
      <c r="AL153" s="205">
        <f t="shared" si="704"/>
        <v>22</v>
      </c>
      <c r="AM153" s="205">
        <f t="shared" si="705"/>
        <v>114</v>
      </c>
      <c r="AN153" s="206" t="str">
        <f t="shared" si="706"/>
        <v/>
      </c>
      <c r="AO153" s="46" t="str">
        <f t="shared" si="707"/>
        <v xml:space="preserve">Сумма не совпадает или не ОДОУ</v>
      </c>
      <c r="AP153" s="46" t="str">
        <f t="shared" si="708"/>
        <v/>
      </c>
    </row>
    <row r="154" ht="47.25" customHeight="1">
      <c r="A154" s="46">
        <v>121</v>
      </c>
      <c r="B154" s="72" t="s">
        <v>332</v>
      </c>
      <c r="C154" s="125">
        <f>2022!B151</f>
        <v>363.30000000000001</v>
      </c>
      <c r="D154" s="126">
        <f>2022!AA151</f>
        <v>1799</v>
      </c>
      <c r="E154" s="126">
        <f>2022!AB151</f>
        <v>1762</v>
      </c>
      <c r="F154" s="125">
        <f>2022!AE151</f>
        <v>4.8499862372694738</v>
      </c>
      <c r="G154" s="59">
        <f>2021!AJ121</f>
        <v>89</v>
      </c>
      <c r="H154" s="127">
        <f t="shared" si="699"/>
        <v>4.9471928849360758</v>
      </c>
      <c r="I154" s="59"/>
      <c r="J154" s="59"/>
      <c r="K154" s="59"/>
      <c r="L154" s="59">
        <f>2021!AK121</f>
        <v>66</v>
      </c>
      <c r="M154" s="59"/>
      <c r="N154" s="59"/>
      <c r="O154" s="59">
        <f>'Добыча 2021'!O131</f>
        <v>89</v>
      </c>
      <c r="P154" s="59"/>
      <c r="Q154" s="59"/>
      <c r="R154" s="59">
        <f>'Добыча 2021'!P131</f>
        <v>66</v>
      </c>
      <c r="S154" s="59"/>
      <c r="T154" s="59"/>
      <c r="U154" s="59">
        <f t="shared" si="709"/>
        <v>100</v>
      </c>
      <c r="V154" s="127">
        <f>2022!AG151</f>
        <v>88.100000000000009</v>
      </c>
      <c r="W154" s="59">
        <f t="shared" si="710"/>
        <v>5</v>
      </c>
      <c r="X154" s="59">
        <f>2022!AJ151</f>
        <v>88</v>
      </c>
      <c r="Y154" s="127">
        <f t="shared" si="711"/>
        <v>4.994324631101021</v>
      </c>
      <c r="Z154" s="59"/>
      <c r="AA154" s="59"/>
      <c r="AB154" s="59"/>
      <c r="AC154" s="59">
        <f>2022!AK151</f>
        <v>66</v>
      </c>
      <c r="AD154" s="59"/>
      <c r="AE154" s="59"/>
      <c r="AF154" s="115" t="str">
        <f t="shared" si="700"/>
        <v/>
      </c>
      <c r="AG154" s="203"/>
      <c r="AH154" s="204">
        <f t="shared" si="701"/>
        <v>4.8499862372694738</v>
      </c>
      <c r="AI154" s="204">
        <f t="shared" si="702"/>
        <v>88</v>
      </c>
      <c r="AJ154" s="205">
        <v>5</v>
      </c>
      <c r="AK154" s="205" t="str">
        <f t="shared" si="703"/>
        <v/>
      </c>
      <c r="AL154" s="205">
        <f t="shared" si="704"/>
        <v>17</v>
      </c>
      <c r="AM154" s="205">
        <f t="shared" si="705"/>
        <v>88</v>
      </c>
      <c r="AN154" s="206" t="str">
        <f t="shared" si="706"/>
        <v/>
      </c>
      <c r="AO154" s="46" t="str">
        <f t="shared" si="707"/>
        <v xml:space="preserve">Сумма не совпадает или не ОДОУ</v>
      </c>
      <c r="AP154" s="46" t="str">
        <f t="shared" si="708"/>
        <v/>
      </c>
    </row>
    <row r="155" ht="94.5">
      <c r="A155" s="46">
        <v>122</v>
      </c>
      <c r="B155" s="72" t="s">
        <v>333</v>
      </c>
      <c r="C155" s="125">
        <f>2022!B152</f>
        <v>394</v>
      </c>
      <c r="D155" s="126">
        <f>2022!AA152</f>
        <v>1359</v>
      </c>
      <c r="E155" s="126">
        <f>2022!AB152</f>
        <v>1524</v>
      </c>
      <c r="F155" s="125">
        <f>2022!AE152</f>
        <v>3.8680203045685277</v>
      </c>
      <c r="G155" s="59">
        <f>2021!AJ122</f>
        <v>67</v>
      </c>
      <c r="H155" s="127">
        <f t="shared" si="699"/>
        <v>4.9300956585724798</v>
      </c>
      <c r="I155" s="59"/>
      <c r="J155" s="59"/>
      <c r="K155" s="59"/>
      <c r="L155" s="59">
        <f>2021!AK122</f>
        <v>50</v>
      </c>
      <c r="M155" s="59"/>
      <c r="N155" s="59"/>
      <c r="O155" s="59">
        <f>'Добыча 2021'!O132</f>
        <v>67</v>
      </c>
      <c r="P155" s="59"/>
      <c r="Q155" s="59"/>
      <c r="R155" s="59">
        <f>'Добыча 2021'!P132</f>
        <v>50</v>
      </c>
      <c r="S155" s="59"/>
      <c r="T155" s="59"/>
      <c r="U155" s="59">
        <f t="shared" si="709"/>
        <v>100</v>
      </c>
      <c r="V155" s="127">
        <f>2022!AG152</f>
        <v>76.200000000000003</v>
      </c>
      <c r="W155" s="59">
        <f t="shared" si="710"/>
        <v>5</v>
      </c>
      <c r="X155" s="59">
        <f>2022!AJ152</f>
        <v>76</v>
      </c>
      <c r="Y155" s="127">
        <f t="shared" si="711"/>
        <v>4.9868766404199478</v>
      </c>
      <c r="Z155" s="59"/>
      <c r="AA155" s="59"/>
      <c r="AB155" s="59"/>
      <c r="AC155" s="59">
        <f>2022!AK152</f>
        <v>57</v>
      </c>
      <c r="AD155" s="59"/>
      <c r="AE155" s="59"/>
      <c r="AF155" s="115" t="str">
        <f t="shared" si="700"/>
        <v/>
      </c>
      <c r="AG155" s="203"/>
      <c r="AH155" s="204">
        <f t="shared" si="701"/>
        <v>3.8680203045685277</v>
      </c>
      <c r="AI155" s="204">
        <f t="shared" si="702"/>
        <v>76</v>
      </c>
      <c r="AJ155" s="205">
        <v>5</v>
      </c>
      <c r="AK155" s="205" t="str">
        <f t="shared" si="703"/>
        <v/>
      </c>
      <c r="AL155" s="205">
        <f t="shared" si="704"/>
        <v>15</v>
      </c>
      <c r="AM155" s="205">
        <f t="shared" si="705"/>
        <v>76</v>
      </c>
      <c r="AN155" s="206" t="str">
        <f t="shared" si="706"/>
        <v/>
      </c>
      <c r="AO155" s="46" t="str">
        <f t="shared" si="707"/>
        <v xml:space="preserve">Сумма не совпадает или не ОДОУ</v>
      </c>
      <c r="AP155" s="46" t="str">
        <f t="shared" si="708"/>
        <v/>
      </c>
    </row>
    <row r="156" ht="94.5">
      <c r="A156" s="46">
        <v>123</v>
      </c>
      <c r="B156" s="72" t="s">
        <v>182</v>
      </c>
      <c r="C156" s="125">
        <f>2022!B153</f>
        <v>193</v>
      </c>
      <c r="D156" s="126">
        <f>2022!AA153</f>
        <v>2080</v>
      </c>
      <c r="E156" s="126">
        <f>2022!AB153</f>
        <v>2223</v>
      </c>
      <c r="F156" s="125">
        <f>2022!AE153</f>
        <v>11.518134715025907</v>
      </c>
      <c r="G156" s="59">
        <f>2021!AJ123</f>
        <v>104</v>
      </c>
      <c r="H156" s="127">
        <f t="shared" si="699"/>
        <v>5</v>
      </c>
      <c r="I156" s="59"/>
      <c r="J156" s="59"/>
      <c r="K156" s="59"/>
      <c r="L156" s="59">
        <f>2021!AK123</f>
        <v>78</v>
      </c>
      <c r="M156" s="59"/>
      <c r="N156" s="59"/>
      <c r="O156" s="59">
        <f>'Добыча 2021'!O133</f>
        <v>80</v>
      </c>
      <c r="P156" s="59"/>
      <c r="Q156" s="59"/>
      <c r="R156" s="59">
        <f>'Добыча 2021'!P133</f>
        <v>78</v>
      </c>
      <c r="S156" s="59"/>
      <c r="T156" s="59"/>
      <c r="U156" s="59">
        <f t="shared" si="709"/>
        <v>76.923076923076934</v>
      </c>
      <c r="V156" s="127">
        <f>2022!AG153</f>
        <v>111.15000000000001</v>
      </c>
      <c r="W156" s="59">
        <f t="shared" si="710"/>
        <v>5</v>
      </c>
      <c r="X156" s="59">
        <f>2022!AJ153</f>
        <v>111</v>
      </c>
      <c r="Y156" s="127">
        <f t="shared" si="711"/>
        <v>4.9932523616734139</v>
      </c>
      <c r="Z156" s="59"/>
      <c r="AA156" s="59"/>
      <c r="AB156" s="59"/>
      <c r="AC156" s="59">
        <f>2022!AK153</f>
        <v>83</v>
      </c>
      <c r="AD156" s="59"/>
      <c r="AE156" s="59"/>
      <c r="AF156" s="115" t="str">
        <f t="shared" si="700"/>
        <v/>
      </c>
      <c r="AG156" s="203"/>
      <c r="AH156" s="204">
        <f t="shared" si="701"/>
        <v>11.518134715025907</v>
      </c>
      <c r="AI156" s="204">
        <f t="shared" si="702"/>
        <v>111</v>
      </c>
      <c r="AJ156" s="205">
        <v>5</v>
      </c>
      <c r="AK156" s="205" t="str">
        <f t="shared" si="703"/>
        <v/>
      </c>
      <c r="AL156" s="205">
        <f t="shared" si="704"/>
        <v>22</v>
      </c>
      <c r="AM156" s="205">
        <f t="shared" si="705"/>
        <v>111</v>
      </c>
      <c r="AN156" s="206" t="str">
        <f t="shared" si="706"/>
        <v/>
      </c>
      <c r="AO156" s="46" t="str">
        <f t="shared" si="707"/>
        <v xml:space="preserve">Сумма не совпадает или не ОДОУ</v>
      </c>
      <c r="AP156" s="46" t="str">
        <f t="shared" si="708"/>
        <v/>
      </c>
    </row>
    <row r="157" ht="94.5">
      <c r="A157" s="46">
        <v>124</v>
      </c>
      <c r="B157" s="72" t="s">
        <v>334</v>
      </c>
      <c r="C157" s="125">
        <f>2022!B154</f>
        <v>264.69999999999999</v>
      </c>
      <c r="D157" s="126">
        <f>2022!AA154</f>
        <v>1711</v>
      </c>
      <c r="E157" s="126">
        <f>2022!AB154</f>
        <v>1110</v>
      </c>
      <c r="F157" s="125">
        <f>2022!AE154</f>
        <v>4.1934265205893464</v>
      </c>
      <c r="G157" s="59">
        <f>2021!AJ124</f>
        <v>85</v>
      </c>
      <c r="H157" s="127">
        <f t="shared" si="699"/>
        <v>4.9678550555230858</v>
      </c>
      <c r="I157" s="62"/>
      <c r="J157" s="62"/>
      <c r="K157" s="62"/>
      <c r="L157" s="59">
        <f>2021!AK124</f>
        <v>63</v>
      </c>
      <c r="M157" s="59"/>
      <c r="N157" s="59"/>
      <c r="O157" s="59">
        <f>'Добыча 2021'!O134</f>
        <v>65</v>
      </c>
      <c r="P157" s="59"/>
      <c r="Q157" s="59"/>
      <c r="R157" s="59">
        <f>'Добыча 2021'!P134</f>
        <v>63</v>
      </c>
      <c r="S157" s="59"/>
      <c r="T157" s="59"/>
      <c r="U157" s="59">
        <f t="shared" si="709"/>
        <v>76.470588235294116</v>
      </c>
      <c r="V157" s="127">
        <f>2022!AG154</f>
        <v>55.5</v>
      </c>
      <c r="W157" s="59">
        <f t="shared" si="710"/>
        <v>5</v>
      </c>
      <c r="X157" s="59">
        <f>2022!AJ154</f>
        <v>55</v>
      </c>
      <c r="Y157" s="127">
        <f t="shared" si="711"/>
        <v>4.954954954954955</v>
      </c>
      <c r="Z157" s="59"/>
      <c r="AA157" s="59"/>
      <c r="AB157" s="59"/>
      <c r="AC157" s="59">
        <f>2022!AK154</f>
        <v>41</v>
      </c>
      <c r="AD157" s="59"/>
      <c r="AE157" s="59"/>
      <c r="AF157" s="115" t="str">
        <f t="shared" si="700"/>
        <v/>
      </c>
      <c r="AG157" s="203"/>
      <c r="AH157" s="204">
        <f t="shared" si="701"/>
        <v>4.1934265205893464</v>
      </c>
      <c r="AI157" s="204">
        <f t="shared" si="702"/>
        <v>55</v>
      </c>
      <c r="AJ157" s="205">
        <v>5</v>
      </c>
      <c r="AK157" s="205" t="str">
        <f t="shared" si="703"/>
        <v/>
      </c>
      <c r="AL157" s="205">
        <f t="shared" si="704"/>
        <v>11</v>
      </c>
      <c r="AM157" s="205">
        <f t="shared" si="705"/>
        <v>55</v>
      </c>
      <c r="AN157" s="206" t="str">
        <f t="shared" si="706"/>
        <v/>
      </c>
      <c r="AO157" s="46" t="str">
        <f t="shared" si="707"/>
        <v xml:space="preserve">Сумма не совпадает или не ОДОУ</v>
      </c>
      <c r="AP157" s="46" t="str">
        <f t="shared" si="708"/>
        <v/>
      </c>
    </row>
    <row r="158" ht="94.5">
      <c r="A158" s="46">
        <v>125</v>
      </c>
      <c r="B158" s="72" t="s">
        <v>335</v>
      </c>
      <c r="C158" s="125">
        <f>2022!B155</f>
        <v>93.555000000000007</v>
      </c>
      <c r="D158" s="126">
        <f>2022!AA155</f>
        <v>1588</v>
      </c>
      <c r="E158" s="126">
        <f>2022!AB155</f>
        <v>962</v>
      </c>
      <c r="F158" s="125">
        <f>2022!AE155</f>
        <v>10.282721393832505</v>
      </c>
      <c r="G158" s="59">
        <f>2021!AJ125</f>
        <v>75</v>
      </c>
      <c r="H158" s="127">
        <f t="shared" si="699"/>
        <v>4.7229219143576824</v>
      </c>
      <c r="I158" s="59"/>
      <c r="J158" s="59"/>
      <c r="K158" s="59"/>
      <c r="L158" s="59">
        <f>2021!AK125</f>
        <v>56</v>
      </c>
      <c r="M158" s="59"/>
      <c r="N158" s="59"/>
      <c r="O158" s="59">
        <f>'Добыча 2021'!O135</f>
        <v>66</v>
      </c>
      <c r="P158" s="59"/>
      <c r="Q158" s="59"/>
      <c r="R158" s="59">
        <f>'Добыча 2021'!P135</f>
        <v>56</v>
      </c>
      <c r="S158" s="59"/>
      <c r="T158" s="59"/>
      <c r="U158" s="59">
        <f t="shared" si="709"/>
        <v>88</v>
      </c>
      <c r="V158" s="127">
        <f>2022!AG155</f>
        <v>48.100000000000001</v>
      </c>
      <c r="W158" s="59">
        <f t="shared" si="710"/>
        <v>5</v>
      </c>
      <c r="X158" s="59">
        <f>2022!AJ155</f>
        <v>48</v>
      </c>
      <c r="Y158" s="127">
        <f t="shared" si="711"/>
        <v>4.9896049896049899</v>
      </c>
      <c r="Z158" s="59"/>
      <c r="AA158" s="59"/>
      <c r="AB158" s="59"/>
      <c r="AC158" s="59">
        <f>2022!AK155</f>
        <v>36</v>
      </c>
      <c r="AD158" s="59"/>
      <c r="AE158" s="59"/>
      <c r="AF158" s="115" t="str">
        <f t="shared" si="700"/>
        <v/>
      </c>
      <c r="AG158" s="203"/>
      <c r="AH158" s="204">
        <f t="shared" si="701"/>
        <v>10.282721393832505</v>
      </c>
      <c r="AI158" s="204">
        <f t="shared" si="702"/>
        <v>48</v>
      </c>
      <c r="AJ158" s="205">
        <v>5</v>
      </c>
      <c r="AK158" s="205" t="str">
        <f t="shared" si="703"/>
        <v/>
      </c>
      <c r="AL158" s="205">
        <f t="shared" si="704"/>
        <v>9</v>
      </c>
      <c r="AM158" s="205">
        <f t="shared" si="705"/>
        <v>48</v>
      </c>
      <c r="AN158" s="206" t="str">
        <f t="shared" si="706"/>
        <v/>
      </c>
      <c r="AO158" s="46" t="str">
        <f t="shared" si="707"/>
        <v xml:space="preserve">Сумма не совпадает или не ОДОУ</v>
      </c>
      <c r="AP158" s="46" t="str">
        <f t="shared" si="708"/>
        <v/>
      </c>
    </row>
    <row r="159" ht="18.75">
      <c r="A159" s="46"/>
      <c r="B159" s="61" t="s">
        <v>187</v>
      </c>
      <c r="C159" s="131"/>
      <c r="D159" s="130"/>
      <c r="E159" s="130"/>
      <c r="F159" s="131"/>
      <c r="G159" s="59"/>
      <c r="H159" s="127"/>
      <c r="I159" s="59"/>
      <c r="J159" s="59"/>
      <c r="K159" s="59"/>
      <c r="L159" s="59"/>
      <c r="M159" s="71"/>
      <c r="N159" s="71"/>
      <c r="O159" s="71"/>
      <c r="P159" s="71"/>
      <c r="Q159" s="71"/>
      <c r="R159" s="71"/>
      <c r="S159" s="71"/>
      <c r="T159" s="71"/>
      <c r="U159" s="59"/>
      <c r="V159" s="144"/>
      <c r="W159" s="59"/>
      <c r="X159" s="71"/>
      <c r="Y159" s="127"/>
      <c r="Z159" s="71"/>
      <c r="AA159" s="71"/>
      <c r="AB159" s="71"/>
      <c r="AC159" s="71"/>
      <c r="AD159" s="71"/>
      <c r="AE159" s="71"/>
      <c r="AF159" s="115" t="str">
        <f t="shared" si="700"/>
        <v/>
      </c>
      <c r="AG159" s="203"/>
      <c r="AH159" s="204" t="str">
        <f t="shared" si="701"/>
        <v/>
      </c>
      <c r="AI159" s="204">
        <f t="shared" si="702"/>
        <v>0</v>
      </c>
      <c r="AJ159" s="205">
        <v>5</v>
      </c>
      <c r="AK159" s="205" t="str">
        <f t="shared" si="703"/>
        <v/>
      </c>
      <c r="AL159" s="205" t="str">
        <f t="shared" si="704"/>
        <v/>
      </c>
      <c r="AM159" s="205" t="str">
        <f t="shared" si="705"/>
        <v/>
      </c>
      <c r="AN159" s="206" t="str">
        <f t="shared" si="706"/>
        <v/>
      </c>
      <c r="AO159" s="46" t="str">
        <f t="shared" si="707"/>
        <v/>
      </c>
      <c r="AP159" s="46" t="str">
        <f t="shared" si="708"/>
        <v/>
      </c>
    </row>
    <row r="160" ht="78.75">
      <c r="A160" s="46">
        <v>126</v>
      </c>
      <c r="B160" s="64" t="s">
        <v>189</v>
      </c>
      <c r="C160" s="125">
        <f>2022!B157</f>
        <v>58.799999999999997</v>
      </c>
      <c r="D160" s="138">
        <f>2022!AA157</f>
        <v>206</v>
      </c>
      <c r="E160" s="126">
        <f>2022!AB157</f>
        <v>0</v>
      </c>
      <c r="F160" s="125">
        <f>2022!AE157</f>
        <v>0</v>
      </c>
      <c r="G160" s="80">
        <f>2021!AJ127</f>
        <v>3</v>
      </c>
      <c r="H160" s="139">
        <f t="shared" si="699"/>
        <v>1.4563106796116505</v>
      </c>
      <c r="I160" s="59"/>
      <c r="J160" s="59"/>
      <c r="K160" s="59"/>
      <c r="L160" s="80">
        <f>2021!AK127</f>
        <v>2</v>
      </c>
      <c r="M160" s="59"/>
      <c r="N160" s="59"/>
      <c r="O160" s="80">
        <f>'Добыча 2021'!O137</f>
        <v>2</v>
      </c>
      <c r="P160" s="59"/>
      <c r="Q160" s="59"/>
      <c r="R160" s="80">
        <f>'Добыча 2021'!P137</f>
        <v>2</v>
      </c>
      <c r="S160" s="59"/>
      <c r="T160" s="59"/>
      <c r="U160" s="80">
        <f>IF(G160=0,0,O160/G160*100)</f>
        <v>66.666666666666657</v>
      </c>
      <c r="V160" s="127">
        <f>2022!AG157</f>
        <v>0</v>
      </c>
      <c r="W160" s="59">
        <f t="shared" ref="W160:W170" si="712">IF(V160&gt;0,V160/E160*100,0)</f>
        <v>0</v>
      </c>
      <c r="X160" s="59">
        <f>2022!AJ157</f>
        <v>0</v>
      </c>
      <c r="Y160" s="127">
        <f t="shared" ref="Y160:Y170" si="713">IF(X160&gt;1,X160/E160*100,0)</f>
        <v>0</v>
      </c>
      <c r="Z160" s="59"/>
      <c r="AA160" s="59"/>
      <c r="AB160" s="59"/>
      <c r="AC160" s="59">
        <f>2022!AK157</f>
        <v>0</v>
      </c>
      <c r="AD160" s="59"/>
      <c r="AE160" s="59"/>
      <c r="AF160" s="115" t="str">
        <f t="shared" si="700"/>
        <v/>
      </c>
      <c r="AG160" s="203"/>
      <c r="AH160" s="204">
        <f t="shared" si="701"/>
        <v>0</v>
      </c>
      <c r="AI160" s="204">
        <f t="shared" si="702"/>
        <v>0</v>
      </c>
      <c r="AJ160" s="205">
        <v>5</v>
      </c>
      <c r="AK160" s="205" t="str">
        <f t="shared" si="703"/>
        <v/>
      </c>
      <c r="AL160" s="205">
        <f t="shared" si="704"/>
        <v>0</v>
      </c>
      <c r="AM160" s="205">
        <f t="shared" si="705"/>
        <v>0</v>
      </c>
      <c r="AN160" s="206" t="str">
        <f t="shared" si="706"/>
        <v/>
      </c>
      <c r="AO160" s="46" t="str">
        <f t="shared" si="707"/>
        <v/>
      </c>
      <c r="AP160" s="46" t="str">
        <f t="shared" si="708"/>
        <v/>
      </c>
    </row>
    <row r="161" ht="78.75">
      <c r="A161" s="46">
        <v>127</v>
      </c>
      <c r="B161" s="64" t="s">
        <v>190</v>
      </c>
      <c r="C161" s="125">
        <f>2022!B158</f>
        <v>17.800000000000001</v>
      </c>
      <c r="D161" s="149"/>
      <c r="E161" s="126">
        <f>2022!AB158</f>
        <v>0</v>
      </c>
      <c r="F161" s="125">
        <f>2022!AE158</f>
        <v>0</v>
      </c>
      <c r="G161" s="150"/>
      <c r="H161" s="151"/>
      <c r="I161" s="71"/>
      <c r="J161" s="71"/>
      <c r="K161" s="71"/>
      <c r="L161" s="150"/>
      <c r="M161" s="59"/>
      <c r="N161" s="59"/>
      <c r="O161" s="150"/>
      <c r="P161" s="59"/>
      <c r="Q161" s="59"/>
      <c r="R161" s="150"/>
      <c r="S161" s="59"/>
      <c r="T161" s="59"/>
      <c r="U161" s="150"/>
      <c r="V161" s="127">
        <f>2022!AG158</f>
        <v>0</v>
      </c>
      <c r="W161" s="59">
        <f t="shared" si="712"/>
        <v>0</v>
      </c>
      <c r="X161" s="59">
        <f>2022!AJ158</f>
        <v>0</v>
      </c>
      <c r="Y161" s="127">
        <f t="shared" si="713"/>
        <v>0</v>
      </c>
      <c r="Z161" s="59"/>
      <c r="AA161" s="59"/>
      <c r="AB161" s="59"/>
      <c r="AC161" s="59">
        <f>2022!AK158</f>
        <v>0</v>
      </c>
      <c r="AD161" s="59"/>
      <c r="AE161" s="59"/>
      <c r="AF161" s="115" t="str">
        <f t="shared" si="700"/>
        <v/>
      </c>
      <c r="AG161" s="203"/>
      <c r="AH161" s="204">
        <f t="shared" si="701"/>
        <v>0</v>
      </c>
      <c r="AI161" s="204">
        <f t="shared" si="702"/>
        <v>0</v>
      </c>
      <c r="AJ161" s="205">
        <v>5</v>
      </c>
      <c r="AK161" s="205" t="str">
        <f t="shared" si="703"/>
        <v/>
      </c>
      <c r="AL161" s="205">
        <f t="shared" si="704"/>
        <v>0</v>
      </c>
      <c r="AM161" s="205">
        <f t="shared" si="705"/>
        <v>0</v>
      </c>
      <c r="AN161" s="206" t="str">
        <f t="shared" si="706"/>
        <v/>
      </c>
      <c r="AO161" s="46" t="str">
        <f t="shared" si="707"/>
        <v/>
      </c>
      <c r="AP161" s="46" t="str">
        <f t="shared" si="708"/>
        <v/>
      </c>
    </row>
    <row r="162" ht="78.75">
      <c r="A162" s="46">
        <v>128</v>
      </c>
      <c r="B162" s="64" t="s">
        <v>191</v>
      </c>
      <c r="C162" s="125">
        <f>2022!B159</f>
        <v>30.800000000000001</v>
      </c>
      <c r="D162" s="149"/>
      <c r="E162" s="126">
        <f>2022!AB159</f>
        <v>0</v>
      </c>
      <c r="F162" s="125">
        <f>2022!AE159</f>
        <v>0</v>
      </c>
      <c r="G162" s="150"/>
      <c r="H162" s="151"/>
      <c r="I162" s="71"/>
      <c r="J162" s="71"/>
      <c r="K162" s="71"/>
      <c r="L162" s="150"/>
      <c r="M162" s="59"/>
      <c r="N162" s="59"/>
      <c r="O162" s="150"/>
      <c r="P162" s="59"/>
      <c r="Q162" s="59"/>
      <c r="R162" s="150"/>
      <c r="S162" s="59"/>
      <c r="T162" s="59"/>
      <c r="U162" s="150"/>
      <c r="V162" s="127">
        <f>2022!AG159</f>
        <v>0</v>
      </c>
      <c r="W162" s="59">
        <f t="shared" si="712"/>
        <v>0</v>
      </c>
      <c r="X162" s="59">
        <f>2022!AJ159</f>
        <v>0</v>
      </c>
      <c r="Y162" s="127">
        <f t="shared" si="713"/>
        <v>0</v>
      </c>
      <c r="Z162" s="59"/>
      <c r="AA162" s="59"/>
      <c r="AB162" s="59"/>
      <c r="AC162" s="59">
        <f>2022!AK159</f>
        <v>0</v>
      </c>
      <c r="AD162" s="59"/>
      <c r="AE162" s="59"/>
      <c r="AF162" s="115" t="str">
        <f t="shared" si="700"/>
        <v/>
      </c>
      <c r="AG162" s="203"/>
      <c r="AH162" s="204">
        <f t="shared" si="701"/>
        <v>0</v>
      </c>
      <c r="AI162" s="204">
        <f t="shared" si="702"/>
        <v>0</v>
      </c>
      <c r="AJ162" s="205">
        <v>5</v>
      </c>
      <c r="AK162" s="205" t="str">
        <f t="shared" si="703"/>
        <v/>
      </c>
      <c r="AL162" s="205">
        <f t="shared" si="704"/>
        <v>0</v>
      </c>
      <c r="AM162" s="205">
        <f t="shared" si="705"/>
        <v>0</v>
      </c>
      <c r="AN162" s="206" t="str">
        <f t="shared" si="706"/>
        <v/>
      </c>
      <c r="AO162" s="46" t="str">
        <f t="shared" si="707"/>
        <v/>
      </c>
      <c r="AP162" s="46" t="str">
        <f t="shared" si="708"/>
        <v/>
      </c>
    </row>
    <row r="163" ht="78.75">
      <c r="A163" s="46">
        <v>129</v>
      </c>
      <c r="B163" s="64" t="s">
        <v>192</v>
      </c>
      <c r="C163" s="125">
        <f>2022!B160</f>
        <v>20.399999999999999</v>
      </c>
      <c r="D163" s="149"/>
      <c r="E163" s="126">
        <f>2022!AB160</f>
        <v>0</v>
      </c>
      <c r="F163" s="125">
        <f>2022!AE160</f>
        <v>0</v>
      </c>
      <c r="G163" s="150"/>
      <c r="H163" s="151"/>
      <c r="I163" s="71"/>
      <c r="J163" s="71"/>
      <c r="K163" s="71"/>
      <c r="L163" s="150"/>
      <c r="M163" s="59"/>
      <c r="N163" s="59"/>
      <c r="O163" s="150"/>
      <c r="P163" s="59"/>
      <c r="Q163" s="59"/>
      <c r="R163" s="150"/>
      <c r="S163" s="59"/>
      <c r="T163" s="59"/>
      <c r="U163" s="150"/>
      <c r="V163" s="127">
        <f>2022!AG160</f>
        <v>0</v>
      </c>
      <c r="W163" s="59">
        <f t="shared" si="712"/>
        <v>0</v>
      </c>
      <c r="X163" s="59">
        <f>2022!AJ160</f>
        <v>0</v>
      </c>
      <c r="Y163" s="127">
        <f t="shared" si="713"/>
        <v>0</v>
      </c>
      <c r="Z163" s="59"/>
      <c r="AA163" s="59"/>
      <c r="AB163" s="59"/>
      <c r="AC163" s="59">
        <f>2022!AK160</f>
        <v>0</v>
      </c>
      <c r="AD163" s="59"/>
      <c r="AE163" s="59"/>
      <c r="AF163" s="115" t="str">
        <f t="shared" si="700"/>
        <v/>
      </c>
      <c r="AG163" s="203"/>
      <c r="AH163" s="204">
        <f t="shared" si="701"/>
        <v>0</v>
      </c>
      <c r="AI163" s="204">
        <f t="shared" si="702"/>
        <v>0</v>
      </c>
      <c r="AJ163" s="205">
        <v>5</v>
      </c>
      <c r="AK163" s="205" t="str">
        <f t="shared" si="703"/>
        <v/>
      </c>
      <c r="AL163" s="205">
        <f t="shared" si="704"/>
        <v>0</v>
      </c>
      <c r="AM163" s="205">
        <f t="shared" si="705"/>
        <v>0</v>
      </c>
      <c r="AN163" s="206" t="str">
        <f t="shared" si="706"/>
        <v/>
      </c>
      <c r="AO163" s="46" t="str">
        <f t="shared" si="707"/>
        <v/>
      </c>
      <c r="AP163" s="46" t="str">
        <f t="shared" si="708"/>
        <v/>
      </c>
    </row>
    <row r="164" ht="78.75">
      <c r="A164" s="46">
        <v>130</v>
      </c>
      <c r="B164" s="64" t="s">
        <v>193</v>
      </c>
      <c r="C164" s="125">
        <f>2022!B161</f>
        <v>20.800000000000001</v>
      </c>
      <c r="D164" s="149"/>
      <c r="E164" s="126">
        <f>2022!AB161</f>
        <v>0</v>
      </c>
      <c r="F164" s="125">
        <f>2022!AE161</f>
        <v>0</v>
      </c>
      <c r="G164" s="150"/>
      <c r="H164" s="151"/>
      <c r="I164" s="71"/>
      <c r="J164" s="71"/>
      <c r="K164" s="71"/>
      <c r="L164" s="150"/>
      <c r="M164" s="59"/>
      <c r="N164" s="59"/>
      <c r="O164" s="150"/>
      <c r="P164" s="59"/>
      <c r="Q164" s="59"/>
      <c r="R164" s="150"/>
      <c r="S164" s="59"/>
      <c r="T164" s="59"/>
      <c r="U164" s="150"/>
      <c r="V164" s="127">
        <f>2022!AG161</f>
        <v>0</v>
      </c>
      <c r="W164" s="59">
        <f t="shared" si="712"/>
        <v>0</v>
      </c>
      <c r="X164" s="59">
        <f>2022!AJ161</f>
        <v>0</v>
      </c>
      <c r="Y164" s="127">
        <f t="shared" si="713"/>
        <v>0</v>
      </c>
      <c r="Z164" s="59"/>
      <c r="AA164" s="59"/>
      <c r="AB164" s="59"/>
      <c r="AC164" s="59">
        <f>2022!AK161</f>
        <v>0</v>
      </c>
      <c r="AD164" s="59"/>
      <c r="AE164" s="59"/>
      <c r="AF164" s="115" t="str">
        <f t="shared" si="700"/>
        <v/>
      </c>
      <c r="AG164" s="203"/>
      <c r="AH164" s="204">
        <f t="shared" si="701"/>
        <v>0</v>
      </c>
      <c r="AI164" s="204">
        <f t="shared" si="702"/>
        <v>0</v>
      </c>
      <c r="AJ164" s="205">
        <v>5</v>
      </c>
      <c r="AK164" s="205" t="str">
        <f t="shared" si="703"/>
        <v/>
      </c>
      <c r="AL164" s="205">
        <f t="shared" si="704"/>
        <v>0</v>
      </c>
      <c r="AM164" s="205">
        <f t="shared" si="705"/>
        <v>0</v>
      </c>
      <c r="AN164" s="206" t="str">
        <f t="shared" si="706"/>
        <v/>
      </c>
      <c r="AO164" s="46" t="str">
        <f t="shared" si="707"/>
        <v/>
      </c>
      <c r="AP164" s="46" t="str">
        <f t="shared" si="708"/>
        <v/>
      </c>
    </row>
    <row r="165" ht="78.75">
      <c r="A165" s="46">
        <v>131</v>
      </c>
      <c r="B165" s="64" t="s">
        <v>194</v>
      </c>
      <c r="C165" s="125">
        <f>2022!B162</f>
        <v>14.800000000000001</v>
      </c>
      <c r="D165" s="149"/>
      <c r="E165" s="126">
        <f>2022!AB162</f>
        <v>0</v>
      </c>
      <c r="F165" s="125">
        <f>2022!AE162</f>
        <v>0</v>
      </c>
      <c r="G165" s="150"/>
      <c r="H165" s="151"/>
      <c r="I165" s="71"/>
      <c r="J165" s="71"/>
      <c r="K165" s="71"/>
      <c r="L165" s="150"/>
      <c r="M165" s="59"/>
      <c r="N165" s="59"/>
      <c r="O165" s="150"/>
      <c r="P165" s="59"/>
      <c r="Q165" s="59"/>
      <c r="R165" s="150"/>
      <c r="S165" s="59"/>
      <c r="T165" s="59"/>
      <c r="U165" s="150"/>
      <c r="V165" s="127">
        <f>2022!AG162</f>
        <v>0</v>
      </c>
      <c r="W165" s="59">
        <f t="shared" si="712"/>
        <v>0</v>
      </c>
      <c r="X165" s="59">
        <f>2022!AJ162</f>
        <v>0</v>
      </c>
      <c r="Y165" s="127">
        <f t="shared" si="713"/>
        <v>0</v>
      </c>
      <c r="Z165" s="59"/>
      <c r="AA165" s="59"/>
      <c r="AB165" s="59"/>
      <c r="AC165" s="59">
        <f>2022!AK162</f>
        <v>0</v>
      </c>
      <c r="AD165" s="59"/>
      <c r="AE165" s="59"/>
      <c r="AF165" s="115" t="str">
        <f t="shared" si="700"/>
        <v/>
      </c>
      <c r="AG165" s="203"/>
      <c r="AH165" s="204">
        <f t="shared" si="701"/>
        <v>0</v>
      </c>
      <c r="AI165" s="204">
        <f t="shared" si="702"/>
        <v>0</v>
      </c>
      <c r="AJ165" s="205">
        <v>5</v>
      </c>
      <c r="AK165" s="205" t="str">
        <f t="shared" si="703"/>
        <v/>
      </c>
      <c r="AL165" s="205">
        <f t="shared" si="704"/>
        <v>0</v>
      </c>
      <c r="AM165" s="205">
        <f t="shared" si="705"/>
        <v>0</v>
      </c>
      <c r="AN165" s="206" t="str">
        <f t="shared" si="706"/>
        <v/>
      </c>
      <c r="AO165" s="46" t="str">
        <f t="shared" si="707"/>
        <v/>
      </c>
      <c r="AP165" s="46" t="str">
        <f t="shared" si="708"/>
        <v/>
      </c>
    </row>
    <row r="166" ht="78.75">
      <c r="A166" s="46">
        <v>132</v>
      </c>
      <c r="B166" s="64" t="s">
        <v>195</v>
      </c>
      <c r="C166" s="125">
        <f>2022!B163</f>
        <v>8.5999999999999996</v>
      </c>
      <c r="D166" s="149"/>
      <c r="E166" s="126">
        <f>2022!AB163</f>
        <v>0</v>
      </c>
      <c r="F166" s="125">
        <f>2022!AE163</f>
        <v>0</v>
      </c>
      <c r="G166" s="150"/>
      <c r="H166" s="151"/>
      <c r="I166" s="71"/>
      <c r="J166" s="71"/>
      <c r="K166" s="71"/>
      <c r="L166" s="150"/>
      <c r="M166" s="59"/>
      <c r="N166" s="59"/>
      <c r="O166" s="150"/>
      <c r="P166" s="59"/>
      <c r="Q166" s="59"/>
      <c r="R166" s="150"/>
      <c r="S166" s="59"/>
      <c r="T166" s="59"/>
      <c r="U166" s="150"/>
      <c r="V166" s="127">
        <f>2022!AG163</f>
        <v>0</v>
      </c>
      <c r="W166" s="59">
        <f t="shared" si="712"/>
        <v>0</v>
      </c>
      <c r="X166" s="59">
        <f>2022!AJ163</f>
        <v>0</v>
      </c>
      <c r="Y166" s="127">
        <f t="shared" si="713"/>
        <v>0</v>
      </c>
      <c r="Z166" s="59"/>
      <c r="AA166" s="59"/>
      <c r="AB166" s="59"/>
      <c r="AC166" s="59">
        <f>2022!AK163</f>
        <v>0</v>
      </c>
      <c r="AD166" s="59"/>
      <c r="AE166" s="59"/>
      <c r="AF166" s="115" t="str">
        <f t="shared" si="700"/>
        <v/>
      </c>
      <c r="AG166" s="203"/>
      <c r="AH166" s="204">
        <f t="shared" si="701"/>
        <v>0</v>
      </c>
      <c r="AI166" s="204">
        <f t="shared" si="702"/>
        <v>0</v>
      </c>
      <c r="AJ166" s="205">
        <v>5</v>
      </c>
      <c r="AK166" s="205" t="str">
        <f t="shared" si="703"/>
        <v/>
      </c>
      <c r="AL166" s="205">
        <f t="shared" si="704"/>
        <v>0</v>
      </c>
      <c r="AM166" s="205">
        <f t="shared" si="705"/>
        <v>0</v>
      </c>
      <c r="AN166" s="206" t="str">
        <f t="shared" si="706"/>
        <v/>
      </c>
      <c r="AO166" s="46" t="str">
        <f t="shared" si="707"/>
        <v/>
      </c>
      <c r="AP166" s="46" t="str">
        <f t="shared" si="708"/>
        <v/>
      </c>
    </row>
    <row r="167" ht="78.75">
      <c r="A167" s="46">
        <v>133</v>
      </c>
      <c r="B167" s="64" t="s">
        <v>196</v>
      </c>
      <c r="C167" s="125">
        <f>2022!B164</f>
        <v>8</v>
      </c>
      <c r="D167" s="149"/>
      <c r="E167" s="126">
        <f>2022!AB164</f>
        <v>14</v>
      </c>
      <c r="F167" s="125">
        <f>2022!AE164</f>
        <v>1.75</v>
      </c>
      <c r="G167" s="150"/>
      <c r="H167" s="151"/>
      <c r="I167" s="71"/>
      <c r="J167" s="71"/>
      <c r="K167" s="71"/>
      <c r="L167" s="150"/>
      <c r="M167" s="59"/>
      <c r="N167" s="59"/>
      <c r="O167" s="150"/>
      <c r="P167" s="59"/>
      <c r="Q167" s="59"/>
      <c r="R167" s="150"/>
      <c r="S167" s="59"/>
      <c r="T167" s="59"/>
      <c r="U167" s="150"/>
      <c r="V167" s="127">
        <f>2022!AG164</f>
        <v>0</v>
      </c>
      <c r="W167" s="59">
        <f t="shared" si="712"/>
        <v>0</v>
      </c>
      <c r="X167" s="59">
        <f>2022!AJ164</f>
        <v>0</v>
      </c>
      <c r="Y167" s="127">
        <f t="shared" si="713"/>
        <v>0</v>
      </c>
      <c r="Z167" s="59"/>
      <c r="AA167" s="59"/>
      <c r="AB167" s="59"/>
      <c r="AC167" s="59">
        <f>2022!AK164</f>
        <v>0</v>
      </c>
      <c r="AD167" s="59"/>
      <c r="AE167" s="59"/>
      <c r="AF167" s="115" t="str">
        <f t="shared" si="700"/>
        <v/>
      </c>
      <c r="AG167" s="203"/>
      <c r="AH167" s="204">
        <f t="shared" si="701"/>
        <v>1.75</v>
      </c>
      <c r="AI167" s="204">
        <f t="shared" si="702"/>
        <v>0</v>
      </c>
      <c r="AJ167" s="205">
        <v>5</v>
      </c>
      <c r="AK167" s="205" t="str">
        <f t="shared" si="703"/>
        <v/>
      </c>
      <c r="AL167" s="205">
        <f t="shared" si="704"/>
        <v>0</v>
      </c>
      <c r="AM167" s="205">
        <f t="shared" si="705"/>
        <v>0</v>
      </c>
      <c r="AN167" s="206" t="str">
        <f t="shared" si="706"/>
        <v/>
      </c>
      <c r="AO167" s="46" t="str">
        <f t="shared" si="707"/>
        <v/>
      </c>
      <c r="AP167" s="46" t="str">
        <f t="shared" si="708"/>
        <v/>
      </c>
    </row>
    <row r="168" ht="78.75">
      <c r="A168" s="46">
        <v>134</v>
      </c>
      <c r="B168" s="64" t="s">
        <v>197</v>
      </c>
      <c r="C168" s="125">
        <f>2022!B165</f>
        <v>30.800000000000001</v>
      </c>
      <c r="D168" s="149"/>
      <c r="E168" s="126">
        <f>2022!AB165</f>
        <v>0</v>
      </c>
      <c r="F168" s="125">
        <f>2022!AE165</f>
        <v>0</v>
      </c>
      <c r="G168" s="150"/>
      <c r="H168" s="151"/>
      <c r="I168" s="71"/>
      <c r="J168" s="71"/>
      <c r="K168" s="71"/>
      <c r="L168" s="150"/>
      <c r="M168" s="59"/>
      <c r="N168" s="59"/>
      <c r="O168" s="150"/>
      <c r="P168" s="59"/>
      <c r="Q168" s="59"/>
      <c r="R168" s="150"/>
      <c r="S168" s="59"/>
      <c r="T168" s="59"/>
      <c r="U168" s="150"/>
      <c r="V168" s="127">
        <f>2022!AG165</f>
        <v>0</v>
      </c>
      <c r="W168" s="59">
        <f t="shared" si="712"/>
        <v>0</v>
      </c>
      <c r="X168" s="59">
        <f>2022!AJ165</f>
        <v>0</v>
      </c>
      <c r="Y168" s="127">
        <f t="shared" si="713"/>
        <v>0</v>
      </c>
      <c r="Z168" s="59"/>
      <c r="AA168" s="59"/>
      <c r="AB168" s="59"/>
      <c r="AC168" s="59">
        <f>2022!AK165</f>
        <v>0</v>
      </c>
      <c r="AD168" s="59"/>
      <c r="AE168" s="59"/>
      <c r="AF168" s="115" t="str">
        <f t="shared" si="700"/>
        <v/>
      </c>
      <c r="AG168" s="203"/>
      <c r="AH168" s="204">
        <f t="shared" si="701"/>
        <v>0</v>
      </c>
      <c r="AI168" s="204">
        <f t="shared" si="702"/>
        <v>0</v>
      </c>
      <c r="AJ168" s="205">
        <v>5</v>
      </c>
      <c r="AK168" s="205" t="str">
        <f t="shared" si="703"/>
        <v/>
      </c>
      <c r="AL168" s="205">
        <f t="shared" si="704"/>
        <v>0</v>
      </c>
      <c r="AM168" s="205">
        <f t="shared" si="705"/>
        <v>0</v>
      </c>
      <c r="AN168" s="206" t="str">
        <f t="shared" si="706"/>
        <v/>
      </c>
      <c r="AO168" s="46" t="str">
        <f t="shared" si="707"/>
        <v/>
      </c>
      <c r="AP168" s="46" t="str">
        <f t="shared" si="708"/>
        <v/>
      </c>
    </row>
    <row r="169" ht="78.75">
      <c r="A169" s="46">
        <v>135</v>
      </c>
      <c r="B169" s="64" t="s">
        <v>198</v>
      </c>
      <c r="C169" s="125">
        <f>2022!B166</f>
        <v>37.25</v>
      </c>
      <c r="D169" s="149"/>
      <c r="E169" s="126">
        <f>2022!AB166</f>
        <v>0</v>
      </c>
      <c r="F169" s="125">
        <f>2022!AE166</f>
        <v>0</v>
      </c>
      <c r="G169" s="150"/>
      <c r="H169" s="151"/>
      <c r="I169" s="71"/>
      <c r="J169" s="71"/>
      <c r="K169" s="71"/>
      <c r="L169" s="150"/>
      <c r="M169" s="59"/>
      <c r="N169" s="59"/>
      <c r="O169" s="150"/>
      <c r="P169" s="59"/>
      <c r="Q169" s="59"/>
      <c r="R169" s="150"/>
      <c r="S169" s="59"/>
      <c r="T169" s="59"/>
      <c r="U169" s="150"/>
      <c r="V169" s="127">
        <f>2022!AG166</f>
        <v>0</v>
      </c>
      <c r="W169" s="59">
        <f t="shared" si="712"/>
        <v>0</v>
      </c>
      <c r="X169" s="59">
        <f>2022!AJ166</f>
        <v>0</v>
      </c>
      <c r="Y169" s="127">
        <f t="shared" si="713"/>
        <v>0</v>
      </c>
      <c r="Z169" s="59"/>
      <c r="AA169" s="59"/>
      <c r="AB169" s="59"/>
      <c r="AC169" s="59">
        <f>2022!AK166</f>
        <v>0</v>
      </c>
      <c r="AD169" s="59"/>
      <c r="AE169" s="59"/>
      <c r="AF169" s="115" t="str">
        <f t="shared" si="700"/>
        <v/>
      </c>
      <c r="AG169" s="203"/>
      <c r="AH169" s="204">
        <f t="shared" si="701"/>
        <v>0</v>
      </c>
      <c r="AI169" s="204">
        <f t="shared" si="702"/>
        <v>0</v>
      </c>
      <c r="AJ169" s="205">
        <v>5</v>
      </c>
      <c r="AK169" s="205" t="str">
        <f t="shared" si="703"/>
        <v/>
      </c>
      <c r="AL169" s="205">
        <f t="shared" si="704"/>
        <v>0</v>
      </c>
      <c r="AM169" s="205">
        <f t="shared" si="705"/>
        <v>0</v>
      </c>
      <c r="AN169" s="206" t="str">
        <f t="shared" si="706"/>
        <v/>
      </c>
      <c r="AO169" s="46" t="str">
        <f t="shared" si="707"/>
        <v/>
      </c>
      <c r="AP169" s="46" t="str">
        <f t="shared" si="708"/>
        <v/>
      </c>
    </row>
    <row r="170" ht="78.75">
      <c r="A170" s="46">
        <v>136</v>
      </c>
      <c r="B170" s="64" t="s">
        <v>199</v>
      </c>
      <c r="C170" s="125">
        <f>2022!B167</f>
        <v>24.34</v>
      </c>
      <c r="D170" s="149"/>
      <c r="E170" s="126">
        <f>2022!AB167</f>
        <v>0</v>
      </c>
      <c r="F170" s="125">
        <f>2022!AE167</f>
        <v>0</v>
      </c>
      <c r="G170" s="150"/>
      <c r="H170" s="151"/>
      <c r="I170" s="71"/>
      <c r="J170" s="71"/>
      <c r="K170" s="71"/>
      <c r="L170" s="150"/>
      <c r="M170" s="59"/>
      <c r="N170" s="59"/>
      <c r="O170" s="150"/>
      <c r="P170" s="59"/>
      <c r="Q170" s="59"/>
      <c r="R170" s="150"/>
      <c r="S170" s="59"/>
      <c r="T170" s="59"/>
      <c r="U170" s="150"/>
      <c r="V170" s="127">
        <f>2022!AG167</f>
        <v>0</v>
      </c>
      <c r="W170" s="59">
        <f t="shared" si="712"/>
        <v>0</v>
      </c>
      <c r="X170" s="59">
        <f>2022!AJ167</f>
        <v>0</v>
      </c>
      <c r="Y170" s="127">
        <f t="shared" si="713"/>
        <v>0</v>
      </c>
      <c r="Z170" s="59"/>
      <c r="AA170" s="59"/>
      <c r="AB170" s="59"/>
      <c r="AC170" s="59">
        <f>2022!AK167</f>
        <v>0</v>
      </c>
      <c r="AD170" s="59"/>
      <c r="AE170" s="59"/>
      <c r="AF170" s="115" t="str">
        <f t="shared" si="700"/>
        <v/>
      </c>
      <c r="AG170" s="203"/>
      <c r="AH170" s="204">
        <f t="shared" si="701"/>
        <v>0</v>
      </c>
      <c r="AI170" s="204">
        <f t="shared" si="702"/>
        <v>0</v>
      </c>
      <c r="AJ170" s="205">
        <v>5</v>
      </c>
      <c r="AK170" s="205" t="str">
        <f t="shared" si="703"/>
        <v/>
      </c>
      <c r="AL170" s="205">
        <f t="shared" si="704"/>
        <v>0</v>
      </c>
      <c r="AM170" s="205">
        <f t="shared" si="705"/>
        <v>0</v>
      </c>
      <c r="AN170" s="206" t="str">
        <f t="shared" si="706"/>
        <v/>
      </c>
      <c r="AO170" s="46" t="str">
        <f t="shared" si="707"/>
        <v/>
      </c>
      <c r="AP170" s="46" t="str">
        <f t="shared" si="708"/>
        <v/>
      </c>
    </row>
    <row r="171" ht="62.25" customHeight="1">
      <c r="A171" s="87">
        <v>137</v>
      </c>
      <c r="B171" s="64" t="s">
        <v>200</v>
      </c>
      <c r="C171" s="125">
        <f>2022!B168</f>
        <v>30.800000000000001</v>
      </c>
      <c r="D171" s="142"/>
      <c r="E171" s="126">
        <f>2022!AB168</f>
        <v>0</v>
      </c>
      <c r="F171" s="125">
        <f>2022!AE168</f>
        <v>0</v>
      </c>
      <c r="G171" s="82"/>
      <c r="H171" s="143"/>
      <c r="I171" s="62"/>
      <c r="J171" s="62"/>
      <c r="K171" s="62"/>
      <c r="L171" s="82"/>
      <c r="M171" s="59"/>
      <c r="N171" s="59"/>
      <c r="O171" s="82"/>
      <c r="P171" s="59"/>
      <c r="Q171" s="59"/>
      <c r="R171" s="82"/>
      <c r="S171" s="59"/>
      <c r="T171" s="59"/>
      <c r="U171" s="82"/>
      <c r="V171" s="127">
        <f>2022!AG168</f>
        <v>0</v>
      </c>
      <c r="W171" s="59">
        <f t="shared" si="710"/>
        <v>0</v>
      </c>
      <c r="X171" s="59">
        <f>2022!AJ168</f>
        <v>0</v>
      </c>
      <c r="Y171" s="127">
        <f t="shared" si="711"/>
        <v>0</v>
      </c>
      <c r="Z171" s="59"/>
      <c r="AA171" s="59"/>
      <c r="AB171" s="59"/>
      <c r="AC171" s="59">
        <f>2022!AK168</f>
        <v>0</v>
      </c>
      <c r="AD171" s="59"/>
      <c r="AE171" s="59"/>
      <c r="AF171" s="115" t="str">
        <f t="shared" si="700"/>
        <v/>
      </c>
      <c r="AG171" s="203"/>
      <c r="AH171" s="204">
        <f t="shared" si="701"/>
        <v>0</v>
      </c>
      <c r="AI171" s="204">
        <f t="shared" si="702"/>
        <v>0</v>
      </c>
      <c r="AJ171" s="205">
        <v>5</v>
      </c>
      <c r="AK171" s="205" t="str">
        <f t="shared" si="703"/>
        <v/>
      </c>
      <c r="AL171" s="205">
        <f t="shared" si="704"/>
        <v>0</v>
      </c>
      <c r="AM171" s="205">
        <f t="shared" si="705"/>
        <v>0</v>
      </c>
      <c r="AN171" s="206" t="str">
        <f t="shared" si="706"/>
        <v/>
      </c>
      <c r="AO171" s="46" t="str">
        <f t="shared" si="707"/>
        <v/>
      </c>
      <c r="AP171" s="46" t="str">
        <f t="shared" si="708"/>
        <v/>
      </c>
    </row>
    <row r="172" ht="94.5">
      <c r="A172" s="46">
        <v>138</v>
      </c>
      <c r="B172" s="72" t="s">
        <v>337</v>
      </c>
      <c r="C172" s="125">
        <f>2022!B169</f>
        <v>1020.3</v>
      </c>
      <c r="D172" s="126">
        <f>2022!AA169</f>
        <v>6794</v>
      </c>
      <c r="E172" s="126">
        <f>2022!AB169</f>
        <v>7020</v>
      </c>
      <c r="F172" s="125">
        <f>2022!AE169</f>
        <v>6.8803293149073808</v>
      </c>
      <c r="G172" s="59">
        <f>2021!AJ128</f>
        <v>339</v>
      </c>
      <c r="H172" s="127">
        <f t="shared" si="699"/>
        <v>4.9896967912864287</v>
      </c>
      <c r="I172" s="59"/>
      <c r="J172" s="59"/>
      <c r="K172" s="59"/>
      <c r="L172" s="59">
        <f>2021!AK128</f>
        <v>254</v>
      </c>
      <c r="M172" s="59"/>
      <c r="N172" s="59"/>
      <c r="O172" s="59">
        <f>'Добыча 2021'!O138</f>
        <v>339</v>
      </c>
      <c r="P172" s="59"/>
      <c r="Q172" s="59"/>
      <c r="R172" s="59">
        <f>'Добыча 2021'!P138</f>
        <v>254</v>
      </c>
      <c r="S172" s="59"/>
      <c r="T172" s="59"/>
      <c r="U172" s="59">
        <f t="shared" si="709"/>
        <v>100</v>
      </c>
      <c r="V172" s="127">
        <f>2022!AG169</f>
        <v>351</v>
      </c>
      <c r="W172" s="59">
        <f t="shared" si="710"/>
        <v>5</v>
      </c>
      <c r="X172" s="59">
        <f>2022!AJ169</f>
        <v>351</v>
      </c>
      <c r="Y172" s="127">
        <f t="shared" si="711"/>
        <v>5</v>
      </c>
      <c r="Z172" s="59"/>
      <c r="AA172" s="59"/>
      <c r="AB172" s="59"/>
      <c r="AC172" s="59">
        <f>2022!AK169</f>
        <v>263</v>
      </c>
      <c r="AD172" s="59"/>
      <c r="AE172" s="59"/>
      <c r="AF172" s="115" t="str">
        <f t="shared" si="700"/>
        <v/>
      </c>
      <c r="AG172" s="203"/>
      <c r="AH172" s="204">
        <f t="shared" si="701"/>
        <v>6.8803293149073808</v>
      </c>
      <c r="AI172" s="204">
        <f t="shared" si="702"/>
        <v>351</v>
      </c>
      <c r="AJ172" s="205">
        <v>5</v>
      </c>
      <c r="AK172" s="205" t="str">
        <f t="shared" si="703"/>
        <v/>
      </c>
      <c r="AL172" s="205">
        <f t="shared" si="704"/>
        <v>70</v>
      </c>
      <c r="AM172" s="205">
        <f t="shared" si="705"/>
        <v>351</v>
      </c>
      <c r="AN172" s="206" t="str">
        <f t="shared" si="706"/>
        <v/>
      </c>
      <c r="AO172" s="46" t="str">
        <f t="shared" si="707"/>
        <v xml:space="preserve">Сумма не совпадает или не ОДОУ</v>
      </c>
      <c r="AP172" s="46" t="str">
        <f t="shared" si="708"/>
        <v/>
      </c>
    </row>
    <row r="173" ht="17.25" customHeight="1">
      <c r="A173" s="87"/>
      <c r="B173" s="61" t="s">
        <v>201</v>
      </c>
      <c r="C173" s="131"/>
      <c r="D173" s="130"/>
      <c r="E173" s="130"/>
      <c r="F173" s="131"/>
      <c r="G173" s="71"/>
      <c r="H173" s="127"/>
      <c r="I173" s="62"/>
      <c r="J173" s="62"/>
      <c r="K173" s="62"/>
      <c r="L173" s="71"/>
      <c r="M173" s="71"/>
      <c r="N173" s="71"/>
      <c r="O173" s="71"/>
      <c r="P173" s="71"/>
      <c r="Q173" s="71"/>
      <c r="R173" s="71"/>
      <c r="S173" s="71"/>
      <c r="T173" s="71"/>
      <c r="U173" s="59"/>
      <c r="V173" s="144"/>
      <c r="W173" s="59"/>
      <c r="X173" s="71"/>
      <c r="Y173" s="127"/>
      <c r="Z173" s="71"/>
      <c r="AA173" s="71"/>
      <c r="AB173" s="71"/>
      <c r="AC173" s="71"/>
      <c r="AD173" s="71"/>
      <c r="AE173" s="71"/>
      <c r="AF173" s="115" t="str">
        <f t="shared" si="700"/>
        <v/>
      </c>
      <c r="AG173" s="203"/>
      <c r="AH173" s="204" t="str">
        <f t="shared" si="701"/>
        <v/>
      </c>
      <c r="AI173" s="204">
        <f t="shared" si="702"/>
        <v>0</v>
      </c>
      <c r="AJ173" s="205">
        <v>5</v>
      </c>
      <c r="AK173" s="205" t="str">
        <f t="shared" si="703"/>
        <v/>
      </c>
      <c r="AL173" s="205" t="str">
        <f t="shared" si="704"/>
        <v/>
      </c>
      <c r="AM173" s="205" t="str">
        <f t="shared" si="705"/>
        <v/>
      </c>
      <c r="AN173" s="206" t="str">
        <f t="shared" si="706"/>
        <v/>
      </c>
      <c r="AO173" s="46" t="str">
        <f t="shared" si="707"/>
        <v/>
      </c>
      <c r="AP173" s="46" t="str">
        <f t="shared" si="708"/>
        <v/>
      </c>
    </row>
    <row r="174" ht="47.25" customHeight="1">
      <c r="A174" s="46">
        <v>139</v>
      </c>
      <c r="B174" s="72" t="s">
        <v>202</v>
      </c>
      <c r="C174" s="125">
        <f>2022!B171</f>
        <v>538.20000000000005</v>
      </c>
      <c r="D174" s="126">
        <f>2022!AA171</f>
        <v>1671</v>
      </c>
      <c r="E174" s="126">
        <f>2022!AB171</f>
        <v>3087</v>
      </c>
      <c r="F174" s="125">
        <f>2022!AE171</f>
        <v>5.735785953177257</v>
      </c>
      <c r="G174" s="59">
        <f>2021!AJ130</f>
        <v>83</v>
      </c>
      <c r="H174" s="127">
        <f t="shared" si="699"/>
        <v>4.9670855774985041</v>
      </c>
      <c r="I174" s="59"/>
      <c r="J174" s="59"/>
      <c r="K174" s="59"/>
      <c r="L174" s="59">
        <f>2021!AK130</f>
        <v>62</v>
      </c>
      <c r="M174" s="59"/>
      <c r="N174" s="59"/>
      <c r="O174" s="59">
        <f>'Добыча 2021'!O140</f>
        <v>82</v>
      </c>
      <c r="P174" s="59"/>
      <c r="Q174" s="59"/>
      <c r="R174" s="59">
        <f>'Добыча 2021'!P140</f>
        <v>62</v>
      </c>
      <c r="S174" s="59"/>
      <c r="T174" s="59"/>
      <c r="U174" s="59">
        <f t="shared" si="709"/>
        <v>98.795180722891558</v>
      </c>
      <c r="V174" s="127">
        <f>2022!AG171</f>
        <v>154.35000000000002</v>
      </c>
      <c r="W174" s="59">
        <f t="shared" si="710"/>
        <v>5.0000000000000009</v>
      </c>
      <c r="X174" s="59">
        <f>2022!AJ171</f>
        <v>154</v>
      </c>
      <c r="Y174" s="127">
        <f t="shared" si="711"/>
        <v>4.9886621315192743</v>
      </c>
      <c r="Z174" s="59"/>
      <c r="AA174" s="59"/>
      <c r="AB174" s="59"/>
      <c r="AC174" s="59">
        <f>2022!AK171</f>
        <v>115</v>
      </c>
      <c r="AD174" s="59"/>
      <c r="AE174" s="59"/>
      <c r="AF174" s="115" t="str">
        <f t="shared" si="700"/>
        <v/>
      </c>
      <c r="AG174" s="203"/>
      <c r="AH174" s="204">
        <f t="shared" si="701"/>
        <v>5.735785953177257</v>
      </c>
      <c r="AI174" s="204">
        <f t="shared" si="702"/>
        <v>154</v>
      </c>
      <c r="AJ174" s="205">
        <v>5</v>
      </c>
      <c r="AK174" s="205" t="str">
        <f t="shared" si="703"/>
        <v/>
      </c>
      <c r="AL174" s="205">
        <f t="shared" si="704"/>
        <v>30</v>
      </c>
      <c r="AM174" s="205">
        <f t="shared" si="705"/>
        <v>154</v>
      </c>
      <c r="AN174" s="206" t="str">
        <f t="shared" si="706"/>
        <v/>
      </c>
      <c r="AO174" s="46" t="str">
        <f t="shared" si="707"/>
        <v xml:space="preserve">Сумма не совпадает или не ОДОУ</v>
      </c>
      <c r="AP174" s="46" t="str">
        <f t="shared" si="708"/>
        <v/>
      </c>
    </row>
    <row r="175" ht="18.75">
      <c r="A175" s="46"/>
      <c r="B175" s="61" t="s">
        <v>203</v>
      </c>
      <c r="C175" s="131"/>
      <c r="D175" s="130"/>
      <c r="E175" s="130"/>
      <c r="F175" s="131"/>
      <c r="G175" s="59"/>
      <c r="H175" s="127"/>
      <c r="I175" s="59"/>
      <c r="J175" s="59"/>
      <c r="K175" s="59"/>
      <c r="L175" s="59"/>
      <c r="M175" s="71"/>
      <c r="N175" s="71"/>
      <c r="O175" s="71"/>
      <c r="P175" s="71"/>
      <c r="Q175" s="71"/>
      <c r="R175" s="71"/>
      <c r="S175" s="71"/>
      <c r="T175" s="71"/>
      <c r="U175" s="59"/>
      <c r="V175" s="144"/>
      <c r="W175" s="59"/>
      <c r="X175" s="71"/>
      <c r="Y175" s="127"/>
      <c r="Z175" s="71"/>
      <c r="AA175" s="71"/>
      <c r="AB175" s="71"/>
      <c r="AC175" s="71"/>
      <c r="AD175" s="71"/>
      <c r="AE175" s="71"/>
      <c r="AF175" s="115" t="str">
        <f t="shared" si="700"/>
        <v/>
      </c>
      <c r="AG175" s="203"/>
      <c r="AH175" s="204" t="str">
        <f t="shared" si="701"/>
        <v/>
      </c>
      <c r="AI175" s="204">
        <f t="shared" si="702"/>
        <v>0</v>
      </c>
      <c r="AJ175" s="205">
        <v>5</v>
      </c>
      <c r="AK175" s="205" t="str">
        <f t="shared" si="703"/>
        <v/>
      </c>
      <c r="AL175" s="205" t="str">
        <f t="shared" si="704"/>
        <v/>
      </c>
      <c r="AM175" s="205" t="str">
        <f t="shared" si="705"/>
        <v/>
      </c>
      <c r="AN175" s="206" t="str">
        <f t="shared" si="706"/>
        <v/>
      </c>
      <c r="AO175" s="46" t="str">
        <f t="shared" si="707"/>
        <v/>
      </c>
      <c r="AP175" s="46" t="str">
        <f t="shared" si="708"/>
        <v/>
      </c>
    </row>
    <row r="176" ht="94.5">
      <c r="A176" s="46">
        <v>140</v>
      </c>
      <c r="B176" s="72" t="s">
        <v>204</v>
      </c>
      <c r="C176" s="125">
        <f>2022!B173</f>
        <v>133.66200000000001</v>
      </c>
      <c r="D176" s="126">
        <f>2022!AA173</f>
        <v>411</v>
      </c>
      <c r="E176" s="126">
        <f>2022!AB173</f>
        <v>729</v>
      </c>
      <c r="F176" s="125">
        <f>2022!AE173</f>
        <v>5.4540557525699151</v>
      </c>
      <c r="G176" s="59">
        <f>2021!AJ132</f>
        <v>20</v>
      </c>
      <c r="H176" s="127">
        <f t="shared" si="699"/>
        <v>4.8661800486618008</v>
      </c>
      <c r="I176" s="59"/>
      <c r="J176" s="59"/>
      <c r="K176" s="59"/>
      <c r="L176" s="59">
        <f>2021!AK132</f>
        <v>15</v>
      </c>
      <c r="M176" s="59"/>
      <c r="N176" s="59"/>
      <c r="O176" s="59">
        <f>'Добыча 2021'!O142</f>
        <v>20</v>
      </c>
      <c r="P176" s="59"/>
      <c r="Q176" s="59"/>
      <c r="R176" s="59">
        <f>'Добыча 2021'!P142</f>
        <v>15</v>
      </c>
      <c r="S176" s="59"/>
      <c r="T176" s="59"/>
      <c r="U176" s="59">
        <f t="shared" si="709"/>
        <v>100</v>
      </c>
      <c r="V176" s="127">
        <f>2022!AG173</f>
        <v>36.450000000000003</v>
      </c>
      <c r="W176" s="59">
        <f t="shared" si="710"/>
        <v>5</v>
      </c>
      <c r="X176" s="59">
        <f>2022!AJ173</f>
        <v>36</v>
      </c>
      <c r="Y176" s="127">
        <f t="shared" si="711"/>
        <v>4.9382716049382713</v>
      </c>
      <c r="Z176" s="59"/>
      <c r="AA176" s="59"/>
      <c r="AB176" s="59"/>
      <c r="AC176" s="59">
        <f>2022!AK173</f>
        <v>27</v>
      </c>
      <c r="AD176" s="59"/>
      <c r="AE176" s="59"/>
      <c r="AF176" s="115" t="str">
        <f t="shared" si="700"/>
        <v/>
      </c>
      <c r="AG176" s="203"/>
      <c r="AH176" s="204">
        <f t="shared" si="701"/>
        <v>5.4540557525699151</v>
      </c>
      <c r="AI176" s="204">
        <f t="shared" si="702"/>
        <v>36</v>
      </c>
      <c r="AJ176" s="205">
        <v>5</v>
      </c>
      <c r="AK176" s="205" t="str">
        <f t="shared" si="703"/>
        <v/>
      </c>
      <c r="AL176" s="205">
        <f t="shared" si="704"/>
        <v>7</v>
      </c>
      <c r="AM176" s="205">
        <f t="shared" si="705"/>
        <v>36</v>
      </c>
      <c r="AN176" s="206" t="str">
        <f t="shared" si="706"/>
        <v/>
      </c>
      <c r="AO176" s="46" t="str">
        <f t="shared" si="707"/>
        <v xml:space="preserve">Сумма не совпадает или не ОДОУ</v>
      </c>
      <c r="AP176" s="46" t="str">
        <f t="shared" si="708"/>
        <v/>
      </c>
    </row>
    <row r="177" ht="94.5">
      <c r="A177" s="46">
        <v>141</v>
      </c>
      <c r="B177" s="72" t="s">
        <v>205</v>
      </c>
      <c r="C177" s="125">
        <f>2022!B174</f>
        <v>868.12699999999995</v>
      </c>
      <c r="D177" s="126">
        <f>2022!AA174</f>
        <v>631</v>
      </c>
      <c r="E177" s="126">
        <f>2022!AB174</f>
        <v>1119</v>
      </c>
      <c r="F177" s="125">
        <f>2022!AE174</f>
        <v>1.288981911632745</v>
      </c>
      <c r="G177" s="59">
        <f>2021!AJ133</f>
        <v>31</v>
      </c>
      <c r="H177" s="127">
        <f t="shared" si="699"/>
        <v>4.9128367670364499</v>
      </c>
      <c r="I177" s="59"/>
      <c r="J177" s="59"/>
      <c r="K177" s="59"/>
      <c r="L177" s="59">
        <f>2021!AK133</f>
        <v>23</v>
      </c>
      <c r="M177" s="59"/>
      <c r="N177" s="59"/>
      <c r="O177" s="59">
        <f>'Добыча 2021'!O143</f>
        <v>31</v>
      </c>
      <c r="P177" s="59"/>
      <c r="Q177" s="59"/>
      <c r="R177" s="59">
        <f>'Добыча 2021'!P143</f>
        <v>23</v>
      </c>
      <c r="S177" s="59"/>
      <c r="T177" s="59"/>
      <c r="U177" s="59">
        <f t="shared" ref="U177:U240" si="714">IF(G177=0,0,O177/G177*100)</f>
        <v>100</v>
      </c>
      <c r="V177" s="127">
        <f>2022!AG174</f>
        <v>55.950000000000003</v>
      </c>
      <c r="W177" s="59">
        <f t="shared" si="710"/>
        <v>5</v>
      </c>
      <c r="X177" s="59">
        <f>2022!AJ174</f>
        <v>55</v>
      </c>
      <c r="Y177" s="127">
        <f t="shared" si="711"/>
        <v>4.9151027703306527</v>
      </c>
      <c r="Z177" s="59"/>
      <c r="AA177" s="59"/>
      <c r="AB177" s="59"/>
      <c r="AC177" s="59">
        <f>2022!AK174</f>
        <v>41</v>
      </c>
      <c r="AD177" s="59"/>
      <c r="AE177" s="59"/>
      <c r="AF177" s="115" t="str">
        <f t="shared" si="700"/>
        <v/>
      </c>
      <c r="AG177" s="203"/>
      <c r="AH177" s="204">
        <f t="shared" si="701"/>
        <v>1.288981911632745</v>
      </c>
      <c r="AI177" s="204">
        <f t="shared" si="702"/>
        <v>55</v>
      </c>
      <c r="AJ177" s="205">
        <v>5</v>
      </c>
      <c r="AK177" s="205" t="str">
        <f t="shared" si="703"/>
        <v/>
      </c>
      <c r="AL177" s="205">
        <f t="shared" si="704"/>
        <v>11</v>
      </c>
      <c r="AM177" s="205">
        <f t="shared" si="705"/>
        <v>55</v>
      </c>
      <c r="AN177" s="206" t="str">
        <f t="shared" si="706"/>
        <v/>
      </c>
      <c r="AO177" s="46" t="str">
        <f t="shared" si="707"/>
        <v xml:space="preserve">Сумма не совпадает или не ОДОУ</v>
      </c>
      <c r="AP177" s="46" t="str">
        <f t="shared" si="708"/>
        <v/>
      </c>
    </row>
    <row r="178" ht="31.5" customHeight="1">
      <c r="A178" s="46">
        <v>142</v>
      </c>
      <c r="B178" s="72" t="s">
        <v>206</v>
      </c>
      <c r="C178" s="125">
        <f>2022!B175</f>
        <v>1249.8789999999999</v>
      </c>
      <c r="D178" s="126">
        <f>2022!AA175</f>
        <v>930</v>
      </c>
      <c r="E178" s="126">
        <f>2022!AB175</f>
        <v>1762</v>
      </c>
      <c r="F178" s="125">
        <f>2022!AE175</f>
        <v>1.4097364624895692</v>
      </c>
      <c r="G178" s="59">
        <f>2021!AJ134</f>
        <v>46</v>
      </c>
      <c r="H178" s="127">
        <f t="shared" si="699"/>
        <v>4.946236559139785</v>
      </c>
      <c r="I178" s="59"/>
      <c r="J178" s="59"/>
      <c r="K178" s="59"/>
      <c r="L178" s="59">
        <f>2021!AK134</f>
        <v>34</v>
      </c>
      <c r="M178" s="59"/>
      <c r="N178" s="59"/>
      <c r="O178" s="59">
        <f>'Добыча 2021'!O144</f>
        <v>46</v>
      </c>
      <c r="P178" s="59"/>
      <c r="Q178" s="59"/>
      <c r="R178" s="59">
        <f>'Добыча 2021'!P144</f>
        <v>34</v>
      </c>
      <c r="S178" s="59"/>
      <c r="T178" s="59"/>
      <c r="U178" s="59">
        <f t="shared" si="714"/>
        <v>100</v>
      </c>
      <c r="V178" s="127">
        <f>2022!AG175</f>
        <v>88.100000000000009</v>
      </c>
      <c r="W178" s="59">
        <f t="shared" ref="W178:W241" si="715">IF(V178&gt;0,V178/E178*100,0)</f>
        <v>5</v>
      </c>
      <c r="X178" s="59">
        <f>2022!AJ175</f>
        <v>88</v>
      </c>
      <c r="Y178" s="127">
        <f t="shared" ref="Y178:Y241" si="716">IF(X178&gt;1,X178/E178*100,0)</f>
        <v>4.994324631101021</v>
      </c>
      <c r="Z178" s="59"/>
      <c r="AA178" s="59"/>
      <c r="AB178" s="59"/>
      <c r="AC178" s="59">
        <f>2022!AK175</f>
        <v>66</v>
      </c>
      <c r="AD178" s="59"/>
      <c r="AE178" s="59"/>
      <c r="AF178" s="115" t="str">
        <f t="shared" si="700"/>
        <v/>
      </c>
      <c r="AG178" s="203"/>
      <c r="AH178" s="204">
        <f t="shared" si="701"/>
        <v>1.4097364624895692</v>
      </c>
      <c r="AI178" s="204">
        <f t="shared" si="702"/>
        <v>88</v>
      </c>
      <c r="AJ178" s="205">
        <v>5</v>
      </c>
      <c r="AK178" s="205" t="str">
        <f t="shared" si="703"/>
        <v/>
      </c>
      <c r="AL178" s="205">
        <f t="shared" si="704"/>
        <v>17</v>
      </c>
      <c r="AM178" s="205">
        <f t="shared" si="705"/>
        <v>88</v>
      </c>
      <c r="AN178" s="206" t="str">
        <f t="shared" si="706"/>
        <v/>
      </c>
      <c r="AO178" s="46" t="str">
        <f t="shared" si="707"/>
        <v xml:space="preserve">Сумма не совпадает или не ОДОУ</v>
      </c>
      <c r="AP178" s="46" t="str">
        <f t="shared" si="708"/>
        <v/>
      </c>
    </row>
    <row r="179" ht="49.5" customHeight="1">
      <c r="A179" s="46">
        <v>143</v>
      </c>
      <c r="B179" s="72" t="s">
        <v>209</v>
      </c>
      <c r="C179" s="125">
        <f>2022!B176</f>
        <v>387.89999999999998</v>
      </c>
      <c r="D179" s="126">
        <f>2022!AA176</f>
        <v>58</v>
      </c>
      <c r="E179" s="126">
        <f>2022!AB176</f>
        <v>31</v>
      </c>
      <c r="F179" s="125">
        <f>2022!AE176</f>
        <v>7.9917504511472032e-002</v>
      </c>
      <c r="G179" s="59">
        <f>2021!AJ135</f>
        <v>0</v>
      </c>
      <c r="H179" s="127">
        <f t="shared" si="699"/>
        <v>0</v>
      </c>
      <c r="I179" s="59"/>
      <c r="J179" s="59"/>
      <c r="K179" s="59"/>
      <c r="L179" s="59">
        <f>2021!AK135</f>
        <v>0</v>
      </c>
      <c r="M179" s="59"/>
      <c r="N179" s="59"/>
      <c r="O179" s="59">
        <f>'Добыча 2021'!O145</f>
        <v>0</v>
      </c>
      <c r="P179" s="59"/>
      <c r="Q179" s="59"/>
      <c r="R179" s="59">
        <f>'Добыча 2021'!P145</f>
        <v>0</v>
      </c>
      <c r="S179" s="59"/>
      <c r="T179" s="59"/>
      <c r="U179" s="59">
        <f t="shared" si="714"/>
        <v>0</v>
      </c>
      <c r="V179" s="127">
        <f>2022!AG176</f>
        <v>0</v>
      </c>
      <c r="W179" s="59">
        <f t="shared" si="715"/>
        <v>0</v>
      </c>
      <c r="X179" s="59">
        <f>2022!AJ176</f>
        <v>0</v>
      </c>
      <c r="Y179" s="127">
        <f t="shared" si="716"/>
        <v>0</v>
      </c>
      <c r="Z179" s="59"/>
      <c r="AA179" s="59"/>
      <c r="AB179" s="59"/>
      <c r="AC179" s="59">
        <f>2022!AK176</f>
        <v>0</v>
      </c>
      <c r="AD179" s="59"/>
      <c r="AE179" s="59"/>
      <c r="AF179" s="115" t="str">
        <f t="shared" si="700"/>
        <v/>
      </c>
      <c r="AG179" s="203"/>
      <c r="AH179" s="204">
        <f t="shared" si="701"/>
        <v>7.9917504511472032e-002</v>
      </c>
      <c r="AI179" s="204">
        <f t="shared" si="702"/>
        <v>1</v>
      </c>
      <c r="AJ179" s="205">
        <v>5</v>
      </c>
      <c r="AK179" s="205" t="str">
        <f t="shared" si="703"/>
        <v/>
      </c>
      <c r="AL179" s="205">
        <f t="shared" si="704"/>
        <v>0</v>
      </c>
      <c r="AM179" s="205">
        <f t="shared" si="705"/>
        <v>0</v>
      </c>
      <c r="AN179" s="206" t="str">
        <f t="shared" si="706"/>
        <v/>
      </c>
      <c r="AO179" s="46" t="str">
        <f t="shared" si="707"/>
        <v/>
      </c>
      <c r="AP179" s="46" t="str">
        <f t="shared" si="708"/>
        <v/>
      </c>
    </row>
    <row r="180" ht="31.5">
      <c r="A180" s="46">
        <v>144</v>
      </c>
      <c r="B180" s="72" t="s">
        <v>210</v>
      </c>
      <c r="C180" s="125">
        <f>2022!B177</f>
        <v>1.93400001525878</v>
      </c>
      <c r="D180" s="126">
        <f>2022!AA177</f>
        <v>0</v>
      </c>
      <c r="E180" s="126">
        <f>2022!AB177</f>
        <v>0</v>
      </c>
      <c r="F180" s="125">
        <f>2022!AE177</f>
        <v>0</v>
      </c>
      <c r="G180" s="59">
        <f>2021!AJ136</f>
        <v>0</v>
      </c>
      <c r="H180" s="127">
        <f t="shared" si="699"/>
        <v>0</v>
      </c>
      <c r="I180" s="62"/>
      <c r="J180" s="62"/>
      <c r="K180" s="62"/>
      <c r="L180" s="59">
        <f>2021!AK136</f>
        <v>0</v>
      </c>
      <c r="M180" s="59"/>
      <c r="N180" s="59"/>
      <c r="O180" s="59">
        <f>'Добыча 2021'!O146</f>
        <v>0</v>
      </c>
      <c r="P180" s="59"/>
      <c r="Q180" s="59"/>
      <c r="R180" s="59">
        <f>'Добыча 2021'!P146</f>
        <v>0</v>
      </c>
      <c r="S180" s="59"/>
      <c r="T180" s="59"/>
      <c r="U180" s="59">
        <f t="shared" si="714"/>
        <v>0</v>
      </c>
      <c r="V180" s="127">
        <f>2022!AG177</f>
        <v>0</v>
      </c>
      <c r="W180" s="59">
        <f t="shared" si="715"/>
        <v>0</v>
      </c>
      <c r="X180" s="59">
        <f>2022!AJ177</f>
        <v>0</v>
      </c>
      <c r="Y180" s="127">
        <f t="shared" si="716"/>
        <v>0</v>
      </c>
      <c r="Z180" s="59"/>
      <c r="AA180" s="59"/>
      <c r="AB180" s="59"/>
      <c r="AC180" s="59">
        <f>2022!AK177</f>
        <v>0</v>
      </c>
      <c r="AD180" s="59"/>
      <c r="AE180" s="59"/>
      <c r="AF180" s="115" t="str">
        <f t="shared" si="700"/>
        <v/>
      </c>
      <c r="AG180" s="203"/>
      <c r="AH180" s="204">
        <f t="shared" si="701"/>
        <v>0</v>
      </c>
      <c r="AI180" s="204">
        <f t="shared" si="702"/>
        <v>0</v>
      </c>
      <c r="AJ180" s="205">
        <v>5</v>
      </c>
      <c r="AK180" s="205" t="str">
        <f t="shared" si="703"/>
        <v/>
      </c>
      <c r="AL180" s="205">
        <f t="shared" si="704"/>
        <v>0</v>
      </c>
      <c r="AM180" s="205">
        <f t="shared" si="705"/>
        <v>0</v>
      </c>
      <c r="AN180" s="206" t="str">
        <f t="shared" si="706"/>
        <v/>
      </c>
      <c r="AO180" s="46" t="str">
        <f t="shared" si="707"/>
        <v/>
      </c>
      <c r="AP180" s="46" t="str">
        <f t="shared" si="708"/>
        <v/>
      </c>
    </row>
    <row r="181" ht="94.5">
      <c r="A181" s="46">
        <v>145</v>
      </c>
      <c r="B181" s="72" t="s">
        <v>338</v>
      </c>
      <c r="C181" s="125">
        <f>2022!B178</f>
        <v>103.86014</v>
      </c>
      <c r="D181" s="126">
        <f>2022!AA178</f>
        <v>0</v>
      </c>
      <c r="E181" s="126">
        <f>2022!AB178</f>
        <v>44</v>
      </c>
      <c r="F181" s="125">
        <f>2022!AE178</f>
        <v>0.42364664634574917</v>
      </c>
      <c r="G181" s="59">
        <f>2021!AJ137</f>
        <v>0</v>
      </c>
      <c r="H181" s="127">
        <f t="shared" ref="H181:H244" si="717">IF(G181&gt;0,G181/D181*100,0)</f>
        <v>0</v>
      </c>
      <c r="I181" s="59"/>
      <c r="J181" s="59"/>
      <c r="K181" s="59"/>
      <c r="L181" s="59">
        <f>2021!AK137</f>
        <v>0</v>
      </c>
      <c r="M181" s="59"/>
      <c r="N181" s="59"/>
      <c r="O181" s="59">
        <f>'Добыча 2021'!O147</f>
        <v>0</v>
      </c>
      <c r="P181" s="59"/>
      <c r="Q181" s="59"/>
      <c r="R181" s="59">
        <f>'Добыча 2021'!P147</f>
        <v>0</v>
      </c>
      <c r="S181" s="59"/>
      <c r="T181" s="59"/>
      <c r="U181" s="59">
        <f t="shared" si="714"/>
        <v>0</v>
      </c>
      <c r="V181" s="127">
        <f>2022!AG178</f>
        <v>2.2000000000000002</v>
      </c>
      <c r="W181" s="59">
        <f t="shared" si="715"/>
        <v>5</v>
      </c>
      <c r="X181" s="59">
        <f>2022!AJ178</f>
        <v>2</v>
      </c>
      <c r="Y181" s="127">
        <f t="shared" si="716"/>
        <v>4.5454545454545459</v>
      </c>
      <c r="Z181" s="59"/>
      <c r="AA181" s="59"/>
      <c r="AB181" s="59"/>
      <c r="AC181" s="59">
        <f>2022!AK178</f>
        <v>1</v>
      </c>
      <c r="AD181" s="59"/>
      <c r="AE181" s="59"/>
      <c r="AF181" s="115" t="str">
        <f t="shared" si="700"/>
        <v/>
      </c>
      <c r="AG181" s="203"/>
      <c r="AH181" s="204">
        <f t="shared" si="701"/>
        <v>0.42364664634574917</v>
      </c>
      <c r="AI181" s="204">
        <f t="shared" si="702"/>
        <v>2</v>
      </c>
      <c r="AJ181" s="205">
        <v>5</v>
      </c>
      <c r="AK181" s="205" t="str">
        <f t="shared" si="703"/>
        <v/>
      </c>
      <c r="AL181" s="205">
        <f t="shared" si="704"/>
        <v>1</v>
      </c>
      <c r="AM181" s="205">
        <f t="shared" si="705"/>
        <v>2</v>
      </c>
      <c r="AN181" s="206" t="str">
        <f t="shared" si="706"/>
        <v/>
      </c>
      <c r="AO181" s="46" t="str">
        <f t="shared" si="707"/>
        <v xml:space="preserve">Сумма не совпадает или не ОДОУ</v>
      </c>
      <c r="AP181" s="46" t="str">
        <f t="shared" si="708"/>
        <v/>
      </c>
    </row>
    <row r="182" ht="94.5">
      <c r="A182" s="46">
        <v>146</v>
      </c>
      <c r="B182" s="72" t="s">
        <v>339</v>
      </c>
      <c r="C182" s="125">
        <f>2022!B179</f>
        <v>385.73099999999999</v>
      </c>
      <c r="D182" s="126">
        <f>2022!AA179</f>
        <v>255</v>
      </c>
      <c r="E182" s="126">
        <f>2022!AB179</f>
        <v>280</v>
      </c>
      <c r="F182" s="125">
        <f>2022!AE179</f>
        <v>0.72589447049887101</v>
      </c>
      <c r="G182" s="59">
        <f>2021!AJ138</f>
        <v>12</v>
      </c>
      <c r="H182" s="127">
        <f t="shared" si="717"/>
        <v>4.7058823529411766</v>
      </c>
      <c r="I182" s="59"/>
      <c r="J182" s="59"/>
      <c r="K182" s="59"/>
      <c r="L182" s="59">
        <f>2021!AK138</f>
        <v>9</v>
      </c>
      <c r="M182" s="59"/>
      <c r="N182" s="59"/>
      <c r="O182" s="59">
        <f>'Добыча 2021'!O148</f>
        <v>8</v>
      </c>
      <c r="P182" s="59"/>
      <c r="Q182" s="59"/>
      <c r="R182" s="59">
        <f>'Добыча 2021'!P148</f>
        <v>8</v>
      </c>
      <c r="S182" s="59"/>
      <c r="T182" s="59"/>
      <c r="U182" s="59">
        <f t="shared" si="714"/>
        <v>66.666666666666657</v>
      </c>
      <c r="V182" s="127">
        <f>2022!AG179</f>
        <v>14</v>
      </c>
      <c r="W182" s="59">
        <f t="shared" si="715"/>
        <v>5</v>
      </c>
      <c r="X182" s="59">
        <f>2022!AJ179</f>
        <v>14</v>
      </c>
      <c r="Y182" s="127">
        <f t="shared" si="716"/>
        <v>5</v>
      </c>
      <c r="Z182" s="59"/>
      <c r="AA182" s="59"/>
      <c r="AB182" s="59"/>
      <c r="AC182" s="59">
        <f>2022!AK179</f>
        <v>10</v>
      </c>
      <c r="AD182" s="59"/>
      <c r="AE182" s="59"/>
      <c r="AF182" s="115" t="str">
        <f t="shared" si="700"/>
        <v/>
      </c>
      <c r="AG182" s="203"/>
      <c r="AH182" s="204">
        <f t="shared" si="701"/>
        <v>0.72589447049887101</v>
      </c>
      <c r="AI182" s="204">
        <f t="shared" si="702"/>
        <v>14</v>
      </c>
      <c r="AJ182" s="205">
        <v>5</v>
      </c>
      <c r="AK182" s="205" t="str">
        <f t="shared" si="703"/>
        <v/>
      </c>
      <c r="AL182" s="205">
        <f t="shared" si="704"/>
        <v>2</v>
      </c>
      <c r="AM182" s="205">
        <f t="shared" si="705"/>
        <v>14</v>
      </c>
      <c r="AN182" s="206" t="str">
        <f t="shared" si="706"/>
        <v/>
      </c>
      <c r="AO182" s="46" t="str">
        <f t="shared" si="707"/>
        <v xml:space="preserve">Сумма не совпадает или не ОДОУ</v>
      </c>
      <c r="AP182" s="46" t="str">
        <f t="shared" si="708"/>
        <v/>
      </c>
    </row>
    <row r="183" ht="31.5">
      <c r="A183" s="46">
        <v>147</v>
      </c>
      <c r="B183" s="152" t="s">
        <v>444</v>
      </c>
      <c r="C183" s="125">
        <f>2022!B180</f>
        <v>16.981999999999999</v>
      </c>
      <c r="D183" s="138">
        <f>2022!AA180</f>
        <v>0</v>
      </c>
      <c r="E183" s="126">
        <f>2022!AB180</f>
        <v>0</v>
      </c>
      <c r="F183" s="125">
        <f>2022!AE180</f>
        <v>0</v>
      </c>
      <c r="G183" s="80">
        <f>2021!AJ139</f>
        <v>0</v>
      </c>
      <c r="H183" s="139">
        <f t="shared" si="717"/>
        <v>0</v>
      </c>
      <c r="I183" s="59"/>
      <c r="J183" s="59"/>
      <c r="K183" s="59"/>
      <c r="L183" s="80">
        <f>2021!AK139</f>
        <v>0</v>
      </c>
      <c r="M183" s="59"/>
      <c r="N183" s="59"/>
      <c r="O183" s="80">
        <f>'Добыча 2021'!O149</f>
        <v>0</v>
      </c>
      <c r="P183" s="59"/>
      <c r="Q183" s="59"/>
      <c r="R183" s="80">
        <f>'Добыча 2021'!P149</f>
        <v>0</v>
      </c>
      <c r="S183" s="59"/>
      <c r="T183" s="59"/>
      <c r="U183" s="80">
        <f>IF(G187=0,0,O183/G187*100)</f>
        <v>0</v>
      </c>
      <c r="V183" s="127">
        <f>2022!AG180</f>
        <v>0</v>
      </c>
      <c r="W183" s="59">
        <f t="shared" si="715"/>
        <v>0</v>
      </c>
      <c r="X183" s="59">
        <f>2022!AJ180</f>
        <v>0</v>
      </c>
      <c r="Y183" s="127">
        <f t="shared" si="716"/>
        <v>0</v>
      </c>
      <c r="Z183" s="59"/>
      <c r="AA183" s="59"/>
      <c r="AB183" s="59"/>
      <c r="AC183" s="59">
        <f>2022!AK180</f>
        <v>0</v>
      </c>
      <c r="AD183" s="59"/>
      <c r="AE183" s="59"/>
      <c r="AF183" s="115" t="str">
        <f t="shared" si="700"/>
        <v/>
      </c>
      <c r="AG183" s="203"/>
      <c r="AH183" s="204">
        <f t="shared" si="701"/>
        <v>0</v>
      </c>
      <c r="AI183" s="204">
        <f t="shared" si="702"/>
        <v>0</v>
      </c>
      <c r="AJ183" s="205">
        <v>5</v>
      </c>
      <c r="AK183" s="205" t="str">
        <f t="shared" si="703"/>
        <v/>
      </c>
      <c r="AL183" s="205">
        <f t="shared" si="704"/>
        <v>0</v>
      </c>
      <c r="AM183" s="205">
        <f t="shared" si="705"/>
        <v>0</v>
      </c>
      <c r="AN183" s="206" t="str">
        <f t="shared" si="706"/>
        <v/>
      </c>
      <c r="AO183" s="46" t="str">
        <f t="shared" si="707"/>
        <v/>
      </c>
      <c r="AP183" s="46" t="str">
        <f t="shared" si="708"/>
        <v/>
      </c>
    </row>
    <row r="184" ht="47.25">
      <c r="A184" s="46">
        <v>148</v>
      </c>
      <c r="B184" s="152" t="s">
        <v>445</v>
      </c>
      <c r="C184" s="125">
        <f>2022!B181</f>
        <v>114.56699999999999</v>
      </c>
      <c r="D184" s="149"/>
      <c r="E184" s="126">
        <f>2022!AB181</f>
        <v>0</v>
      </c>
      <c r="F184" s="125">
        <f>2022!AE181</f>
        <v>0</v>
      </c>
      <c r="G184" s="150"/>
      <c r="H184" s="151"/>
      <c r="I184" s="59"/>
      <c r="J184" s="59"/>
      <c r="K184" s="59"/>
      <c r="L184" s="150"/>
      <c r="M184" s="59"/>
      <c r="N184" s="59"/>
      <c r="O184" s="150"/>
      <c r="P184" s="59"/>
      <c r="Q184" s="59"/>
      <c r="R184" s="150"/>
      <c r="S184" s="59"/>
      <c r="T184" s="59"/>
      <c r="U184" s="150"/>
      <c r="V184" s="127">
        <f>2022!AG181</f>
        <v>0</v>
      </c>
      <c r="W184" s="59">
        <f t="shared" si="715"/>
        <v>0</v>
      </c>
      <c r="X184" s="59">
        <f>2022!AJ181</f>
        <v>0</v>
      </c>
      <c r="Y184" s="127">
        <f t="shared" si="716"/>
        <v>0</v>
      </c>
      <c r="Z184" s="59"/>
      <c r="AA184" s="59"/>
      <c r="AB184" s="59"/>
      <c r="AC184" s="59">
        <f>2022!AK181</f>
        <v>0</v>
      </c>
      <c r="AD184" s="59"/>
      <c r="AE184" s="59"/>
      <c r="AF184" s="115" t="str">
        <f t="shared" si="700"/>
        <v/>
      </c>
      <c r="AG184" s="203"/>
      <c r="AH184" s="204">
        <f t="shared" si="701"/>
        <v>0</v>
      </c>
      <c r="AI184" s="204">
        <f t="shared" si="702"/>
        <v>0</v>
      </c>
      <c r="AJ184" s="205">
        <v>5</v>
      </c>
      <c r="AK184" s="205" t="str">
        <f t="shared" si="703"/>
        <v/>
      </c>
      <c r="AL184" s="205">
        <f t="shared" si="704"/>
        <v>0</v>
      </c>
      <c r="AM184" s="205">
        <f t="shared" si="705"/>
        <v>0</v>
      </c>
      <c r="AN184" s="206" t="str">
        <f t="shared" si="706"/>
        <v/>
      </c>
      <c r="AO184" s="46" t="str">
        <f t="shared" si="707"/>
        <v/>
      </c>
      <c r="AP184" s="46" t="str">
        <f t="shared" si="708"/>
        <v/>
      </c>
    </row>
    <row r="185" ht="47.25">
      <c r="A185" s="46">
        <v>149</v>
      </c>
      <c r="B185" s="152" t="s">
        <v>446</v>
      </c>
      <c r="C185" s="125">
        <f>2022!B182</f>
        <v>15.319000000000001</v>
      </c>
      <c r="D185" s="149"/>
      <c r="E185" s="126">
        <f>2022!AB182</f>
        <v>0</v>
      </c>
      <c r="F185" s="125">
        <f>2022!AE182</f>
        <v>0</v>
      </c>
      <c r="G185" s="150"/>
      <c r="H185" s="151"/>
      <c r="I185" s="59"/>
      <c r="J185" s="59"/>
      <c r="K185" s="59"/>
      <c r="L185" s="150"/>
      <c r="M185" s="59"/>
      <c r="N185" s="59"/>
      <c r="O185" s="150"/>
      <c r="P185" s="59"/>
      <c r="Q185" s="59"/>
      <c r="R185" s="150"/>
      <c r="S185" s="59"/>
      <c r="T185" s="59"/>
      <c r="U185" s="150"/>
      <c r="V185" s="127">
        <f>2022!AG182</f>
        <v>0</v>
      </c>
      <c r="W185" s="59">
        <f t="shared" si="715"/>
        <v>0</v>
      </c>
      <c r="X185" s="59">
        <f>2022!AJ182</f>
        <v>0</v>
      </c>
      <c r="Y185" s="127">
        <f t="shared" si="716"/>
        <v>0</v>
      </c>
      <c r="Z185" s="59"/>
      <c r="AA185" s="59"/>
      <c r="AB185" s="59"/>
      <c r="AC185" s="59">
        <f>2022!AK182</f>
        <v>0</v>
      </c>
      <c r="AD185" s="59"/>
      <c r="AE185" s="59"/>
      <c r="AF185" s="115" t="str">
        <f t="shared" si="700"/>
        <v/>
      </c>
      <c r="AG185" s="203"/>
      <c r="AH185" s="204">
        <f t="shared" si="701"/>
        <v>0</v>
      </c>
      <c r="AI185" s="204">
        <f t="shared" si="702"/>
        <v>0</v>
      </c>
      <c r="AJ185" s="205">
        <v>5</v>
      </c>
      <c r="AK185" s="205" t="str">
        <f t="shared" si="703"/>
        <v/>
      </c>
      <c r="AL185" s="205">
        <f t="shared" si="704"/>
        <v>0</v>
      </c>
      <c r="AM185" s="205">
        <f t="shared" si="705"/>
        <v>0</v>
      </c>
      <c r="AN185" s="206" t="str">
        <f t="shared" si="706"/>
        <v/>
      </c>
      <c r="AO185" s="46" t="str">
        <f t="shared" si="707"/>
        <v/>
      </c>
      <c r="AP185" s="46" t="str">
        <f t="shared" si="708"/>
        <v/>
      </c>
    </row>
    <row r="186" ht="47.25">
      <c r="A186" s="46">
        <v>150</v>
      </c>
      <c r="B186" s="152" t="s">
        <v>447</v>
      </c>
      <c r="C186" s="125">
        <f>2022!B183</f>
        <v>8.5980000000000008</v>
      </c>
      <c r="D186" s="149"/>
      <c r="E186" s="126">
        <f>2022!AB183</f>
        <v>0</v>
      </c>
      <c r="F186" s="125">
        <f>2022!AE183</f>
        <v>0</v>
      </c>
      <c r="G186" s="150"/>
      <c r="H186" s="151"/>
      <c r="I186" s="59"/>
      <c r="J186" s="59"/>
      <c r="K186" s="59"/>
      <c r="L186" s="150"/>
      <c r="M186" s="59"/>
      <c r="N186" s="59"/>
      <c r="O186" s="150"/>
      <c r="P186" s="59"/>
      <c r="Q186" s="59"/>
      <c r="R186" s="150"/>
      <c r="S186" s="59"/>
      <c r="T186" s="59"/>
      <c r="U186" s="150"/>
      <c r="V186" s="127">
        <f>2022!AG183</f>
        <v>0</v>
      </c>
      <c r="W186" s="59">
        <f t="shared" si="715"/>
        <v>0</v>
      </c>
      <c r="X186" s="59">
        <f>2022!AJ183</f>
        <v>0</v>
      </c>
      <c r="Y186" s="127">
        <f t="shared" si="716"/>
        <v>0</v>
      </c>
      <c r="Z186" s="59"/>
      <c r="AA186" s="59"/>
      <c r="AB186" s="59"/>
      <c r="AC186" s="59">
        <f>2022!AK183</f>
        <v>0</v>
      </c>
      <c r="AD186" s="59"/>
      <c r="AE186" s="59"/>
      <c r="AF186" s="115" t="str">
        <f t="shared" si="700"/>
        <v/>
      </c>
      <c r="AG186" s="203"/>
      <c r="AH186" s="204">
        <f t="shared" si="701"/>
        <v>0</v>
      </c>
      <c r="AI186" s="204">
        <f t="shared" si="702"/>
        <v>0</v>
      </c>
      <c r="AJ186" s="205">
        <v>5</v>
      </c>
      <c r="AK186" s="205" t="str">
        <f t="shared" si="703"/>
        <v/>
      </c>
      <c r="AL186" s="205">
        <f t="shared" si="704"/>
        <v>0</v>
      </c>
      <c r="AM186" s="205">
        <f t="shared" si="705"/>
        <v>0</v>
      </c>
      <c r="AN186" s="206" t="str">
        <f t="shared" si="706"/>
        <v/>
      </c>
      <c r="AO186" s="46" t="str">
        <f t="shared" si="707"/>
        <v/>
      </c>
      <c r="AP186" s="46" t="str">
        <f t="shared" si="708"/>
        <v/>
      </c>
    </row>
    <row r="187" ht="47.25">
      <c r="A187" s="46">
        <v>151</v>
      </c>
      <c r="B187" s="152" t="s">
        <v>448</v>
      </c>
      <c r="C187" s="125">
        <f>2022!B184</f>
        <v>13.641</v>
      </c>
      <c r="D187" s="142"/>
      <c r="E187" s="126">
        <f>2022!AB184</f>
        <v>0</v>
      </c>
      <c r="F187" s="125">
        <f>2022!AE184</f>
        <v>0</v>
      </c>
      <c r="G187" s="82"/>
      <c r="H187" s="143"/>
      <c r="I187" s="59"/>
      <c r="J187" s="59"/>
      <c r="K187" s="59"/>
      <c r="L187" s="82"/>
      <c r="M187" s="59"/>
      <c r="N187" s="59"/>
      <c r="O187" s="82"/>
      <c r="P187" s="59"/>
      <c r="Q187" s="59"/>
      <c r="R187" s="82"/>
      <c r="S187" s="59"/>
      <c r="T187" s="59"/>
      <c r="U187" s="82"/>
      <c r="V187" s="127">
        <f>2022!AG184</f>
        <v>0</v>
      </c>
      <c r="W187" s="59">
        <f t="shared" si="715"/>
        <v>0</v>
      </c>
      <c r="X187" s="59">
        <f>2022!AJ184</f>
        <v>0</v>
      </c>
      <c r="Y187" s="127">
        <f t="shared" si="716"/>
        <v>0</v>
      </c>
      <c r="Z187" s="59"/>
      <c r="AA187" s="59"/>
      <c r="AB187" s="59"/>
      <c r="AC187" s="59">
        <f>2022!AK184</f>
        <v>0</v>
      </c>
      <c r="AD187" s="59"/>
      <c r="AE187" s="59"/>
      <c r="AF187" s="115" t="str">
        <f t="shared" si="700"/>
        <v/>
      </c>
      <c r="AG187" s="203"/>
      <c r="AH187" s="204">
        <f t="shared" si="701"/>
        <v>0</v>
      </c>
      <c r="AI187" s="204">
        <f t="shared" si="702"/>
        <v>0</v>
      </c>
      <c r="AJ187" s="205">
        <v>5</v>
      </c>
      <c r="AK187" s="205" t="str">
        <f t="shared" si="703"/>
        <v/>
      </c>
      <c r="AL187" s="205">
        <f t="shared" si="704"/>
        <v>0</v>
      </c>
      <c r="AM187" s="205">
        <f t="shared" si="705"/>
        <v>0</v>
      </c>
      <c r="AN187" s="206" t="str">
        <f t="shared" si="706"/>
        <v/>
      </c>
      <c r="AO187" s="46" t="str">
        <f t="shared" si="707"/>
        <v/>
      </c>
      <c r="AP187" s="46" t="str">
        <f t="shared" si="708"/>
        <v/>
      </c>
    </row>
    <row r="188" ht="48.75" customHeight="1">
      <c r="A188" s="46">
        <v>152</v>
      </c>
      <c r="B188" s="72" t="s">
        <v>217</v>
      </c>
      <c r="C188" s="125">
        <f>2022!B185</f>
        <v>52</v>
      </c>
      <c r="D188" s="126">
        <f>2022!AA185</f>
        <v>0</v>
      </c>
      <c r="E188" s="126">
        <f>2022!AB185</f>
        <v>0</v>
      </c>
      <c r="F188" s="125">
        <f>2022!AE185</f>
        <v>0</v>
      </c>
      <c r="G188" s="59">
        <f>2021!AJ140</f>
        <v>0</v>
      </c>
      <c r="H188" s="127">
        <f t="shared" si="717"/>
        <v>0</v>
      </c>
      <c r="I188" s="59"/>
      <c r="J188" s="59"/>
      <c r="K188" s="59"/>
      <c r="L188" s="59">
        <f>2021!AK140</f>
        <v>0</v>
      </c>
      <c r="M188" s="59"/>
      <c r="N188" s="59"/>
      <c r="O188" s="59">
        <f>'Добыча 2021'!O150</f>
        <v>0</v>
      </c>
      <c r="P188" s="59"/>
      <c r="Q188" s="59"/>
      <c r="R188" s="59">
        <f>'Добыча 2021'!P150</f>
        <v>0</v>
      </c>
      <c r="S188" s="59"/>
      <c r="T188" s="59"/>
      <c r="U188" s="59">
        <f t="shared" si="714"/>
        <v>0</v>
      </c>
      <c r="V188" s="127">
        <f>2022!AG185</f>
        <v>0</v>
      </c>
      <c r="W188" s="59">
        <f t="shared" si="715"/>
        <v>0</v>
      </c>
      <c r="X188" s="59">
        <f>2022!AJ185</f>
        <v>0</v>
      </c>
      <c r="Y188" s="127">
        <f t="shared" si="716"/>
        <v>0</v>
      </c>
      <c r="Z188" s="59"/>
      <c r="AA188" s="59"/>
      <c r="AB188" s="59"/>
      <c r="AC188" s="59">
        <f>2022!AK185</f>
        <v>0</v>
      </c>
      <c r="AD188" s="59"/>
      <c r="AE188" s="59"/>
      <c r="AF188" s="115" t="str">
        <f t="shared" si="700"/>
        <v/>
      </c>
      <c r="AG188" s="203"/>
      <c r="AH188" s="204">
        <f t="shared" si="701"/>
        <v>0</v>
      </c>
      <c r="AI188" s="204">
        <f t="shared" si="702"/>
        <v>0</v>
      </c>
      <c r="AJ188" s="205">
        <v>5</v>
      </c>
      <c r="AK188" s="205" t="str">
        <f t="shared" si="703"/>
        <v/>
      </c>
      <c r="AL188" s="205">
        <f t="shared" si="704"/>
        <v>0</v>
      </c>
      <c r="AM188" s="205">
        <f t="shared" si="705"/>
        <v>0</v>
      </c>
      <c r="AN188" s="206" t="str">
        <f t="shared" si="706"/>
        <v/>
      </c>
      <c r="AO188" s="46" t="str">
        <f t="shared" si="707"/>
        <v/>
      </c>
      <c r="AP188" s="46" t="str">
        <f t="shared" si="708"/>
        <v/>
      </c>
    </row>
    <row r="189" ht="48" customHeight="1">
      <c r="A189" s="46">
        <v>153</v>
      </c>
      <c r="B189" s="72" t="s">
        <v>222</v>
      </c>
      <c r="C189" s="125">
        <f>2022!B186</f>
        <v>52.700000000000003</v>
      </c>
      <c r="D189" s="126">
        <f>2022!AA186</f>
        <v>0</v>
      </c>
      <c r="E189" s="126">
        <f>2022!AB186</f>
        <v>0</v>
      </c>
      <c r="F189" s="125">
        <f>2022!AE186</f>
        <v>0</v>
      </c>
      <c r="G189" s="59">
        <f>2021!AJ141</f>
        <v>0</v>
      </c>
      <c r="H189" s="127">
        <f t="shared" si="717"/>
        <v>0</v>
      </c>
      <c r="I189" s="59"/>
      <c r="J189" s="59"/>
      <c r="K189" s="59"/>
      <c r="L189" s="59">
        <f>2021!AK141</f>
        <v>0</v>
      </c>
      <c r="M189" s="59"/>
      <c r="N189" s="59"/>
      <c r="O189" s="59">
        <f>'Добыча 2021'!O151</f>
        <v>0</v>
      </c>
      <c r="P189" s="59"/>
      <c r="Q189" s="59"/>
      <c r="R189" s="59">
        <f>'Добыча 2021'!P151</f>
        <v>0</v>
      </c>
      <c r="S189" s="59"/>
      <c r="T189" s="59"/>
      <c r="U189" s="59">
        <f t="shared" si="714"/>
        <v>0</v>
      </c>
      <c r="V189" s="127">
        <f>2022!AG186</f>
        <v>0</v>
      </c>
      <c r="W189" s="59">
        <f t="shared" si="715"/>
        <v>0</v>
      </c>
      <c r="X189" s="59">
        <f>2022!AJ186</f>
        <v>0</v>
      </c>
      <c r="Y189" s="127">
        <f t="shared" si="716"/>
        <v>0</v>
      </c>
      <c r="Z189" s="59"/>
      <c r="AA189" s="59"/>
      <c r="AB189" s="59"/>
      <c r="AC189" s="59">
        <f>2022!AK186</f>
        <v>0</v>
      </c>
      <c r="AD189" s="59"/>
      <c r="AE189" s="59"/>
      <c r="AF189" s="115" t="str">
        <f t="shared" si="700"/>
        <v/>
      </c>
      <c r="AG189" s="203"/>
      <c r="AH189" s="204">
        <f t="shared" si="701"/>
        <v>0</v>
      </c>
      <c r="AI189" s="204">
        <f t="shared" si="702"/>
        <v>0</v>
      </c>
      <c r="AJ189" s="205">
        <v>5</v>
      </c>
      <c r="AK189" s="205" t="str">
        <f t="shared" si="703"/>
        <v/>
      </c>
      <c r="AL189" s="205">
        <f t="shared" si="704"/>
        <v>0</v>
      </c>
      <c r="AM189" s="205">
        <f t="shared" si="705"/>
        <v>0</v>
      </c>
      <c r="AN189" s="206" t="str">
        <f t="shared" si="706"/>
        <v/>
      </c>
      <c r="AO189" s="46" t="str">
        <f t="shared" si="707"/>
        <v/>
      </c>
      <c r="AP189" s="46" t="str">
        <f t="shared" si="708"/>
        <v/>
      </c>
    </row>
    <row r="190" ht="50.25" customHeight="1">
      <c r="A190" s="46">
        <v>154</v>
      </c>
      <c r="B190" s="72" t="s">
        <v>221</v>
      </c>
      <c r="C190" s="125">
        <f>2022!B187</f>
        <v>34.100000000000001</v>
      </c>
      <c r="D190" s="126">
        <f>2022!AA187</f>
        <v>0</v>
      </c>
      <c r="E190" s="126">
        <f>2022!AB187</f>
        <v>0</v>
      </c>
      <c r="F190" s="125">
        <f>2022!AE187</f>
        <v>0</v>
      </c>
      <c r="G190" s="59">
        <f>2021!AJ142</f>
        <v>0</v>
      </c>
      <c r="H190" s="127">
        <f t="shared" si="717"/>
        <v>0</v>
      </c>
      <c r="I190" s="62"/>
      <c r="J190" s="62"/>
      <c r="K190" s="62"/>
      <c r="L190" s="59">
        <f>2021!AK142</f>
        <v>0</v>
      </c>
      <c r="M190" s="59"/>
      <c r="N190" s="59"/>
      <c r="O190" s="59">
        <f>'Добыча 2021'!O152</f>
        <v>0</v>
      </c>
      <c r="P190" s="59"/>
      <c r="Q190" s="59"/>
      <c r="R190" s="59">
        <f>'Добыча 2021'!P152</f>
        <v>0</v>
      </c>
      <c r="S190" s="59"/>
      <c r="T190" s="59"/>
      <c r="U190" s="59">
        <f t="shared" si="714"/>
        <v>0</v>
      </c>
      <c r="V190" s="127">
        <f>2022!AG187</f>
        <v>0</v>
      </c>
      <c r="W190" s="59">
        <f t="shared" si="715"/>
        <v>0</v>
      </c>
      <c r="X190" s="59">
        <f>2022!AJ187</f>
        <v>0</v>
      </c>
      <c r="Y190" s="127">
        <f t="shared" si="716"/>
        <v>0</v>
      </c>
      <c r="Z190" s="59"/>
      <c r="AA190" s="59"/>
      <c r="AB190" s="59"/>
      <c r="AC190" s="59">
        <f>2022!AK187</f>
        <v>0</v>
      </c>
      <c r="AD190" s="59"/>
      <c r="AE190" s="59"/>
      <c r="AF190" s="115" t="str">
        <f t="shared" si="700"/>
        <v/>
      </c>
      <c r="AG190" s="203"/>
      <c r="AH190" s="204">
        <f t="shared" si="701"/>
        <v>0</v>
      </c>
      <c r="AI190" s="204">
        <f t="shared" si="702"/>
        <v>0</v>
      </c>
      <c r="AJ190" s="205">
        <v>5</v>
      </c>
      <c r="AK190" s="205" t="str">
        <f t="shared" si="703"/>
        <v/>
      </c>
      <c r="AL190" s="205">
        <f t="shared" si="704"/>
        <v>0</v>
      </c>
      <c r="AM190" s="205">
        <f t="shared" si="705"/>
        <v>0</v>
      </c>
      <c r="AN190" s="206" t="str">
        <f t="shared" si="706"/>
        <v/>
      </c>
      <c r="AO190" s="46" t="str">
        <f t="shared" si="707"/>
        <v/>
      </c>
      <c r="AP190" s="46" t="str">
        <f t="shared" si="708"/>
        <v/>
      </c>
    </row>
    <row r="191" ht="33" customHeight="1">
      <c r="A191" s="46">
        <v>155</v>
      </c>
      <c r="B191" s="72" t="s">
        <v>218</v>
      </c>
      <c r="C191" s="125">
        <f>2022!B188</f>
        <v>18.399999999999999</v>
      </c>
      <c r="D191" s="126">
        <f>2022!AA188</f>
        <v>0</v>
      </c>
      <c r="E191" s="126">
        <f>2022!AB188</f>
        <v>0</v>
      </c>
      <c r="F191" s="125">
        <f>2022!AE188</f>
        <v>0</v>
      </c>
      <c r="G191" s="59">
        <f>2021!AJ143</f>
        <v>0</v>
      </c>
      <c r="H191" s="127">
        <f t="shared" si="717"/>
        <v>0</v>
      </c>
      <c r="I191" s="59"/>
      <c r="J191" s="59"/>
      <c r="K191" s="59"/>
      <c r="L191" s="59">
        <f>2021!AK143</f>
        <v>0</v>
      </c>
      <c r="M191" s="59"/>
      <c r="N191" s="59"/>
      <c r="O191" s="59">
        <f>'Добыча 2021'!O153</f>
        <v>0</v>
      </c>
      <c r="P191" s="59"/>
      <c r="Q191" s="59"/>
      <c r="R191" s="59">
        <f>'Добыча 2021'!P153</f>
        <v>0</v>
      </c>
      <c r="S191" s="59"/>
      <c r="T191" s="59"/>
      <c r="U191" s="59">
        <f t="shared" si="714"/>
        <v>0</v>
      </c>
      <c r="V191" s="127">
        <f>2022!AG188</f>
        <v>0</v>
      </c>
      <c r="W191" s="59">
        <f t="shared" si="715"/>
        <v>0</v>
      </c>
      <c r="X191" s="59">
        <f>2022!AJ188</f>
        <v>0</v>
      </c>
      <c r="Y191" s="127">
        <f t="shared" si="716"/>
        <v>0</v>
      </c>
      <c r="Z191" s="59"/>
      <c r="AA191" s="59"/>
      <c r="AB191" s="59"/>
      <c r="AC191" s="59">
        <f>2022!AK188</f>
        <v>0</v>
      </c>
      <c r="AD191" s="59"/>
      <c r="AE191" s="59"/>
      <c r="AF191" s="115" t="str">
        <f t="shared" si="700"/>
        <v/>
      </c>
      <c r="AG191" s="203"/>
      <c r="AH191" s="204">
        <f t="shared" si="701"/>
        <v>0</v>
      </c>
      <c r="AI191" s="204">
        <f t="shared" si="702"/>
        <v>0</v>
      </c>
      <c r="AJ191" s="205">
        <v>5</v>
      </c>
      <c r="AK191" s="205" t="str">
        <f t="shared" si="703"/>
        <v/>
      </c>
      <c r="AL191" s="205">
        <f t="shared" si="704"/>
        <v>0</v>
      </c>
      <c r="AM191" s="205">
        <f t="shared" si="705"/>
        <v>0</v>
      </c>
      <c r="AN191" s="206" t="str">
        <f t="shared" si="706"/>
        <v/>
      </c>
      <c r="AO191" s="46" t="str">
        <f t="shared" si="707"/>
        <v/>
      </c>
      <c r="AP191" s="46" t="str">
        <f t="shared" si="708"/>
        <v/>
      </c>
    </row>
    <row r="192" ht="47.25">
      <c r="A192" s="46">
        <v>156</v>
      </c>
      <c r="B192" s="72" t="s">
        <v>220</v>
      </c>
      <c r="C192" s="125">
        <f>2022!B189</f>
        <v>48.5</v>
      </c>
      <c r="D192" s="126">
        <f>2022!AA189</f>
        <v>0</v>
      </c>
      <c r="E192" s="126">
        <f>2022!AB189</f>
        <v>0</v>
      </c>
      <c r="F192" s="125">
        <f>2022!AE189</f>
        <v>0</v>
      </c>
      <c r="G192" s="59">
        <f>2021!AJ144</f>
        <v>0</v>
      </c>
      <c r="H192" s="127">
        <f t="shared" si="717"/>
        <v>0</v>
      </c>
      <c r="I192" s="59"/>
      <c r="J192" s="59"/>
      <c r="K192" s="59"/>
      <c r="L192" s="59">
        <f>2021!AK144</f>
        <v>0</v>
      </c>
      <c r="M192" s="59"/>
      <c r="N192" s="59"/>
      <c r="O192" s="59">
        <f>'Добыча 2021'!O154</f>
        <v>0</v>
      </c>
      <c r="P192" s="59"/>
      <c r="Q192" s="59"/>
      <c r="R192" s="59">
        <f>'Добыча 2021'!P154</f>
        <v>0</v>
      </c>
      <c r="S192" s="59"/>
      <c r="T192" s="59"/>
      <c r="U192" s="59">
        <f t="shared" si="714"/>
        <v>0</v>
      </c>
      <c r="V192" s="127">
        <f>2022!AG189</f>
        <v>0</v>
      </c>
      <c r="W192" s="59">
        <f t="shared" si="715"/>
        <v>0</v>
      </c>
      <c r="X192" s="59">
        <f>2022!AJ189</f>
        <v>0</v>
      </c>
      <c r="Y192" s="127">
        <f t="shared" si="716"/>
        <v>0</v>
      </c>
      <c r="Z192" s="59"/>
      <c r="AA192" s="59"/>
      <c r="AB192" s="59"/>
      <c r="AC192" s="59">
        <f>2022!AK189</f>
        <v>0</v>
      </c>
      <c r="AD192" s="59"/>
      <c r="AE192" s="59"/>
      <c r="AF192" s="115" t="str">
        <f t="shared" si="700"/>
        <v/>
      </c>
      <c r="AG192" s="203"/>
      <c r="AH192" s="204">
        <f t="shared" si="701"/>
        <v>0</v>
      </c>
      <c r="AI192" s="204">
        <f t="shared" si="702"/>
        <v>0</v>
      </c>
      <c r="AJ192" s="205">
        <v>5</v>
      </c>
      <c r="AK192" s="205" t="str">
        <f t="shared" si="703"/>
        <v/>
      </c>
      <c r="AL192" s="205">
        <f t="shared" si="704"/>
        <v>0</v>
      </c>
      <c r="AM192" s="205">
        <f t="shared" si="705"/>
        <v>0</v>
      </c>
      <c r="AN192" s="206" t="str">
        <f t="shared" si="706"/>
        <v/>
      </c>
      <c r="AO192" s="46" t="str">
        <f t="shared" si="707"/>
        <v/>
      </c>
      <c r="AP192" s="46" t="str">
        <f t="shared" si="708"/>
        <v/>
      </c>
    </row>
    <row r="193" ht="47.25">
      <c r="A193" s="46">
        <v>157</v>
      </c>
      <c r="B193" s="72" t="s">
        <v>219</v>
      </c>
      <c r="C193" s="125">
        <f>2022!B190</f>
        <v>45.700000000000003</v>
      </c>
      <c r="D193" s="126">
        <f>2022!AA190</f>
        <v>0</v>
      </c>
      <c r="E193" s="126">
        <f>2022!AB190</f>
        <v>0</v>
      </c>
      <c r="F193" s="125">
        <f>2022!AE190</f>
        <v>0</v>
      </c>
      <c r="G193" s="59">
        <f>2021!AJ145</f>
        <v>0</v>
      </c>
      <c r="H193" s="127">
        <f t="shared" si="717"/>
        <v>0</v>
      </c>
      <c r="I193" s="62"/>
      <c r="J193" s="62"/>
      <c r="K193" s="62"/>
      <c r="L193" s="59">
        <f>2021!AK145</f>
        <v>0</v>
      </c>
      <c r="M193" s="59"/>
      <c r="N193" s="59"/>
      <c r="O193" s="59">
        <f>'Добыча 2021'!O155</f>
        <v>0</v>
      </c>
      <c r="P193" s="59"/>
      <c r="Q193" s="59"/>
      <c r="R193" s="59">
        <f>'Добыча 2021'!P155</f>
        <v>0</v>
      </c>
      <c r="S193" s="59"/>
      <c r="T193" s="59"/>
      <c r="U193" s="59">
        <f t="shared" si="714"/>
        <v>0</v>
      </c>
      <c r="V193" s="127">
        <f>2022!AG190</f>
        <v>0</v>
      </c>
      <c r="W193" s="59">
        <f t="shared" si="715"/>
        <v>0</v>
      </c>
      <c r="X193" s="59">
        <f>2022!AJ190</f>
        <v>0</v>
      </c>
      <c r="Y193" s="127">
        <f t="shared" si="716"/>
        <v>0</v>
      </c>
      <c r="Z193" s="59"/>
      <c r="AA193" s="59"/>
      <c r="AB193" s="59"/>
      <c r="AC193" s="59">
        <f>2022!AK190</f>
        <v>0</v>
      </c>
      <c r="AD193" s="59"/>
      <c r="AE193" s="59"/>
      <c r="AF193" s="115" t="str">
        <f t="shared" si="700"/>
        <v/>
      </c>
      <c r="AG193" s="203"/>
      <c r="AH193" s="204">
        <f t="shared" si="701"/>
        <v>0</v>
      </c>
      <c r="AI193" s="204">
        <f t="shared" si="702"/>
        <v>0</v>
      </c>
      <c r="AJ193" s="205">
        <v>5</v>
      </c>
      <c r="AK193" s="205" t="str">
        <f t="shared" si="703"/>
        <v/>
      </c>
      <c r="AL193" s="205">
        <f t="shared" si="704"/>
        <v>0</v>
      </c>
      <c r="AM193" s="205">
        <f t="shared" si="705"/>
        <v>0</v>
      </c>
      <c r="AN193" s="206" t="str">
        <f t="shared" si="706"/>
        <v/>
      </c>
      <c r="AO193" s="46" t="str">
        <f t="shared" si="707"/>
        <v/>
      </c>
      <c r="AP193" s="46" t="str">
        <f t="shared" si="708"/>
        <v/>
      </c>
    </row>
    <row r="194" ht="57" customHeight="1">
      <c r="A194" s="46">
        <v>158</v>
      </c>
      <c r="B194" s="72" t="s">
        <v>208</v>
      </c>
      <c r="C194" s="125">
        <f>2022!B191</f>
        <v>85.331000000000003</v>
      </c>
      <c r="D194" s="126">
        <f>2022!AA191</f>
        <v>39</v>
      </c>
      <c r="E194" s="126">
        <f>2022!AB191</f>
        <v>42</v>
      </c>
      <c r="F194" s="125">
        <f>2022!AE191</f>
        <v>0.49220095861996227</v>
      </c>
      <c r="G194" s="59">
        <f>2021!AJ146</f>
        <v>1</v>
      </c>
      <c r="H194" s="127">
        <f t="shared" si="717"/>
        <v>2.5641025641025639</v>
      </c>
      <c r="I194" s="59"/>
      <c r="J194" s="59"/>
      <c r="K194" s="59"/>
      <c r="L194" s="59">
        <f>2021!AK146</f>
        <v>0</v>
      </c>
      <c r="M194" s="59"/>
      <c r="N194" s="59"/>
      <c r="O194" s="59">
        <f>'Добыча 2021'!O156</f>
        <v>0</v>
      </c>
      <c r="P194" s="59"/>
      <c r="Q194" s="59"/>
      <c r="R194" s="59">
        <f>'Добыча 2021'!P156</f>
        <v>0</v>
      </c>
      <c r="S194" s="59"/>
      <c r="T194" s="59"/>
      <c r="U194" s="59">
        <f t="shared" si="714"/>
        <v>0</v>
      </c>
      <c r="V194" s="127">
        <f>2022!AG191</f>
        <v>2.1000000000000001</v>
      </c>
      <c r="W194" s="59">
        <f t="shared" si="715"/>
        <v>5</v>
      </c>
      <c r="X194" s="59">
        <f>2022!AJ191</f>
        <v>2</v>
      </c>
      <c r="Y194" s="127">
        <f t="shared" si="716"/>
        <v>4.7619047619047619</v>
      </c>
      <c r="Z194" s="59"/>
      <c r="AA194" s="59"/>
      <c r="AB194" s="59"/>
      <c r="AC194" s="59">
        <f>2022!AK191</f>
        <v>1</v>
      </c>
      <c r="AD194" s="59"/>
      <c r="AE194" s="59"/>
      <c r="AF194" s="115" t="str">
        <f t="shared" si="700"/>
        <v/>
      </c>
      <c r="AG194" s="203"/>
      <c r="AH194" s="204">
        <f t="shared" si="701"/>
        <v>0.49220095861996227</v>
      </c>
      <c r="AI194" s="204">
        <f t="shared" si="702"/>
        <v>2</v>
      </c>
      <c r="AJ194" s="205">
        <v>5</v>
      </c>
      <c r="AK194" s="205" t="str">
        <f t="shared" si="703"/>
        <v/>
      </c>
      <c r="AL194" s="205">
        <f t="shared" si="704"/>
        <v>1</v>
      </c>
      <c r="AM194" s="205">
        <f t="shared" si="705"/>
        <v>2</v>
      </c>
      <c r="AN194" s="206" t="str">
        <f t="shared" si="706"/>
        <v/>
      </c>
      <c r="AO194" s="46" t="str">
        <f t="shared" si="707"/>
        <v xml:space="preserve">Сумма не совпадает или не ОДОУ</v>
      </c>
      <c r="AP194" s="46" t="str">
        <f t="shared" si="708"/>
        <v/>
      </c>
    </row>
    <row r="195" ht="18.75">
      <c r="A195" s="46"/>
      <c r="B195" s="61" t="s">
        <v>223</v>
      </c>
      <c r="C195" s="131"/>
      <c r="D195" s="130"/>
      <c r="E195" s="130"/>
      <c r="F195" s="131"/>
      <c r="G195" s="59"/>
      <c r="H195" s="127"/>
      <c r="I195" s="59"/>
      <c r="J195" s="59"/>
      <c r="K195" s="59"/>
      <c r="L195" s="59"/>
      <c r="M195" s="71"/>
      <c r="N195" s="71"/>
      <c r="O195" s="71"/>
      <c r="P195" s="71"/>
      <c r="Q195" s="71"/>
      <c r="R195" s="71"/>
      <c r="S195" s="71"/>
      <c r="T195" s="71"/>
      <c r="U195" s="59"/>
      <c r="V195" s="144"/>
      <c r="W195" s="59"/>
      <c r="X195" s="71"/>
      <c r="Y195" s="127"/>
      <c r="Z195" s="71"/>
      <c r="AA195" s="71"/>
      <c r="AB195" s="71"/>
      <c r="AC195" s="71"/>
      <c r="AD195" s="71"/>
      <c r="AE195" s="71"/>
      <c r="AF195" s="115" t="str">
        <f t="shared" si="700"/>
        <v/>
      </c>
      <c r="AG195" s="203"/>
      <c r="AH195" s="204" t="str">
        <f t="shared" si="701"/>
        <v/>
      </c>
      <c r="AI195" s="204">
        <f t="shared" si="702"/>
        <v>0</v>
      </c>
      <c r="AJ195" s="205">
        <v>5</v>
      </c>
      <c r="AK195" s="205" t="str">
        <f t="shared" si="703"/>
        <v/>
      </c>
      <c r="AL195" s="205" t="str">
        <f t="shared" si="704"/>
        <v/>
      </c>
      <c r="AM195" s="205" t="str">
        <f t="shared" si="705"/>
        <v/>
      </c>
      <c r="AN195" s="206" t="str">
        <f t="shared" si="706"/>
        <v/>
      </c>
      <c r="AO195" s="46" t="str">
        <f t="shared" si="707"/>
        <v/>
      </c>
      <c r="AP195" s="46" t="str">
        <f t="shared" si="708"/>
        <v/>
      </c>
    </row>
    <row r="196" ht="47.25" customHeight="1">
      <c r="A196" s="46">
        <v>159</v>
      </c>
      <c r="B196" s="72" t="s">
        <v>224</v>
      </c>
      <c r="C196" s="125">
        <f>2022!B193</f>
        <v>3221.3000000000002</v>
      </c>
      <c r="D196" s="126">
        <f>2022!AA193</f>
        <v>4106</v>
      </c>
      <c r="E196" s="126">
        <f>2022!AB193</f>
        <v>4199</v>
      </c>
      <c r="F196" s="125">
        <f>2022!AE193</f>
        <v>1.3035110048738086</v>
      </c>
      <c r="G196" s="59">
        <f>2021!AJ148</f>
        <v>179</v>
      </c>
      <c r="H196" s="127">
        <f t="shared" si="717"/>
        <v>4.3594739405747687</v>
      </c>
      <c r="I196" s="59"/>
      <c r="J196" s="59"/>
      <c r="K196" s="59"/>
      <c r="L196" s="59">
        <f>2021!AK148</f>
        <v>134</v>
      </c>
      <c r="M196" s="59"/>
      <c r="N196" s="59"/>
      <c r="O196" s="59">
        <f>'Добыча 2021'!O158</f>
        <v>134</v>
      </c>
      <c r="P196" s="59"/>
      <c r="Q196" s="59"/>
      <c r="R196" s="59">
        <f>'Добыча 2021'!P158</f>
        <v>134</v>
      </c>
      <c r="S196" s="59"/>
      <c r="T196" s="59"/>
      <c r="U196" s="59">
        <f t="shared" si="714"/>
        <v>74.860335195530723</v>
      </c>
      <c r="V196" s="127">
        <f>2022!AG193</f>
        <v>209.95000000000002</v>
      </c>
      <c r="W196" s="59">
        <f t="shared" si="715"/>
        <v>5</v>
      </c>
      <c r="X196" s="59">
        <f>2022!AJ193</f>
        <v>209</v>
      </c>
      <c r="Y196" s="127">
        <f t="shared" si="716"/>
        <v>4.9773755656108598</v>
      </c>
      <c r="Z196" s="59"/>
      <c r="AA196" s="59"/>
      <c r="AB196" s="59"/>
      <c r="AC196" s="59">
        <f>2022!AK193</f>
        <v>156</v>
      </c>
      <c r="AD196" s="59"/>
      <c r="AE196" s="59"/>
      <c r="AF196" s="115" t="str">
        <f t="shared" si="700"/>
        <v/>
      </c>
      <c r="AG196" s="203"/>
      <c r="AH196" s="204">
        <f t="shared" si="701"/>
        <v>1.3035110048738086</v>
      </c>
      <c r="AI196" s="204">
        <f t="shared" si="702"/>
        <v>209</v>
      </c>
      <c r="AJ196" s="205">
        <v>5</v>
      </c>
      <c r="AK196" s="205" t="str">
        <f t="shared" si="703"/>
        <v/>
      </c>
      <c r="AL196" s="205">
        <f t="shared" si="704"/>
        <v>41</v>
      </c>
      <c r="AM196" s="205">
        <f t="shared" si="705"/>
        <v>209</v>
      </c>
      <c r="AN196" s="206" t="str">
        <f t="shared" si="706"/>
        <v/>
      </c>
      <c r="AO196" s="46" t="str">
        <f t="shared" si="707"/>
        <v xml:space="preserve">Сумма не совпадает или не ОДОУ</v>
      </c>
      <c r="AP196" s="46" t="str">
        <f t="shared" si="708"/>
        <v/>
      </c>
    </row>
    <row r="197" ht="18.75">
      <c r="A197" s="46"/>
      <c r="B197" s="61" t="s">
        <v>225</v>
      </c>
      <c r="C197" s="131"/>
      <c r="D197" s="130"/>
      <c r="E197" s="130"/>
      <c r="F197" s="131"/>
      <c r="G197" s="59"/>
      <c r="H197" s="127"/>
      <c r="I197" s="59"/>
      <c r="J197" s="59"/>
      <c r="K197" s="59"/>
      <c r="L197" s="59"/>
      <c r="M197" s="71"/>
      <c r="N197" s="71"/>
      <c r="O197" s="71"/>
      <c r="P197" s="71"/>
      <c r="Q197" s="71"/>
      <c r="R197" s="71"/>
      <c r="S197" s="71"/>
      <c r="T197" s="71"/>
      <c r="U197" s="59"/>
      <c r="V197" s="144"/>
      <c r="W197" s="59"/>
      <c r="X197" s="71"/>
      <c r="Y197" s="127"/>
      <c r="Z197" s="71"/>
      <c r="AA197" s="71"/>
      <c r="AB197" s="71"/>
      <c r="AC197" s="71"/>
      <c r="AD197" s="71"/>
      <c r="AE197" s="71"/>
      <c r="AF197" s="115" t="str">
        <f t="shared" si="700"/>
        <v/>
      </c>
      <c r="AG197" s="203"/>
      <c r="AH197" s="204" t="str">
        <f t="shared" si="701"/>
        <v/>
      </c>
      <c r="AI197" s="204">
        <f t="shared" si="702"/>
        <v>0</v>
      </c>
      <c r="AJ197" s="205">
        <v>5</v>
      </c>
      <c r="AK197" s="205" t="str">
        <f t="shared" si="703"/>
        <v/>
      </c>
      <c r="AL197" s="205" t="str">
        <f t="shared" si="704"/>
        <v/>
      </c>
      <c r="AM197" s="205" t="str">
        <f t="shared" si="705"/>
        <v/>
      </c>
      <c r="AN197" s="206" t="str">
        <f t="shared" si="706"/>
        <v/>
      </c>
      <c r="AO197" s="46" t="str">
        <f t="shared" si="707"/>
        <v/>
      </c>
      <c r="AP197" s="46" t="str">
        <f t="shared" si="708"/>
        <v/>
      </c>
    </row>
    <row r="198" ht="53.25" customHeight="1">
      <c r="A198" s="46">
        <v>160</v>
      </c>
      <c r="B198" s="72" t="s">
        <v>341</v>
      </c>
      <c r="C198" s="125">
        <f>2022!B196</f>
        <v>307.60000000000002</v>
      </c>
      <c r="D198" s="126">
        <f>2022!AA196</f>
        <v>820</v>
      </c>
      <c r="E198" s="126">
        <f>2022!AB196</f>
        <v>790</v>
      </c>
      <c r="F198" s="125">
        <f>2022!AE196</f>
        <v>2.5682704811443431</v>
      </c>
      <c r="G198" s="59">
        <f>2021!AJ151</f>
        <v>26</v>
      </c>
      <c r="H198" s="127">
        <f t="shared" si="717"/>
        <v>3.1707317073170733</v>
      </c>
      <c r="I198" s="59"/>
      <c r="J198" s="59"/>
      <c r="K198" s="59"/>
      <c r="L198" s="59">
        <f>2021!AK151</f>
        <v>19</v>
      </c>
      <c r="M198" s="59"/>
      <c r="N198" s="59"/>
      <c r="O198" s="59">
        <f>'Добыча 2021'!O161</f>
        <v>19</v>
      </c>
      <c r="P198" s="59"/>
      <c r="Q198" s="59"/>
      <c r="R198" s="59">
        <f>'Добыча 2021'!P161</f>
        <v>19</v>
      </c>
      <c r="S198" s="59"/>
      <c r="T198" s="59"/>
      <c r="U198" s="59">
        <f t="shared" si="714"/>
        <v>73.076923076923066</v>
      </c>
      <c r="V198" s="127">
        <f>2022!AG196</f>
        <v>39.5</v>
      </c>
      <c r="W198" s="59">
        <f t="shared" si="715"/>
        <v>5</v>
      </c>
      <c r="X198" s="59">
        <f>2022!AJ196</f>
        <v>39</v>
      </c>
      <c r="Y198" s="127">
        <f t="shared" si="716"/>
        <v>4.9367088607594933</v>
      </c>
      <c r="Z198" s="59"/>
      <c r="AA198" s="59"/>
      <c r="AB198" s="59"/>
      <c r="AC198" s="59">
        <f>2022!AK196</f>
        <v>29</v>
      </c>
      <c r="AD198" s="59"/>
      <c r="AE198" s="59"/>
      <c r="AF198" s="115" t="str">
        <f t="shared" si="700"/>
        <v/>
      </c>
      <c r="AG198" s="203"/>
      <c r="AH198" s="204">
        <f t="shared" si="701"/>
        <v>2.5682704811443431</v>
      </c>
      <c r="AI198" s="204">
        <f t="shared" si="702"/>
        <v>39</v>
      </c>
      <c r="AJ198" s="205">
        <v>5</v>
      </c>
      <c r="AK198" s="205" t="str">
        <f t="shared" si="703"/>
        <v/>
      </c>
      <c r="AL198" s="205">
        <f t="shared" si="704"/>
        <v>7</v>
      </c>
      <c r="AM198" s="205">
        <f t="shared" si="705"/>
        <v>39</v>
      </c>
      <c r="AN198" s="206" t="str">
        <f t="shared" si="706"/>
        <v/>
      </c>
      <c r="AO198" s="46" t="str">
        <f t="shared" si="707"/>
        <v xml:space="preserve">Сумма не совпадает или не ОДОУ</v>
      </c>
      <c r="AP198" s="46" t="str">
        <f t="shared" si="708"/>
        <v/>
      </c>
    </row>
    <row r="199" ht="94.5">
      <c r="A199" s="46">
        <v>161</v>
      </c>
      <c r="B199" s="72" t="s">
        <v>342</v>
      </c>
      <c r="C199" s="125">
        <f>2022!B197</f>
        <v>986.79999999999995</v>
      </c>
      <c r="D199" s="126">
        <f>2022!AA197</f>
        <v>4931</v>
      </c>
      <c r="E199" s="126">
        <f>2022!AB197</f>
        <v>5132</v>
      </c>
      <c r="F199" s="125">
        <f>2022!AE197</f>
        <v>5.20064856100527</v>
      </c>
      <c r="G199" s="59">
        <f>2021!AJ152</f>
        <v>246</v>
      </c>
      <c r="H199" s="127">
        <f t="shared" si="717"/>
        <v>4.9888460758466842</v>
      </c>
      <c r="I199" s="59"/>
      <c r="J199" s="59"/>
      <c r="K199" s="59"/>
      <c r="L199" s="59">
        <f>2021!AK152</f>
        <v>184</v>
      </c>
      <c r="M199" s="59"/>
      <c r="N199" s="59"/>
      <c r="O199" s="59">
        <f>'Добыча 2021'!O162</f>
        <v>192</v>
      </c>
      <c r="P199" s="59"/>
      <c r="Q199" s="59"/>
      <c r="R199" s="59">
        <f>'Добыча 2021'!P162</f>
        <v>184</v>
      </c>
      <c r="S199" s="59"/>
      <c r="T199" s="59"/>
      <c r="U199" s="59">
        <f t="shared" si="714"/>
        <v>78.048780487804876</v>
      </c>
      <c r="V199" s="127">
        <f>2022!AG197</f>
        <v>256.60000000000002</v>
      </c>
      <c r="W199" s="59">
        <f t="shared" si="715"/>
        <v>5</v>
      </c>
      <c r="X199" s="59">
        <f>2022!AJ197</f>
        <v>256</v>
      </c>
      <c r="Y199" s="127">
        <f t="shared" si="716"/>
        <v>4.9883086515978174</v>
      </c>
      <c r="Z199" s="59"/>
      <c r="AA199" s="59"/>
      <c r="AB199" s="59"/>
      <c r="AC199" s="59">
        <f>2022!AK197</f>
        <v>192</v>
      </c>
      <c r="AD199" s="59"/>
      <c r="AE199" s="59"/>
      <c r="AF199" s="115" t="str">
        <f t="shared" si="700"/>
        <v/>
      </c>
      <c r="AG199" s="203"/>
      <c r="AH199" s="204">
        <f t="shared" si="701"/>
        <v>5.20064856100527</v>
      </c>
      <c r="AI199" s="204">
        <f t="shared" si="702"/>
        <v>256</v>
      </c>
      <c r="AJ199" s="205">
        <v>5</v>
      </c>
      <c r="AK199" s="205" t="str">
        <f t="shared" si="703"/>
        <v/>
      </c>
      <c r="AL199" s="205">
        <f t="shared" si="704"/>
        <v>51</v>
      </c>
      <c r="AM199" s="205">
        <f t="shared" si="705"/>
        <v>256</v>
      </c>
      <c r="AN199" s="206" t="str">
        <f t="shared" si="706"/>
        <v/>
      </c>
      <c r="AO199" s="46" t="str">
        <f t="shared" si="707"/>
        <v xml:space="preserve">Сумма не совпадает или не ОДОУ</v>
      </c>
      <c r="AP199" s="46" t="str">
        <f t="shared" si="708"/>
        <v/>
      </c>
    </row>
    <row r="200" ht="94.5">
      <c r="A200" s="46">
        <v>162</v>
      </c>
      <c r="B200" s="72" t="s">
        <v>343</v>
      </c>
      <c r="C200" s="125">
        <f>2022!B198</f>
        <v>600.10000000000002</v>
      </c>
      <c r="D200" s="126">
        <f>2022!AA198</f>
        <v>1658</v>
      </c>
      <c r="E200" s="126">
        <f>2022!AB198</f>
        <v>1680</v>
      </c>
      <c r="F200" s="125">
        <f>2022!AE198</f>
        <v>2.79953341109815</v>
      </c>
      <c r="G200" s="59">
        <f>2021!AJ153</f>
        <v>77</v>
      </c>
      <c r="H200" s="127">
        <f t="shared" si="717"/>
        <v>4.6441495778045834</v>
      </c>
      <c r="I200" s="59"/>
      <c r="J200" s="59"/>
      <c r="K200" s="59"/>
      <c r="L200" s="59">
        <f>2021!AK153</f>
        <v>57</v>
      </c>
      <c r="M200" s="59"/>
      <c r="N200" s="59"/>
      <c r="O200" s="59">
        <f>'Добыча 2021'!O163</f>
        <v>63</v>
      </c>
      <c r="P200" s="59"/>
      <c r="Q200" s="59"/>
      <c r="R200" s="59">
        <f>'Добыча 2021'!P163</f>
        <v>57</v>
      </c>
      <c r="S200" s="59"/>
      <c r="T200" s="59"/>
      <c r="U200" s="59">
        <f t="shared" si="714"/>
        <v>81.818181818181827</v>
      </c>
      <c r="V200" s="127">
        <f>2022!AG198</f>
        <v>84</v>
      </c>
      <c r="W200" s="59">
        <f t="shared" si="715"/>
        <v>5</v>
      </c>
      <c r="X200" s="59">
        <f>2022!AJ198</f>
        <v>84</v>
      </c>
      <c r="Y200" s="127">
        <f t="shared" si="716"/>
        <v>5</v>
      </c>
      <c r="Z200" s="59"/>
      <c r="AA200" s="59"/>
      <c r="AB200" s="59"/>
      <c r="AC200" s="59">
        <f>2022!AK198</f>
        <v>63</v>
      </c>
      <c r="AD200" s="59"/>
      <c r="AE200" s="59"/>
      <c r="AF200" s="115" t="str">
        <f t="shared" si="700"/>
        <v/>
      </c>
      <c r="AG200" s="203"/>
      <c r="AH200" s="204">
        <f t="shared" si="701"/>
        <v>2.79953341109815</v>
      </c>
      <c r="AI200" s="204">
        <f t="shared" si="702"/>
        <v>84</v>
      </c>
      <c r="AJ200" s="205">
        <v>5</v>
      </c>
      <c r="AK200" s="205" t="str">
        <f t="shared" si="703"/>
        <v/>
      </c>
      <c r="AL200" s="205">
        <f t="shared" si="704"/>
        <v>16</v>
      </c>
      <c r="AM200" s="205">
        <f t="shared" si="705"/>
        <v>84</v>
      </c>
      <c r="AN200" s="206" t="str">
        <f t="shared" si="706"/>
        <v/>
      </c>
      <c r="AO200" s="46" t="str">
        <f t="shared" si="707"/>
        <v xml:space="preserve">Сумма не совпадает или не ОДОУ</v>
      </c>
      <c r="AP200" s="46" t="str">
        <f t="shared" si="708"/>
        <v/>
      </c>
    </row>
    <row r="201" ht="18.75">
      <c r="A201" s="46"/>
      <c r="B201" s="61" t="s">
        <v>229</v>
      </c>
      <c r="C201" s="131"/>
      <c r="D201" s="130"/>
      <c r="E201" s="130"/>
      <c r="F201" s="131"/>
      <c r="G201" s="59"/>
      <c r="H201" s="127"/>
      <c r="I201" s="59"/>
      <c r="J201" s="59"/>
      <c r="K201" s="59"/>
      <c r="L201" s="59"/>
      <c r="M201" s="71"/>
      <c r="N201" s="71"/>
      <c r="O201" s="71"/>
      <c r="P201" s="71"/>
      <c r="Q201" s="71"/>
      <c r="R201" s="71"/>
      <c r="S201" s="71"/>
      <c r="T201" s="71"/>
      <c r="U201" s="59"/>
      <c r="V201" s="144"/>
      <c r="W201" s="59"/>
      <c r="X201" s="71"/>
      <c r="Y201" s="127"/>
      <c r="Z201" s="71"/>
      <c r="AA201" s="71"/>
      <c r="AB201" s="71"/>
      <c r="AC201" s="71"/>
      <c r="AD201" s="71"/>
      <c r="AE201" s="71"/>
      <c r="AF201" s="115" t="str">
        <f t="shared" si="700"/>
        <v/>
      </c>
      <c r="AG201" s="203"/>
      <c r="AH201" s="204" t="str">
        <f t="shared" si="701"/>
        <v/>
      </c>
      <c r="AI201" s="204">
        <f t="shared" si="702"/>
        <v>0</v>
      </c>
      <c r="AJ201" s="205">
        <v>5</v>
      </c>
      <c r="AK201" s="205" t="str">
        <f t="shared" si="703"/>
        <v/>
      </c>
      <c r="AL201" s="205" t="str">
        <f t="shared" si="704"/>
        <v/>
      </c>
      <c r="AM201" s="205" t="str">
        <f t="shared" si="705"/>
        <v/>
      </c>
      <c r="AN201" s="206" t="str">
        <f t="shared" si="706"/>
        <v/>
      </c>
      <c r="AO201" s="46" t="str">
        <f t="shared" si="707"/>
        <v/>
      </c>
      <c r="AP201" s="46" t="str">
        <f t="shared" si="708"/>
        <v/>
      </c>
    </row>
    <row r="202" ht="94.5">
      <c r="A202" s="46">
        <v>163</v>
      </c>
      <c r="B202" s="72" t="s">
        <v>344</v>
      </c>
      <c r="C202" s="125">
        <f>2022!B200</f>
        <v>74.5</v>
      </c>
      <c r="D202" s="126">
        <f>2022!AA200</f>
        <v>1076</v>
      </c>
      <c r="E202" s="126">
        <f>2022!AB200</f>
        <v>1096</v>
      </c>
      <c r="F202" s="125">
        <f>2022!AE200</f>
        <v>14.711409395973154</v>
      </c>
      <c r="G202" s="59">
        <f>2021!AJ155</f>
        <v>53</v>
      </c>
      <c r="H202" s="127">
        <f t="shared" si="717"/>
        <v>4.925650557620818</v>
      </c>
      <c r="I202" s="59"/>
      <c r="J202" s="59"/>
      <c r="K202" s="59"/>
      <c r="L202" s="59">
        <f>2021!AK155</f>
        <v>39</v>
      </c>
      <c r="M202" s="59"/>
      <c r="N202" s="59"/>
      <c r="O202" s="59">
        <f>'Добыча 2021'!O165</f>
        <v>53</v>
      </c>
      <c r="P202" s="59"/>
      <c r="Q202" s="59"/>
      <c r="R202" s="59">
        <f>'Добыча 2021'!P165</f>
        <v>39</v>
      </c>
      <c r="S202" s="59"/>
      <c r="T202" s="59"/>
      <c r="U202" s="59">
        <f t="shared" si="714"/>
        <v>100</v>
      </c>
      <c r="V202" s="127">
        <f>2022!AG200</f>
        <v>54.800000000000004</v>
      </c>
      <c r="W202" s="59">
        <f t="shared" si="715"/>
        <v>5</v>
      </c>
      <c r="X202" s="59">
        <f>2022!AJ200</f>
        <v>54</v>
      </c>
      <c r="Y202" s="127">
        <f t="shared" si="716"/>
        <v>4.9270072992700733</v>
      </c>
      <c r="Z202" s="59"/>
      <c r="AA202" s="59"/>
      <c r="AB202" s="59"/>
      <c r="AC202" s="59">
        <f>2022!AK200</f>
        <v>40</v>
      </c>
      <c r="AD202" s="59"/>
      <c r="AE202" s="59"/>
      <c r="AF202" s="115" t="str">
        <f t="shared" si="700"/>
        <v/>
      </c>
      <c r="AG202" s="203"/>
      <c r="AH202" s="204">
        <f t="shared" si="701"/>
        <v>14.711409395973154</v>
      </c>
      <c r="AI202" s="204">
        <f t="shared" si="702"/>
        <v>54</v>
      </c>
      <c r="AJ202" s="205">
        <v>5</v>
      </c>
      <c r="AK202" s="205" t="str">
        <f t="shared" si="703"/>
        <v/>
      </c>
      <c r="AL202" s="205">
        <f t="shared" si="704"/>
        <v>10</v>
      </c>
      <c r="AM202" s="205">
        <f t="shared" si="705"/>
        <v>54</v>
      </c>
      <c r="AN202" s="206" t="str">
        <f t="shared" si="706"/>
        <v/>
      </c>
      <c r="AO202" s="46" t="str">
        <f t="shared" si="707"/>
        <v xml:space="preserve">Сумма не совпадает или не ОДОУ</v>
      </c>
      <c r="AP202" s="46" t="str">
        <f t="shared" si="708"/>
        <v/>
      </c>
    </row>
    <row r="203" ht="30" customHeight="1">
      <c r="A203" s="46">
        <v>164</v>
      </c>
      <c r="B203" s="72" t="s">
        <v>231</v>
      </c>
      <c r="C203" s="125">
        <f>2022!B201</f>
        <v>85.900000000000006</v>
      </c>
      <c r="D203" s="126">
        <f>2022!AA201</f>
        <v>1435</v>
      </c>
      <c r="E203" s="126">
        <f>2022!AB201</f>
        <v>1437</v>
      </c>
      <c r="F203" s="125">
        <f>2022!AE201</f>
        <v>16.728754365541327</v>
      </c>
      <c r="G203" s="59">
        <f>2021!AJ156</f>
        <v>71</v>
      </c>
      <c r="H203" s="127">
        <f t="shared" si="717"/>
        <v>4.94773519163763</v>
      </c>
      <c r="I203" s="59"/>
      <c r="J203" s="59"/>
      <c r="K203" s="59"/>
      <c r="L203" s="59">
        <f>2021!AK156</f>
        <v>53</v>
      </c>
      <c r="M203" s="59"/>
      <c r="N203" s="59"/>
      <c r="O203" s="59">
        <f>'Добыча 2021'!O166</f>
        <v>60</v>
      </c>
      <c r="P203" s="59"/>
      <c r="Q203" s="59"/>
      <c r="R203" s="59">
        <f>'Добыча 2021'!P166</f>
        <v>53</v>
      </c>
      <c r="S203" s="59"/>
      <c r="T203" s="59"/>
      <c r="U203" s="59">
        <f t="shared" si="714"/>
        <v>84.507042253521121</v>
      </c>
      <c r="V203" s="127">
        <f>2022!AG201</f>
        <v>71.850000000000009</v>
      </c>
      <c r="W203" s="59">
        <f t="shared" si="715"/>
        <v>5</v>
      </c>
      <c r="X203" s="59">
        <f>2022!AJ201</f>
        <v>71</v>
      </c>
      <c r="Y203" s="127">
        <f t="shared" si="716"/>
        <v>4.9408489909533753</v>
      </c>
      <c r="Z203" s="59"/>
      <c r="AA203" s="59"/>
      <c r="AB203" s="59"/>
      <c r="AC203" s="59">
        <f>2022!AK201</f>
        <v>53</v>
      </c>
      <c r="AD203" s="59"/>
      <c r="AE203" s="59"/>
      <c r="AF203" s="115" t="str">
        <f t="shared" si="700"/>
        <v/>
      </c>
      <c r="AG203" s="203"/>
      <c r="AH203" s="204">
        <f t="shared" si="701"/>
        <v>16.728754365541327</v>
      </c>
      <c r="AI203" s="204">
        <f t="shared" si="702"/>
        <v>71</v>
      </c>
      <c r="AJ203" s="205">
        <v>5</v>
      </c>
      <c r="AK203" s="205" t="str">
        <f t="shared" si="703"/>
        <v/>
      </c>
      <c r="AL203" s="205">
        <f t="shared" si="704"/>
        <v>14</v>
      </c>
      <c r="AM203" s="205">
        <f t="shared" si="705"/>
        <v>71</v>
      </c>
      <c r="AN203" s="206" t="str">
        <f t="shared" si="706"/>
        <v/>
      </c>
      <c r="AO203" s="46" t="str">
        <f t="shared" si="707"/>
        <v xml:space="preserve">Сумма не совпадает или не ОДОУ</v>
      </c>
      <c r="AP203" s="46" t="str">
        <f t="shared" si="708"/>
        <v/>
      </c>
    </row>
    <row r="204" ht="66.75" customHeight="1">
      <c r="A204" s="46">
        <v>165</v>
      </c>
      <c r="B204" s="152" t="s">
        <v>449</v>
      </c>
      <c r="C204" s="125">
        <f>2022!B202</f>
        <v>145.69999999999999</v>
      </c>
      <c r="D204" s="138">
        <f>2022!AA202</f>
        <v>550</v>
      </c>
      <c r="E204" s="126">
        <f>2022!AB202</f>
        <v>326</v>
      </c>
      <c r="F204" s="125">
        <f>2022!AE202</f>
        <v>2.237474262182567</v>
      </c>
      <c r="G204" s="80">
        <f>2021!AJ157</f>
        <v>17</v>
      </c>
      <c r="H204" s="139">
        <f t="shared" si="717"/>
        <v>3.0909090909090908</v>
      </c>
      <c r="I204" s="71"/>
      <c r="J204" s="71"/>
      <c r="K204" s="71"/>
      <c r="L204" s="80">
        <f>2021!AK157</f>
        <v>12</v>
      </c>
      <c r="M204" s="59"/>
      <c r="N204" s="59"/>
      <c r="O204" s="80">
        <f>'Добыча 2021'!O167</f>
        <v>13</v>
      </c>
      <c r="P204" s="59"/>
      <c r="Q204" s="59"/>
      <c r="R204" s="80">
        <f>'Добыча 2021'!P167</f>
        <v>12</v>
      </c>
      <c r="S204" s="59"/>
      <c r="T204" s="59"/>
      <c r="U204" s="80">
        <f t="shared" si="714"/>
        <v>76.470588235294116</v>
      </c>
      <c r="V204" s="127">
        <f>2022!AG202</f>
        <v>16.300000000000001</v>
      </c>
      <c r="W204" s="59">
        <f t="shared" si="715"/>
        <v>5</v>
      </c>
      <c r="X204" s="59">
        <f>2022!AJ202</f>
        <v>16</v>
      </c>
      <c r="Y204" s="127">
        <f t="shared" si="716"/>
        <v>4.9079754601226995</v>
      </c>
      <c r="Z204" s="59"/>
      <c r="AA204" s="59"/>
      <c r="AB204" s="59"/>
      <c r="AC204" s="59">
        <f>2022!AK202</f>
        <v>12</v>
      </c>
      <c r="AD204" s="59"/>
      <c r="AE204" s="59"/>
      <c r="AF204" s="115" t="str">
        <f t="shared" si="700"/>
        <v/>
      </c>
      <c r="AG204" s="203"/>
      <c r="AH204" s="204">
        <f t="shared" si="701"/>
        <v>2.237474262182567</v>
      </c>
      <c r="AI204" s="204">
        <f t="shared" si="702"/>
        <v>16</v>
      </c>
      <c r="AJ204" s="205">
        <v>5</v>
      </c>
      <c r="AK204" s="205" t="str">
        <f t="shared" si="703"/>
        <v/>
      </c>
      <c r="AL204" s="205">
        <f t="shared" si="704"/>
        <v>3</v>
      </c>
      <c r="AM204" s="205">
        <f t="shared" si="705"/>
        <v>16</v>
      </c>
      <c r="AN204" s="206" t="str">
        <f t="shared" si="706"/>
        <v/>
      </c>
      <c r="AO204" s="46" t="str">
        <f t="shared" si="707"/>
        <v xml:space="preserve">Сумма не совпадает или не ОДОУ</v>
      </c>
      <c r="AP204" s="46" t="str">
        <f t="shared" si="708"/>
        <v/>
      </c>
    </row>
    <row r="205" ht="69" customHeight="1">
      <c r="A205" s="46">
        <v>166</v>
      </c>
      <c r="B205" s="152" t="s">
        <v>450</v>
      </c>
      <c r="C205" s="125">
        <f>2022!B203</f>
        <v>76.5</v>
      </c>
      <c r="D205" s="142"/>
      <c r="E205" s="126">
        <f>2022!AB203</f>
        <v>272</v>
      </c>
      <c r="F205" s="125">
        <f>2022!AE203</f>
        <v>3.5555555555555554</v>
      </c>
      <c r="G205" s="82"/>
      <c r="H205" s="143"/>
      <c r="I205" s="62"/>
      <c r="J205" s="62"/>
      <c r="K205" s="62"/>
      <c r="L205" s="82"/>
      <c r="M205" s="59"/>
      <c r="N205" s="59"/>
      <c r="O205" s="82"/>
      <c r="P205" s="59"/>
      <c r="Q205" s="59"/>
      <c r="R205" s="82"/>
      <c r="S205" s="59"/>
      <c r="T205" s="59"/>
      <c r="U205" s="82"/>
      <c r="V205" s="127">
        <f>2022!AG203</f>
        <v>13.600000000000001</v>
      </c>
      <c r="W205" s="59">
        <f t="shared" si="715"/>
        <v>5</v>
      </c>
      <c r="X205" s="59">
        <f>2022!AJ203</f>
        <v>13</v>
      </c>
      <c r="Y205" s="127">
        <f t="shared" si="716"/>
        <v>4.7794117647058822</v>
      </c>
      <c r="Z205" s="59"/>
      <c r="AA205" s="59"/>
      <c r="AB205" s="59"/>
      <c r="AC205" s="59">
        <f>2022!AK203</f>
        <v>9</v>
      </c>
      <c r="AD205" s="59"/>
      <c r="AE205" s="59"/>
      <c r="AF205" s="115" t="str">
        <f t="shared" si="700"/>
        <v/>
      </c>
      <c r="AG205" s="203"/>
      <c r="AH205" s="204">
        <f t="shared" si="701"/>
        <v>3.5555555555555554</v>
      </c>
      <c r="AI205" s="204">
        <f t="shared" si="702"/>
        <v>13</v>
      </c>
      <c r="AJ205" s="205">
        <v>5</v>
      </c>
      <c r="AK205" s="205" t="str">
        <f t="shared" si="703"/>
        <v/>
      </c>
      <c r="AL205" s="205">
        <f t="shared" si="704"/>
        <v>2</v>
      </c>
      <c r="AM205" s="205">
        <f t="shared" si="705"/>
        <v>13</v>
      </c>
      <c r="AN205" s="206" t="str">
        <f t="shared" si="706"/>
        <v/>
      </c>
      <c r="AO205" s="46" t="str">
        <f t="shared" si="707"/>
        <v xml:space="preserve">Сумма не совпадает или не ОДОУ</v>
      </c>
      <c r="AP205" s="46" t="str">
        <f t="shared" si="708"/>
        <v/>
      </c>
    </row>
    <row r="206" ht="31.5">
      <c r="A206" s="46">
        <v>167</v>
      </c>
      <c r="B206" s="72" t="s">
        <v>346</v>
      </c>
      <c r="C206" s="125">
        <f>2022!B204</f>
        <v>161</v>
      </c>
      <c r="D206" s="126">
        <f>2022!AA204</f>
        <v>78</v>
      </c>
      <c r="E206" s="126">
        <f>2022!AB204</f>
        <v>0</v>
      </c>
      <c r="F206" s="125">
        <f>2022!AE204</f>
        <v>0</v>
      </c>
      <c r="G206" s="59">
        <f>2021!AJ158</f>
        <v>3</v>
      </c>
      <c r="H206" s="127">
        <f t="shared" si="717"/>
        <v>3.8461538461538463</v>
      </c>
      <c r="I206" s="59"/>
      <c r="J206" s="59"/>
      <c r="K206" s="59"/>
      <c r="L206" s="59">
        <f>2021!AK158</f>
        <v>2</v>
      </c>
      <c r="M206" s="59"/>
      <c r="N206" s="59"/>
      <c r="O206" s="59">
        <f>'Добыча 2021'!O168</f>
        <v>0</v>
      </c>
      <c r="P206" s="59"/>
      <c r="Q206" s="59"/>
      <c r="R206" s="59">
        <f>'Добыча 2021'!P168</f>
        <v>0</v>
      </c>
      <c r="S206" s="59"/>
      <c r="T206" s="59"/>
      <c r="U206" s="59">
        <f t="shared" si="714"/>
        <v>0</v>
      </c>
      <c r="V206" s="127">
        <f>2022!AG204</f>
        <v>0</v>
      </c>
      <c r="W206" s="59">
        <f t="shared" si="715"/>
        <v>0</v>
      </c>
      <c r="X206" s="59">
        <f>2022!AJ204</f>
        <v>0</v>
      </c>
      <c r="Y206" s="127">
        <f t="shared" si="716"/>
        <v>0</v>
      </c>
      <c r="Z206" s="59"/>
      <c r="AA206" s="59"/>
      <c r="AB206" s="59"/>
      <c r="AC206" s="59">
        <f>2022!AK204</f>
        <v>0</v>
      </c>
      <c r="AD206" s="59"/>
      <c r="AE206" s="59"/>
      <c r="AF206" s="115" t="str">
        <f t="shared" si="700"/>
        <v/>
      </c>
      <c r="AG206" s="203"/>
      <c r="AH206" s="204">
        <f t="shared" si="701"/>
        <v>0</v>
      </c>
      <c r="AI206" s="204">
        <f t="shared" si="702"/>
        <v>0</v>
      </c>
      <c r="AJ206" s="205">
        <v>5</v>
      </c>
      <c r="AK206" s="205" t="str">
        <f t="shared" si="703"/>
        <v/>
      </c>
      <c r="AL206" s="205">
        <f t="shared" si="704"/>
        <v>0</v>
      </c>
      <c r="AM206" s="205">
        <f t="shared" si="705"/>
        <v>0</v>
      </c>
      <c r="AN206" s="206" t="str">
        <f t="shared" si="706"/>
        <v/>
      </c>
      <c r="AO206" s="46" t="str">
        <f t="shared" si="707"/>
        <v/>
      </c>
      <c r="AP206" s="46" t="str">
        <f t="shared" si="708"/>
        <v/>
      </c>
    </row>
    <row r="207" ht="94.5">
      <c r="A207" s="46">
        <v>168</v>
      </c>
      <c r="B207" s="72" t="s">
        <v>347</v>
      </c>
      <c r="C207" s="125">
        <f>2022!B205</f>
        <v>121.011</v>
      </c>
      <c r="D207" s="126">
        <f>2022!AA205</f>
        <v>1190</v>
      </c>
      <c r="E207" s="126">
        <f>2022!AB205</f>
        <v>1125</v>
      </c>
      <c r="F207" s="125">
        <f>2022!AE205</f>
        <v>9.2966755088380406</v>
      </c>
      <c r="G207" s="59">
        <f>2021!AJ159</f>
        <v>59</v>
      </c>
      <c r="H207" s="127">
        <f t="shared" si="717"/>
        <v>4.9579831932773111</v>
      </c>
      <c r="I207" s="59"/>
      <c r="J207" s="59"/>
      <c r="K207" s="59"/>
      <c r="L207" s="59">
        <f>2021!AK159</f>
        <v>44</v>
      </c>
      <c r="M207" s="59"/>
      <c r="N207" s="59"/>
      <c r="O207" s="59">
        <f>'Добыча 2021'!O169</f>
        <v>52</v>
      </c>
      <c r="P207" s="59"/>
      <c r="Q207" s="59"/>
      <c r="R207" s="59">
        <f>'Добыча 2021'!P169</f>
        <v>44</v>
      </c>
      <c r="S207" s="59"/>
      <c r="T207" s="59"/>
      <c r="U207" s="59">
        <f t="shared" si="714"/>
        <v>88.135593220338976</v>
      </c>
      <c r="V207" s="127">
        <f>2022!AG205</f>
        <v>56.25</v>
      </c>
      <c r="W207" s="59">
        <f t="shared" si="715"/>
        <v>5</v>
      </c>
      <c r="X207" s="59">
        <f>2022!AJ205</f>
        <v>56</v>
      </c>
      <c r="Y207" s="127">
        <f t="shared" si="716"/>
        <v>4.9777777777777779</v>
      </c>
      <c r="Z207" s="59"/>
      <c r="AA207" s="59"/>
      <c r="AB207" s="59"/>
      <c r="AC207" s="59">
        <f>2022!AK205</f>
        <v>42</v>
      </c>
      <c r="AD207" s="59"/>
      <c r="AE207" s="59"/>
      <c r="AF207" s="115" t="str">
        <f t="shared" si="700"/>
        <v/>
      </c>
      <c r="AG207" s="203"/>
      <c r="AH207" s="204">
        <f t="shared" si="701"/>
        <v>9.2966755088380406</v>
      </c>
      <c r="AI207" s="204">
        <f t="shared" si="702"/>
        <v>56</v>
      </c>
      <c r="AJ207" s="205">
        <v>5</v>
      </c>
      <c r="AK207" s="205" t="str">
        <f t="shared" si="703"/>
        <v/>
      </c>
      <c r="AL207" s="205">
        <f t="shared" si="704"/>
        <v>11</v>
      </c>
      <c r="AM207" s="205">
        <f t="shared" si="705"/>
        <v>56</v>
      </c>
      <c r="AN207" s="206" t="str">
        <f t="shared" si="706"/>
        <v/>
      </c>
      <c r="AO207" s="46" t="str">
        <f t="shared" si="707"/>
        <v xml:space="preserve">Сумма не совпадает или не ОДОУ</v>
      </c>
      <c r="AP207" s="46" t="str">
        <f t="shared" si="708"/>
        <v/>
      </c>
    </row>
    <row r="208" ht="94.5">
      <c r="A208" s="46">
        <v>169</v>
      </c>
      <c r="B208" s="72" t="s">
        <v>234</v>
      </c>
      <c r="C208" s="125">
        <f>2022!B206</f>
        <v>23.507999999999999</v>
      </c>
      <c r="D208" s="126">
        <f>2022!AA206</f>
        <v>303</v>
      </c>
      <c r="E208" s="126">
        <f>2022!AB206</f>
        <v>300</v>
      </c>
      <c r="F208" s="125">
        <f>2022!AE206</f>
        <v>12.761613067891782</v>
      </c>
      <c r="G208" s="59">
        <f>2021!AJ160</f>
        <v>15</v>
      </c>
      <c r="H208" s="127">
        <f t="shared" si="717"/>
        <v>4.9504950495049505</v>
      </c>
      <c r="I208" s="59"/>
      <c r="J208" s="59"/>
      <c r="K208" s="59"/>
      <c r="L208" s="59">
        <f>2021!AK160</f>
        <v>11</v>
      </c>
      <c r="M208" s="59"/>
      <c r="N208" s="59"/>
      <c r="O208" s="59">
        <f>'Добыча 2021'!O170</f>
        <v>11</v>
      </c>
      <c r="P208" s="59"/>
      <c r="Q208" s="59"/>
      <c r="R208" s="59">
        <f>'Добыча 2021'!P170</f>
        <v>11</v>
      </c>
      <c r="S208" s="59"/>
      <c r="T208" s="59"/>
      <c r="U208" s="59">
        <f t="shared" si="714"/>
        <v>73.333333333333329</v>
      </c>
      <c r="V208" s="127">
        <f>2022!AG206</f>
        <v>15</v>
      </c>
      <c r="W208" s="59">
        <f t="shared" si="715"/>
        <v>5</v>
      </c>
      <c r="X208" s="59">
        <f>2022!AJ206</f>
        <v>15</v>
      </c>
      <c r="Y208" s="127">
        <f t="shared" si="716"/>
        <v>5</v>
      </c>
      <c r="Z208" s="59"/>
      <c r="AA208" s="59"/>
      <c r="AB208" s="59"/>
      <c r="AC208" s="59">
        <f>2022!AK206</f>
        <v>11</v>
      </c>
      <c r="AD208" s="59"/>
      <c r="AE208" s="59"/>
      <c r="AF208" s="115" t="str">
        <f t="shared" ref="AF208:AF262" si="718">IF(C208&gt;0,IF(OR(AND(C208&lt;7,F208&lt;5),E208&lt;33),IF(COUNTIF(X208:AE208,"&gt;0")&gt;0,"Ошибка!",""),""),"")</f>
        <v/>
      </c>
      <c r="AG208" s="203"/>
      <c r="AH208" s="204">
        <f t="shared" ref="AH208:AH262" si="719">IF(AND(ISNUMBER(--C208),C208&gt;0),E208/C208,"")</f>
        <v>12.761613067891782</v>
      </c>
      <c r="AI208" s="204">
        <f t="shared" ref="AI208:AI262" si="720">IF(AND(ISNUMBER(--E208),ISNUMBER(--AJ208)),ЧАСТНОЕ(E208*AJ208,100),"")</f>
        <v>15</v>
      </c>
      <c r="AJ208" s="205">
        <v>5</v>
      </c>
      <c r="AK208" s="205" t="str">
        <f t="shared" ref="AK208:AK262" si="721">IF(AJ207&lt;Y207,"Норматив превышен","")</f>
        <v/>
      </c>
      <c r="AL208" s="205">
        <f t="shared" ref="AL208:AL262" si="722">IF(ISNUMBER(X208),IF(X208&gt;0,MAX(ЧАСТНОЕ(X208*20,100),1),0),"")</f>
        <v>3</v>
      </c>
      <c r="AM208" s="205">
        <f t="shared" ref="AM208:AM262" si="723">IF(ISNUMBER(X208),X208,"")</f>
        <v>15</v>
      </c>
      <c r="AN208" s="206" t="str">
        <f t="shared" ref="AN208:AN262" si="724">IF(ISNUMBER(AE208),IF(AND(AM208&gt;=AE208,AL208&lt;=AE208),"","Вне норматива или не ОДОУ"),"")</f>
        <v/>
      </c>
      <c r="AO208" s="46" t="str">
        <f t="shared" ref="AO208:AO262" si="725">IF(ISNUMBER(X208),IF(SUM(Z208:AE208)&lt;&gt;X208,"Сумма не совпадает или не ОДОУ",""),"")</f>
        <v xml:space="preserve">Сумма не совпадает или не ОДОУ</v>
      </c>
      <c r="AP208" s="46" t="str">
        <f t="shared" ref="AP208:AP262" si="726">IF(AND(ISNUMBER(AC208),AC208&gt;0),IF(AC208&gt;X208*0.75,"Изъятие &gt; 75%!",""),"")</f>
        <v/>
      </c>
    </row>
    <row r="209" ht="94.5">
      <c r="A209" s="46">
        <v>170</v>
      </c>
      <c r="B209" s="72" t="s">
        <v>337</v>
      </c>
      <c r="C209" s="125">
        <f>2022!B207</f>
        <v>182.59999999999999</v>
      </c>
      <c r="D209" s="126">
        <f>2022!AA207</f>
        <v>3304</v>
      </c>
      <c r="E209" s="126">
        <f>2022!AB207</f>
        <v>3300</v>
      </c>
      <c r="F209" s="125">
        <f>2022!AE207</f>
        <v>18.072289156626507</v>
      </c>
      <c r="G209" s="59">
        <f>2021!AJ161</f>
        <v>153</v>
      </c>
      <c r="H209" s="127">
        <f t="shared" si="717"/>
        <v>4.6307506053268765</v>
      </c>
      <c r="I209" s="62"/>
      <c r="J209" s="62"/>
      <c r="K209" s="62"/>
      <c r="L209" s="59">
        <f>2021!AK161</f>
        <v>114</v>
      </c>
      <c r="M209" s="59"/>
      <c r="N209" s="59"/>
      <c r="O209" s="59">
        <f>'Добыча 2021'!O171</f>
        <v>153</v>
      </c>
      <c r="P209" s="59"/>
      <c r="Q209" s="59"/>
      <c r="R209" s="59">
        <f>'Добыча 2021'!P171</f>
        <v>114</v>
      </c>
      <c r="S209" s="59"/>
      <c r="T209" s="59"/>
      <c r="U209" s="59">
        <f t="shared" si="714"/>
        <v>100</v>
      </c>
      <c r="V209" s="127">
        <f>2022!AG207</f>
        <v>165</v>
      </c>
      <c r="W209" s="59">
        <f t="shared" si="715"/>
        <v>5</v>
      </c>
      <c r="X209" s="59">
        <f>2022!AJ207</f>
        <v>165</v>
      </c>
      <c r="Y209" s="127">
        <f t="shared" si="716"/>
        <v>5</v>
      </c>
      <c r="Z209" s="59"/>
      <c r="AA209" s="59"/>
      <c r="AB209" s="59"/>
      <c r="AC209" s="59">
        <f>2022!AK207</f>
        <v>123</v>
      </c>
      <c r="AD209" s="59"/>
      <c r="AE209" s="59"/>
      <c r="AF209" s="115" t="str">
        <f t="shared" si="718"/>
        <v/>
      </c>
      <c r="AG209" s="203"/>
      <c r="AH209" s="204">
        <f t="shared" si="719"/>
        <v>18.072289156626507</v>
      </c>
      <c r="AI209" s="204">
        <f t="shared" si="720"/>
        <v>165</v>
      </c>
      <c r="AJ209" s="205">
        <v>5</v>
      </c>
      <c r="AK209" s="205" t="str">
        <f t="shared" si="721"/>
        <v/>
      </c>
      <c r="AL209" s="205">
        <f t="shared" si="722"/>
        <v>33</v>
      </c>
      <c r="AM209" s="205">
        <f t="shared" si="723"/>
        <v>165</v>
      </c>
      <c r="AN209" s="206" t="str">
        <f t="shared" si="724"/>
        <v/>
      </c>
      <c r="AO209" s="46" t="str">
        <f t="shared" si="725"/>
        <v xml:space="preserve">Сумма не совпадает или не ОДОУ</v>
      </c>
      <c r="AP209" s="46" t="str">
        <f t="shared" si="726"/>
        <v/>
      </c>
    </row>
    <row r="210" ht="18.75">
      <c r="A210" s="46"/>
      <c r="B210" s="61" t="s">
        <v>239</v>
      </c>
      <c r="C210" s="131"/>
      <c r="D210" s="130"/>
      <c r="E210" s="130"/>
      <c r="F210" s="131"/>
      <c r="G210" s="59"/>
      <c r="H210" s="127"/>
      <c r="I210" s="59"/>
      <c r="J210" s="59"/>
      <c r="K210" s="59"/>
      <c r="L210" s="59"/>
      <c r="M210" s="71"/>
      <c r="N210" s="71"/>
      <c r="O210" s="71"/>
      <c r="P210" s="71"/>
      <c r="Q210" s="71"/>
      <c r="R210" s="71"/>
      <c r="S210" s="71"/>
      <c r="T210" s="71"/>
      <c r="U210" s="59"/>
      <c r="V210" s="144"/>
      <c r="W210" s="59"/>
      <c r="X210" s="71"/>
      <c r="Y210" s="127"/>
      <c r="Z210" s="71"/>
      <c r="AA210" s="71"/>
      <c r="AB210" s="71"/>
      <c r="AC210" s="71"/>
      <c r="AD210" s="71"/>
      <c r="AE210" s="71"/>
      <c r="AF210" s="115" t="str">
        <f t="shared" si="718"/>
        <v/>
      </c>
      <c r="AG210" s="203"/>
      <c r="AH210" s="204" t="str">
        <f t="shared" si="719"/>
        <v/>
      </c>
      <c r="AI210" s="204">
        <f t="shared" si="720"/>
        <v>0</v>
      </c>
      <c r="AJ210" s="205">
        <v>5</v>
      </c>
      <c r="AK210" s="205" t="str">
        <f t="shared" si="721"/>
        <v/>
      </c>
      <c r="AL210" s="205" t="str">
        <f t="shared" si="722"/>
        <v/>
      </c>
      <c r="AM210" s="205" t="str">
        <f t="shared" si="723"/>
        <v/>
      </c>
      <c r="AN210" s="206" t="str">
        <f t="shared" si="724"/>
        <v/>
      </c>
      <c r="AO210" s="46" t="str">
        <f t="shared" si="725"/>
        <v/>
      </c>
      <c r="AP210" s="46" t="str">
        <f t="shared" si="726"/>
        <v/>
      </c>
    </row>
    <row r="211" ht="94.5">
      <c r="A211" s="46">
        <v>171</v>
      </c>
      <c r="B211" s="72" t="s">
        <v>348</v>
      </c>
      <c r="C211" s="125">
        <f>2022!B209</f>
        <v>397</v>
      </c>
      <c r="D211" s="126">
        <f>2022!AA209</f>
        <v>611</v>
      </c>
      <c r="E211" s="126">
        <f>2022!AB209</f>
        <v>683</v>
      </c>
      <c r="F211" s="125">
        <f>2022!AE209</f>
        <v>1.7204030226700251</v>
      </c>
      <c r="G211" s="59">
        <f>2021!AJ163</f>
        <v>24</v>
      </c>
      <c r="H211" s="127">
        <f t="shared" si="717"/>
        <v>3.927986906710311</v>
      </c>
      <c r="I211" s="59"/>
      <c r="J211" s="59"/>
      <c r="K211" s="59"/>
      <c r="L211" s="59">
        <f>2021!AK163</f>
        <v>18</v>
      </c>
      <c r="M211" s="59"/>
      <c r="N211" s="59"/>
      <c r="O211" s="59">
        <f>'Добыча 2021'!O173</f>
        <v>24</v>
      </c>
      <c r="P211" s="59"/>
      <c r="Q211" s="59"/>
      <c r="R211" s="59">
        <f>'Добыча 2021'!P173</f>
        <v>18</v>
      </c>
      <c r="S211" s="59"/>
      <c r="T211" s="59"/>
      <c r="U211" s="59">
        <f t="shared" si="714"/>
        <v>100</v>
      </c>
      <c r="V211" s="127">
        <f>2022!AG209</f>
        <v>34.149999999999999</v>
      </c>
      <c r="W211" s="59">
        <f t="shared" si="715"/>
        <v>5</v>
      </c>
      <c r="X211" s="59">
        <f>2022!AJ209</f>
        <v>34</v>
      </c>
      <c r="Y211" s="127">
        <f t="shared" si="716"/>
        <v>4.9780380673499272</v>
      </c>
      <c r="Z211" s="59"/>
      <c r="AA211" s="59"/>
      <c r="AB211" s="59"/>
      <c r="AC211" s="59">
        <f>2022!AK209</f>
        <v>25</v>
      </c>
      <c r="AD211" s="59"/>
      <c r="AE211" s="59"/>
      <c r="AF211" s="115" t="str">
        <f t="shared" si="718"/>
        <v/>
      </c>
      <c r="AG211" s="203"/>
      <c r="AH211" s="204">
        <f t="shared" si="719"/>
        <v>1.7204030226700251</v>
      </c>
      <c r="AI211" s="204">
        <f t="shared" si="720"/>
        <v>34</v>
      </c>
      <c r="AJ211" s="205">
        <v>5</v>
      </c>
      <c r="AK211" s="205" t="str">
        <f t="shared" si="721"/>
        <v/>
      </c>
      <c r="AL211" s="205">
        <f t="shared" si="722"/>
        <v>6</v>
      </c>
      <c r="AM211" s="205">
        <f t="shared" si="723"/>
        <v>34</v>
      </c>
      <c r="AN211" s="206" t="str">
        <f t="shared" si="724"/>
        <v/>
      </c>
      <c r="AO211" s="46" t="str">
        <f t="shared" si="725"/>
        <v xml:space="preserve">Сумма не совпадает или не ОДОУ</v>
      </c>
      <c r="AP211" s="46" t="str">
        <f t="shared" si="726"/>
        <v/>
      </c>
    </row>
    <row r="212" ht="94.5">
      <c r="A212" s="46">
        <v>172</v>
      </c>
      <c r="B212" s="152" t="s">
        <v>451</v>
      </c>
      <c r="C212" s="125">
        <f>2022!B210</f>
        <v>283.50999999999999</v>
      </c>
      <c r="D212" s="138">
        <f>2022!AA210</f>
        <v>2547</v>
      </c>
      <c r="E212" s="126">
        <f>2022!AB210</f>
        <v>468</v>
      </c>
      <c r="F212" s="125">
        <f>2022!AE210</f>
        <v>1.6507354237945753</v>
      </c>
      <c r="G212" s="80">
        <f>2021!AJ164</f>
        <v>127</v>
      </c>
      <c r="H212" s="139">
        <f t="shared" si="717"/>
        <v>4.986258343148803</v>
      </c>
      <c r="I212" s="59"/>
      <c r="J212" s="59"/>
      <c r="K212" s="59"/>
      <c r="L212" s="80">
        <f>2021!AK164</f>
        <v>95</v>
      </c>
      <c r="M212" s="59"/>
      <c r="N212" s="59"/>
      <c r="O212" s="80">
        <f>'Добыча 2021'!O174</f>
        <v>95</v>
      </c>
      <c r="P212" s="59"/>
      <c r="Q212" s="59"/>
      <c r="R212" s="80">
        <f>'Добыча 2021'!P174</f>
        <v>95</v>
      </c>
      <c r="S212" s="59"/>
      <c r="T212" s="59"/>
      <c r="U212" s="80">
        <f t="shared" si="714"/>
        <v>74.803149606299215</v>
      </c>
      <c r="V212" s="127">
        <f>2022!AG210</f>
        <v>23.400000000000002</v>
      </c>
      <c r="W212" s="59">
        <f t="shared" si="715"/>
        <v>5</v>
      </c>
      <c r="X212" s="59">
        <f>2022!AJ210</f>
        <v>23</v>
      </c>
      <c r="Y212" s="127">
        <f t="shared" si="716"/>
        <v>4.9145299145299148</v>
      </c>
      <c r="Z212" s="59"/>
      <c r="AA212" s="59"/>
      <c r="AB212" s="59"/>
      <c r="AC212" s="59">
        <f>2022!AK210</f>
        <v>17</v>
      </c>
      <c r="AD212" s="59"/>
      <c r="AE212" s="59"/>
      <c r="AF212" s="115" t="str">
        <f t="shared" si="718"/>
        <v/>
      </c>
      <c r="AG212" s="203"/>
      <c r="AH212" s="204">
        <f t="shared" si="719"/>
        <v>1.6507354237945753</v>
      </c>
      <c r="AI212" s="204">
        <f t="shared" si="720"/>
        <v>23</v>
      </c>
      <c r="AJ212" s="205">
        <v>5</v>
      </c>
      <c r="AK212" s="205" t="str">
        <f t="shared" si="721"/>
        <v/>
      </c>
      <c r="AL212" s="205">
        <f t="shared" si="722"/>
        <v>4</v>
      </c>
      <c r="AM212" s="205">
        <f t="shared" si="723"/>
        <v>23</v>
      </c>
      <c r="AN212" s="206" t="str">
        <f t="shared" si="724"/>
        <v/>
      </c>
      <c r="AO212" s="46" t="str">
        <f t="shared" si="725"/>
        <v xml:space="preserve">Сумма не совпадает или не ОДОУ</v>
      </c>
      <c r="AP212" s="46" t="str">
        <f t="shared" si="726"/>
        <v/>
      </c>
    </row>
    <row r="213" ht="94.5">
      <c r="A213" s="46">
        <v>173</v>
      </c>
      <c r="B213" s="152" t="s">
        <v>452</v>
      </c>
      <c r="C213" s="125">
        <f>2022!B211</f>
        <v>17.289999999999999</v>
      </c>
      <c r="D213" s="149"/>
      <c r="E213" s="126">
        <f>2022!AB211</f>
        <v>41</v>
      </c>
      <c r="F213" s="125">
        <f>2022!AE211</f>
        <v>2.371312897628687</v>
      </c>
      <c r="G213" s="150"/>
      <c r="H213" s="151"/>
      <c r="I213" s="59"/>
      <c r="J213" s="59"/>
      <c r="K213" s="59"/>
      <c r="L213" s="150"/>
      <c r="M213" s="59"/>
      <c r="N213" s="59"/>
      <c r="O213" s="150"/>
      <c r="P213" s="59"/>
      <c r="Q213" s="59"/>
      <c r="R213" s="150"/>
      <c r="S213" s="59"/>
      <c r="T213" s="59"/>
      <c r="U213" s="150"/>
      <c r="V213" s="127">
        <f>2022!AG211</f>
        <v>2.0500000000000003</v>
      </c>
      <c r="W213" s="59">
        <f t="shared" si="715"/>
        <v>5.0000000000000009</v>
      </c>
      <c r="X213" s="59">
        <f>2022!AJ211</f>
        <v>2</v>
      </c>
      <c r="Y213" s="127">
        <f t="shared" si="716"/>
        <v>4.8780487804878048</v>
      </c>
      <c r="Z213" s="59"/>
      <c r="AA213" s="59"/>
      <c r="AB213" s="59"/>
      <c r="AC213" s="59">
        <f>2022!AK211</f>
        <v>1</v>
      </c>
      <c r="AD213" s="59"/>
      <c r="AE213" s="59"/>
      <c r="AF213" s="115" t="str">
        <f t="shared" si="718"/>
        <v/>
      </c>
      <c r="AG213" s="203"/>
      <c r="AH213" s="204">
        <f t="shared" si="719"/>
        <v>2.371312897628687</v>
      </c>
      <c r="AI213" s="204">
        <f t="shared" si="720"/>
        <v>2</v>
      </c>
      <c r="AJ213" s="205">
        <v>5</v>
      </c>
      <c r="AK213" s="205" t="str">
        <f t="shared" si="721"/>
        <v/>
      </c>
      <c r="AL213" s="205">
        <f t="shared" si="722"/>
        <v>1</v>
      </c>
      <c r="AM213" s="205">
        <f t="shared" si="723"/>
        <v>2</v>
      </c>
      <c r="AN213" s="206" t="str">
        <f t="shared" si="724"/>
        <v/>
      </c>
      <c r="AO213" s="46" t="str">
        <f t="shared" si="725"/>
        <v xml:space="preserve">Сумма не совпадает или не ОДОУ</v>
      </c>
      <c r="AP213" s="46" t="str">
        <f t="shared" si="726"/>
        <v/>
      </c>
    </row>
    <row r="214" ht="94.5">
      <c r="A214" s="87">
        <v>174</v>
      </c>
      <c r="B214" s="152" t="s">
        <v>453</v>
      </c>
      <c r="C214" s="125">
        <f>2022!B212</f>
        <v>21.34</v>
      </c>
      <c r="D214" s="142"/>
      <c r="E214" s="126">
        <f>2022!AB212</f>
        <v>40</v>
      </c>
      <c r="F214" s="125">
        <f>2022!AE212</f>
        <v>1.8744142455482662</v>
      </c>
      <c r="G214" s="82"/>
      <c r="H214" s="143"/>
      <c r="I214" s="163"/>
      <c r="J214" s="163"/>
      <c r="K214" s="163"/>
      <c r="L214" s="82"/>
      <c r="M214" s="59"/>
      <c r="N214" s="59"/>
      <c r="O214" s="82"/>
      <c r="P214" s="59"/>
      <c r="Q214" s="59"/>
      <c r="R214" s="82"/>
      <c r="S214" s="59"/>
      <c r="T214" s="59"/>
      <c r="U214" s="82"/>
      <c r="V214" s="127">
        <f>2022!AG212</f>
        <v>2</v>
      </c>
      <c r="W214" s="59">
        <f t="shared" si="715"/>
        <v>5</v>
      </c>
      <c r="X214" s="59">
        <f>2022!AJ212</f>
        <v>2</v>
      </c>
      <c r="Y214" s="127">
        <f t="shared" si="716"/>
        <v>5</v>
      </c>
      <c r="Z214" s="59"/>
      <c r="AA214" s="59"/>
      <c r="AB214" s="59"/>
      <c r="AC214" s="59">
        <f>2022!AK212</f>
        <v>1</v>
      </c>
      <c r="AD214" s="59"/>
      <c r="AE214" s="59"/>
      <c r="AF214" s="115" t="str">
        <f t="shared" si="718"/>
        <v/>
      </c>
      <c r="AG214" s="203"/>
      <c r="AH214" s="204">
        <f t="shared" si="719"/>
        <v>1.8744142455482662</v>
      </c>
      <c r="AI214" s="204">
        <f t="shared" si="720"/>
        <v>2</v>
      </c>
      <c r="AJ214" s="205">
        <v>5</v>
      </c>
      <c r="AK214" s="205" t="str">
        <f t="shared" si="721"/>
        <v/>
      </c>
      <c r="AL214" s="205">
        <f t="shared" si="722"/>
        <v>1</v>
      </c>
      <c r="AM214" s="205">
        <f t="shared" si="723"/>
        <v>2</v>
      </c>
      <c r="AN214" s="206" t="str">
        <f t="shared" si="724"/>
        <v/>
      </c>
      <c r="AO214" s="46" t="str">
        <f t="shared" si="725"/>
        <v xml:space="preserve">Сумма не совпадает или не ОДОУ</v>
      </c>
      <c r="AP214" s="46" t="str">
        <f t="shared" si="726"/>
        <v/>
      </c>
    </row>
    <row r="215" ht="94.5">
      <c r="A215" s="46">
        <v>175</v>
      </c>
      <c r="B215" s="73" t="s">
        <v>355</v>
      </c>
      <c r="C215" s="125">
        <f>2022!B213</f>
        <v>398.80799999999999</v>
      </c>
      <c r="D215" s="126">
        <f>2022!AA213</f>
        <v>688</v>
      </c>
      <c r="E215" s="126">
        <f>2022!AB213</f>
        <v>866</v>
      </c>
      <c r="F215" s="125">
        <f>2022!AE213</f>
        <v>2.1714709835309223</v>
      </c>
      <c r="G215" s="59">
        <f>2021!AJ165</f>
        <v>34</v>
      </c>
      <c r="H215" s="127">
        <f t="shared" si="717"/>
        <v>4.941860465116279</v>
      </c>
      <c r="I215" s="59"/>
      <c r="J215" s="59"/>
      <c r="K215" s="59"/>
      <c r="L215" s="59">
        <f>2021!AK165</f>
        <v>25</v>
      </c>
      <c r="M215" s="59"/>
      <c r="N215" s="59"/>
      <c r="O215" s="59">
        <f>'Добыча 2021'!O180</f>
        <v>34</v>
      </c>
      <c r="P215" s="59"/>
      <c r="Q215" s="59"/>
      <c r="R215" s="59">
        <f>'Добыча 2021'!P180</f>
        <v>25</v>
      </c>
      <c r="S215" s="59"/>
      <c r="T215" s="59"/>
      <c r="U215" s="59">
        <f t="shared" si="714"/>
        <v>100</v>
      </c>
      <c r="V215" s="127">
        <f>2022!AG213</f>
        <v>43.300000000000004</v>
      </c>
      <c r="W215" s="59">
        <f t="shared" si="715"/>
        <v>5</v>
      </c>
      <c r="X215" s="59">
        <f>2022!AJ213</f>
        <v>43</v>
      </c>
      <c r="Y215" s="127">
        <f t="shared" si="716"/>
        <v>4.9653579676674369</v>
      </c>
      <c r="Z215" s="59"/>
      <c r="AA215" s="59"/>
      <c r="AB215" s="59"/>
      <c r="AC215" s="59">
        <f>2022!AK213</f>
        <v>32</v>
      </c>
      <c r="AD215" s="59"/>
      <c r="AE215" s="59"/>
      <c r="AF215" s="115" t="str">
        <f t="shared" si="718"/>
        <v/>
      </c>
      <c r="AG215" s="203"/>
      <c r="AH215" s="204">
        <f t="shared" si="719"/>
        <v>2.1714709835309223</v>
      </c>
      <c r="AI215" s="204">
        <f t="shared" si="720"/>
        <v>43</v>
      </c>
      <c r="AJ215" s="205">
        <v>5</v>
      </c>
      <c r="AK215" s="205" t="str">
        <f t="shared" si="721"/>
        <v/>
      </c>
      <c r="AL215" s="205">
        <f t="shared" si="722"/>
        <v>8</v>
      </c>
      <c r="AM215" s="205">
        <f t="shared" si="723"/>
        <v>43</v>
      </c>
      <c r="AN215" s="206" t="str">
        <f t="shared" si="724"/>
        <v/>
      </c>
      <c r="AO215" s="46" t="str">
        <f t="shared" si="725"/>
        <v xml:space="preserve">Сумма не совпадает или не ОДОУ</v>
      </c>
      <c r="AP215" s="46" t="str">
        <f t="shared" si="726"/>
        <v/>
      </c>
    </row>
    <row r="216" ht="94.5">
      <c r="A216" s="46">
        <v>176</v>
      </c>
      <c r="B216" s="165" t="s">
        <v>454</v>
      </c>
      <c r="C216" s="125">
        <f>2022!B214</f>
        <v>379.44299999999998</v>
      </c>
      <c r="D216" s="126">
        <f>2022!AA214</f>
        <v>0</v>
      </c>
      <c r="E216" s="126">
        <f>2022!AB214</f>
        <v>641</v>
      </c>
      <c r="F216" s="125">
        <f>2022!AE214</f>
        <v>1.6893182902306803</v>
      </c>
      <c r="G216" s="59"/>
      <c r="H216" s="127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127">
        <f>2022!AG214</f>
        <v>32.050000000000004</v>
      </c>
      <c r="W216" s="59">
        <f t="shared" si="715"/>
        <v>5.0000000000000009</v>
      </c>
      <c r="X216" s="59">
        <f>2022!AJ214</f>
        <v>32</v>
      </c>
      <c r="Y216" s="127">
        <f t="shared" si="716"/>
        <v>4.9921996879875197</v>
      </c>
      <c r="Z216" s="59"/>
      <c r="AA216" s="59"/>
      <c r="AB216" s="59"/>
      <c r="AC216" s="59">
        <f>2022!AK214</f>
        <v>24</v>
      </c>
      <c r="AD216" s="59"/>
      <c r="AE216" s="59"/>
      <c r="AF216" s="115" t="str">
        <f t="shared" si="718"/>
        <v/>
      </c>
      <c r="AG216" s="203"/>
      <c r="AH216" s="204">
        <f t="shared" si="719"/>
        <v>1.6893182902306803</v>
      </c>
      <c r="AI216" s="204">
        <f t="shared" si="720"/>
        <v>32</v>
      </c>
      <c r="AJ216" s="205">
        <v>5</v>
      </c>
      <c r="AK216" s="205" t="str">
        <f t="shared" si="721"/>
        <v/>
      </c>
      <c r="AL216" s="205">
        <f t="shared" si="722"/>
        <v>6</v>
      </c>
      <c r="AM216" s="205">
        <f t="shared" si="723"/>
        <v>32</v>
      </c>
      <c r="AN216" s="206" t="str">
        <f t="shared" si="724"/>
        <v/>
      </c>
      <c r="AO216" s="46" t="str">
        <f t="shared" si="725"/>
        <v xml:space="preserve">Сумма не совпадает или не ОДОУ</v>
      </c>
      <c r="AP216" s="46" t="str">
        <f t="shared" si="726"/>
        <v/>
      </c>
    </row>
    <row r="217" ht="94.5">
      <c r="A217" s="46">
        <v>177</v>
      </c>
      <c r="B217" s="165" t="s">
        <v>455</v>
      </c>
      <c r="C217" s="125">
        <f>2022!B215</f>
        <v>349.32100000000003</v>
      </c>
      <c r="D217" s="126">
        <f>2022!AA215</f>
        <v>0</v>
      </c>
      <c r="E217" s="126">
        <f>2022!AB215</f>
        <v>590</v>
      </c>
      <c r="F217" s="125">
        <f>2022!AE215</f>
        <v>1.6889909281148283</v>
      </c>
      <c r="G217" s="59"/>
      <c r="H217" s="127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127">
        <f>2022!AG215</f>
        <v>29.5</v>
      </c>
      <c r="W217" s="59">
        <f t="shared" si="715"/>
        <v>5</v>
      </c>
      <c r="X217" s="59">
        <f>2022!AJ215</f>
        <v>29</v>
      </c>
      <c r="Y217" s="127">
        <f t="shared" si="716"/>
        <v>4.9152542372881358</v>
      </c>
      <c r="Z217" s="59"/>
      <c r="AA217" s="59"/>
      <c r="AB217" s="59"/>
      <c r="AC217" s="59">
        <f>2022!AK215</f>
        <v>21</v>
      </c>
      <c r="AD217" s="59"/>
      <c r="AE217" s="59"/>
      <c r="AF217" s="115" t="str">
        <f t="shared" si="718"/>
        <v/>
      </c>
      <c r="AG217" s="203"/>
      <c r="AH217" s="204">
        <f t="shared" si="719"/>
        <v>1.6889909281148283</v>
      </c>
      <c r="AI217" s="204">
        <f t="shared" si="720"/>
        <v>29</v>
      </c>
      <c r="AJ217" s="205">
        <v>5</v>
      </c>
      <c r="AK217" s="205" t="str">
        <f t="shared" si="721"/>
        <v/>
      </c>
      <c r="AL217" s="205">
        <f t="shared" si="722"/>
        <v>5</v>
      </c>
      <c r="AM217" s="205">
        <f t="shared" si="723"/>
        <v>29</v>
      </c>
      <c r="AN217" s="206" t="str">
        <f t="shared" si="724"/>
        <v/>
      </c>
      <c r="AO217" s="46" t="str">
        <f t="shared" si="725"/>
        <v xml:space="preserve">Сумма не совпадает или не ОДОУ</v>
      </c>
      <c r="AP217" s="46" t="str">
        <f t="shared" si="726"/>
        <v/>
      </c>
    </row>
    <row r="218" ht="94.5">
      <c r="A218" s="46">
        <v>178</v>
      </c>
      <c r="B218" s="165" t="s">
        <v>456</v>
      </c>
      <c r="C218" s="125">
        <f>2022!B216</f>
        <v>144.42500000000001</v>
      </c>
      <c r="D218" s="126">
        <f>2022!AA216</f>
        <v>0</v>
      </c>
      <c r="E218" s="126">
        <f>2022!AB216</f>
        <v>248</v>
      </c>
      <c r="F218" s="125">
        <f>2022!AE216</f>
        <v>1.7171542323005018</v>
      </c>
      <c r="G218" s="59"/>
      <c r="H218" s="127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127">
        <f>2022!AG216</f>
        <v>12.4</v>
      </c>
      <c r="W218" s="59">
        <f t="shared" si="715"/>
        <v>5</v>
      </c>
      <c r="X218" s="59">
        <f>2022!AJ216</f>
        <v>12</v>
      </c>
      <c r="Y218" s="127">
        <f t="shared" si="716"/>
        <v>4.838709677419355</v>
      </c>
      <c r="Z218" s="59"/>
      <c r="AA218" s="59"/>
      <c r="AB218" s="59"/>
      <c r="AC218" s="59">
        <f>2022!AK216</f>
        <v>9</v>
      </c>
      <c r="AD218" s="59"/>
      <c r="AE218" s="59"/>
      <c r="AF218" s="115" t="str">
        <f t="shared" si="718"/>
        <v/>
      </c>
      <c r="AG218" s="203"/>
      <c r="AH218" s="204">
        <f t="shared" si="719"/>
        <v>1.7171542323005018</v>
      </c>
      <c r="AI218" s="204">
        <f t="shared" si="720"/>
        <v>12</v>
      </c>
      <c r="AJ218" s="205">
        <v>5</v>
      </c>
      <c r="AK218" s="205" t="str">
        <f t="shared" si="721"/>
        <v/>
      </c>
      <c r="AL218" s="205">
        <f t="shared" si="722"/>
        <v>2</v>
      </c>
      <c r="AM218" s="205">
        <f t="shared" si="723"/>
        <v>12</v>
      </c>
      <c r="AN218" s="206" t="str">
        <f t="shared" si="724"/>
        <v/>
      </c>
      <c r="AO218" s="46" t="str">
        <f t="shared" si="725"/>
        <v xml:space="preserve">Сумма не совпадает или не ОДОУ</v>
      </c>
      <c r="AP218" s="46" t="str">
        <f t="shared" si="726"/>
        <v/>
      </c>
    </row>
    <row r="219" ht="94.5">
      <c r="A219" s="46">
        <v>179</v>
      </c>
      <c r="B219" s="165" t="s">
        <v>457</v>
      </c>
      <c r="C219" s="125">
        <f>2022!B217</f>
        <v>289.97000000000003</v>
      </c>
      <c r="D219" s="126">
        <f>2022!AA217</f>
        <v>0</v>
      </c>
      <c r="E219" s="126">
        <f>2022!AB217</f>
        <v>499</v>
      </c>
      <c r="F219" s="125">
        <f>2022!AE217</f>
        <v>1.7208676759664792</v>
      </c>
      <c r="G219" s="59"/>
      <c r="H219" s="127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127">
        <f>2022!AG217</f>
        <v>24.950000000000003</v>
      </c>
      <c r="W219" s="59">
        <f t="shared" si="715"/>
        <v>5</v>
      </c>
      <c r="X219" s="59">
        <f>2022!AJ217</f>
        <v>24</v>
      </c>
      <c r="Y219" s="127">
        <f t="shared" si="716"/>
        <v>4.8096192384769543</v>
      </c>
      <c r="Z219" s="59"/>
      <c r="AA219" s="59"/>
      <c r="AB219" s="59"/>
      <c r="AC219" s="59">
        <f>2022!AK217</f>
        <v>18</v>
      </c>
      <c r="AD219" s="59"/>
      <c r="AE219" s="59"/>
      <c r="AF219" s="115" t="str">
        <f t="shared" si="718"/>
        <v/>
      </c>
      <c r="AG219" s="203"/>
      <c r="AH219" s="204">
        <f t="shared" si="719"/>
        <v>1.7208676759664792</v>
      </c>
      <c r="AI219" s="204">
        <f t="shared" si="720"/>
        <v>24</v>
      </c>
      <c r="AJ219" s="205">
        <v>5</v>
      </c>
      <c r="AK219" s="205" t="str">
        <f t="shared" si="721"/>
        <v/>
      </c>
      <c r="AL219" s="205">
        <f t="shared" si="722"/>
        <v>4</v>
      </c>
      <c r="AM219" s="205">
        <f t="shared" si="723"/>
        <v>24</v>
      </c>
      <c r="AN219" s="206" t="str">
        <f t="shared" si="724"/>
        <v/>
      </c>
      <c r="AO219" s="46" t="str">
        <f t="shared" si="725"/>
        <v xml:space="preserve">Сумма не совпадает или не ОДОУ</v>
      </c>
      <c r="AP219" s="46" t="str">
        <f t="shared" si="726"/>
        <v/>
      </c>
    </row>
    <row r="220" ht="94.5">
      <c r="A220" s="46">
        <v>180</v>
      </c>
      <c r="B220" s="165" t="s">
        <v>458</v>
      </c>
      <c r="C220" s="125">
        <f>2022!B218</f>
        <v>246.11000000000001</v>
      </c>
      <c r="D220" s="126">
        <f>2022!AA218</f>
        <v>0</v>
      </c>
      <c r="E220" s="126">
        <f>2022!AB218</f>
        <v>240</v>
      </c>
      <c r="F220" s="125">
        <f>2022!AE218</f>
        <v>0.97517370281581406</v>
      </c>
      <c r="G220" s="59"/>
      <c r="H220" s="127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127">
        <f>2022!AG218</f>
        <v>12</v>
      </c>
      <c r="W220" s="59">
        <f t="shared" si="715"/>
        <v>5</v>
      </c>
      <c r="X220" s="59">
        <f>2022!AJ218</f>
        <v>12</v>
      </c>
      <c r="Y220" s="127">
        <f t="shared" si="716"/>
        <v>5</v>
      </c>
      <c r="Z220" s="59"/>
      <c r="AA220" s="59"/>
      <c r="AB220" s="59"/>
      <c r="AC220" s="59">
        <f>2022!AK218</f>
        <v>9</v>
      </c>
      <c r="AD220" s="59"/>
      <c r="AE220" s="59"/>
      <c r="AF220" s="115" t="str">
        <f t="shared" si="718"/>
        <v/>
      </c>
      <c r="AG220" s="203"/>
      <c r="AH220" s="204">
        <f t="shared" si="719"/>
        <v>0.97517370281581406</v>
      </c>
      <c r="AI220" s="204">
        <f t="shared" si="720"/>
        <v>12</v>
      </c>
      <c r="AJ220" s="205">
        <v>5</v>
      </c>
      <c r="AK220" s="205" t="str">
        <f t="shared" si="721"/>
        <v/>
      </c>
      <c r="AL220" s="205">
        <f t="shared" si="722"/>
        <v>2</v>
      </c>
      <c r="AM220" s="205">
        <f t="shared" si="723"/>
        <v>12</v>
      </c>
      <c r="AN220" s="206" t="str">
        <f t="shared" si="724"/>
        <v/>
      </c>
      <c r="AO220" s="46" t="str">
        <f t="shared" si="725"/>
        <v xml:space="preserve">Сумма не совпадает или не ОДОУ</v>
      </c>
      <c r="AP220" s="46" t="str">
        <f t="shared" si="726"/>
        <v/>
      </c>
    </row>
    <row r="221" ht="94.5">
      <c r="A221" s="87">
        <v>181</v>
      </c>
      <c r="B221" s="166" t="s">
        <v>240</v>
      </c>
      <c r="C221" s="125">
        <f>2022!B219</f>
        <v>89.932000000000002</v>
      </c>
      <c r="D221" s="126">
        <f>2022!AA219</f>
        <v>90</v>
      </c>
      <c r="E221" s="126">
        <f>2022!AB219</f>
        <v>85</v>
      </c>
      <c r="F221" s="125">
        <f>2022!AE219</f>
        <v>0.94515856424854328</v>
      </c>
      <c r="G221" s="59">
        <f>2021!AJ166</f>
        <v>4</v>
      </c>
      <c r="H221" s="127">
        <f t="shared" si="717"/>
        <v>4.4444444444444446</v>
      </c>
      <c r="I221" s="163"/>
      <c r="J221" s="163"/>
      <c r="K221" s="163"/>
      <c r="L221" s="59">
        <f>2021!AK166</f>
        <v>3</v>
      </c>
      <c r="M221" s="59"/>
      <c r="N221" s="59"/>
      <c r="O221" s="59">
        <f>'Добыча 2021'!O181</f>
        <v>4</v>
      </c>
      <c r="P221" s="59"/>
      <c r="Q221" s="59"/>
      <c r="R221" s="59">
        <f>'Добыча 2021'!P181</f>
        <v>3</v>
      </c>
      <c r="S221" s="59"/>
      <c r="T221" s="59"/>
      <c r="U221" s="59">
        <f t="shared" si="714"/>
        <v>100</v>
      </c>
      <c r="V221" s="127">
        <f>2022!AG219</f>
        <v>4.25</v>
      </c>
      <c r="W221" s="59">
        <f t="shared" si="715"/>
        <v>5</v>
      </c>
      <c r="X221" s="59">
        <f>2022!AJ219</f>
        <v>4</v>
      </c>
      <c r="Y221" s="127">
        <f t="shared" si="716"/>
        <v>4.7058823529411766</v>
      </c>
      <c r="Z221" s="59"/>
      <c r="AA221" s="59"/>
      <c r="AB221" s="59"/>
      <c r="AC221" s="59">
        <f>2022!AK219</f>
        <v>3</v>
      </c>
      <c r="AD221" s="59"/>
      <c r="AE221" s="59"/>
      <c r="AF221" s="115" t="str">
        <f t="shared" si="718"/>
        <v/>
      </c>
      <c r="AG221" s="203"/>
      <c r="AH221" s="204">
        <f t="shared" si="719"/>
        <v>0.94515856424854328</v>
      </c>
      <c r="AI221" s="204">
        <f t="shared" si="720"/>
        <v>4</v>
      </c>
      <c r="AJ221" s="205">
        <v>5</v>
      </c>
      <c r="AK221" s="205" t="str">
        <f t="shared" si="721"/>
        <v/>
      </c>
      <c r="AL221" s="205">
        <f t="shared" si="722"/>
        <v>1</v>
      </c>
      <c r="AM221" s="205">
        <f t="shared" si="723"/>
        <v>4</v>
      </c>
      <c r="AN221" s="206" t="str">
        <f t="shared" si="724"/>
        <v/>
      </c>
      <c r="AO221" s="46" t="str">
        <f t="shared" si="725"/>
        <v xml:space="preserve">Сумма не совпадает или не ОДОУ</v>
      </c>
      <c r="AP221" s="46" t="str">
        <f t="shared" si="726"/>
        <v/>
      </c>
    </row>
    <row r="222" ht="18.75">
      <c r="A222" s="46"/>
      <c r="B222" s="61" t="s">
        <v>251</v>
      </c>
      <c r="C222" s="131"/>
      <c r="D222" s="130"/>
      <c r="E222" s="130"/>
      <c r="F222" s="131"/>
      <c r="G222" s="59"/>
      <c r="H222" s="127"/>
      <c r="I222" s="59"/>
      <c r="J222" s="59"/>
      <c r="K222" s="59"/>
      <c r="L222" s="59"/>
      <c r="M222" s="71"/>
      <c r="N222" s="71"/>
      <c r="O222" s="71"/>
      <c r="P222" s="71"/>
      <c r="Q222" s="71"/>
      <c r="R222" s="71"/>
      <c r="S222" s="71"/>
      <c r="T222" s="71"/>
      <c r="U222" s="59"/>
      <c r="V222" s="144"/>
      <c r="W222" s="59"/>
      <c r="X222" s="71"/>
      <c r="Y222" s="127"/>
      <c r="Z222" s="71"/>
      <c r="AA222" s="71"/>
      <c r="AB222" s="71"/>
      <c r="AC222" s="71"/>
      <c r="AD222" s="71"/>
      <c r="AE222" s="71"/>
      <c r="AF222" s="115" t="str">
        <f t="shared" si="718"/>
        <v/>
      </c>
      <c r="AG222" s="203"/>
      <c r="AH222" s="204" t="str">
        <f t="shared" si="719"/>
        <v/>
      </c>
      <c r="AI222" s="204">
        <f t="shared" si="720"/>
        <v>0</v>
      </c>
      <c r="AJ222" s="205">
        <v>5</v>
      </c>
      <c r="AK222" s="205" t="str">
        <f t="shared" si="721"/>
        <v/>
      </c>
      <c r="AL222" s="205" t="str">
        <f t="shared" si="722"/>
        <v/>
      </c>
      <c r="AM222" s="205" t="str">
        <f t="shared" si="723"/>
        <v/>
      </c>
      <c r="AN222" s="206" t="str">
        <f t="shared" si="724"/>
        <v/>
      </c>
      <c r="AO222" s="46" t="str">
        <f t="shared" si="725"/>
        <v/>
      </c>
      <c r="AP222" s="46" t="str">
        <f t="shared" si="726"/>
        <v/>
      </c>
    </row>
    <row r="223" ht="48.75" customHeight="1">
      <c r="A223" s="46">
        <v>182</v>
      </c>
      <c r="B223" s="72" t="s">
        <v>356</v>
      </c>
      <c r="C223" s="125">
        <f>2022!B221</f>
        <v>144.40000000000001</v>
      </c>
      <c r="D223" s="126">
        <f>2022!AA221</f>
        <v>573</v>
      </c>
      <c r="E223" s="126">
        <f>2022!AB221</f>
        <v>379</v>
      </c>
      <c r="F223" s="125">
        <f>2022!AE221</f>
        <v>2.6246537396121883</v>
      </c>
      <c r="G223" s="59">
        <f>2021!AJ168</f>
        <v>28</v>
      </c>
      <c r="H223" s="127">
        <f t="shared" si="717"/>
        <v>4.8865619546247814</v>
      </c>
      <c r="I223" s="59"/>
      <c r="J223" s="59"/>
      <c r="K223" s="59"/>
      <c r="L223" s="59">
        <f>2021!AK168</f>
        <v>21</v>
      </c>
      <c r="M223" s="59"/>
      <c r="N223" s="59"/>
      <c r="O223" s="59">
        <f>'Добыча 2021'!O183</f>
        <v>26</v>
      </c>
      <c r="P223" s="59"/>
      <c r="Q223" s="59"/>
      <c r="R223" s="59">
        <f>'Добыча 2021'!P183</f>
        <v>21</v>
      </c>
      <c r="S223" s="59"/>
      <c r="T223" s="59"/>
      <c r="U223" s="59">
        <f t="shared" si="714"/>
        <v>92.857142857142861</v>
      </c>
      <c r="V223" s="127">
        <f>2022!AG221</f>
        <v>18.949999999999999</v>
      </c>
      <c r="W223" s="59">
        <f t="shared" si="715"/>
        <v>5</v>
      </c>
      <c r="X223" s="59">
        <f>2022!AJ221</f>
        <v>18</v>
      </c>
      <c r="Y223" s="127">
        <f t="shared" si="716"/>
        <v>4.7493403693931393</v>
      </c>
      <c r="Z223" s="59"/>
      <c r="AA223" s="59"/>
      <c r="AB223" s="59"/>
      <c r="AC223" s="59">
        <f>2022!AK221</f>
        <v>13</v>
      </c>
      <c r="AD223" s="59"/>
      <c r="AE223" s="59"/>
      <c r="AF223" s="115" t="str">
        <f t="shared" si="718"/>
        <v/>
      </c>
      <c r="AG223" s="203"/>
      <c r="AH223" s="204">
        <f t="shared" si="719"/>
        <v>2.6246537396121883</v>
      </c>
      <c r="AI223" s="204">
        <f t="shared" si="720"/>
        <v>18</v>
      </c>
      <c r="AJ223" s="205">
        <v>5</v>
      </c>
      <c r="AK223" s="205" t="str">
        <f t="shared" si="721"/>
        <v/>
      </c>
      <c r="AL223" s="205">
        <f t="shared" si="722"/>
        <v>3</v>
      </c>
      <c r="AM223" s="205">
        <f t="shared" si="723"/>
        <v>18</v>
      </c>
      <c r="AN223" s="206" t="str">
        <f t="shared" si="724"/>
        <v/>
      </c>
      <c r="AO223" s="46" t="str">
        <f t="shared" si="725"/>
        <v xml:space="preserve">Сумма не совпадает или не ОДОУ</v>
      </c>
      <c r="AP223" s="46" t="str">
        <f t="shared" si="726"/>
        <v/>
      </c>
    </row>
    <row r="224" ht="94.5">
      <c r="A224" s="46">
        <v>183</v>
      </c>
      <c r="B224" s="72" t="s">
        <v>357</v>
      </c>
      <c r="C224" s="125">
        <f>2022!B222</f>
        <v>18</v>
      </c>
      <c r="D224" s="126">
        <f>2022!AA222</f>
        <v>83</v>
      </c>
      <c r="E224" s="126">
        <f>2022!AB222</f>
        <v>100</v>
      </c>
      <c r="F224" s="125">
        <f>2022!AE222</f>
        <v>5.5555555555555554</v>
      </c>
      <c r="G224" s="59">
        <f>2021!AJ169</f>
        <v>4</v>
      </c>
      <c r="H224" s="127">
        <f t="shared" si="717"/>
        <v>4.8192771084337354</v>
      </c>
      <c r="I224" s="59"/>
      <c r="J224" s="59"/>
      <c r="K224" s="59"/>
      <c r="L224" s="59">
        <f>2021!AK169</f>
        <v>3</v>
      </c>
      <c r="M224" s="59"/>
      <c r="N224" s="59"/>
      <c r="O224" s="59">
        <f>'Добыча 2021'!O184</f>
        <v>3</v>
      </c>
      <c r="P224" s="59"/>
      <c r="Q224" s="59"/>
      <c r="R224" s="59">
        <f>'Добыча 2021'!P184</f>
        <v>3</v>
      </c>
      <c r="S224" s="59"/>
      <c r="T224" s="59"/>
      <c r="U224" s="59">
        <f t="shared" si="714"/>
        <v>75</v>
      </c>
      <c r="V224" s="127">
        <f>2022!AG222</f>
        <v>5</v>
      </c>
      <c r="W224" s="59">
        <f t="shared" si="715"/>
        <v>5</v>
      </c>
      <c r="X224" s="59">
        <f>2022!AJ222</f>
        <v>5</v>
      </c>
      <c r="Y224" s="127">
        <f t="shared" si="716"/>
        <v>5</v>
      </c>
      <c r="Z224" s="59"/>
      <c r="AA224" s="59"/>
      <c r="AB224" s="59"/>
      <c r="AC224" s="59">
        <f>2022!AK222</f>
        <v>3</v>
      </c>
      <c r="AD224" s="59"/>
      <c r="AE224" s="59"/>
      <c r="AF224" s="115" t="str">
        <f t="shared" si="718"/>
        <v/>
      </c>
      <c r="AG224" s="203"/>
      <c r="AH224" s="204">
        <f t="shared" si="719"/>
        <v>5.5555555555555554</v>
      </c>
      <c r="AI224" s="204">
        <f t="shared" si="720"/>
        <v>5</v>
      </c>
      <c r="AJ224" s="205">
        <v>5</v>
      </c>
      <c r="AK224" s="205" t="str">
        <f t="shared" si="721"/>
        <v/>
      </c>
      <c r="AL224" s="205">
        <f t="shared" si="722"/>
        <v>1</v>
      </c>
      <c r="AM224" s="205">
        <f t="shared" si="723"/>
        <v>5</v>
      </c>
      <c r="AN224" s="206" t="str">
        <f t="shared" si="724"/>
        <v/>
      </c>
      <c r="AO224" s="46" t="str">
        <f t="shared" si="725"/>
        <v xml:space="preserve">Сумма не совпадает или не ОДОУ</v>
      </c>
      <c r="AP224" s="46" t="str">
        <f t="shared" si="726"/>
        <v/>
      </c>
    </row>
    <row r="225" ht="18.75">
      <c r="A225" s="46"/>
      <c r="B225" s="61" t="s">
        <v>21</v>
      </c>
      <c r="C225" s="131"/>
      <c r="D225" s="130"/>
      <c r="E225" s="130"/>
      <c r="F225" s="131"/>
      <c r="G225" s="59"/>
      <c r="H225" s="127"/>
      <c r="I225" s="59"/>
      <c r="J225" s="59"/>
      <c r="K225" s="59"/>
      <c r="L225" s="59"/>
      <c r="M225" s="71"/>
      <c r="N225" s="71"/>
      <c r="O225" s="71"/>
      <c r="P225" s="71"/>
      <c r="Q225" s="71"/>
      <c r="R225" s="71"/>
      <c r="S225" s="71"/>
      <c r="T225" s="71"/>
      <c r="U225" s="59"/>
      <c r="V225" s="144"/>
      <c r="W225" s="59"/>
      <c r="X225" s="71"/>
      <c r="Y225" s="127"/>
      <c r="Z225" s="71"/>
      <c r="AA225" s="71"/>
      <c r="AB225" s="71"/>
      <c r="AC225" s="71"/>
      <c r="AD225" s="71"/>
      <c r="AE225" s="71"/>
      <c r="AF225" s="115" t="str">
        <f t="shared" si="718"/>
        <v/>
      </c>
      <c r="AG225" s="203"/>
      <c r="AH225" s="204" t="str">
        <f t="shared" si="719"/>
        <v/>
      </c>
      <c r="AI225" s="204">
        <f t="shared" si="720"/>
        <v>0</v>
      </c>
      <c r="AJ225" s="205">
        <v>5</v>
      </c>
      <c r="AK225" s="205" t="str">
        <f t="shared" si="721"/>
        <v/>
      </c>
      <c r="AL225" s="205" t="str">
        <f t="shared" si="722"/>
        <v/>
      </c>
      <c r="AM225" s="205" t="str">
        <f t="shared" si="723"/>
        <v/>
      </c>
      <c r="AN225" s="206" t="str">
        <f t="shared" si="724"/>
        <v/>
      </c>
      <c r="AO225" s="46" t="str">
        <f t="shared" si="725"/>
        <v/>
      </c>
      <c r="AP225" s="46" t="str">
        <f t="shared" si="726"/>
        <v/>
      </c>
    </row>
    <row r="226" ht="31.5">
      <c r="A226" s="87">
        <v>184</v>
      </c>
      <c r="B226" s="72" t="s">
        <v>22</v>
      </c>
      <c r="C226" s="125">
        <f>2022!B224</f>
        <v>240</v>
      </c>
      <c r="D226" s="126">
        <f>2022!AA224</f>
        <v>0</v>
      </c>
      <c r="E226" s="126">
        <f>2022!AB224</f>
        <v>0</v>
      </c>
      <c r="F226" s="125">
        <f>2022!AE224</f>
        <v>0</v>
      </c>
      <c r="G226" s="71">
        <f>2021!AJ171</f>
        <v>0</v>
      </c>
      <c r="H226" s="127">
        <f t="shared" si="717"/>
        <v>0</v>
      </c>
      <c r="I226" s="62"/>
      <c r="J226" s="62"/>
      <c r="K226" s="62"/>
      <c r="L226" s="71">
        <f>2021!AK171</f>
        <v>0</v>
      </c>
      <c r="M226" s="59"/>
      <c r="N226" s="59"/>
      <c r="O226" s="59">
        <f>'Добыча 2021'!O186</f>
        <v>0</v>
      </c>
      <c r="P226" s="59"/>
      <c r="Q226" s="59"/>
      <c r="R226" s="59">
        <f>'Добыча 2021'!P186</f>
        <v>0</v>
      </c>
      <c r="S226" s="59"/>
      <c r="T226" s="59"/>
      <c r="U226" s="59">
        <f t="shared" si="714"/>
        <v>0</v>
      </c>
      <c r="V226" s="127">
        <f>2022!AG224</f>
        <v>0</v>
      </c>
      <c r="W226" s="59">
        <f t="shared" si="715"/>
        <v>0</v>
      </c>
      <c r="X226" s="59">
        <f>2022!AJ224</f>
        <v>0</v>
      </c>
      <c r="Y226" s="127">
        <f t="shared" si="716"/>
        <v>0</v>
      </c>
      <c r="Z226" s="59"/>
      <c r="AA226" s="59"/>
      <c r="AB226" s="59"/>
      <c r="AC226" s="59">
        <f>2022!AK224</f>
        <v>0</v>
      </c>
      <c r="AD226" s="59"/>
      <c r="AE226" s="59"/>
      <c r="AF226" s="115" t="str">
        <f t="shared" si="718"/>
        <v/>
      </c>
      <c r="AG226" s="203"/>
      <c r="AH226" s="204">
        <f t="shared" si="719"/>
        <v>0</v>
      </c>
      <c r="AI226" s="204">
        <f t="shared" si="720"/>
        <v>0</v>
      </c>
      <c r="AJ226" s="205">
        <v>5</v>
      </c>
      <c r="AK226" s="205" t="str">
        <f t="shared" si="721"/>
        <v/>
      </c>
      <c r="AL226" s="205">
        <f t="shared" si="722"/>
        <v>0</v>
      </c>
      <c r="AM226" s="205">
        <f t="shared" si="723"/>
        <v>0</v>
      </c>
      <c r="AN226" s="206" t="str">
        <f t="shared" si="724"/>
        <v/>
      </c>
      <c r="AO226" s="46" t="str">
        <f t="shared" si="725"/>
        <v/>
      </c>
      <c r="AP226" s="46" t="str">
        <f t="shared" si="726"/>
        <v/>
      </c>
    </row>
    <row r="227" ht="18.75">
      <c r="A227" s="87"/>
      <c r="B227" s="61" t="s">
        <v>29</v>
      </c>
      <c r="C227" s="131"/>
      <c r="D227" s="130"/>
      <c r="E227" s="130"/>
      <c r="F227" s="131"/>
      <c r="G227" s="59"/>
      <c r="H227" s="127"/>
      <c r="I227" s="59"/>
      <c r="J227" s="59"/>
      <c r="K227" s="59"/>
      <c r="L227" s="59"/>
      <c r="M227" s="71"/>
      <c r="N227" s="71"/>
      <c r="O227" s="71"/>
      <c r="P227" s="71"/>
      <c r="Q227" s="71"/>
      <c r="R227" s="71"/>
      <c r="S227" s="71"/>
      <c r="T227" s="71"/>
      <c r="U227" s="59"/>
      <c r="V227" s="144"/>
      <c r="W227" s="59"/>
      <c r="X227" s="71"/>
      <c r="Y227" s="127"/>
      <c r="Z227" s="71"/>
      <c r="AA227" s="71"/>
      <c r="AB227" s="71"/>
      <c r="AC227" s="71"/>
      <c r="AD227" s="71"/>
      <c r="AE227" s="71"/>
      <c r="AF227" s="115" t="str">
        <f t="shared" si="718"/>
        <v/>
      </c>
      <c r="AG227" s="203"/>
      <c r="AH227" s="204" t="str">
        <f t="shared" si="719"/>
        <v/>
      </c>
      <c r="AI227" s="204">
        <f t="shared" si="720"/>
        <v>0</v>
      </c>
      <c r="AJ227" s="205">
        <v>5</v>
      </c>
      <c r="AK227" s="205" t="str">
        <f t="shared" si="721"/>
        <v/>
      </c>
      <c r="AL227" s="205" t="str">
        <f t="shared" si="722"/>
        <v/>
      </c>
      <c r="AM227" s="205" t="str">
        <f t="shared" si="723"/>
        <v/>
      </c>
      <c r="AN227" s="206" t="str">
        <f t="shared" si="724"/>
        <v/>
      </c>
      <c r="AO227" s="46" t="str">
        <f t="shared" si="725"/>
        <v/>
      </c>
      <c r="AP227" s="46" t="str">
        <f t="shared" si="726"/>
        <v/>
      </c>
    </row>
    <row r="228" ht="94.5">
      <c r="A228" s="87">
        <v>185</v>
      </c>
      <c r="B228" s="162" t="s">
        <v>358</v>
      </c>
      <c r="C228" s="125">
        <f>2022!B226</f>
        <v>33.299999999999997</v>
      </c>
      <c r="D228" s="138">
        <f>2022!AA226</f>
        <v>168</v>
      </c>
      <c r="E228" s="126">
        <f>2022!AB226</f>
        <v>93</v>
      </c>
      <c r="F228" s="125">
        <f>2022!AE226</f>
        <v>2.7927927927927931</v>
      </c>
      <c r="G228" s="80">
        <f>2021!AJ173</f>
        <v>8</v>
      </c>
      <c r="H228" s="139">
        <f t="shared" si="717"/>
        <v>4.7619047619047619</v>
      </c>
      <c r="I228" s="59"/>
      <c r="J228" s="59"/>
      <c r="K228" s="59"/>
      <c r="L228" s="80">
        <f>2021!AK173</f>
        <v>6</v>
      </c>
      <c r="M228" s="59"/>
      <c r="N228" s="59"/>
      <c r="O228" s="59">
        <f>'Добыча 2021'!O188</f>
        <v>2</v>
      </c>
      <c r="P228" s="59"/>
      <c r="Q228" s="59"/>
      <c r="R228" s="59">
        <f>'Добыча 2021'!P188</f>
        <v>1</v>
      </c>
      <c r="S228" s="59"/>
      <c r="T228" s="59"/>
      <c r="U228" s="59">
        <f t="shared" si="714"/>
        <v>25</v>
      </c>
      <c r="V228" s="127">
        <f>2022!AG226</f>
        <v>4.6500000000000004</v>
      </c>
      <c r="W228" s="59">
        <f t="shared" si="715"/>
        <v>5</v>
      </c>
      <c r="X228" s="59">
        <f>2022!AJ226</f>
        <v>4</v>
      </c>
      <c r="Y228" s="127">
        <f t="shared" si="716"/>
        <v>4.3010752688172049</v>
      </c>
      <c r="Z228" s="59"/>
      <c r="AA228" s="59"/>
      <c r="AB228" s="59"/>
      <c r="AC228" s="59">
        <f>2022!AK226</f>
        <v>3</v>
      </c>
      <c r="AD228" s="59"/>
      <c r="AE228" s="59"/>
      <c r="AF228" s="115" t="str">
        <f t="shared" si="718"/>
        <v/>
      </c>
      <c r="AG228" s="203"/>
      <c r="AH228" s="204">
        <f t="shared" si="719"/>
        <v>2.7927927927927931</v>
      </c>
      <c r="AI228" s="204">
        <f t="shared" si="720"/>
        <v>4</v>
      </c>
      <c r="AJ228" s="205">
        <v>5</v>
      </c>
      <c r="AK228" s="205" t="str">
        <f t="shared" si="721"/>
        <v/>
      </c>
      <c r="AL228" s="205">
        <f t="shared" si="722"/>
        <v>1</v>
      </c>
      <c r="AM228" s="205">
        <f t="shared" si="723"/>
        <v>4</v>
      </c>
      <c r="AN228" s="206" t="str">
        <f t="shared" si="724"/>
        <v/>
      </c>
      <c r="AO228" s="46" t="str">
        <f t="shared" si="725"/>
        <v xml:space="preserve">Сумма не совпадает или не ОДОУ</v>
      </c>
      <c r="AP228" s="46" t="str">
        <f t="shared" si="726"/>
        <v/>
      </c>
    </row>
    <row r="229" ht="68.25" customHeight="1">
      <c r="A229" s="87">
        <v>186</v>
      </c>
      <c r="B229" s="152" t="s">
        <v>359</v>
      </c>
      <c r="C229" s="125">
        <f>2022!B227</f>
        <v>31.300000000000001</v>
      </c>
      <c r="D229" s="142"/>
      <c r="E229" s="126">
        <f>2022!AB227</f>
        <v>85</v>
      </c>
      <c r="F229" s="125">
        <f>2022!AE227</f>
        <v>2.7156549520766773</v>
      </c>
      <c r="G229" s="82"/>
      <c r="H229" s="143"/>
      <c r="I229" s="59"/>
      <c r="J229" s="59"/>
      <c r="K229" s="59"/>
      <c r="L229" s="82"/>
      <c r="M229" s="59"/>
      <c r="N229" s="59"/>
      <c r="O229" s="59">
        <f>'Добыча 2021'!O189</f>
        <v>5</v>
      </c>
      <c r="P229" s="59"/>
      <c r="Q229" s="59"/>
      <c r="R229" s="59">
        <f>'Добыча 2021'!P189</f>
        <v>5</v>
      </c>
      <c r="S229" s="59"/>
      <c r="T229" s="59"/>
      <c r="U229" s="59">
        <f>IF(G228=0,0,O229/G228*100)</f>
        <v>62.5</v>
      </c>
      <c r="V229" s="127">
        <f>2022!AG227</f>
        <v>4.25</v>
      </c>
      <c r="W229" s="59">
        <f t="shared" si="715"/>
        <v>5</v>
      </c>
      <c r="X229" s="59">
        <f>2022!AJ227</f>
        <v>4</v>
      </c>
      <c r="Y229" s="127">
        <f t="shared" si="716"/>
        <v>4.7058823529411766</v>
      </c>
      <c r="Z229" s="59"/>
      <c r="AA229" s="59"/>
      <c r="AB229" s="59"/>
      <c r="AC229" s="59">
        <f>2022!AK227</f>
        <v>3</v>
      </c>
      <c r="AD229" s="59"/>
      <c r="AE229" s="59"/>
      <c r="AF229" s="115" t="str">
        <f t="shared" si="718"/>
        <v/>
      </c>
      <c r="AG229" s="203"/>
      <c r="AH229" s="204">
        <f t="shared" si="719"/>
        <v>2.7156549520766773</v>
      </c>
      <c r="AI229" s="204">
        <f t="shared" si="720"/>
        <v>4</v>
      </c>
      <c r="AJ229" s="205">
        <v>5</v>
      </c>
      <c r="AK229" s="205" t="str">
        <f t="shared" si="721"/>
        <v/>
      </c>
      <c r="AL229" s="205">
        <f t="shared" si="722"/>
        <v>1</v>
      </c>
      <c r="AM229" s="205">
        <f t="shared" si="723"/>
        <v>4</v>
      </c>
      <c r="AN229" s="206" t="str">
        <f t="shared" si="724"/>
        <v/>
      </c>
      <c r="AO229" s="46" t="str">
        <f t="shared" si="725"/>
        <v xml:space="preserve">Сумма не совпадает или не ОДОУ</v>
      </c>
      <c r="AP229" s="46" t="str">
        <f t="shared" si="726"/>
        <v/>
      </c>
    </row>
    <row r="230" ht="94.5">
      <c r="A230" s="87">
        <v>187</v>
      </c>
      <c r="B230" s="72" t="s">
        <v>30</v>
      </c>
      <c r="C230" s="125">
        <f>2022!B228</f>
        <v>34</v>
      </c>
      <c r="D230" s="126">
        <f>2022!AA228</f>
        <v>91</v>
      </c>
      <c r="E230" s="126">
        <f>2022!AB228</f>
        <v>111</v>
      </c>
      <c r="F230" s="125">
        <f>2022!AE228</f>
        <v>3.2647058823529411</v>
      </c>
      <c r="G230" s="59">
        <f>2021!AJ174</f>
        <v>4</v>
      </c>
      <c r="H230" s="127">
        <f t="shared" si="717"/>
        <v>4.395604395604396</v>
      </c>
      <c r="I230" s="59"/>
      <c r="J230" s="59"/>
      <c r="K230" s="59"/>
      <c r="L230" s="59">
        <f>2021!AK174</f>
        <v>3</v>
      </c>
      <c r="M230" s="59"/>
      <c r="N230" s="59"/>
      <c r="O230" s="59">
        <f>'Добыча 2021'!O190</f>
        <v>4</v>
      </c>
      <c r="P230" s="59"/>
      <c r="Q230" s="59"/>
      <c r="R230" s="59">
        <f>'Добыча 2021'!P190</f>
        <v>3</v>
      </c>
      <c r="S230" s="59"/>
      <c r="T230" s="59"/>
      <c r="U230" s="59">
        <f t="shared" si="714"/>
        <v>100</v>
      </c>
      <c r="V230" s="127">
        <f>2022!AG228</f>
        <v>5.5500000000000007</v>
      </c>
      <c r="W230" s="59">
        <f t="shared" si="715"/>
        <v>5.0000000000000009</v>
      </c>
      <c r="X230" s="59">
        <f>2022!AJ228</f>
        <v>5</v>
      </c>
      <c r="Y230" s="127">
        <f t="shared" si="716"/>
        <v>4.5045045045045047</v>
      </c>
      <c r="Z230" s="59"/>
      <c r="AA230" s="59"/>
      <c r="AB230" s="59"/>
      <c r="AC230" s="59">
        <f>2022!AK228</f>
        <v>3</v>
      </c>
      <c r="AD230" s="59"/>
      <c r="AE230" s="59"/>
      <c r="AF230" s="115" t="str">
        <f t="shared" si="718"/>
        <v/>
      </c>
      <c r="AG230" s="203"/>
      <c r="AH230" s="204">
        <f t="shared" si="719"/>
        <v>3.2647058823529411</v>
      </c>
      <c r="AI230" s="204">
        <f t="shared" si="720"/>
        <v>5</v>
      </c>
      <c r="AJ230" s="205">
        <v>5</v>
      </c>
      <c r="AK230" s="205" t="str">
        <f t="shared" si="721"/>
        <v/>
      </c>
      <c r="AL230" s="205">
        <f t="shared" si="722"/>
        <v>1</v>
      </c>
      <c r="AM230" s="205">
        <f t="shared" si="723"/>
        <v>5</v>
      </c>
      <c r="AN230" s="206" t="str">
        <f t="shared" si="724"/>
        <v/>
      </c>
      <c r="AO230" s="46" t="str">
        <f t="shared" si="725"/>
        <v xml:space="preserve">Сумма не совпадает или не ОДОУ</v>
      </c>
      <c r="AP230" s="46" t="str">
        <f t="shared" si="726"/>
        <v/>
      </c>
    </row>
    <row r="231" ht="31.5">
      <c r="A231" s="87">
        <v>188</v>
      </c>
      <c r="B231" s="72" t="s">
        <v>31</v>
      </c>
      <c r="C231" s="125">
        <f>2022!B229</f>
        <v>21.359999999999999</v>
      </c>
      <c r="D231" s="126">
        <f>2022!AA229</f>
        <v>0</v>
      </c>
      <c r="E231" s="126">
        <f>2022!AB229</f>
        <v>0</v>
      </c>
      <c r="F231" s="125">
        <f>2022!AE229</f>
        <v>0</v>
      </c>
      <c r="G231" s="59">
        <f>2021!AJ175</f>
        <v>0</v>
      </c>
      <c r="H231" s="127">
        <f t="shared" si="717"/>
        <v>0</v>
      </c>
      <c r="I231" s="59"/>
      <c r="J231" s="59"/>
      <c r="K231" s="59"/>
      <c r="L231" s="59">
        <f>2021!AK175</f>
        <v>0</v>
      </c>
      <c r="M231" s="59"/>
      <c r="N231" s="59"/>
      <c r="O231" s="59">
        <f>'Добыча 2021'!O191</f>
        <v>0</v>
      </c>
      <c r="P231" s="59"/>
      <c r="Q231" s="59"/>
      <c r="R231" s="59">
        <f>'Добыча 2021'!P191</f>
        <v>0</v>
      </c>
      <c r="S231" s="59"/>
      <c r="T231" s="59"/>
      <c r="U231" s="59">
        <f t="shared" si="714"/>
        <v>0</v>
      </c>
      <c r="V231" s="127">
        <f>2022!AG229</f>
        <v>0</v>
      </c>
      <c r="W231" s="59">
        <f t="shared" si="715"/>
        <v>0</v>
      </c>
      <c r="X231" s="59">
        <f>2022!AJ229</f>
        <v>0</v>
      </c>
      <c r="Y231" s="127">
        <f t="shared" si="716"/>
        <v>0</v>
      </c>
      <c r="Z231" s="59"/>
      <c r="AA231" s="59"/>
      <c r="AB231" s="59"/>
      <c r="AC231" s="59">
        <f>2022!AK229</f>
        <v>0</v>
      </c>
      <c r="AD231" s="59"/>
      <c r="AE231" s="59"/>
      <c r="AF231" s="115" t="str">
        <f t="shared" si="718"/>
        <v/>
      </c>
      <c r="AG231" s="203"/>
      <c r="AH231" s="204">
        <f t="shared" si="719"/>
        <v>0</v>
      </c>
      <c r="AI231" s="204">
        <f t="shared" si="720"/>
        <v>0</v>
      </c>
      <c r="AJ231" s="205">
        <v>5</v>
      </c>
      <c r="AK231" s="205" t="str">
        <f t="shared" si="721"/>
        <v/>
      </c>
      <c r="AL231" s="205">
        <f t="shared" si="722"/>
        <v>0</v>
      </c>
      <c r="AM231" s="205">
        <f t="shared" si="723"/>
        <v>0</v>
      </c>
      <c r="AN231" s="206" t="str">
        <f t="shared" si="724"/>
        <v/>
      </c>
      <c r="AO231" s="46" t="str">
        <f t="shared" si="725"/>
        <v/>
      </c>
      <c r="AP231" s="46" t="str">
        <f t="shared" si="726"/>
        <v/>
      </c>
    </row>
    <row r="232" ht="31.5">
      <c r="A232" s="87">
        <v>189</v>
      </c>
      <c r="B232" s="72" t="s">
        <v>34</v>
      </c>
      <c r="C232" s="125">
        <f>2022!B230</f>
        <v>254.53999999999999</v>
      </c>
      <c r="D232" s="126">
        <f>2022!AA230</f>
        <v>0</v>
      </c>
      <c r="E232" s="126">
        <f>2022!AB230</f>
        <v>0</v>
      </c>
      <c r="F232" s="125">
        <f>2022!AE230</f>
        <v>0</v>
      </c>
      <c r="G232" s="59">
        <f>2021!AJ176</f>
        <v>0</v>
      </c>
      <c r="H232" s="127">
        <f t="shared" si="717"/>
        <v>0</v>
      </c>
      <c r="I232" s="59"/>
      <c r="J232" s="59"/>
      <c r="K232" s="59"/>
      <c r="L232" s="59">
        <f>2021!AK176</f>
        <v>0</v>
      </c>
      <c r="M232" s="59"/>
      <c r="N232" s="59"/>
      <c r="O232" s="59">
        <f>'Добыча 2021'!O192</f>
        <v>0</v>
      </c>
      <c r="P232" s="59"/>
      <c r="Q232" s="59"/>
      <c r="R232" s="59">
        <f>'Добыча 2021'!P192</f>
        <v>0</v>
      </c>
      <c r="S232" s="59"/>
      <c r="T232" s="59"/>
      <c r="U232" s="59">
        <f t="shared" si="714"/>
        <v>0</v>
      </c>
      <c r="V232" s="127">
        <f>2022!AG230</f>
        <v>0</v>
      </c>
      <c r="W232" s="59">
        <f t="shared" si="715"/>
        <v>0</v>
      </c>
      <c r="X232" s="59">
        <f>2022!AJ230</f>
        <v>0</v>
      </c>
      <c r="Y232" s="127">
        <f t="shared" si="716"/>
        <v>0</v>
      </c>
      <c r="Z232" s="59"/>
      <c r="AA232" s="59"/>
      <c r="AB232" s="59"/>
      <c r="AC232" s="59">
        <f>2022!AK230</f>
        <v>0</v>
      </c>
      <c r="AD232" s="59"/>
      <c r="AE232" s="59"/>
      <c r="AF232" s="115" t="str">
        <f t="shared" si="718"/>
        <v/>
      </c>
      <c r="AG232" s="203"/>
      <c r="AH232" s="204">
        <f t="shared" si="719"/>
        <v>0</v>
      </c>
      <c r="AI232" s="204">
        <f t="shared" si="720"/>
        <v>0</v>
      </c>
      <c r="AJ232" s="205">
        <v>5</v>
      </c>
      <c r="AK232" s="205" t="str">
        <f t="shared" si="721"/>
        <v/>
      </c>
      <c r="AL232" s="205">
        <f t="shared" si="722"/>
        <v>0</v>
      </c>
      <c r="AM232" s="205">
        <f t="shared" si="723"/>
        <v>0</v>
      </c>
      <c r="AN232" s="206" t="str">
        <f t="shared" si="724"/>
        <v/>
      </c>
      <c r="AO232" s="46" t="str">
        <f t="shared" si="725"/>
        <v/>
      </c>
      <c r="AP232" s="46" t="str">
        <f t="shared" si="726"/>
        <v/>
      </c>
    </row>
    <row r="233" ht="18.75">
      <c r="A233" s="87"/>
      <c r="B233" s="61" t="s">
        <v>37</v>
      </c>
      <c r="C233" s="131"/>
      <c r="D233" s="130"/>
      <c r="E233" s="130"/>
      <c r="F233" s="131"/>
      <c r="G233" s="59"/>
      <c r="H233" s="127"/>
      <c r="I233" s="59"/>
      <c r="J233" s="59"/>
      <c r="K233" s="59"/>
      <c r="L233" s="59"/>
      <c r="M233" s="71"/>
      <c r="N233" s="71"/>
      <c r="O233" s="71"/>
      <c r="P233" s="71"/>
      <c r="Q233" s="71"/>
      <c r="R233" s="71"/>
      <c r="S233" s="71"/>
      <c r="T233" s="71"/>
      <c r="U233" s="59"/>
      <c r="V233" s="144"/>
      <c r="W233" s="59"/>
      <c r="X233" s="71"/>
      <c r="Y233" s="127"/>
      <c r="Z233" s="71"/>
      <c r="AA233" s="71"/>
      <c r="AB233" s="71"/>
      <c r="AC233" s="71"/>
      <c r="AD233" s="71"/>
      <c r="AE233" s="71"/>
      <c r="AF233" s="115" t="str">
        <f t="shared" si="718"/>
        <v/>
      </c>
      <c r="AG233" s="203"/>
      <c r="AH233" s="204" t="str">
        <f t="shared" si="719"/>
        <v/>
      </c>
      <c r="AI233" s="204">
        <f t="shared" si="720"/>
        <v>0</v>
      </c>
      <c r="AJ233" s="205">
        <v>5</v>
      </c>
      <c r="AK233" s="205" t="str">
        <f t="shared" si="721"/>
        <v/>
      </c>
      <c r="AL233" s="205" t="str">
        <f t="shared" si="722"/>
        <v/>
      </c>
      <c r="AM233" s="205" t="str">
        <f t="shared" si="723"/>
        <v/>
      </c>
      <c r="AN233" s="206" t="str">
        <f t="shared" si="724"/>
        <v/>
      </c>
      <c r="AO233" s="46" t="str">
        <f t="shared" si="725"/>
        <v/>
      </c>
      <c r="AP233" s="46" t="str">
        <f t="shared" si="726"/>
        <v/>
      </c>
    </row>
    <row r="234" ht="31.5">
      <c r="A234" s="87">
        <v>190</v>
      </c>
      <c r="B234" s="72" t="s">
        <v>360</v>
      </c>
      <c r="C234" s="125">
        <f>2022!B232</f>
        <v>9.0289999999999999</v>
      </c>
      <c r="D234" s="126">
        <f>2022!AA232</f>
        <v>0</v>
      </c>
      <c r="E234" s="126">
        <f>2022!AB232</f>
        <v>0</v>
      </c>
      <c r="F234" s="125">
        <f>2022!AE232</f>
        <v>0</v>
      </c>
      <c r="G234" s="59">
        <f>2021!AJ178</f>
        <v>0</v>
      </c>
      <c r="H234" s="127">
        <f t="shared" si="717"/>
        <v>0</v>
      </c>
      <c r="I234" s="59"/>
      <c r="J234" s="59"/>
      <c r="K234" s="59"/>
      <c r="L234" s="59">
        <f>2021!AK178</f>
        <v>0</v>
      </c>
      <c r="M234" s="59"/>
      <c r="N234" s="59"/>
      <c r="O234" s="59">
        <f>'Добыча 2021'!O194</f>
        <v>0</v>
      </c>
      <c r="P234" s="59"/>
      <c r="Q234" s="59"/>
      <c r="R234" s="59">
        <f>'Добыча 2021'!P194</f>
        <v>0</v>
      </c>
      <c r="S234" s="59"/>
      <c r="T234" s="59"/>
      <c r="U234" s="59">
        <f t="shared" si="714"/>
        <v>0</v>
      </c>
      <c r="V234" s="127">
        <f>2022!AG232</f>
        <v>0</v>
      </c>
      <c r="W234" s="59">
        <f t="shared" si="715"/>
        <v>0</v>
      </c>
      <c r="X234" s="59">
        <f>2022!AJ232</f>
        <v>0</v>
      </c>
      <c r="Y234" s="127">
        <f t="shared" si="716"/>
        <v>0</v>
      </c>
      <c r="Z234" s="59"/>
      <c r="AA234" s="59"/>
      <c r="AB234" s="59"/>
      <c r="AC234" s="59">
        <f>2022!AK232</f>
        <v>0</v>
      </c>
      <c r="AD234" s="59"/>
      <c r="AE234" s="59"/>
      <c r="AF234" s="115" t="str">
        <f t="shared" si="718"/>
        <v/>
      </c>
      <c r="AG234" s="203"/>
      <c r="AH234" s="204">
        <f t="shared" si="719"/>
        <v>0</v>
      </c>
      <c r="AI234" s="204">
        <f t="shared" si="720"/>
        <v>0</v>
      </c>
      <c r="AJ234" s="205">
        <v>5</v>
      </c>
      <c r="AK234" s="205" t="str">
        <f t="shared" si="721"/>
        <v/>
      </c>
      <c r="AL234" s="205">
        <f t="shared" si="722"/>
        <v>0</v>
      </c>
      <c r="AM234" s="205">
        <f t="shared" si="723"/>
        <v>0</v>
      </c>
      <c r="AN234" s="206" t="str">
        <f t="shared" si="724"/>
        <v/>
      </c>
      <c r="AO234" s="46" t="str">
        <f t="shared" si="725"/>
        <v/>
      </c>
      <c r="AP234" s="46" t="str">
        <f t="shared" si="726"/>
        <v/>
      </c>
    </row>
    <row r="235" ht="94.5">
      <c r="A235" s="87">
        <v>191</v>
      </c>
      <c r="B235" s="64" t="s">
        <v>361</v>
      </c>
      <c r="C235" s="125">
        <f>2022!B233</f>
        <v>19.600000000000001</v>
      </c>
      <c r="D235" s="126">
        <f>2022!AA233</f>
        <v>41</v>
      </c>
      <c r="E235" s="126">
        <f>2022!AB233</f>
        <v>44</v>
      </c>
      <c r="F235" s="125">
        <f>2022!AE233</f>
        <v>2.2448979591836733</v>
      </c>
      <c r="G235" s="59">
        <f>2021!AJ179</f>
        <v>2</v>
      </c>
      <c r="H235" s="127">
        <f t="shared" si="717"/>
        <v>4.8780487804878048</v>
      </c>
      <c r="I235" s="62"/>
      <c r="J235" s="62"/>
      <c r="K235" s="62"/>
      <c r="L235" s="59">
        <f>2021!AK179</f>
        <v>1</v>
      </c>
      <c r="M235" s="59"/>
      <c r="N235" s="59"/>
      <c r="O235" s="59">
        <f>'Добыча 2021'!O195</f>
        <v>1</v>
      </c>
      <c r="P235" s="59"/>
      <c r="Q235" s="59"/>
      <c r="R235" s="59">
        <f>'Добыча 2021'!P195</f>
        <v>1</v>
      </c>
      <c r="S235" s="59"/>
      <c r="T235" s="59"/>
      <c r="U235" s="59">
        <f t="shared" si="714"/>
        <v>50</v>
      </c>
      <c r="V235" s="127">
        <f>2022!AG233</f>
        <v>2.2000000000000002</v>
      </c>
      <c r="W235" s="59">
        <f t="shared" si="715"/>
        <v>5</v>
      </c>
      <c r="X235" s="59">
        <f>2022!AJ233</f>
        <v>2</v>
      </c>
      <c r="Y235" s="127">
        <f t="shared" si="716"/>
        <v>4.5454545454545459</v>
      </c>
      <c r="Z235" s="59"/>
      <c r="AA235" s="59"/>
      <c r="AB235" s="59"/>
      <c r="AC235" s="59">
        <f>2022!AK233</f>
        <v>1</v>
      </c>
      <c r="AD235" s="59"/>
      <c r="AE235" s="59"/>
      <c r="AF235" s="115" t="str">
        <f t="shared" si="718"/>
        <v/>
      </c>
      <c r="AG235" s="203"/>
      <c r="AH235" s="204">
        <f t="shared" si="719"/>
        <v>2.2448979591836733</v>
      </c>
      <c r="AI235" s="204">
        <f t="shared" si="720"/>
        <v>2</v>
      </c>
      <c r="AJ235" s="205">
        <v>5</v>
      </c>
      <c r="AK235" s="205" t="str">
        <f t="shared" si="721"/>
        <v/>
      </c>
      <c r="AL235" s="205">
        <f t="shared" si="722"/>
        <v>1</v>
      </c>
      <c r="AM235" s="205">
        <f t="shared" si="723"/>
        <v>2</v>
      </c>
      <c r="AN235" s="206" t="str">
        <f t="shared" si="724"/>
        <v/>
      </c>
      <c r="AO235" s="46" t="str">
        <f t="shared" si="725"/>
        <v xml:space="preserve">Сумма не совпадает или не ОДОУ</v>
      </c>
      <c r="AP235" s="46" t="str">
        <f t="shared" si="726"/>
        <v/>
      </c>
    </row>
    <row r="236" ht="31.5">
      <c r="A236" s="87">
        <v>192</v>
      </c>
      <c r="B236" s="72" t="s">
        <v>44</v>
      </c>
      <c r="C236" s="125">
        <f>2022!B234</f>
        <v>10</v>
      </c>
      <c r="D236" s="126">
        <f>2022!AA234</f>
        <v>0</v>
      </c>
      <c r="E236" s="126">
        <f>2022!AB234</f>
        <v>1</v>
      </c>
      <c r="F236" s="125">
        <f>2022!AE234</f>
        <v>0.10000000000000001</v>
      </c>
      <c r="G236" s="59">
        <f>2021!AJ180</f>
        <v>0</v>
      </c>
      <c r="H236" s="127">
        <f t="shared" si="717"/>
        <v>0</v>
      </c>
      <c r="I236" s="59"/>
      <c r="J236" s="59"/>
      <c r="K236" s="59"/>
      <c r="L236" s="59">
        <f>2021!AK180</f>
        <v>0</v>
      </c>
      <c r="M236" s="59"/>
      <c r="N236" s="59"/>
      <c r="O236" s="59">
        <f>'Добыча 2021'!O196</f>
        <v>0</v>
      </c>
      <c r="P236" s="59"/>
      <c r="Q236" s="59"/>
      <c r="R236" s="59">
        <f>'Добыча 2021'!P196</f>
        <v>0</v>
      </c>
      <c r="S236" s="59"/>
      <c r="T236" s="59"/>
      <c r="U236" s="59">
        <f t="shared" si="714"/>
        <v>0</v>
      </c>
      <c r="V236" s="127">
        <f>2022!AG234</f>
        <v>0</v>
      </c>
      <c r="W236" s="59">
        <f t="shared" si="715"/>
        <v>0</v>
      </c>
      <c r="X236" s="59">
        <f>2022!AJ234</f>
        <v>0</v>
      </c>
      <c r="Y236" s="127">
        <f t="shared" si="716"/>
        <v>0</v>
      </c>
      <c r="Z236" s="59"/>
      <c r="AA236" s="59"/>
      <c r="AB236" s="59"/>
      <c r="AC236" s="59">
        <f>2022!AK234</f>
        <v>0</v>
      </c>
      <c r="AD236" s="59"/>
      <c r="AE236" s="59"/>
      <c r="AF236" s="115" t="str">
        <f t="shared" si="718"/>
        <v/>
      </c>
      <c r="AG236" s="203"/>
      <c r="AH236" s="204">
        <f t="shared" si="719"/>
        <v>0.10000000000000001</v>
      </c>
      <c r="AI236" s="204">
        <f t="shared" si="720"/>
        <v>0</v>
      </c>
      <c r="AJ236" s="205">
        <v>5</v>
      </c>
      <c r="AK236" s="205" t="str">
        <f t="shared" si="721"/>
        <v/>
      </c>
      <c r="AL236" s="205">
        <f t="shared" si="722"/>
        <v>0</v>
      </c>
      <c r="AM236" s="205">
        <f t="shared" si="723"/>
        <v>0</v>
      </c>
      <c r="AN236" s="206" t="str">
        <f t="shared" si="724"/>
        <v/>
      </c>
      <c r="AO236" s="46" t="str">
        <f t="shared" si="725"/>
        <v/>
      </c>
      <c r="AP236" s="46" t="str">
        <f t="shared" si="726"/>
        <v/>
      </c>
    </row>
    <row r="237" ht="47.25">
      <c r="A237" s="87">
        <v>193</v>
      </c>
      <c r="B237" s="72" t="s">
        <v>45</v>
      </c>
      <c r="C237" s="125">
        <f>2022!B235</f>
        <v>9.8000000000000007</v>
      </c>
      <c r="D237" s="126">
        <f>2022!AA235</f>
        <v>14</v>
      </c>
      <c r="E237" s="126">
        <f>2022!AB235</f>
        <v>22</v>
      </c>
      <c r="F237" s="125">
        <f>2022!AE235</f>
        <v>2.2448979591836733</v>
      </c>
      <c r="G237" s="59">
        <f>2021!AJ181</f>
        <v>0</v>
      </c>
      <c r="H237" s="127">
        <f t="shared" si="717"/>
        <v>0</v>
      </c>
      <c r="I237" s="59"/>
      <c r="J237" s="59"/>
      <c r="K237" s="59"/>
      <c r="L237" s="59">
        <f>2021!AK181</f>
        <v>0</v>
      </c>
      <c r="M237" s="59"/>
      <c r="N237" s="59"/>
      <c r="O237" s="59">
        <f>'Добыча 2021'!O197</f>
        <v>0</v>
      </c>
      <c r="P237" s="59"/>
      <c r="Q237" s="59"/>
      <c r="R237" s="59">
        <f>'Добыча 2021'!P197</f>
        <v>0</v>
      </c>
      <c r="S237" s="59"/>
      <c r="T237" s="59"/>
      <c r="U237" s="59">
        <f t="shared" si="714"/>
        <v>0</v>
      </c>
      <c r="V237" s="127">
        <f>2022!AG235</f>
        <v>0</v>
      </c>
      <c r="W237" s="59">
        <f t="shared" si="715"/>
        <v>0</v>
      </c>
      <c r="X237" s="59">
        <f>2022!AJ235</f>
        <v>0</v>
      </c>
      <c r="Y237" s="127">
        <f t="shared" si="716"/>
        <v>0</v>
      </c>
      <c r="Z237" s="59"/>
      <c r="AA237" s="59"/>
      <c r="AB237" s="59"/>
      <c r="AC237" s="59">
        <f>2022!AK235</f>
        <v>0</v>
      </c>
      <c r="AD237" s="59"/>
      <c r="AE237" s="59"/>
      <c r="AF237" s="115" t="str">
        <f t="shared" si="718"/>
        <v/>
      </c>
      <c r="AG237" s="203"/>
      <c r="AH237" s="204">
        <f t="shared" si="719"/>
        <v>2.2448979591836733</v>
      </c>
      <c r="AI237" s="204">
        <f t="shared" si="720"/>
        <v>1</v>
      </c>
      <c r="AJ237" s="205">
        <v>5</v>
      </c>
      <c r="AK237" s="205" t="str">
        <f t="shared" si="721"/>
        <v/>
      </c>
      <c r="AL237" s="205">
        <f t="shared" si="722"/>
        <v>0</v>
      </c>
      <c r="AM237" s="205">
        <f t="shared" si="723"/>
        <v>0</v>
      </c>
      <c r="AN237" s="206" t="str">
        <f t="shared" si="724"/>
        <v/>
      </c>
      <c r="AO237" s="46" t="str">
        <f t="shared" si="725"/>
        <v/>
      </c>
      <c r="AP237" s="46" t="str">
        <f t="shared" si="726"/>
        <v/>
      </c>
    </row>
    <row r="238" ht="31.5">
      <c r="A238" s="87">
        <v>194</v>
      </c>
      <c r="B238" s="152" t="s">
        <v>459</v>
      </c>
      <c r="C238" s="125">
        <f>2022!B236</f>
        <v>302.69999999999999</v>
      </c>
      <c r="D238" s="138">
        <f>2022!AA236</f>
        <v>0</v>
      </c>
      <c r="E238" s="126">
        <f>2022!AB236</f>
        <v>0</v>
      </c>
      <c r="F238" s="125">
        <f>2022!AE236</f>
        <v>0</v>
      </c>
      <c r="G238" s="80">
        <f>2021!AJ182</f>
        <v>0</v>
      </c>
      <c r="H238" s="139">
        <f t="shared" si="717"/>
        <v>0</v>
      </c>
      <c r="I238" s="71"/>
      <c r="J238" s="71"/>
      <c r="K238" s="71"/>
      <c r="L238" s="80">
        <f>2021!AK182</f>
        <v>0</v>
      </c>
      <c r="M238" s="59"/>
      <c r="N238" s="59"/>
      <c r="O238" s="80">
        <f>'Добыча 2021'!O198</f>
        <v>0</v>
      </c>
      <c r="P238" s="59"/>
      <c r="Q238" s="59"/>
      <c r="R238" s="80">
        <f>'Добыча 2021'!P198</f>
        <v>0</v>
      </c>
      <c r="S238" s="59"/>
      <c r="T238" s="59"/>
      <c r="U238" s="80">
        <f>IF(G239=0,0,O238/G239*100)</f>
        <v>0</v>
      </c>
      <c r="V238" s="127">
        <f>2022!AG236</f>
        <v>0</v>
      </c>
      <c r="W238" s="59">
        <f t="shared" si="715"/>
        <v>0</v>
      </c>
      <c r="X238" s="59">
        <f>2022!AJ236</f>
        <v>0</v>
      </c>
      <c r="Y238" s="127">
        <f t="shared" si="716"/>
        <v>0</v>
      </c>
      <c r="Z238" s="59"/>
      <c r="AA238" s="59"/>
      <c r="AB238" s="59"/>
      <c r="AC238" s="59">
        <f>2022!AK236</f>
        <v>0</v>
      </c>
      <c r="AD238" s="59"/>
      <c r="AE238" s="59"/>
      <c r="AF238" s="115" t="str">
        <f t="shared" si="718"/>
        <v/>
      </c>
      <c r="AG238" s="203"/>
      <c r="AH238" s="204">
        <f t="shared" si="719"/>
        <v>0</v>
      </c>
      <c r="AI238" s="204">
        <f t="shared" si="720"/>
        <v>0</v>
      </c>
      <c r="AJ238" s="205">
        <v>5</v>
      </c>
      <c r="AK238" s="205" t="str">
        <f t="shared" si="721"/>
        <v/>
      </c>
      <c r="AL238" s="205">
        <f t="shared" si="722"/>
        <v>0</v>
      </c>
      <c r="AM238" s="205">
        <f t="shared" si="723"/>
        <v>0</v>
      </c>
      <c r="AN238" s="206" t="str">
        <f t="shared" si="724"/>
        <v/>
      </c>
      <c r="AO238" s="46" t="str">
        <f t="shared" si="725"/>
        <v/>
      </c>
      <c r="AP238" s="46" t="str">
        <f t="shared" si="726"/>
        <v/>
      </c>
    </row>
    <row r="239" ht="31.5">
      <c r="A239" s="87">
        <v>195</v>
      </c>
      <c r="B239" s="152" t="s">
        <v>460</v>
      </c>
      <c r="C239" s="125">
        <f>2022!B237</f>
        <v>4.7999999999999998</v>
      </c>
      <c r="D239" s="142"/>
      <c r="E239" s="126">
        <f>2022!AB237</f>
        <v>0</v>
      </c>
      <c r="F239" s="125">
        <f>2022!AE237</f>
        <v>0</v>
      </c>
      <c r="G239" s="82"/>
      <c r="H239" s="143"/>
      <c r="I239" s="62"/>
      <c r="J239" s="62"/>
      <c r="K239" s="62"/>
      <c r="L239" s="82"/>
      <c r="M239" s="59"/>
      <c r="N239" s="59"/>
      <c r="O239" s="82"/>
      <c r="P239" s="59"/>
      <c r="Q239" s="59"/>
      <c r="R239" s="82"/>
      <c r="S239" s="59"/>
      <c r="T239" s="59"/>
      <c r="U239" s="82"/>
      <c r="V239" s="127">
        <f>2022!AG237</f>
        <v>0</v>
      </c>
      <c r="W239" s="59">
        <f t="shared" si="715"/>
        <v>0</v>
      </c>
      <c r="X239" s="59">
        <f>2022!AJ237</f>
        <v>0</v>
      </c>
      <c r="Y239" s="127">
        <f t="shared" si="716"/>
        <v>0</v>
      </c>
      <c r="Z239" s="59"/>
      <c r="AA239" s="59"/>
      <c r="AB239" s="59"/>
      <c r="AC239" s="59">
        <f>2022!AK237</f>
        <v>0</v>
      </c>
      <c r="AD239" s="59"/>
      <c r="AE239" s="59"/>
      <c r="AF239" s="115" t="str">
        <f t="shared" si="718"/>
        <v/>
      </c>
      <c r="AG239" s="203"/>
      <c r="AH239" s="204">
        <f t="shared" si="719"/>
        <v>0</v>
      </c>
      <c r="AI239" s="204">
        <f t="shared" si="720"/>
        <v>0</v>
      </c>
      <c r="AJ239" s="205">
        <v>5</v>
      </c>
      <c r="AK239" s="205" t="str">
        <f t="shared" si="721"/>
        <v/>
      </c>
      <c r="AL239" s="205">
        <f t="shared" si="722"/>
        <v>0</v>
      </c>
      <c r="AM239" s="205">
        <f t="shared" si="723"/>
        <v>0</v>
      </c>
      <c r="AN239" s="206" t="str">
        <f t="shared" si="724"/>
        <v/>
      </c>
      <c r="AO239" s="46" t="str">
        <f t="shared" si="725"/>
        <v/>
      </c>
      <c r="AP239" s="46" t="str">
        <f t="shared" si="726"/>
        <v/>
      </c>
    </row>
    <row r="240" ht="31.5">
      <c r="A240" s="87">
        <v>196</v>
      </c>
      <c r="B240" s="72" t="s">
        <v>38</v>
      </c>
      <c r="C240" s="125">
        <f>2022!B238</f>
        <v>5.1580000000000004</v>
      </c>
      <c r="D240" s="126">
        <f>2022!AA238</f>
        <v>4</v>
      </c>
      <c r="E240" s="126">
        <f>2022!AB238</f>
        <v>6</v>
      </c>
      <c r="F240" s="125">
        <f>2022!AE238</f>
        <v>1.1632415664986429</v>
      </c>
      <c r="G240" s="59">
        <f>2021!AJ183</f>
        <v>0</v>
      </c>
      <c r="H240" s="127">
        <f t="shared" si="717"/>
        <v>0</v>
      </c>
      <c r="I240" s="59"/>
      <c r="J240" s="59"/>
      <c r="K240" s="59"/>
      <c r="L240" s="59">
        <f>2021!AK183</f>
        <v>0</v>
      </c>
      <c r="M240" s="59"/>
      <c r="N240" s="59"/>
      <c r="O240" s="59">
        <f>'Добыча 2021'!O199</f>
        <v>0</v>
      </c>
      <c r="P240" s="59"/>
      <c r="Q240" s="59"/>
      <c r="R240" s="59">
        <f>'Добыча 2021'!P199</f>
        <v>0</v>
      </c>
      <c r="S240" s="59"/>
      <c r="T240" s="59"/>
      <c r="U240" s="59">
        <f t="shared" si="714"/>
        <v>0</v>
      </c>
      <c r="V240" s="127">
        <f>2022!AG238</f>
        <v>0</v>
      </c>
      <c r="W240" s="59">
        <f t="shared" si="715"/>
        <v>0</v>
      </c>
      <c r="X240" s="59">
        <f>2022!AJ238</f>
        <v>0</v>
      </c>
      <c r="Y240" s="127">
        <f t="shared" si="716"/>
        <v>0</v>
      </c>
      <c r="Z240" s="59"/>
      <c r="AA240" s="59"/>
      <c r="AB240" s="59"/>
      <c r="AC240" s="59">
        <f>2022!AK238</f>
        <v>0</v>
      </c>
      <c r="AD240" s="59"/>
      <c r="AE240" s="59"/>
      <c r="AF240" s="115" t="str">
        <f t="shared" si="718"/>
        <v/>
      </c>
      <c r="AG240" s="203"/>
      <c r="AH240" s="204">
        <f t="shared" si="719"/>
        <v>1.1632415664986429</v>
      </c>
      <c r="AI240" s="204">
        <f t="shared" si="720"/>
        <v>0</v>
      </c>
      <c r="AJ240" s="205">
        <v>5</v>
      </c>
      <c r="AK240" s="205" t="str">
        <f t="shared" si="721"/>
        <v/>
      </c>
      <c r="AL240" s="205">
        <f t="shared" si="722"/>
        <v>0</v>
      </c>
      <c r="AM240" s="205">
        <f t="shared" si="723"/>
        <v>0</v>
      </c>
      <c r="AN240" s="206" t="str">
        <f t="shared" si="724"/>
        <v/>
      </c>
      <c r="AO240" s="46" t="str">
        <f t="shared" si="725"/>
        <v/>
      </c>
      <c r="AP240" s="46" t="str">
        <f t="shared" si="726"/>
        <v/>
      </c>
    </row>
    <row r="241" ht="31.5">
      <c r="A241" s="87">
        <v>197</v>
      </c>
      <c r="B241" s="72" t="s">
        <v>362</v>
      </c>
      <c r="C241" s="125">
        <f>2022!B239</f>
        <v>6.7999999999999998</v>
      </c>
      <c r="D241" s="126">
        <f>2022!AA239</f>
        <v>7</v>
      </c>
      <c r="E241" s="126">
        <f>2022!AB239</f>
        <v>7</v>
      </c>
      <c r="F241" s="125">
        <f>2022!AE239</f>
        <v>1.0294117647058825</v>
      </c>
      <c r="G241" s="59">
        <f>2021!AJ184</f>
        <v>0</v>
      </c>
      <c r="H241" s="127">
        <f t="shared" si="717"/>
        <v>0</v>
      </c>
      <c r="I241" s="62"/>
      <c r="J241" s="62"/>
      <c r="K241" s="62"/>
      <c r="L241" s="59">
        <f>2021!AK184</f>
        <v>0</v>
      </c>
      <c r="M241" s="59"/>
      <c r="N241" s="59"/>
      <c r="O241" s="59">
        <f>'Добыча 2021'!O200</f>
        <v>0</v>
      </c>
      <c r="P241" s="59"/>
      <c r="Q241" s="59"/>
      <c r="R241" s="59">
        <f>'Добыча 2021'!P200</f>
        <v>0</v>
      </c>
      <c r="S241" s="59"/>
      <c r="T241" s="59"/>
      <c r="U241" s="59">
        <f t="shared" ref="U241:U262" si="727">IF(G241=0,0,O241/G241*100)</f>
        <v>0</v>
      </c>
      <c r="V241" s="127">
        <f>2022!AG239</f>
        <v>0</v>
      </c>
      <c r="W241" s="59">
        <f t="shared" si="715"/>
        <v>0</v>
      </c>
      <c r="X241" s="59">
        <f>2022!AJ239</f>
        <v>0</v>
      </c>
      <c r="Y241" s="127">
        <f t="shared" si="716"/>
        <v>0</v>
      </c>
      <c r="Z241" s="59"/>
      <c r="AA241" s="59"/>
      <c r="AB241" s="59"/>
      <c r="AC241" s="59">
        <f>2022!AK239</f>
        <v>0</v>
      </c>
      <c r="AD241" s="59"/>
      <c r="AE241" s="59"/>
      <c r="AF241" s="115" t="str">
        <f t="shared" si="718"/>
        <v/>
      </c>
      <c r="AG241" s="203"/>
      <c r="AH241" s="204">
        <f t="shared" si="719"/>
        <v>1.0294117647058825</v>
      </c>
      <c r="AI241" s="204">
        <f t="shared" si="720"/>
        <v>0</v>
      </c>
      <c r="AJ241" s="205">
        <v>5</v>
      </c>
      <c r="AK241" s="205" t="str">
        <f t="shared" si="721"/>
        <v/>
      </c>
      <c r="AL241" s="205">
        <f t="shared" si="722"/>
        <v>0</v>
      </c>
      <c r="AM241" s="205">
        <f t="shared" si="723"/>
        <v>0</v>
      </c>
      <c r="AN241" s="206" t="str">
        <f t="shared" si="724"/>
        <v/>
      </c>
      <c r="AO241" s="46" t="str">
        <f t="shared" si="725"/>
        <v/>
      </c>
      <c r="AP241" s="46" t="str">
        <f t="shared" si="726"/>
        <v/>
      </c>
    </row>
    <row r="242" ht="18.75">
      <c r="A242" s="46"/>
      <c r="B242" s="61" t="s">
        <v>170</v>
      </c>
      <c r="C242" s="131"/>
      <c r="D242" s="130"/>
      <c r="E242" s="130"/>
      <c r="F242" s="131"/>
      <c r="G242" s="59"/>
      <c r="H242" s="127"/>
      <c r="I242" s="59"/>
      <c r="J242" s="59"/>
      <c r="K242" s="59"/>
      <c r="L242" s="59"/>
      <c r="M242" s="71"/>
      <c r="N242" s="71"/>
      <c r="O242" s="71"/>
      <c r="P242" s="71"/>
      <c r="Q242" s="71"/>
      <c r="R242" s="71"/>
      <c r="S242" s="71"/>
      <c r="T242" s="71"/>
      <c r="U242" s="59"/>
      <c r="V242" s="144"/>
      <c r="W242" s="59"/>
      <c r="X242" s="71"/>
      <c r="Y242" s="127"/>
      <c r="Z242" s="71"/>
      <c r="AA242" s="71"/>
      <c r="AB242" s="71"/>
      <c r="AC242" s="71"/>
      <c r="AD242" s="71"/>
      <c r="AE242" s="71"/>
      <c r="AF242" s="115" t="str">
        <f t="shared" si="718"/>
        <v/>
      </c>
      <c r="AG242" s="203"/>
      <c r="AH242" s="204" t="str">
        <f t="shared" si="719"/>
        <v/>
      </c>
      <c r="AI242" s="204">
        <f t="shared" si="720"/>
        <v>0</v>
      </c>
      <c r="AJ242" s="205">
        <v>5</v>
      </c>
      <c r="AK242" s="205" t="str">
        <f t="shared" si="721"/>
        <v/>
      </c>
      <c r="AL242" s="205" t="str">
        <f t="shared" si="722"/>
        <v/>
      </c>
      <c r="AM242" s="205" t="str">
        <f t="shared" si="723"/>
        <v/>
      </c>
      <c r="AN242" s="206" t="str">
        <f t="shared" si="724"/>
        <v/>
      </c>
      <c r="AO242" s="46" t="str">
        <f t="shared" si="725"/>
        <v/>
      </c>
      <c r="AP242" s="46" t="str">
        <f t="shared" si="726"/>
        <v/>
      </c>
    </row>
    <row r="243" ht="94.5">
      <c r="A243" s="46">
        <v>198</v>
      </c>
      <c r="B243" s="72" t="s">
        <v>171</v>
      </c>
      <c r="C243" s="125">
        <f>2022!B241</f>
        <v>91.599999999999994</v>
      </c>
      <c r="D243" s="126">
        <f>2022!AA241</f>
        <v>701</v>
      </c>
      <c r="E243" s="126">
        <f>2022!AB241</f>
        <v>556</v>
      </c>
      <c r="F243" s="125">
        <f>2022!AE241</f>
        <v>6.0698689956331879</v>
      </c>
      <c r="G243" s="59">
        <f>2021!AJ186</f>
        <v>35</v>
      </c>
      <c r="H243" s="127">
        <f t="shared" si="717"/>
        <v>4.9928673323823105</v>
      </c>
      <c r="I243" s="59"/>
      <c r="J243" s="59"/>
      <c r="K243" s="59"/>
      <c r="L243" s="59">
        <f>2021!AK186</f>
        <v>26</v>
      </c>
      <c r="M243" s="59"/>
      <c r="N243" s="59"/>
      <c r="O243" s="59">
        <f>'Добыча 2021'!O202</f>
        <v>31</v>
      </c>
      <c r="P243" s="59"/>
      <c r="Q243" s="59"/>
      <c r="R243" s="59">
        <f>'Добыча 2021'!P202</f>
        <v>26</v>
      </c>
      <c r="S243" s="59"/>
      <c r="T243" s="59"/>
      <c r="U243" s="59">
        <f t="shared" si="727"/>
        <v>88.571428571428569</v>
      </c>
      <c r="V243" s="127">
        <f>2022!AG241</f>
        <v>27.800000000000001</v>
      </c>
      <c r="W243" s="59">
        <f t="shared" ref="W242:W262" si="728">IF(V243&gt;0,V243/E243*100,0)</f>
        <v>5</v>
      </c>
      <c r="X243" s="59">
        <f>2022!AJ241</f>
        <v>27</v>
      </c>
      <c r="Y243" s="127">
        <f t="shared" ref="Y242:Y262" si="729">IF(X243&gt;1,X243/E243*100,0)</f>
        <v>4.8561151079136691</v>
      </c>
      <c r="Z243" s="59"/>
      <c r="AA243" s="59"/>
      <c r="AB243" s="59"/>
      <c r="AC243" s="59">
        <f>2022!AK241</f>
        <v>20</v>
      </c>
      <c r="AD243" s="59"/>
      <c r="AE243" s="59"/>
      <c r="AF243" s="115" t="str">
        <f t="shared" si="718"/>
        <v/>
      </c>
      <c r="AG243" s="203"/>
      <c r="AH243" s="204">
        <f t="shared" si="719"/>
        <v>6.0698689956331879</v>
      </c>
      <c r="AI243" s="204">
        <f t="shared" si="720"/>
        <v>27</v>
      </c>
      <c r="AJ243" s="205">
        <v>5</v>
      </c>
      <c r="AK243" s="205" t="str">
        <f t="shared" si="721"/>
        <v/>
      </c>
      <c r="AL243" s="205">
        <f t="shared" si="722"/>
        <v>5</v>
      </c>
      <c r="AM243" s="205">
        <f t="shared" si="723"/>
        <v>27</v>
      </c>
      <c r="AN243" s="206" t="str">
        <f t="shared" si="724"/>
        <v/>
      </c>
      <c r="AO243" s="46" t="str">
        <f t="shared" si="725"/>
        <v xml:space="preserve">Сумма не совпадает или не ОДОУ</v>
      </c>
      <c r="AP243" s="46" t="str">
        <f t="shared" si="726"/>
        <v/>
      </c>
    </row>
    <row r="244" ht="94.5">
      <c r="A244" s="46">
        <v>199</v>
      </c>
      <c r="B244" s="72" t="s">
        <v>172</v>
      </c>
      <c r="C244" s="125">
        <f>2022!B242</f>
        <v>347.19999999999999</v>
      </c>
      <c r="D244" s="126">
        <f>2022!AA242</f>
        <v>562</v>
      </c>
      <c r="E244" s="126">
        <f>2022!AB242</f>
        <v>525</v>
      </c>
      <c r="F244" s="125">
        <f>2022!AE242</f>
        <v>1.5120967741935485</v>
      </c>
      <c r="G244" s="59">
        <f>2021!AJ187</f>
        <v>28</v>
      </c>
      <c r="H244" s="127">
        <f t="shared" si="717"/>
        <v>4.9822064056939501</v>
      </c>
      <c r="I244" s="59"/>
      <c r="J244" s="59"/>
      <c r="K244" s="59"/>
      <c r="L244" s="59">
        <f>2021!AK187</f>
        <v>21</v>
      </c>
      <c r="M244" s="59"/>
      <c r="N244" s="59"/>
      <c r="O244" s="59">
        <f>'Добыча 2021'!O203</f>
        <v>21</v>
      </c>
      <c r="P244" s="59"/>
      <c r="Q244" s="59"/>
      <c r="R244" s="59">
        <f>'Добыча 2021'!P203</f>
        <v>21</v>
      </c>
      <c r="S244" s="59"/>
      <c r="T244" s="59"/>
      <c r="U244" s="59">
        <f t="shared" si="727"/>
        <v>75</v>
      </c>
      <c r="V244" s="127">
        <f>2022!AG242</f>
        <v>26.25</v>
      </c>
      <c r="W244" s="59">
        <f t="shared" si="728"/>
        <v>5</v>
      </c>
      <c r="X244" s="59">
        <f>2022!AJ242</f>
        <v>26</v>
      </c>
      <c r="Y244" s="127">
        <f t="shared" si="729"/>
        <v>4.9523809523809526</v>
      </c>
      <c r="Z244" s="59"/>
      <c r="AA244" s="59"/>
      <c r="AB244" s="59"/>
      <c r="AC244" s="59">
        <f>2022!AK242</f>
        <v>19</v>
      </c>
      <c r="AD244" s="59"/>
      <c r="AE244" s="59"/>
      <c r="AF244" s="115" t="str">
        <f t="shared" si="718"/>
        <v/>
      </c>
      <c r="AG244" s="203"/>
      <c r="AH244" s="204">
        <f t="shared" si="719"/>
        <v>1.5120967741935485</v>
      </c>
      <c r="AI244" s="204">
        <f t="shared" si="720"/>
        <v>26</v>
      </c>
      <c r="AJ244" s="205">
        <v>5</v>
      </c>
      <c r="AK244" s="205" t="str">
        <f t="shared" si="721"/>
        <v/>
      </c>
      <c r="AL244" s="205">
        <f t="shared" si="722"/>
        <v>5</v>
      </c>
      <c r="AM244" s="205">
        <f t="shared" si="723"/>
        <v>26</v>
      </c>
      <c r="AN244" s="206" t="str">
        <f t="shared" si="724"/>
        <v/>
      </c>
      <c r="AO244" s="46" t="str">
        <f t="shared" si="725"/>
        <v xml:space="preserve">Сумма не совпадает или не ОДОУ</v>
      </c>
      <c r="AP244" s="46" t="str">
        <f t="shared" si="726"/>
        <v/>
      </c>
    </row>
    <row r="245" ht="18.75">
      <c r="A245" s="46"/>
      <c r="B245" s="61" t="s">
        <v>151</v>
      </c>
      <c r="C245" s="131"/>
      <c r="D245" s="130"/>
      <c r="E245" s="130"/>
      <c r="F245" s="131"/>
      <c r="G245" s="59"/>
      <c r="H245" s="127"/>
      <c r="I245" s="59"/>
      <c r="J245" s="59"/>
      <c r="K245" s="59"/>
      <c r="L245" s="59"/>
      <c r="M245" s="71"/>
      <c r="N245" s="71"/>
      <c r="O245" s="71"/>
      <c r="P245" s="71"/>
      <c r="Q245" s="71"/>
      <c r="R245" s="71"/>
      <c r="S245" s="71"/>
      <c r="T245" s="71"/>
      <c r="U245" s="59"/>
      <c r="V245" s="144"/>
      <c r="W245" s="59"/>
      <c r="X245" s="71"/>
      <c r="Y245" s="127"/>
      <c r="Z245" s="71"/>
      <c r="AA245" s="71"/>
      <c r="AB245" s="71"/>
      <c r="AC245" s="71"/>
      <c r="AD245" s="71"/>
      <c r="AE245" s="71"/>
      <c r="AF245" s="115" t="str">
        <f t="shared" si="718"/>
        <v/>
      </c>
      <c r="AG245" s="203"/>
      <c r="AH245" s="204" t="str">
        <f t="shared" si="719"/>
        <v/>
      </c>
      <c r="AI245" s="204">
        <f t="shared" si="720"/>
        <v>0</v>
      </c>
      <c r="AJ245" s="205">
        <v>5</v>
      </c>
      <c r="AK245" s="205" t="str">
        <f t="shared" si="721"/>
        <v/>
      </c>
      <c r="AL245" s="205" t="str">
        <f t="shared" si="722"/>
        <v/>
      </c>
      <c r="AM245" s="205" t="str">
        <f t="shared" si="723"/>
        <v/>
      </c>
      <c r="AN245" s="206" t="str">
        <f t="shared" si="724"/>
        <v/>
      </c>
      <c r="AO245" s="46" t="str">
        <f t="shared" si="725"/>
        <v/>
      </c>
      <c r="AP245" s="46" t="str">
        <f t="shared" si="726"/>
        <v/>
      </c>
    </row>
    <row r="246" ht="31.5">
      <c r="A246" s="46">
        <v>200</v>
      </c>
      <c r="B246" s="72" t="s">
        <v>152</v>
      </c>
      <c r="C246" s="125">
        <f>2022!B244</f>
        <v>211.19999999999999</v>
      </c>
      <c r="D246" s="126">
        <f>2022!AA244</f>
        <v>0</v>
      </c>
      <c r="E246" s="126">
        <f>2022!AB244</f>
        <v>0</v>
      </c>
      <c r="F246" s="125">
        <f>2022!AE244</f>
        <v>0</v>
      </c>
      <c r="G246" s="59">
        <f>2021!AJ189</f>
        <v>0</v>
      </c>
      <c r="H246" s="127">
        <f t="shared" ref="H245:H262" si="730">IF(G246&gt;0,G246/D246*100,0)</f>
        <v>0</v>
      </c>
      <c r="I246" s="59"/>
      <c r="J246" s="59"/>
      <c r="K246" s="59"/>
      <c r="L246" s="59">
        <f>2021!AK189</f>
        <v>0</v>
      </c>
      <c r="M246" s="59"/>
      <c r="N246" s="59"/>
      <c r="O246" s="59">
        <f>'Добыча 2021'!O205</f>
        <v>0</v>
      </c>
      <c r="P246" s="59"/>
      <c r="Q246" s="59"/>
      <c r="R246" s="59">
        <f>'Добыча 2021'!P205</f>
        <v>0</v>
      </c>
      <c r="S246" s="59"/>
      <c r="T246" s="59"/>
      <c r="U246" s="59">
        <f t="shared" si="727"/>
        <v>0</v>
      </c>
      <c r="V246" s="127">
        <f>2022!AG244</f>
        <v>0</v>
      </c>
      <c r="W246" s="59">
        <f t="shared" si="728"/>
        <v>0</v>
      </c>
      <c r="X246" s="59">
        <f>2022!AJ244</f>
        <v>0</v>
      </c>
      <c r="Y246" s="127">
        <f t="shared" si="729"/>
        <v>0</v>
      </c>
      <c r="Z246" s="59"/>
      <c r="AA246" s="59"/>
      <c r="AB246" s="59"/>
      <c r="AC246" s="59">
        <f>2022!AK244</f>
        <v>0</v>
      </c>
      <c r="AD246" s="59"/>
      <c r="AE246" s="59"/>
      <c r="AF246" s="115" t="str">
        <f t="shared" si="718"/>
        <v/>
      </c>
      <c r="AG246" s="203"/>
      <c r="AH246" s="204">
        <f t="shared" si="719"/>
        <v>0</v>
      </c>
      <c r="AI246" s="204">
        <f t="shared" si="720"/>
        <v>0</v>
      </c>
      <c r="AJ246" s="205">
        <v>5</v>
      </c>
      <c r="AK246" s="205" t="str">
        <f t="shared" si="721"/>
        <v/>
      </c>
      <c r="AL246" s="205">
        <f t="shared" si="722"/>
        <v>0</v>
      </c>
      <c r="AM246" s="205">
        <f t="shared" si="723"/>
        <v>0</v>
      </c>
      <c r="AN246" s="206" t="str">
        <f t="shared" si="724"/>
        <v/>
      </c>
      <c r="AO246" s="46" t="str">
        <f t="shared" si="725"/>
        <v/>
      </c>
      <c r="AP246" s="46" t="str">
        <f t="shared" si="726"/>
        <v/>
      </c>
    </row>
    <row r="247" ht="18.75">
      <c r="A247" s="46"/>
      <c r="B247" s="61" t="s">
        <v>254</v>
      </c>
      <c r="C247" s="131"/>
      <c r="D247" s="130"/>
      <c r="E247" s="130"/>
      <c r="F247" s="131"/>
      <c r="G247" s="59"/>
      <c r="H247" s="127"/>
      <c r="I247" s="59"/>
      <c r="J247" s="59"/>
      <c r="K247" s="59"/>
      <c r="L247" s="59"/>
      <c r="M247" s="71"/>
      <c r="N247" s="71"/>
      <c r="O247" s="71"/>
      <c r="P247" s="71"/>
      <c r="Q247" s="71"/>
      <c r="R247" s="71"/>
      <c r="S247" s="71"/>
      <c r="T247" s="71"/>
      <c r="U247" s="59"/>
      <c r="V247" s="144"/>
      <c r="W247" s="59"/>
      <c r="X247" s="71"/>
      <c r="Y247" s="127"/>
      <c r="Z247" s="71"/>
      <c r="AA247" s="71"/>
      <c r="AB247" s="71"/>
      <c r="AC247" s="71"/>
      <c r="AD247" s="71"/>
      <c r="AE247" s="71"/>
      <c r="AF247" s="115" t="str">
        <f t="shared" si="718"/>
        <v/>
      </c>
      <c r="AG247" s="203"/>
      <c r="AH247" s="204" t="str">
        <f t="shared" si="719"/>
        <v/>
      </c>
      <c r="AI247" s="204">
        <f t="shared" si="720"/>
        <v>0</v>
      </c>
      <c r="AJ247" s="205">
        <v>5</v>
      </c>
      <c r="AK247" s="205" t="str">
        <f t="shared" si="721"/>
        <v/>
      </c>
      <c r="AL247" s="205" t="str">
        <f t="shared" si="722"/>
        <v/>
      </c>
      <c r="AM247" s="205" t="str">
        <f t="shared" si="723"/>
        <v/>
      </c>
      <c r="AN247" s="206" t="str">
        <f t="shared" si="724"/>
        <v/>
      </c>
      <c r="AO247" s="46" t="str">
        <f t="shared" si="725"/>
        <v/>
      </c>
      <c r="AP247" s="46" t="str">
        <f t="shared" si="726"/>
        <v/>
      </c>
    </row>
    <row r="248" ht="63" customHeight="1">
      <c r="A248" s="46">
        <v>201</v>
      </c>
      <c r="B248" s="72" t="s">
        <v>363</v>
      </c>
      <c r="C248" s="125">
        <f>2022!B246</f>
        <v>15.6</v>
      </c>
      <c r="D248" s="126">
        <f>2022!AA246</f>
        <v>55</v>
      </c>
      <c r="E248" s="126">
        <f>2022!AB246</f>
        <v>53</v>
      </c>
      <c r="F248" s="125">
        <f>2022!AE246</f>
        <v>3.3974358974358974</v>
      </c>
      <c r="G248" s="59">
        <f>2021!AJ191</f>
        <v>0</v>
      </c>
      <c r="H248" s="127">
        <f t="shared" si="730"/>
        <v>0</v>
      </c>
      <c r="I248" s="59"/>
      <c r="J248" s="59"/>
      <c r="K248" s="59"/>
      <c r="L248" s="59">
        <f>2021!AK191</f>
        <v>0</v>
      </c>
      <c r="M248" s="59"/>
      <c r="N248" s="59"/>
      <c r="O248" s="59">
        <f>'Добыча 2021'!O207</f>
        <v>0</v>
      </c>
      <c r="P248" s="59"/>
      <c r="Q248" s="59"/>
      <c r="R248" s="59">
        <f>'Добыча 2021'!P207</f>
        <v>0</v>
      </c>
      <c r="S248" s="59"/>
      <c r="T248" s="59"/>
      <c r="U248" s="59">
        <f t="shared" si="727"/>
        <v>0</v>
      </c>
      <c r="V248" s="127">
        <f>2022!AG246</f>
        <v>2.6500000000000004</v>
      </c>
      <c r="W248" s="59">
        <f t="shared" si="728"/>
        <v>5.0000000000000009</v>
      </c>
      <c r="X248" s="59">
        <f>2022!AJ246</f>
        <v>0</v>
      </c>
      <c r="Y248" s="127">
        <f t="shared" si="729"/>
        <v>0</v>
      </c>
      <c r="Z248" s="59"/>
      <c r="AA248" s="59"/>
      <c r="AB248" s="59"/>
      <c r="AC248" s="59">
        <f>2022!AK246</f>
        <v>0</v>
      </c>
      <c r="AD248" s="59"/>
      <c r="AE248" s="59"/>
      <c r="AF248" s="115" t="str">
        <f t="shared" si="718"/>
        <v/>
      </c>
      <c r="AG248" s="203"/>
      <c r="AH248" s="204">
        <f t="shared" si="719"/>
        <v>3.3974358974358974</v>
      </c>
      <c r="AI248" s="204">
        <f t="shared" si="720"/>
        <v>2</v>
      </c>
      <c r="AJ248" s="205">
        <v>5</v>
      </c>
      <c r="AK248" s="205" t="str">
        <f t="shared" si="721"/>
        <v/>
      </c>
      <c r="AL248" s="205">
        <f t="shared" si="722"/>
        <v>0</v>
      </c>
      <c r="AM248" s="205">
        <f t="shared" si="723"/>
        <v>0</v>
      </c>
      <c r="AN248" s="206" t="str">
        <f t="shared" si="724"/>
        <v/>
      </c>
      <c r="AO248" s="46" t="str">
        <f t="shared" si="725"/>
        <v/>
      </c>
      <c r="AP248" s="46" t="str">
        <f t="shared" si="726"/>
        <v/>
      </c>
    </row>
    <row r="249" ht="47.25">
      <c r="A249" s="46">
        <v>202</v>
      </c>
      <c r="B249" s="72" t="s">
        <v>364</v>
      </c>
      <c r="C249" s="125">
        <f>2022!B247</f>
        <v>5.2999999999999998</v>
      </c>
      <c r="D249" s="126">
        <f>2022!AA247</f>
        <v>1</v>
      </c>
      <c r="E249" s="126">
        <f>2022!AB247</f>
        <v>1</v>
      </c>
      <c r="F249" s="125">
        <f>2022!AE247</f>
        <v>0.18867924528301888</v>
      </c>
      <c r="G249" s="59">
        <f>2021!AJ192</f>
        <v>0</v>
      </c>
      <c r="H249" s="127">
        <f t="shared" si="730"/>
        <v>0</v>
      </c>
      <c r="I249" s="59"/>
      <c r="J249" s="59"/>
      <c r="K249" s="59"/>
      <c r="L249" s="59">
        <f>2021!AK192</f>
        <v>0</v>
      </c>
      <c r="M249" s="59"/>
      <c r="N249" s="59"/>
      <c r="O249" s="59">
        <f>'Добыча 2021'!O208</f>
        <v>0</v>
      </c>
      <c r="P249" s="59"/>
      <c r="Q249" s="59"/>
      <c r="R249" s="59">
        <f>'Добыча 2021'!P208</f>
        <v>0</v>
      </c>
      <c r="S249" s="59"/>
      <c r="T249" s="59"/>
      <c r="U249" s="59">
        <f t="shared" si="727"/>
        <v>0</v>
      </c>
      <c r="V249" s="127">
        <f>2022!AG247</f>
        <v>0</v>
      </c>
      <c r="W249" s="59">
        <f t="shared" si="728"/>
        <v>0</v>
      </c>
      <c r="X249" s="59">
        <f>2022!AJ247</f>
        <v>0</v>
      </c>
      <c r="Y249" s="127">
        <f t="shared" si="729"/>
        <v>0</v>
      </c>
      <c r="Z249" s="59"/>
      <c r="AA249" s="59"/>
      <c r="AB249" s="59"/>
      <c r="AC249" s="59">
        <f>2022!AK247</f>
        <v>0</v>
      </c>
      <c r="AD249" s="59"/>
      <c r="AE249" s="59"/>
      <c r="AF249" s="115" t="str">
        <f t="shared" si="718"/>
        <v/>
      </c>
      <c r="AG249" s="203"/>
      <c r="AH249" s="204">
        <f t="shared" si="719"/>
        <v>0.18867924528301888</v>
      </c>
      <c r="AI249" s="204">
        <f t="shared" si="720"/>
        <v>0</v>
      </c>
      <c r="AJ249" s="205">
        <v>5</v>
      </c>
      <c r="AK249" s="205" t="str">
        <f t="shared" si="721"/>
        <v/>
      </c>
      <c r="AL249" s="205">
        <f t="shared" si="722"/>
        <v>0</v>
      </c>
      <c r="AM249" s="205">
        <f t="shared" si="723"/>
        <v>0</v>
      </c>
      <c r="AN249" s="206" t="str">
        <f t="shared" si="724"/>
        <v/>
      </c>
      <c r="AO249" s="46" t="str">
        <f t="shared" si="725"/>
        <v/>
      </c>
      <c r="AP249" s="46" t="str">
        <f t="shared" si="726"/>
        <v/>
      </c>
    </row>
    <row r="250" ht="47.25">
      <c r="A250" s="46">
        <v>203</v>
      </c>
      <c r="B250" s="72" t="s">
        <v>365</v>
      </c>
      <c r="C250" s="125">
        <f>2022!B248</f>
        <v>3.2000000000000002</v>
      </c>
      <c r="D250" s="126">
        <f>2022!AA248</f>
        <v>0</v>
      </c>
      <c r="E250" s="126">
        <f>2022!AB248</f>
        <v>2</v>
      </c>
      <c r="F250" s="125">
        <f>2022!AE248</f>
        <v>0.625</v>
      </c>
      <c r="G250" s="59">
        <f>2021!AJ193</f>
        <v>0</v>
      </c>
      <c r="H250" s="127">
        <f t="shared" si="730"/>
        <v>0</v>
      </c>
      <c r="I250" s="59"/>
      <c r="J250" s="59"/>
      <c r="K250" s="59"/>
      <c r="L250" s="59">
        <f>2021!AK193</f>
        <v>0</v>
      </c>
      <c r="M250" s="59"/>
      <c r="N250" s="59"/>
      <c r="O250" s="59">
        <f>'Добыча 2021'!O209</f>
        <v>0</v>
      </c>
      <c r="P250" s="59"/>
      <c r="Q250" s="59"/>
      <c r="R250" s="59">
        <f>'Добыча 2021'!P209</f>
        <v>0</v>
      </c>
      <c r="S250" s="59"/>
      <c r="T250" s="59"/>
      <c r="U250" s="59">
        <f t="shared" si="727"/>
        <v>0</v>
      </c>
      <c r="V250" s="127">
        <f>2022!AG248</f>
        <v>0</v>
      </c>
      <c r="W250" s="59">
        <f t="shared" si="728"/>
        <v>0</v>
      </c>
      <c r="X250" s="59">
        <f>2022!AJ248</f>
        <v>0</v>
      </c>
      <c r="Y250" s="127">
        <f t="shared" si="729"/>
        <v>0</v>
      </c>
      <c r="Z250" s="59"/>
      <c r="AA250" s="59"/>
      <c r="AB250" s="59"/>
      <c r="AC250" s="59">
        <f>2022!AK248</f>
        <v>0</v>
      </c>
      <c r="AD250" s="59"/>
      <c r="AE250" s="59"/>
      <c r="AF250" s="115" t="str">
        <f t="shared" si="718"/>
        <v/>
      </c>
      <c r="AG250" s="203"/>
      <c r="AH250" s="204">
        <f t="shared" si="719"/>
        <v>0.625</v>
      </c>
      <c r="AI250" s="204">
        <f t="shared" si="720"/>
        <v>0</v>
      </c>
      <c r="AJ250" s="205">
        <v>5</v>
      </c>
      <c r="AK250" s="205" t="str">
        <f t="shared" si="721"/>
        <v/>
      </c>
      <c r="AL250" s="205">
        <f t="shared" si="722"/>
        <v>0</v>
      </c>
      <c r="AM250" s="205">
        <f t="shared" si="723"/>
        <v>0</v>
      </c>
      <c r="AN250" s="206" t="str">
        <f t="shared" si="724"/>
        <v/>
      </c>
      <c r="AO250" s="46" t="str">
        <f t="shared" si="725"/>
        <v/>
      </c>
      <c r="AP250" s="46" t="str">
        <f t="shared" si="726"/>
        <v/>
      </c>
    </row>
    <row r="251" ht="31.5">
      <c r="A251" s="46">
        <v>204</v>
      </c>
      <c r="B251" s="72" t="s">
        <v>258</v>
      </c>
      <c r="C251" s="125">
        <f>2022!B249</f>
        <v>4</v>
      </c>
      <c r="D251" s="126">
        <f>2022!AA249</f>
        <v>3</v>
      </c>
      <c r="E251" s="126">
        <f>2022!AB249</f>
        <v>5</v>
      </c>
      <c r="F251" s="125">
        <f>2022!AE249</f>
        <v>1.25</v>
      </c>
      <c r="G251" s="59">
        <f>2021!AJ194</f>
        <v>0</v>
      </c>
      <c r="H251" s="127">
        <f t="shared" si="730"/>
        <v>0</v>
      </c>
      <c r="I251" s="59"/>
      <c r="J251" s="59"/>
      <c r="K251" s="59"/>
      <c r="L251" s="59">
        <f>2021!AK194</f>
        <v>0</v>
      </c>
      <c r="M251" s="59"/>
      <c r="N251" s="59"/>
      <c r="O251" s="59">
        <f>'Добыча 2021'!O210</f>
        <v>0</v>
      </c>
      <c r="P251" s="59"/>
      <c r="Q251" s="59"/>
      <c r="R251" s="59">
        <f>'Добыча 2021'!P210</f>
        <v>0</v>
      </c>
      <c r="S251" s="59"/>
      <c r="T251" s="59"/>
      <c r="U251" s="59">
        <f t="shared" si="727"/>
        <v>0</v>
      </c>
      <c r="V251" s="127">
        <f>2022!AG249</f>
        <v>0</v>
      </c>
      <c r="W251" s="59">
        <f t="shared" si="728"/>
        <v>0</v>
      </c>
      <c r="X251" s="59">
        <f>2022!AJ249</f>
        <v>0</v>
      </c>
      <c r="Y251" s="127">
        <f t="shared" si="729"/>
        <v>0</v>
      </c>
      <c r="Z251" s="59"/>
      <c r="AA251" s="59"/>
      <c r="AB251" s="59"/>
      <c r="AC251" s="59">
        <f>2022!AK249</f>
        <v>0</v>
      </c>
      <c r="AD251" s="59"/>
      <c r="AE251" s="59"/>
      <c r="AF251" s="115" t="str">
        <f t="shared" si="718"/>
        <v/>
      </c>
      <c r="AG251" s="203"/>
      <c r="AH251" s="204">
        <f t="shared" si="719"/>
        <v>1.25</v>
      </c>
      <c r="AI251" s="204">
        <f t="shared" si="720"/>
        <v>0</v>
      </c>
      <c r="AJ251" s="205">
        <v>5</v>
      </c>
      <c r="AK251" s="205" t="str">
        <f t="shared" si="721"/>
        <v/>
      </c>
      <c r="AL251" s="205">
        <f t="shared" si="722"/>
        <v>0</v>
      </c>
      <c r="AM251" s="205">
        <f t="shared" si="723"/>
        <v>0</v>
      </c>
      <c r="AN251" s="206" t="str">
        <f t="shared" si="724"/>
        <v/>
      </c>
      <c r="AO251" s="46" t="str">
        <f t="shared" si="725"/>
        <v/>
      </c>
      <c r="AP251" s="46" t="str">
        <f t="shared" si="726"/>
        <v/>
      </c>
    </row>
    <row r="252" ht="31.5">
      <c r="A252" s="46">
        <v>205</v>
      </c>
      <c r="B252" s="72" t="s">
        <v>262</v>
      </c>
      <c r="C252" s="125">
        <f>2022!B250</f>
        <v>3.52</v>
      </c>
      <c r="D252" s="126">
        <f>2022!AA250</f>
        <v>0</v>
      </c>
      <c r="E252" s="126">
        <f>2022!AB250</f>
        <v>0</v>
      </c>
      <c r="F252" s="125">
        <f>2022!AE250</f>
        <v>0</v>
      </c>
      <c r="G252" s="59">
        <f>2021!AJ195</f>
        <v>0</v>
      </c>
      <c r="H252" s="127">
        <f t="shared" si="730"/>
        <v>0</v>
      </c>
      <c r="I252" s="59"/>
      <c r="J252" s="59"/>
      <c r="K252" s="59"/>
      <c r="L252" s="59">
        <f>2021!AK195</f>
        <v>0</v>
      </c>
      <c r="M252" s="59"/>
      <c r="N252" s="59"/>
      <c r="O252" s="59">
        <f>'Добыча 2021'!O211</f>
        <v>0</v>
      </c>
      <c r="P252" s="59"/>
      <c r="Q252" s="59"/>
      <c r="R252" s="59">
        <f>'Добыча 2021'!P211</f>
        <v>0</v>
      </c>
      <c r="S252" s="59"/>
      <c r="T252" s="59"/>
      <c r="U252" s="59">
        <f t="shared" si="727"/>
        <v>0</v>
      </c>
      <c r="V252" s="127">
        <f>2022!AG250</f>
        <v>0</v>
      </c>
      <c r="W252" s="59">
        <f t="shared" si="728"/>
        <v>0</v>
      </c>
      <c r="X252" s="59">
        <f>2022!AJ250</f>
        <v>0</v>
      </c>
      <c r="Y252" s="127">
        <f t="shared" si="729"/>
        <v>0</v>
      </c>
      <c r="Z252" s="59"/>
      <c r="AA252" s="59"/>
      <c r="AB252" s="59"/>
      <c r="AC252" s="59">
        <f>2022!AK250</f>
        <v>0</v>
      </c>
      <c r="AD252" s="59"/>
      <c r="AE252" s="59"/>
      <c r="AF252" s="115" t="str">
        <f t="shared" si="718"/>
        <v/>
      </c>
      <c r="AG252" s="203"/>
      <c r="AH252" s="204">
        <f t="shared" si="719"/>
        <v>0</v>
      </c>
      <c r="AI252" s="204">
        <f t="shared" si="720"/>
        <v>0</v>
      </c>
      <c r="AJ252" s="205">
        <v>5</v>
      </c>
      <c r="AK252" s="205" t="str">
        <f t="shared" si="721"/>
        <v/>
      </c>
      <c r="AL252" s="205">
        <f t="shared" si="722"/>
        <v>0</v>
      </c>
      <c r="AM252" s="205">
        <f t="shared" si="723"/>
        <v>0</v>
      </c>
      <c r="AN252" s="206" t="str">
        <f t="shared" si="724"/>
        <v/>
      </c>
      <c r="AO252" s="46" t="str">
        <f t="shared" si="725"/>
        <v/>
      </c>
      <c r="AP252" s="46" t="str">
        <f t="shared" si="726"/>
        <v/>
      </c>
    </row>
    <row r="253" ht="81.75" customHeight="1">
      <c r="A253" s="46">
        <v>206</v>
      </c>
      <c r="B253" s="72" t="s">
        <v>261</v>
      </c>
      <c r="C253" s="125">
        <f>2022!B251</f>
        <v>7.2000000000000002</v>
      </c>
      <c r="D253" s="126">
        <f>2022!AA251</f>
        <v>0</v>
      </c>
      <c r="E253" s="126">
        <f>2022!AB251</f>
        <v>1</v>
      </c>
      <c r="F253" s="125">
        <f>2022!AE251</f>
        <v>0.1388888888888889</v>
      </c>
      <c r="G253" s="59">
        <f>2021!AJ196</f>
        <v>0</v>
      </c>
      <c r="H253" s="127">
        <f t="shared" si="730"/>
        <v>0</v>
      </c>
      <c r="I253" s="59"/>
      <c r="J253" s="59"/>
      <c r="K253" s="59"/>
      <c r="L253" s="59">
        <f>2021!AK196</f>
        <v>0</v>
      </c>
      <c r="M253" s="59"/>
      <c r="N253" s="59"/>
      <c r="O253" s="59">
        <f>'Добыча 2021'!O212</f>
        <v>0</v>
      </c>
      <c r="P253" s="59"/>
      <c r="Q253" s="59"/>
      <c r="R253" s="59">
        <f>'Добыча 2021'!P212</f>
        <v>0</v>
      </c>
      <c r="S253" s="59"/>
      <c r="T253" s="59"/>
      <c r="U253" s="59">
        <f t="shared" si="727"/>
        <v>0</v>
      </c>
      <c r="V253" s="127">
        <f>2022!AG251</f>
        <v>0</v>
      </c>
      <c r="W253" s="59">
        <f t="shared" si="728"/>
        <v>0</v>
      </c>
      <c r="X253" s="59">
        <f>2022!AJ251</f>
        <v>0</v>
      </c>
      <c r="Y253" s="127">
        <f t="shared" si="729"/>
        <v>0</v>
      </c>
      <c r="Z253" s="59"/>
      <c r="AA253" s="59"/>
      <c r="AB253" s="59"/>
      <c r="AC253" s="59">
        <f>2022!AK251</f>
        <v>0</v>
      </c>
      <c r="AD253" s="59"/>
      <c r="AE253" s="59"/>
      <c r="AF253" s="115" t="str">
        <f t="shared" si="718"/>
        <v/>
      </c>
      <c r="AG253" s="203"/>
      <c r="AH253" s="204">
        <f t="shared" si="719"/>
        <v>0.1388888888888889</v>
      </c>
      <c r="AI253" s="204">
        <f t="shared" si="720"/>
        <v>0</v>
      </c>
      <c r="AJ253" s="205">
        <v>5</v>
      </c>
      <c r="AK253" s="205" t="str">
        <f t="shared" si="721"/>
        <v/>
      </c>
      <c r="AL253" s="205">
        <f t="shared" si="722"/>
        <v>0</v>
      </c>
      <c r="AM253" s="205">
        <f t="shared" si="723"/>
        <v>0</v>
      </c>
      <c r="AN253" s="206" t="str">
        <f t="shared" si="724"/>
        <v/>
      </c>
      <c r="AO253" s="46" t="str">
        <f t="shared" si="725"/>
        <v/>
      </c>
      <c r="AP253" s="46" t="str">
        <f t="shared" si="726"/>
        <v/>
      </c>
    </row>
    <row r="254" ht="31.5">
      <c r="A254" s="46">
        <v>207</v>
      </c>
      <c r="B254" s="72" t="s">
        <v>259</v>
      </c>
      <c r="C254" s="125">
        <f>2022!B252</f>
        <v>9.4000000000000004</v>
      </c>
      <c r="D254" s="126">
        <f>2022!AA252</f>
        <v>4</v>
      </c>
      <c r="E254" s="126">
        <f>2022!AB252</f>
        <v>8</v>
      </c>
      <c r="F254" s="125">
        <f>2022!AE252</f>
        <v>0.85106382978723405</v>
      </c>
      <c r="G254" s="59">
        <f>2021!AJ197</f>
        <v>0</v>
      </c>
      <c r="H254" s="127">
        <f t="shared" si="730"/>
        <v>0</v>
      </c>
      <c r="I254" s="59"/>
      <c r="J254" s="59"/>
      <c r="K254" s="59"/>
      <c r="L254" s="59">
        <f>2021!AK197</f>
        <v>0</v>
      </c>
      <c r="M254" s="59"/>
      <c r="N254" s="59"/>
      <c r="O254" s="59">
        <f>'Добыча 2021'!O213</f>
        <v>0</v>
      </c>
      <c r="P254" s="59"/>
      <c r="Q254" s="59"/>
      <c r="R254" s="59">
        <f>'Добыча 2021'!P213</f>
        <v>0</v>
      </c>
      <c r="S254" s="59"/>
      <c r="T254" s="59"/>
      <c r="U254" s="59">
        <f t="shared" si="727"/>
        <v>0</v>
      </c>
      <c r="V254" s="127">
        <f>2022!AG252</f>
        <v>0</v>
      </c>
      <c r="W254" s="59">
        <f t="shared" si="728"/>
        <v>0</v>
      </c>
      <c r="X254" s="59">
        <f>2022!AJ252</f>
        <v>0</v>
      </c>
      <c r="Y254" s="127">
        <f t="shared" si="729"/>
        <v>0</v>
      </c>
      <c r="Z254" s="59"/>
      <c r="AA254" s="59"/>
      <c r="AB254" s="59"/>
      <c r="AC254" s="59">
        <f>2022!AK252</f>
        <v>0</v>
      </c>
      <c r="AD254" s="59"/>
      <c r="AE254" s="59"/>
      <c r="AF254" s="115" t="str">
        <f t="shared" si="718"/>
        <v/>
      </c>
      <c r="AG254" s="203"/>
      <c r="AH254" s="204">
        <f t="shared" si="719"/>
        <v>0.85106382978723405</v>
      </c>
      <c r="AI254" s="204">
        <f t="shared" si="720"/>
        <v>0</v>
      </c>
      <c r="AJ254" s="205">
        <v>5</v>
      </c>
      <c r="AK254" s="205" t="str">
        <f t="shared" si="721"/>
        <v/>
      </c>
      <c r="AL254" s="205">
        <f t="shared" si="722"/>
        <v>0</v>
      </c>
      <c r="AM254" s="205">
        <f t="shared" si="723"/>
        <v>0</v>
      </c>
      <c r="AN254" s="206" t="str">
        <f t="shared" si="724"/>
        <v/>
      </c>
      <c r="AO254" s="46" t="str">
        <f t="shared" si="725"/>
        <v/>
      </c>
      <c r="AP254" s="46" t="str">
        <f t="shared" si="726"/>
        <v/>
      </c>
    </row>
    <row r="255" ht="63">
      <c r="A255" s="46">
        <v>208</v>
      </c>
      <c r="B255" s="72" t="s">
        <v>255</v>
      </c>
      <c r="C255" s="125">
        <f>2022!B253</f>
        <v>29.600000000000001</v>
      </c>
      <c r="D255" s="126">
        <f>2022!AA253</f>
        <v>4</v>
      </c>
      <c r="E255" s="126">
        <f>2022!AB253</f>
        <v>21</v>
      </c>
      <c r="F255" s="125">
        <f>2022!AE253</f>
        <v>0.70945945945945943</v>
      </c>
      <c r="G255" s="59">
        <f>2021!AJ198</f>
        <v>0</v>
      </c>
      <c r="H255" s="127">
        <f t="shared" si="730"/>
        <v>0</v>
      </c>
      <c r="I255" s="59"/>
      <c r="J255" s="59"/>
      <c r="K255" s="59"/>
      <c r="L255" s="59">
        <f>2021!AK198</f>
        <v>0</v>
      </c>
      <c r="M255" s="59"/>
      <c r="N255" s="59"/>
      <c r="O255" s="59">
        <f>'Добыча 2021'!O214</f>
        <v>0</v>
      </c>
      <c r="P255" s="59"/>
      <c r="Q255" s="59"/>
      <c r="R255" s="59">
        <f>'Добыча 2021'!P214</f>
        <v>0</v>
      </c>
      <c r="S255" s="59"/>
      <c r="T255" s="59"/>
      <c r="U255" s="59">
        <f t="shared" si="727"/>
        <v>0</v>
      </c>
      <c r="V255" s="127">
        <f>2022!AG253</f>
        <v>0</v>
      </c>
      <c r="W255" s="59">
        <f t="shared" si="728"/>
        <v>0</v>
      </c>
      <c r="X255" s="59">
        <f>2022!AJ253</f>
        <v>0</v>
      </c>
      <c r="Y255" s="127">
        <f t="shared" si="729"/>
        <v>0</v>
      </c>
      <c r="Z255" s="59"/>
      <c r="AA255" s="59"/>
      <c r="AB255" s="59"/>
      <c r="AC255" s="59">
        <f>2022!AK253</f>
        <v>0</v>
      </c>
      <c r="AD255" s="59"/>
      <c r="AE255" s="59"/>
      <c r="AF255" s="115" t="str">
        <f t="shared" si="718"/>
        <v/>
      </c>
      <c r="AG255" s="203"/>
      <c r="AH255" s="204">
        <f t="shared" si="719"/>
        <v>0.70945945945945943</v>
      </c>
      <c r="AI255" s="204">
        <f t="shared" si="720"/>
        <v>1</v>
      </c>
      <c r="AJ255" s="205">
        <v>5</v>
      </c>
      <c r="AK255" s="205" t="str">
        <f t="shared" si="721"/>
        <v/>
      </c>
      <c r="AL255" s="205">
        <f t="shared" si="722"/>
        <v>0</v>
      </c>
      <c r="AM255" s="205">
        <f t="shared" si="723"/>
        <v>0</v>
      </c>
      <c r="AN255" s="206" t="str">
        <f t="shared" si="724"/>
        <v/>
      </c>
      <c r="AO255" s="46" t="str">
        <f t="shared" si="725"/>
        <v/>
      </c>
      <c r="AP255" s="46" t="str">
        <f t="shared" si="726"/>
        <v/>
      </c>
    </row>
    <row r="256" ht="94.5">
      <c r="A256" s="46">
        <v>209</v>
      </c>
      <c r="B256" s="72" t="s">
        <v>263</v>
      </c>
      <c r="C256" s="125">
        <f>2022!B254</f>
        <v>23.164000000000001</v>
      </c>
      <c r="D256" s="126">
        <f>2022!AA254</f>
        <v>77</v>
      </c>
      <c r="E256" s="126">
        <f>2022!AB254</f>
        <v>73</v>
      </c>
      <c r="F256" s="125">
        <f>2022!AE254</f>
        <v>3.151441892591953</v>
      </c>
      <c r="G256" s="59">
        <f>2021!AJ199</f>
        <v>3</v>
      </c>
      <c r="H256" s="127">
        <f t="shared" si="730"/>
        <v>3.8961038961038961</v>
      </c>
      <c r="I256" s="59"/>
      <c r="J256" s="59"/>
      <c r="K256" s="59"/>
      <c r="L256" s="59">
        <f>2021!AK199</f>
        <v>2</v>
      </c>
      <c r="M256" s="59"/>
      <c r="N256" s="59"/>
      <c r="O256" s="59">
        <f>'Добыча 2021'!O215</f>
        <v>3</v>
      </c>
      <c r="P256" s="59"/>
      <c r="Q256" s="59"/>
      <c r="R256" s="59">
        <f>'Добыча 2021'!P215</f>
        <v>2</v>
      </c>
      <c r="S256" s="59"/>
      <c r="T256" s="59"/>
      <c r="U256" s="59">
        <f t="shared" si="727"/>
        <v>100</v>
      </c>
      <c r="V256" s="127">
        <f>2022!AG254</f>
        <v>3.6500000000000004</v>
      </c>
      <c r="W256" s="59">
        <f t="shared" si="728"/>
        <v>5</v>
      </c>
      <c r="X256" s="59">
        <f>2022!AJ254</f>
        <v>3</v>
      </c>
      <c r="Y256" s="127">
        <f t="shared" si="729"/>
        <v>4.10958904109589</v>
      </c>
      <c r="Z256" s="59"/>
      <c r="AA256" s="59"/>
      <c r="AB256" s="59"/>
      <c r="AC256" s="59">
        <f>2022!AK254</f>
        <v>2</v>
      </c>
      <c r="AD256" s="59"/>
      <c r="AE256" s="59"/>
      <c r="AF256" s="115" t="str">
        <f t="shared" si="718"/>
        <v/>
      </c>
      <c r="AG256" s="203"/>
      <c r="AH256" s="204">
        <f t="shared" si="719"/>
        <v>3.151441892591953</v>
      </c>
      <c r="AI256" s="204">
        <f t="shared" si="720"/>
        <v>3</v>
      </c>
      <c r="AJ256" s="205">
        <v>5</v>
      </c>
      <c r="AK256" s="205" t="str">
        <f t="shared" si="721"/>
        <v/>
      </c>
      <c r="AL256" s="205">
        <f t="shared" si="722"/>
        <v>1</v>
      </c>
      <c r="AM256" s="205">
        <f t="shared" si="723"/>
        <v>3</v>
      </c>
      <c r="AN256" s="206" t="str">
        <f t="shared" si="724"/>
        <v/>
      </c>
      <c r="AO256" s="46" t="str">
        <f t="shared" si="725"/>
        <v xml:space="preserve">Сумма не совпадает или не ОДОУ</v>
      </c>
      <c r="AP256" s="46" t="str">
        <f t="shared" si="726"/>
        <v/>
      </c>
    </row>
    <row r="257" ht="63">
      <c r="A257" s="46">
        <v>210</v>
      </c>
      <c r="B257" s="72" t="s">
        <v>260</v>
      </c>
      <c r="C257" s="125">
        <f>2022!B255</f>
        <v>11.4</v>
      </c>
      <c r="D257" s="126">
        <f>2022!AA255</f>
        <v>0</v>
      </c>
      <c r="E257" s="126">
        <f>2022!AB255</f>
        <v>0</v>
      </c>
      <c r="F257" s="125">
        <f>2022!AE255</f>
        <v>0</v>
      </c>
      <c r="G257" s="59">
        <f>2021!AJ200</f>
        <v>0</v>
      </c>
      <c r="H257" s="127">
        <f t="shared" si="730"/>
        <v>0</v>
      </c>
      <c r="I257" s="59"/>
      <c r="J257" s="59"/>
      <c r="K257" s="59"/>
      <c r="L257" s="59">
        <f>2021!AK200</f>
        <v>0</v>
      </c>
      <c r="M257" s="59"/>
      <c r="N257" s="59"/>
      <c r="O257" s="59">
        <f>'Добыча 2021'!O216</f>
        <v>0</v>
      </c>
      <c r="P257" s="59"/>
      <c r="Q257" s="59"/>
      <c r="R257" s="59">
        <f>'Добыча 2021'!P216</f>
        <v>0</v>
      </c>
      <c r="S257" s="59"/>
      <c r="T257" s="59"/>
      <c r="U257" s="59">
        <f t="shared" si="727"/>
        <v>0</v>
      </c>
      <c r="V257" s="127">
        <f>2022!AG255</f>
        <v>0</v>
      </c>
      <c r="W257" s="59">
        <f t="shared" si="728"/>
        <v>0</v>
      </c>
      <c r="X257" s="59">
        <f>2022!AJ255</f>
        <v>0</v>
      </c>
      <c r="Y257" s="127">
        <f t="shared" si="729"/>
        <v>0</v>
      </c>
      <c r="Z257" s="59"/>
      <c r="AA257" s="59"/>
      <c r="AB257" s="59"/>
      <c r="AC257" s="59">
        <f>2022!AK255</f>
        <v>0</v>
      </c>
      <c r="AD257" s="59"/>
      <c r="AE257" s="59"/>
      <c r="AF257" s="115" t="str">
        <f t="shared" si="718"/>
        <v/>
      </c>
      <c r="AG257" s="203"/>
      <c r="AH257" s="204">
        <f t="shared" si="719"/>
        <v>0</v>
      </c>
      <c r="AI257" s="204">
        <f t="shared" si="720"/>
        <v>0</v>
      </c>
      <c r="AJ257" s="205">
        <v>5</v>
      </c>
      <c r="AK257" s="205" t="str">
        <f t="shared" si="721"/>
        <v/>
      </c>
      <c r="AL257" s="205">
        <f t="shared" si="722"/>
        <v>0</v>
      </c>
      <c r="AM257" s="205">
        <f t="shared" si="723"/>
        <v>0</v>
      </c>
      <c r="AN257" s="206" t="str">
        <f t="shared" si="724"/>
        <v/>
      </c>
      <c r="AO257" s="46" t="str">
        <f t="shared" si="725"/>
        <v/>
      </c>
      <c r="AP257" s="46" t="str">
        <f t="shared" si="726"/>
        <v/>
      </c>
    </row>
    <row r="258" ht="51" customHeight="1">
      <c r="A258" s="46">
        <v>211</v>
      </c>
      <c r="B258" s="152" t="s">
        <v>366</v>
      </c>
      <c r="C258" s="125">
        <f>2022!B256</f>
        <v>23.773</v>
      </c>
      <c r="D258" s="126">
        <f>2022!AA256</f>
        <v>3</v>
      </c>
      <c r="E258" s="126">
        <f>2022!AB256</f>
        <v>10</v>
      </c>
      <c r="F258" s="125">
        <f>2022!AE256</f>
        <v>0.42064526984394063</v>
      </c>
      <c r="G258" s="59">
        <f>2021!AJ201</f>
        <v>0</v>
      </c>
      <c r="H258" s="127">
        <f t="shared" si="730"/>
        <v>0</v>
      </c>
      <c r="I258" s="59"/>
      <c r="J258" s="59"/>
      <c r="K258" s="59"/>
      <c r="L258" s="59">
        <f>2021!AK201</f>
        <v>0</v>
      </c>
      <c r="M258" s="59"/>
      <c r="N258" s="59"/>
      <c r="O258" s="59">
        <f>'Добыча 2021'!O217</f>
        <v>0</v>
      </c>
      <c r="P258" s="59"/>
      <c r="Q258" s="59"/>
      <c r="R258" s="59">
        <f>'Добыча 2021'!P217</f>
        <v>0</v>
      </c>
      <c r="S258" s="59"/>
      <c r="T258" s="59"/>
      <c r="U258" s="59">
        <f t="shared" si="727"/>
        <v>0</v>
      </c>
      <c r="V258" s="127">
        <f>2022!AG256</f>
        <v>0</v>
      </c>
      <c r="W258" s="59">
        <f t="shared" si="728"/>
        <v>0</v>
      </c>
      <c r="X258" s="59">
        <f>2022!AJ256</f>
        <v>0</v>
      </c>
      <c r="Y258" s="127">
        <f t="shared" si="729"/>
        <v>0</v>
      </c>
      <c r="Z258" s="59"/>
      <c r="AA258" s="59"/>
      <c r="AB258" s="59"/>
      <c r="AC258" s="59">
        <f>2022!AK256</f>
        <v>0</v>
      </c>
      <c r="AD258" s="59"/>
      <c r="AE258" s="59"/>
      <c r="AF258" s="115" t="str">
        <f t="shared" si="718"/>
        <v/>
      </c>
      <c r="AG258" s="203"/>
      <c r="AH258" s="204">
        <f t="shared" si="719"/>
        <v>0.42064526984394063</v>
      </c>
      <c r="AI258" s="204">
        <f t="shared" si="720"/>
        <v>0</v>
      </c>
      <c r="AJ258" s="205">
        <v>5</v>
      </c>
      <c r="AK258" s="205" t="str">
        <f t="shared" si="721"/>
        <v/>
      </c>
      <c r="AL258" s="205">
        <f t="shared" si="722"/>
        <v>0</v>
      </c>
      <c r="AM258" s="205">
        <f t="shared" si="723"/>
        <v>0</v>
      </c>
      <c r="AN258" s="206" t="str">
        <f t="shared" si="724"/>
        <v/>
      </c>
      <c r="AO258" s="46" t="str">
        <f t="shared" si="725"/>
        <v/>
      </c>
      <c r="AP258" s="46" t="str">
        <f t="shared" si="726"/>
        <v/>
      </c>
    </row>
    <row r="259" ht="63">
      <c r="A259" s="46">
        <v>212</v>
      </c>
      <c r="B259" s="72" t="s">
        <v>367</v>
      </c>
      <c r="C259" s="125">
        <f>2022!B257</f>
        <v>12.676</v>
      </c>
      <c r="D259" s="126">
        <f>2022!AA257</f>
        <v>10</v>
      </c>
      <c r="E259" s="126">
        <f>2022!AB257</f>
        <v>11</v>
      </c>
      <c r="F259" s="125">
        <f>2022!AE257</f>
        <v>0.86778163458504254</v>
      </c>
      <c r="G259" s="59">
        <f>2021!AJ202</f>
        <v>0</v>
      </c>
      <c r="H259" s="127">
        <f t="shared" si="730"/>
        <v>0</v>
      </c>
      <c r="I259" s="59"/>
      <c r="J259" s="59"/>
      <c r="K259" s="59"/>
      <c r="L259" s="59">
        <f>2021!AK202</f>
        <v>0</v>
      </c>
      <c r="M259" s="59"/>
      <c r="N259" s="59"/>
      <c r="O259" s="59">
        <f>'Добыча 2021'!O218</f>
        <v>0</v>
      </c>
      <c r="P259" s="59"/>
      <c r="Q259" s="59"/>
      <c r="R259" s="59">
        <f>'Добыча 2021'!P218</f>
        <v>0</v>
      </c>
      <c r="S259" s="59"/>
      <c r="T259" s="59"/>
      <c r="U259" s="59">
        <f t="shared" si="727"/>
        <v>0</v>
      </c>
      <c r="V259" s="127">
        <f>2022!AG257</f>
        <v>0</v>
      </c>
      <c r="W259" s="59">
        <f t="shared" si="728"/>
        <v>0</v>
      </c>
      <c r="X259" s="59">
        <f>2022!AJ257</f>
        <v>0</v>
      </c>
      <c r="Y259" s="127">
        <f t="shared" si="729"/>
        <v>0</v>
      </c>
      <c r="Z259" s="59"/>
      <c r="AA259" s="59"/>
      <c r="AB259" s="59"/>
      <c r="AC259" s="59">
        <f>2022!AK257</f>
        <v>0</v>
      </c>
      <c r="AD259" s="59"/>
      <c r="AE259" s="59"/>
      <c r="AF259" s="115" t="str">
        <f t="shared" si="718"/>
        <v/>
      </c>
      <c r="AG259" s="203"/>
      <c r="AH259" s="204">
        <f t="shared" si="719"/>
        <v>0.86778163458504254</v>
      </c>
      <c r="AI259" s="204">
        <f t="shared" si="720"/>
        <v>0</v>
      </c>
      <c r="AJ259" s="205">
        <v>5</v>
      </c>
      <c r="AK259" s="205" t="str">
        <f t="shared" si="721"/>
        <v/>
      </c>
      <c r="AL259" s="205">
        <f t="shared" si="722"/>
        <v>0</v>
      </c>
      <c r="AM259" s="205">
        <f t="shared" si="723"/>
        <v>0</v>
      </c>
      <c r="AN259" s="206" t="str">
        <f t="shared" si="724"/>
        <v/>
      </c>
      <c r="AO259" s="46" t="str">
        <f t="shared" si="725"/>
        <v/>
      </c>
      <c r="AP259" s="46" t="str">
        <f t="shared" si="726"/>
        <v/>
      </c>
    </row>
    <row r="260" ht="48" customHeight="1">
      <c r="A260" s="46">
        <v>213</v>
      </c>
      <c r="B260" s="72" t="s">
        <v>368</v>
      </c>
      <c r="C260" s="125">
        <f>2022!B258</f>
        <v>40.100000000000001</v>
      </c>
      <c r="D260" s="126">
        <f>2022!AA258</f>
        <v>208</v>
      </c>
      <c r="E260" s="126">
        <f>2022!AB258</f>
        <v>250</v>
      </c>
      <c r="F260" s="125">
        <f>2022!AE258</f>
        <v>6.2344139650872812</v>
      </c>
      <c r="G260" s="59">
        <f>2021!AJ203</f>
        <v>10</v>
      </c>
      <c r="H260" s="127">
        <f t="shared" si="730"/>
        <v>4.8076923076923084</v>
      </c>
      <c r="I260" s="59"/>
      <c r="J260" s="59"/>
      <c r="K260" s="59"/>
      <c r="L260" s="59">
        <f>2021!AK203</f>
        <v>7</v>
      </c>
      <c r="M260" s="59"/>
      <c r="N260" s="59"/>
      <c r="O260" s="59">
        <f>'Добыча 2021'!O219</f>
        <v>10</v>
      </c>
      <c r="P260" s="59"/>
      <c r="Q260" s="59"/>
      <c r="R260" s="59">
        <f>'Добыча 2021'!P219</f>
        <v>7</v>
      </c>
      <c r="S260" s="59"/>
      <c r="T260" s="59"/>
      <c r="U260" s="59">
        <f t="shared" si="727"/>
        <v>100</v>
      </c>
      <c r="V260" s="127">
        <f>2022!AG258</f>
        <v>12.5</v>
      </c>
      <c r="W260" s="59">
        <f t="shared" si="728"/>
        <v>5</v>
      </c>
      <c r="X260" s="59">
        <f>2022!AJ258</f>
        <v>12</v>
      </c>
      <c r="Y260" s="127">
        <f t="shared" si="729"/>
        <v>4.7999999999999998</v>
      </c>
      <c r="Z260" s="59"/>
      <c r="AA260" s="59"/>
      <c r="AB260" s="59"/>
      <c r="AC260" s="59">
        <f>2022!AK258</f>
        <v>9</v>
      </c>
      <c r="AD260" s="59"/>
      <c r="AE260" s="59"/>
      <c r="AF260" s="115" t="str">
        <f t="shared" si="718"/>
        <v/>
      </c>
      <c r="AG260" s="203"/>
      <c r="AH260" s="204">
        <f t="shared" si="719"/>
        <v>6.2344139650872812</v>
      </c>
      <c r="AI260" s="204">
        <f t="shared" si="720"/>
        <v>12</v>
      </c>
      <c r="AJ260" s="205">
        <v>5</v>
      </c>
      <c r="AK260" s="205" t="str">
        <f t="shared" si="721"/>
        <v/>
      </c>
      <c r="AL260" s="205">
        <f t="shared" si="722"/>
        <v>2</v>
      </c>
      <c r="AM260" s="205">
        <f t="shared" si="723"/>
        <v>12</v>
      </c>
      <c r="AN260" s="206" t="str">
        <f t="shared" si="724"/>
        <v/>
      </c>
      <c r="AO260" s="46" t="str">
        <f t="shared" si="725"/>
        <v xml:space="preserve">Сумма не совпадает или не ОДОУ</v>
      </c>
      <c r="AP260" s="46" t="str">
        <f t="shared" si="726"/>
        <v/>
      </c>
    </row>
    <row r="261" ht="37.5" customHeight="1">
      <c r="A261" s="46">
        <v>214</v>
      </c>
      <c r="B261" s="64" t="s">
        <v>264</v>
      </c>
      <c r="C261" s="125">
        <f>2022!B259</f>
        <v>34.82</v>
      </c>
      <c r="D261" s="126">
        <f>2022!AA259</f>
        <v>9</v>
      </c>
      <c r="E261" s="126">
        <f>2022!AB259</f>
        <v>12</v>
      </c>
      <c r="F261" s="125">
        <f>2022!AE259</f>
        <v>0.3446295232624928</v>
      </c>
      <c r="G261" s="59">
        <f>2021!AJ204</f>
        <v>0</v>
      </c>
      <c r="H261" s="127">
        <f t="shared" si="730"/>
        <v>0</v>
      </c>
      <c r="I261" s="59"/>
      <c r="J261" s="59"/>
      <c r="K261" s="59"/>
      <c r="L261" s="59">
        <f>2021!AK204</f>
        <v>0</v>
      </c>
      <c r="M261" s="59"/>
      <c r="N261" s="59"/>
      <c r="O261" s="59">
        <f>'Добыча 2021'!O220</f>
        <v>0</v>
      </c>
      <c r="P261" s="59"/>
      <c r="Q261" s="59"/>
      <c r="R261" s="59">
        <f>'Добыча 2021'!P220</f>
        <v>0</v>
      </c>
      <c r="S261" s="59"/>
      <c r="T261" s="59"/>
      <c r="U261" s="59">
        <f t="shared" si="727"/>
        <v>0</v>
      </c>
      <c r="V261" s="127">
        <f>2022!AG259</f>
        <v>0</v>
      </c>
      <c r="W261" s="59">
        <f t="shared" si="728"/>
        <v>0</v>
      </c>
      <c r="X261" s="59">
        <f>2022!AJ259</f>
        <v>0</v>
      </c>
      <c r="Y261" s="127">
        <f t="shared" si="729"/>
        <v>0</v>
      </c>
      <c r="Z261" s="59"/>
      <c r="AA261" s="59"/>
      <c r="AB261" s="59"/>
      <c r="AC261" s="59">
        <f>2022!AK259</f>
        <v>0</v>
      </c>
      <c r="AD261" s="59"/>
      <c r="AE261" s="59"/>
      <c r="AF261" s="115" t="str">
        <f t="shared" si="718"/>
        <v/>
      </c>
      <c r="AG261" s="203"/>
      <c r="AH261" s="204">
        <f t="shared" si="719"/>
        <v>0.3446295232624928</v>
      </c>
      <c r="AI261" s="204">
        <f t="shared" si="720"/>
        <v>0</v>
      </c>
      <c r="AJ261" s="205">
        <v>5</v>
      </c>
      <c r="AK261" s="205" t="str">
        <f t="shared" si="721"/>
        <v/>
      </c>
      <c r="AL261" s="205">
        <f t="shared" si="722"/>
        <v>0</v>
      </c>
      <c r="AM261" s="205">
        <f t="shared" si="723"/>
        <v>0</v>
      </c>
      <c r="AN261" s="206" t="str">
        <f t="shared" si="724"/>
        <v/>
      </c>
      <c r="AO261" s="46" t="str">
        <f t="shared" si="725"/>
        <v/>
      </c>
      <c r="AP261" s="46" t="str">
        <f t="shared" si="726"/>
        <v/>
      </c>
    </row>
    <row r="262" ht="37.5" customHeight="1">
      <c r="A262" s="46">
        <v>215</v>
      </c>
      <c r="B262" s="72" t="s">
        <v>267</v>
      </c>
      <c r="C262" s="125">
        <f>2022!B260</f>
        <v>179.86000000000001</v>
      </c>
      <c r="D262" s="126">
        <f>2022!AA260</f>
        <v>28</v>
      </c>
      <c r="E262" s="126">
        <f>2022!AB260</f>
        <v>25</v>
      </c>
      <c r="F262" s="125">
        <f>2022!AE260</f>
        <v>0.13899699766485044</v>
      </c>
      <c r="G262" s="59">
        <f>2021!AJ205</f>
        <v>0</v>
      </c>
      <c r="H262" s="127">
        <f t="shared" si="730"/>
        <v>0</v>
      </c>
      <c r="I262" s="59"/>
      <c r="J262" s="59"/>
      <c r="K262" s="59"/>
      <c r="L262" s="59">
        <f>2021!AK205</f>
        <v>0</v>
      </c>
      <c r="M262" s="59"/>
      <c r="N262" s="59"/>
      <c r="O262" s="59">
        <f>'Добыча 2021'!O221</f>
        <v>0</v>
      </c>
      <c r="P262" s="59"/>
      <c r="Q262" s="59"/>
      <c r="R262" s="59">
        <f>'Добыча 2021'!P221</f>
        <v>0</v>
      </c>
      <c r="S262" s="59"/>
      <c r="T262" s="59"/>
      <c r="U262" s="59">
        <f t="shared" si="727"/>
        <v>0</v>
      </c>
      <c r="V262" s="127">
        <f>2022!AG260</f>
        <v>0</v>
      </c>
      <c r="W262" s="59">
        <f t="shared" si="728"/>
        <v>0</v>
      </c>
      <c r="X262" s="59">
        <f>2022!AJ260</f>
        <v>0</v>
      </c>
      <c r="Y262" s="127">
        <f t="shared" si="729"/>
        <v>0</v>
      </c>
      <c r="Z262" s="59"/>
      <c r="AA262" s="59"/>
      <c r="AB262" s="59"/>
      <c r="AC262" s="59">
        <f>2022!AK260</f>
        <v>0</v>
      </c>
      <c r="AD262" s="59"/>
      <c r="AE262" s="59"/>
      <c r="AF262" s="115" t="str">
        <f t="shared" si="718"/>
        <v/>
      </c>
      <c r="AG262" s="203"/>
      <c r="AH262" s="204">
        <f t="shared" si="719"/>
        <v>0.13899699766485044</v>
      </c>
      <c r="AI262" s="204">
        <f t="shared" si="720"/>
        <v>1</v>
      </c>
      <c r="AJ262" s="205">
        <v>5</v>
      </c>
      <c r="AK262" s="205" t="str">
        <f t="shared" si="721"/>
        <v/>
      </c>
      <c r="AL262" s="205">
        <f t="shared" si="722"/>
        <v>0</v>
      </c>
      <c r="AM262" s="205">
        <f t="shared" si="723"/>
        <v>0</v>
      </c>
      <c r="AN262" s="206" t="str">
        <f t="shared" si="724"/>
        <v/>
      </c>
      <c r="AO262" s="46" t="str">
        <f t="shared" si="725"/>
        <v/>
      </c>
      <c r="AP262" s="46" t="str">
        <f t="shared" si="726"/>
        <v/>
      </c>
    </row>
    <row r="263" ht="14.25" customHeight="1">
      <c r="A263" s="92" t="s">
        <v>369</v>
      </c>
      <c r="B263" s="93"/>
      <c r="C263" s="167"/>
      <c r="D263" s="167"/>
      <c r="E263" s="167">
        <f t="shared" ref="E263:AB263" si="731">SUM(E16:E262)</f>
        <v>143736</v>
      </c>
      <c r="F263" s="167">
        <f t="shared" si="731"/>
        <v>513.81035312329573</v>
      </c>
      <c r="G263" s="167">
        <f t="shared" si="731"/>
        <v>6296</v>
      </c>
      <c r="H263" s="167"/>
      <c r="I263" s="167">
        <f t="shared" si="731"/>
        <v>0</v>
      </c>
      <c r="J263" s="167">
        <f t="shared" si="731"/>
        <v>0</v>
      </c>
      <c r="K263" s="167">
        <f t="shared" si="731"/>
        <v>0</v>
      </c>
      <c r="L263" s="167">
        <f t="shared" si="731"/>
        <v>4687</v>
      </c>
      <c r="M263" s="167">
        <f t="shared" si="731"/>
        <v>0</v>
      </c>
      <c r="N263" s="167">
        <f t="shared" si="731"/>
        <v>0</v>
      </c>
      <c r="O263" s="167">
        <f t="shared" si="731"/>
        <v>5328</v>
      </c>
      <c r="P263" s="167">
        <f t="shared" si="731"/>
        <v>0</v>
      </c>
      <c r="Q263" s="167">
        <f t="shared" si="731"/>
        <v>0</v>
      </c>
      <c r="R263" s="167">
        <f t="shared" si="731"/>
        <v>4679</v>
      </c>
      <c r="S263" s="167">
        <f t="shared" si="731"/>
        <v>0</v>
      </c>
      <c r="T263" s="167">
        <f t="shared" si="731"/>
        <v>0</v>
      </c>
      <c r="U263" s="167">
        <f t="shared" si="731"/>
        <v>8305.8589720131567</v>
      </c>
      <c r="V263" s="167">
        <f t="shared" si="731"/>
        <v>7172.2499999999991</v>
      </c>
      <c r="W263" s="167"/>
      <c r="X263" s="167">
        <f t="shared" si="731"/>
        <v>6867</v>
      </c>
      <c r="Y263" s="167"/>
      <c r="Z263" s="167">
        <f t="shared" si="731"/>
        <v>0</v>
      </c>
      <c r="AA263" s="167">
        <f t="shared" si="731"/>
        <v>0</v>
      </c>
      <c r="AB263" s="167">
        <f t="shared" si="731"/>
        <v>0</v>
      </c>
      <c r="AC263" s="167">
        <f>SUM(AC16:AC262)</f>
        <v>5114</v>
      </c>
      <c r="AD263" s="167">
        <f>SUM(AD16:AD262)</f>
        <v>0</v>
      </c>
      <c r="AE263" s="167">
        <f>SUM(AE16:AE262)</f>
        <v>0</v>
      </c>
    </row>
    <row r="264" ht="15.75" hidden="1">
      <c r="A264" s="92" t="s">
        <v>370</v>
      </c>
      <c r="B264" s="93"/>
      <c r="C264" s="59"/>
      <c r="D264" s="59"/>
      <c r="E264" s="59"/>
      <c r="F264" s="59"/>
      <c r="G264" s="59"/>
      <c r="H264" s="59">
        <v>52000</v>
      </c>
      <c r="I264" s="59"/>
      <c r="J264" s="59"/>
      <c r="K264" s="59"/>
      <c r="L264" s="59"/>
      <c r="M264" s="59"/>
    </row>
    <row r="265" ht="15.75" hidden="1">
      <c r="A265" s="92" t="s">
        <v>371</v>
      </c>
      <c r="B265" s="93"/>
      <c r="C265" s="59"/>
      <c r="D265" s="59"/>
      <c r="E265" s="59"/>
      <c r="F265" s="59"/>
      <c r="G265" s="59"/>
      <c r="H265" s="59">
        <f>H264-H263</f>
        <v>52000</v>
      </c>
      <c r="I265" s="59"/>
      <c r="J265" s="59"/>
      <c r="K265" s="59"/>
      <c r="L265" s="59"/>
      <c r="M265" s="59"/>
    </row>
    <row r="266" ht="15.75" hidden="1">
      <c r="A266" s="92" t="s">
        <v>293</v>
      </c>
      <c r="B266" s="93"/>
      <c r="C266" s="168"/>
      <c r="D266" s="168"/>
      <c r="E266" s="168"/>
      <c r="F266" s="59"/>
      <c r="G266" s="59"/>
      <c r="H266" s="59"/>
      <c r="I266" s="59"/>
      <c r="J266" s="59"/>
      <c r="K266" s="59"/>
      <c r="L266" s="59"/>
      <c r="M266" s="59"/>
    </row>
    <row r="267" ht="12.75" customHeight="1">
      <c r="A267" s="95"/>
      <c r="B267" s="211"/>
      <c r="C267" s="95"/>
      <c r="D267" s="95"/>
      <c r="F267" s="178"/>
      <c r="G267" s="178"/>
      <c r="H267" s="178"/>
      <c r="I267" s="178"/>
      <c r="J267" s="178"/>
      <c r="K267" s="178"/>
      <c r="L267" s="178"/>
      <c r="M267" s="178"/>
    </row>
    <row r="268" ht="123" customHeight="1">
      <c r="A268" s="170" t="s">
        <v>461</v>
      </c>
      <c r="B268" s="170"/>
      <c r="C268" s="170"/>
      <c r="D268" s="171"/>
      <c r="E268" s="212"/>
      <c r="F268" s="174"/>
      <c r="G268" s="173" t="s">
        <v>462</v>
      </c>
      <c r="H268" s="173"/>
      <c r="I268" s="174"/>
      <c r="J268" s="175" t="s">
        <v>463</v>
      </c>
      <c r="K268" s="175"/>
      <c r="L268" s="175"/>
      <c r="M268" s="175"/>
    </row>
    <row r="269" ht="20.25">
      <c r="A269" s="176"/>
      <c r="B269" s="171"/>
      <c r="C269" s="171"/>
      <c r="D269" s="171"/>
      <c r="E269" s="177" t="s">
        <v>464</v>
      </c>
      <c r="F269" s="174"/>
      <c r="G269" s="175"/>
      <c r="H269" s="174"/>
      <c r="I269" s="174"/>
      <c r="J269" s="174"/>
      <c r="K269" s="174"/>
      <c r="L269" s="174"/>
      <c r="M269" s="175"/>
    </row>
    <row r="270" ht="15.75">
      <c r="F270" s="178"/>
      <c r="G270" s="178"/>
      <c r="H270" s="178"/>
      <c r="I270" s="178"/>
      <c r="J270" s="178"/>
      <c r="K270" s="178"/>
      <c r="L270" s="178"/>
      <c r="M270" s="178"/>
    </row>
    <row r="271" ht="15.75">
      <c r="F271" s="178"/>
      <c r="G271" s="178"/>
      <c r="H271" s="178"/>
      <c r="I271" s="178"/>
      <c r="J271" s="178"/>
      <c r="K271" s="178"/>
      <c r="L271" s="178"/>
      <c r="M271" s="178"/>
    </row>
    <row r="272" ht="15.75">
      <c r="F272" s="179"/>
      <c r="G272" s="178"/>
      <c r="H272" s="178"/>
      <c r="I272" s="178"/>
      <c r="J272" s="178"/>
      <c r="K272" s="178"/>
      <c r="L272" s="178"/>
      <c r="M272" s="178"/>
    </row>
    <row r="273" ht="15.75">
      <c r="F273" s="179"/>
      <c r="G273" s="178"/>
      <c r="H273" s="178"/>
      <c r="I273" s="178"/>
      <c r="J273" s="178"/>
      <c r="K273" s="178"/>
      <c r="L273" s="178"/>
      <c r="M273" s="178"/>
    </row>
    <row r="274" ht="15.75">
      <c r="F274" s="179"/>
      <c r="G274" s="178"/>
      <c r="H274" s="178"/>
      <c r="I274" s="178"/>
      <c r="J274" s="178"/>
      <c r="K274" s="178"/>
      <c r="L274" s="178"/>
      <c r="M274" s="178"/>
    </row>
    <row r="275" ht="15.75">
      <c r="F275" s="179"/>
      <c r="G275" s="178"/>
      <c r="H275" s="178"/>
      <c r="I275" s="178"/>
      <c r="J275" s="178"/>
      <c r="K275" s="178"/>
      <c r="L275" s="178"/>
      <c r="M275" s="178"/>
    </row>
    <row r="276" ht="15.75">
      <c r="F276" s="179"/>
      <c r="G276" s="178"/>
      <c r="H276" s="178"/>
      <c r="I276" s="178"/>
      <c r="J276" s="178"/>
      <c r="K276" s="178"/>
      <c r="L276" s="178"/>
      <c r="M276" s="178"/>
    </row>
  </sheetData>
  <mergeCells count="139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L31:L32"/>
    <mergeCell ref="O31:O32"/>
    <mergeCell ref="R31:R32"/>
    <mergeCell ref="U31:U32"/>
    <mergeCell ref="D51:D53"/>
    <mergeCell ref="G51:G53"/>
    <mergeCell ref="H51:H53"/>
    <mergeCell ref="L51:L53"/>
    <mergeCell ref="O51:O53"/>
    <mergeCell ref="R51:R53"/>
    <mergeCell ref="U51:U53"/>
    <mergeCell ref="D66:D68"/>
    <mergeCell ref="G66:G68"/>
    <mergeCell ref="H66:H68"/>
    <mergeCell ref="L66:L68"/>
    <mergeCell ref="O66:O68"/>
    <mergeCell ref="R66:R68"/>
    <mergeCell ref="U66:U68"/>
    <mergeCell ref="D70:D83"/>
    <mergeCell ref="G70:G83"/>
    <mergeCell ref="H70:H83"/>
    <mergeCell ref="L70:L83"/>
    <mergeCell ref="O70:O83"/>
    <mergeCell ref="R70:R83"/>
    <mergeCell ref="U70:U83"/>
    <mergeCell ref="D98:D103"/>
    <mergeCell ref="G98:G103"/>
    <mergeCell ref="H98:H103"/>
    <mergeCell ref="L98:L103"/>
    <mergeCell ref="O98:O103"/>
    <mergeCell ref="R98:R103"/>
    <mergeCell ref="U98:U103"/>
    <mergeCell ref="D109:D111"/>
    <mergeCell ref="G109:G111"/>
    <mergeCell ref="H109:H111"/>
    <mergeCell ref="L109:L111"/>
    <mergeCell ref="O109:O111"/>
    <mergeCell ref="R109:R111"/>
    <mergeCell ref="U109:U111"/>
    <mergeCell ref="D112:D113"/>
    <mergeCell ref="G112:G113"/>
    <mergeCell ref="H112:H113"/>
    <mergeCell ref="L112:L113"/>
    <mergeCell ref="O112:O113"/>
    <mergeCell ref="R112:R113"/>
    <mergeCell ref="U112:U113"/>
    <mergeCell ref="D115:D116"/>
    <mergeCell ref="G115:G116"/>
    <mergeCell ref="H115:H116"/>
    <mergeCell ref="L115:L116"/>
    <mergeCell ref="O115:O116"/>
    <mergeCell ref="R115:R116"/>
    <mergeCell ref="U115:U116"/>
    <mergeCell ref="D142:D143"/>
    <mergeCell ref="G142:G143"/>
    <mergeCell ref="H142:H143"/>
    <mergeCell ref="L142:L143"/>
    <mergeCell ref="O142:O143"/>
    <mergeCell ref="R142:R143"/>
    <mergeCell ref="U142:U143"/>
    <mergeCell ref="D160:D171"/>
    <mergeCell ref="G160:G171"/>
    <mergeCell ref="H160:H171"/>
    <mergeCell ref="L160:L171"/>
    <mergeCell ref="O160:O171"/>
    <mergeCell ref="R160:R171"/>
    <mergeCell ref="U160:U171"/>
    <mergeCell ref="D183:D187"/>
    <mergeCell ref="G183:G187"/>
    <mergeCell ref="H183:H187"/>
    <mergeCell ref="L183:L187"/>
    <mergeCell ref="O183:O187"/>
    <mergeCell ref="R183:R187"/>
    <mergeCell ref="U183:U187"/>
    <mergeCell ref="D204:D205"/>
    <mergeCell ref="G204:G205"/>
    <mergeCell ref="H204:H205"/>
    <mergeCell ref="L204:L205"/>
    <mergeCell ref="O204:O205"/>
    <mergeCell ref="R204:R205"/>
    <mergeCell ref="U204:U205"/>
    <mergeCell ref="D212:D214"/>
    <mergeCell ref="G212:G214"/>
    <mergeCell ref="H212:H214"/>
    <mergeCell ref="L212:L214"/>
    <mergeCell ref="O212:O214"/>
    <mergeCell ref="R212:R214"/>
    <mergeCell ref="U212:U214"/>
    <mergeCell ref="D228:D229"/>
    <mergeCell ref="G228:G229"/>
    <mergeCell ref="H228:H229"/>
    <mergeCell ref="L228:L229"/>
    <mergeCell ref="D238:D239"/>
    <mergeCell ref="G238:G239"/>
    <mergeCell ref="H238:H239"/>
    <mergeCell ref="L238:L239"/>
    <mergeCell ref="O238:O239"/>
    <mergeCell ref="R238:R239"/>
    <mergeCell ref="U238:U239"/>
    <mergeCell ref="A263:B263"/>
    <mergeCell ref="A264:B264"/>
    <mergeCell ref="A265:B265"/>
    <mergeCell ref="A266:B266"/>
    <mergeCell ref="A268:C26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33" useFirstPageNumber="0" usePrinterDefaults="1" verticalDpi="300"/>
  <headerFooter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Р7-Офис/6.1.0.68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14</cp:revision>
  <dcterms:modified xsi:type="dcterms:W3CDTF">2023-04-17T01:50:06Z</dcterms:modified>
</cp:coreProperties>
</file>